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pivotTables/pivotTable7.xml" ContentType="application/vnd.openxmlformats-officedocument.spreadsheetml.pivotTable+xml"/>
  <Override PartName="/xl/drawings/drawing4.xml" ContentType="application/vnd.openxmlformats-officedocument.drawing+xml"/>
  <Override PartName="/xl/comments3.xml" ContentType="application/vnd.openxmlformats-officedocument.spreadsheetml.comments+xml"/>
  <Override PartName="/xl/pivotTables/pivotTable8.xml" ContentType="application/vnd.openxmlformats-officedocument.spreadsheetml.pivotTable+xml"/>
  <Override PartName="/xl/comments4.xml" ContentType="application/vnd.openxmlformats-officedocument.spreadsheetml.comments+xml"/>
  <Override PartName="/xl/pivotTables/pivotTable9.xml" ContentType="application/vnd.openxmlformats-officedocument.spreadsheetml.pivotTable+xml"/>
  <Override PartName="/xl/comments5.xml" ContentType="application/vnd.openxmlformats-officedocument.spreadsheetml.comments+xml"/>
  <Override PartName="/xl/pivotTables/pivotTable10.xml" ContentType="application/vnd.openxmlformats-officedocument.spreadsheetml.pivotTable+xml"/>
  <Override PartName="/xl/drawings/drawing5.xml" ContentType="application/vnd.openxmlformats-officedocument.drawing+xml"/>
  <Override PartName="/xl/pivotTables/pivotTable11.xml" ContentType="application/vnd.openxmlformats-officedocument.spreadsheetml.pivotTab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f1ad53fcee5b6a1/CARPETAS PC/EMPRESAS/FERNANDO TELLEZ/APOLO LLC/INVENTARIO/"/>
    </mc:Choice>
  </mc:AlternateContent>
  <xr:revisionPtr revIDLastSave="912" documentId="8_{5D221FE0-FD37-4EBD-8149-943326744AC1}" xr6:coauthVersionLast="47" xr6:coauthVersionMax="47" xr10:uidLastSave="{1EE4D67D-E2CB-4D41-9FE3-BAD1B764E388}"/>
  <bookViews>
    <workbookView xWindow="20370" yWindow="-120" windowWidth="29040" windowHeight="15720" firstSheet="2" activeTab="2" xr2:uid="{52DDD820-16E5-42C2-AC8F-DF02B7DE8DAA}"/>
  </bookViews>
  <sheets>
    <sheet name="costo ventas" sheetId="13" state="hidden" r:id="rId1"/>
    <sheet name="ventas und" sheetId="15" r:id="rId2"/>
    <sheet name="Kardex" sheetId="2" r:id="rId3"/>
    <sheet name="Hoja2" sheetId="23" r:id="rId4"/>
    <sheet name="Kardex (2)" sheetId="21" r:id="rId5"/>
    <sheet name="Kardex (3)" sheetId="24" r:id="rId6"/>
    <sheet name="2024" sheetId="20" r:id="rId7"/>
    <sheet name="2023" sheetId="18" r:id="rId8"/>
    <sheet name="Inventario Actualizado" sheetId="3" r:id="rId9"/>
    <sheet name="Inventario Actualizado ($)" sheetId="16" r:id="rId10"/>
    <sheet name="Inventario 31122022" sheetId="7" state="hidden" r:id="rId11"/>
  </sheets>
  <definedNames>
    <definedName name="_xlnm._FilterDatabase" localSheetId="7" hidden="1">'2023'!$A$1:$Q$790</definedName>
    <definedName name="_xlnm._FilterDatabase" localSheetId="2" hidden="1">Kardex!$A$10:$AEH$1634</definedName>
    <definedName name="_xlnm._FilterDatabase" localSheetId="4" hidden="1">'Kardex (2)'!$B$10:$R$1634</definedName>
    <definedName name="_xlnm._FilterDatabase" localSheetId="5" hidden="1">'Kardex (3)'!$B$10:$T$1634</definedName>
  </definedNames>
  <calcPr calcId="191029"/>
  <pivotCaches>
    <pivotCache cacheId="553" r:id="rId12"/>
    <pivotCache cacheId="562" r:id="rId13"/>
    <pivotCache cacheId="569" r:id="rId14"/>
    <pivotCache cacheId="576" r:id="rId15"/>
    <pivotCache cacheId="585" r:id="rId16"/>
    <pivotCache cacheId="593" r:id="rId17"/>
    <pivotCache cacheId="600" r:id="rId18"/>
    <pivotCache cacheId="606" r:id="rId19"/>
    <pivotCache cacheId="614" r:id="rId2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182" i="24" l="1"/>
  <c r="N182" i="24"/>
  <c r="N145" i="24"/>
  <c r="N1510" i="24"/>
  <c r="N1518" i="24"/>
  <c r="N1173" i="24"/>
  <c r="N1174" i="24"/>
  <c r="K11" i="24"/>
  <c r="N948" i="24"/>
  <c r="O837" i="24"/>
  <c r="O836" i="24"/>
  <c r="O1636" i="24" s="1"/>
  <c r="N740" i="24"/>
  <c r="N810" i="24"/>
  <c r="N33" i="24"/>
  <c r="N874" i="24"/>
  <c r="N875" i="24"/>
  <c r="N876" i="24"/>
  <c r="N878" i="24"/>
  <c r="N880" i="24"/>
  <c r="N881" i="24"/>
  <c r="N882" i="24"/>
  <c r="N883" i="24"/>
  <c r="N885" i="24"/>
  <c r="N886" i="24"/>
  <c r="N887" i="24"/>
  <c r="N888" i="24"/>
  <c r="N889" i="24"/>
  <c r="N893" i="24"/>
  <c r="N894" i="24"/>
  <c r="N896" i="24"/>
  <c r="N902" i="24"/>
  <c r="N903" i="24"/>
  <c r="N907" i="24"/>
  <c r="N910" i="24"/>
  <c r="N915" i="24"/>
  <c r="N916" i="24"/>
  <c r="N917" i="24"/>
  <c r="N918" i="24"/>
  <c r="N919" i="24"/>
  <c r="N924" i="24"/>
  <c r="N925" i="24"/>
  <c r="N930" i="24"/>
  <c r="N934" i="24"/>
  <c r="N945" i="24"/>
  <c r="N946" i="24"/>
  <c r="N947" i="24"/>
  <c r="N949" i="24"/>
  <c r="N952" i="24"/>
  <c r="N953" i="24"/>
  <c r="N957" i="24"/>
  <c r="N958" i="24"/>
  <c r="N959" i="24"/>
  <c r="N979" i="24"/>
  <c r="N988" i="24"/>
  <c r="N990" i="24"/>
  <c r="N992" i="24"/>
  <c r="N994" i="24"/>
  <c r="N995" i="24"/>
  <c r="N996" i="24"/>
  <c r="N997" i="24"/>
  <c r="N999" i="24"/>
  <c r="N1000" i="24"/>
  <c r="N1002" i="24"/>
  <c r="N1003" i="24"/>
  <c r="N1005" i="24"/>
  <c r="N1007" i="24"/>
  <c r="N1009" i="24"/>
  <c r="N1011" i="24"/>
  <c r="N1012" i="24"/>
  <c r="N1013" i="24"/>
  <c r="N1014" i="24"/>
  <c r="N1015" i="24"/>
  <c r="N1016" i="24"/>
  <c r="N1018" i="24"/>
  <c r="N1019" i="24"/>
  <c r="N1021" i="24"/>
  <c r="N1031" i="24"/>
  <c r="N1032" i="24"/>
  <c r="N1033" i="24"/>
  <c r="N1034" i="24"/>
  <c r="N1035" i="24"/>
  <c r="N1036" i="24"/>
  <c r="N1037" i="24"/>
  <c r="N1038" i="24"/>
  <c r="N1039" i="24"/>
  <c r="N863" i="24"/>
  <c r="N864" i="24"/>
  <c r="N866" i="24"/>
  <c r="N868" i="24"/>
  <c r="N1593" i="24"/>
  <c r="N1592" i="24"/>
  <c r="N1587" i="24"/>
  <c r="N1586" i="24"/>
  <c r="N1585" i="24"/>
  <c r="N1584" i="24"/>
  <c r="N1563" i="24"/>
  <c r="N1494" i="24"/>
  <c r="N1493" i="24"/>
  <c r="N1492" i="24"/>
  <c r="N1491" i="24"/>
  <c r="N1490" i="24"/>
  <c r="N1488" i="24"/>
  <c r="N1487" i="24"/>
  <c r="N1486" i="24"/>
  <c r="N1485" i="24"/>
  <c r="N1484" i="24"/>
  <c r="N1483" i="24"/>
  <c r="N1482" i="24"/>
  <c r="N1481" i="24"/>
  <c r="N1480" i="24"/>
  <c r="N1479" i="24"/>
  <c r="N1478" i="24"/>
  <c r="N1477" i="24"/>
  <c r="N1476" i="24"/>
  <c r="N1475" i="24"/>
  <c r="N1473" i="24"/>
  <c r="N1467" i="24"/>
  <c r="N1466" i="24"/>
  <c r="N1464" i="24"/>
  <c r="N1463" i="24"/>
  <c r="N1462" i="24"/>
  <c r="N1461" i="24"/>
  <c r="N1460" i="24"/>
  <c r="N1459" i="24"/>
  <c r="N1458" i="24"/>
  <c r="N1456" i="24"/>
  <c r="N1454" i="24"/>
  <c r="N1452" i="24"/>
  <c r="N1451" i="24"/>
  <c r="N1450" i="24"/>
  <c r="N1449" i="24"/>
  <c r="N1448" i="24"/>
  <c r="N1447" i="24"/>
  <c r="N1446" i="24"/>
  <c r="N1441" i="24"/>
  <c r="N1439" i="24"/>
  <c r="N1438" i="24"/>
  <c r="N1437" i="24"/>
  <c r="N1436" i="24"/>
  <c r="N1435" i="24"/>
  <c r="N1433" i="24"/>
  <c r="N1432" i="24"/>
  <c r="N1431" i="24"/>
  <c r="N1430" i="24"/>
  <c r="N1428" i="24"/>
  <c r="N1427" i="24"/>
  <c r="N1426" i="24"/>
  <c r="N1424" i="24"/>
  <c r="N1423" i="24"/>
  <c r="N1422" i="24"/>
  <c r="N1421" i="24"/>
  <c r="N1420" i="24"/>
  <c r="N1419" i="24"/>
  <c r="N1417" i="24"/>
  <c r="N1415" i="24"/>
  <c r="N1414" i="24"/>
  <c r="N1413" i="24"/>
  <c r="N1411" i="24"/>
  <c r="N1410" i="24"/>
  <c r="N1409" i="24"/>
  <c r="N1408" i="24"/>
  <c r="N1407" i="24"/>
  <c r="N1406" i="24"/>
  <c r="N1405" i="24"/>
  <c r="N1404" i="24"/>
  <c r="N1402" i="24"/>
  <c r="N1401" i="24"/>
  <c r="N1399" i="24"/>
  <c r="N1398" i="24"/>
  <c r="N1397" i="24"/>
  <c r="N1395" i="24"/>
  <c r="N1394" i="24"/>
  <c r="N1393" i="24"/>
  <c r="N1392" i="24"/>
  <c r="N1391" i="24"/>
  <c r="N1390" i="24"/>
  <c r="N1388" i="24"/>
  <c r="N1386" i="24"/>
  <c r="N1385" i="24"/>
  <c r="N1384" i="24"/>
  <c r="N1383" i="24"/>
  <c r="N1381" i="24"/>
  <c r="N1380" i="24"/>
  <c r="N1348" i="24"/>
  <c r="N1345" i="24"/>
  <c r="N1338" i="24"/>
  <c r="N1337" i="24"/>
  <c r="N1336" i="24"/>
  <c r="N1333" i="24"/>
  <c r="N1303" i="24"/>
  <c r="N1302" i="24"/>
  <c r="N1297" i="24"/>
  <c r="N1294" i="24"/>
  <c r="N1263" i="24"/>
  <c r="N1262" i="24"/>
  <c r="N1254" i="24"/>
  <c r="N1253" i="24"/>
  <c r="N1252" i="24"/>
  <c r="N1251" i="24"/>
  <c r="N1249" i="24"/>
  <c r="N858" i="24"/>
  <c r="L1634" i="24"/>
  <c r="L1633" i="24"/>
  <c r="L1632" i="24"/>
  <c r="L1631" i="24"/>
  <c r="L1630" i="24"/>
  <c r="L1629" i="24"/>
  <c r="L1628" i="24"/>
  <c r="K1627" i="24"/>
  <c r="L1627" i="24" s="1"/>
  <c r="K1626" i="24"/>
  <c r="L1626" i="24" s="1"/>
  <c r="L1625" i="24"/>
  <c r="L1624" i="24"/>
  <c r="L1623" i="24"/>
  <c r="L1622" i="24"/>
  <c r="L1621" i="24"/>
  <c r="L1620" i="24"/>
  <c r="N1620" i="24" s="1"/>
  <c r="L1619" i="24"/>
  <c r="N1619" i="24" s="1"/>
  <c r="L1618" i="24"/>
  <c r="N1618" i="24" s="1"/>
  <c r="L1617" i="24"/>
  <c r="N1617" i="24" s="1"/>
  <c r="L1616" i="24"/>
  <c r="N1616" i="24" s="1"/>
  <c r="L1615" i="24"/>
  <c r="N1615" i="24" s="1"/>
  <c r="L1614" i="24"/>
  <c r="N1614" i="24" s="1"/>
  <c r="L1613" i="24"/>
  <c r="N1613" i="24" s="1"/>
  <c r="L1612" i="24"/>
  <c r="N1612" i="24" s="1"/>
  <c r="L1611" i="24"/>
  <c r="L1610" i="24"/>
  <c r="N1610" i="24" s="1"/>
  <c r="L1609" i="24"/>
  <c r="N1609" i="24" s="1"/>
  <c r="L1608" i="24"/>
  <c r="L1607" i="24"/>
  <c r="L1606" i="24"/>
  <c r="L1605" i="24"/>
  <c r="L1604" i="24"/>
  <c r="L1603" i="24"/>
  <c r="L1602" i="24"/>
  <c r="L1601" i="24"/>
  <c r="L1600" i="24"/>
  <c r="L1599" i="24"/>
  <c r="L1598" i="24"/>
  <c r="L1597" i="24"/>
  <c r="L1596" i="24"/>
  <c r="L1595" i="24"/>
  <c r="L1594" i="24"/>
  <c r="L1591" i="24"/>
  <c r="N1591" i="24" s="1"/>
  <c r="L1590" i="24"/>
  <c r="N1590" i="24" s="1"/>
  <c r="L1589" i="24"/>
  <c r="N1589" i="24" s="1"/>
  <c r="L1588" i="24"/>
  <c r="N1588" i="24" s="1"/>
  <c r="L1583" i="24"/>
  <c r="N1583" i="24" s="1"/>
  <c r="L1582" i="24"/>
  <c r="L1581" i="24"/>
  <c r="L1580" i="24"/>
  <c r="L1579" i="24"/>
  <c r="L1578" i="24"/>
  <c r="L1577" i="24"/>
  <c r="L1576" i="24"/>
  <c r="L1575" i="24"/>
  <c r="L1574" i="24"/>
  <c r="L1573" i="24"/>
  <c r="L1572" i="24"/>
  <c r="L1571" i="24"/>
  <c r="L1570" i="24"/>
  <c r="N1570" i="24" s="1"/>
  <c r="L1569" i="24"/>
  <c r="L1568" i="24"/>
  <c r="L1567" i="24"/>
  <c r="L1566" i="24"/>
  <c r="J1565" i="24"/>
  <c r="L1565" i="24" s="1"/>
  <c r="N1565" i="24" s="1"/>
  <c r="L1564" i="24"/>
  <c r="N1564" i="24" s="1"/>
  <c r="L1562" i="24"/>
  <c r="N1562" i="24" s="1"/>
  <c r="L1561" i="24"/>
  <c r="N1561" i="24" s="1"/>
  <c r="L1560" i="24"/>
  <c r="N1560" i="24" s="1"/>
  <c r="L1559" i="24"/>
  <c r="N1559" i="24" s="1"/>
  <c r="L1558" i="24"/>
  <c r="N1558" i="24" s="1"/>
  <c r="L1557" i="24"/>
  <c r="N1557" i="24" s="1"/>
  <c r="L1556" i="24"/>
  <c r="N1556" i="24" s="1"/>
  <c r="L1555" i="24"/>
  <c r="N1555" i="24" s="1"/>
  <c r="L1554" i="24"/>
  <c r="N1554" i="24" s="1"/>
  <c r="L1553" i="24"/>
  <c r="N1553" i="24" s="1"/>
  <c r="L1552" i="24"/>
  <c r="N1552" i="24" s="1"/>
  <c r="L1551" i="24"/>
  <c r="N1551" i="24" s="1"/>
  <c r="L1550" i="24"/>
  <c r="N1550" i="24" s="1"/>
  <c r="L1549" i="24"/>
  <c r="L1548" i="24"/>
  <c r="N1548" i="24" s="1"/>
  <c r="L1547" i="24"/>
  <c r="N1547" i="24" s="1"/>
  <c r="L1546" i="24"/>
  <c r="N1546" i="24" s="1"/>
  <c r="L1545" i="24"/>
  <c r="N1545" i="24" s="1"/>
  <c r="L1544" i="24"/>
  <c r="N1544" i="24" s="1"/>
  <c r="L1543" i="24"/>
  <c r="N1543" i="24" s="1"/>
  <c r="L1542" i="24"/>
  <c r="L1541" i="24"/>
  <c r="L1540" i="24"/>
  <c r="J1539" i="24"/>
  <c r="L1539" i="24" s="1"/>
  <c r="L1538" i="24"/>
  <c r="L1537" i="24"/>
  <c r="L1536" i="24"/>
  <c r="L1535" i="24"/>
  <c r="L1534" i="24"/>
  <c r="J1533" i="24"/>
  <c r="L1533" i="24" s="1"/>
  <c r="L1532" i="24"/>
  <c r="L1531" i="24"/>
  <c r="N1531" i="24" s="1"/>
  <c r="K1530" i="24"/>
  <c r="L1530" i="24" s="1"/>
  <c r="N1530" i="24" s="1"/>
  <c r="K1529" i="24"/>
  <c r="L1529" i="24" s="1"/>
  <c r="N1529" i="24" s="1"/>
  <c r="L1528" i="24"/>
  <c r="N1528" i="24" s="1"/>
  <c r="L1527" i="24"/>
  <c r="N1527" i="24" s="1"/>
  <c r="L1526" i="24"/>
  <c r="N1526" i="24" s="1"/>
  <c r="L1525" i="24"/>
  <c r="N1525" i="24" s="1"/>
  <c r="L1524" i="24"/>
  <c r="N1524" i="24" s="1"/>
  <c r="L1523" i="24"/>
  <c r="N1523" i="24" s="1"/>
  <c r="L1522" i="24"/>
  <c r="L1521" i="24"/>
  <c r="N1521" i="24" s="1"/>
  <c r="L1520" i="24"/>
  <c r="N1520" i="24" s="1"/>
  <c r="L1519" i="24"/>
  <c r="N1519" i="24" s="1"/>
  <c r="L1517" i="24"/>
  <c r="N1517" i="24" s="1"/>
  <c r="L1516" i="24"/>
  <c r="N1516" i="24" s="1"/>
  <c r="L1515" i="24"/>
  <c r="N1515" i="24" s="1"/>
  <c r="L1514" i="24"/>
  <c r="N1514" i="24" s="1"/>
  <c r="L1513" i="24"/>
  <c r="N1513" i="24" s="1"/>
  <c r="L1512" i="24"/>
  <c r="N1512" i="24" s="1"/>
  <c r="L1511" i="24"/>
  <c r="N1511" i="24" s="1"/>
  <c r="L1509" i="24"/>
  <c r="N1509" i="24" s="1"/>
  <c r="L1508" i="24"/>
  <c r="N1508" i="24" s="1"/>
  <c r="L1507" i="24"/>
  <c r="N1507" i="24" s="1"/>
  <c r="L1506" i="24"/>
  <c r="N1506" i="24" s="1"/>
  <c r="L1505" i="24"/>
  <c r="N1505" i="24" s="1"/>
  <c r="L1504" i="24"/>
  <c r="N1504" i="24" s="1"/>
  <c r="L1503" i="24"/>
  <c r="N1503" i="24" s="1"/>
  <c r="L1502" i="24"/>
  <c r="L1501" i="24"/>
  <c r="L1500" i="24"/>
  <c r="L1499" i="24"/>
  <c r="L1497" i="24"/>
  <c r="L1496" i="24"/>
  <c r="L1495" i="24"/>
  <c r="L1489" i="24"/>
  <c r="N1489" i="24" s="1"/>
  <c r="L1474" i="24"/>
  <c r="N1474" i="24" s="1"/>
  <c r="L1472" i="24"/>
  <c r="N1472" i="24" s="1"/>
  <c r="L1471" i="24"/>
  <c r="L1470" i="24"/>
  <c r="L1469" i="24"/>
  <c r="L1468" i="24"/>
  <c r="N1468" i="24" s="1"/>
  <c r="L1465" i="24"/>
  <c r="N1465" i="24" s="1"/>
  <c r="J1462" i="24"/>
  <c r="L1457" i="24"/>
  <c r="L1455" i="24"/>
  <c r="L1453" i="24"/>
  <c r="N1453" i="24" s="1"/>
  <c r="L1445" i="24"/>
  <c r="N1445" i="24" s="1"/>
  <c r="L1444" i="24"/>
  <c r="L1443" i="24"/>
  <c r="L1442" i="24"/>
  <c r="L1440" i="24"/>
  <c r="L1434" i="24"/>
  <c r="N1434" i="24" s="1"/>
  <c r="L1429" i="24"/>
  <c r="N1429" i="24" s="1"/>
  <c r="L1425" i="24"/>
  <c r="N1425" i="24" s="1"/>
  <c r="L1418" i="24"/>
  <c r="N1418" i="24" s="1"/>
  <c r="L1416" i="24"/>
  <c r="N1416" i="24" s="1"/>
  <c r="L1412" i="24"/>
  <c r="N1412" i="24" s="1"/>
  <c r="L1403" i="24"/>
  <c r="N1403" i="24" s="1"/>
  <c r="L1400" i="24"/>
  <c r="N1400" i="24" s="1"/>
  <c r="L1396" i="24"/>
  <c r="N1396" i="24" s="1"/>
  <c r="L1389" i="24"/>
  <c r="N1389" i="24" s="1"/>
  <c r="L1387" i="24"/>
  <c r="N1387" i="24" s="1"/>
  <c r="L1382" i="24"/>
  <c r="N1382" i="24" s="1"/>
  <c r="L1379" i="24"/>
  <c r="N1379" i="24" s="1"/>
  <c r="L1378" i="24"/>
  <c r="N1378" i="24" s="1"/>
  <c r="L1376" i="24"/>
  <c r="N1376" i="24" s="1"/>
  <c r="L1375" i="24"/>
  <c r="N1375" i="24" s="1"/>
  <c r="L1374" i="24"/>
  <c r="N1374" i="24" s="1"/>
  <c r="L1373" i="24"/>
  <c r="N1373" i="24" s="1"/>
  <c r="L1372" i="24"/>
  <c r="N1372" i="24" s="1"/>
  <c r="L1371" i="24"/>
  <c r="N1371" i="24" s="1"/>
  <c r="L1370" i="24"/>
  <c r="N1370" i="24" s="1"/>
  <c r="L1369" i="24"/>
  <c r="N1369" i="24" s="1"/>
  <c r="L1368" i="24"/>
  <c r="N1368" i="24" s="1"/>
  <c r="L1367" i="24"/>
  <c r="N1367" i="24" s="1"/>
  <c r="L1366" i="24"/>
  <c r="N1366" i="24" s="1"/>
  <c r="L1365" i="24"/>
  <c r="N1365" i="24" s="1"/>
  <c r="L1364" i="24"/>
  <c r="L1363" i="24"/>
  <c r="L1362" i="24"/>
  <c r="L1361" i="24"/>
  <c r="L1360" i="24"/>
  <c r="N1360" i="24" s="1"/>
  <c r="L1359" i="24"/>
  <c r="L1358" i="24"/>
  <c r="L1357" i="24"/>
  <c r="L1356" i="24"/>
  <c r="L1355" i="24"/>
  <c r="L1354" i="24"/>
  <c r="L1353" i="24"/>
  <c r="N1353" i="24" s="1"/>
  <c r="L1352" i="24"/>
  <c r="N1352" i="24" s="1"/>
  <c r="L1351" i="24"/>
  <c r="L1350" i="24"/>
  <c r="L1349" i="24"/>
  <c r="N1349" i="24" s="1"/>
  <c r="L1347" i="24"/>
  <c r="L1346" i="24"/>
  <c r="L1343" i="24"/>
  <c r="N1343" i="24" s="1"/>
  <c r="L1342" i="24"/>
  <c r="N1342" i="24" s="1"/>
  <c r="L1341" i="24"/>
  <c r="N1341" i="24" s="1"/>
  <c r="L1340" i="24"/>
  <c r="N1340" i="24" s="1"/>
  <c r="L1339" i="24"/>
  <c r="L1335" i="24"/>
  <c r="N1335" i="24" s="1"/>
  <c r="L1334" i="24"/>
  <c r="N1334" i="24" s="1"/>
  <c r="L1332" i="24"/>
  <c r="N1332" i="24" s="1"/>
  <c r="L1331" i="24"/>
  <c r="N1331" i="24" s="1"/>
  <c r="L1330" i="24"/>
  <c r="N1330" i="24" s="1"/>
  <c r="L1329" i="24"/>
  <c r="N1329" i="24" s="1"/>
  <c r="L1328" i="24"/>
  <c r="N1328" i="24" s="1"/>
  <c r="L1327" i="24"/>
  <c r="N1327" i="24" s="1"/>
  <c r="L1326" i="24"/>
  <c r="N1326" i="24" s="1"/>
  <c r="L1325" i="24"/>
  <c r="N1325" i="24" s="1"/>
  <c r="L1324" i="24"/>
  <c r="N1324" i="24" s="1"/>
  <c r="L1323" i="24"/>
  <c r="N1323" i="24" s="1"/>
  <c r="L1322" i="24"/>
  <c r="N1322" i="24" s="1"/>
  <c r="L1321" i="24"/>
  <c r="N1321" i="24" s="1"/>
  <c r="L1320" i="24"/>
  <c r="N1320" i="24" s="1"/>
  <c r="L1319" i="24"/>
  <c r="N1319" i="24" s="1"/>
  <c r="L1318" i="24"/>
  <c r="N1318" i="24" s="1"/>
  <c r="L1317" i="24"/>
  <c r="N1317" i="24" s="1"/>
  <c r="K1316" i="24"/>
  <c r="L1316" i="24" s="1"/>
  <c r="N1316" i="24" s="1"/>
  <c r="L1315" i="24"/>
  <c r="N1315" i="24" s="1"/>
  <c r="L1314" i="24"/>
  <c r="N1314" i="24" s="1"/>
  <c r="L1313" i="24"/>
  <c r="N1313" i="24" s="1"/>
  <c r="L1312" i="24"/>
  <c r="N1312" i="24" s="1"/>
  <c r="L1311" i="24"/>
  <c r="N1311" i="24" s="1"/>
  <c r="L1310" i="24"/>
  <c r="N1310" i="24" s="1"/>
  <c r="L1309" i="24"/>
  <c r="N1309" i="24" s="1"/>
  <c r="L1308" i="24"/>
  <c r="N1308" i="24" s="1"/>
  <c r="L1307" i="24"/>
  <c r="N1307" i="24" s="1"/>
  <c r="L1306" i="24"/>
  <c r="N1306" i="24" s="1"/>
  <c r="L1305" i="24"/>
  <c r="N1305" i="24" s="1"/>
  <c r="L1304" i="24"/>
  <c r="N1304" i="24" s="1"/>
  <c r="L1301" i="24"/>
  <c r="N1301" i="24" s="1"/>
  <c r="L1300" i="24"/>
  <c r="N1300" i="24" s="1"/>
  <c r="L1299" i="24"/>
  <c r="N1299" i="24" s="1"/>
  <c r="L1298" i="24"/>
  <c r="N1298" i="24" s="1"/>
  <c r="L1296" i="24"/>
  <c r="N1296" i="24" s="1"/>
  <c r="L1295" i="24"/>
  <c r="N1295" i="24" s="1"/>
  <c r="L1293" i="24"/>
  <c r="L1292" i="24"/>
  <c r="N1292" i="24" s="1"/>
  <c r="L1291" i="24"/>
  <c r="L1290" i="24"/>
  <c r="N1290" i="24" s="1"/>
  <c r="L1289" i="24"/>
  <c r="N1289" i="24" s="1"/>
  <c r="L1288" i="24"/>
  <c r="N1288" i="24" s="1"/>
  <c r="L1287" i="24"/>
  <c r="N1287" i="24" s="1"/>
  <c r="L1286" i="24"/>
  <c r="N1286" i="24" s="1"/>
  <c r="L1285" i="24"/>
  <c r="N1285" i="24" s="1"/>
  <c r="L1284" i="24"/>
  <c r="N1284" i="24" s="1"/>
  <c r="L1283" i="24"/>
  <c r="N1283" i="24" s="1"/>
  <c r="L1282" i="24"/>
  <c r="L1281" i="24"/>
  <c r="L1280" i="24"/>
  <c r="L1279" i="24"/>
  <c r="L1278" i="24"/>
  <c r="L1277" i="24"/>
  <c r="L1276" i="24"/>
  <c r="L1275" i="24"/>
  <c r="L1274" i="24"/>
  <c r="L1273" i="24"/>
  <c r="N1273" i="24" s="1"/>
  <c r="L1272" i="24"/>
  <c r="L1271" i="24"/>
  <c r="L1270" i="24"/>
  <c r="L1269" i="24"/>
  <c r="N1269" i="24" s="1"/>
  <c r="L1268" i="24"/>
  <c r="N1268" i="24" s="1"/>
  <c r="L1267" i="24"/>
  <c r="N1267" i="24" s="1"/>
  <c r="L1266" i="24"/>
  <c r="N1266" i="24" s="1"/>
  <c r="L1265" i="24"/>
  <c r="N1265" i="24" s="1"/>
  <c r="L1264" i="24"/>
  <c r="N1264" i="24" s="1"/>
  <c r="L1261" i="24"/>
  <c r="N1261" i="24" s="1"/>
  <c r="L1260" i="24"/>
  <c r="N1260" i="24" s="1"/>
  <c r="L1259" i="24"/>
  <c r="N1259" i="24" s="1"/>
  <c r="L1258" i="24"/>
  <c r="N1258" i="24" s="1"/>
  <c r="L1257" i="24"/>
  <c r="N1257" i="24" s="1"/>
  <c r="L1256" i="24"/>
  <c r="N1256" i="24" s="1"/>
  <c r="L1255" i="24"/>
  <c r="L1247" i="24"/>
  <c r="N1247" i="24" s="1"/>
  <c r="L1246" i="24"/>
  <c r="N1246" i="24" s="1"/>
  <c r="L1245" i="24"/>
  <c r="N1245" i="24" s="1"/>
  <c r="L1244" i="24"/>
  <c r="N1244" i="24" s="1"/>
  <c r="L1243" i="24"/>
  <c r="N1243" i="24" s="1"/>
  <c r="L1242" i="24"/>
  <c r="N1242" i="24" s="1"/>
  <c r="L1241" i="24"/>
  <c r="N1241" i="24" s="1"/>
  <c r="L1240" i="24"/>
  <c r="N1240" i="24" s="1"/>
  <c r="L1239" i="24"/>
  <c r="N1239" i="24" s="1"/>
  <c r="L1238" i="24"/>
  <c r="N1238" i="24" s="1"/>
  <c r="L1237" i="24"/>
  <c r="N1237" i="24" s="1"/>
  <c r="L1236" i="24"/>
  <c r="N1236" i="24" s="1"/>
  <c r="L1235" i="24"/>
  <c r="N1235" i="24" s="1"/>
  <c r="L1234" i="24"/>
  <c r="N1234" i="24" s="1"/>
  <c r="L1233" i="24"/>
  <c r="N1233" i="24" s="1"/>
  <c r="L1232" i="24"/>
  <c r="L1231" i="24"/>
  <c r="L1230" i="24"/>
  <c r="L1229" i="24"/>
  <c r="L1228" i="24"/>
  <c r="N1228" i="24" s="1"/>
  <c r="L1227" i="24"/>
  <c r="N1227" i="24" s="1"/>
  <c r="L1226" i="24"/>
  <c r="N1226" i="24" s="1"/>
  <c r="L1225" i="24"/>
  <c r="N1225" i="24" s="1"/>
  <c r="L1224" i="24"/>
  <c r="N1224" i="24" s="1"/>
  <c r="L1223" i="24"/>
  <c r="N1223" i="24" s="1"/>
  <c r="L1222" i="24"/>
  <c r="N1222" i="24" s="1"/>
  <c r="L1221" i="24"/>
  <c r="N1221" i="24" s="1"/>
  <c r="L1220" i="24"/>
  <c r="N1220" i="24" s="1"/>
  <c r="L1219" i="24"/>
  <c r="N1219" i="24" s="1"/>
  <c r="L1218" i="24"/>
  <c r="N1218" i="24" s="1"/>
  <c r="L1217" i="24"/>
  <c r="N1217" i="24" s="1"/>
  <c r="L1216" i="24"/>
  <c r="N1216" i="24" s="1"/>
  <c r="L1215" i="24"/>
  <c r="N1215" i="24" s="1"/>
  <c r="L1214" i="24"/>
  <c r="N1214" i="24" s="1"/>
  <c r="L1213" i="24"/>
  <c r="N1213" i="24" s="1"/>
  <c r="L1212" i="24"/>
  <c r="N1212" i="24" s="1"/>
  <c r="L1211" i="24"/>
  <c r="N1211" i="24" s="1"/>
  <c r="L1210" i="24"/>
  <c r="N1210" i="24" s="1"/>
  <c r="L1209" i="24"/>
  <c r="L1208" i="24"/>
  <c r="L1207" i="24"/>
  <c r="L1206" i="24"/>
  <c r="L1205" i="24"/>
  <c r="L1203" i="24"/>
  <c r="L1202" i="24"/>
  <c r="L1201" i="24"/>
  <c r="N1201" i="24" s="1"/>
  <c r="L1200" i="24"/>
  <c r="L1199" i="24"/>
  <c r="L1198" i="24"/>
  <c r="N1198" i="24" s="1"/>
  <c r="L1197" i="24"/>
  <c r="L1196" i="24"/>
  <c r="N1196" i="24" s="1"/>
  <c r="L1195" i="24"/>
  <c r="N1195" i="24" s="1"/>
  <c r="L1194" i="24"/>
  <c r="N1194" i="24" s="1"/>
  <c r="L1193" i="24"/>
  <c r="N1193" i="24" s="1"/>
  <c r="L1192" i="24"/>
  <c r="N1192" i="24" s="1"/>
  <c r="L1191" i="24"/>
  <c r="N1191" i="24" s="1"/>
  <c r="L1190" i="24"/>
  <c r="N1190" i="24" s="1"/>
  <c r="L1189" i="24"/>
  <c r="N1189" i="24" s="1"/>
  <c r="L1188" i="24"/>
  <c r="N1188" i="24" s="1"/>
  <c r="L1187" i="24"/>
  <c r="N1187" i="24" s="1"/>
  <c r="L1186" i="24"/>
  <c r="N1186" i="24" s="1"/>
  <c r="L1185" i="24"/>
  <c r="N1185" i="24" s="1"/>
  <c r="L1184" i="24"/>
  <c r="N1184" i="24" s="1"/>
  <c r="L1183" i="24"/>
  <c r="N1183" i="24" s="1"/>
  <c r="L1182" i="24"/>
  <c r="N1182" i="24" s="1"/>
  <c r="L1181" i="24"/>
  <c r="N1181" i="24" s="1"/>
  <c r="L1180" i="24"/>
  <c r="N1180" i="24" s="1"/>
  <c r="L1179" i="24"/>
  <c r="N1179" i="24" s="1"/>
  <c r="L1178" i="24"/>
  <c r="N1178" i="24" s="1"/>
  <c r="L1177" i="24"/>
  <c r="N1177" i="24" s="1"/>
  <c r="L1176" i="24"/>
  <c r="N1176" i="24" s="1"/>
  <c r="L1175" i="24"/>
  <c r="N1175" i="24" s="1"/>
  <c r="L1172" i="24"/>
  <c r="N1172" i="24" s="1"/>
  <c r="L1171" i="24"/>
  <c r="N1171" i="24" s="1"/>
  <c r="L1170" i="24"/>
  <c r="N1170" i="24" s="1"/>
  <c r="L1169" i="24"/>
  <c r="N1169" i="24" s="1"/>
  <c r="L1168" i="24"/>
  <c r="N1168" i="24" s="1"/>
  <c r="L1167" i="24"/>
  <c r="N1167" i="24" s="1"/>
  <c r="L1166" i="24"/>
  <c r="N1166" i="24" s="1"/>
  <c r="L1165" i="24"/>
  <c r="N1165" i="24" s="1"/>
  <c r="L1164" i="24"/>
  <c r="N1164" i="24" s="1"/>
  <c r="L1163" i="24"/>
  <c r="N1163" i="24" s="1"/>
  <c r="L1162" i="24"/>
  <c r="N1162" i="24" s="1"/>
  <c r="L1161" i="24"/>
  <c r="N1161" i="24" s="1"/>
  <c r="L1160" i="24"/>
  <c r="N1160" i="24" s="1"/>
  <c r="L1159" i="24"/>
  <c r="N1159" i="24" s="1"/>
  <c r="L1158" i="24"/>
  <c r="N1158" i="24" s="1"/>
  <c r="L1157" i="24"/>
  <c r="N1157" i="24" s="1"/>
  <c r="L1156" i="24"/>
  <c r="N1156" i="24" s="1"/>
  <c r="L1155" i="24"/>
  <c r="N1155" i="24" s="1"/>
  <c r="L1154" i="24"/>
  <c r="L1153" i="24"/>
  <c r="N1153" i="24" s="1"/>
  <c r="L1152" i="24"/>
  <c r="N1152" i="24" s="1"/>
  <c r="L1151" i="24"/>
  <c r="L1150" i="24"/>
  <c r="K1149" i="24"/>
  <c r="L1149" i="24" s="1"/>
  <c r="N1149" i="24" s="1"/>
  <c r="K1148" i="24"/>
  <c r="L1148" i="24" s="1"/>
  <c r="N1148" i="24" s="1"/>
  <c r="K1147" i="24"/>
  <c r="L1147" i="24" s="1"/>
  <c r="N1147" i="24" s="1"/>
  <c r="L1146" i="24"/>
  <c r="N1146" i="24" s="1"/>
  <c r="L1145" i="24"/>
  <c r="L1144" i="24"/>
  <c r="N1144" i="24" s="1"/>
  <c r="L1143" i="24"/>
  <c r="N1143" i="24" s="1"/>
  <c r="L1142" i="24"/>
  <c r="L1141" i="24"/>
  <c r="N1141" i="24" s="1"/>
  <c r="L1140" i="24"/>
  <c r="N1140" i="24" s="1"/>
  <c r="L1139" i="24"/>
  <c r="N1139" i="24" s="1"/>
  <c r="L1138" i="24"/>
  <c r="N1138" i="24" s="1"/>
  <c r="L1137" i="24"/>
  <c r="N1137" i="24" s="1"/>
  <c r="L1136" i="24"/>
  <c r="N1136" i="24" s="1"/>
  <c r="L1135" i="24"/>
  <c r="N1135" i="24" s="1"/>
  <c r="L1134" i="24"/>
  <c r="L1133" i="24"/>
  <c r="L1132" i="24"/>
  <c r="L1131" i="24"/>
  <c r="L1130" i="24"/>
  <c r="N1130" i="24" s="1"/>
  <c r="L1129" i="24"/>
  <c r="L1128" i="24"/>
  <c r="L1127" i="24"/>
  <c r="N1127" i="24" s="1"/>
  <c r="L1126" i="24"/>
  <c r="N1126" i="24" s="1"/>
  <c r="L1125" i="24"/>
  <c r="N1125" i="24" s="1"/>
  <c r="L1124" i="24"/>
  <c r="N1124" i="24" s="1"/>
  <c r="L1123" i="24"/>
  <c r="N1123" i="24" s="1"/>
  <c r="L1122" i="24"/>
  <c r="L1121" i="24"/>
  <c r="N1121" i="24" s="1"/>
  <c r="L1120" i="24"/>
  <c r="L1119" i="24"/>
  <c r="N1119" i="24" s="1"/>
  <c r="L1118" i="24"/>
  <c r="N1118" i="24" s="1"/>
  <c r="L1117" i="24"/>
  <c r="N1117" i="24" s="1"/>
  <c r="L1116" i="24"/>
  <c r="N1116" i="24" s="1"/>
  <c r="L1115" i="24"/>
  <c r="N1115" i="24" s="1"/>
  <c r="L1114" i="24"/>
  <c r="N1114" i="24" s="1"/>
  <c r="L1113" i="24"/>
  <c r="L1112" i="24"/>
  <c r="N1112" i="24" s="1"/>
  <c r="L1111" i="24"/>
  <c r="N1111" i="24" s="1"/>
  <c r="L1110" i="24"/>
  <c r="N1110" i="24" s="1"/>
  <c r="L1109" i="24"/>
  <c r="N1109" i="24" s="1"/>
  <c r="K1108" i="24"/>
  <c r="L1108" i="24" s="1"/>
  <c r="N1108" i="24" s="1"/>
  <c r="L1107" i="24"/>
  <c r="N1107" i="24" s="1"/>
  <c r="L1106" i="24"/>
  <c r="N1106" i="24" s="1"/>
  <c r="L1105" i="24"/>
  <c r="N1105" i="24" s="1"/>
  <c r="L1104" i="24"/>
  <c r="N1104" i="24" s="1"/>
  <c r="L1103" i="24"/>
  <c r="N1103" i="24" s="1"/>
  <c r="L1102" i="24"/>
  <c r="N1102" i="24" s="1"/>
  <c r="L1101" i="24"/>
  <c r="N1101" i="24" s="1"/>
  <c r="L1100" i="24"/>
  <c r="N1100" i="24" s="1"/>
  <c r="L1099" i="24"/>
  <c r="N1099" i="24" s="1"/>
  <c r="L1098" i="24"/>
  <c r="N1098" i="24" s="1"/>
  <c r="L1097" i="24"/>
  <c r="N1097" i="24" s="1"/>
  <c r="L1096" i="24"/>
  <c r="N1096" i="24" s="1"/>
  <c r="L1095" i="24"/>
  <c r="N1095" i="24" s="1"/>
  <c r="L1094" i="24"/>
  <c r="N1094" i="24" s="1"/>
  <c r="L1093" i="24"/>
  <c r="N1093" i="24" s="1"/>
  <c r="L1092" i="24"/>
  <c r="N1092" i="24" s="1"/>
  <c r="L1091" i="24"/>
  <c r="N1091" i="24" s="1"/>
  <c r="L1090" i="24"/>
  <c r="N1090" i="24" s="1"/>
  <c r="L1089" i="24"/>
  <c r="N1089" i="24" s="1"/>
  <c r="L1088" i="24"/>
  <c r="N1088" i="24" s="1"/>
  <c r="L1087" i="24"/>
  <c r="N1087" i="24" s="1"/>
  <c r="L1086" i="24"/>
  <c r="N1086" i="24" s="1"/>
  <c r="L1085" i="24"/>
  <c r="N1085" i="24" s="1"/>
  <c r="L1084" i="24"/>
  <c r="N1084" i="24" s="1"/>
  <c r="L1083" i="24"/>
  <c r="L1082" i="24"/>
  <c r="L1081" i="24"/>
  <c r="L1080" i="24"/>
  <c r="L1079" i="24"/>
  <c r="L1078" i="24"/>
  <c r="N1078" i="24" s="1"/>
  <c r="L1077" i="24"/>
  <c r="L1076" i="24"/>
  <c r="N1076" i="24" s="1"/>
  <c r="L1075" i="24"/>
  <c r="N1075" i="24" s="1"/>
  <c r="L1074" i="24"/>
  <c r="N1074" i="24" s="1"/>
  <c r="J1073" i="24"/>
  <c r="L1073" i="24" s="1"/>
  <c r="L1072" i="24"/>
  <c r="J1071" i="24"/>
  <c r="L1071" i="24" s="1"/>
  <c r="L1070" i="24"/>
  <c r="L1069" i="24"/>
  <c r="L1068" i="24"/>
  <c r="L1067" i="24"/>
  <c r="L1066" i="24"/>
  <c r="N1066" i="24" s="1"/>
  <c r="L1065" i="24"/>
  <c r="L1064" i="24"/>
  <c r="N1064" i="24" s="1"/>
  <c r="L1063" i="24"/>
  <c r="L1062" i="24"/>
  <c r="N1062" i="24" s="1"/>
  <c r="L1061" i="24"/>
  <c r="N1061" i="24" s="1"/>
  <c r="L1060" i="24"/>
  <c r="L1059" i="24"/>
  <c r="N1059" i="24" s="1"/>
  <c r="L1058" i="24"/>
  <c r="L1057" i="24"/>
  <c r="L1056" i="24"/>
  <c r="N1056" i="24" s="1"/>
  <c r="L1055" i="24"/>
  <c r="L1054" i="24"/>
  <c r="N1054" i="24" s="1"/>
  <c r="L1053" i="24"/>
  <c r="N1053" i="24" s="1"/>
  <c r="J1052" i="24"/>
  <c r="L1052" i="24" s="1"/>
  <c r="L1051" i="24"/>
  <c r="J1050" i="24"/>
  <c r="L1050" i="24" s="1"/>
  <c r="L1049" i="24"/>
  <c r="L1048" i="24"/>
  <c r="L1047" i="24"/>
  <c r="J1046" i="24"/>
  <c r="L1046" i="24" s="1"/>
  <c r="J1045" i="24"/>
  <c r="L1045" i="24" s="1"/>
  <c r="J1044" i="24"/>
  <c r="L1043" i="24"/>
  <c r="L1042" i="24"/>
  <c r="L1041" i="24"/>
  <c r="L1040" i="24"/>
  <c r="L1030" i="24"/>
  <c r="N1030" i="24" s="1"/>
  <c r="L1029" i="24"/>
  <c r="N1029" i="24" s="1"/>
  <c r="L1028" i="24"/>
  <c r="N1028" i="24" s="1"/>
  <c r="L1027" i="24"/>
  <c r="N1027" i="24" s="1"/>
  <c r="L1026" i="24"/>
  <c r="N1026" i="24" s="1"/>
  <c r="L1025" i="24"/>
  <c r="N1025" i="24" s="1"/>
  <c r="K1024" i="24"/>
  <c r="L1024" i="24" s="1"/>
  <c r="N1024" i="24" s="1"/>
  <c r="L1023" i="24"/>
  <c r="N1023" i="24" s="1"/>
  <c r="L1022" i="24"/>
  <c r="N1022" i="24" s="1"/>
  <c r="L1020" i="24"/>
  <c r="N1020" i="24" s="1"/>
  <c r="K1017" i="24"/>
  <c r="L1017" i="24" s="1"/>
  <c r="N1017" i="24" s="1"/>
  <c r="L1010" i="24"/>
  <c r="L1008" i="24"/>
  <c r="L1006" i="24"/>
  <c r="N1006" i="24" s="1"/>
  <c r="L1004" i="24"/>
  <c r="L1001" i="24"/>
  <c r="N1001" i="24" s="1"/>
  <c r="L998" i="24"/>
  <c r="N998" i="24" s="1"/>
  <c r="K993" i="24"/>
  <c r="L993" i="24" s="1"/>
  <c r="N993" i="24" s="1"/>
  <c r="L991" i="24"/>
  <c r="N991" i="24" s="1"/>
  <c r="K989" i="24"/>
  <c r="L989" i="24" s="1"/>
  <c r="N989" i="24" s="1"/>
  <c r="L987" i="24"/>
  <c r="N987" i="24" s="1"/>
  <c r="K986" i="24"/>
  <c r="L986" i="24" s="1"/>
  <c r="N986" i="24" s="1"/>
  <c r="K985" i="24"/>
  <c r="L985" i="24" s="1"/>
  <c r="N985" i="24" s="1"/>
  <c r="L984" i="24"/>
  <c r="N984" i="24" s="1"/>
  <c r="L983" i="24"/>
  <c r="N983" i="24" s="1"/>
  <c r="L982" i="24"/>
  <c r="N982" i="24" s="1"/>
  <c r="K981" i="24"/>
  <c r="L981" i="24" s="1"/>
  <c r="N981" i="24" s="1"/>
  <c r="L980" i="24"/>
  <c r="N980" i="24" s="1"/>
  <c r="L978" i="24"/>
  <c r="N978" i="24" s="1"/>
  <c r="L977" i="24"/>
  <c r="N977" i="24" s="1"/>
  <c r="L976" i="24"/>
  <c r="N976" i="24" s="1"/>
  <c r="L975" i="24"/>
  <c r="K974" i="24"/>
  <c r="L974" i="24" s="1"/>
  <c r="N974" i="24" s="1"/>
  <c r="L973" i="24"/>
  <c r="N973" i="24" s="1"/>
  <c r="L972" i="24"/>
  <c r="L971" i="24"/>
  <c r="N971" i="24" s="1"/>
  <c r="L970" i="24"/>
  <c r="N970" i="24" s="1"/>
  <c r="L969" i="24"/>
  <c r="N969" i="24" s="1"/>
  <c r="L968" i="24"/>
  <c r="L967" i="24"/>
  <c r="N967" i="24" s="1"/>
  <c r="K966" i="24"/>
  <c r="L966" i="24" s="1"/>
  <c r="N966" i="24" s="1"/>
  <c r="L965" i="24"/>
  <c r="N965" i="24" s="1"/>
  <c r="L964" i="24"/>
  <c r="N964" i="24" s="1"/>
  <c r="L963" i="24"/>
  <c r="N963" i="24" s="1"/>
  <c r="K962" i="24"/>
  <c r="L962" i="24" s="1"/>
  <c r="N962" i="24" s="1"/>
  <c r="L961" i="24"/>
  <c r="N961" i="24" s="1"/>
  <c r="L960" i="24"/>
  <c r="N960" i="24" s="1"/>
  <c r="L956" i="24"/>
  <c r="N956" i="24" s="1"/>
  <c r="L955" i="24"/>
  <c r="N955" i="24" s="1"/>
  <c r="L954" i="24"/>
  <c r="L951" i="24"/>
  <c r="N951" i="24" s="1"/>
  <c r="L950" i="24"/>
  <c r="N950" i="24" s="1"/>
  <c r="K946" i="24"/>
  <c r="L944" i="24"/>
  <c r="L943" i="24"/>
  <c r="L942" i="24"/>
  <c r="N942" i="24" s="1"/>
  <c r="L941" i="24"/>
  <c r="N941" i="24" s="1"/>
  <c r="L940" i="24"/>
  <c r="N940" i="24" s="1"/>
  <c r="L939" i="24"/>
  <c r="N939" i="24" s="1"/>
  <c r="L938" i="24"/>
  <c r="N938" i="24" s="1"/>
  <c r="L937" i="24"/>
  <c r="N937" i="24" s="1"/>
  <c r="L936" i="24"/>
  <c r="N936" i="24" s="1"/>
  <c r="L935" i="24"/>
  <c r="N935" i="24" s="1"/>
  <c r="L933" i="24"/>
  <c r="N933" i="24" s="1"/>
  <c r="L932" i="24"/>
  <c r="L931" i="24"/>
  <c r="L929" i="24"/>
  <c r="N929" i="24" s="1"/>
  <c r="K928" i="24"/>
  <c r="L928" i="24" s="1"/>
  <c r="N928" i="24" s="1"/>
  <c r="L927" i="24"/>
  <c r="L926" i="24"/>
  <c r="N926" i="24" s="1"/>
  <c r="L923" i="24"/>
  <c r="N923" i="24" s="1"/>
  <c r="L922" i="24"/>
  <c r="N922" i="24" s="1"/>
  <c r="L921" i="24"/>
  <c r="N921" i="24" s="1"/>
  <c r="L920" i="24"/>
  <c r="N920" i="24" s="1"/>
  <c r="K916" i="24"/>
  <c r="K914" i="24"/>
  <c r="L914" i="24" s="1"/>
  <c r="N914" i="24" s="1"/>
  <c r="K913" i="24"/>
  <c r="L913" i="24" s="1"/>
  <c r="N913" i="24" s="1"/>
  <c r="K912" i="24"/>
  <c r="L912" i="24" s="1"/>
  <c r="N912" i="24" s="1"/>
  <c r="K911" i="24"/>
  <c r="L911" i="24" s="1"/>
  <c r="N911" i="24" s="1"/>
  <c r="K909" i="24"/>
  <c r="L909" i="24" s="1"/>
  <c r="N909" i="24" s="1"/>
  <c r="K908" i="24"/>
  <c r="L908" i="24" s="1"/>
  <c r="N908" i="24" s="1"/>
  <c r="K907" i="24"/>
  <c r="L906" i="24"/>
  <c r="L905" i="24"/>
  <c r="L904" i="24"/>
  <c r="N904" i="24" s="1"/>
  <c r="L901" i="24"/>
  <c r="N901" i="24" s="1"/>
  <c r="L900" i="24"/>
  <c r="N900" i="24" s="1"/>
  <c r="L899" i="24"/>
  <c r="N899" i="24" s="1"/>
  <c r="L898" i="24"/>
  <c r="N898" i="24" s="1"/>
  <c r="L897" i="24"/>
  <c r="N897" i="24" s="1"/>
  <c r="L895" i="24"/>
  <c r="L892" i="24"/>
  <c r="L891" i="24"/>
  <c r="N891" i="24" s="1"/>
  <c r="L890" i="24"/>
  <c r="N890" i="24" s="1"/>
  <c r="L884" i="24"/>
  <c r="L879" i="24"/>
  <c r="N879" i="24" s="1"/>
  <c r="K877" i="24"/>
  <c r="L877" i="24" s="1"/>
  <c r="N877" i="24" s="1"/>
  <c r="L873" i="24"/>
  <c r="L872" i="24"/>
  <c r="N872" i="24" s="1"/>
  <c r="L871" i="24"/>
  <c r="N871" i="24" s="1"/>
  <c r="L870" i="24"/>
  <c r="N870" i="24" s="1"/>
  <c r="K869" i="24"/>
  <c r="L869" i="24" s="1"/>
  <c r="N869" i="24" s="1"/>
  <c r="K867" i="24"/>
  <c r="L867" i="24" s="1"/>
  <c r="N867" i="24" s="1"/>
  <c r="K865" i="24"/>
  <c r="L865" i="24" s="1"/>
  <c r="N865" i="24" s="1"/>
  <c r="K862" i="24"/>
  <c r="L862" i="24" s="1"/>
  <c r="N862" i="24" s="1"/>
  <c r="K861" i="24"/>
  <c r="L861" i="24" s="1"/>
  <c r="N861" i="24" s="1"/>
  <c r="L860" i="24"/>
  <c r="L859" i="24"/>
  <c r="N859" i="24" s="1"/>
  <c r="K857" i="24"/>
  <c r="L857" i="24" s="1"/>
  <c r="N857" i="24" s="1"/>
  <c r="K856" i="24"/>
  <c r="L856" i="24" s="1"/>
  <c r="N856" i="24" s="1"/>
  <c r="K855" i="24"/>
  <c r="L855" i="24" s="1"/>
  <c r="N855" i="24" s="1"/>
  <c r="L854" i="24"/>
  <c r="N854" i="24" s="1"/>
  <c r="K853" i="24"/>
  <c r="L853" i="24" s="1"/>
  <c r="N853" i="24" s="1"/>
  <c r="L852" i="24"/>
  <c r="N852" i="24" s="1"/>
  <c r="L851" i="24"/>
  <c r="N851" i="24" s="1"/>
  <c r="L850" i="24"/>
  <c r="N850" i="24" s="1"/>
  <c r="K849" i="24"/>
  <c r="L849" i="24" s="1"/>
  <c r="N849" i="24" s="1"/>
  <c r="K848" i="24"/>
  <c r="L848" i="24" s="1"/>
  <c r="N848" i="24" s="1"/>
  <c r="L847" i="24"/>
  <c r="N847" i="24" s="1"/>
  <c r="K846" i="24"/>
  <c r="L846" i="24" s="1"/>
  <c r="N846" i="24" s="1"/>
  <c r="K845" i="24"/>
  <c r="L845" i="24" s="1"/>
  <c r="N845" i="24" s="1"/>
  <c r="L844" i="24"/>
  <c r="N844" i="24" s="1"/>
  <c r="K843" i="24"/>
  <c r="L843" i="24" s="1"/>
  <c r="N843" i="24" s="1"/>
  <c r="K842" i="24"/>
  <c r="L842" i="24" s="1"/>
  <c r="N842" i="24" s="1"/>
  <c r="K841" i="24"/>
  <c r="L841" i="24" s="1"/>
  <c r="N841" i="24" s="1"/>
  <c r="L840" i="24"/>
  <c r="N840" i="24" s="1"/>
  <c r="L839" i="24"/>
  <c r="N839" i="24" s="1"/>
  <c r="L838" i="24"/>
  <c r="L837" i="24"/>
  <c r="N837" i="24" s="1"/>
  <c r="L836" i="24"/>
  <c r="N836" i="24" s="1"/>
  <c r="L835" i="24"/>
  <c r="L834" i="24"/>
  <c r="N834" i="24" s="1"/>
  <c r="K833" i="24"/>
  <c r="L833" i="24" s="1"/>
  <c r="N833" i="24" s="1"/>
  <c r="L832" i="24"/>
  <c r="N832" i="24" s="1"/>
  <c r="K831" i="24"/>
  <c r="L831" i="24" s="1"/>
  <c r="N831" i="24" s="1"/>
  <c r="K830" i="24"/>
  <c r="L830" i="24" s="1"/>
  <c r="N830" i="24" s="1"/>
  <c r="K829" i="24"/>
  <c r="L829" i="24" s="1"/>
  <c r="N829" i="24" s="1"/>
  <c r="K828" i="24"/>
  <c r="L828" i="24" s="1"/>
  <c r="N828" i="24" s="1"/>
  <c r="L827" i="24"/>
  <c r="N827" i="24" s="1"/>
  <c r="L826" i="24"/>
  <c r="N826" i="24" s="1"/>
  <c r="L825" i="24"/>
  <c r="L824" i="24"/>
  <c r="L823" i="24"/>
  <c r="L822" i="24"/>
  <c r="L821" i="24"/>
  <c r="L820" i="24"/>
  <c r="L819" i="24"/>
  <c r="L818" i="24"/>
  <c r="L817" i="24"/>
  <c r="N817" i="24" s="1"/>
  <c r="L816" i="24"/>
  <c r="N816" i="24" s="1"/>
  <c r="K815" i="24"/>
  <c r="L815" i="24" s="1"/>
  <c r="N815" i="24" s="1"/>
  <c r="L814" i="24"/>
  <c r="L813" i="24"/>
  <c r="L812" i="24"/>
  <c r="L811" i="24"/>
  <c r="L809" i="24"/>
  <c r="L807" i="24"/>
  <c r="L806" i="24"/>
  <c r="L805" i="24"/>
  <c r="L804" i="24"/>
  <c r="L803" i="24"/>
  <c r="L802" i="24"/>
  <c r="K801" i="24"/>
  <c r="L801" i="24" s="1"/>
  <c r="N801" i="24" s="1"/>
  <c r="K800" i="24"/>
  <c r="L800" i="24" s="1"/>
  <c r="N800" i="24" s="1"/>
  <c r="L799" i="24"/>
  <c r="N799" i="24" s="1"/>
  <c r="K798" i="24"/>
  <c r="L798" i="24" s="1"/>
  <c r="N798" i="24" s="1"/>
  <c r="L797" i="24"/>
  <c r="N797" i="24" s="1"/>
  <c r="L796" i="24"/>
  <c r="N796" i="24" s="1"/>
  <c r="K795" i="24"/>
  <c r="L795" i="24" s="1"/>
  <c r="N795" i="24" s="1"/>
  <c r="K794" i="24"/>
  <c r="L794" i="24" s="1"/>
  <c r="N794" i="24" s="1"/>
  <c r="K793" i="24"/>
  <c r="L793" i="24" s="1"/>
  <c r="N793" i="24" s="1"/>
  <c r="K792" i="24"/>
  <c r="L792" i="24" s="1"/>
  <c r="N792" i="24" s="1"/>
  <c r="K791" i="24"/>
  <c r="L791" i="24" s="1"/>
  <c r="N791" i="24" s="1"/>
  <c r="K790" i="24"/>
  <c r="L790" i="24" s="1"/>
  <c r="N790" i="24" s="1"/>
  <c r="K789" i="24"/>
  <c r="L789" i="24" s="1"/>
  <c r="N789" i="24" s="1"/>
  <c r="K788" i="24"/>
  <c r="L788" i="24" s="1"/>
  <c r="N788" i="24" s="1"/>
  <c r="K787" i="24"/>
  <c r="L787" i="24" s="1"/>
  <c r="N787" i="24" s="1"/>
  <c r="K786" i="24"/>
  <c r="L786" i="24" s="1"/>
  <c r="N786" i="24" s="1"/>
  <c r="K785" i="24"/>
  <c r="L785" i="24" s="1"/>
  <c r="N785" i="24" s="1"/>
  <c r="K784" i="24"/>
  <c r="L784" i="24" s="1"/>
  <c r="N784" i="24" s="1"/>
  <c r="K783" i="24"/>
  <c r="L783" i="24" s="1"/>
  <c r="N783" i="24" s="1"/>
  <c r="K782" i="24"/>
  <c r="L782" i="24" s="1"/>
  <c r="N782" i="24" s="1"/>
  <c r="K781" i="24"/>
  <c r="L781" i="24" s="1"/>
  <c r="N781" i="24" s="1"/>
  <c r="L780" i="24"/>
  <c r="N780" i="24" s="1"/>
  <c r="L779" i="24"/>
  <c r="N779" i="24" s="1"/>
  <c r="L778" i="24"/>
  <c r="N778" i="24" s="1"/>
  <c r="L777" i="24"/>
  <c r="N777" i="24" s="1"/>
  <c r="K776" i="24"/>
  <c r="L776" i="24" s="1"/>
  <c r="N776" i="24" s="1"/>
  <c r="L775" i="24"/>
  <c r="N775" i="24" s="1"/>
  <c r="L774" i="24"/>
  <c r="N774" i="24" s="1"/>
  <c r="L773" i="24"/>
  <c r="N773" i="24" s="1"/>
  <c r="L772" i="24"/>
  <c r="N772" i="24" s="1"/>
  <c r="L771" i="24"/>
  <c r="N771" i="24" s="1"/>
  <c r="L770" i="24"/>
  <c r="N770" i="24" s="1"/>
  <c r="L769" i="24"/>
  <c r="N769" i="24" s="1"/>
  <c r="K768" i="24"/>
  <c r="L768" i="24" s="1"/>
  <c r="N768" i="24" s="1"/>
  <c r="K767" i="24"/>
  <c r="L767" i="24" s="1"/>
  <c r="N767" i="24" s="1"/>
  <c r="K766" i="24"/>
  <c r="L766" i="24" s="1"/>
  <c r="N766" i="24" s="1"/>
  <c r="K765" i="24"/>
  <c r="L765" i="24" s="1"/>
  <c r="N765" i="24" s="1"/>
  <c r="L764" i="24"/>
  <c r="N764" i="24" s="1"/>
  <c r="L763" i="24"/>
  <c r="N763" i="24" s="1"/>
  <c r="K762" i="24"/>
  <c r="L762" i="24" s="1"/>
  <c r="N762" i="24" s="1"/>
  <c r="L761" i="24"/>
  <c r="N761" i="24" s="1"/>
  <c r="L760" i="24"/>
  <c r="N760" i="24" s="1"/>
  <c r="K759" i="24"/>
  <c r="L759" i="24" s="1"/>
  <c r="N759" i="24" s="1"/>
  <c r="L758" i="24"/>
  <c r="N758" i="24" s="1"/>
  <c r="L757" i="24"/>
  <c r="N757" i="24" s="1"/>
  <c r="L756" i="24"/>
  <c r="N756" i="24" s="1"/>
  <c r="L755" i="24"/>
  <c r="N755" i="24" s="1"/>
  <c r="L754" i="24"/>
  <c r="N754" i="24" s="1"/>
  <c r="L753" i="24"/>
  <c r="N753" i="24" s="1"/>
  <c r="L752" i="24"/>
  <c r="N752" i="24" s="1"/>
  <c r="L751" i="24"/>
  <c r="N751" i="24" s="1"/>
  <c r="L750" i="24"/>
  <c r="N750" i="24" s="1"/>
  <c r="K749" i="24"/>
  <c r="L749" i="24" s="1"/>
  <c r="N749" i="24" s="1"/>
  <c r="K748" i="24"/>
  <c r="L748" i="24" s="1"/>
  <c r="N748" i="24" s="1"/>
  <c r="K747" i="24"/>
  <c r="L747" i="24" s="1"/>
  <c r="N747" i="24" s="1"/>
  <c r="K746" i="24"/>
  <c r="L746" i="24" s="1"/>
  <c r="N746" i="24" s="1"/>
  <c r="K745" i="24"/>
  <c r="L745" i="24" s="1"/>
  <c r="N745" i="24" s="1"/>
  <c r="K744" i="24"/>
  <c r="L744" i="24" s="1"/>
  <c r="N744" i="24" s="1"/>
  <c r="K743" i="24"/>
  <c r="L743" i="24" s="1"/>
  <c r="N743" i="24" s="1"/>
  <c r="K742" i="24"/>
  <c r="L742" i="24" s="1"/>
  <c r="N742" i="24" s="1"/>
  <c r="K741" i="24"/>
  <c r="L741" i="24" s="1"/>
  <c r="N741" i="24" s="1"/>
  <c r="L739" i="24"/>
  <c r="N739" i="24" s="1"/>
  <c r="L738" i="24"/>
  <c r="N738" i="24" s="1"/>
  <c r="K737" i="24"/>
  <c r="L737" i="24" s="1"/>
  <c r="N737" i="24" s="1"/>
  <c r="K736" i="24"/>
  <c r="L736" i="24" s="1"/>
  <c r="N736" i="24" s="1"/>
  <c r="K735" i="24"/>
  <c r="L735" i="24" s="1"/>
  <c r="N735" i="24" s="1"/>
  <c r="K734" i="24"/>
  <c r="L734" i="24" s="1"/>
  <c r="N734" i="24" s="1"/>
  <c r="K733" i="24"/>
  <c r="L733" i="24" s="1"/>
  <c r="N733" i="24" s="1"/>
  <c r="K732" i="24"/>
  <c r="L732" i="24" s="1"/>
  <c r="N732" i="24" s="1"/>
  <c r="K731" i="24"/>
  <c r="L731" i="24" s="1"/>
  <c r="N731" i="24" s="1"/>
  <c r="K730" i="24"/>
  <c r="L730" i="24" s="1"/>
  <c r="N730" i="24" s="1"/>
  <c r="K729" i="24"/>
  <c r="L729" i="24" s="1"/>
  <c r="N729" i="24" s="1"/>
  <c r="K728" i="24"/>
  <c r="L728" i="24" s="1"/>
  <c r="N728" i="24" s="1"/>
  <c r="K727" i="24"/>
  <c r="L727" i="24" s="1"/>
  <c r="N727" i="24" s="1"/>
  <c r="L726" i="24"/>
  <c r="N726" i="24" s="1"/>
  <c r="L725" i="24"/>
  <c r="N725" i="24" s="1"/>
  <c r="L724" i="24"/>
  <c r="L723" i="24"/>
  <c r="N723" i="24" s="1"/>
  <c r="L722" i="24"/>
  <c r="N722" i="24" s="1"/>
  <c r="L721" i="24"/>
  <c r="N721" i="24" s="1"/>
  <c r="L720" i="24"/>
  <c r="N720" i="24" s="1"/>
  <c r="K719" i="24"/>
  <c r="L719" i="24" s="1"/>
  <c r="N719" i="24" s="1"/>
  <c r="L718" i="24"/>
  <c r="N718" i="24" s="1"/>
  <c r="L717" i="24"/>
  <c r="N717" i="24" s="1"/>
  <c r="L716" i="24"/>
  <c r="N716" i="24" s="1"/>
  <c r="L715" i="24"/>
  <c r="N715" i="24" s="1"/>
  <c r="L714" i="24"/>
  <c r="N714" i="24" s="1"/>
  <c r="L713" i="24"/>
  <c r="N713" i="24" s="1"/>
  <c r="L712" i="24"/>
  <c r="N712" i="24" s="1"/>
  <c r="L711" i="24"/>
  <c r="N711" i="24" s="1"/>
  <c r="K710" i="24"/>
  <c r="J710" i="24"/>
  <c r="K709" i="24"/>
  <c r="L709" i="24" s="1"/>
  <c r="N709" i="24" s="1"/>
  <c r="K708" i="24"/>
  <c r="L708" i="24" s="1"/>
  <c r="N708" i="24" s="1"/>
  <c r="K707" i="24"/>
  <c r="L707" i="24" s="1"/>
  <c r="N707" i="24" s="1"/>
  <c r="K706" i="24"/>
  <c r="L706" i="24" s="1"/>
  <c r="N706" i="24" s="1"/>
  <c r="K705" i="24"/>
  <c r="L705" i="24" s="1"/>
  <c r="N705" i="24" s="1"/>
  <c r="K704" i="24"/>
  <c r="L704" i="24" s="1"/>
  <c r="N704" i="24" s="1"/>
  <c r="K703" i="24"/>
  <c r="L703" i="24" s="1"/>
  <c r="N703" i="24" s="1"/>
  <c r="K702" i="24"/>
  <c r="L702" i="24" s="1"/>
  <c r="N702" i="24" s="1"/>
  <c r="K701" i="24"/>
  <c r="L701" i="24" s="1"/>
  <c r="N701" i="24" s="1"/>
  <c r="K700" i="24"/>
  <c r="L700" i="24" s="1"/>
  <c r="N700" i="24" s="1"/>
  <c r="L699" i="24"/>
  <c r="N699" i="24" s="1"/>
  <c r="L698" i="24"/>
  <c r="N698" i="24" s="1"/>
  <c r="L697" i="24"/>
  <c r="N697" i="24" s="1"/>
  <c r="K696" i="24"/>
  <c r="L696" i="24" s="1"/>
  <c r="N696" i="24" s="1"/>
  <c r="K695" i="24"/>
  <c r="L695" i="24" s="1"/>
  <c r="N695" i="24" s="1"/>
  <c r="K694" i="24"/>
  <c r="L694" i="24" s="1"/>
  <c r="N694" i="24" s="1"/>
  <c r="K693" i="24"/>
  <c r="L693" i="24" s="1"/>
  <c r="N693" i="24" s="1"/>
  <c r="K692" i="24"/>
  <c r="L692" i="24" s="1"/>
  <c r="N692" i="24" s="1"/>
  <c r="K691" i="24"/>
  <c r="L691" i="24" s="1"/>
  <c r="N691" i="24" s="1"/>
  <c r="K690" i="24"/>
  <c r="L690" i="24" s="1"/>
  <c r="N690" i="24" s="1"/>
  <c r="K689" i="24"/>
  <c r="L689" i="24" s="1"/>
  <c r="N689" i="24" s="1"/>
  <c r="K688" i="24"/>
  <c r="L688" i="24" s="1"/>
  <c r="N688" i="24" s="1"/>
  <c r="K687" i="24"/>
  <c r="L687" i="24" s="1"/>
  <c r="N687" i="24" s="1"/>
  <c r="K686" i="24"/>
  <c r="L686" i="24" s="1"/>
  <c r="N686" i="24" s="1"/>
  <c r="K685" i="24"/>
  <c r="L685" i="24" s="1"/>
  <c r="N685" i="24" s="1"/>
  <c r="K684" i="24"/>
  <c r="L684" i="24" s="1"/>
  <c r="N684" i="24" s="1"/>
  <c r="L683" i="24"/>
  <c r="N683" i="24" s="1"/>
  <c r="L682" i="24"/>
  <c r="N682" i="24" s="1"/>
  <c r="L681" i="24"/>
  <c r="N681" i="24" s="1"/>
  <c r="L680" i="24"/>
  <c r="N680" i="24" s="1"/>
  <c r="L679" i="24"/>
  <c r="N679" i="24" s="1"/>
  <c r="L678" i="24"/>
  <c r="N678" i="24" s="1"/>
  <c r="L677" i="24"/>
  <c r="N677" i="24" s="1"/>
  <c r="L676" i="24"/>
  <c r="N676" i="24" s="1"/>
  <c r="L675" i="24"/>
  <c r="N675" i="24" s="1"/>
  <c r="L674" i="24"/>
  <c r="N674" i="24" s="1"/>
  <c r="L673" i="24"/>
  <c r="N673" i="24" s="1"/>
  <c r="L672" i="24"/>
  <c r="N672" i="24" s="1"/>
  <c r="L671" i="24"/>
  <c r="N671" i="24" s="1"/>
  <c r="L670" i="24"/>
  <c r="N670" i="24" s="1"/>
  <c r="L669" i="24"/>
  <c r="N669" i="24" s="1"/>
  <c r="K668" i="24"/>
  <c r="L668" i="24" s="1"/>
  <c r="N668" i="24" s="1"/>
  <c r="K667" i="24"/>
  <c r="L667" i="24" s="1"/>
  <c r="N667" i="24" s="1"/>
  <c r="L666" i="24"/>
  <c r="N666" i="24" s="1"/>
  <c r="L665" i="24"/>
  <c r="N665" i="24" s="1"/>
  <c r="K664" i="24"/>
  <c r="L664" i="24" s="1"/>
  <c r="N664" i="24" s="1"/>
  <c r="K663" i="24"/>
  <c r="L663" i="24" s="1"/>
  <c r="N663" i="24" s="1"/>
  <c r="K662" i="24"/>
  <c r="L662" i="24" s="1"/>
  <c r="N662" i="24" s="1"/>
  <c r="L661" i="24"/>
  <c r="N661" i="24" s="1"/>
  <c r="L660" i="24"/>
  <c r="N660" i="24" s="1"/>
  <c r="L659" i="24"/>
  <c r="N659" i="24" s="1"/>
  <c r="L658" i="24"/>
  <c r="N658" i="24" s="1"/>
  <c r="L657" i="24"/>
  <c r="N657" i="24" s="1"/>
  <c r="K656" i="24"/>
  <c r="L656" i="24" s="1"/>
  <c r="N656" i="24" s="1"/>
  <c r="L655" i="24"/>
  <c r="N655" i="24" s="1"/>
  <c r="L654" i="24"/>
  <c r="N654" i="24" s="1"/>
  <c r="L653" i="24"/>
  <c r="N653" i="24" s="1"/>
  <c r="K652" i="24"/>
  <c r="L652" i="24" s="1"/>
  <c r="N652" i="24" s="1"/>
  <c r="K651" i="24"/>
  <c r="L651" i="24" s="1"/>
  <c r="N651" i="24" s="1"/>
  <c r="K650" i="24"/>
  <c r="L650" i="24" s="1"/>
  <c r="N650" i="24" s="1"/>
  <c r="K649" i="24"/>
  <c r="L649" i="24" s="1"/>
  <c r="N649" i="24" s="1"/>
  <c r="K648" i="24"/>
  <c r="L648" i="24" s="1"/>
  <c r="N648" i="24" s="1"/>
  <c r="K647" i="24"/>
  <c r="L647" i="24" s="1"/>
  <c r="N647" i="24" s="1"/>
  <c r="K646" i="24"/>
  <c r="L646" i="24" s="1"/>
  <c r="N646" i="24" s="1"/>
  <c r="K645" i="24"/>
  <c r="L645" i="24" s="1"/>
  <c r="N645" i="24" s="1"/>
  <c r="L644" i="24"/>
  <c r="N644" i="24" s="1"/>
  <c r="L643" i="24"/>
  <c r="N643" i="24" s="1"/>
  <c r="K642" i="24"/>
  <c r="L642" i="24" s="1"/>
  <c r="N642" i="24" s="1"/>
  <c r="K641" i="24"/>
  <c r="L641" i="24" s="1"/>
  <c r="N641" i="24" s="1"/>
  <c r="K640" i="24"/>
  <c r="L640" i="24" s="1"/>
  <c r="N640" i="24" s="1"/>
  <c r="L639" i="24"/>
  <c r="N639" i="24" s="1"/>
  <c r="K638" i="24"/>
  <c r="L638" i="24" s="1"/>
  <c r="N638" i="24" s="1"/>
  <c r="K637" i="24"/>
  <c r="L637" i="24" s="1"/>
  <c r="N637" i="24" s="1"/>
  <c r="K636" i="24"/>
  <c r="L636" i="24" s="1"/>
  <c r="N636" i="24" s="1"/>
  <c r="K635" i="24"/>
  <c r="L635" i="24" s="1"/>
  <c r="N635" i="24" s="1"/>
  <c r="K634" i="24"/>
  <c r="L634" i="24" s="1"/>
  <c r="N634" i="24" s="1"/>
  <c r="L633" i="24"/>
  <c r="N633" i="24" s="1"/>
  <c r="L632" i="24"/>
  <c r="N632" i="24" s="1"/>
  <c r="K631" i="24"/>
  <c r="L631" i="24" s="1"/>
  <c r="N631" i="24" s="1"/>
  <c r="K630" i="24"/>
  <c r="L630" i="24" s="1"/>
  <c r="N630" i="24" s="1"/>
  <c r="K629" i="24"/>
  <c r="L629" i="24" s="1"/>
  <c r="N629" i="24" s="1"/>
  <c r="K628" i="24"/>
  <c r="L628" i="24" s="1"/>
  <c r="N628" i="24" s="1"/>
  <c r="K627" i="24"/>
  <c r="L627" i="24" s="1"/>
  <c r="N627" i="24" s="1"/>
  <c r="K626" i="24"/>
  <c r="L626" i="24" s="1"/>
  <c r="N626" i="24" s="1"/>
  <c r="K625" i="24"/>
  <c r="L625" i="24" s="1"/>
  <c r="N625" i="24" s="1"/>
  <c r="K624" i="24"/>
  <c r="L624" i="24" s="1"/>
  <c r="N624" i="24" s="1"/>
  <c r="K623" i="24"/>
  <c r="L623" i="24" s="1"/>
  <c r="N623" i="24" s="1"/>
  <c r="K622" i="24"/>
  <c r="L622" i="24" s="1"/>
  <c r="N622" i="24" s="1"/>
  <c r="L621" i="24"/>
  <c r="N621" i="24" s="1"/>
  <c r="K620" i="24"/>
  <c r="L620" i="24" s="1"/>
  <c r="N620" i="24" s="1"/>
  <c r="K619" i="24"/>
  <c r="L619" i="24" s="1"/>
  <c r="N619" i="24" s="1"/>
  <c r="K618" i="24"/>
  <c r="L618" i="24" s="1"/>
  <c r="N618" i="24" s="1"/>
  <c r="K617" i="24"/>
  <c r="L617" i="24" s="1"/>
  <c r="N617" i="24" s="1"/>
  <c r="K616" i="24"/>
  <c r="L616" i="24" s="1"/>
  <c r="N616" i="24" s="1"/>
  <c r="K615" i="24"/>
  <c r="L615" i="24" s="1"/>
  <c r="N615" i="24" s="1"/>
  <c r="K614" i="24"/>
  <c r="L614" i="24" s="1"/>
  <c r="N614" i="24" s="1"/>
  <c r="K613" i="24"/>
  <c r="L613" i="24" s="1"/>
  <c r="N613" i="24" s="1"/>
  <c r="K612" i="24"/>
  <c r="L612" i="24" s="1"/>
  <c r="N612" i="24" s="1"/>
  <c r="L611" i="24"/>
  <c r="N611" i="24" s="1"/>
  <c r="L610" i="24"/>
  <c r="N610" i="24" s="1"/>
  <c r="L609" i="24"/>
  <c r="N609" i="24" s="1"/>
  <c r="L608" i="24"/>
  <c r="N608" i="24" s="1"/>
  <c r="L607" i="24"/>
  <c r="N607" i="24" s="1"/>
  <c r="L606" i="24"/>
  <c r="N606" i="24" s="1"/>
  <c r="L605" i="24"/>
  <c r="N605" i="24" s="1"/>
  <c r="L604" i="24"/>
  <c r="L603" i="24"/>
  <c r="N603" i="24" s="1"/>
  <c r="L602" i="24"/>
  <c r="N602" i="24" s="1"/>
  <c r="L601" i="24"/>
  <c r="N601" i="24" s="1"/>
  <c r="L600" i="24"/>
  <c r="L599" i="24"/>
  <c r="N599" i="24" s="1"/>
  <c r="L598" i="24"/>
  <c r="N598" i="24" s="1"/>
  <c r="L597" i="24"/>
  <c r="N597" i="24" s="1"/>
  <c r="L596" i="24"/>
  <c r="N596" i="24" s="1"/>
  <c r="L595" i="24"/>
  <c r="N595" i="24" s="1"/>
  <c r="L594" i="24"/>
  <c r="N594" i="24" s="1"/>
  <c r="L593" i="24"/>
  <c r="N593" i="24" s="1"/>
  <c r="K592" i="24"/>
  <c r="L592" i="24" s="1"/>
  <c r="N592" i="24" s="1"/>
  <c r="L591" i="24"/>
  <c r="N591" i="24" s="1"/>
  <c r="L590" i="24"/>
  <c r="N590" i="24" s="1"/>
  <c r="K589" i="24"/>
  <c r="L589" i="24" s="1"/>
  <c r="N589" i="24" s="1"/>
  <c r="L588" i="24"/>
  <c r="N588" i="24" s="1"/>
  <c r="L587" i="24"/>
  <c r="N587" i="24" s="1"/>
  <c r="L586" i="24"/>
  <c r="N586" i="24" s="1"/>
  <c r="K585" i="24"/>
  <c r="L585" i="24" s="1"/>
  <c r="N585" i="24" s="1"/>
  <c r="K584" i="24"/>
  <c r="L584" i="24" s="1"/>
  <c r="N584" i="24" s="1"/>
  <c r="K583" i="24"/>
  <c r="L583" i="24" s="1"/>
  <c r="N583" i="24" s="1"/>
  <c r="L582" i="24"/>
  <c r="N582" i="24" s="1"/>
  <c r="K581" i="24"/>
  <c r="L581" i="24" s="1"/>
  <c r="N581" i="24" s="1"/>
  <c r="K580" i="24"/>
  <c r="L580" i="24" s="1"/>
  <c r="N580" i="24" s="1"/>
  <c r="L579" i="24"/>
  <c r="N579" i="24" s="1"/>
  <c r="K578" i="24"/>
  <c r="L578" i="24" s="1"/>
  <c r="N578" i="24" s="1"/>
  <c r="K577" i="24"/>
  <c r="L577" i="24" s="1"/>
  <c r="N577" i="24" s="1"/>
  <c r="L576" i="24"/>
  <c r="N576" i="24" s="1"/>
  <c r="L575" i="24"/>
  <c r="N575" i="24" s="1"/>
  <c r="L574" i="24"/>
  <c r="N574" i="24" s="1"/>
  <c r="L573" i="24"/>
  <c r="N573" i="24" s="1"/>
  <c r="L572" i="24"/>
  <c r="N572" i="24" s="1"/>
  <c r="L571" i="24"/>
  <c r="N571" i="24" s="1"/>
  <c r="K570" i="24"/>
  <c r="L570" i="24" s="1"/>
  <c r="N570" i="24" s="1"/>
  <c r="K569" i="24"/>
  <c r="L569" i="24" s="1"/>
  <c r="N569" i="24" s="1"/>
  <c r="K568" i="24"/>
  <c r="L568" i="24" s="1"/>
  <c r="N568" i="24" s="1"/>
  <c r="K567" i="24"/>
  <c r="L567" i="24" s="1"/>
  <c r="N567" i="24" s="1"/>
  <c r="K566" i="24"/>
  <c r="L566" i="24" s="1"/>
  <c r="N566" i="24" s="1"/>
  <c r="K565" i="24"/>
  <c r="L565" i="24" s="1"/>
  <c r="N565" i="24" s="1"/>
  <c r="K564" i="24"/>
  <c r="L564" i="24" s="1"/>
  <c r="N564" i="24" s="1"/>
  <c r="K563" i="24"/>
  <c r="L563" i="24" s="1"/>
  <c r="N563" i="24" s="1"/>
  <c r="K562" i="24"/>
  <c r="L562" i="24" s="1"/>
  <c r="N562" i="24" s="1"/>
  <c r="K561" i="24"/>
  <c r="L561" i="24" s="1"/>
  <c r="N561" i="24" s="1"/>
  <c r="K560" i="24"/>
  <c r="L560" i="24" s="1"/>
  <c r="N560" i="24" s="1"/>
  <c r="K559" i="24"/>
  <c r="L559" i="24" s="1"/>
  <c r="N559" i="24" s="1"/>
  <c r="K558" i="24"/>
  <c r="L558" i="24" s="1"/>
  <c r="N558" i="24" s="1"/>
  <c r="K557" i="24"/>
  <c r="L557" i="24" s="1"/>
  <c r="N557" i="24" s="1"/>
  <c r="L556" i="24"/>
  <c r="N556" i="24" s="1"/>
  <c r="L555" i="24"/>
  <c r="N555" i="24" s="1"/>
  <c r="L554" i="24"/>
  <c r="N554" i="24" s="1"/>
  <c r="L553" i="24"/>
  <c r="N553" i="24" s="1"/>
  <c r="L552" i="24"/>
  <c r="N552" i="24" s="1"/>
  <c r="L551" i="24"/>
  <c r="N551" i="24" s="1"/>
  <c r="L550" i="24"/>
  <c r="N550" i="24" s="1"/>
  <c r="L549" i="24"/>
  <c r="N549" i="24" s="1"/>
  <c r="L548" i="24"/>
  <c r="N548" i="24" s="1"/>
  <c r="K547" i="24"/>
  <c r="L547" i="24" s="1"/>
  <c r="N547" i="24" s="1"/>
  <c r="L546" i="24"/>
  <c r="N546" i="24" s="1"/>
  <c r="L545" i="24"/>
  <c r="N545" i="24" s="1"/>
  <c r="L544" i="24"/>
  <c r="L543" i="24"/>
  <c r="N543" i="24" s="1"/>
  <c r="K542" i="24"/>
  <c r="L542" i="24" s="1"/>
  <c r="N542" i="24" s="1"/>
  <c r="L541" i="24"/>
  <c r="N541" i="24" s="1"/>
  <c r="L540" i="24"/>
  <c r="N540" i="24" s="1"/>
  <c r="L539" i="24"/>
  <c r="N539" i="24" s="1"/>
  <c r="L538" i="24"/>
  <c r="N538" i="24" s="1"/>
  <c r="L537" i="24"/>
  <c r="N537" i="24" s="1"/>
  <c r="L536" i="24"/>
  <c r="N536" i="24" s="1"/>
  <c r="L535" i="24"/>
  <c r="N535" i="24" s="1"/>
  <c r="K534" i="24"/>
  <c r="L534" i="24" s="1"/>
  <c r="N534" i="24" s="1"/>
  <c r="K533" i="24"/>
  <c r="L533" i="24" s="1"/>
  <c r="N533" i="24" s="1"/>
  <c r="L532" i="24"/>
  <c r="N532" i="24" s="1"/>
  <c r="K531" i="24"/>
  <c r="L531" i="24" s="1"/>
  <c r="N531" i="24" s="1"/>
  <c r="K530" i="24"/>
  <c r="L530" i="24" s="1"/>
  <c r="N530" i="24" s="1"/>
  <c r="K529" i="24"/>
  <c r="L529" i="24" s="1"/>
  <c r="N529" i="24" s="1"/>
  <c r="K528" i="24"/>
  <c r="L528" i="24" s="1"/>
  <c r="N528" i="24" s="1"/>
  <c r="K527" i="24"/>
  <c r="L527" i="24" s="1"/>
  <c r="N527" i="24" s="1"/>
  <c r="K526" i="24"/>
  <c r="L526" i="24" s="1"/>
  <c r="N526" i="24" s="1"/>
  <c r="K525" i="24"/>
  <c r="L525" i="24" s="1"/>
  <c r="N525" i="24" s="1"/>
  <c r="K524" i="24"/>
  <c r="L524" i="24" s="1"/>
  <c r="N524" i="24" s="1"/>
  <c r="L523" i="24"/>
  <c r="N523" i="24" s="1"/>
  <c r="K522" i="24"/>
  <c r="L522" i="24" s="1"/>
  <c r="N522" i="24" s="1"/>
  <c r="K521" i="24"/>
  <c r="L521" i="24" s="1"/>
  <c r="N521" i="24" s="1"/>
  <c r="L520" i="24"/>
  <c r="N520" i="24" s="1"/>
  <c r="L519" i="24"/>
  <c r="N519" i="24" s="1"/>
  <c r="K518" i="24"/>
  <c r="L518" i="24" s="1"/>
  <c r="N518" i="24" s="1"/>
  <c r="K517" i="24"/>
  <c r="L517" i="24" s="1"/>
  <c r="N517" i="24" s="1"/>
  <c r="K516" i="24"/>
  <c r="L516" i="24" s="1"/>
  <c r="N516" i="24" s="1"/>
  <c r="K515" i="24"/>
  <c r="L515" i="24" s="1"/>
  <c r="N515" i="24" s="1"/>
  <c r="L514" i="24"/>
  <c r="N514" i="24" s="1"/>
  <c r="K513" i="24"/>
  <c r="L513" i="24" s="1"/>
  <c r="N513" i="24" s="1"/>
  <c r="K512" i="24"/>
  <c r="L512" i="24" s="1"/>
  <c r="N512" i="24" s="1"/>
  <c r="L511" i="24"/>
  <c r="L510" i="24"/>
  <c r="L509" i="24"/>
  <c r="N509" i="24" s="1"/>
  <c r="K508" i="24"/>
  <c r="L508" i="24" s="1"/>
  <c r="N508" i="24" s="1"/>
  <c r="L507" i="24"/>
  <c r="N507" i="24" s="1"/>
  <c r="L506" i="24"/>
  <c r="N506" i="24" s="1"/>
  <c r="K505" i="24"/>
  <c r="L505" i="24" s="1"/>
  <c r="N505" i="24" s="1"/>
  <c r="K504" i="24"/>
  <c r="L504" i="24" s="1"/>
  <c r="N504" i="24" s="1"/>
  <c r="L503" i="24"/>
  <c r="N503" i="24" s="1"/>
  <c r="L502" i="24"/>
  <c r="N502" i="24" s="1"/>
  <c r="L501" i="24"/>
  <c r="N501" i="24" s="1"/>
  <c r="K500" i="24"/>
  <c r="L500" i="24" s="1"/>
  <c r="N500" i="24" s="1"/>
  <c r="K499" i="24"/>
  <c r="L499" i="24" s="1"/>
  <c r="N499" i="24" s="1"/>
  <c r="K498" i="24"/>
  <c r="L498" i="24" s="1"/>
  <c r="N498" i="24" s="1"/>
  <c r="L497" i="24"/>
  <c r="N497" i="24" s="1"/>
  <c r="L496" i="24"/>
  <c r="N496" i="24" s="1"/>
  <c r="L495" i="24"/>
  <c r="N495" i="24" s="1"/>
  <c r="L494" i="24"/>
  <c r="N494" i="24" s="1"/>
  <c r="L493" i="24"/>
  <c r="N493" i="24" s="1"/>
  <c r="L492" i="24"/>
  <c r="N492" i="24" s="1"/>
  <c r="L491" i="24"/>
  <c r="N491" i="24" s="1"/>
  <c r="L490" i="24"/>
  <c r="N490" i="24" s="1"/>
  <c r="L489" i="24"/>
  <c r="N489" i="24" s="1"/>
  <c r="L488" i="24"/>
  <c r="N488" i="24" s="1"/>
  <c r="L487" i="24"/>
  <c r="N487" i="24" s="1"/>
  <c r="L486" i="24"/>
  <c r="N486" i="24" s="1"/>
  <c r="L485" i="24"/>
  <c r="N485" i="24" s="1"/>
  <c r="L484" i="24"/>
  <c r="N484" i="24" s="1"/>
  <c r="L483" i="24"/>
  <c r="N483" i="24" s="1"/>
  <c r="L482" i="24"/>
  <c r="N482" i="24" s="1"/>
  <c r="L481" i="24"/>
  <c r="N481" i="24" s="1"/>
  <c r="L480" i="24"/>
  <c r="N480" i="24" s="1"/>
  <c r="L479" i="24"/>
  <c r="N479" i="24" s="1"/>
  <c r="L478" i="24"/>
  <c r="N478" i="24" s="1"/>
  <c r="L477" i="24"/>
  <c r="N477" i="24" s="1"/>
  <c r="L476" i="24"/>
  <c r="N476" i="24" s="1"/>
  <c r="L475" i="24"/>
  <c r="N475" i="24" s="1"/>
  <c r="L474" i="24"/>
  <c r="N474" i="24" s="1"/>
  <c r="L473" i="24"/>
  <c r="N473" i="24" s="1"/>
  <c r="L472" i="24"/>
  <c r="N472" i="24" s="1"/>
  <c r="L471" i="24"/>
  <c r="N471" i="24" s="1"/>
  <c r="L470" i="24"/>
  <c r="N470" i="24" s="1"/>
  <c r="L469" i="24"/>
  <c r="N469" i="24" s="1"/>
  <c r="L468" i="24"/>
  <c r="N468" i="24" s="1"/>
  <c r="L467" i="24"/>
  <c r="N467" i="24" s="1"/>
  <c r="L466" i="24"/>
  <c r="N466" i="24" s="1"/>
  <c r="K465" i="24"/>
  <c r="L465" i="24" s="1"/>
  <c r="N465" i="24" s="1"/>
  <c r="L464" i="24"/>
  <c r="N464" i="24" s="1"/>
  <c r="L463" i="24"/>
  <c r="N463" i="24" s="1"/>
  <c r="K462" i="24"/>
  <c r="L462" i="24" s="1"/>
  <c r="N462" i="24" s="1"/>
  <c r="L461" i="24"/>
  <c r="N461" i="24" s="1"/>
  <c r="L460" i="24"/>
  <c r="N460" i="24" s="1"/>
  <c r="L459" i="24"/>
  <c r="N459" i="24" s="1"/>
  <c r="L458" i="24"/>
  <c r="N458" i="24" s="1"/>
  <c r="L457" i="24"/>
  <c r="N457" i="24" s="1"/>
  <c r="L456" i="24"/>
  <c r="N456" i="24" s="1"/>
  <c r="K455" i="24"/>
  <c r="L455" i="24" s="1"/>
  <c r="N455" i="24" s="1"/>
  <c r="K454" i="24"/>
  <c r="L454" i="24" s="1"/>
  <c r="N454" i="24" s="1"/>
  <c r="L453" i="24"/>
  <c r="N453" i="24" s="1"/>
  <c r="L452" i="24"/>
  <c r="N452" i="24" s="1"/>
  <c r="L451" i="24"/>
  <c r="N451" i="24" s="1"/>
  <c r="L450" i="24"/>
  <c r="N450" i="24" s="1"/>
  <c r="L449" i="24"/>
  <c r="N449" i="24" s="1"/>
  <c r="L448" i="24"/>
  <c r="N448" i="24" s="1"/>
  <c r="L447" i="24"/>
  <c r="N447" i="24" s="1"/>
  <c r="K446" i="24"/>
  <c r="L446" i="24" s="1"/>
  <c r="N446" i="24" s="1"/>
  <c r="K445" i="24"/>
  <c r="L445" i="24" s="1"/>
  <c r="N445" i="24" s="1"/>
  <c r="L444" i="24"/>
  <c r="N444" i="24" s="1"/>
  <c r="L443" i="24"/>
  <c r="N443" i="24" s="1"/>
  <c r="L442" i="24"/>
  <c r="N442" i="24" s="1"/>
  <c r="L441" i="24"/>
  <c r="N441" i="24" s="1"/>
  <c r="L440" i="24"/>
  <c r="N440" i="24" s="1"/>
  <c r="L439" i="24"/>
  <c r="N439" i="24" s="1"/>
  <c r="L438" i="24"/>
  <c r="N438" i="24" s="1"/>
  <c r="L437" i="24"/>
  <c r="N437" i="24" s="1"/>
  <c r="L436" i="24"/>
  <c r="N436" i="24" s="1"/>
  <c r="L435" i="24"/>
  <c r="N435" i="24" s="1"/>
  <c r="L434" i="24"/>
  <c r="N434" i="24" s="1"/>
  <c r="L433" i="24"/>
  <c r="N433" i="24" s="1"/>
  <c r="L432" i="24"/>
  <c r="N432" i="24" s="1"/>
  <c r="L431" i="24"/>
  <c r="N431" i="24" s="1"/>
  <c r="L430" i="24"/>
  <c r="N430" i="24" s="1"/>
  <c r="L429" i="24"/>
  <c r="N429" i="24" s="1"/>
  <c r="L428" i="24"/>
  <c r="N428" i="24" s="1"/>
  <c r="L427" i="24"/>
  <c r="N427" i="24" s="1"/>
  <c r="K426" i="24"/>
  <c r="L426" i="24" s="1"/>
  <c r="N426" i="24" s="1"/>
  <c r="L425" i="24"/>
  <c r="N425" i="24" s="1"/>
  <c r="K424" i="24"/>
  <c r="L424" i="24" s="1"/>
  <c r="N424" i="24" s="1"/>
  <c r="K423" i="24"/>
  <c r="L423" i="24" s="1"/>
  <c r="N423" i="24" s="1"/>
  <c r="K422" i="24"/>
  <c r="L422" i="24" s="1"/>
  <c r="N422" i="24" s="1"/>
  <c r="K421" i="24"/>
  <c r="L421" i="24" s="1"/>
  <c r="N421" i="24" s="1"/>
  <c r="K420" i="24"/>
  <c r="L420" i="24" s="1"/>
  <c r="N420" i="24" s="1"/>
  <c r="K419" i="24"/>
  <c r="L419" i="24" s="1"/>
  <c r="N419" i="24" s="1"/>
  <c r="K418" i="24"/>
  <c r="L418" i="24" s="1"/>
  <c r="N418" i="24" s="1"/>
  <c r="K417" i="24"/>
  <c r="L417" i="24" s="1"/>
  <c r="N417" i="24" s="1"/>
  <c r="L416" i="24"/>
  <c r="N416" i="24" s="1"/>
  <c r="L415" i="24"/>
  <c r="N415" i="24" s="1"/>
  <c r="L414" i="24"/>
  <c r="N414" i="24" s="1"/>
  <c r="L413" i="24"/>
  <c r="N413" i="24" s="1"/>
  <c r="L412" i="24"/>
  <c r="N412" i="24" s="1"/>
  <c r="L411" i="24"/>
  <c r="N411" i="24" s="1"/>
  <c r="K410" i="24"/>
  <c r="L410" i="24" s="1"/>
  <c r="N410" i="24" s="1"/>
  <c r="L409" i="24"/>
  <c r="N409" i="24" s="1"/>
  <c r="L408" i="24"/>
  <c r="N408" i="24" s="1"/>
  <c r="L407" i="24"/>
  <c r="N407" i="24" s="1"/>
  <c r="L406" i="24"/>
  <c r="N406" i="24" s="1"/>
  <c r="L405" i="24"/>
  <c r="N405" i="24" s="1"/>
  <c r="L404" i="24"/>
  <c r="N404" i="24" s="1"/>
  <c r="L403" i="24"/>
  <c r="N403" i="24" s="1"/>
  <c r="K402" i="24"/>
  <c r="L402" i="24" s="1"/>
  <c r="N402" i="24" s="1"/>
  <c r="L401" i="24"/>
  <c r="N401" i="24" s="1"/>
  <c r="L400" i="24"/>
  <c r="N400" i="24" s="1"/>
  <c r="L399" i="24"/>
  <c r="N399" i="24" s="1"/>
  <c r="L398" i="24"/>
  <c r="N398" i="24" s="1"/>
  <c r="L397" i="24"/>
  <c r="N397" i="24" s="1"/>
  <c r="L396" i="24"/>
  <c r="N396" i="24" s="1"/>
  <c r="L395" i="24"/>
  <c r="N395" i="24" s="1"/>
  <c r="L394" i="24"/>
  <c r="N394" i="24" s="1"/>
  <c r="L393" i="24"/>
  <c r="N393" i="24" s="1"/>
  <c r="L392" i="24"/>
  <c r="N392" i="24" s="1"/>
  <c r="K391" i="24"/>
  <c r="L391" i="24" s="1"/>
  <c r="N391" i="24" s="1"/>
  <c r="K390" i="24"/>
  <c r="L390" i="24" s="1"/>
  <c r="N390" i="24" s="1"/>
  <c r="L389" i="24"/>
  <c r="N389" i="24" s="1"/>
  <c r="K388" i="24"/>
  <c r="L388" i="24" s="1"/>
  <c r="N388" i="24" s="1"/>
  <c r="J387" i="24"/>
  <c r="L387" i="24" s="1"/>
  <c r="N387" i="24" s="1"/>
  <c r="L386" i="24"/>
  <c r="N386" i="24" s="1"/>
  <c r="L385" i="24"/>
  <c r="N385" i="24" s="1"/>
  <c r="L384" i="24"/>
  <c r="N384" i="24" s="1"/>
  <c r="L383" i="24"/>
  <c r="N383" i="24" s="1"/>
  <c r="L382" i="24"/>
  <c r="N382" i="24" s="1"/>
  <c r="L381" i="24"/>
  <c r="N381" i="24" s="1"/>
  <c r="L380" i="24"/>
  <c r="N380" i="24" s="1"/>
  <c r="K379" i="24"/>
  <c r="L379" i="24" s="1"/>
  <c r="N379" i="24" s="1"/>
  <c r="L378" i="24"/>
  <c r="N378" i="24" s="1"/>
  <c r="K377" i="24"/>
  <c r="L377" i="24" s="1"/>
  <c r="N377" i="24" s="1"/>
  <c r="K376" i="24"/>
  <c r="L376" i="24" s="1"/>
  <c r="N376" i="24" s="1"/>
  <c r="K375" i="24"/>
  <c r="L375" i="24" s="1"/>
  <c r="N375" i="24" s="1"/>
  <c r="K374" i="24"/>
  <c r="L374" i="24" s="1"/>
  <c r="N374" i="24" s="1"/>
  <c r="K373" i="24"/>
  <c r="L373" i="24" s="1"/>
  <c r="N373" i="24" s="1"/>
  <c r="L372" i="24"/>
  <c r="N372" i="24" s="1"/>
  <c r="L371" i="24"/>
  <c r="N371" i="24" s="1"/>
  <c r="K370" i="24"/>
  <c r="L370" i="24" s="1"/>
  <c r="N370" i="24" s="1"/>
  <c r="K369" i="24"/>
  <c r="L369" i="24" s="1"/>
  <c r="N369" i="24" s="1"/>
  <c r="K368" i="24"/>
  <c r="L368" i="24" s="1"/>
  <c r="N368" i="24" s="1"/>
  <c r="L367" i="24"/>
  <c r="N367" i="24" s="1"/>
  <c r="L366" i="24"/>
  <c r="N366" i="24" s="1"/>
  <c r="K365" i="24"/>
  <c r="L365" i="24" s="1"/>
  <c r="N365" i="24" s="1"/>
  <c r="K364" i="24"/>
  <c r="L364" i="24" s="1"/>
  <c r="N364" i="24" s="1"/>
  <c r="L363" i="24"/>
  <c r="N363" i="24" s="1"/>
  <c r="K362" i="24"/>
  <c r="L362" i="24" s="1"/>
  <c r="N362" i="24" s="1"/>
  <c r="K361" i="24"/>
  <c r="L361" i="24" s="1"/>
  <c r="N361" i="24" s="1"/>
  <c r="K360" i="24"/>
  <c r="L360" i="24" s="1"/>
  <c r="N360" i="24" s="1"/>
  <c r="L359" i="24"/>
  <c r="N359" i="24" s="1"/>
  <c r="K358" i="24"/>
  <c r="L358" i="24" s="1"/>
  <c r="N358" i="24" s="1"/>
  <c r="L357" i="24"/>
  <c r="N357" i="24" s="1"/>
  <c r="K356" i="24"/>
  <c r="L356" i="24" s="1"/>
  <c r="N356" i="24" s="1"/>
  <c r="K355" i="24"/>
  <c r="L355" i="24" s="1"/>
  <c r="N355" i="24" s="1"/>
  <c r="K354" i="24"/>
  <c r="L354" i="24" s="1"/>
  <c r="N354" i="24" s="1"/>
  <c r="K353" i="24"/>
  <c r="L353" i="24" s="1"/>
  <c r="N353" i="24" s="1"/>
  <c r="K352" i="24"/>
  <c r="L352" i="24" s="1"/>
  <c r="N352" i="24" s="1"/>
  <c r="K351" i="24"/>
  <c r="L351" i="24" s="1"/>
  <c r="N351" i="24" s="1"/>
  <c r="K350" i="24"/>
  <c r="L350" i="24" s="1"/>
  <c r="N350" i="24" s="1"/>
  <c r="K349" i="24"/>
  <c r="L349" i="24" s="1"/>
  <c r="N349" i="24" s="1"/>
  <c r="K348" i="24"/>
  <c r="L348" i="24" s="1"/>
  <c r="N348" i="24" s="1"/>
  <c r="K347" i="24"/>
  <c r="L347" i="24" s="1"/>
  <c r="N347" i="24" s="1"/>
  <c r="K346" i="24"/>
  <c r="L346" i="24" s="1"/>
  <c r="N346" i="24" s="1"/>
  <c r="K345" i="24"/>
  <c r="L345" i="24" s="1"/>
  <c r="N345" i="24" s="1"/>
  <c r="K344" i="24"/>
  <c r="L344" i="24" s="1"/>
  <c r="N344" i="24" s="1"/>
  <c r="K343" i="24"/>
  <c r="L343" i="24" s="1"/>
  <c r="N343" i="24" s="1"/>
  <c r="K342" i="24"/>
  <c r="L342" i="24" s="1"/>
  <c r="N342" i="24" s="1"/>
  <c r="K341" i="24"/>
  <c r="L341" i="24" s="1"/>
  <c r="N341" i="24" s="1"/>
  <c r="K340" i="24"/>
  <c r="L340" i="24" s="1"/>
  <c r="N340" i="24" s="1"/>
  <c r="K339" i="24"/>
  <c r="L339" i="24" s="1"/>
  <c r="N339" i="24" s="1"/>
  <c r="K338" i="24"/>
  <c r="L338" i="24" s="1"/>
  <c r="N338" i="24" s="1"/>
  <c r="K337" i="24"/>
  <c r="L337" i="24" s="1"/>
  <c r="N337" i="24" s="1"/>
  <c r="K336" i="24"/>
  <c r="L336" i="24" s="1"/>
  <c r="N336" i="24" s="1"/>
  <c r="K335" i="24"/>
  <c r="L335" i="24" s="1"/>
  <c r="N335" i="24" s="1"/>
  <c r="K334" i="24"/>
  <c r="L334" i="24" s="1"/>
  <c r="N334" i="24" s="1"/>
  <c r="K333" i="24"/>
  <c r="L333" i="24" s="1"/>
  <c r="N333" i="24" s="1"/>
  <c r="L332" i="24"/>
  <c r="N332" i="24" s="1"/>
  <c r="L331" i="24"/>
  <c r="N331" i="24" s="1"/>
  <c r="K330" i="24"/>
  <c r="L330" i="24" s="1"/>
  <c r="N330" i="24" s="1"/>
  <c r="L329" i="24"/>
  <c r="N329" i="24" s="1"/>
  <c r="L328" i="24"/>
  <c r="N328" i="24" s="1"/>
  <c r="K327" i="24"/>
  <c r="L327" i="24" s="1"/>
  <c r="N327" i="24" s="1"/>
  <c r="L326" i="24"/>
  <c r="N326" i="24" s="1"/>
  <c r="L325" i="24"/>
  <c r="N325" i="24" s="1"/>
  <c r="K324" i="24"/>
  <c r="L324" i="24" s="1"/>
  <c r="N324" i="24" s="1"/>
  <c r="L323" i="24"/>
  <c r="N323" i="24" s="1"/>
  <c r="L322" i="24"/>
  <c r="N322" i="24" s="1"/>
  <c r="K321" i="24"/>
  <c r="L321" i="24" s="1"/>
  <c r="N321" i="24" s="1"/>
  <c r="L320" i="24"/>
  <c r="N320" i="24" s="1"/>
  <c r="L319" i="24"/>
  <c r="N319" i="24" s="1"/>
  <c r="L318" i="24"/>
  <c r="N318" i="24" s="1"/>
  <c r="L317" i="24"/>
  <c r="N317" i="24" s="1"/>
  <c r="L316" i="24"/>
  <c r="N316" i="24" s="1"/>
  <c r="L315" i="24"/>
  <c r="N315" i="24" s="1"/>
  <c r="K314" i="24"/>
  <c r="L314" i="24" s="1"/>
  <c r="N314" i="24" s="1"/>
  <c r="L313" i="24"/>
  <c r="N313" i="24" s="1"/>
  <c r="L312" i="24"/>
  <c r="N312" i="24" s="1"/>
  <c r="L311" i="24"/>
  <c r="N311" i="24" s="1"/>
  <c r="K310" i="24"/>
  <c r="L310" i="24" s="1"/>
  <c r="N310" i="24" s="1"/>
  <c r="K309" i="24"/>
  <c r="L309" i="24" s="1"/>
  <c r="N309" i="24" s="1"/>
  <c r="K308" i="24"/>
  <c r="L308" i="24" s="1"/>
  <c r="N308" i="24" s="1"/>
  <c r="K307" i="24"/>
  <c r="L307" i="24" s="1"/>
  <c r="N307" i="24" s="1"/>
  <c r="L306" i="24"/>
  <c r="N306" i="24" s="1"/>
  <c r="L305" i="24"/>
  <c r="N305" i="24" s="1"/>
  <c r="K304" i="24"/>
  <c r="L304" i="24" s="1"/>
  <c r="N304" i="24" s="1"/>
  <c r="K303" i="24"/>
  <c r="L303" i="24" s="1"/>
  <c r="N303" i="24" s="1"/>
  <c r="K302" i="24"/>
  <c r="L302" i="24" s="1"/>
  <c r="N302" i="24" s="1"/>
  <c r="K301" i="24"/>
  <c r="L301" i="24" s="1"/>
  <c r="N301" i="24" s="1"/>
  <c r="K300" i="24"/>
  <c r="L300" i="24" s="1"/>
  <c r="N300" i="24" s="1"/>
  <c r="K299" i="24"/>
  <c r="L299" i="24" s="1"/>
  <c r="N299" i="24" s="1"/>
  <c r="K298" i="24"/>
  <c r="L298" i="24" s="1"/>
  <c r="N298" i="24" s="1"/>
  <c r="L297" i="24"/>
  <c r="N297" i="24" s="1"/>
  <c r="L296" i="24"/>
  <c r="N296" i="24" s="1"/>
  <c r="K295" i="24"/>
  <c r="L295" i="24" s="1"/>
  <c r="N295" i="24" s="1"/>
  <c r="K294" i="24"/>
  <c r="L294" i="24" s="1"/>
  <c r="N294" i="24" s="1"/>
  <c r="K293" i="24"/>
  <c r="L293" i="24" s="1"/>
  <c r="N293" i="24" s="1"/>
  <c r="K292" i="24"/>
  <c r="L292" i="24" s="1"/>
  <c r="N292" i="24" s="1"/>
  <c r="L291" i="24"/>
  <c r="L290" i="24"/>
  <c r="K289" i="24"/>
  <c r="L289" i="24" s="1"/>
  <c r="K288" i="24"/>
  <c r="L288" i="24" s="1"/>
  <c r="K287" i="24"/>
  <c r="L287" i="24" s="1"/>
  <c r="K286" i="24"/>
  <c r="L286" i="24" s="1"/>
  <c r="K285" i="24"/>
  <c r="L285" i="24" s="1"/>
  <c r="L284" i="24"/>
  <c r="K283" i="24"/>
  <c r="L283" i="24" s="1"/>
  <c r="L282" i="24"/>
  <c r="K281" i="24"/>
  <c r="L281" i="24" s="1"/>
  <c r="L280" i="24"/>
  <c r="K279" i="24"/>
  <c r="L279" i="24" s="1"/>
  <c r="K278" i="24"/>
  <c r="L278" i="24" s="1"/>
  <c r="K277" i="24"/>
  <c r="L277" i="24" s="1"/>
  <c r="K276" i="24"/>
  <c r="L276" i="24" s="1"/>
  <c r="L275" i="24"/>
  <c r="L274" i="24"/>
  <c r="L273" i="24"/>
  <c r="L272" i="24"/>
  <c r="K271" i="24"/>
  <c r="L271" i="24" s="1"/>
  <c r="L270" i="24"/>
  <c r="L269" i="24"/>
  <c r="K268" i="24"/>
  <c r="L268" i="24" s="1"/>
  <c r="K267" i="24"/>
  <c r="L267" i="24" s="1"/>
  <c r="L266" i="24"/>
  <c r="K265" i="24"/>
  <c r="L265" i="24" s="1"/>
  <c r="K264" i="24"/>
  <c r="L264" i="24" s="1"/>
  <c r="K263" i="24"/>
  <c r="L263" i="24" s="1"/>
  <c r="K262" i="24"/>
  <c r="L262" i="24" s="1"/>
  <c r="K261" i="24"/>
  <c r="L261" i="24" s="1"/>
  <c r="L260" i="24"/>
  <c r="L259" i="24"/>
  <c r="L258" i="24"/>
  <c r="L257" i="24"/>
  <c r="K256" i="24"/>
  <c r="L256" i="24" s="1"/>
  <c r="L255" i="24"/>
  <c r="L254" i="24"/>
  <c r="L253" i="24"/>
  <c r="L252" i="24"/>
  <c r="L251" i="24"/>
  <c r="L250" i="24"/>
  <c r="K249" i="24"/>
  <c r="L249" i="24" s="1"/>
  <c r="L248" i="24"/>
  <c r="L247" i="24"/>
  <c r="K246" i="24"/>
  <c r="L246" i="24" s="1"/>
  <c r="K245" i="24"/>
  <c r="L245" i="24" s="1"/>
  <c r="K244" i="24"/>
  <c r="L244" i="24" s="1"/>
  <c r="K243" i="24"/>
  <c r="L243" i="24" s="1"/>
  <c r="K242" i="24"/>
  <c r="L242" i="24" s="1"/>
  <c r="K241" i="24"/>
  <c r="L241" i="24" s="1"/>
  <c r="K240" i="24"/>
  <c r="L240" i="24" s="1"/>
  <c r="K239" i="24"/>
  <c r="L239" i="24" s="1"/>
  <c r="K238" i="24"/>
  <c r="L238" i="24" s="1"/>
  <c r="K237" i="24"/>
  <c r="L237" i="24" s="1"/>
  <c r="K236" i="24"/>
  <c r="L236" i="24" s="1"/>
  <c r="K235" i="24"/>
  <c r="L235" i="24" s="1"/>
  <c r="K234" i="24"/>
  <c r="L234" i="24" s="1"/>
  <c r="K233" i="24"/>
  <c r="L233" i="24" s="1"/>
  <c r="K232" i="24"/>
  <c r="L232" i="24" s="1"/>
  <c r="L231" i="24"/>
  <c r="K230" i="24"/>
  <c r="L230" i="24" s="1"/>
  <c r="L229" i="24"/>
  <c r="L228" i="24"/>
  <c r="L227" i="24"/>
  <c r="L226" i="24"/>
  <c r="L225" i="24"/>
  <c r="K224" i="24"/>
  <c r="L224" i="24" s="1"/>
  <c r="L223" i="24"/>
  <c r="L222" i="24"/>
  <c r="L221" i="24"/>
  <c r="L220" i="24"/>
  <c r="L219" i="24"/>
  <c r="L218" i="24"/>
  <c r="K217" i="24"/>
  <c r="L217" i="24" s="1"/>
  <c r="L216" i="24"/>
  <c r="K215" i="24"/>
  <c r="L215" i="24" s="1"/>
  <c r="K214" i="24"/>
  <c r="L214" i="24" s="1"/>
  <c r="K213" i="24"/>
  <c r="L213" i="24" s="1"/>
  <c r="K212" i="24"/>
  <c r="L212" i="24" s="1"/>
  <c r="K211" i="24"/>
  <c r="L211" i="24" s="1"/>
  <c r="K210" i="24"/>
  <c r="L210" i="24" s="1"/>
  <c r="K209" i="24"/>
  <c r="L209" i="24" s="1"/>
  <c r="K208" i="24"/>
  <c r="L208" i="24" s="1"/>
  <c r="L207" i="24"/>
  <c r="L206" i="24"/>
  <c r="L205" i="24"/>
  <c r="L204" i="24"/>
  <c r="L203" i="24"/>
  <c r="K202" i="24"/>
  <c r="L202" i="24" s="1"/>
  <c r="K201" i="24"/>
  <c r="L201" i="24" s="1"/>
  <c r="K200" i="24"/>
  <c r="L200" i="24" s="1"/>
  <c r="K199" i="24"/>
  <c r="L199" i="24" s="1"/>
  <c r="K198" i="24"/>
  <c r="L198" i="24" s="1"/>
  <c r="K197" i="24"/>
  <c r="L197" i="24" s="1"/>
  <c r="K196" i="24"/>
  <c r="L196" i="24" s="1"/>
  <c r="K195" i="24"/>
  <c r="L195" i="24" s="1"/>
  <c r="K194" i="24"/>
  <c r="L194" i="24" s="1"/>
  <c r="K193" i="24"/>
  <c r="L193" i="24" s="1"/>
  <c r="K192" i="24"/>
  <c r="L192" i="24" s="1"/>
  <c r="L191" i="24"/>
  <c r="K190" i="24"/>
  <c r="L190" i="24" s="1"/>
  <c r="K189" i="24"/>
  <c r="L189" i="24" s="1"/>
  <c r="K188" i="24"/>
  <c r="L188" i="24" s="1"/>
  <c r="L187" i="24"/>
  <c r="L186" i="24"/>
  <c r="L185" i="24"/>
  <c r="L184" i="24"/>
  <c r="L183" i="24"/>
  <c r="L182" i="24"/>
  <c r="L181" i="24"/>
  <c r="L180" i="24"/>
  <c r="L179" i="24"/>
  <c r="L178" i="24"/>
  <c r="K177" i="24"/>
  <c r="L177" i="24" s="1"/>
  <c r="K176" i="24"/>
  <c r="L176" i="24" s="1"/>
  <c r="K175" i="24"/>
  <c r="L175" i="24" s="1"/>
  <c r="L174" i="24"/>
  <c r="L173" i="24"/>
  <c r="L172" i="24"/>
  <c r="K171" i="24"/>
  <c r="L171" i="24" s="1"/>
  <c r="L170" i="24"/>
  <c r="K169" i="24"/>
  <c r="L169" i="24" s="1"/>
  <c r="K168" i="24"/>
  <c r="L168" i="24" s="1"/>
  <c r="K167" i="24"/>
  <c r="L167" i="24" s="1"/>
  <c r="K166" i="24"/>
  <c r="L166" i="24" s="1"/>
  <c r="K165" i="24"/>
  <c r="L165" i="24" s="1"/>
  <c r="K164" i="24"/>
  <c r="L164" i="24" s="1"/>
  <c r="L162" i="24"/>
  <c r="L161" i="24"/>
  <c r="K160" i="24"/>
  <c r="L160" i="24" s="1"/>
  <c r="K159" i="24"/>
  <c r="L159" i="24" s="1"/>
  <c r="K158" i="24"/>
  <c r="L158" i="24" s="1"/>
  <c r="L157" i="24"/>
  <c r="K156" i="24"/>
  <c r="L156" i="24" s="1"/>
  <c r="K155" i="24"/>
  <c r="L155" i="24" s="1"/>
  <c r="K154" i="24"/>
  <c r="L154" i="24" s="1"/>
  <c r="K153" i="24"/>
  <c r="L153" i="24" s="1"/>
  <c r="K152" i="24"/>
  <c r="L152" i="24" s="1"/>
  <c r="K151" i="24"/>
  <c r="L151" i="24" s="1"/>
  <c r="K150" i="24"/>
  <c r="L150" i="24" s="1"/>
  <c r="L149" i="24"/>
  <c r="L148" i="24"/>
  <c r="L147" i="24"/>
  <c r="K146" i="24"/>
  <c r="L146" i="24" s="1"/>
  <c r="K145" i="24"/>
  <c r="K144" i="24"/>
  <c r="L141" i="24"/>
  <c r="K139" i="24"/>
  <c r="L139" i="24" s="1"/>
  <c r="K138" i="24"/>
  <c r="L138" i="24" s="1"/>
  <c r="L137" i="24"/>
  <c r="K136" i="24"/>
  <c r="L136" i="24" s="1"/>
  <c r="L135" i="24"/>
  <c r="L134" i="24"/>
  <c r="L133" i="24"/>
  <c r="L132" i="24"/>
  <c r="L131" i="24"/>
  <c r="L130" i="24"/>
  <c r="L129" i="24"/>
  <c r="K128" i="24"/>
  <c r="L128" i="24" s="1"/>
  <c r="K127" i="24"/>
  <c r="L127" i="24" s="1"/>
  <c r="K126" i="24"/>
  <c r="L126" i="24" s="1"/>
  <c r="K125" i="24"/>
  <c r="L125" i="24" s="1"/>
  <c r="K124" i="24"/>
  <c r="L124" i="24" s="1"/>
  <c r="K123" i="24"/>
  <c r="L123" i="24" s="1"/>
  <c r="K122" i="24"/>
  <c r="L122" i="24" s="1"/>
  <c r="L121" i="24"/>
  <c r="L120" i="24"/>
  <c r="L119" i="24"/>
  <c r="L118" i="24"/>
  <c r="K117" i="24"/>
  <c r="L117" i="24" s="1"/>
  <c r="K116" i="24"/>
  <c r="L116" i="24" s="1"/>
  <c r="K115" i="24"/>
  <c r="L115" i="24" s="1"/>
  <c r="K114" i="24"/>
  <c r="L114" i="24" s="1"/>
  <c r="K113" i="24"/>
  <c r="L113" i="24" s="1"/>
  <c r="K112" i="24"/>
  <c r="L112" i="24" s="1"/>
  <c r="L111" i="24"/>
  <c r="L110" i="24"/>
  <c r="L109" i="24"/>
  <c r="L108" i="24"/>
  <c r="L107" i="24"/>
  <c r="L106" i="24"/>
  <c r="L105" i="24"/>
  <c r="L104" i="24"/>
  <c r="L103" i="24"/>
  <c r="L102" i="24"/>
  <c r="L101" i="24"/>
  <c r="J100" i="24"/>
  <c r="L100" i="24" s="1"/>
  <c r="J99" i="24"/>
  <c r="L99" i="24" s="1"/>
  <c r="L98" i="24"/>
  <c r="L97" i="24"/>
  <c r="L96" i="24"/>
  <c r="L95" i="24"/>
  <c r="L94" i="24"/>
  <c r="L93" i="24"/>
  <c r="L92" i="24"/>
  <c r="L91" i="24"/>
  <c r="L90" i="24"/>
  <c r="L89" i="24"/>
  <c r="L88" i="24"/>
  <c r="L87" i="24"/>
  <c r="L86" i="24"/>
  <c r="L85" i="24"/>
  <c r="L84" i="24"/>
  <c r="L83" i="24"/>
  <c r="L82" i="24"/>
  <c r="L81" i="24"/>
  <c r="L80" i="24"/>
  <c r="L79" i="24"/>
  <c r="L78" i="24"/>
  <c r="N78" i="24" s="1"/>
  <c r="L77" i="24"/>
  <c r="L76" i="24"/>
  <c r="J75" i="24"/>
  <c r="L75" i="24" s="1"/>
  <c r="L74" i="24"/>
  <c r="L73" i="24"/>
  <c r="L72" i="24"/>
  <c r="L71" i="24"/>
  <c r="L70" i="24"/>
  <c r="L69" i="24"/>
  <c r="L68" i="24"/>
  <c r="L67" i="24"/>
  <c r="L66" i="24"/>
  <c r="L65" i="24"/>
  <c r="L64" i="24"/>
  <c r="L63" i="24"/>
  <c r="L62" i="24"/>
  <c r="L61" i="24"/>
  <c r="L60" i="24"/>
  <c r="L59" i="24"/>
  <c r="L58" i="24"/>
  <c r="L57" i="24"/>
  <c r="L56" i="24"/>
  <c r="L55" i="24"/>
  <c r="L54" i="24"/>
  <c r="L53" i="24"/>
  <c r="L52" i="24"/>
  <c r="L51" i="24"/>
  <c r="L50" i="24"/>
  <c r="L49" i="24"/>
  <c r="L48" i="24"/>
  <c r="K47" i="24"/>
  <c r="L47" i="24" s="1"/>
  <c r="L46" i="24"/>
  <c r="L45" i="24"/>
  <c r="L44" i="24"/>
  <c r="L42" i="24"/>
  <c r="L41" i="24"/>
  <c r="J40" i="24"/>
  <c r="L40" i="24" s="1"/>
  <c r="L39" i="24"/>
  <c r="J38" i="24"/>
  <c r="L38" i="24" s="1"/>
  <c r="L37" i="24"/>
  <c r="L36" i="24"/>
  <c r="L35" i="24"/>
  <c r="L34" i="24"/>
  <c r="L32" i="24"/>
  <c r="N32" i="24" s="1"/>
  <c r="L31" i="24"/>
  <c r="N31" i="24" s="1"/>
  <c r="L30" i="24"/>
  <c r="N30" i="24" s="1"/>
  <c r="L29" i="24"/>
  <c r="N29" i="24" s="1"/>
  <c r="K28" i="24"/>
  <c r="L28" i="24" s="1"/>
  <c r="N28" i="24" s="1"/>
  <c r="L27" i="24"/>
  <c r="N27" i="24" s="1"/>
  <c r="L26" i="24"/>
  <c r="N26" i="24" s="1"/>
  <c r="L25" i="24"/>
  <c r="N25" i="24" s="1"/>
  <c r="L24" i="24"/>
  <c r="N24" i="24" s="1"/>
  <c r="L23" i="24"/>
  <c r="N23" i="24" s="1"/>
  <c r="L22" i="24"/>
  <c r="N22" i="24" s="1"/>
  <c r="L21" i="24"/>
  <c r="N21" i="24" s="1"/>
  <c r="L20" i="24"/>
  <c r="N20" i="24" s="1"/>
  <c r="L19" i="24"/>
  <c r="N19" i="24" s="1"/>
  <c r="L18" i="24"/>
  <c r="N18" i="24" s="1"/>
  <c r="K17" i="24"/>
  <c r="L17" i="24" s="1"/>
  <c r="N17" i="24" s="1"/>
  <c r="K16" i="24"/>
  <c r="L16" i="24" s="1"/>
  <c r="N16" i="24" s="1"/>
  <c r="K15" i="24"/>
  <c r="L15" i="24" s="1"/>
  <c r="N15" i="24" s="1"/>
  <c r="K14" i="24"/>
  <c r="L14" i="24" s="1"/>
  <c r="N14" i="24" s="1"/>
  <c r="K13" i="24"/>
  <c r="L13" i="24" s="1"/>
  <c r="N13" i="24" s="1"/>
  <c r="K12" i="24"/>
  <c r="L12" i="24" s="1"/>
  <c r="N12" i="24" s="1"/>
  <c r="L11" i="24"/>
  <c r="N11" i="24" s="1"/>
  <c r="Q8" i="24"/>
  <c r="K7" i="24"/>
  <c r="L1634" i="21"/>
  <c r="L1633" i="21"/>
  <c r="L1632" i="21"/>
  <c r="L1631" i="21"/>
  <c r="L1630" i="21"/>
  <c r="L1629" i="21"/>
  <c r="L1628" i="21"/>
  <c r="K1627" i="21"/>
  <c r="L1627" i="21" s="1"/>
  <c r="L1626" i="21"/>
  <c r="K1626" i="21"/>
  <c r="L1625" i="21"/>
  <c r="L1624" i="21"/>
  <c r="L1623" i="21"/>
  <c r="L1622" i="21"/>
  <c r="L1621" i="21"/>
  <c r="L1620" i="21"/>
  <c r="L1619" i="21"/>
  <c r="L1618" i="21"/>
  <c r="L1617" i="21"/>
  <c r="L1616" i="21"/>
  <c r="L1615" i="21"/>
  <c r="L1614" i="21"/>
  <c r="L1613" i="21"/>
  <c r="L1612" i="21"/>
  <c r="L1611" i="21"/>
  <c r="L1610" i="21"/>
  <c r="L1609" i="21"/>
  <c r="L1608" i="21"/>
  <c r="L1607" i="21"/>
  <c r="L1606" i="21"/>
  <c r="L1605" i="21"/>
  <c r="L1604" i="21"/>
  <c r="L1603" i="21"/>
  <c r="L1602" i="21"/>
  <c r="L1601" i="21"/>
  <c r="L1600" i="21"/>
  <c r="L1599" i="21"/>
  <c r="L1598" i="21"/>
  <c r="L1597" i="21"/>
  <c r="L1596" i="21"/>
  <c r="L1595" i="21"/>
  <c r="L1594" i="21"/>
  <c r="L1591" i="21"/>
  <c r="L1590" i="21"/>
  <c r="L1589" i="21"/>
  <c r="L1588" i="21"/>
  <c r="L1583" i="21"/>
  <c r="L1582" i="21"/>
  <c r="L1581" i="21"/>
  <c r="L1580" i="21"/>
  <c r="L1579" i="21"/>
  <c r="L1578" i="21"/>
  <c r="L1577" i="21"/>
  <c r="L1576" i="21"/>
  <c r="L1575" i="21"/>
  <c r="L1574" i="21"/>
  <c r="L1573" i="21"/>
  <c r="L1572" i="21"/>
  <c r="L1571" i="21"/>
  <c r="L1570" i="21"/>
  <c r="L1569" i="21"/>
  <c r="L1568" i="21"/>
  <c r="L1567" i="21"/>
  <c r="L1566" i="21"/>
  <c r="J1565" i="21"/>
  <c r="L1565" i="21" s="1"/>
  <c r="L1564" i="21"/>
  <c r="L1562" i="21"/>
  <c r="L1561" i="21"/>
  <c r="L1560" i="21"/>
  <c r="L1559" i="21"/>
  <c r="L1558" i="21"/>
  <c r="L1557" i="21"/>
  <c r="L1556" i="21"/>
  <c r="L1555" i="21"/>
  <c r="L1554" i="21"/>
  <c r="L1553" i="21"/>
  <c r="L1552" i="21"/>
  <c r="L1551" i="21"/>
  <c r="L1550" i="21"/>
  <c r="L1549" i="21"/>
  <c r="L1548" i="21"/>
  <c r="L1547" i="21"/>
  <c r="L1546" i="21"/>
  <c r="L1545" i="21"/>
  <c r="L1544" i="21"/>
  <c r="L1543" i="21"/>
  <c r="L1542" i="21"/>
  <c r="L1541" i="21"/>
  <c r="L1540" i="21"/>
  <c r="J1539" i="21"/>
  <c r="L1539" i="21" s="1"/>
  <c r="L1538" i="21"/>
  <c r="L1537" i="21"/>
  <c r="L1536" i="21"/>
  <c r="L1535" i="21"/>
  <c r="L1534" i="21"/>
  <c r="J1533" i="21"/>
  <c r="L1533" i="21" s="1"/>
  <c r="L1532" i="21"/>
  <c r="L1531" i="21"/>
  <c r="K1530" i="21"/>
  <c r="L1530" i="21" s="1"/>
  <c r="L1529" i="21"/>
  <c r="K1529" i="21"/>
  <c r="L1528" i="21"/>
  <c r="L1527" i="21"/>
  <c r="L1526" i="21"/>
  <c r="L1525" i="21"/>
  <c r="L1524" i="21"/>
  <c r="L1523" i="21"/>
  <c r="L1522" i="21"/>
  <c r="L1521" i="21"/>
  <c r="L1520" i="21"/>
  <c r="L1519" i="21"/>
  <c r="L1517" i="21"/>
  <c r="L1516" i="21"/>
  <c r="L1515" i="21"/>
  <c r="L1514" i="21"/>
  <c r="L1513" i="21"/>
  <c r="L1512" i="21"/>
  <c r="L1511" i="21"/>
  <c r="L1509" i="21"/>
  <c r="L1508" i="21"/>
  <c r="L1507" i="21"/>
  <c r="L1506" i="21"/>
  <c r="L1505" i="21"/>
  <c r="L1504" i="21"/>
  <c r="L1503" i="21"/>
  <c r="L1502" i="21"/>
  <c r="L1501" i="21"/>
  <c r="L1500" i="21"/>
  <c r="L1499" i="21"/>
  <c r="L1497" i="21"/>
  <c r="L1496" i="21"/>
  <c r="L1495" i="21"/>
  <c r="L1489" i="21"/>
  <c r="L1474" i="21"/>
  <c r="L1472" i="21"/>
  <c r="L1471" i="21"/>
  <c r="L1470" i="21"/>
  <c r="L1469" i="21"/>
  <c r="L1468" i="21"/>
  <c r="L1465" i="21"/>
  <c r="J1462" i="21"/>
  <c r="L1457" i="21"/>
  <c r="L1455" i="21"/>
  <c r="L1453" i="21"/>
  <c r="L1445" i="21"/>
  <c r="L1444" i="21"/>
  <c r="L1443" i="21"/>
  <c r="L1442" i="21"/>
  <c r="L1440" i="21"/>
  <c r="L1434" i="21"/>
  <c r="L1429" i="21"/>
  <c r="L1425" i="21"/>
  <c r="L1418" i="21"/>
  <c r="L1416" i="21"/>
  <c r="L1412" i="21"/>
  <c r="L1403" i="21"/>
  <c r="L1400" i="21"/>
  <c r="L1396" i="21"/>
  <c r="L1389" i="21"/>
  <c r="L1387" i="21"/>
  <c r="L1382" i="21"/>
  <c r="L1379" i="21"/>
  <c r="L1378" i="21"/>
  <c r="L1376" i="21"/>
  <c r="L1375" i="21"/>
  <c r="L1374" i="21"/>
  <c r="L1373" i="21"/>
  <c r="L1372" i="21"/>
  <c r="L1371" i="21"/>
  <c r="L1370" i="21"/>
  <c r="L1369" i="21"/>
  <c r="L1368" i="21"/>
  <c r="L1367" i="21"/>
  <c r="L1366" i="21"/>
  <c r="L1365" i="21"/>
  <c r="L1364" i="21"/>
  <c r="L1363" i="21"/>
  <c r="L1362" i="21"/>
  <c r="L1361" i="21"/>
  <c r="L1360" i="21"/>
  <c r="L1359" i="21"/>
  <c r="L1358" i="21"/>
  <c r="L1357" i="21"/>
  <c r="L1356" i="21"/>
  <c r="L1355" i="21"/>
  <c r="L1354" i="21"/>
  <c r="L1353" i="21"/>
  <c r="L1352" i="21"/>
  <c r="L1351" i="21"/>
  <c r="L1350" i="21"/>
  <c r="L1349" i="21"/>
  <c r="L1347" i="21"/>
  <c r="L1346" i="21"/>
  <c r="L1343" i="21"/>
  <c r="L1342" i="21"/>
  <c r="L1341" i="21"/>
  <c r="L1340" i="21"/>
  <c r="L1339" i="21"/>
  <c r="L1335" i="21"/>
  <c r="L1334" i="21"/>
  <c r="L1332" i="21"/>
  <c r="L1331" i="21"/>
  <c r="L1330" i="21"/>
  <c r="L1329" i="21"/>
  <c r="L1328" i="21"/>
  <c r="L1327" i="21"/>
  <c r="L1326" i="21"/>
  <c r="L1325" i="21"/>
  <c r="L1324" i="21"/>
  <c r="L1323" i="21"/>
  <c r="L1322" i="21"/>
  <c r="L1321" i="21"/>
  <c r="L1320" i="21"/>
  <c r="L1319" i="21"/>
  <c r="L1318" i="21"/>
  <c r="L1317" i="21"/>
  <c r="K1316" i="21"/>
  <c r="L1316" i="21" s="1"/>
  <c r="L1315" i="21"/>
  <c r="L1314" i="21"/>
  <c r="L1313" i="21"/>
  <c r="L1312" i="21"/>
  <c r="L1311" i="21"/>
  <c r="L1310" i="21"/>
  <c r="L1309" i="21"/>
  <c r="L1308" i="21"/>
  <c r="L1307" i="21"/>
  <c r="L1306" i="21"/>
  <c r="L1305" i="21"/>
  <c r="L1304" i="21"/>
  <c r="L1301" i="21"/>
  <c r="L1300" i="21"/>
  <c r="L1299" i="21"/>
  <c r="L1298" i="21"/>
  <c r="L1296" i="21"/>
  <c r="L1295" i="21"/>
  <c r="L1293" i="21"/>
  <c r="L1292" i="21"/>
  <c r="L1291" i="21"/>
  <c r="L1290" i="21"/>
  <c r="L1289" i="21"/>
  <c r="L1288" i="21"/>
  <c r="L1287" i="21"/>
  <c r="L1286" i="21"/>
  <c r="L1285" i="21"/>
  <c r="L1284" i="21"/>
  <c r="L1283" i="21"/>
  <c r="L1282" i="21"/>
  <c r="L1281" i="21"/>
  <c r="L1280" i="21"/>
  <c r="L1279" i="21"/>
  <c r="L1278" i="21"/>
  <c r="L1277" i="21"/>
  <c r="L1276" i="21"/>
  <c r="L1275" i="21"/>
  <c r="L1274" i="21"/>
  <c r="L1273" i="21"/>
  <c r="L1272" i="21"/>
  <c r="L1271" i="21"/>
  <c r="L1270" i="21"/>
  <c r="L1269" i="21"/>
  <c r="L1268" i="21"/>
  <c r="L1267" i="21"/>
  <c r="L1266" i="21"/>
  <c r="L1265" i="21"/>
  <c r="L1264" i="21"/>
  <c r="L1261" i="21"/>
  <c r="L1260" i="21"/>
  <c r="L1259" i="21"/>
  <c r="L1258" i="21"/>
  <c r="L1257" i="21"/>
  <c r="L1256" i="21"/>
  <c r="L1255" i="21"/>
  <c r="L1247" i="21"/>
  <c r="L1246" i="21"/>
  <c r="L1245" i="21"/>
  <c r="L1244" i="21"/>
  <c r="L1243" i="21"/>
  <c r="L1242" i="21"/>
  <c r="L1241" i="21"/>
  <c r="L1240" i="21"/>
  <c r="L1239" i="21"/>
  <c r="L1238" i="21"/>
  <c r="L1237" i="21"/>
  <c r="L1236" i="21"/>
  <c r="L1235" i="21"/>
  <c r="L1234" i="21"/>
  <c r="L1233" i="21"/>
  <c r="L1232" i="21"/>
  <c r="L1231" i="21"/>
  <c r="L1230" i="21"/>
  <c r="L1229" i="21"/>
  <c r="L1228" i="21"/>
  <c r="L1227" i="21"/>
  <c r="L1226" i="21"/>
  <c r="L1225" i="21"/>
  <c r="L1224" i="21"/>
  <c r="L1223" i="21"/>
  <c r="L1222" i="21"/>
  <c r="L1221" i="21"/>
  <c r="L1220" i="21"/>
  <c r="L1219" i="21"/>
  <c r="L1218" i="21"/>
  <c r="L1217" i="21"/>
  <c r="L1216" i="21"/>
  <c r="L1215" i="21"/>
  <c r="L1214" i="21"/>
  <c r="L1213" i="21"/>
  <c r="L1212" i="21"/>
  <c r="L1211" i="21"/>
  <c r="L1210" i="21"/>
  <c r="L1209" i="21"/>
  <c r="L1208" i="21"/>
  <c r="L1207" i="21"/>
  <c r="L1206" i="21"/>
  <c r="L1205" i="21"/>
  <c r="L1203" i="21"/>
  <c r="L1202" i="21"/>
  <c r="L1201" i="21"/>
  <c r="L1200" i="21"/>
  <c r="L1199" i="21"/>
  <c r="L1198" i="21"/>
  <c r="L1197" i="21"/>
  <c r="L1196" i="21"/>
  <c r="L1195" i="21"/>
  <c r="L1194" i="21"/>
  <c r="L1193" i="21"/>
  <c r="L1192" i="21"/>
  <c r="L1191" i="21"/>
  <c r="L1190" i="21"/>
  <c r="L1189" i="21"/>
  <c r="L1188" i="21"/>
  <c r="L1187" i="21"/>
  <c r="L1186" i="21"/>
  <c r="L1185" i="21"/>
  <c r="L1184" i="21"/>
  <c r="L1183" i="21"/>
  <c r="L1182" i="21"/>
  <c r="L1181" i="21"/>
  <c r="L1180" i="21"/>
  <c r="L1179" i="21"/>
  <c r="L1178" i="21"/>
  <c r="L1177" i="21"/>
  <c r="L1176" i="21"/>
  <c r="L1175" i="21"/>
  <c r="L1172" i="21"/>
  <c r="L1171" i="21"/>
  <c r="L1170" i="21"/>
  <c r="L1169" i="21"/>
  <c r="L1168" i="21"/>
  <c r="L1167" i="21"/>
  <c r="L1166" i="21"/>
  <c r="L1165" i="21"/>
  <c r="L1164" i="21"/>
  <c r="L1163" i="21"/>
  <c r="L1162" i="21"/>
  <c r="L1161" i="21"/>
  <c r="L1160" i="21"/>
  <c r="L1159" i="21"/>
  <c r="L1158" i="21"/>
  <c r="L1157" i="21"/>
  <c r="L1156" i="21"/>
  <c r="L1155" i="21"/>
  <c r="L1154" i="21"/>
  <c r="L1153" i="21"/>
  <c r="L1152" i="21"/>
  <c r="L1151" i="21"/>
  <c r="L1150" i="21"/>
  <c r="K1149" i="21"/>
  <c r="L1149" i="21" s="1"/>
  <c r="K1148" i="21"/>
  <c r="L1148" i="21" s="1"/>
  <c r="K1147" i="21"/>
  <c r="L1147" i="21" s="1"/>
  <c r="L1146" i="21"/>
  <c r="L1145" i="21"/>
  <c r="L1144" i="21"/>
  <c r="L1143" i="21"/>
  <c r="L1142" i="21"/>
  <c r="L1141" i="21"/>
  <c r="L1140" i="21"/>
  <c r="L1139" i="21"/>
  <c r="L1138" i="21"/>
  <c r="L1137" i="21"/>
  <c r="L1136" i="21"/>
  <c r="L1135" i="21"/>
  <c r="L1134" i="21"/>
  <c r="L1133" i="21"/>
  <c r="L1132" i="21"/>
  <c r="L1131" i="21"/>
  <c r="L1130" i="21"/>
  <c r="L1129" i="21"/>
  <c r="L1128" i="21"/>
  <c r="L1127" i="21"/>
  <c r="L1126" i="21"/>
  <c r="L1125" i="21"/>
  <c r="L1124" i="21"/>
  <c r="L1123" i="21"/>
  <c r="L1122" i="21"/>
  <c r="L1121" i="21"/>
  <c r="L1120" i="21"/>
  <c r="L1119" i="21"/>
  <c r="L1118" i="21"/>
  <c r="L1117" i="21"/>
  <c r="L1116" i="21"/>
  <c r="L1115" i="21"/>
  <c r="L1114" i="21"/>
  <c r="L1113" i="21"/>
  <c r="L1112" i="21"/>
  <c r="L1111" i="21"/>
  <c r="L1110" i="21"/>
  <c r="L1109" i="21"/>
  <c r="L1108" i="21"/>
  <c r="K1108" i="21"/>
  <c r="L1107" i="21"/>
  <c r="L1106" i="21"/>
  <c r="L1105" i="21"/>
  <c r="L1104" i="21"/>
  <c r="L1103" i="21"/>
  <c r="L1102" i="21"/>
  <c r="L1101" i="21"/>
  <c r="L1100" i="21"/>
  <c r="L1099" i="21"/>
  <c r="L1098" i="21"/>
  <c r="L1097" i="21"/>
  <c r="L1096" i="21"/>
  <c r="L1095" i="21"/>
  <c r="L1094" i="21"/>
  <c r="L1093" i="21"/>
  <c r="L1092" i="21"/>
  <c r="L1091" i="21"/>
  <c r="L1090" i="21"/>
  <c r="L1089" i="21"/>
  <c r="L1088" i="21"/>
  <c r="L1087" i="21"/>
  <c r="L1086" i="21"/>
  <c r="L1085" i="21"/>
  <c r="L1084" i="21"/>
  <c r="L1083" i="21"/>
  <c r="L1082" i="21"/>
  <c r="L1081" i="21"/>
  <c r="L1080" i="21"/>
  <c r="L1079" i="21"/>
  <c r="L1078" i="21"/>
  <c r="L1077" i="21"/>
  <c r="L1076" i="21"/>
  <c r="L1075" i="21"/>
  <c r="L1074" i="21"/>
  <c r="L1073" i="21"/>
  <c r="J1073" i="21"/>
  <c r="L1072" i="21"/>
  <c r="L1071" i="21"/>
  <c r="J1071" i="21"/>
  <c r="L1070" i="21"/>
  <c r="L1069" i="21"/>
  <c r="L1068" i="21"/>
  <c r="L1067" i="21"/>
  <c r="L1066" i="21"/>
  <c r="L1065" i="21"/>
  <c r="L1064" i="21"/>
  <c r="L1063" i="21"/>
  <c r="L1062" i="21"/>
  <c r="L1061" i="21"/>
  <c r="L1060" i="21"/>
  <c r="L1059" i="21"/>
  <c r="L1058" i="21"/>
  <c r="L1057" i="21"/>
  <c r="L1056" i="21"/>
  <c r="L1055" i="21"/>
  <c r="L1054" i="21"/>
  <c r="L1053" i="21"/>
  <c r="J1052" i="21"/>
  <c r="L1052" i="21" s="1"/>
  <c r="L1051" i="21"/>
  <c r="J1050" i="21"/>
  <c r="L1050" i="21" s="1"/>
  <c r="L1049" i="21"/>
  <c r="L1048" i="21"/>
  <c r="L1047" i="21"/>
  <c r="J1046" i="21"/>
  <c r="L1046" i="21" s="1"/>
  <c r="J1045" i="21"/>
  <c r="L1045" i="21" s="1"/>
  <c r="J1044" i="21"/>
  <c r="L1044" i="21" s="1"/>
  <c r="L1043" i="21"/>
  <c r="L1042" i="21"/>
  <c r="L1041" i="21"/>
  <c r="L1040" i="21"/>
  <c r="L1030" i="21"/>
  <c r="L1029" i="21"/>
  <c r="L1028" i="21"/>
  <c r="L1027" i="21"/>
  <c r="L1026" i="21"/>
  <c r="L1025" i="21"/>
  <c r="K1024" i="21"/>
  <c r="L1024" i="21" s="1"/>
  <c r="L1023" i="21"/>
  <c r="L1022" i="21"/>
  <c r="L1020" i="21"/>
  <c r="K1017" i="21"/>
  <c r="L1017" i="21" s="1"/>
  <c r="L1010" i="21"/>
  <c r="L1008" i="21"/>
  <c r="L1006" i="21"/>
  <c r="L1004" i="21"/>
  <c r="L1001" i="21"/>
  <c r="L998" i="21"/>
  <c r="L993" i="21"/>
  <c r="K993" i="21"/>
  <c r="L991" i="21"/>
  <c r="L989" i="21"/>
  <c r="K989" i="21"/>
  <c r="L987" i="21"/>
  <c r="K986" i="21"/>
  <c r="L986" i="21" s="1"/>
  <c r="K985" i="21"/>
  <c r="L985" i="21" s="1"/>
  <c r="L984" i="21"/>
  <c r="L983" i="21"/>
  <c r="L982" i="21"/>
  <c r="K981" i="21"/>
  <c r="L981" i="21" s="1"/>
  <c r="L980" i="21"/>
  <c r="L978" i="21"/>
  <c r="L977" i="21"/>
  <c r="L976" i="21"/>
  <c r="L975" i="21"/>
  <c r="K974" i="21"/>
  <c r="L974" i="21" s="1"/>
  <c r="L973" i="21"/>
  <c r="L972" i="21"/>
  <c r="L971" i="21"/>
  <c r="L970" i="21"/>
  <c r="L969" i="21"/>
  <c r="L968" i="21"/>
  <c r="L967" i="21"/>
  <c r="K966" i="21"/>
  <c r="L966" i="21" s="1"/>
  <c r="L965" i="21"/>
  <c r="L964" i="21"/>
  <c r="L963" i="21"/>
  <c r="K962" i="21"/>
  <c r="L962" i="21" s="1"/>
  <c r="L961" i="21"/>
  <c r="L960" i="21"/>
  <c r="L956" i="21"/>
  <c r="L955" i="21"/>
  <c r="L954" i="21"/>
  <c r="L951" i="21"/>
  <c r="L950" i="21"/>
  <c r="K946" i="21"/>
  <c r="L944" i="21"/>
  <c r="L943" i="21"/>
  <c r="L942" i="21"/>
  <c r="L941" i="21"/>
  <c r="L940" i="21"/>
  <c r="L939" i="21"/>
  <c r="L938" i="21"/>
  <c r="L937" i="21"/>
  <c r="L936" i="21"/>
  <c r="L935" i="21"/>
  <c r="L933" i="21"/>
  <c r="L932" i="21"/>
  <c r="L931" i="21"/>
  <c r="L929" i="21"/>
  <c r="K928" i="21"/>
  <c r="L928" i="21" s="1"/>
  <c r="L927" i="21"/>
  <c r="L926" i="21"/>
  <c r="L923" i="21"/>
  <c r="L922" i="21"/>
  <c r="L921" i="21"/>
  <c r="L920" i="21"/>
  <c r="K916" i="21"/>
  <c r="K914" i="21"/>
  <c r="L914" i="21" s="1"/>
  <c r="K913" i="21"/>
  <c r="L913" i="21" s="1"/>
  <c r="L912" i="21"/>
  <c r="K912" i="21"/>
  <c r="K911" i="21"/>
  <c r="L911" i="21" s="1"/>
  <c r="L909" i="21"/>
  <c r="K909" i="21"/>
  <c r="K908" i="21"/>
  <c r="L908" i="21" s="1"/>
  <c r="K907" i="21"/>
  <c r="L906" i="21"/>
  <c r="L905" i="21"/>
  <c r="L904" i="21"/>
  <c r="L901" i="21"/>
  <c r="L900" i="21"/>
  <c r="L899" i="21"/>
  <c r="L898" i="21"/>
  <c r="L897" i="21"/>
  <c r="L895" i="21"/>
  <c r="L892" i="21"/>
  <c r="L891" i="21"/>
  <c r="L890" i="21"/>
  <c r="L884" i="21"/>
  <c r="L879" i="21"/>
  <c r="K877" i="21"/>
  <c r="L877" i="21" s="1"/>
  <c r="L873" i="21"/>
  <c r="L872" i="21"/>
  <c r="L871" i="21"/>
  <c r="L870" i="21"/>
  <c r="K869" i="21"/>
  <c r="L869" i="21" s="1"/>
  <c r="K867" i="21"/>
  <c r="L867" i="21" s="1"/>
  <c r="K865" i="21"/>
  <c r="L865" i="21" s="1"/>
  <c r="K862" i="21"/>
  <c r="L862" i="21" s="1"/>
  <c r="L861" i="21"/>
  <c r="K861" i="21"/>
  <c r="L860" i="21"/>
  <c r="L859" i="21"/>
  <c r="K857" i="21"/>
  <c r="L857" i="21" s="1"/>
  <c r="K856" i="21"/>
  <c r="L856" i="21" s="1"/>
  <c r="K855" i="21"/>
  <c r="L855" i="21" s="1"/>
  <c r="L854" i="21"/>
  <c r="K853" i="21"/>
  <c r="L853" i="21" s="1"/>
  <c r="L852" i="21"/>
  <c r="L851" i="21"/>
  <c r="L850" i="21"/>
  <c r="K849" i="21"/>
  <c r="L849" i="21" s="1"/>
  <c r="K848" i="21"/>
  <c r="L848" i="21" s="1"/>
  <c r="L847" i="21"/>
  <c r="K846" i="21"/>
  <c r="L846" i="21" s="1"/>
  <c r="K845" i="21"/>
  <c r="L845" i="21" s="1"/>
  <c r="L844" i="21"/>
  <c r="K843" i="21"/>
  <c r="L843" i="21" s="1"/>
  <c r="K842" i="21"/>
  <c r="L842" i="21" s="1"/>
  <c r="K841" i="21"/>
  <c r="L841" i="21" s="1"/>
  <c r="L840" i="21"/>
  <c r="L839" i="21"/>
  <c r="L838" i="21"/>
  <c r="L837" i="21"/>
  <c r="L836" i="21"/>
  <c r="L835" i="21"/>
  <c r="L834" i="21"/>
  <c r="L833" i="21"/>
  <c r="K833" i="21"/>
  <c r="L832" i="21"/>
  <c r="K831" i="21"/>
  <c r="L831" i="21" s="1"/>
  <c r="K830" i="21"/>
  <c r="L830" i="21" s="1"/>
  <c r="K829" i="21"/>
  <c r="L829" i="21" s="1"/>
  <c r="L828" i="21"/>
  <c r="K828" i="21"/>
  <c r="L827" i="21"/>
  <c r="L826" i="21"/>
  <c r="L825" i="21"/>
  <c r="L824" i="21"/>
  <c r="L823" i="21"/>
  <c r="L822" i="21"/>
  <c r="L821" i="21"/>
  <c r="L820" i="21"/>
  <c r="L819" i="21"/>
  <c r="L818" i="21"/>
  <c r="L817" i="21"/>
  <c r="L816" i="21"/>
  <c r="K815" i="21"/>
  <c r="L815" i="21" s="1"/>
  <c r="L814" i="21"/>
  <c r="L813" i="21"/>
  <c r="L812" i="21"/>
  <c r="L811" i="21"/>
  <c r="L809" i="21"/>
  <c r="L807" i="21"/>
  <c r="L806" i="21"/>
  <c r="L805" i="21"/>
  <c r="L804" i="21"/>
  <c r="L803" i="21"/>
  <c r="L802" i="21"/>
  <c r="L801" i="21"/>
  <c r="K801" i="21"/>
  <c r="K800" i="21"/>
  <c r="L800" i="21" s="1"/>
  <c r="L799" i="21"/>
  <c r="K798" i="21"/>
  <c r="L798" i="21" s="1"/>
  <c r="L797" i="21"/>
  <c r="L796" i="21"/>
  <c r="L795" i="21"/>
  <c r="K795" i="21"/>
  <c r="K794" i="21"/>
  <c r="L794" i="21" s="1"/>
  <c r="K793" i="21"/>
  <c r="L793" i="21" s="1"/>
  <c r="K792" i="21"/>
  <c r="L792" i="21" s="1"/>
  <c r="K791" i="21"/>
  <c r="L791" i="21" s="1"/>
  <c r="K790" i="21"/>
  <c r="L790" i="21" s="1"/>
  <c r="L789" i="21"/>
  <c r="K789" i="21"/>
  <c r="K788" i="21"/>
  <c r="L788" i="21" s="1"/>
  <c r="K787" i="21"/>
  <c r="L787" i="21" s="1"/>
  <c r="K786" i="21"/>
  <c r="L786" i="21" s="1"/>
  <c r="K785" i="21"/>
  <c r="L785" i="21" s="1"/>
  <c r="K784" i="21"/>
  <c r="L784" i="21" s="1"/>
  <c r="L783" i="21"/>
  <c r="K783" i="21"/>
  <c r="K782" i="21"/>
  <c r="L782" i="21" s="1"/>
  <c r="K781" i="21"/>
  <c r="L781" i="21" s="1"/>
  <c r="L780" i="21"/>
  <c r="L779" i="21"/>
  <c r="L778" i="21"/>
  <c r="L777" i="21"/>
  <c r="K776" i="21"/>
  <c r="L776" i="21" s="1"/>
  <c r="L775" i="21"/>
  <c r="L774" i="21"/>
  <c r="L773" i="21"/>
  <c r="L772" i="21"/>
  <c r="L771" i="21"/>
  <c r="L770" i="21"/>
  <c r="L769" i="21"/>
  <c r="K768" i="21"/>
  <c r="L768" i="21" s="1"/>
  <c r="K767" i="21"/>
  <c r="L767" i="21" s="1"/>
  <c r="K766" i="21"/>
  <c r="L766" i="21" s="1"/>
  <c r="L765" i="21"/>
  <c r="K765" i="21"/>
  <c r="L764" i="21"/>
  <c r="L763" i="21"/>
  <c r="K762" i="21"/>
  <c r="L762" i="21" s="1"/>
  <c r="L761" i="21"/>
  <c r="L760" i="21"/>
  <c r="K759" i="21"/>
  <c r="L759" i="21" s="1"/>
  <c r="L758" i="21"/>
  <c r="L757" i="21"/>
  <c r="L756" i="21"/>
  <c r="L755" i="21"/>
  <c r="L754" i="21"/>
  <c r="L753" i="21"/>
  <c r="L752" i="21"/>
  <c r="L751" i="21"/>
  <c r="L750" i="21"/>
  <c r="K749" i="21"/>
  <c r="L749" i="21" s="1"/>
  <c r="K748" i="21"/>
  <c r="L748" i="21" s="1"/>
  <c r="L747" i="21"/>
  <c r="K747" i="21"/>
  <c r="K746" i="21"/>
  <c r="L746" i="21" s="1"/>
  <c r="K745" i="21"/>
  <c r="L745" i="21" s="1"/>
  <c r="K744" i="21"/>
  <c r="L744" i="21" s="1"/>
  <c r="K743" i="21"/>
  <c r="L743" i="21" s="1"/>
  <c r="K742" i="21"/>
  <c r="L742" i="21" s="1"/>
  <c r="L741" i="21"/>
  <c r="K741" i="21"/>
  <c r="L739" i="21"/>
  <c r="L738" i="21"/>
  <c r="K737" i="21"/>
  <c r="L737" i="21" s="1"/>
  <c r="K736" i="21"/>
  <c r="L736" i="21" s="1"/>
  <c r="K735" i="21"/>
  <c r="L735" i="21" s="1"/>
  <c r="K734" i="21"/>
  <c r="L734" i="21" s="1"/>
  <c r="L733" i="21"/>
  <c r="K733" i="21"/>
  <c r="K732" i="21"/>
  <c r="L732" i="21" s="1"/>
  <c r="K731" i="21"/>
  <c r="L731" i="21" s="1"/>
  <c r="K730" i="21"/>
  <c r="L730" i="21" s="1"/>
  <c r="K729" i="21"/>
  <c r="L729" i="21" s="1"/>
  <c r="K728" i="21"/>
  <c r="L728" i="21" s="1"/>
  <c r="L727" i="21"/>
  <c r="K727" i="21"/>
  <c r="L726" i="21"/>
  <c r="L725" i="21"/>
  <c r="L724" i="21"/>
  <c r="L723" i="21"/>
  <c r="L722" i="21"/>
  <c r="L721" i="21"/>
  <c r="L720" i="21"/>
  <c r="K719" i="21"/>
  <c r="L719" i="21" s="1"/>
  <c r="L718" i="21"/>
  <c r="L717" i="21"/>
  <c r="L716" i="21"/>
  <c r="L715" i="21"/>
  <c r="L714" i="21"/>
  <c r="L713" i="21"/>
  <c r="L712" i="21"/>
  <c r="L711" i="21"/>
  <c r="K710" i="21"/>
  <c r="J710" i="21"/>
  <c r="L710" i="21" s="1"/>
  <c r="K709" i="21"/>
  <c r="L709" i="21" s="1"/>
  <c r="L708" i="21"/>
  <c r="K708" i="21"/>
  <c r="K707" i="21"/>
  <c r="L707" i="21" s="1"/>
  <c r="K706" i="21"/>
  <c r="L706" i="21" s="1"/>
  <c r="K705" i="21"/>
  <c r="L705" i="21" s="1"/>
  <c r="K704" i="21"/>
  <c r="L704" i="21" s="1"/>
  <c r="K703" i="21"/>
  <c r="L703" i="21" s="1"/>
  <c r="L702" i="21"/>
  <c r="K702" i="21"/>
  <c r="K701" i="21"/>
  <c r="L701" i="21" s="1"/>
  <c r="K700" i="21"/>
  <c r="L700" i="21" s="1"/>
  <c r="L699" i="21"/>
  <c r="L698" i="21"/>
  <c r="L697" i="21"/>
  <c r="K696" i="21"/>
  <c r="L696" i="21" s="1"/>
  <c r="L695" i="21"/>
  <c r="K695" i="21"/>
  <c r="K694" i="21"/>
  <c r="L694" i="21" s="1"/>
  <c r="L693" i="21"/>
  <c r="K693" i="21"/>
  <c r="K692" i="21"/>
  <c r="L692" i="21" s="1"/>
  <c r="K691" i="21"/>
  <c r="L691" i="21" s="1"/>
  <c r="K690" i="21"/>
  <c r="L690" i="21" s="1"/>
  <c r="K689" i="21"/>
  <c r="L689" i="21" s="1"/>
  <c r="K688" i="21"/>
  <c r="L688" i="21" s="1"/>
  <c r="L687" i="21"/>
  <c r="K687" i="21"/>
  <c r="K686" i="21"/>
  <c r="L686" i="21" s="1"/>
  <c r="K685" i="21"/>
  <c r="L685" i="21" s="1"/>
  <c r="K684" i="21"/>
  <c r="L684" i="21" s="1"/>
  <c r="L683" i="21"/>
  <c r="L682" i="21"/>
  <c r="L681" i="21"/>
  <c r="L680" i="21"/>
  <c r="L679" i="21"/>
  <c r="L678" i="21"/>
  <c r="L677" i="21"/>
  <c r="L676" i="21"/>
  <c r="L675" i="21"/>
  <c r="L674" i="21"/>
  <c r="L673" i="21"/>
  <c r="L672" i="21"/>
  <c r="L671" i="21"/>
  <c r="L670" i="21"/>
  <c r="L669" i="21"/>
  <c r="K668" i="21"/>
  <c r="L668" i="21" s="1"/>
  <c r="K667" i="21"/>
  <c r="L667" i="21" s="1"/>
  <c r="L666" i="21"/>
  <c r="L665" i="21"/>
  <c r="K664" i="21"/>
  <c r="L664" i="21" s="1"/>
  <c r="K663" i="21"/>
  <c r="L663" i="21" s="1"/>
  <c r="L662" i="21"/>
  <c r="K662" i="21"/>
  <c r="L661" i="21"/>
  <c r="L660" i="21"/>
  <c r="L659" i="21"/>
  <c r="L658" i="21"/>
  <c r="L657" i="21"/>
  <c r="K656" i="21"/>
  <c r="L656" i="21" s="1"/>
  <c r="L655" i="21"/>
  <c r="L654" i="21"/>
  <c r="L653" i="21"/>
  <c r="L652" i="21"/>
  <c r="K652" i="21"/>
  <c r="K651" i="21"/>
  <c r="L651" i="21" s="1"/>
  <c r="K650" i="21"/>
  <c r="L650" i="21" s="1"/>
  <c r="K649" i="21"/>
  <c r="L649" i="21" s="1"/>
  <c r="K648" i="21"/>
  <c r="L648" i="21" s="1"/>
  <c r="L647" i="21"/>
  <c r="K647" i="21"/>
  <c r="L646" i="21"/>
  <c r="K646" i="21"/>
  <c r="K645" i="21"/>
  <c r="L645" i="21" s="1"/>
  <c r="L644" i="21"/>
  <c r="L643" i="21"/>
  <c r="K642" i="21"/>
  <c r="L642" i="21" s="1"/>
  <c r="K641" i="21"/>
  <c r="L641" i="21" s="1"/>
  <c r="K640" i="21"/>
  <c r="L640" i="21" s="1"/>
  <c r="L639" i="21"/>
  <c r="K638" i="21"/>
  <c r="L638" i="21" s="1"/>
  <c r="L637" i="21"/>
  <c r="K637" i="21"/>
  <c r="K636" i="21"/>
  <c r="L636" i="21" s="1"/>
  <c r="K635" i="21"/>
  <c r="L635" i="21" s="1"/>
  <c r="K634" i="21"/>
  <c r="L634" i="21" s="1"/>
  <c r="L633" i="21"/>
  <c r="L632" i="21"/>
  <c r="K631" i="21"/>
  <c r="L631" i="21" s="1"/>
  <c r="L630" i="21"/>
  <c r="K630" i="21"/>
  <c r="K629" i="21"/>
  <c r="L629" i="21" s="1"/>
  <c r="K628" i="21"/>
  <c r="L628" i="21" s="1"/>
  <c r="K627" i="21"/>
  <c r="L627" i="21" s="1"/>
  <c r="K626" i="21"/>
  <c r="L626" i="21" s="1"/>
  <c r="K625" i="21"/>
  <c r="L625" i="21" s="1"/>
  <c r="L624" i="21"/>
  <c r="K624" i="21"/>
  <c r="K623" i="21"/>
  <c r="L623" i="21" s="1"/>
  <c r="K622" i="21"/>
  <c r="L622" i="21" s="1"/>
  <c r="L621" i="21"/>
  <c r="K620" i="21"/>
  <c r="L620" i="21" s="1"/>
  <c r="L619" i="21"/>
  <c r="K619" i="21"/>
  <c r="K618" i="21"/>
  <c r="L618" i="21" s="1"/>
  <c r="L617" i="21"/>
  <c r="K617" i="21"/>
  <c r="K616" i="21"/>
  <c r="L616" i="21" s="1"/>
  <c r="K615" i="21"/>
  <c r="L615" i="21" s="1"/>
  <c r="K614" i="21"/>
  <c r="L614" i="21" s="1"/>
  <c r="L613" i="21"/>
  <c r="K613" i="21"/>
  <c r="K612" i="21"/>
  <c r="L612" i="21" s="1"/>
  <c r="L611" i="21"/>
  <c r="L610" i="21"/>
  <c r="L609" i="21"/>
  <c r="L608" i="21"/>
  <c r="L607" i="21"/>
  <c r="L606" i="21"/>
  <c r="L605" i="21"/>
  <c r="L604" i="21"/>
  <c r="L603" i="21"/>
  <c r="L602" i="21"/>
  <c r="L601" i="21"/>
  <c r="L600" i="21"/>
  <c r="L599" i="21"/>
  <c r="L598" i="21"/>
  <c r="L597" i="21"/>
  <c r="L596" i="21"/>
  <c r="L595" i="21"/>
  <c r="L594" i="21"/>
  <c r="L593" i="21"/>
  <c r="K592" i="21"/>
  <c r="L592" i="21" s="1"/>
  <c r="L591" i="21"/>
  <c r="L590" i="21"/>
  <c r="L589" i="21"/>
  <c r="K589" i="21"/>
  <c r="L588" i="21"/>
  <c r="L587" i="21"/>
  <c r="L586" i="21"/>
  <c r="K585" i="21"/>
  <c r="L585" i="21" s="1"/>
  <c r="L584" i="21"/>
  <c r="K584" i="21"/>
  <c r="L583" i="21"/>
  <c r="K583" i="21"/>
  <c r="L582" i="21"/>
  <c r="L581" i="21"/>
  <c r="K581" i="21"/>
  <c r="K580" i="21"/>
  <c r="L580" i="21" s="1"/>
  <c r="L579" i="21"/>
  <c r="K578" i="21"/>
  <c r="L578" i="21" s="1"/>
  <c r="L577" i="21"/>
  <c r="K577" i="21"/>
  <c r="L576" i="21"/>
  <c r="L575" i="21"/>
  <c r="L574" i="21"/>
  <c r="L573" i="21"/>
  <c r="L572" i="21"/>
  <c r="L571" i="21"/>
  <c r="K570" i="21"/>
  <c r="L570" i="21" s="1"/>
  <c r="K569" i="21"/>
  <c r="L569" i="21" s="1"/>
  <c r="K568" i="21"/>
  <c r="L568" i="21" s="1"/>
  <c r="L567" i="21"/>
  <c r="K567" i="21"/>
  <c r="K566" i="21"/>
  <c r="L566" i="21" s="1"/>
  <c r="L565" i="21"/>
  <c r="K565" i="21"/>
  <c r="K564" i="21"/>
  <c r="L564" i="21" s="1"/>
  <c r="K563" i="21"/>
  <c r="L563" i="21" s="1"/>
  <c r="K562" i="21"/>
  <c r="L562" i="21" s="1"/>
  <c r="L561" i="21"/>
  <c r="K561" i="21"/>
  <c r="K560" i="21"/>
  <c r="L560" i="21" s="1"/>
  <c r="L559" i="21"/>
  <c r="K559" i="21"/>
  <c r="K558" i="21"/>
  <c r="L558" i="21" s="1"/>
  <c r="K557" i="21"/>
  <c r="L557" i="21" s="1"/>
  <c r="L556" i="21"/>
  <c r="L555" i="21"/>
  <c r="L554" i="21"/>
  <c r="L553" i="21"/>
  <c r="L552" i="21"/>
  <c r="L551" i="21"/>
  <c r="L550" i="21"/>
  <c r="L549" i="21"/>
  <c r="L548" i="21"/>
  <c r="K547" i="21"/>
  <c r="L547" i="21" s="1"/>
  <c r="L546" i="21"/>
  <c r="L545" i="21"/>
  <c r="L544" i="21"/>
  <c r="L543" i="21"/>
  <c r="L542" i="21"/>
  <c r="K542" i="21"/>
  <c r="L541" i="21"/>
  <c r="L540" i="21"/>
  <c r="L539" i="21"/>
  <c r="L538" i="21"/>
  <c r="L537" i="21"/>
  <c r="L536" i="21"/>
  <c r="L535" i="21"/>
  <c r="L534" i="21"/>
  <c r="K534" i="21"/>
  <c r="L533" i="21"/>
  <c r="K533" i="21"/>
  <c r="L532" i="21"/>
  <c r="L531" i="21"/>
  <c r="K531" i="21"/>
  <c r="K530" i="21"/>
  <c r="L530" i="21" s="1"/>
  <c r="K529" i="21"/>
  <c r="L529" i="21" s="1"/>
  <c r="K528" i="21"/>
  <c r="L528" i="21" s="1"/>
  <c r="K527" i="21"/>
  <c r="L527" i="21" s="1"/>
  <c r="L526" i="21"/>
  <c r="K526" i="21"/>
  <c r="L525" i="21"/>
  <c r="K525" i="21"/>
  <c r="K524" i="21"/>
  <c r="L524" i="21" s="1"/>
  <c r="L523" i="21"/>
  <c r="K522" i="21"/>
  <c r="L522" i="21" s="1"/>
  <c r="K521" i="21"/>
  <c r="L521" i="21" s="1"/>
  <c r="L520" i="21"/>
  <c r="L519" i="21"/>
  <c r="K518" i="21"/>
  <c r="L518" i="21" s="1"/>
  <c r="L517" i="21"/>
  <c r="K517" i="21"/>
  <c r="K516" i="21"/>
  <c r="L516" i="21" s="1"/>
  <c r="K515" i="21"/>
  <c r="L515" i="21" s="1"/>
  <c r="L514" i="21"/>
  <c r="K513" i="21"/>
  <c r="L513" i="21" s="1"/>
  <c r="L512" i="21"/>
  <c r="K512" i="21"/>
  <c r="L511" i="21"/>
  <c r="L510" i="21"/>
  <c r="L509" i="21"/>
  <c r="K508" i="21"/>
  <c r="L508" i="21" s="1"/>
  <c r="L507" i="21"/>
  <c r="L506" i="21"/>
  <c r="K505" i="21"/>
  <c r="L505" i="21" s="1"/>
  <c r="L504" i="21"/>
  <c r="K504" i="21"/>
  <c r="L503" i="21"/>
  <c r="L502" i="21"/>
  <c r="L501" i="21"/>
  <c r="K500" i="21"/>
  <c r="L500" i="21" s="1"/>
  <c r="K499" i="21"/>
  <c r="L499" i="21" s="1"/>
  <c r="K498" i="21"/>
  <c r="L498" i="21" s="1"/>
  <c r="L497" i="21"/>
  <c r="L496" i="21"/>
  <c r="L495" i="21"/>
  <c r="L494" i="21"/>
  <c r="L493" i="21"/>
  <c r="L492" i="21"/>
  <c r="L491" i="21"/>
  <c r="L490" i="21"/>
  <c r="L489" i="21"/>
  <c r="L488" i="21"/>
  <c r="L487" i="21"/>
  <c r="L486" i="21"/>
  <c r="L485" i="21"/>
  <c r="L484" i="21"/>
  <c r="L483" i="21"/>
  <c r="L482" i="21"/>
  <c r="L481" i="21"/>
  <c r="L480" i="21"/>
  <c r="L479" i="21"/>
  <c r="L478" i="21"/>
  <c r="L477" i="21"/>
  <c r="L476" i="21"/>
  <c r="L475" i="21"/>
  <c r="L474" i="21"/>
  <c r="L473" i="21"/>
  <c r="L472" i="21"/>
  <c r="L471" i="21"/>
  <c r="L470" i="21"/>
  <c r="L469" i="21"/>
  <c r="L468" i="21"/>
  <c r="L467" i="21"/>
  <c r="L466" i="21"/>
  <c r="K465" i="21"/>
  <c r="L465" i="21" s="1"/>
  <c r="L464" i="21"/>
  <c r="L463" i="21"/>
  <c r="L462" i="21"/>
  <c r="K462" i="21"/>
  <c r="L461" i="21"/>
  <c r="L460" i="21"/>
  <c r="L459" i="21"/>
  <c r="L458" i="21"/>
  <c r="L457" i="21"/>
  <c r="L456" i="21"/>
  <c r="K455" i="21"/>
  <c r="L455" i="21" s="1"/>
  <c r="K454" i="21"/>
  <c r="L454" i="21" s="1"/>
  <c r="L453" i="21"/>
  <c r="L452" i="21"/>
  <c r="L451" i="21"/>
  <c r="L450" i="21"/>
  <c r="L449" i="21"/>
  <c r="L448" i="21"/>
  <c r="L447" i="21"/>
  <c r="K446" i="21"/>
  <c r="L446" i="21" s="1"/>
  <c r="K445" i="21"/>
  <c r="L445" i="21" s="1"/>
  <c r="L444" i="21"/>
  <c r="L443" i="21"/>
  <c r="L442" i="21"/>
  <c r="L441" i="21"/>
  <c r="L440" i="21"/>
  <c r="L439" i="21"/>
  <c r="L438" i="21"/>
  <c r="L437" i="21"/>
  <c r="L436" i="21"/>
  <c r="L435" i="21"/>
  <c r="L434" i="21"/>
  <c r="L433" i="21"/>
  <c r="L432" i="21"/>
  <c r="L431" i="21"/>
  <c r="L430" i="21"/>
  <c r="L429" i="21"/>
  <c r="L428" i="21"/>
  <c r="L427" i="21"/>
  <c r="L426" i="21"/>
  <c r="K426" i="21"/>
  <c r="L425" i="21"/>
  <c r="K424" i="21"/>
  <c r="L424" i="21" s="1"/>
  <c r="K423" i="21"/>
  <c r="L423" i="21" s="1"/>
  <c r="L422" i="21"/>
  <c r="K422" i="21"/>
  <c r="K421" i="21"/>
  <c r="L421" i="21" s="1"/>
  <c r="L420" i="21"/>
  <c r="K420" i="21"/>
  <c r="K419" i="21"/>
  <c r="L419" i="21" s="1"/>
  <c r="K418" i="21"/>
  <c r="L418" i="21" s="1"/>
  <c r="K417" i="21"/>
  <c r="L417" i="21" s="1"/>
  <c r="L416" i="21"/>
  <c r="L415" i="21"/>
  <c r="L414" i="21"/>
  <c r="L413" i="21"/>
  <c r="L412" i="21"/>
  <c r="L411" i="21"/>
  <c r="K410" i="21"/>
  <c r="L410" i="21" s="1"/>
  <c r="L409" i="21"/>
  <c r="L408" i="21"/>
  <c r="L407" i="21"/>
  <c r="L406" i="21"/>
  <c r="L405" i="21"/>
  <c r="L404" i="21"/>
  <c r="L403" i="21"/>
  <c r="K402" i="21"/>
  <c r="L402" i="21" s="1"/>
  <c r="L401" i="21"/>
  <c r="L400" i="21"/>
  <c r="L399" i="21"/>
  <c r="L398" i="21"/>
  <c r="L397" i="21"/>
  <c r="L396" i="21"/>
  <c r="L395" i="21"/>
  <c r="L394" i="21"/>
  <c r="L393" i="21"/>
  <c r="L392" i="21"/>
  <c r="K391" i="21"/>
  <c r="L391" i="21" s="1"/>
  <c r="L390" i="21"/>
  <c r="K390" i="21"/>
  <c r="L389" i="21"/>
  <c r="K388" i="21"/>
  <c r="L388" i="21" s="1"/>
  <c r="J387" i="21"/>
  <c r="L387" i="21" s="1"/>
  <c r="L386" i="21"/>
  <c r="L385" i="21"/>
  <c r="L384" i="21"/>
  <c r="L383" i="21"/>
  <c r="L382" i="21"/>
  <c r="L381" i="21"/>
  <c r="L380" i="21"/>
  <c r="K379" i="21"/>
  <c r="L379" i="21" s="1"/>
  <c r="L378" i="21"/>
  <c r="K377" i="21"/>
  <c r="L377" i="21" s="1"/>
  <c r="K376" i="21"/>
  <c r="L376" i="21" s="1"/>
  <c r="L375" i="21"/>
  <c r="K375" i="21"/>
  <c r="L374" i="21"/>
  <c r="K374" i="21"/>
  <c r="K373" i="21"/>
  <c r="L373" i="21" s="1"/>
  <c r="L372" i="21"/>
  <c r="L371" i="21"/>
  <c r="K370" i="21"/>
  <c r="L370" i="21" s="1"/>
  <c r="K369" i="21"/>
  <c r="L369" i="21" s="1"/>
  <c r="L368" i="21"/>
  <c r="K368" i="21"/>
  <c r="L367" i="21"/>
  <c r="L366" i="21"/>
  <c r="K365" i="21"/>
  <c r="L365" i="21" s="1"/>
  <c r="K364" i="21"/>
  <c r="L364" i="21" s="1"/>
  <c r="L363" i="21"/>
  <c r="K362" i="21"/>
  <c r="L362" i="21" s="1"/>
  <c r="L361" i="21"/>
  <c r="K361" i="21"/>
  <c r="K360" i="21"/>
  <c r="L360" i="21" s="1"/>
  <c r="L359" i="21"/>
  <c r="K358" i="21"/>
  <c r="L358" i="21" s="1"/>
  <c r="L357" i="21"/>
  <c r="K356" i="21"/>
  <c r="L356" i="21" s="1"/>
  <c r="L355" i="21"/>
  <c r="K355" i="21"/>
  <c r="L354" i="21"/>
  <c r="K354" i="21"/>
  <c r="K353" i="21"/>
  <c r="L353" i="21" s="1"/>
  <c r="L352" i="21"/>
  <c r="K352" i="21"/>
  <c r="K351" i="21"/>
  <c r="L351" i="21" s="1"/>
  <c r="K350" i="21"/>
  <c r="L350" i="21" s="1"/>
  <c r="K349" i="21"/>
  <c r="L349" i="21" s="1"/>
  <c r="L348" i="21"/>
  <c r="K348" i="21"/>
  <c r="K347" i="21"/>
  <c r="L347" i="21" s="1"/>
  <c r="L346" i="21"/>
  <c r="K346" i="21"/>
  <c r="K345" i="21"/>
  <c r="L345" i="21" s="1"/>
  <c r="K344" i="21"/>
  <c r="L344" i="21" s="1"/>
  <c r="K343" i="21"/>
  <c r="L343" i="21" s="1"/>
  <c r="L342" i="21"/>
  <c r="K342" i="21"/>
  <c r="K341" i="21"/>
  <c r="L341" i="21" s="1"/>
  <c r="L340" i="21"/>
  <c r="K340" i="21"/>
  <c r="K339" i="21"/>
  <c r="L339" i="21" s="1"/>
  <c r="K338" i="21"/>
  <c r="L338" i="21" s="1"/>
  <c r="K337" i="21"/>
  <c r="L337" i="21" s="1"/>
  <c r="L336" i="21"/>
  <c r="K336" i="21"/>
  <c r="K335" i="21"/>
  <c r="L335" i="21" s="1"/>
  <c r="K334" i="21"/>
  <c r="L334" i="21" s="1"/>
  <c r="K333" i="21"/>
  <c r="L333" i="21" s="1"/>
  <c r="L332" i="21"/>
  <c r="L331" i="21"/>
  <c r="L330" i="21"/>
  <c r="K330" i="21"/>
  <c r="L329" i="21"/>
  <c r="L328" i="21"/>
  <c r="K327" i="21"/>
  <c r="L327" i="21" s="1"/>
  <c r="L326" i="21"/>
  <c r="L325" i="21"/>
  <c r="K324" i="21"/>
  <c r="L324" i="21" s="1"/>
  <c r="L323" i="21"/>
  <c r="L322" i="21"/>
  <c r="L321" i="21"/>
  <c r="K321" i="21"/>
  <c r="L320" i="21"/>
  <c r="L319" i="21"/>
  <c r="L318" i="21"/>
  <c r="L317" i="21"/>
  <c r="L316" i="21"/>
  <c r="L315" i="21"/>
  <c r="K314" i="21"/>
  <c r="L314" i="21" s="1"/>
  <c r="L313" i="21"/>
  <c r="L312" i="21"/>
  <c r="L311" i="21"/>
  <c r="L310" i="21"/>
  <c r="K310" i="21"/>
  <c r="L309" i="21"/>
  <c r="K309" i="21"/>
  <c r="L308" i="21"/>
  <c r="K308" i="21"/>
  <c r="K307" i="21"/>
  <c r="L307" i="21" s="1"/>
  <c r="L306" i="21"/>
  <c r="L305" i="21"/>
  <c r="K304" i="21"/>
  <c r="L304" i="21" s="1"/>
  <c r="K303" i="21"/>
  <c r="L303" i="21" s="1"/>
  <c r="L302" i="21"/>
  <c r="K302" i="21"/>
  <c r="L301" i="21"/>
  <c r="K301" i="21"/>
  <c r="K300" i="21"/>
  <c r="L300" i="21" s="1"/>
  <c r="K299" i="21"/>
  <c r="L299" i="21" s="1"/>
  <c r="K298" i="21"/>
  <c r="L298" i="21" s="1"/>
  <c r="L297" i="21"/>
  <c r="L296" i="21"/>
  <c r="L295" i="21"/>
  <c r="K295" i="21"/>
  <c r="L294" i="21"/>
  <c r="K294" i="21"/>
  <c r="K293" i="21"/>
  <c r="L293" i="21" s="1"/>
  <c r="K292" i="21"/>
  <c r="L292" i="21" s="1"/>
  <c r="L291" i="21"/>
  <c r="L290" i="21"/>
  <c r="K289" i="21"/>
  <c r="L289" i="21" s="1"/>
  <c r="L288" i="21"/>
  <c r="K288" i="21"/>
  <c r="L287" i="21"/>
  <c r="K287" i="21"/>
  <c r="K286" i="21"/>
  <c r="L286" i="21" s="1"/>
  <c r="K285" i="21"/>
  <c r="L285" i="21" s="1"/>
  <c r="L284" i="21"/>
  <c r="L283" i="21"/>
  <c r="K283" i="21"/>
  <c r="L282" i="21"/>
  <c r="L281" i="21"/>
  <c r="K281" i="21"/>
  <c r="L280" i="21"/>
  <c r="K279" i="21"/>
  <c r="L279" i="21" s="1"/>
  <c r="K278" i="21"/>
  <c r="L278" i="21" s="1"/>
  <c r="K277" i="21"/>
  <c r="L277" i="21" s="1"/>
  <c r="K276" i="21"/>
  <c r="L276" i="21" s="1"/>
  <c r="L275" i="21"/>
  <c r="L274" i="21"/>
  <c r="L273" i="21"/>
  <c r="L272" i="21"/>
  <c r="K271" i="21"/>
  <c r="L271" i="21" s="1"/>
  <c r="L270" i="21"/>
  <c r="L269" i="21"/>
  <c r="K268" i="21"/>
  <c r="L268" i="21" s="1"/>
  <c r="L267" i="21"/>
  <c r="K267" i="21"/>
  <c r="L266" i="21"/>
  <c r="L265" i="21"/>
  <c r="K265" i="21"/>
  <c r="L264" i="21"/>
  <c r="K264" i="21"/>
  <c r="K263" i="21"/>
  <c r="L263" i="21" s="1"/>
  <c r="K262" i="21"/>
  <c r="L262" i="21" s="1"/>
  <c r="K261" i="21"/>
  <c r="L261" i="21" s="1"/>
  <c r="L260" i="21"/>
  <c r="L259" i="21"/>
  <c r="L258" i="21"/>
  <c r="L257" i="21"/>
  <c r="L256" i="21"/>
  <c r="K256" i="21"/>
  <c r="L255" i="21"/>
  <c r="L254" i="21"/>
  <c r="L253" i="21"/>
  <c r="L252" i="21"/>
  <c r="L251" i="21"/>
  <c r="L250" i="21"/>
  <c r="K249" i="21"/>
  <c r="L249" i="21" s="1"/>
  <c r="L248" i="21"/>
  <c r="L247" i="21"/>
  <c r="L246" i="21"/>
  <c r="K246" i="21"/>
  <c r="K245" i="21"/>
  <c r="L245" i="21" s="1"/>
  <c r="K244" i="21"/>
  <c r="L244" i="21" s="1"/>
  <c r="K243" i="21"/>
  <c r="L243" i="21" s="1"/>
  <c r="K242" i="21"/>
  <c r="L242" i="21" s="1"/>
  <c r="L241" i="21"/>
  <c r="K241" i="21"/>
  <c r="L240" i="21"/>
  <c r="K240" i="21"/>
  <c r="K239" i="21"/>
  <c r="L239" i="21" s="1"/>
  <c r="K238" i="21"/>
  <c r="L238" i="21" s="1"/>
  <c r="K237" i="21"/>
  <c r="L237" i="21" s="1"/>
  <c r="K236" i="21"/>
  <c r="L236" i="21" s="1"/>
  <c r="L235" i="21"/>
  <c r="K235" i="21"/>
  <c r="L234" i="21"/>
  <c r="K234" i="21"/>
  <c r="K233" i="21"/>
  <c r="L233" i="21" s="1"/>
  <c r="K232" i="21"/>
  <c r="L232" i="21" s="1"/>
  <c r="L231" i="21"/>
  <c r="K230" i="21"/>
  <c r="L230" i="21" s="1"/>
  <c r="L229" i="21"/>
  <c r="L228" i="21"/>
  <c r="L227" i="21"/>
  <c r="L226" i="21"/>
  <c r="L225" i="21"/>
  <c r="K224" i="21"/>
  <c r="L224" i="21" s="1"/>
  <c r="L223" i="21"/>
  <c r="L222" i="21"/>
  <c r="L221" i="21"/>
  <c r="L220" i="21"/>
  <c r="L219" i="21"/>
  <c r="L218" i="21"/>
  <c r="L217" i="21"/>
  <c r="K217" i="21"/>
  <c r="L216" i="21"/>
  <c r="K215" i="21"/>
  <c r="L215" i="21" s="1"/>
  <c r="K214" i="21"/>
  <c r="L214" i="21" s="1"/>
  <c r="K213" i="21"/>
  <c r="L213" i="21" s="1"/>
  <c r="K212" i="21"/>
  <c r="L212" i="21" s="1"/>
  <c r="L211" i="21"/>
  <c r="K211" i="21"/>
  <c r="K210" i="21"/>
  <c r="L210" i="21" s="1"/>
  <c r="K209" i="21"/>
  <c r="L209" i="21" s="1"/>
  <c r="K208" i="21"/>
  <c r="L208" i="21" s="1"/>
  <c r="L207" i="21"/>
  <c r="L206" i="21"/>
  <c r="L205" i="21"/>
  <c r="L204" i="21"/>
  <c r="L203" i="21"/>
  <c r="L202" i="21"/>
  <c r="K202" i="21"/>
  <c r="L201" i="21"/>
  <c r="K201" i="21"/>
  <c r="K200" i="21"/>
  <c r="L200" i="21" s="1"/>
  <c r="K199" i="21"/>
  <c r="L199" i="21" s="1"/>
  <c r="K198" i="21"/>
  <c r="L198" i="21" s="1"/>
  <c r="K197" i="21"/>
  <c r="L197" i="21" s="1"/>
  <c r="L196" i="21"/>
  <c r="K196" i="21"/>
  <c r="L195" i="21"/>
  <c r="K195" i="21"/>
  <c r="K194" i="21"/>
  <c r="L194" i="21" s="1"/>
  <c r="K193" i="21"/>
  <c r="L193" i="21" s="1"/>
  <c r="K192" i="21"/>
  <c r="L192" i="21" s="1"/>
  <c r="L191" i="21"/>
  <c r="L190" i="21"/>
  <c r="K190" i="21"/>
  <c r="K189" i="21"/>
  <c r="L189" i="21" s="1"/>
  <c r="K188" i="21"/>
  <c r="L188" i="21" s="1"/>
  <c r="L187" i="21"/>
  <c r="L186" i="21"/>
  <c r="L185" i="21"/>
  <c r="L184" i="21"/>
  <c r="L183" i="21"/>
  <c r="L182" i="21"/>
  <c r="L181" i="21"/>
  <c r="L180" i="21"/>
  <c r="L179" i="21"/>
  <c r="L178" i="21"/>
  <c r="K177" i="21"/>
  <c r="L177" i="21" s="1"/>
  <c r="K176" i="21"/>
  <c r="L176" i="21" s="1"/>
  <c r="K175" i="21"/>
  <c r="L175" i="21" s="1"/>
  <c r="L174" i="21"/>
  <c r="L173" i="21"/>
  <c r="L172" i="21"/>
  <c r="L171" i="21"/>
  <c r="K171" i="21"/>
  <c r="L170" i="21"/>
  <c r="K169" i="21"/>
  <c r="L169" i="21" s="1"/>
  <c r="K168" i="21"/>
  <c r="L168" i="21" s="1"/>
  <c r="K167" i="21"/>
  <c r="L167" i="21" s="1"/>
  <c r="K166" i="21"/>
  <c r="L166" i="21" s="1"/>
  <c r="L165" i="21"/>
  <c r="K165" i="21"/>
  <c r="K164" i="21"/>
  <c r="L164" i="21" s="1"/>
  <c r="L162" i="21"/>
  <c r="L161" i="21"/>
  <c r="K160" i="21"/>
  <c r="L160" i="21" s="1"/>
  <c r="K159" i="21"/>
  <c r="L159" i="21" s="1"/>
  <c r="K158" i="21"/>
  <c r="L158" i="21" s="1"/>
  <c r="L157" i="21"/>
  <c r="L156" i="21"/>
  <c r="K156" i="21"/>
  <c r="L155" i="21"/>
  <c r="K155" i="21"/>
  <c r="K154" i="21"/>
  <c r="L154" i="21" s="1"/>
  <c r="K153" i="21"/>
  <c r="L153" i="21" s="1"/>
  <c r="K152" i="21"/>
  <c r="L152" i="21" s="1"/>
  <c r="K151" i="21"/>
  <c r="L151" i="21" s="1"/>
  <c r="L150" i="21"/>
  <c r="K150" i="21"/>
  <c r="L149" i="21"/>
  <c r="L148" i="21"/>
  <c r="L147" i="21"/>
  <c r="K146" i="21"/>
  <c r="L146" i="21" s="1"/>
  <c r="K145" i="21"/>
  <c r="K144" i="21"/>
  <c r="L141" i="21"/>
  <c r="K139" i="21"/>
  <c r="L139" i="21" s="1"/>
  <c r="L138" i="21"/>
  <c r="K138" i="21"/>
  <c r="L137" i="21"/>
  <c r="K136" i="21"/>
  <c r="L136" i="21" s="1"/>
  <c r="L135" i="21"/>
  <c r="L134" i="21"/>
  <c r="L133" i="21"/>
  <c r="L132" i="21"/>
  <c r="L131" i="21"/>
  <c r="L130" i="21"/>
  <c r="L129" i="21"/>
  <c r="L128" i="21"/>
  <c r="K128" i="21"/>
  <c r="L127" i="21"/>
  <c r="K127" i="21"/>
  <c r="K126" i="21"/>
  <c r="L126" i="21" s="1"/>
  <c r="K125" i="21"/>
  <c r="L125" i="21" s="1"/>
  <c r="K124" i="21"/>
  <c r="L124" i="21" s="1"/>
  <c r="L123" i="21"/>
  <c r="K123" i="21"/>
  <c r="L122" i="21"/>
  <c r="K122" i="21"/>
  <c r="L121" i="21"/>
  <c r="L120" i="21"/>
  <c r="L119" i="21"/>
  <c r="L118" i="21"/>
  <c r="K117" i="21"/>
  <c r="L117" i="21" s="1"/>
  <c r="K116" i="21"/>
  <c r="L116" i="21" s="1"/>
  <c r="K115" i="21"/>
  <c r="L115" i="21" s="1"/>
  <c r="L114" i="21"/>
  <c r="K114" i="21"/>
  <c r="L113" i="21"/>
  <c r="K113" i="21"/>
  <c r="K112" i="21"/>
  <c r="L112" i="21" s="1"/>
  <c r="L111" i="21"/>
  <c r="L110" i="21"/>
  <c r="L109" i="21"/>
  <c r="L108" i="21"/>
  <c r="L107" i="21"/>
  <c r="L106" i="21"/>
  <c r="L105" i="21"/>
  <c r="L104" i="21"/>
  <c r="L103" i="21"/>
  <c r="L102" i="21"/>
  <c r="L101" i="21"/>
  <c r="J100" i="21"/>
  <c r="L100" i="21" s="1"/>
  <c r="J99" i="21"/>
  <c r="L99" i="21" s="1"/>
  <c r="L98" i="21"/>
  <c r="L97" i="21"/>
  <c r="L96" i="21"/>
  <c r="L95" i="21"/>
  <c r="L94" i="21"/>
  <c r="L93" i="21"/>
  <c r="L92" i="21"/>
  <c r="L91" i="21"/>
  <c r="L90" i="21"/>
  <c r="L89" i="21"/>
  <c r="L88" i="21"/>
  <c r="L87" i="21"/>
  <c r="L86" i="21"/>
  <c r="L85" i="21"/>
  <c r="L84" i="21"/>
  <c r="L83" i="21"/>
  <c r="L82" i="21"/>
  <c r="L81" i="21"/>
  <c r="L80" i="21"/>
  <c r="L79" i="21"/>
  <c r="L78" i="21"/>
  <c r="L77" i="21"/>
  <c r="L76" i="21"/>
  <c r="J75" i="21"/>
  <c r="L75" i="21" s="1"/>
  <c r="L74" i="21"/>
  <c r="L73" i="21"/>
  <c r="L72" i="21"/>
  <c r="L71" i="21"/>
  <c r="L70" i="21"/>
  <c r="L69" i="21"/>
  <c r="L68" i="21"/>
  <c r="L67" i="21"/>
  <c r="L66" i="21"/>
  <c r="L65" i="21"/>
  <c r="L64" i="21"/>
  <c r="L63" i="21"/>
  <c r="L62" i="21"/>
  <c r="L61" i="21"/>
  <c r="L60" i="21"/>
  <c r="L59" i="21"/>
  <c r="L58" i="21"/>
  <c r="L57" i="21"/>
  <c r="L56" i="21"/>
  <c r="L55" i="21"/>
  <c r="L54" i="21"/>
  <c r="L53" i="21"/>
  <c r="L52" i="21"/>
  <c r="L51" i="21"/>
  <c r="L50" i="21"/>
  <c r="L49" i="21"/>
  <c r="L48" i="21"/>
  <c r="K47" i="21"/>
  <c r="L47" i="21" s="1"/>
  <c r="L46" i="21"/>
  <c r="L45" i="21"/>
  <c r="L44" i="21"/>
  <c r="L42" i="21"/>
  <c r="L41" i="21"/>
  <c r="J40" i="21"/>
  <c r="L40" i="21" s="1"/>
  <c r="L39" i="21"/>
  <c r="L38" i="21"/>
  <c r="J38" i="21"/>
  <c r="L37" i="21"/>
  <c r="L36" i="21"/>
  <c r="L35" i="21"/>
  <c r="L34" i="21"/>
  <c r="L32" i="21"/>
  <c r="L31" i="21"/>
  <c r="L30" i="21"/>
  <c r="L29" i="21"/>
  <c r="K28" i="21"/>
  <c r="L28" i="21" s="1"/>
  <c r="L27" i="21"/>
  <c r="L26" i="21"/>
  <c r="L25" i="21"/>
  <c r="L24" i="21"/>
  <c r="L23" i="21"/>
  <c r="L22" i="21"/>
  <c r="L21" i="21"/>
  <c r="L20" i="21"/>
  <c r="L19" i="21"/>
  <c r="L18" i="21"/>
  <c r="K17" i="21"/>
  <c r="L17" i="21" s="1"/>
  <c r="L16" i="21"/>
  <c r="K16" i="21"/>
  <c r="K15" i="21"/>
  <c r="L15" i="21" s="1"/>
  <c r="K14" i="21"/>
  <c r="L14" i="21" s="1"/>
  <c r="K13" i="21"/>
  <c r="L13" i="21" s="1"/>
  <c r="K12" i="21"/>
  <c r="L12" i="21" s="1"/>
  <c r="L11" i="21"/>
  <c r="K11" i="21"/>
  <c r="O8" i="21"/>
  <c r="K7" i="21"/>
  <c r="J1636" i="2"/>
  <c r="L710" i="24" l="1"/>
  <c r="N710" i="24" s="1"/>
  <c r="J1636" i="24"/>
  <c r="L1044" i="24"/>
  <c r="L1636" i="24" s="1"/>
  <c r="J1636" i="21"/>
  <c r="L1636" i="21"/>
  <c r="L18" i="2" l="1"/>
  <c r="K14" i="2" l="1"/>
  <c r="L14" i="2" s="1"/>
  <c r="K534" i="2"/>
  <c r="L534" i="2" s="1"/>
  <c r="K7" i="2" l="1"/>
  <c r="K15" i="2"/>
  <c r="L15" i="2" s="1"/>
  <c r="K16" i="2"/>
  <c r="L16" i="2" s="1"/>
  <c r="L162" i="2" l="1"/>
  <c r="L141" i="2"/>
  <c r="L34" i="2"/>
  <c r="K17" i="2"/>
  <c r="L17" i="2" s="1"/>
  <c r="L1234" i="2" l="1"/>
  <c r="J1462" i="2" l="1"/>
  <c r="K1316" i="2" l="1"/>
  <c r="K1147" i="2"/>
  <c r="K1108" i="2"/>
  <c r="K993" i="2"/>
  <c r="K914" i="2"/>
  <c r="K569" i="2"/>
  <c r="L569" i="2" s="1"/>
  <c r="K570" i="2"/>
  <c r="L570" i="2" s="1"/>
  <c r="J40" i="2" l="1"/>
  <c r="L818" i="2"/>
  <c r="K686" i="2" l="1"/>
  <c r="K342" i="2"/>
  <c r="L342" i="2" s="1"/>
  <c r="K1627" i="2" l="1"/>
  <c r="K1626" i="2"/>
  <c r="L1136" i="2" l="1"/>
  <c r="L1562" i="2" l="1"/>
  <c r="J1565" i="2"/>
  <c r="N20" i="3" l="1"/>
  <c r="N21" i="3"/>
  <c r="J20" i="3"/>
  <c r="L1634" i="2" l="1"/>
  <c r="L1633" i="2"/>
  <c r="L1632" i="2"/>
  <c r="L1631" i="2"/>
  <c r="L1630" i="2"/>
  <c r="L1629" i="2"/>
  <c r="L1628" i="2"/>
  <c r="L1627" i="2"/>
  <c r="L1626" i="2"/>
  <c r="L1625" i="2"/>
  <c r="L1624" i="2"/>
  <c r="L1623" i="2"/>
  <c r="L1622" i="2"/>
  <c r="L1621" i="2"/>
  <c r="L1620" i="2"/>
  <c r="L1619" i="2"/>
  <c r="L1618" i="2"/>
  <c r="L1617" i="2"/>
  <c r="L1615" i="2"/>
  <c r="L1614" i="2"/>
  <c r="L1613" i="2"/>
  <c r="L1612" i="2"/>
  <c r="L1616" i="2"/>
  <c r="L1610" i="2"/>
  <c r="L1609" i="2"/>
  <c r="L1504" i="2" l="1"/>
  <c r="L1503" i="2"/>
  <c r="L1317" i="2"/>
  <c r="L1001" i="2"/>
  <c r="L998" i="2"/>
  <c r="L991" i="2"/>
  <c r="L939" i="2"/>
  <c r="L1600" i="2" l="1"/>
  <c r="L1599" i="2"/>
  <c r="L1597" i="2"/>
  <c r="L1596" i="2"/>
  <c r="L1595" i="2"/>
  <c r="L1594" i="2"/>
  <c r="L1601" i="2"/>
  <c r="L1577" i="2"/>
  <c r="L1566" i="2"/>
  <c r="L1515" i="2"/>
  <c r="L1514" i="2"/>
  <c r="L1513" i="2"/>
  <c r="L1512" i="2"/>
  <c r="L1537" i="2"/>
  <c r="L1511" i="2"/>
  <c r="L1516" i="2"/>
  <c r="L1508" i="2"/>
  <c r="L1507" i="2"/>
  <c r="L1506" i="2"/>
  <c r="L1583" i="2" l="1"/>
  <c r="L1608" i="2" l="1"/>
  <c r="L1607" i="2"/>
  <c r="L1606" i="2"/>
  <c r="L1605" i="2"/>
  <c r="L1604" i="2"/>
  <c r="L1603" i="2"/>
  <c r="L1611" i="2"/>
  <c r="L1602" i="2"/>
  <c r="L1598" i="2"/>
  <c r="L1589" i="2"/>
  <c r="L1591" i="2"/>
  <c r="L1590" i="2"/>
  <c r="L1588" i="2"/>
  <c r="L1579" i="2"/>
  <c r="L1581" i="2" l="1"/>
  <c r="L1580" i="2"/>
  <c r="L1582" i="2"/>
  <c r="L1578" i="2"/>
  <c r="L1575" i="2"/>
  <c r="L1574" i="2"/>
  <c r="L1576" i="2"/>
  <c r="L1572" i="2"/>
  <c r="L1571" i="2"/>
  <c r="L1570" i="2"/>
  <c r="L1569" i="2"/>
  <c r="L1568" i="2"/>
  <c r="L1573" i="2"/>
  <c r="L1567" i="2"/>
  <c r="L1564" i="2"/>
  <c r="L824" i="2"/>
  <c r="L1565" i="2" l="1"/>
  <c r="L1560" i="2"/>
  <c r="L1559" i="2"/>
  <c r="L1561" i="2"/>
  <c r="L1558" i="2"/>
  <c r="L1557" i="2"/>
  <c r="L1556" i="2"/>
  <c r="L1555" i="2"/>
  <c r="L1331" i="2" l="1"/>
  <c r="L1330" i="2"/>
  <c r="L1329" i="2"/>
  <c r="L1328" i="2"/>
  <c r="L1327" i="2"/>
  <c r="L1332" i="2"/>
  <c r="L1335" i="2"/>
  <c r="L1326" i="2"/>
  <c r="L1554" i="2"/>
  <c r="L1552" i="2"/>
  <c r="L61" i="2"/>
  <c r="L1551" i="2"/>
  <c r="L1550" i="2"/>
  <c r="L1546" i="2"/>
  <c r="L1553" i="2"/>
  <c r="L1548" i="2"/>
  <c r="L1547" i="2"/>
  <c r="L1545" i="2"/>
  <c r="L1544" i="2"/>
  <c r="L1543" i="2"/>
  <c r="L1542" i="2"/>
  <c r="L1541" i="2"/>
  <c r="L1540" i="2"/>
  <c r="L1538" i="2"/>
  <c r="L1532" i="2"/>
  <c r="L1549" i="2"/>
  <c r="L1536" i="2"/>
  <c r="L1535" i="2"/>
  <c r="L1534" i="2"/>
  <c r="L1531" i="2"/>
  <c r="K1530" i="2"/>
  <c r="L1530" i="2" s="1"/>
  <c r="K1529" i="2"/>
  <c r="L1529" i="2" s="1"/>
  <c r="J1539" i="2"/>
  <c r="L1539" i="2" s="1"/>
  <c r="J1533" i="2"/>
  <c r="L1533" i="2" s="1"/>
  <c r="L1501" i="2" l="1"/>
  <c r="L1528" i="2" l="1"/>
  <c r="L1527" i="2"/>
  <c r="L1526" i="2"/>
  <c r="L1020" i="2" l="1"/>
  <c r="L1086" i="2"/>
  <c r="L1159" i="2"/>
  <c r="L1521" i="2" l="1"/>
  <c r="L1523" i="2"/>
  <c r="L1524" i="2"/>
  <c r="L1525" i="2"/>
  <c r="L1453" i="2" l="1"/>
  <c r="L1445" i="2"/>
  <c r="L1434" i="2"/>
  <c r="L1429" i="2"/>
  <c r="L1425" i="2"/>
  <c r="L1416" i="2"/>
  <c r="L1412" i="2"/>
  <c r="L1403" i="2"/>
  <c r="L1396" i="2"/>
  <c r="L1389" i="2"/>
  <c r="L1382" i="2"/>
  <c r="L1324" i="2"/>
  <c r="L1519" i="2"/>
  <c r="L1520" i="2"/>
  <c r="L1517" i="2"/>
  <c r="L1522" i="2"/>
  <c r="L371" i="2" l="1"/>
  <c r="L724" i="2"/>
  <c r="L604" i="2"/>
  <c r="L600" i="2"/>
  <c r="L544" i="2"/>
  <c r="L510" i="2"/>
  <c r="L1500" i="2" l="1"/>
  <c r="L1499" i="2"/>
  <c r="L1443" i="2"/>
  <c r="L1362" i="2"/>
  <c r="L1282" i="2"/>
  <c r="L1276" i="2"/>
  <c r="L1179" i="2"/>
  <c r="L1175" i="2"/>
  <c r="L1004" i="2"/>
  <c r="L944" i="2"/>
  <c r="L1505" i="2"/>
  <c r="L1469" i="2"/>
  <c r="L1133" i="2"/>
  <c r="L1008" i="2"/>
  <c r="L972" i="2"/>
  <c r="L932" i="2"/>
  <c r="L905" i="2"/>
  <c r="L892" i="2"/>
  <c r="L873" i="2"/>
  <c r="L835" i="2"/>
  <c r="L954" i="2"/>
  <c r="L943" i="2"/>
  <c r="L931" i="2"/>
  <c r="L906" i="2"/>
  <c r="L895" i="2"/>
  <c r="L884" i="2"/>
  <c r="L860" i="2"/>
  <c r="L838" i="2"/>
  <c r="L1065" i="2"/>
  <c r="L1010" i="2"/>
  <c r="L809" i="2"/>
  <c r="L1497" i="2" l="1"/>
  <c r="L1471" i="2"/>
  <c r="L1442" i="2"/>
  <c r="L1358" i="2"/>
  <c r="L1356" i="2"/>
  <c r="L1346" i="2"/>
  <c r="L1339" i="2"/>
  <c r="L1502" i="2"/>
  <c r="L1457" i="2"/>
  <c r="L1509" i="2"/>
  <c r="L1361" i="2"/>
  <c r="L1357" i="2"/>
  <c r="L1355" i="2"/>
  <c r="L1347" i="2"/>
  <c r="L1364" i="2"/>
  <c r="L1496" i="2"/>
  <c r="L1495" i="2"/>
  <c r="L1255" i="2"/>
  <c r="L1229" i="2"/>
  <c r="L1207" i="2"/>
  <c r="L1200" i="2"/>
  <c r="L1199" i="2"/>
  <c r="L1181" i="2"/>
  <c r="L1167" i="2"/>
  <c r="L1145" i="2"/>
  <c r="L1042" i="2" l="1"/>
  <c r="L1041" i="2"/>
  <c r="L1040" i="2"/>
  <c r="J1071" i="2"/>
  <c r="L1071" i="2" s="1"/>
  <c r="L1186" i="2" l="1"/>
  <c r="L1187" i="2"/>
  <c r="L1489" i="2" l="1"/>
  <c r="L1468" i="2" l="1"/>
  <c r="L1474" i="2"/>
  <c r="L1465" i="2"/>
  <c r="L1472" i="2"/>
  <c r="L1370" i="2" l="1"/>
  <c r="L1371" i="2"/>
  <c r="L1372" i="2"/>
  <c r="L1387" i="2"/>
  <c r="L1400" i="2"/>
  <c r="L1376" i="2"/>
  <c r="L1378" i="2"/>
  <c r="L1379" i="2"/>
  <c r="L1418" i="2"/>
  <c r="L1440" i="2"/>
  <c r="L1455" i="2"/>
  <c r="L1444" i="2"/>
  <c r="L1470" i="2"/>
  <c r="L60" i="2"/>
  <c r="L1373" i="2" l="1"/>
  <c r="L1375" i="2"/>
  <c r="L1374" i="2"/>
  <c r="L1367" i="2"/>
  <c r="L1366" i="2"/>
  <c r="L1365" i="2"/>
  <c r="L1369" i="2"/>
  <c r="L1363" i="2"/>
  <c r="L1360" i="2"/>
  <c r="L1359" i="2"/>
  <c r="L1354" i="2"/>
  <c r="L1368" i="2"/>
  <c r="L1351" i="2"/>
  <c r="L1350" i="2"/>
  <c r="L1343" i="2" l="1"/>
  <c r="L1342" i="2"/>
  <c r="L1341" i="2"/>
  <c r="L1340" i="2"/>
  <c r="L1295" i="2" l="1"/>
  <c r="L1292" i="2"/>
  <c r="L1185" i="2" l="1"/>
  <c r="L1184" i="2"/>
  <c r="L1307" i="2"/>
  <c r="L1308" i="2"/>
  <c r="L1264" i="2"/>
  <c r="L1304" i="2"/>
  <c r="L1334" i="2"/>
  <c r="L1305" i="2"/>
  <c r="L1306" i="2"/>
  <c r="L1301" i="2"/>
  <c r="L1325" i="2"/>
  <c r="L1315" i="2" l="1"/>
  <c r="L1314" i="2"/>
  <c r="L1313" i="2"/>
  <c r="L1312" i="2"/>
  <c r="L1311" i="2"/>
  <c r="L1310" i="2"/>
  <c r="L1309" i="2"/>
  <c r="L1353" i="2"/>
  <c r="L1352" i="2"/>
  <c r="L1349" i="2"/>
  <c r="L1323" i="2"/>
  <c r="L1322" i="2"/>
  <c r="L1321" i="2"/>
  <c r="L1320" i="2"/>
  <c r="L1319" i="2"/>
  <c r="L1318" i="2"/>
  <c r="L1300" i="2"/>
  <c r="L1299" i="2"/>
  <c r="L1298" i="2"/>
  <c r="L1296" i="2"/>
  <c r="L1290" i="2"/>
  <c r="L1289" i="2"/>
  <c r="L1288" i="2"/>
  <c r="L1287" i="2"/>
  <c r="L1286" i="2"/>
  <c r="L1285" i="2"/>
  <c r="L1284" i="2"/>
  <c r="L1283" i="2"/>
  <c r="L1281" i="2"/>
  <c r="L1280" i="2"/>
  <c r="L1278" i="2"/>
  <c r="L1293" i="2"/>
  <c r="L1279" i="2"/>
  <c r="L1277" i="2"/>
  <c r="L1275" i="2"/>
  <c r="L1274" i="2"/>
  <c r="L1270" i="2"/>
  <c r="L1291" i="2"/>
  <c r="L1272" i="2"/>
  <c r="L1271" i="2"/>
  <c r="L1316" i="2" l="1"/>
  <c r="L1237" i="2"/>
  <c r="L1265" i="2" l="1"/>
  <c r="L1269" i="2"/>
  <c r="L1268" i="2"/>
  <c r="L1267" i="2"/>
  <c r="L1266" i="2"/>
  <c r="L1273" i="2"/>
  <c r="L1260" i="2"/>
  <c r="L1261" i="2"/>
  <c r="L1258" i="2"/>
  <c r="L1259" i="2"/>
  <c r="L1257" i="2"/>
  <c r="L1247" i="2"/>
  <c r="L1256" i="2"/>
  <c r="L1246" i="2"/>
  <c r="L1244" i="2"/>
  <c r="L1245" i="2"/>
  <c r="L1242" i="2"/>
  <c r="L1241" i="2"/>
  <c r="L1240" i="2"/>
  <c r="L1239" i="2"/>
  <c r="L1238" i="2"/>
  <c r="L1243" i="2"/>
  <c r="L1236" i="2"/>
  <c r="L1235" i="2"/>
  <c r="L1233" i="2"/>
  <c r="L1232" i="2"/>
  <c r="L1230" i="2"/>
  <c r="L1231" i="2"/>
  <c r="L1228" i="2"/>
  <c r="L1213" i="2"/>
  <c r="L1210" i="2"/>
  <c r="L1211" i="2"/>
  <c r="L1225" i="2"/>
  <c r="L1224" i="2"/>
  <c r="L1223" i="2"/>
  <c r="L1222" i="2"/>
  <c r="L1221" i="2"/>
  <c r="L1220" i="2"/>
  <c r="L1219" i="2"/>
  <c r="L1226" i="2"/>
  <c r="L1227" i="2"/>
  <c r="L1218" i="2"/>
  <c r="L1217" i="2"/>
  <c r="L1216" i="2"/>
  <c r="L1215" i="2"/>
  <c r="L1214" i="2"/>
  <c r="L1212" i="2"/>
  <c r="L1208" i="2"/>
  <c r="L1206" i="2"/>
  <c r="L1209" i="2"/>
  <c r="L1205" i="2"/>
  <c r="L1203" i="2"/>
  <c r="L1202" i="2"/>
  <c r="L1171" i="2"/>
  <c r="L1170" i="2"/>
  <c r="L1169" i="2"/>
  <c r="L1168" i="2"/>
  <c r="L1166" i="2"/>
  <c r="L1172" i="2"/>
  <c r="L1164" i="2"/>
  <c r="L1163" i="2"/>
  <c r="L1201" i="2"/>
  <c r="L1198" i="2"/>
  <c r="L1197" i="2"/>
  <c r="L1196" i="2"/>
  <c r="L1195" i="2"/>
  <c r="L1194" i="2"/>
  <c r="L1193" i="2"/>
  <c r="L1191" i="2"/>
  <c r="J387" i="2" l="1"/>
  <c r="L804" i="2" l="1"/>
  <c r="L1182" i="2"/>
  <c r="L1162" i="2"/>
  <c r="L1113" i="2"/>
  <c r="L1060" i="2"/>
  <c r="L840" i="2" l="1"/>
  <c r="L1192" i="2"/>
  <c r="L1006" i="2" l="1"/>
  <c r="L1189" i="2"/>
  <c r="L1190" i="2"/>
  <c r="L1188" i="2" l="1"/>
  <c r="L803" i="2" l="1"/>
  <c r="L839" i="2"/>
  <c r="L1177" i="2" l="1"/>
  <c r="L1180" i="2"/>
  <c r="L1176" i="2"/>
  <c r="L1084" i="2" l="1"/>
  <c r="L1087" i="2"/>
  <c r="L511" i="2" l="1"/>
  <c r="L1058" i="2" l="1"/>
  <c r="L1150" i="2"/>
  <c r="L1147" i="2"/>
  <c r="L1146" i="2"/>
  <c r="L1144" i="2"/>
  <c r="L1143" i="2"/>
  <c r="L1157" i="2"/>
  <c r="L1142" i="2"/>
  <c r="L1140" i="2"/>
  <c r="L1138" i="2"/>
  <c r="L1139" i="2"/>
  <c r="L1137" i="2"/>
  <c r="L1135" i="2"/>
  <c r="L1134" i="2"/>
  <c r="L1132" i="2"/>
  <c r="L1131" i="2"/>
  <c r="L1130" i="2"/>
  <c r="L1129" i="2"/>
  <c r="L1128" i="2"/>
  <c r="L1126" i="2"/>
  <c r="L1124" i="2"/>
  <c r="L1125" i="2"/>
  <c r="L1123" i="2"/>
  <c r="L1122" i="2"/>
  <c r="L1121" i="2"/>
  <c r="L1120" i="2"/>
  <c r="L1141" i="2"/>
  <c r="L1127" i="2"/>
  <c r="L1119" i="2"/>
  <c r="L1118" i="2"/>
  <c r="L1114" i="2"/>
  <c r="L1112" i="2"/>
  <c r="L1116" i="2"/>
  <c r="L1110" i="2"/>
  <c r="L1109" i="2"/>
  <c r="L1115" i="2"/>
  <c r="L1111" i="2"/>
  <c r="L1108" i="2"/>
  <c r="L1104" i="2"/>
  <c r="L1103" i="2"/>
  <c r="L1105" i="2"/>
  <c r="L1107" i="2"/>
  <c r="L1106" i="2"/>
  <c r="L1102" i="2"/>
  <c r="L1101" i="2"/>
  <c r="L1100" i="2"/>
  <c r="L1099" i="2"/>
  <c r="L1098" i="2"/>
  <c r="L1095" i="2"/>
  <c r="L1097" i="2"/>
  <c r="L1092" i="2"/>
  <c r="L1094" i="2"/>
  <c r="L1091" i="2"/>
  <c r="L1088" i="2"/>
  <c r="L1085" i="2"/>
  <c r="L1096" i="2"/>
  <c r="L1090" i="2"/>
  <c r="L1089" i="2"/>
  <c r="L1083" i="2"/>
  <c r="L1082" i="2"/>
  <c r="L1081" i="2"/>
  <c r="L1079" i="2"/>
  <c r="L1080" i="2"/>
  <c r="L1093" i="2"/>
  <c r="L1078" i="2"/>
  <c r="L1077" i="2"/>
  <c r="L1051" i="2"/>
  <c r="L1070" i="2"/>
  <c r="L1069" i="2"/>
  <c r="L1067" i="2"/>
  <c r="L1068" i="2"/>
  <c r="L1076" i="2"/>
  <c r="L1066" i="2"/>
  <c r="L1064" i="2"/>
  <c r="L1061" i="2"/>
  <c r="L1057" i="2"/>
  <c r="L1063" i="2"/>
  <c r="L1056" i="2"/>
  <c r="L1059" i="2"/>
  <c r="L1055" i="2"/>
  <c r="K1017" i="2"/>
  <c r="L1017" i="2" s="1"/>
  <c r="L1183" i="2" l="1"/>
  <c r="L806" i="2"/>
  <c r="L1047" i="2" l="1"/>
  <c r="L1048" i="2"/>
  <c r="L1049" i="2"/>
  <c r="L1043" i="2"/>
  <c r="L1151" i="2"/>
  <c r="L1165" i="2"/>
  <c r="L1152" i="2"/>
  <c r="L1153" i="2"/>
  <c r="L1154" i="2"/>
  <c r="L1156" i="2"/>
  <c r="L1178" i="2"/>
  <c r="L1161" i="2"/>
  <c r="L1158" i="2"/>
  <c r="L1160" i="2"/>
  <c r="L1155" i="2"/>
  <c r="L1117" i="2" l="1"/>
  <c r="K1149" i="2"/>
  <c r="L1149" i="2" s="1"/>
  <c r="K1148" i="2"/>
  <c r="L1148" i="2" s="1"/>
  <c r="J1044" i="2"/>
  <c r="L1044" i="2" s="1"/>
  <c r="J1045" i="2"/>
  <c r="L1045" i="2" s="1"/>
  <c r="K9" i="3" l="1"/>
  <c r="L993" i="2" l="1"/>
  <c r="L914" i="2"/>
  <c r="L1062" i="2" l="1"/>
  <c r="L1054" i="2"/>
  <c r="L1053" i="2"/>
  <c r="L1072" i="2" l="1"/>
  <c r="J1073" i="2"/>
  <c r="L1073" i="2" s="1"/>
  <c r="L1075" i="2"/>
  <c r="L1074" i="2"/>
  <c r="J1050" i="2"/>
  <c r="L1050" i="2" s="1"/>
  <c r="J1052" i="2"/>
  <c r="L1052" i="2" s="1"/>
  <c r="J1046" i="2"/>
  <c r="L1046" i="2" s="1"/>
  <c r="K745" i="2" l="1"/>
  <c r="K744" i="2"/>
  <c r="K742" i="2"/>
  <c r="K642" i="2"/>
  <c r="K635" i="2"/>
  <c r="K630" i="2"/>
  <c r="K617" i="2"/>
  <c r="K585" i="2"/>
  <c r="K584" i="2"/>
  <c r="K567" i="2"/>
  <c r="K533" i="2"/>
  <c r="K521" i="2"/>
  <c r="K500" i="2"/>
  <c r="K962" i="2"/>
  <c r="K946" i="2"/>
  <c r="K916" i="2"/>
  <c r="K743" i="2"/>
  <c r="K741" i="2"/>
  <c r="K634" i="2"/>
  <c r="K616" i="2"/>
  <c r="K589" i="2"/>
  <c r="K583" i="2"/>
  <c r="K568" i="2"/>
  <c r="K566" i="2"/>
  <c r="K522" i="2"/>
  <c r="K499" i="2"/>
  <c r="K498" i="2"/>
  <c r="L1025" i="2" l="1"/>
  <c r="L1026" i="2"/>
  <c r="L1023" i="2"/>
  <c r="L1029" i="2"/>
  <c r="L1022" i="2"/>
  <c r="L1030" i="2"/>
  <c r="L1028" i="2"/>
  <c r="L1027" i="2"/>
  <c r="K1024" i="2" l="1"/>
  <c r="L1024" i="2" s="1"/>
  <c r="L929" i="2" l="1"/>
  <c r="L901" i="2"/>
  <c r="L900" i="2"/>
  <c r="L851" i="2"/>
  <c r="L805" i="2"/>
  <c r="L773" i="2"/>
  <c r="K793" i="2" l="1"/>
  <c r="K792" i="2"/>
  <c r="K791" i="2"/>
  <c r="K790" i="2"/>
  <c r="K446" i="2"/>
  <c r="K445" i="2"/>
  <c r="K989" i="2" l="1"/>
  <c r="L989" i="2" s="1"/>
  <c r="K986" i="2" l="1"/>
  <c r="L986" i="2" s="1"/>
  <c r="K985" i="2" l="1"/>
  <c r="L985" i="2" s="1"/>
  <c r="L987" i="2" l="1"/>
  <c r="L984" i="2"/>
  <c r="L978" i="2"/>
  <c r="L977" i="2"/>
  <c r="L976" i="2"/>
  <c r="L975" i="2"/>
  <c r="L980" i="2"/>
  <c r="L973" i="2"/>
  <c r="L971" i="2"/>
  <c r="L983" i="2"/>
  <c r="L969" i="2"/>
  <c r="L968" i="2"/>
  <c r="L982" i="2"/>
  <c r="L965" i="2"/>
  <c r="L963" i="2"/>
  <c r="L962" i="2"/>
  <c r="K974" i="2" l="1"/>
  <c r="L974" i="2" s="1"/>
  <c r="K907" i="2"/>
  <c r="K462" i="2"/>
  <c r="K981" i="2"/>
  <c r="L981" i="2" s="1"/>
  <c r="K966" i="2" l="1"/>
  <c r="L966" i="2" s="1"/>
  <c r="L961" i="2"/>
  <c r="L960" i="2"/>
  <c r="L1636" i="2" s="1"/>
  <c r="L964" i="2"/>
  <c r="L970" i="2"/>
  <c r="L955" i="2"/>
  <c r="J15" i="3" l="1"/>
  <c r="K17" i="3"/>
  <c r="K14" i="3"/>
  <c r="L950" i="2"/>
  <c r="L967" i="2" l="1"/>
  <c r="L956" i="2" l="1"/>
  <c r="L942" i="2"/>
  <c r="L951" i="2"/>
  <c r="L904" i="2"/>
  <c r="L890" i="2"/>
  <c r="L429" i="2"/>
  <c r="L284" i="2"/>
  <c r="L184" i="2"/>
  <c r="L178" i="2"/>
  <c r="L132" i="2"/>
  <c r="L793" i="2" l="1"/>
  <c r="L792" i="2"/>
  <c r="L791" i="2"/>
  <c r="L790" i="2"/>
  <c r="J25" i="3"/>
  <c r="J19" i="3" l="1"/>
  <c r="J17" i="3"/>
  <c r="J18" i="3"/>
  <c r="J21" i="3"/>
  <c r="J14" i="3"/>
  <c r="J16" i="3"/>
  <c r="L938" i="2"/>
  <c r="N31" i="3" l="1"/>
  <c r="N25" i="3"/>
  <c r="P20" i="3"/>
  <c r="N10" i="3"/>
  <c r="N11" i="3"/>
  <c r="N12" i="3"/>
  <c r="N13" i="3"/>
  <c r="P13" i="3" s="1"/>
  <c r="N14" i="3"/>
  <c r="N15" i="3"/>
  <c r="N16" i="3"/>
  <c r="N17" i="3"/>
  <c r="N18" i="3"/>
  <c r="P18" i="3" s="1"/>
  <c r="N19" i="3"/>
  <c r="P21" i="3"/>
  <c r="N22" i="3"/>
  <c r="N23" i="3"/>
  <c r="N24" i="3"/>
  <c r="N26" i="3"/>
  <c r="N27" i="3"/>
  <c r="N28" i="3"/>
  <c r="N29" i="3"/>
  <c r="N32" i="3"/>
  <c r="N33" i="3"/>
  <c r="N34" i="3"/>
  <c r="N35" i="3"/>
  <c r="N36" i="3"/>
  <c r="N37" i="3"/>
  <c r="N38" i="3"/>
  <c r="N39" i="3"/>
  <c r="N40" i="3"/>
  <c r="N41" i="3"/>
  <c r="N42" i="3"/>
  <c r="N9" i="3"/>
  <c r="L26" i="3"/>
  <c r="L27" i="3"/>
  <c r="L28" i="3"/>
  <c r="L29" i="3"/>
  <c r="L936" i="2"/>
  <c r="L937" i="2"/>
  <c r="L935" i="2"/>
  <c r="L941" i="2"/>
  <c r="L25" i="3" l="1"/>
  <c r="K912" i="2" l="1"/>
  <c r="L912" i="2" s="1"/>
  <c r="K911" i="2"/>
  <c r="L911" i="2" s="1"/>
  <c r="K913" i="2"/>
  <c r="L913" i="2" s="1"/>
  <c r="K928" i="2"/>
  <c r="L928" i="2" s="1"/>
  <c r="K909" i="2"/>
  <c r="L909" i="2" s="1"/>
  <c r="K908" i="2"/>
  <c r="L908" i="2" s="1"/>
  <c r="K33" i="3" l="1"/>
  <c r="O33" i="3" s="1"/>
  <c r="P33" i="3" s="1"/>
  <c r="O35" i="3"/>
  <c r="P35" i="3" s="1"/>
  <c r="L32" i="3"/>
  <c r="O25" i="3"/>
  <c r="P25" i="3" s="1"/>
  <c r="O26" i="3"/>
  <c r="P26" i="3" s="1"/>
  <c r="O27" i="3"/>
  <c r="P27" i="3" s="1"/>
  <c r="O28" i="3"/>
  <c r="P28" i="3" s="1"/>
  <c r="O29" i="3"/>
  <c r="P29" i="3" s="1"/>
  <c r="O31" i="3"/>
  <c r="P31" i="3" s="1"/>
  <c r="O32" i="3"/>
  <c r="P32" i="3" s="1"/>
  <c r="O34" i="3"/>
  <c r="P34" i="3" s="1"/>
  <c r="O36" i="3"/>
  <c r="P36" i="3" s="1"/>
  <c r="O37" i="3"/>
  <c r="P37" i="3" s="1"/>
  <c r="O38" i="3"/>
  <c r="P38" i="3" s="1"/>
  <c r="O39" i="3"/>
  <c r="P39" i="3" s="1"/>
  <c r="O40" i="3"/>
  <c r="P40" i="3" s="1"/>
  <c r="O41" i="3"/>
  <c r="P41" i="3" s="1"/>
  <c r="O42" i="3"/>
  <c r="P42" i="3" s="1"/>
  <c r="L42" i="3"/>
  <c r="L41" i="3"/>
  <c r="L40" i="3"/>
  <c r="L39" i="3"/>
  <c r="L38" i="3"/>
  <c r="L37" i="3"/>
  <c r="L36" i="3"/>
  <c r="L35" i="3"/>
  <c r="L34" i="3"/>
  <c r="L33" i="3"/>
  <c r="L31" i="3"/>
  <c r="K22" i="3" l="1"/>
  <c r="L22" i="3" s="1"/>
  <c r="K16" i="3"/>
  <c r="L16" i="3" s="1"/>
  <c r="O9" i="3"/>
  <c r="P9" i="3" s="1"/>
  <c r="L899" i="2"/>
  <c r="L898" i="2"/>
  <c r="L897" i="2"/>
  <c r="L923" i="2"/>
  <c r="K23" i="3"/>
  <c r="O23" i="3" s="1"/>
  <c r="P23" i="3" s="1"/>
  <c r="K19" i="3"/>
  <c r="O19" i="3" s="1"/>
  <c r="P19" i="3" s="1"/>
  <c r="O24" i="3"/>
  <c r="P24" i="3" s="1"/>
  <c r="L13" i="3"/>
  <c r="O17" i="3"/>
  <c r="P17" i="3" s="1"/>
  <c r="K15" i="3"/>
  <c r="O15" i="3" s="1"/>
  <c r="P15" i="3" s="1"/>
  <c r="K12" i="3"/>
  <c r="O12" i="3" s="1"/>
  <c r="P12" i="3" s="1"/>
  <c r="K11" i="3"/>
  <c r="O11" i="3" s="1"/>
  <c r="P11" i="3" s="1"/>
  <c r="O10" i="3"/>
  <c r="P10" i="3" s="1"/>
  <c r="L18" i="3"/>
  <c r="L17" i="3"/>
  <c r="L10" i="3"/>
  <c r="L9" i="3"/>
  <c r="L20" i="3"/>
  <c r="L24" i="3"/>
  <c r="O14" i="3"/>
  <c r="P14" i="3" s="1"/>
  <c r="L14" i="3"/>
  <c r="O16" i="3" l="1"/>
  <c r="P16" i="3" s="1"/>
  <c r="L12" i="3"/>
  <c r="L15" i="3"/>
  <c r="O22" i="3"/>
  <c r="P22" i="3" s="1"/>
  <c r="L23" i="3"/>
  <c r="L11" i="3"/>
  <c r="L19" i="3"/>
  <c r="L927" i="2"/>
  <c r="L933" i="2"/>
  <c r="L940" i="2"/>
  <c r="L926" i="2"/>
  <c r="L802" i="2" l="1"/>
  <c r="L726" i="2"/>
  <c r="L655" i="2"/>
  <c r="L497" i="2"/>
  <c r="L471" i="2"/>
  <c r="L106" i="2"/>
  <c r="L922" i="2" l="1"/>
  <c r="L920" i="2" l="1"/>
  <c r="L921" i="2"/>
  <c r="K345" i="2" l="1"/>
  <c r="L345" i="2" s="1"/>
  <c r="K344" i="2"/>
  <c r="L344" i="2" s="1"/>
  <c r="K343" i="2"/>
  <c r="L343" i="2" s="1"/>
  <c r="K341" i="2"/>
  <c r="L341" i="2" s="1"/>
  <c r="L21" i="3"/>
  <c r="L823" i="2" l="1"/>
  <c r="K877" i="2" l="1"/>
  <c r="L877" i="2" s="1"/>
  <c r="L871" i="2"/>
  <c r="L870" i="2"/>
  <c r="K869" i="2" l="1"/>
  <c r="L869" i="2" s="1"/>
  <c r="K865" i="2" l="1"/>
  <c r="L865" i="2" s="1"/>
  <c r="K862" i="2"/>
  <c r="L862" i="2" s="1"/>
  <c r="L859" i="2" l="1"/>
  <c r="K861" i="2"/>
  <c r="L861" i="2" s="1"/>
  <c r="K214" i="2"/>
  <c r="K215" i="2"/>
  <c r="K217" i="2"/>
  <c r="K233" i="2"/>
  <c r="K245" i="2"/>
  <c r="K230" i="2"/>
  <c r="K244" i="2"/>
  <c r="K249" i="2"/>
  <c r="K256" i="2"/>
  <c r="K234" i="2"/>
  <c r="K235" i="2"/>
  <c r="K236" i="2"/>
  <c r="K237" i="2"/>
  <c r="K238" i="2"/>
  <c r="K239" i="2"/>
  <c r="K240" i="2"/>
  <c r="K241" i="2"/>
  <c r="K242" i="2"/>
  <c r="K243" i="2"/>
  <c r="K263" i="2"/>
  <c r="K246" i="2"/>
  <c r="K271" i="2"/>
  <c r="K261" i="2"/>
  <c r="K262" i="2"/>
  <c r="K281" i="2"/>
  <c r="K303" i="2"/>
  <c r="K264" i="2"/>
  <c r="K265" i="2"/>
  <c r="K267" i="2"/>
  <c r="K268" i="2"/>
  <c r="K276" i="2"/>
  <c r="K277" i="2"/>
  <c r="K278" i="2"/>
  <c r="K279" i="2"/>
  <c r="K283" i="2"/>
  <c r="K289" i="2"/>
  <c r="K285" i="2"/>
  <c r="K286" i="2"/>
  <c r="K287" i="2"/>
  <c r="K288" i="2"/>
  <c r="K292" i="2"/>
  <c r="K302" i="2"/>
  <c r="K327" i="2"/>
  <c r="K314" i="2"/>
  <c r="K293" i="2"/>
  <c r="K294" i="2"/>
  <c r="K295" i="2"/>
  <c r="K298" i="2"/>
  <c r="K299" i="2"/>
  <c r="K300" i="2"/>
  <c r="K301" i="2"/>
  <c r="K379" i="2"/>
  <c r="K308" i="2"/>
  <c r="K321" i="2"/>
  <c r="K304" i="2"/>
  <c r="K307" i="2"/>
  <c r="K324" i="2"/>
  <c r="K309" i="2"/>
  <c r="K310" i="2"/>
  <c r="K330" i="2"/>
  <c r="K354" i="2"/>
  <c r="K355" i="2"/>
  <c r="K333" i="2"/>
  <c r="K334" i="2"/>
  <c r="K335" i="2"/>
  <c r="K336" i="2"/>
  <c r="K337" i="2"/>
  <c r="K338" i="2"/>
  <c r="K339" i="2"/>
  <c r="K340" i="2"/>
  <c r="K346" i="2"/>
  <c r="K347" i="2"/>
  <c r="K348" i="2"/>
  <c r="K349" i="2"/>
  <c r="K350" i="2"/>
  <c r="K351" i="2"/>
  <c r="K352" i="2"/>
  <c r="K353" i="2"/>
  <c r="K370" i="2"/>
  <c r="K369" i="2"/>
  <c r="K356" i="2"/>
  <c r="K358" i="2"/>
  <c r="K360" i="2"/>
  <c r="K361" i="2"/>
  <c r="K362" i="2"/>
  <c r="K364" i="2"/>
  <c r="K365" i="2"/>
  <c r="K368" i="2"/>
  <c r="K402" i="2"/>
  <c r="K454" i="2"/>
  <c r="K373" i="2"/>
  <c r="K374" i="2"/>
  <c r="K375" i="2"/>
  <c r="K376" i="2"/>
  <c r="K377" i="2"/>
  <c r="K388" i="2"/>
  <c r="K426" i="2"/>
  <c r="K390" i="2"/>
  <c r="K391" i="2"/>
  <c r="K410" i="2"/>
  <c r="K465" i="2"/>
  <c r="K455" i="2"/>
  <c r="K417" i="2"/>
  <c r="K418" i="2"/>
  <c r="K419" i="2"/>
  <c r="K420" i="2"/>
  <c r="K421" i="2"/>
  <c r="K422" i="2"/>
  <c r="K423" i="2"/>
  <c r="K424" i="2"/>
  <c r="K504" i="2"/>
  <c r="K505" i="2"/>
  <c r="K531" i="2"/>
  <c r="K542" i="2"/>
  <c r="K508" i="2"/>
  <c r="K526" i="2"/>
  <c r="K512" i="2"/>
  <c r="K513" i="2"/>
  <c r="K557" i="2"/>
  <c r="K515" i="2"/>
  <c r="K516" i="2"/>
  <c r="K517" i="2"/>
  <c r="K518" i="2"/>
  <c r="K547" i="2"/>
  <c r="K524" i="2"/>
  <c r="K525" i="2"/>
  <c r="K563" i="2"/>
  <c r="K527" i="2"/>
  <c r="K528" i="2"/>
  <c r="K529" i="2"/>
  <c r="K530" i="2"/>
  <c r="K561" i="2"/>
  <c r="K558" i="2"/>
  <c r="K559" i="2"/>
  <c r="K560" i="2"/>
  <c r="K592" i="2"/>
  <c r="K562" i="2"/>
  <c r="K564" i="2"/>
  <c r="K565" i="2"/>
  <c r="K577" i="2"/>
  <c r="K578" i="2"/>
  <c r="K613" i="2"/>
  <c r="K580" i="2"/>
  <c r="K581" i="2"/>
  <c r="K612" i="2"/>
  <c r="K622" i="2"/>
  <c r="K627" i="2"/>
  <c r="K648" i="2"/>
  <c r="K614" i="2"/>
  <c r="K615" i="2"/>
  <c r="K618" i="2"/>
  <c r="K619" i="2"/>
  <c r="K620" i="2"/>
  <c r="K656" i="2"/>
  <c r="K623" i="2"/>
  <c r="K624" i="2"/>
  <c r="K625" i="2"/>
  <c r="K626" i="2"/>
  <c r="K649" i="2"/>
  <c r="K628" i="2"/>
  <c r="K629" i="2"/>
  <c r="K631" i="2"/>
  <c r="K636" i="2"/>
  <c r="K637" i="2"/>
  <c r="K638" i="2"/>
  <c r="K667" i="2"/>
  <c r="K640" i="2"/>
  <c r="K641" i="2"/>
  <c r="K645" i="2"/>
  <c r="K646" i="2"/>
  <c r="K647" i="2"/>
  <c r="K668" i="2"/>
  <c r="K684" i="2"/>
  <c r="K650" i="2"/>
  <c r="K651" i="2"/>
  <c r="K652" i="2"/>
  <c r="K662" i="2"/>
  <c r="K663" i="2"/>
  <c r="K664" i="2"/>
  <c r="K702" i="2"/>
  <c r="K703" i="2"/>
  <c r="K685" i="2"/>
  <c r="K687" i="2"/>
  <c r="K688" i="2"/>
  <c r="K689" i="2"/>
  <c r="K690" i="2"/>
  <c r="K691" i="2"/>
  <c r="K692" i="2"/>
  <c r="K693" i="2"/>
  <c r="K694" i="2"/>
  <c r="K695" i="2"/>
  <c r="K696" i="2"/>
  <c r="K700" i="2"/>
  <c r="K701" i="2"/>
  <c r="K719" i="2"/>
  <c r="K730" i="2"/>
  <c r="K731" i="2"/>
  <c r="K704" i="2"/>
  <c r="K732" i="2"/>
  <c r="K733" i="2"/>
  <c r="K705" i="2"/>
  <c r="K706" i="2"/>
  <c r="K707" i="2"/>
  <c r="K708" i="2"/>
  <c r="K709" i="2"/>
  <c r="J710" i="2"/>
  <c r="K710" i="2"/>
  <c r="K727" i="2"/>
  <c r="K728" i="2"/>
  <c r="K729" i="2"/>
  <c r="K776" i="2"/>
  <c r="K786" i="2"/>
  <c r="K748" i="2"/>
  <c r="K749" i="2"/>
  <c r="K734" i="2"/>
  <c r="K735" i="2"/>
  <c r="K736" i="2"/>
  <c r="K737" i="2"/>
  <c r="K746" i="2"/>
  <c r="K747" i="2"/>
  <c r="L747" i="2" s="1"/>
  <c r="K787" i="2"/>
  <c r="K759" i="2"/>
  <c r="K762" i="2"/>
  <c r="K765" i="2"/>
  <c r="K766" i="2"/>
  <c r="K767" i="2"/>
  <c r="K768" i="2"/>
  <c r="K781" i="2"/>
  <c r="K782" i="2"/>
  <c r="K783" i="2"/>
  <c r="K784" i="2"/>
  <c r="K785" i="2"/>
  <c r="K47" i="2"/>
  <c r="K800" i="2"/>
  <c r="K788" i="2"/>
  <c r="K789" i="2"/>
  <c r="K794" i="2"/>
  <c r="K795" i="2"/>
  <c r="K815" i="2"/>
  <c r="K798" i="2"/>
  <c r="K833" i="2"/>
  <c r="K801" i="2"/>
  <c r="K828" i="2"/>
  <c r="L828" i="2" s="1"/>
  <c r="K829" i="2"/>
  <c r="K830" i="2"/>
  <c r="L830" i="2" s="1"/>
  <c r="K831" i="2"/>
  <c r="L831" i="2" s="1"/>
  <c r="K841" i="2"/>
  <c r="K842" i="2"/>
  <c r="K843" i="2"/>
  <c r="K857" i="2"/>
  <c r="K845" i="2"/>
  <c r="K846" i="2"/>
  <c r="K848" i="2"/>
  <c r="K849" i="2"/>
  <c r="K853" i="2"/>
  <c r="K867" i="2"/>
  <c r="K855" i="2"/>
  <c r="K856" i="2"/>
  <c r="L879" i="2"/>
  <c r="L856" i="2" l="1"/>
  <c r="L855" i="2"/>
  <c r="L867" i="2"/>
  <c r="L853" i="2"/>
  <c r="L852" i="2"/>
  <c r="L837" i="2" l="1"/>
  <c r="L836" i="2"/>
  <c r="L834" i="2" l="1"/>
  <c r="L854" i="2" l="1"/>
  <c r="L812" i="2"/>
  <c r="L819" i="2"/>
  <c r="L811" i="2"/>
  <c r="L821" i="2"/>
  <c r="L822" i="2"/>
  <c r="L820" i="2"/>
  <c r="L829" i="2" l="1"/>
  <c r="L813" i="2"/>
  <c r="L814" i="2"/>
  <c r="L844" i="2"/>
  <c r="L825" i="2"/>
  <c r="L827" i="2"/>
  <c r="L807" i="2" l="1"/>
  <c r="L850" i="2"/>
  <c r="L849" i="2"/>
  <c r="L848" i="2"/>
  <c r="L846" i="2"/>
  <c r="L845" i="2"/>
  <c r="L857" i="2"/>
  <c r="L843" i="2"/>
  <c r="L842" i="2"/>
  <c r="L841" i="2"/>
  <c r="L801" i="2"/>
  <c r="L847" i="2"/>
  <c r="L833" i="2"/>
  <c r="L798" i="2"/>
  <c r="L815" i="2"/>
  <c r="L826" i="2"/>
  <c r="L795" i="2"/>
  <c r="L794" i="2"/>
  <c r="L789" i="2" l="1"/>
  <c r="L788" i="2"/>
  <c r="L800" i="2"/>
  <c r="L47" i="2"/>
  <c r="L785" i="2"/>
  <c r="L784" i="2"/>
  <c r="L783" i="2"/>
  <c r="L782" i="2"/>
  <c r="L781" i="2"/>
  <c r="L772" i="2" l="1"/>
  <c r="L771" i="2"/>
  <c r="L770" i="2"/>
  <c r="L797" i="2"/>
  <c r="L780" i="2"/>
  <c r="L891" i="2" l="1"/>
  <c r="L778" i="2"/>
  <c r="L777" i="2" l="1"/>
  <c r="L799" i="2" l="1"/>
  <c r="L872" i="2"/>
  <c r="L774" i="2"/>
  <c r="O8" i="2" l="1"/>
  <c r="K11" i="2"/>
  <c r="L768" i="2" l="1"/>
  <c r="L767" i="2"/>
  <c r="L766" i="2"/>
  <c r="L765" i="2"/>
  <c r="L764" i="2"/>
  <c r="L763" i="2"/>
  <c r="L762" i="2"/>
  <c r="L761" i="2"/>
  <c r="L760" i="2"/>
  <c r="L759" i="2"/>
  <c r="L758" i="2"/>
  <c r="L757" i="2"/>
  <c r="L756" i="2"/>
  <c r="L754" i="2"/>
  <c r="L753" i="2"/>
  <c r="L752" i="2"/>
  <c r="L832" i="2" l="1"/>
  <c r="L751" i="2"/>
  <c r="L796" i="2" l="1"/>
  <c r="L787" i="2"/>
  <c r="L745" i="2"/>
  <c r="L746" i="2"/>
  <c r="L744" i="2" l="1"/>
  <c r="L743" i="2"/>
  <c r="L742" i="2" l="1"/>
  <c r="L741" i="2"/>
  <c r="L395" i="2" l="1"/>
  <c r="L394" i="2"/>
  <c r="L670" i="2"/>
  <c r="L779" i="2"/>
  <c r="L678" i="2"/>
  <c r="L723" i="2"/>
  <c r="L817" i="2"/>
  <c r="L722" i="2"/>
  <c r="L677" i="2"/>
  <c r="L671" i="2"/>
  <c r="L673" i="2"/>
  <c r="L603" i="2"/>
  <c r="L597" i="2"/>
  <c r="L595" i="2"/>
  <c r="L576" i="2"/>
  <c r="L553" i="2"/>
  <c r="L541" i="2"/>
  <c r="L540" i="2"/>
  <c r="L539" i="2"/>
  <c r="L538" i="2"/>
  <c r="L537" i="2"/>
  <c r="L816" i="2"/>
  <c r="L769" i="2"/>
  <c r="L699" i="2"/>
  <c r="L679" i="2"/>
  <c r="L672" i="2"/>
  <c r="L659" i="2"/>
  <c r="L602" i="2"/>
  <c r="L596" i="2"/>
  <c r="L575" i="2"/>
  <c r="L556" i="2"/>
  <c r="L555" i="2"/>
  <c r="L554" i="2"/>
  <c r="L536" i="2"/>
  <c r="L552" i="2"/>
  <c r="L551" i="2"/>
  <c r="L658" i="2"/>
  <c r="L657" i="2"/>
  <c r="L608" i="2"/>
  <c r="L579" i="2"/>
  <c r="L546" i="2"/>
  <c r="L545" i="2"/>
  <c r="L453" i="2"/>
  <c r="L452" i="2"/>
  <c r="L450" i="2"/>
  <c r="L449" i="2"/>
  <c r="L228" i="2"/>
  <c r="L227" i="2"/>
  <c r="L231" i="2"/>
  <c r="L157" i="2"/>
  <c r="L73" i="2"/>
  <c r="L72" i="2"/>
  <c r="L71" i="2"/>
  <c r="L70" i="2"/>
  <c r="L69" i="2"/>
  <c r="L68" i="2"/>
  <c r="L451" i="2"/>
  <c r="L448" i="2"/>
  <c r="L502" i="2"/>
  <c r="L712" i="2"/>
  <c r="L661" i="2"/>
  <c r="L643" i="2"/>
  <c r="L633" i="2"/>
  <c r="L535" i="2"/>
  <c r="L523" i="2"/>
  <c r="L366" i="2"/>
  <c r="L311" i="2"/>
  <c r="L269" i="2"/>
  <c r="L222" i="2"/>
  <c r="L220" i="2"/>
  <c r="K151" i="2"/>
  <c r="L151" i="2" s="1"/>
  <c r="L365" i="2"/>
  <c r="L352" i="2"/>
  <c r="L353" i="2"/>
  <c r="K192" i="2"/>
  <c r="L192" i="2" s="1"/>
  <c r="L364" i="2"/>
  <c r="L351" i="2"/>
  <c r="L739" i="2"/>
  <c r="L738" i="2"/>
  <c r="L734" i="2"/>
  <c r="L737" i="2"/>
  <c r="L736" i="2"/>
  <c r="L735" i="2"/>
  <c r="L749" i="2"/>
  <c r="L748" i="2"/>
  <c r="L786" i="2"/>
  <c r="L776" i="2"/>
  <c r="L729" i="2"/>
  <c r="L728" i="2"/>
  <c r="L727" i="2"/>
  <c r="L725" i="2"/>
  <c r="L718" i="2"/>
  <c r="L717" i="2"/>
  <c r="L716" i="2"/>
  <c r="L715" i="2"/>
  <c r="L714" i="2"/>
  <c r="L713" i="2"/>
  <c r="L711" i="2" l="1"/>
  <c r="L709" i="2"/>
  <c r="L708" i="2"/>
  <c r="L707" i="2"/>
  <c r="L706" i="2"/>
  <c r="L705" i="2"/>
  <c r="L733" i="2"/>
  <c r="L732" i="2"/>
  <c r="L704" i="2"/>
  <c r="L731" i="2"/>
  <c r="L730" i="2"/>
  <c r="L719" i="2"/>
  <c r="L701" i="2"/>
  <c r="L700" i="2"/>
  <c r="L696" i="2"/>
  <c r="L695" i="2"/>
  <c r="L694" i="2"/>
  <c r="L693" i="2"/>
  <c r="L692" i="2"/>
  <c r="L710" i="2" l="1"/>
  <c r="L691" i="2"/>
  <c r="L690" i="2" l="1"/>
  <c r="L689" i="2"/>
  <c r="L688" i="2"/>
  <c r="L687" i="2"/>
  <c r="L686" i="2"/>
  <c r="L685" i="2"/>
  <c r="L703" i="2"/>
  <c r="L775" i="2"/>
  <c r="L755" i="2"/>
  <c r="L750" i="2"/>
  <c r="L680" i="2"/>
  <c r="L675" i="2"/>
  <c r="L674" i="2"/>
  <c r="L721" i="2"/>
  <c r="L698" i="2"/>
  <c r="L666" i="2"/>
  <c r="L665" i="2" l="1"/>
  <c r="L622" i="2" l="1"/>
  <c r="L702" i="2" l="1"/>
  <c r="L641" i="2"/>
  <c r="L640" i="2"/>
  <c r="L667" i="2"/>
  <c r="L638" i="2"/>
  <c r="L637" i="2"/>
  <c r="L636" i="2"/>
  <c r="L635" i="2"/>
  <c r="L634" i="2"/>
  <c r="L664" i="2"/>
  <c r="L663" i="2"/>
  <c r="L662" i="2"/>
  <c r="L660" i="2"/>
  <c r="L632" i="2"/>
  <c r="L631" i="2"/>
  <c r="L652" i="2"/>
  <c r="L651" i="2"/>
  <c r="L650" i="2"/>
  <c r="L684" i="2"/>
  <c r="L668" i="2"/>
  <c r="L647" i="2"/>
  <c r="L646" i="2"/>
  <c r="L645" i="2"/>
  <c r="L654" i="2" l="1"/>
  <c r="L653" i="2"/>
  <c r="L697" i="2"/>
  <c r="L683" i="2"/>
  <c r="L720" i="2"/>
  <c r="L644" i="2" l="1"/>
  <c r="L642" i="2"/>
  <c r="L630" i="2" l="1"/>
  <c r="L629" i="2"/>
  <c r="L628" i="2"/>
  <c r="L649" i="2"/>
  <c r="L626" i="2"/>
  <c r="L625" i="2" l="1"/>
  <c r="L624" i="2"/>
  <c r="L623" i="2"/>
  <c r="L656" i="2"/>
  <c r="L620" i="2"/>
  <c r="L619" i="2"/>
  <c r="L618" i="2"/>
  <c r="L617" i="2"/>
  <c r="L616" i="2"/>
  <c r="L615" i="2"/>
  <c r="L607" i="2" l="1"/>
  <c r="L606" i="2"/>
  <c r="L681" i="2"/>
  <c r="L614" i="2" l="1"/>
  <c r="L648" i="2"/>
  <c r="L627" i="2"/>
  <c r="L611" i="2"/>
  <c r="L639" i="2"/>
  <c r="L609" i="2"/>
  <c r="L682" i="2"/>
  <c r="L601" i="2" l="1"/>
  <c r="L392" i="2"/>
  <c r="L599" i="2"/>
  <c r="L598" i="2"/>
  <c r="L594" i="2" l="1"/>
  <c r="L676" i="2"/>
  <c r="L621" i="2"/>
  <c r="L591" i="2"/>
  <c r="L590" i="2"/>
  <c r="L588" i="2"/>
  <c r="L589" i="2"/>
  <c r="L585" i="2"/>
  <c r="L583" i="2"/>
  <c r="L612" i="2"/>
  <c r="L586" i="2"/>
  <c r="L584" i="2"/>
  <c r="L581" i="2"/>
  <c r="L580" i="2"/>
  <c r="L613" i="2"/>
  <c r="L578" i="2"/>
  <c r="L577" i="2"/>
  <c r="L669" i="2"/>
  <c r="L610" i="2"/>
  <c r="L572" i="2"/>
  <c r="L567" i="2"/>
  <c r="L566" i="2"/>
  <c r="L571" i="2"/>
  <c r="L568" i="2" l="1"/>
  <c r="L565" i="2" l="1"/>
  <c r="L564" i="2"/>
  <c r="L587" i="2"/>
  <c r="L582" i="2"/>
  <c r="L562" i="2"/>
  <c r="L592" i="2"/>
  <c r="L560" i="2" l="1"/>
  <c r="L559" i="2"/>
  <c r="L558" i="2" l="1"/>
  <c r="L605" i="2" l="1"/>
  <c r="L573" i="2"/>
  <c r="L533" i="2" l="1"/>
  <c r="L532" i="2"/>
  <c r="L522" i="2"/>
  <c r="L521" i="2"/>
  <c r="L520" i="2"/>
  <c r="L561" i="2"/>
  <c r="L530" i="2"/>
  <c r="L529" i="2"/>
  <c r="L528" i="2"/>
  <c r="L527" i="2"/>
  <c r="L563" i="2"/>
  <c r="L525" i="2"/>
  <c r="L524" i="2"/>
  <c r="L547" i="2"/>
  <c r="L518" i="2"/>
  <c r="L517" i="2"/>
  <c r="L516" i="2"/>
  <c r="L515" i="2"/>
  <c r="L557" i="2"/>
  <c r="L513" i="2"/>
  <c r="L512" i="2"/>
  <c r="L526" i="2"/>
  <c r="L508" i="2"/>
  <c r="L542" i="2"/>
  <c r="L531" i="2"/>
  <c r="L505" i="2"/>
  <c r="L504" i="2"/>
  <c r="L500" i="2" l="1"/>
  <c r="L495" i="2" l="1"/>
  <c r="L486" i="2"/>
  <c r="L404" i="2"/>
  <c r="L399" i="2"/>
  <c r="L412" i="2"/>
  <c r="L393" i="2"/>
  <c r="L382" i="2"/>
  <c r="L398" i="2"/>
  <c r="L496" i="2"/>
  <c r="L494" i="2"/>
  <c r="L593" i="2"/>
  <c r="L519" i="2"/>
  <c r="L491" i="2"/>
  <c r="L490" i="2"/>
  <c r="L489" i="2"/>
  <c r="L488" i="2" l="1"/>
  <c r="L487" i="2"/>
  <c r="L485" i="2"/>
  <c r="L484" i="2"/>
  <c r="L574" i="2"/>
  <c r="L482" i="2" l="1"/>
  <c r="L507" i="2"/>
  <c r="L506" i="2"/>
  <c r="L479" i="2"/>
  <c r="L550" i="2" l="1"/>
  <c r="L477" i="2" l="1"/>
  <c r="L476" i="2"/>
  <c r="L475" i="2"/>
  <c r="L472" i="2" l="1"/>
  <c r="L473" i="2"/>
  <c r="L474" i="2"/>
  <c r="L463" i="2"/>
  <c r="L464" i="2"/>
  <c r="L481" i="2"/>
  <c r="L492" i="2"/>
  <c r="L467" i="2"/>
  <c r="L468" i="2"/>
  <c r="L469" i="2"/>
  <c r="L470" i="2"/>
  <c r="L462" i="2" l="1"/>
  <c r="L514" i="2" l="1"/>
  <c r="L509" i="2"/>
  <c r="L459" i="2" l="1"/>
  <c r="L461" i="2"/>
  <c r="L460" i="2"/>
  <c r="L458" i="2"/>
  <c r="L457" i="2"/>
  <c r="L456" i="2"/>
  <c r="L499" i="2"/>
  <c r="L503" i="2"/>
  <c r="L501" i="2"/>
  <c r="L498" i="2"/>
  <c r="L444" i="2"/>
  <c r="L447" i="2"/>
  <c r="L446" i="2"/>
  <c r="L445" i="2"/>
  <c r="L480" i="2" l="1"/>
  <c r="L442" i="2"/>
  <c r="L441" i="2"/>
  <c r="L440" i="2"/>
  <c r="L439" i="2"/>
  <c r="L438" i="2"/>
  <c r="L437" i="2" l="1"/>
  <c r="L436" i="2"/>
  <c r="L549" i="2"/>
  <c r="L435" i="2" l="1"/>
  <c r="L434" i="2"/>
  <c r="L433" i="2" l="1"/>
  <c r="L432" i="2"/>
  <c r="L377" i="2" l="1"/>
  <c r="L376" i="2"/>
  <c r="L375" i="2"/>
  <c r="L374" i="2"/>
  <c r="L373" i="2"/>
  <c r="L431" i="2"/>
  <c r="L430" i="2"/>
  <c r="L548" i="2"/>
  <c r="L427" i="2"/>
  <c r="L466" i="2"/>
  <c r="L425" i="2"/>
  <c r="L424" i="2" l="1"/>
  <c r="L423" i="2"/>
  <c r="L422" i="2"/>
  <c r="L421" i="2"/>
  <c r="L420" i="2"/>
  <c r="L419" i="2"/>
  <c r="L418" i="2"/>
  <c r="L417" i="2" l="1"/>
  <c r="L455" i="2"/>
  <c r="L543" i="2"/>
  <c r="L416" i="2"/>
  <c r="L414" i="2" l="1"/>
  <c r="L465" i="2"/>
  <c r="L411" i="2" l="1"/>
  <c r="L396" i="2"/>
  <c r="L483" i="2"/>
  <c r="L410" i="2" l="1"/>
  <c r="L409" i="2"/>
  <c r="L408" i="2"/>
  <c r="L407" i="2"/>
  <c r="L406" i="2"/>
  <c r="L405" i="2"/>
  <c r="L493" i="2"/>
  <c r="L443" i="2"/>
  <c r="L401" i="2"/>
  <c r="L400" i="2"/>
  <c r="L391" i="2" l="1"/>
  <c r="L390" i="2"/>
  <c r="L426" i="2"/>
  <c r="L388" i="2"/>
  <c r="L478" i="2"/>
  <c r="L372" i="2"/>
  <c r="L367" i="2"/>
  <c r="L385" i="2" l="1"/>
  <c r="L384" i="2"/>
  <c r="L110" i="2"/>
  <c r="L383" i="2"/>
  <c r="L381" i="2"/>
  <c r="L380" i="2"/>
  <c r="L413" i="2"/>
  <c r="L386" i="2"/>
  <c r="L347" i="2" l="1"/>
  <c r="L350" i="2"/>
  <c r="L349" i="2"/>
  <c r="L348" i="2"/>
  <c r="L346" i="2"/>
  <c r="L96" i="2"/>
  <c r="L98" i="2"/>
  <c r="L97" i="2"/>
  <c r="L93" i="2"/>
  <c r="L92" i="2"/>
  <c r="L91" i="2"/>
  <c r="L454" i="2"/>
  <c r="L402" i="2"/>
  <c r="L368" i="2"/>
  <c r="L357" i="2"/>
  <c r="L356" i="2"/>
  <c r="L363" i="2"/>
  <c r="L362" i="2"/>
  <c r="L361" i="2"/>
  <c r="L369" i="2"/>
  <c r="L370" i="2"/>
  <c r="L360" i="2"/>
  <c r="L358" i="2"/>
  <c r="L359" i="2"/>
  <c r="L340" i="2"/>
  <c r="L339" i="2"/>
  <c r="L338" i="2"/>
  <c r="L337" i="2"/>
  <c r="L336" i="2"/>
  <c r="L335" i="2"/>
  <c r="L334" i="2"/>
  <c r="L333" i="2"/>
  <c r="L306" i="2"/>
  <c r="L305" i="2"/>
  <c r="L304" i="2"/>
  <c r="L321" i="2"/>
  <c r="L308" i="2"/>
  <c r="L379" i="2"/>
  <c r="L301" i="2"/>
  <c r="L300" i="2"/>
  <c r="L298" i="2"/>
  <c r="L297" i="2"/>
  <c r="L296" i="2"/>
  <c r="L295" i="2"/>
  <c r="L294" i="2"/>
  <c r="L293" i="2"/>
  <c r="L314" i="2"/>
  <c r="L327" i="2"/>
  <c r="L302" i="2"/>
  <c r="L292" i="2"/>
  <c r="L288" i="2"/>
  <c r="L287" i="2"/>
  <c r="L286" i="2"/>
  <c r="L299" i="2" l="1"/>
  <c r="L285" i="2"/>
  <c r="L332" i="2" l="1"/>
  <c r="K136" i="2" l="1"/>
  <c r="L136" i="2" s="1"/>
  <c r="L137" i="2"/>
  <c r="L111" i="2"/>
  <c r="L109" i="2"/>
  <c r="L105" i="2"/>
  <c r="L161" i="2"/>
  <c r="L67" i="2"/>
  <c r="L251" i="2"/>
  <c r="L259" i="2"/>
  <c r="L250" i="2"/>
  <c r="L260" i="2"/>
  <c r="L267" i="2"/>
  <c r="K189" i="2"/>
  <c r="L189" i="2" s="1"/>
  <c r="K190" i="2"/>
  <c r="L190" i="2" s="1"/>
  <c r="K188" i="2"/>
  <c r="L188" i="2" s="1"/>
  <c r="L187" i="2" l="1"/>
  <c r="L428" i="2"/>
  <c r="L415" i="2"/>
  <c r="L403" i="2"/>
  <c r="L397" i="2"/>
  <c r="L291" i="2"/>
  <c r="L282" i="2"/>
  <c r="L280" i="2"/>
  <c r="L253" i="2"/>
  <c r="K193" i="2"/>
  <c r="L193" i="2" s="1"/>
  <c r="L252" i="2"/>
  <c r="L181" i="2"/>
  <c r="L135" i="2"/>
  <c r="L186" i="2"/>
  <c r="L134" i="2"/>
  <c r="L103" i="2"/>
  <c r="L133" i="2"/>
  <c r="L129" i="2"/>
  <c r="L102" i="2"/>
  <c r="L83" i="2"/>
  <c r="L378" i="2"/>
  <c r="L225" i="2"/>
  <c r="L108" i="2"/>
  <c r="L101" i="2"/>
  <c r="L121" i="2"/>
  <c r="L120" i="2"/>
  <c r="L119" i="2"/>
  <c r="L118" i="2"/>
  <c r="L355" i="2" l="1"/>
  <c r="L331" i="2"/>
  <c r="L354" i="2"/>
  <c r="L329" i="2" l="1"/>
  <c r="L255" i="2"/>
  <c r="L182" i="2"/>
  <c r="L131" i="2"/>
  <c r="L328" i="2"/>
  <c r="L254" i="2"/>
  <c r="L85" i="2"/>
  <c r="L389" i="2"/>
  <c r="L290" i="2"/>
  <c r="L218" i="2"/>
  <c r="L326" i="2"/>
  <c r="L272" i="2"/>
  <c r="L258" i="2"/>
  <c r="L185" i="2"/>
  <c r="L130" i="2"/>
  <c r="L325" i="2"/>
  <c r="L323" i="2"/>
  <c r="L322" i="2"/>
  <c r="L330" i="2" l="1"/>
  <c r="L320" i="2" l="1"/>
  <c r="L319" i="2"/>
  <c r="L316" i="2" l="1"/>
  <c r="L315" i="2"/>
  <c r="L313" i="2"/>
  <c r="L312" i="2"/>
  <c r="L270" i="2"/>
  <c r="L223" i="2"/>
  <c r="L221" i="2"/>
  <c r="L318" i="2"/>
  <c r="L317" i="2"/>
  <c r="L310" i="2" l="1"/>
  <c r="L309" i="2"/>
  <c r="L324" i="2"/>
  <c r="L307" i="2"/>
  <c r="L289" i="2" l="1"/>
  <c r="L283" i="2"/>
  <c r="L279" i="2"/>
  <c r="L278" i="2"/>
  <c r="L277" i="2"/>
  <c r="L276" i="2"/>
  <c r="L268" i="2"/>
  <c r="L266" i="2"/>
  <c r="L265" i="2"/>
  <c r="L264" i="2"/>
  <c r="L303" i="2"/>
  <c r="L281" i="2"/>
  <c r="L262" i="2"/>
  <c r="L261" i="2"/>
  <c r="L275" i="2"/>
  <c r="L274" i="2"/>
  <c r="L271" i="2" l="1"/>
  <c r="L248" i="2" l="1"/>
  <c r="L216" i="2"/>
  <c r="L247" i="2"/>
  <c r="L219" i="2"/>
  <c r="L246" i="2"/>
  <c r="L217" i="2"/>
  <c r="L263" i="2"/>
  <c r="L243" i="2"/>
  <c r="L242" i="2"/>
  <c r="L241" i="2"/>
  <c r="L240" i="2" l="1"/>
  <c r="L239" i="2"/>
  <c r="L238" i="2"/>
  <c r="L237" i="2"/>
  <c r="L236" i="2"/>
  <c r="L235" i="2"/>
  <c r="L234" i="2"/>
  <c r="L256" i="2"/>
  <c r="L249" i="2"/>
  <c r="L244" i="2"/>
  <c r="L233" i="2"/>
  <c r="L229" i="2"/>
  <c r="L230" i="2"/>
  <c r="L245" i="2"/>
  <c r="L226" i="2"/>
  <c r="L387" i="2" l="1"/>
  <c r="L206" i="2"/>
  <c r="L205" i="2"/>
  <c r="L204" i="2"/>
  <c r="L203" i="2"/>
  <c r="L104" i="2"/>
  <c r="L90" i="2"/>
  <c r="L79" i="2"/>
  <c r="L78" i="2"/>
  <c r="L77" i="2"/>
  <c r="L76" i="2"/>
  <c r="L74" i="2"/>
  <c r="L215" i="2" l="1"/>
  <c r="L214" i="2"/>
  <c r="K213" i="2"/>
  <c r="L213" i="2" s="1"/>
  <c r="K212" i="2"/>
  <c r="L212" i="2" s="1"/>
  <c r="K211" i="2"/>
  <c r="L211" i="2" s="1"/>
  <c r="K210" i="2"/>
  <c r="L210" i="2" s="1"/>
  <c r="K209" i="2"/>
  <c r="L209" i="2" s="1"/>
  <c r="K202" i="2"/>
  <c r="L202" i="2" s="1"/>
  <c r="K201" i="2"/>
  <c r="L201" i="2" s="1"/>
  <c r="K200" i="2"/>
  <c r="L200" i="2" s="1"/>
  <c r="K208" i="2"/>
  <c r="L208" i="2" s="1"/>
  <c r="K232" i="2"/>
  <c r="L232" i="2" s="1"/>
  <c r="K224" i="2"/>
  <c r="L224" i="2" s="1"/>
  <c r="K199" i="2"/>
  <c r="L199" i="2" s="1"/>
  <c r="K198" i="2"/>
  <c r="L198" i="2" s="1"/>
  <c r="K197" i="2"/>
  <c r="L197" i="2" s="1"/>
  <c r="K196" i="2"/>
  <c r="L196" i="2" s="1"/>
  <c r="K195" i="2"/>
  <c r="L195" i="2" s="1"/>
  <c r="K194" i="2"/>
  <c r="L194" i="2" s="1"/>
  <c r="L180" i="2"/>
  <c r="L179" i="2"/>
  <c r="L273" i="2"/>
  <c r="L257" i="2"/>
  <c r="L207" i="2"/>
  <c r="L191" i="2"/>
  <c r="L183" i="2"/>
  <c r="L174" i="2"/>
  <c r="L173" i="2"/>
  <c r="L172" i="2"/>
  <c r="L170" i="2" l="1"/>
  <c r="K171" i="2"/>
  <c r="L171" i="2" s="1"/>
  <c r="K177" i="2"/>
  <c r="L177" i="2" s="1"/>
  <c r="K167" i="2"/>
  <c r="L167" i="2" s="1"/>
  <c r="K166" i="2"/>
  <c r="L166" i="2" s="1"/>
  <c r="K165" i="2"/>
  <c r="L165" i="2" s="1"/>
  <c r="K164" i="2"/>
  <c r="L164" i="2" s="1"/>
  <c r="K168" i="2"/>
  <c r="L168" i="2" s="1"/>
  <c r="K160" i="2"/>
  <c r="L160" i="2" s="1"/>
  <c r="K159" i="2"/>
  <c r="L159" i="2" s="1"/>
  <c r="K158" i="2"/>
  <c r="L158" i="2" s="1"/>
  <c r="K176" i="2"/>
  <c r="L176" i="2" s="1"/>
  <c r="K175" i="2"/>
  <c r="L175" i="2" s="1"/>
  <c r="K169" i="2"/>
  <c r="L169" i="2" s="1"/>
  <c r="K154" i="2"/>
  <c r="L154" i="2" s="1"/>
  <c r="L147" i="2"/>
  <c r="L148" i="2"/>
  <c r="L149" i="2"/>
  <c r="K153" i="2"/>
  <c r="L153" i="2" s="1"/>
  <c r="K152" i="2"/>
  <c r="L152" i="2" s="1"/>
  <c r="K145" i="2"/>
  <c r="K144" i="2"/>
  <c r="K150" i="2"/>
  <c r="L150" i="2" s="1"/>
  <c r="K128" i="2" l="1"/>
  <c r="L128" i="2" s="1"/>
  <c r="K127" i="2"/>
  <c r="L127" i="2" s="1"/>
  <c r="K126" i="2"/>
  <c r="L126" i="2" s="1"/>
  <c r="K125" i="2"/>
  <c r="L125" i="2" s="1"/>
  <c r="K124" i="2"/>
  <c r="L124" i="2" s="1"/>
  <c r="K123" i="2"/>
  <c r="L123" i="2" s="1"/>
  <c r="K122" i="2"/>
  <c r="L122" i="2" s="1"/>
  <c r="K139" i="2"/>
  <c r="L139" i="2" s="1"/>
  <c r="K138" i="2"/>
  <c r="L138" i="2" s="1"/>
  <c r="K156" i="2"/>
  <c r="L156" i="2" s="1"/>
  <c r="K28" i="2"/>
  <c r="L28" i="2" s="1"/>
  <c r="K155" i="2"/>
  <c r="L155" i="2" s="1"/>
  <c r="K146" i="2"/>
  <c r="L146" i="2" s="1"/>
  <c r="K117" i="2"/>
  <c r="L117" i="2" s="1"/>
  <c r="K116" i="2"/>
  <c r="L116" i="2" s="1"/>
  <c r="K115" i="2"/>
  <c r="L115" i="2" s="1"/>
  <c r="K114" i="2"/>
  <c r="L114" i="2" s="1"/>
  <c r="K113" i="2"/>
  <c r="L113" i="2" s="1"/>
  <c r="K112" i="2"/>
  <c r="L112" i="2" s="1"/>
  <c r="L107" i="2" l="1"/>
  <c r="L80" i="2"/>
  <c r="J75" i="2" l="1"/>
  <c r="L75" i="2" s="1"/>
  <c r="J100" i="2"/>
  <c r="L100" i="2" s="1"/>
  <c r="J99" i="2"/>
  <c r="L99" i="2" s="1"/>
  <c r="L84" i="2" l="1"/>
  <c r="L87" i="2"/>
  <c r="L86" i="2"/>
  <c r="L95" i="2" l="1"/>
  <c r="L94" i="2"/>
  <c r="L45" i="2"/>
  <c r="L11" i="2" l="1"/>
  <c r="L49" i="2"/>
  <c r="L50" i="2"/>
  <c r="K13" i="2"/>
  <c r="L13" i="2" s="1"/>
  <c r="K12" i="2"/>
  <c r="L12" i="2" s="1"/>
  <c r="L37" i="2" l="1"/>
  <c r="L52" i="2"/>
  <c r="L51" i="2"/>
  <c r="L63" i="2"/>
  <c r="L62" i="2"/>
  <c r="L89" i="2"/>
  <c r="L88" i="2"/>
  <c r="L59" i="2"/>
  <c r="L58" i="2"/>
  <c r="L57" i="2"/>
  <c r="L56" i="2"/>
  <c r="L55" i="2"/>
  <c r="L54" i="2"/>
  <c r="L53" i="2"/>
  <c r="L48" i="2"/>
  <c r="L82" i="2"/>
  <c r="L31" i="2"/>
  <c r="L30" i="2"/>
  <c r="L29" i="2"/>
  <c r="L32" i="2"/>
  <c r="L46" i="2"/>
  <c r="L81" i="2"/>
  <c r="L27" i="2"/>
  <c r="L26" i="2"/>
  <c r="L25" i="2"/>
  <c r="L24" i="2"/>
  <c r="L23" i="2"/>
  <c r="L22" i="2"/>
  <c r="L21" i="2"/>
  <c r="L20" i="2"/>
  <c r="L19" i="2"/>
  <c r="L66" i="2" l="1"/>
  <c r="L65" i="2"/>
  <c r="L64" i="2"/>
  <c r="L40" i="2" l="1"/>
  <c r="J38" i="2"/>
  <c r="L38" i="2" s="1"/>
  <c r="L39" i="2"/>
  <c r="L42" i="2"/>
  <c r="L44" i="2"/>
  <c r="L36" i="2"/>
  <c r="L35" i="2"/>
  <c r="L41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Apollo Trainings</author>
  </authors>
  <commentList>
    <comment ref="C10" authorId="0" shapeId="0" xr:uid="{D77670BB-1177-4DCC-AFFF-30452D58D1DE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Purchasing
Sales
</t>
        </r>
      </text>
    </comment>
    <comment ref="K28" authorId="0" shapeId="0" xr:uid="{5218FC3E-0D75-48F1-9B8A-63A8F54954BA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112" authorId="0" shapeId="0" xr:uid="{6A7A6101-F688-4626-B418-DC8FB2F2B881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113" authorId="0" shapeId="0" xr:uid="{637217BD-7DD9-400D-8C9A-C57AAEEF5876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114" authorId="0" shapeId="0" xr:uid="{0210186A-C186-4268-AEBF-4328D606BA66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115" authorId="0" shapeId="0" xr:uid="{B188B245-D076-4652-B61B-B49BE3DAD152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116" authorId="0" shapeId="0" xr:uid="{7A75036F-C6A2-4206-B846-383D1C344681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117" authorId="0" shapeId="0" xr:uid="{2E77A7D2-39A2-49B9-B1FC-7E6363E88C30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122" authorId="0" shapeId="0" xr:uid="{850D2D23-FA62-43B6-A55E-E15E39611E4C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123" authorId="0" shapeId="0" xr:uid="{3B16C654-7EC3-4EDB-AAA4-2FB42F0A7444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124" authorId="0" shapeId="0" xr:uid="{E25418E1-2460-4C3B-91BE-1D8873E576A2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125" authorId="0" shapeId="0" xr:uid="{23A72AEF-F26A-4FC9-ADD4-BA0EEEEE8FCC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126" authorId="0" shapeId="0" xr:uid="{56932537-BE9D-44E3-BDEB-A3F50DBB7E3A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127" authorId="0" shapeId="0" xr:uid="{AD3BA67A-98B1-432E-BDF6-78ACBDB7796D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128" authorId="0" shapeId="0" xr:uid="{30538764-82B8-4F47-B6E1-F05CCD3346BA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138" authorId="0" shapeId="0" xr:uid="{F93ACC7A-01CC-4D08-B565-ED80E4B3C142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139" authorId="0" shapeId="0" xr:uid="{31CD7A0D-45FF-4B34-8F67-51D3316BAAB3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144" authorId="0" shapeId="0" xr:uid="{8F149943-EA42-4AFB-BB1D-86F02717354B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145" authorId="0" shapeId="0" xr:uid="{A099AE8B-ED33-4F18-B3D4-CDFBDE109BA4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146" authorId="0" shapeId="0" xr:uid="{DFD6BC05-E261-447A-A5AD-B0E4DE918E67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152" authorId="0" shapeId="0" xr:uid="{E6C65EC7-81F8-464B-940A-7A9C9E2F9071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153" authorId="0" shapeId="0" xr:uid="{1889FA9F-C268-4BB2-ADAC-57CA5653235A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154" authorId="0" shapeId="0" xr:uid="{42CDF728-144F-4446-8FD3-6D233C93C623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155" authorId="0" shapeId="0" xr:uid="{1E45ECBE-CE35-40BB-86FB-15E46ECADAEA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156" authorId="0" shapeId="0" xr:uid="{35B5B184-5C0B-4BBD-8EEE-1ED886D3731E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158" authorId="0" shapeId="0" xr:uid="{5B1F4BCD-182E-4233-BF61-D2C189BD2655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159" authorId="0" shapeId="0" xr:uid="{D5123939-29E0-4E33-A731-343802AD5E17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160" authorId="0" shapeId="0" xr:uid="{C849F038-444D-473E-8E50-A61AE483E7F9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164" authorId="0" shapeId="0" xr:uid="{6D573AD0-51C4-4A80-918D-F355EF7B51E8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165" authorId="0" shapeId="0" xr:uid="{C0AFECB2-D166-42DC-8F2F-42399C44931F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166" authorId="0" shapeId="0" xr:uid="{40D3053C-234F-4334-8821-73F4B3CB9337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167" authorId="0" shapeId="0" xr:uid="{B45FC2D1-85C5-48D1-AB97-0170F56BE21D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168" authorId="0" shapeId="0" xr:uid="{02D57BAF-3AA3-42B1-A578-1D339DAD741D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169" authorId="0" shapeId="0" xr:uid="{86E53567-DF71-47C2-B627-ABB8E879EEE5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171" authorId="0" shapeId="0" xr:uid="{29EEF6A6-EF11-402B-8829-75516A54F763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175" authorId="0" shapeId="0" xr:uid="{86E90D4E-6E30-4F7A-B6DF-217D39B7930E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176" authorId="0" shapeId="0" xr:uid="{1944D799-E5FD-4489-958B-672B9F51B165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177" authorId="0" shapeId="0" xr:uid="{1E8601AC-20AE-4F7F-A1CE-4A6871A1384F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193" authorId="0" shapeId="0" xr:uid="{C7081B3D-AC3E-4C93-8E86-0AE6FD235757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194" authorId="0" shapeId="0" xr:uid="{7858BE71-7D90-44EE-85AA-A97E6E67A77B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195" authorId="0" shapeId="0" xr:uid="{876BDC61-CC19-4BB5-9D32-8F69395B94F0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196" authorId="0" shapeId="0" xr:uid="{5FADB0CF-E77D-44B3-9989-10702305C1B8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197" authorId="0" shapeId="0" xr:uid="{F0890DA6-F6E8-4BB1-A7AE-C0CB1966C2AF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198" authorId="0" shapeId="0" xr:uid="{36C83291-4449-4D0F-95E3-C94B0985F9B1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199" authorId="0" shapeId="0" xr:uid="{B3E684B7-565E-4269-B9E4-841375A83B77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00" authorId="0" shapeId="0" xr:uid="{A721C72C-C266-4C1B-B1AC-DC73B30DFE8E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01" authorId="0" shapeId="0" xr:uid="{E875B3ED-EB0E-4512-884A-A68073CFD25B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02" authorId="0" shapeId="0" xr:uid="{7C1EBAD6-C343-4021-87AA-A45DCBDED899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203" authorId="0" shapeId="0" xr:uid="{0BE01ABB-27EE-403A-9472-4C1C00927213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Llegaron 50 blades (10 V + 40 Universal) por USPS directo a Elsa.
5 blades V para Orthopremium.
5 blades V recibidos de Elsa para Apollo.
10 Universales pendientes de recibir vs factura.</t>
        </r>
      </text>
    </comment>
    <comment ref="J204" authorId="0" shapeId="0" xr:uid="{29CC6137-4265-4E85-A50C-E7EF3AA4EFAF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Llegaron 50 blades (10 V + 40 Universal) por USPS directo a Elsa.
20 Universal para Orthopremium.
20 recibidos de Elsa para Apollo.
40 Universales pendientes de recibir vs factura.
</t>
        </r>
      </text>
    </comment>
    <comment ref="O205" authorId="0" shapeId="0" xr:uid="{32843F66-ACE4-4379-9B33-DD9E04AE0619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entregados directamente por Elsa Arango, pendiente factura en kit con los hand drivers</t>
        </r>
      </text>
    </comment>
    <comment ref="O206" authorId="0" shapeId="0" xr:uid="{E305CF7F-8B89-4B08-9FD2-5CC6593D5650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entregados directamente por Elsa Arango, pendiente factura en kit con los hand drivers</t>
        </r>
      </text>
    </comment>
    <comment ref="K208" authorId="0" shapeId="0" xr:uid="{8ABCDCA5-F85B-4706-AB34-85EDD2AE9D8A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09" authorId="0" shapeId="0" xr:uid="{555BA198-22CA-4E9C-88A5-4B282EEAB727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10" authorId="0" shapeId="0" xr:uid="{CB3DFEF1-2538-4A4D-8C6B-88F916DC69D8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11" authorId="0" shapeId="0" xr:uid="{F1B8DDC7-DCBA-4B07-9AA3-E8BE6E1CD11F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12" authorId="0" shapeId="0" xr:uid="{75441EB9-8402-437E-BCA2-42E9FCF96269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13" authorId="0" shapeId="0" xr:uid="{D1558BCF-3C16-44C6-84C8-5426D6E0EA47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14" authorId="0" shapeId="0" xr:uid="{ECD8E5FF-36F2-4D7B-AEAA-703EBCEB737D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15" authorId="0" shapeId="0" xr:uid="{B8078E7B-E19C-46D2-8F78-6C82C3C3D96C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17" authorId="0" shapeId="0" xr:uid="{5BB42DE6-8BA7-467A-8A4E-D6D2206DA2F8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24" authorId="0" shapeId="0" xr:uid="{4C726486-2CA3-4869-B49A-6932404F4B68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30" authorId="0" shapeId="0" xr:uid="{AB22CC23-2AB2-45F4-AFDE-941094995163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32" authorId="0" shapeId="0" xr:uid="{F5FEC0D6-730B-441F-8382-AD286259F847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33" authorId="0" shapeId="0" xr:uid="{DA80F955-CA93-4BB5-9013-F9F58F18BCBE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34" authorId="0" shapeId="0" xr:uid="{C52C5DED-9CDC-4AAA-ADA0-AF56226634EC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35" authorId="0" shapeId="0" xr:uid="{296F153F-5551-4600-AD4B-6ADD459B6FBD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36" authorId="0" shapeId="0" xr:uid="{A00791EF-55C5-40C8-AEA0-BABBBA075C6D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37" authorId="0" shapeId="0" xr:uid="{1167F1E0-172B-4975-B2B4-A0D99B649BD3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38" authorId="0" shapeId="0" xr:uid="{0B346C50-9754-46C6-B47B-529E70A1C000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39" authorId="0" shapeId="0" xr:uid="{188CA8F4-7DE4-4EF6-A7DE-34D756C848E6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40" authorId="0" shapeId="0" xr:uid="{1E5CB957-C4A0-4E9F-BE12-51A91552FE7D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41" authorId="0" shapeId="0" xr:uid="{F1F0954D-BFA1-4BB1-A4E4-A7CB5A1563BF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42" authorId="0" shapeId="0" xr:uid="{D01AA269-C64B-45B6-B8D6-E0717D348153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43" authorId="0" shapeId="0" xr:uid="{2539AE61-347B-42F3-B758-EB7CD6BA4879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44" authorId="0" shapeId="0" xr:uid="{72355026-29F1-4367-B912-92BAB704D5C9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45" authorId="0" shapeId="0" xr:uid="{28AB7D4E-BE7D-4CC6-947C-EAADF4D26948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46" authorId="0" shapeId="0" xr:uid="{728575FB-777E-477E-BBF8-BE33A79B29D4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49" authorId="0" shapeId="0" xr:uid="{14C1A825-F825-412B-8C75-6BC3D14C77A6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56" authorId="0" shapeId="0" xr:uid="{138E5DAD-1965-4D7F-83DA-8ED0FBAD1D34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61" authorId="0" shapeId="0" xr:uid="{BADD1C1F-4B53-4762-9812-8FB22296ABFF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62" authorId="0" shapeId="0" xr:uid="{07274CFD-5A96-4252-8A2D-223BEEC3CF6D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63" authorId="0" shapeId="0" xr:uid="{CB079E16-F89F-4EF0-91A0-54FF2038A2CE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64" authorId="0" shapeId="0" xr:uid="{9233CB9B-216B-4216-B4B2-3AD0D0533074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65" authorId="0" shapeId="0" xr:uid="{0CD66A1D-A3C0-4A73-A49F-D103139A8FC3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71" authorId="0" shapeId="0" xr:uid="{612797A3-E873-45B7-9B13-B73D60FFCBD7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O271" authorId="0" shapeId="0" xr:uid="{2834E010-6BB6-4468-9CA9-E10E1143FEE0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pedido de marzo, hay que descontarlo, Ankyra entregado a Mauricio personalmente en Certificación y él a Dr Ash</t>
        </r>
      </text>
    </comment>
    <comment ref="K276" authorId="0" shapeId="0" xr:uid="{29D69B9E-4524-4C82-9AE2-3D04E0807276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77" authorId="0" shapeId="0" xr:uid="{827272F5-C008-46F7-BA76-859A6DB9FFE5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78" authorId="0" shapeId="0" xr:uid="{F980FD64-151A-4189-B4BB-1AC1BC60B5EB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79" authorId="0" shapeId="0" xr:uid="{4FD074F0-CEA6-462C-95DD-2A0DD7BD14E0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81" authorId="0" shapeId="0" xr:uid="{F264E682-7EC8-48B7-B02C-E53A425A2503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83" authorId="0" shapeId="0" xr:uid="{7D5181B5-6A79-404E-80E7-773D8FF0399B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85" authorId="0" shapeId="0" xr:uid="{39EC2188-BEFF-4BE0-B552-B94682AB7D97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86" authorId="0" shapeId="0" xr:uid="{4A36F0B3-8F80-4B0B-80EB-2754DB9EA365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87" authorId="0" shapeId="0" xr:uid="{D86702AC-3AC5-4848-B318-B8CD97C1C8A3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88" authorId="0" shapeId="0" xr:uid="{C154430F-3267-4E75-9B80-58B4AE733B2B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89" authorId="0" shapeId="0" xr:uid="{C0A00AE4-A398-4078-9074-E96CB49AD25F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92" authorId="0" shapeId="0" xr:uid="{6FA1844C-A709-4F95-AE84-3A1450DA9177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93" authorId="0" shapeId="0" xr:uid="{033E215E-A054-4C57-AD63-03F71DAB5430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94" authorId="0" shapeId="0" xr:uid="{F0795593-C3A2-4A15-A4AC-DDA4C89A1204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95" authorId="0" shapeId="0" xr:uid="{122E2196-5649-4686-9DB6-D84D12F754E0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98" authorId="0" shapeId="0" xr:uid="{433689E3-9838-429A-9418-C15C45A68110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99" authorId="0" shapeId="0" xr:uid="{94D949AD-93EA-430F-A7CB-F900BB25C536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300" authorId="0" shapeId="0" xr:uid="{B69041B5-8411-45BC-9183-61A03B96F255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301" authorId="0" shapeId="0" xr:uid="{28CA0084-5861-4AD3-8097-F3A359B8ED80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302" authorId="0" shapeId="0" xr:uid="{A67B2C59-E675-48B6-9C06-09F8ACF7910F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303" authorId="0" shapeId="0" xr:uid="{CBB6B62C-7043-4800-8901-8134E499CC19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304" authorId="0" shapeId="0" xr:uid="{5F9FC398-6629-4534-969B-E2CE9ED999F9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307" authorId="0" shapeId="0" xr:uid="{D353FCAA-C63D-43C9-8243-4506405BC181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308" authorId="0" shapeId="0" xr:uid="{65638B60-A03C-44D6-B64C-962333C11C18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309" authorId="0" shapeId="0" xr:uid="{E14A036D-A76C-42CE-BB15-87E53EDE0E0D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310" authorId="0" shapeId="0" xr:uid="{6083D3A3-2FEE-40FF-B5A4-685DF95B6801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313" authorId="0" shapeId="0" xr:uid="{2BD43835-C113-4CB1-A0CF-578767782E38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1 dañado</t>
        </r>
      </text>
    </comment>
    <comment ref="K314" authorId="0" shapeId="0" xr:uid="{1A150FF3-D40F-467F-B56F-B18BFA535848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319" authorId="0" shapeId="0" xr:uid="{793C46AB-63EA-429C-9DCA-9FA842C9CD8B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Llegaron 50 blades (10 V + 40 Universal) por USPS directo a Elsa.
5 blades V para Orthopremium.
5 blades V recibidos de Elsa para Apollo.
10 Universales recibidos el 23-marzo.</t>
        </r>
      </text>
    </comment>
    <comment ref="J320" authorId="0" shapeId="0" xr:uid="{FDA23BAF-8CE1-427A-83A3-EB800754F069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Llegaron 50 blades (10 V + 40 Universal) por USPS directo a Elsa.
20 Universal para Orthopremium.
20 recibidos de Elsa para Apollo.
21 Universales recibidos el 23-marzo.
40 Universales pendientes de recibir vs factura.</t>
        </r>
      </text>
    </comment>
    <comment ref="J321" authorId="0" shapeId="0" xr:uid="{29153441-4F68-49F9-A92B-3FF716AE3E51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se abrió el empaque pero sin utilizar el tornillo y se perdió</t>
        </r>
      </text>
    </comment>
    <comment ref="K321" authorId="0" shapeId="0" xr:uid="{51C40CDD-B757-41A6-8F90-2A172BD2AF72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324" authorId="0" shapeId="0" xr:uid="{B843F487-AF0E-4F05-8352-789437E4776C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327" authorId="0" shapeId="0" xr:uid="{AF905D4C-E626-4FBA-870B-D994D6C8473C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330" authorId="0" shapeId="0" xr:uid="{307F25F4-59B0-4C60-B8F5-C7F5713B713D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354" authorId="0" shapeId="0" xr:uid="{BAEC8FDE-B22B-4E41-BD4A-71B4A9A4EAA2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355" authorId="0" shapeId="0" xr:uid="{60A4A265-0526-47D5-8F13-90AE81B245D5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356" authorId="0" shapeId="0" xr:uid="{30ECA05A-CF07-4FC7-A11A-452872BB26E2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358" authorId="0" shapeId="0" xr:uid="{75ECEC9A-25E2-45BD-83EB-216ED31662C1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360" authorId="0" shapeId="0" xr:uid="{BC3925FD-6C09-4CEB-A3E3-3C28BF62B150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361" authorId="0" shapeId="0" xr:uid="{CD34E852-6E30-4241-AF60-BAED251C4038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362" authorId="0" shapeId="0" xr:uid="{0058DAE2-C4A4-4267-99E0-4816DECE6AAE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368" authorId="0" shapeId="0" xr:uid="{F0F4DB57-1D90-4153-B1A5-90FC68CA2F01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369" authorId="0" shapeId="0" xr:uid="{4A71A9CE-702F-4161-944B-FE52362621AA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370" authorId="0" shapeId="0" xr:uid="{6A03A22D-0439-49CF-B064-1E2FB36CCB1C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379" authorId="0" shapeId="0" xr:uid="{8916A870-146F-42CA-AF6F-1B14FE7F81F1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388" authorId="0" shapeId="0" xr:uid="{D0758AB1-0374-4C3C-8ED3-58880D6D5DDF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402" authorId="0" shapeId="0" xr:uid="{5A869CD7-08DD-4A17-A1BC-10189374011D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417" authorId="0" shapeId="0" xr:uid="{16FDD950-F9B1-40F7-9DF5-7DC236171AF6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418" authorId="0" shapeId="0" xr:uid="{FE018940-B83D-4128-A29A-9D19BB126F93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419" authorId="0" shapeId="0" xr:uid="{7528FCE5-1E70-4834-8424-C3721FF585C5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420" authorId="0" shapeId="0" xr:uid="{E972CFFE-BC15-4B04-B5D9-5BC77DC59348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421" authorId="0" shapeId="0" xr:uid="{C3A200BB-D521-4198-A021-BA45A03610FA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422" authorId="0" shapeId="0" xr:uid="{DD05FDEA-0F9D-4344-B1BA-5D503EBA2E0F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423" authorId="0" shapeId="0" xr:uid="{A631004B-398E-499B-9D15-B660E6517FDF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424" authorId="0" shapeId="0" xr:uid="{E824DFD9-24C5-441B-8FF9-EEF89DAC5E19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426" authorId="0" shapeId="0" xr:uid="{F295F7EB-C0A0-4280-8515-1F1CDF2D5D87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454" authorId="0" shapeId="0" xr:uid="{134B0DDA-B898-45A4-B201-9CDBFEAFB12A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455" authorId="0" shapeId="0" xr:uid="{009A8D71-3328-4A3C-B9E6-394DBE27822A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462" authorId="0" shapeId="0" xr:uid="{0ACB2F8C-5C13-4BA8-9F99-06E81EE517B8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465" authorId="0" shapeId="0" xr:uid="{634FC819-2366-41F4-A742-7B553A19645B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504" authorId="0" shapeId="0" xr:uid="{166D2B12-3D4E-47B3-A543-70994CC1B11F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505" authorId="0" shapeId="0" xr:uid="{A02ACAFD-4559-4750-8A81-0EF1AB3BD10A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508" authorId="0" shapeId="0" xr:uid="{5CB16627-CB69-410C-B1E2-BAAA1DDDA00A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512" authorId="0" shapeId="0" xr:uid="{CDF7B597-0E7E-4408-ADE7-F7B4668F3ACE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513" authorId="0" shapeId="0" xr:uid="{E4C52DC6-023B-46E5-A669-508DCBB6DDBF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515" authorId="0" shapeId="0" xr:uid="{15636846-EB06-4267-9D19-3FCFA24756C5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516" authorId="0" shapeId="0" xr:uid="{E50D5851-3C46-4F0D-BC6F-10063EE35E82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517" authorId="0" shapeId="0" xr:uid="{897CCEDC-B566-473E-9FA2-019975FE3832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518" authorId="0" shapeId="0" xr:uid="{659DFD45-0DCF-446F-B0E4-5A86D891E1E2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524" authorId="0" shapeId="0" xr:uid="{C452457D-9B3E-4753-ABDB-CC9E230AEF05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525" authorId="0" shapeId="0" xr:uid="{9CC5CF89-B8A4-4B8E-8EC5-E76733AF684A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526" authorId="0" shapeId="0" xr:uid="{7F38C895-B499-4B46-A3AF-3E1F7CE8C9C1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527" authorId="0" shapeId="0" xr:uid="{C0565B00-DD28-4BC7-B24B-B97BDBEDE8B7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528" authorId="0" shapeId="0" xr:uid="{C0FDD95E-698D-4324-A1E6-32AF24FCA830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529" authorId="0" shapeId="0" xr:uid="{8D078A8E-ECE6-49E3-AEA3-91BC9E850B50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530" authorId="0" shapeId="0" xr:uid="{A59FA16F-13AE-488F-8D78-A2DC520EC8B3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531" authorId="0" shapeId="0" xr:uid="{6CC87AC7-22DB-480E-9BBE-EB8AC39E833E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542" authorId="0" shapeId="0" xr:uid="{6C38119E-E077-465F-9884-79901F49F05E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544" authorId="0" shapeId="0" xr:uid="{ECE007E3-A8D1-4A53-948D-D42C0549BB0B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no estaba incluido en la factura. No se nacionalizó.</t>
        </r>
      </text>
    </comment>
    <comment ref="K547" authorId="0" shapeId="0" xr:uid="{C61A7D8A-CB51-49F1-A742-2499B9F4E7DE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557" authorId="0" shapeId="0" xr:uid="{644774B3-EE54-47EE-90BE-FC803027CDC0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558" authorId="0" shapeId="0" xr:uid="{2CEB16FC-4CA7-4AA4-9C63-FFD6CF30B692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559" authorId="0" shapeId="0" xr:uid="{F6DC461E-A9D1-4C8B-B9EC-BFD099F7C3A6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560" authorId="0" shapeId="0" xr:uid="{D027D50E-1959-47A9-BB35-F6C7C3BDC875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561" authorId="0" shapeId="0" xr:uid="{A5975A22-41C9-4686-A4EE-6994966176A3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563" authorId="0" shapeId="0" xr:uid="{AC0FECAD-24AB-4556-ABD9-1E3E64A86162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564" authorId="0" shapeId="0" xr:uid="{CC1570CA-600D-44F9-96A8-E9630A2BE143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565" authorId="0" shapeId="0" xr:uid="{C0518625-8BA8-46F0-9036-D771B28E92CD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577" authorId="0" shapeId="0" xr:uid="{F5606D9D-F200-4C69-B0FE-852FCBAF8EF7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578" authorId="0" shapeId="0" xr:uid="{DF27FB5C-BAAA-484C-B20B-BAF80EEC2F62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580" authorId="0" shapeId="0" xr:uid="{81A3D51F-83EF-460A-8BB3-CA1DF8D930D2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581" authorId="0" shapeId="0" xr:uid="{7AB232C3-4D2A-406E-B385-8FBCCCAC39CB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589" authorId="0" shapeId="0" xr:uid="{3EC472C2-EC77-436D-97D3-DF93F31D9FD1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sin tornillos, está desprendido lo azul de lo plateado. Reportado a Savir el 17-Ago.</t>
        </r>
      </text>
    </comment>
    <comment ref="K592" authorId="0" shapeId="0" xr:uid="{3A6EC2E5-7007-451B-A763-B6B23F4C560A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612" authorId="0" shapeId="0" xr:uid="{3752B693-FD40-455A-8FAA-B99667B634CD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613" authorId="0" shapeId="0" xr:uid="{C4A599CC-F7EC-4695-8F60-25AF5D88E80C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614" authorId="0" shapeId="0" xr:uid="{B66D0B85-8A45-40C4-B7E5-029100AE4A06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615" authorId="0" shapeId="0" xr:uid="{393D44A9-C0B4-43F8-A485-F25CE919F3AF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618" authorId="0" shapeId="0" xr:uid="{863DCD6C-8754-4CC6-A1F5-0864BE05621B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619" authorId="0" shapeId="0" xr:uid="{938BA369-4676-4DF7-9FCC-8745D46B217B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620" authorId="0" shapeId="0" xr:uid="{01EFB4DD-1F45-4621-BC88-CE1E7614E5AF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622" authorId="0" shapeId="0" xr:uid="{5DFEC8E2-7B23-4F15-807D-5357637FCB83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623" authorId="0" shapeId="0" xr:uid="{EEC2169F-BDF7-42F6-B205-1FC3A3843131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624" authorId="0" shapeId="0" xr:uid="{758299EB-FADD-4D7C-B721-85C1DE74CD93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625" authorId="0" shapeId="0" xr:uid="{D1683487-2132-47F8-B80B-4D4767163BCE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626" authorId="0" shapeId="0" xr:uid="{3012B10E-C7B8-4D7C-8AE0-77B641629342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627" authorId="0" shapeId="0" xr:uid="{84E46836-6065-43D6-B896-A27C635AC37E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628" authorId="0" shapeId="0" xr:uid="{FB6F2D01-B67D-43B8-AA4F-3B6E530D4555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629" authorId="0" shapeId="0" xr:uid="{41794C80-6F8E-4404-8F1A-475D2E302627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636" authorId="0" shapeId="0" xr:uid="{E4D098DC-F944-4736-8952-6B59257DFC15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637" authorId="0" shapeId="0" xr:uid="{DD0E4B8B-62F1-4E42-9B24-7B2FCE3F2AA5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638" authorId="0" shapeId="0" xr:uid="{DEF9CBB9-5154-4238-BAD6-A7AE5E6A872F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640" authorId="0" shapeId="0" xr:uid="{2D503A0F-D655-4A61-AFE3-589F52C2A67A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641" authorId="0" shapeId="0" xr:uid="{055477B5-AE09-488D-81F8-AEC80264F675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645" authorId="0" shapeId="0" xr:uid="{77F3785F-6C98-42A6-AB94-DA0E51389D61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646" authorId="0" shapeId="0" xr:uid="{92F54683-2860-4972-8BA7-559E217483AD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647" authorId="0" shapeId="0" xr:uid="{062C36EC-1EC7-4BFF-B87A-72F1DA0803C8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648" authorId="0" shapeId="0" xr:uid="{4262EA32-4124-4D59-A0B3-B5B7EF63BEF8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649" authorId="0" shapeId="0" xr:uid="{148A3AB5-D924-4C18-94A0-866FADFFE908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Q649" authorId="0" shapeId="0" xr:uid="{4ECDE6DF-091E-4EE0-8835-1AE01B1C33E4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Se cambiaron por 2x12 rosca total. Virginia se los entregó a Elsa Arango y Elsa Arango le entregó los 2x12 total.</t>
        </r>
      </text>
    </comment>
    <comment ref="K650" authorId="0" shapeId="0" xr:uid="{4C77E6B1-CBC7-4736-8B05-9EB3DB25BF5B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651" authorId="0" shapeId="0" xr:uid="{DF0A7D50-E2BA-4821-A81F-3D98D56FF40F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652" authorId="0" shapeId="0" xr:uid="{BE68B69A-A795-47C8-97E2-E693083A7DAC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656" authorId="0" shapeId="0" xr:uid="{B6279E19-F5CD-4F23-8E9A-C0A95930235F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662" authorId="0" shapeId="0" xr:uid="{7F257B25-A163-4836-BB3C-DC973A7311CA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663" authorId="0" shapeId="0" xr:uid="{0784676B-6C7B-4727-ADBF-F660EA443BCF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664" authorId="0" shapeId="0" xr:uid="{5ECBBA32-D023-432E-8F8D-2078FE144FAF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667" authorId="0" shapeId="0" xr:uid="{AB79AA5A-DDD0-4D81-99D9-A568F0AE19A7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668" authorId="0" shapeId="0" xr:uid="{D45EC96F-3A9B-4818-B5C0-EC973488D1BD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684" authorId="0" shapeId="0" xr:uid="{81CDC117-EA74-436C-8CA2-4515E016DF2B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691" authorId="0" shapeId="0" xr:uid="{39108C21-F48D-44E3-8CF0-FFB0AA2BD619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692" authorId="0" shapeId="0" xr:uid="{06E3722F-F847-4D3A-8430-0B82A422E9D1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693" authorId="0" shapeId="0" xr:uid="{A23F0D90-F3D7-4D64-BAB2-E70D1FC65042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694" authorId="0" shapeId="0" xr:uid="{6A7661A1-7916-4268-AACE-339DAFDB2A20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695" authorId="0" shapeId="0" xr:uid="{7A8A2AF1-CC0B-4E8B-8AD1-81A6C5A9236E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700" authorId="0" shapeId="0" xr:uid="{2A5C57BE-992A-42FD-B6D7-415B521FE1C2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701" authorId="0" shapeId="0" xr:uid="{5EC5F19B-A8F8-47B0-BBD9-678A68ADAE4D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702" authorId="0" shapeId="0" xr:uid="{5A8306FB-5F90-4078-B38C-6CFB6D4D124B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Q702" authorId="0" shapeId="0" xr:uid="{6EED102E-03DD-445B-BA54-E7610E0275FB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Se cambiaron por 2x12 rosca total. Virginia se los entregó a Elsa Arango y Elsa Arango le entregó los 2x12 total.</t>
        </r>
      </text>
    </comment>
    <comment ref="K704" authorId="0" shapeId="0" xr:uid="{8BACF091-0FF2-403D-B229-65785B5E0072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705" authorId="0" shapeId="0" xr:uid="{508B1148-3FA1-47B2-AC6E-E750C3C715D0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706" authorId="0" shapeId="0" xr:uid="{D47DDFB7-AF12-4909-B708-F8DF166D21C3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707" authorId="0" shapeId="0" xr:uid="{92094EA0-B046-4A64-9164-2F01BE0A0E35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708" authorId="0" shapeId="0" xr:uid="{AC378770-2466-47B2-9B79-A8603D2B3DE6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709" authorId="0" shapeId="0" xr:uid="{623D7FC2-BED8-4C85-8540-A2D6795BF3BC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710" authorId="0" shapeId="0" xr:uid="{DB956EEC-1DA5-48CF-A239-8D6198C8C0EA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719" authorId="0" shapeId="0" xr:uid="{9340B9CC-CC88-4BD0-B635-81452AB9D9BA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727" authorId="0" shapeId="0" xr:uid="{F6D5E9B3-0BFF-4CA1-8BCE-AA34CEF344C1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728" authorId="0" shapeId="0" xr:uid="{EB222392-E8E6-4405-9D51-9013467042B5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730" authorId="0" shapeId="0" xr:uid="{3470DA33-1374-4BFF-AA01-B85881521FC4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731" authorId="0" shapeId="0" xr:uid="{85CFF6F0-2899-4338-9331-2F83635427FB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732" authorId="0" shapeId="0" xr:uid="{115BFE6A-65AF-4921-BF4A-0AE5C7CCCAF7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733" authorId="0" shapeId="0" xr:uid="{4E5643C4-69BD-4DDE-8972-42B8A3FF8B8B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734" authorId="0" shapeId="0" xr:uid="{902B4DDD-AC94-4F5E-A51F-4F2FEDF24522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735" authorId="0" shapeId="0" xr:uid="{03EFA35B-7506-4967-9007-B5205449EBA7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736" authorId="0" shapeId="0" xr:uid="{296A5959-19DE-4D08-B19F-E9233FD88F24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737" authorId="0" shapeId="0" xr:uid="{708AC305-D538-4AE6-83D6-7E64BCE3D38A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745" authorId="0" shapeId="0" xr:uid="{68537FFF-8296-4735-A366-E3A780DC81BB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caucho dañado
</t>
        </r>
      </text>
    </comment>
    <comment ref="K748" authorId="0" shapeId="0" xr:uid="{63ADB42D-66DF-4530-A830-4592C12177CB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749" authorId="0" shapeId="0" xr:uid="{5A80B378-D43B-43DB-B5E6-97EE848A65A0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759" authorId="0" shapeId="0" xr:uid="{0EB48B82-1D56-4CD7-9B2E-1CF7BDC617D0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762" authorId="0" shapeId="0" xr:uid="{B3FE69E3-9668-466C-B3EC-C2332ECDE87B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765" authorId="0" shapeId="0" xr:uid="{C6F48B70-386D-4F80-8357-5866421DAE76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766" authorId="0" shapeId="0" xr:uid="{5AEECFD9-1D08-427A-980A-FAA3BCC0E9D3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767" authorId="0" shapeId="0" xr:uid="{9C725ACA-3B34-4C9C-876D-9EDB04565569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768" authorId="0" shapeId="0" xr:uid="{84417564-E2FD-4461-8952-45096DBC8ADA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776" authorId="0" shapeId="0" xr:uid="{F52B1DC5-6951-4C91-9CBB-E15B82C10425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786" authorId="0" shapeId="0" xr:uid="{17BA8CCC-68E6-49F2-A435-7999FCF4D753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787" authorId="0" shapeId="0" xr:uid="{F3610C14-C42D-4D7E-8878-4F6AE53DE091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794" authorId="0" shapeId="0" xr:uid="{92D49B20-C6CB-410A-8E20-4AA0ABC37348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795" authorId="0" shapeId="0" xr:uid="{F1EA0736-A425-4BF8-8C3F-F29C52EFDACA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801" authorId="0" shapeId="0" xr:uid="{DF3715BA-38D4-4B5B-ADB8-F8DE75C7E912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811" authorId="0" shapeId="0" xr:uid="{B521F5B0-5CC7-47D5-816E-01CFEBF36482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Recibidas junto con la importación de factura de 30-Octubre pero no estaban en la factura </t>
        </r>
      </text>
    </comment>
    <comment ref="J812" authorId="0" shapeId="0" xr:uid="{4866E6DC-6C06-470B-9CC0-7497AB5467BD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Recibidas junto con la importación de factura de 30-Octubre pero no estaban en la factura </t>
        </r>
      </text>
    </comment>
    <comment ref="K815" authorId="0" shapeId="0" xr:uid="{3838CE23-0908-42CF-BA86-BB004F1BF699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822" authorId="0" shapeId="0" xr:uid="{151DF190-910C-490E-84F8-2DE95BBB1892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Producto trocado por Elizabeth de USA. Sacó de nuestra importación 3 und de IZC y las cambió por 3 und de 2x14.</t>
        </r>
      </text>
    </comment>
    <comment ref="J823" authorId="0" shapeId="0" xr:uid="{718759D0-4AC9-4328-BB64-BB9D09CCEA3D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Producto trocado por Elizabeth de USA. Sacó de nuestra importación 3 und de IZC y las cambió por 3 und de 2x14.</t>
        </r>
      </text>
    </comment>
    <comment ref="K833" authorId="0" shapeId="0" xr:uid="{B84276E6-7595-44FC-9013-B092DAC9FFE6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841" authorId="0" shapeId="0" xr:uid="{0FFC4462-EF52-4E5B-A060-526361964C7E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842" authorId="0" shapeId="0" xr:uid="{E532B22A-75EE-452C-B5FD-59A780ECDD43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843" authorId="0" shapeId="0" xr:uid="{858EE9EF-C31A-44C8-8DCC-4CE635A3AF73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845" authorId="0" shapeId="0" xr:uid="{DEAA07CE-13C4-4459-AE67-0B89A463B8DF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846" authorId="0" shapeId="0" xr:uid="{EA9F8815-88E7-4421-82EA-15805D41EF84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848" authorId="0" shapeId="0" xr:uid="{2B1406A7-F258-4BBD-AABB-280EB8FBA95A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849" authorId="0" shapeId="0" xr:uid="{AC93711A-99F7-4694-A418-04EC91853349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855" authorId="0" shapeId="0" xr:uid="{89B79FC7-E983-4134-8377-62760A22E643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856" authorId="0" shapeId="0" xr:uid="{A5BB78E2-5593-4687-82C7-D274AE376F8F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857" authorId="0" shapeId="0" xr:uid="{87A7A79A-302A-4048-AEE0-EB5E38E07BBD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861" authorId="0" shapeId="0" xr:uid="{2853F78D-A7B1-41C3-8166-777713C782EC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862" authorId="0" shapeId="0" xr:uid="{65660C5B-485A-4C34-996F-D904B22EA09B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865" authorId="0" shapeId="0" xr:uid="{093D0187-2CD3-414D-A698-CAB18DAC7B80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867" authorId="0" shapeId="0" xr:uid="{4A632D3A-F880-4A21-9EC6-CE3882B507D4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869" authorId="0" shapeId="0" xr:uid="{7102A7EC-2EC3-4065-AE75-59095722AE74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907" authorId="0" shapeId="0" xr:uid="{E2F5E565-DADB-436B-A1D0-35254395519C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908" authorId="0" shapeId="0" xr:uid="{03E8FD37-58E6-45CA-BCA4-F205D5084080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909" authorId="0" shapeId="0" xr:uid="{F9CB564A-DB23-4938-BA56-462B8F1FD0D6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911" authorId="0" shapeId="0" xr:uid="{8D138552-B161-4F9F-834C-D5F1C02DA223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912" authorId="0" shapeId="0" xr:uid="{EE3DB242-1ED2-47FB-A944-DD9F13B126FA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913" authorId="0" shapeId="0" xr:uid="{5C7ABD6A-A9D3-4E21-8E70-D154EA2CFBDF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917" authorId="0" shapeId="0" xr:uid="{93FB8C1F-640A-4E1E-B246-751A8C793CAB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Se factura 2unidades se obsequia 2
</t>
        </r>
      </text>
    </comment>
    <comment ref="J918" authorId="0" shapeId="0" xr:uid="{5CBE7E5D-3CDF-41FB-A539-0DDF30063753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Se factura 2unidades se obsequia 2
</t>
        </r>
      </text>
    </comment>
    <comment ref="K928" authorId="0" shapeId="0" xr:uid="{4323AE5C-238D-4F2C-A17C-7B5831D2D085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942" authorId="0" shapeId="0" xr:uid="{9888FBFF-B7D3-4581-B260-28D2A208F157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951" authorId="0" shapeId="0" xr:uid="{907AC9B8-DEC0-4F91-A89E-5F995B2C9F7D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966" authorId="0" shapeId="0" xr:uid="{9DB05090-B2EF-493C-9186-FB8DE7717200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974" authorId="0" shapeId="0" xr:uid="{B179FDD6-DF92-4F99-8236-61B610BE27CF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981" authorId="0" shapeId="0" xr:uid="{56D6DC9F-B6BA-4877-A7C1-C1497853C49F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985" authorId="0" shapeId="0" xr:uid="{531E87A1-F6DF-4A6B-8178-A5A9470456A9}">
      <text>
        <r>
          <rPr>
            <b/>
            <sz val="9"/>
            <color indexed="81"/>
            <rFont val="Tahoma"/>
            <family val="2"/>
          </rPr>
          <t xml:space="preserve">Apollo Trainings:
</t>
        </r>
        <r>
          <rPr>
            <sz val="9"/>
            <color indexed="81"/>
            <rFont val="Tahoma"/>
            <family val="2"/>
          </rPr>
          <t xml:space="preserve">Descuento 10%
Pendiente incluir valor soldadura
</t>
        </r>
      </text>
    </comment>
    <comment ref="K986" authorId="0" shapeId="0" xr:uid="{5CA99A70-D2BD-4E0D-8804-3529E311DA33}">
      <text>
        <r>
          <rPr>
            <b/>
            <sz val="9"/>
            <color indexed="81"/>
            <rFont val="Tahoma"/>
            <family val="2"/>
          </rPr>
          <t xml:space="preserve">Apollo Trainings:
</t>
        </r>
        <r>
          <rPr>
            <sz val="9"/>
            <color indexed="81"/>
            <rFont val="Tahoma"/>
            <family val="2"/>
          </rPr>
          <t xml:space="preserve">Descuento 10%
Pendiente incluir valor soldadura
</t>
        </r>
      </text>
    </comment>
    <comment ref="K1024" authorId="0" shapeId="0" xr:uid="{F0854E30-DA7E-4BFA-B22D-9A455BB4D35D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1040" authorId="0" shapeId="0" xr:uid="{6DA46330-8FF2-435B-85A6-29A98159AE22}">
      <text>
        <r>
          <rPr>
            <sz val="9"/>
            <color indexed="81"/>
            <rFont val="Tahoma"/>
            <family val="2"/>
          </rPr>
          <t xml:space="preserve">MSVC No Facturado
</t>
        </r>
      </text>
    </comment>
    <comment ref="K1041" authorId="0" shapeId="0" xr:uid="{25619B62-D17F-45D5-B8BA-FBABE4948557}">
      <text>
        <r>
          <rPr>
            <sz val="9"/>
            <color indexed="81"/>
            <rFont val="Tahoma"/>
            <family val="2"/>
          </rPr>
          <t xml:space="preserve">MSVC No Facturado
</t>
        </r>
      </text>
    </comment>
    <comment ref="K1042" authorId="0" shapeId="0" xr:uid="{F2F319E1-2149-4D95-8F89-69E9D068311B}">
      <text>
        <r>
          <rPr>
            <sz val="9"/>
            <color indexed="81"/>
            <rFont val="Tahoma"/>
            <family val="2"/>
          </rPr>
          <t xml:space="preserve">MSVC No Facturado
</t>
        </r>
      </text>
    </comment>
    <comment ref="K1074" authorId="0" shapeId="0" xr:uid="{53048887-74F3-44BE-9EE8-2D58D8DF9016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1155" authorId="0" shapeId="0" xr:uid="{E8DD844B-B4DC-4C19-B2A1-7D66A2045E3C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Apollo Trainings</author>
  </authors>
  <commentList>
    <comment ref="C10" authorId="0" shapeId="0" xr:uid="{08065B42-FE8A-4C4D-8FCB-8E569C810BE9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Purchasing
Sales
</t>
        </r>
      </text>
    </comment>
    <comment ref="K28" authorId="0" shapeId="0" xr:uid="{FC5D4D3A-A269-4F03-9C55-06A31DE08BC3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112" authorId="0" shapeId="0" xr:uid="{16488B5A-8FF9-4F0A-AD64-10644124661C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113" authorId="0" shapeId="0" xr:uid="{8F2D44A3-BEDC-4871-99AE-3383B3B941D9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114" authorId="0" shapeId="0" xr:uid="{77A85B76-C523-4799-BD37-FC4B54C978B5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115" authorId="0" shapeId="0" xr:uid="{91187EA0-F3E7-4ACD-AB35-F401448BECD0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116" authorId="0" shapeId="0" xr:uid="{162F71C4-8EFB-43DC-B878-F3424747F2AE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117" authorId="0" shapeId="0" xr:uid="{C64FCDEA-2246-42CD-9DE1-14E850E830BE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122" authorId="0" shapeId="0" xr:uid="{1E3D7C98-70A3-4AD8-B11F-284214434609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123" authorId="0" shapeId="0" xr:uid="{93E27D2A-EA15-4A0D-9AA9-D79EB23FD888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124" authorId="0" shapeId="0" xr:uid="{FDA85E1D-42F3-4E08-BAEC-34D27D6B0822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125" authorId="0" shapeId="0" xr:uid="{E5ECD428-B9EB-4C62-AF77-34C4971B8A04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126" authorId="0" shapeId="0" xr:uid="{F4638D52-291B-4D2F-9FD5-0F07BD7076A3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127" authorId="0" shapeId="0" xr:uid="{F7011F00-7CA9-4DA1-9912-BA96740D4B54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128" authorId="0" shapeId="0" xr:uid="{64979A67-AE6C-4B6B-A063-470CAA6851CC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138" authorId="0" shapeId="0" xr:uid="{65935FC0-0197-4EBA-BE1D-90F0BDB07747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139" authorId="0" shapeId="0" xr:uid="{376962AC-EE84-4799-9124-B1ED410F4078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144" authorId="0" shapeId="0" xr:uid="{4BEEE689-0C54-4AD2-B7C3-5DABD694BB70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145" authorId="0" shapeId="0" xr:uid="{519794DB-F1C0-4FC1-AC23-B979FEA3028C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146" authorId="0" shapeId="0" xr:uid="{5126FF75-D9AB-4FD9-BD59-1AB06DA65BE5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152" authorId="0" shapeId="0" xr:uid="{42146FBF-4BE3-4002-B8C9-B5F481E23E97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153" authorId="0" shapeId="0" xr:uid="{4DF3BE01-7758-4D1C-96C1-39ED8E7E1F66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154" authorId="0" shapeId="0" xr:uid="{95DECC87-7ACB-434B-9AA5-A0077DBE8CB7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155" authorId="0" shapeId="0" xr:uid="{B19D8791-15F4-4286-9C09-C88B6705410B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156" authorId="0" shapeId="0" xr:uid="{BFDDF96F-A406-4E53-9EC7-D44180D43277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158" authorId="0" shapeId="0" xr:uid="{4A485ECC-9430-4474-9124-3126A53AC3E8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159" authorId="0" shapeId="0" xr:uid="{A46EDA8B-AE7B-4CA6-9A34-B3F23DE1E06C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160" authorId="0" shapeId="0" xr:uid="{9B502F30-E3E8-49CC-83D3-D42A9AAAC358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164" authorId="0" shapeId="0" xr:uid="{6473E716-5168-4DEA-8691-5974148645D1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165" authorId="0" shapeId="0" xr:uid="{7936E7BD-A9D8-4D8A-845E-C33442D929F8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166" authorId="0" shapeId="0" xr:uid="{50CC1342-122D-4E54-905C-31104EBE0F80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167" authorId="0" shapeId="0" xr:uid="{9DD99BE1-2C30-4E78-8196-CC36D6FC7A1F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168" authorId="0" shapeId="0" xr:uid="{CCFAD1CE-C621-4563-B149-FBE36E6E6B40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169" authorId="0" shapeId="0" xr:uid="{9EE004CF-5253-4836-96E5-CE0623F1C92F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171" authorId="0" shapeId="0" xr:uid="{93CD2029-FF6E-429F-95D4-8A7F63F55190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175" authorId="0" shapeId="0" xr:uid="{FDD386B6-19F0-4547-811F-8715C5D26995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176" authorId="0" shapeId="0" xr:uid="{D0462A0F-47AF-4B4B-8DE8-37BE56241516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177" authorId="0" shapeId="0" xr:uid="{DBE3A44F-1CA2-45E4-A560-BDF421C5B87D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193" authorId="0" shapeId="0" xr:uid="{C5ED717F-A4E2-4D07-BCC6-8AA18B37B318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194" authorId="0" shapeId="0" xr:uid="{AC28AAAD-1941-4EDE-97B6-38CA7EFB1B2A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195" authorId="0" shapeId="0" xr:uid="{8B014A8E-7073-4A65-A1A4-585B40B4E0DF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196" authorId="0" shapeId="0" xr:uid="{49A27F1B-420D-4BF1-82C5-96B39B009DF1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197" authorId="0" shapeId="0" xr:uid="{75FF92A4-EFBD-4AEA-8CE8-3E0DF21430F8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198" authorId="0" shapeId="0" xr:uid="{84FF9682-6DB0-483C-ACD4-EED4F9742BC3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199" authorId="0" shapeId="0" xr:uid="{8C612369-1E13-4236-A1C2-449B2D64BF23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00" authorId="0" shapeId="0" xr:uid="{D13A0215-BD55-44B7-A1A8-4F779682F4BE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01" authorId="0" shapeId="0" xr:uid="{8C4A2B21-14B5-476E-8B9D-4A4C5F817F6A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02" authorId="0" shapeId="0" xr:uid="{0B882317-A29B-4F42-AB7C-CD776F1E6A5A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203" authorId="0" shapeId="0" xr:uid="{4220D9F1-A51A-49CF-8FEF-308F3E6E36D7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Llegaron 50 blades (10 V + 40 Universal) por USPS directo a Elsa.
5 blades V para Orthopremium.
5 blades V recibidos de Elsa para Apollo.
10 Universales pendientes de recibir vs factura.</t>
        </r>
      </text>
    </comment>
    <comment ref="J204" authorId="0" shapeId="0" xr:uid="{DF6387A9-9DCB-4A93-B579-58F080897567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Llegaron 50 blades (10 V + 40 Universal) por USPS directo a Elsa.
20 Universal para Orthopremium.
20 recibidos de Elsa para Apollo.
40 Universales pendientes de recibir vs factura.
</t>
        </r>
      </text>
    </comment>
    <comment ref="O205" authorId="0" shapeId="0" xr:uid="{B7A3AB32-45CB-47D1-9674-A7EAF4C2789A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entregados directamente por Elsa Arango, pendiente factura en kit con los hand drivers</t>
        </r>
      </text>
    </comment>
    <comment ref="O206" authorId="0" shapeId="0" xr:uid="{C46E6E2C-DF4E-404B-931B-12A57021ED6C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entregados directamente por Elsa Arango, pendiente factura en kit con los hand drivers</t>
        </r>
      </text>
    </comment>
    <comment ref="K208" authorId="0" shapeId="0" xr:uid="{E3D434CF-0D96-4C2B-A28C-02603E98F22E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09" authorId="0" shapeId="0" xr:uid="{485446CD-6DA5-4E0E-AA22-573070C59A2B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10" authorId="0" shapeId="0" xr:uid="{CDECB3E7-3019-4319-B142-83576339D727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11" authorId="0" shapeId="0" xr:uid="{A1D45842-72AA-4A32-B2E4-0C5B89A2678A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12" authorId="0" shapeId="0" xr:uid="{96D0EC79-017D-448A-98E9-39BC2EA6043C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13" authorId="0" shapeId="0" xr:uid="{24277F72-E497-4E0C-97AB-8C0CBDA1D7EC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14" authorId="0" shapeId="0" xr:uid="{05869908-6808-4AD5-BF69-B92F46366F58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15" authorId="0" shapeId="0" xr:uid="{89C22CF7-DC7E-4E8A-A4D9-B773FED56CA4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17" authorId="0" shapeId="0" xr:uid="{E6664E9F-450E-4087-8430-F43F85DB50D7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24" authorId="0" shapeId="0" xr:uid="{4E2B5D5C-7F95-4C0B-986A-4450ACFC358B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30" authorId="0" shapeId="0" xr:uid="{41664E24-B7D8-4F5C-9A27-32B37D4EFB9C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32" authorId="0" shapeId="0" xr:uid="{409FEFC7-7024-4A59-BCB4-CC7904D4DE72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33" authorId="0" shapeId="0" xr:uid="{C7141CFB-A100-4C5B-A565-A339C5ABD8E5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34" authorId="0" shapeId="0" xr:uid="{9B4B1815-1355-4A55-9B71-8407FD04F29A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35" authorId="0" shapeId="0" xr:uid="{3B4BEBCF-6F49-4329-9A98-01A81EA45DD5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36" authorId="0" shapeId="0" xr:uid="{A3B6E1B5-3C44-4246-8AEF-7CECF768A6C4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37" authorId="0" shapeId="0" xr:uid="{8547D68D-C4F4-4A4E-8E6E-69FAED4B1659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38" authorId="0" shapeId="0" xr:uid="{3AE9B043-1D85-46E6-876F-728196140932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39" authorId="0" shapeId="0" xr:uid="{1B8A5F4B-64FD-4CB5-A5F9-E54F9B584138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40" authorId="0" shapeId="0" xr:uid="{078F9C0C-90F4-47C9-82A8-8C5A8DD06FC5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41" authorId="0" shapeId="0" xr:uid="{3C25F7F8-AF86-4262-84C0-F738AD7A2E12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42" authorId="0" shapeId="0" xr:uid="{C73E8C24-5EBC-4064-BB82-F59B207D5F7B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43" authorId="0" shapeId="0" xr:uid="{4FE8149F-F2CA-47CB-99B0-ACD4905FF74C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44" authorId="0" shapeId="0" xr:uid="{6850AA15-6131-46C1-82E5-EC5532B6355F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45" authorId="0" shapeId="0" xr:uid="{7AAD941F-EEE3-46B3-A337-A5FA984CB970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46" authorId="0" shapeId="0" xr:uid="{BDA6D577-0C1C-4034-A72F-DE420D95B150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49" authorId="0" shapeId="0" xr:uid="{D5A7A568-36B4-4EFB-AF48-2AF41F908623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56" authorId="0" shapeId="0" xr:uid="{877429E7-118A-4B92-A488-30F4539E01FE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61" authorId="0" shapeId="0" xr:uid="{1385BF34-9FF8-4187-B725-AAEB3A4B0470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62" authorId="0" shapeId="0" xr:uid="{CC90EAC2-B4A5-4827-B9DF-97FDFAE6BD32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63" authorId="0" shapeId="0" xr:uid="{6F05D6BF-36B5-4057-A38F-3F971AC9CF09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64" authorId="0" shapeId="0" xr:uid="{0A42FE3E-392D-4BCD-806D-55F7FB3641A7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65" authorId="0" shapeId="0" xr:uid="{F4403AD5-DE7E-48D8-B25E-84AAAD52A9EF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71" authorId="0" shapeId="0" xr:uid="{D081CC78-4184-4869-B898-40A6BAE300BF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O271" authorId="0" shapeId="0" xr:uid="{02681B69-4B00-4548-86EB-F0F62AD14C2C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pedido de marzo, hay que descontarlo, Ankyra entregado a Mauricio personalmente en Certificación y él a Dr Ash</t>
        </r>
      </text>
    </comment>
    <comment ref="K276" authorId="0" shapeId="0" xr:uid="{8F77C648-0726-45B2-9A07-B322B6704207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77" authorId="0" shapeId="0" xr:uid="{483AC7B2-EF3C-498C-A588-B98ECB35706A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78" authorId="0" shapeId="0" xr:uid="{3CDDABC2-5B86-4982-9A93-617DA2F5EE7F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79" authorId="0" shapeId="0" xr:uid="{5E505013-BBDC-4C83-9DE7-EA40F62EF0C2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81" authorId="0" shapeId="0" xr:uid="{2A91C161-D8DF-430E-9F74-C873AE7644D9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83" authorId="0" shapeId="0" xr:uid="{9183C1B3-20EB-4336-9A8A-783E266AE313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85" authorId="0" shapeId="0" xr:uid="{25516C02-299E-4201-980C-D45CA3962A83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86" authorId="0" shapeId="0" xr:uid="{60CF7BDC-9B41-4977-AAA5-471F79E8EDA4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87" authorId="0" shapeId="0" xr:uid="{99A08181-EB63-4942-A9D3-E8CAF201547A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88" authorId="0" shapeId="0" xr:uid="{1F25D514-ED8A-4207-ADB6-8454EAC9BDE5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89" authorId="0" shapeId="0" xr:uid="{E49C1D43-EACB-4B90-90B7-8949E12C9CD3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92" authorId="0" shapeId="0" xr:uid="{0E1787A6-F037-473D-9BB0-1605E1DAAC5E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93" authorId="0" shapeId="0" xr:uid="{FE8DB191-AC38-4BC3-84D6-FC555049E183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94" authorId="0" shapeId="0" xr:uid="{F68621E4-C50D-4F78-9D0A-0AE0037669A6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95" authorId="0" shapeId="0" xr:uid="{AA484DB2-35E5-437A-A00B-3A29AF053F27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98" authorId="0" shapeId="0" xr:uid="{B9485D86-DDF3-4EC0-9D0A-FBB55AC06AB5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99" authorId="0" shapeId="0" xr:uid="{3D1F88B5-686E-4E99-90F3-4CFDDCF960E0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300" authorId="0" shapeId="0" xr:uid="{F90F2C07-061E-439D-BFD8-7DC985529C05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301" authorId="0" shapeId="0" xr:uid="{B054A338-3EF2-4D4F-862E-CACB91F746FF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302" authorId="0" shapeId="0" xr:uid="{671B2D2B-7930-4B83-86B7-22438ADA84F6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303" authorId="0" shapeId="0" xr:uid="{A72D07C8-0897-4B03-915F-40F7F9371816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304" authorId="0" shapeId="0" xr:uid="{89554F8D-E529-4A23-9FDD-DBD904E609E5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307" authorId="0" shapeId="0" xr:uid="{B267FACA-8BF7-47E7-985C-83D98D01169A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308" authorId="0" shapeId="0" xr:uid="{63A74F1C-F80C-47DA-8C55-FCC6A2E4F989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309" authorId="0" shapeId="0" xr:uid="{74D0C805-AAA3-462E-AB7C-F79B60E6BE80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310" authorId="0" shapeId="0" xr:uid="{A6C465B5-8A69-40B0-8E45-FEC2A3243D75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313" authorId="0" shapeId="0" xr:uid="{1BB8B518-ABA0-46B6-8786-EF76A0CBD7D6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1 dañado</t>
        </r>
      </text>
    </comment>
    <comment ref="K314" authorId="0" shapeId="0" xr:uid="{B84D020D-318E-4DB3-BF77-8694396456CB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319" authorId="0" shapeId="0" xr:uid="{D2E095E9-C3B4-4707-A650-20D4D99B91EA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Llegaron 50 blades (10 V + 40 Universal) por USPS directo a Elsa.
5 blades V para Orthopremium.
5 blades V recibidos de Elsa para Apollo.
10 Universales recibidos el 23-marzo.</t>
        </r>
      </text>
    </comment>
    <comment ref="J320" authorId="0" shapeId="0" xr:uid="{3BB32DBC-D0F9-4B4B-AFEE-298272C5FAB3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Llegaron 50 blades (10 V + 40 Universal) por USPS directo a Elsa.
20 Universal para Orthopremium.
20 recibidos de Elsa para Apollo.
21 Universales recibidos el 23-marzo.
40 Universales pendientes de recibir vs factura.</t>
        </r>
      </text>
    </comment>
    <comment ref="J321" authorId="0" shapeId="0" xr:uid="{3C8901D9-8D44-4458-915F-637FCC3C2121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se abrió el empaque pero sin utilizar el tornillo y se perdió</t>
        </r>
      </text>
    </comment>
    <comment ref="K321" authorId="0" shapeId="0" xr:uid="{D31F4D35-FCEF-495D-8CE0-6A96DC7302AF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324" authorId="0" shapeId="0" xr:uid="{452979BB-3727-485F-9D76-0F9A92662B37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327" authorId="0" shapeId="0" xr:uid="{6B5C0D72-D512-4018-AC8F-3F15DBA9E29E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330" authorId="0" shapeId="0" xr:uid="{2DFC48E8-18EE-4843-9D10-88D9B6A14930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354" authorId="0" shapeId="0" xr:uid="{94380F06-815E-487A-9622-1D741A58ED52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355" authorId="0" shapeId="0" xr:uid="{E9CA1CA1-858B-4ECD-8F0D-53698A8F9418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356" authorId="0" shapeId="0" xr:uid="{BE74A997-9EBF-4C10-836C-73807F2E2739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358" authorId="0" shapeId="0" xr:uid="{827D0B76-807B-4F48-A186-9C8F4191ACF0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360" authorId="0" shapeId="0" xr:uid="{89530F6B-E107-453E-84AD-2E3AB18F5469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361" authorId="0" shapeId="0" xr:uid="{DB456FCD-F472-41A7-96A7-F8FF11639A86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362" authorId="0" shapeId="0" xr:uid="{5D422A52-9EE1-4A48-89B0-6E347563CEC9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368" authorId="0" shapeId="0" xr:uid="{6C202C7C-88DA-4F8D-AED2-A8DBDA64F583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369" authorId="0" shapeId="0" xr:uid="{33EEE6D1-630C-4DF6-9C7F-705901B7E550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370" authorId="0" shapeId="0" xr:uid="{F6D283C3-FAA5-49FE-A5E1-0F01A0D60D60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379" authorId="0" shapeId="0" xr:uid="{ACFB328D-B280-4C42-9F95-003C69372D98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388" authorId="0" shapeId="0" xr:uid="{C2798A91-A426-4760-B125-3418A9FDEFBC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402" authorId="0" shapeId="0" xr:uid="{5246FDEB-6AED-4CB9-9A95-E67382DD8868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417" authorId="0" shapeId="0" xr:uid="{FC6BCF67-B5F7-4F8F-A4FB-4EE7C7A34207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418" authorId="0" shapeId="0" xr:uid="{0C913E86-E310-4E92-A18B-7FD52B0FAB7D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419" authorId="0" shapeId="0" xr:uid="{04F9E678-D053-4508-9AC8-97F585FBC1AB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420" authorId="0" shapeId="0" xr:uid="{43FC373D-5416-4DDB-9BF5-7FECB080AA06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421" authorId="0" shapeId="0" xr:uid="{4282EB2E-C521-47D1-B44E-5B3073BE2FAC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422" authorId="0" shapeId="0" xr:uid="{8BBD2F9F-8C4F-4F11-94B2-6B8904C133AE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423" authorId="0" shapeId="0" xr:uid="{A4F10B64-E4FD-4B75-ACDA-AE127C828B05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424" authorId="0" shapeId="0" xr:uid="{FAF9634E-DE80-4BC0-A770-C26BCF1D7CEB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426" authorId="0" shapeId="0" xr:uid="{BA867E74-7D5B-46E1-99FE-7F0211CFE32C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454" authorId="0" shapeId="0" xr:uid="{AFF82F37-02F9-4B29-9644-DC901606E960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455" authorId="0" shapeId="0" xr:uid="{6E95D3C0-1A2C-45FF-AD0B-0007FEA31136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462" authorId="0" shapeId="0" xr:uid="{0566A631-2644-4481-8511-A544291A9DA7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465" authorId="0" shapeId="0" xr:uid="{CDF573B7-ADDC-4BF8-99BD-1105753A5748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504" authorId="0" shapeId="0" xr:uid="{9F997837-A1D6-491D-A62A-CD890A4824D6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505" authorId="0" shapeId="0" xr:uid="{E57BD2CA-8283-45E9-A9EE-94C1DCB77633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508" authorId="0" shapeId="0" xr:uid="{738981B6-4E66-4C9E-A180-9F29067B8FFE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512" authorId="0" shapeId="0" xr:uid="{0707A1D9-63DE-4297-9131-3D02A34C4981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513" authorId="0" shapeId="0" xr:uid="{D527FBB9-4D85-4EDC-9882-BF71307FCE8E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515" authorId="0" shapeId="0" xr:uid="{FD471564-20CD-47E1-A847-6E29CAD4D110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516" authorId="0" shapeId="0" xr:uid="{16538E0F-9FFB-49D2-BEEE-BBDF8913A074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517" authorId="0" shapeId="0" xr:uid="{781D56AC-86D9-4DCF-84A6-E8B16D64E43C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518" authorId="0" shapeId="0" xr:uid="{88583BC0-18F1-41C6-ABDD-E65ED79AFC21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524" authorId="0" shapeId="0" xr:uid="{64ADE85D-9E76-4A4B-97CD-6773877DBEFB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525" authorId="0" shapeId="0" xr:uid="{AD306D1A-E16D-41D3-A92E-A352FC3B47F1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526" authorId="0" shapeId="0" xr:uid="{036929B6-7842-42E3-9E7D-1FC3D66C20AF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527" authorId="0" shapeId="0" xr:uid="{E701E854-4F4D-4D5B-9B69-3413AF50CFED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528" authorId="0" shapeId="0" xr:uid="{4BC2A0D4-5742-47AD-84AA-D5337AD3D7B9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529" authorId="0" shapeId="0" xr:uid="{0EAF1E32-09C0-4AA7-82B2-5BA1CFE29F6C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530" authorId="0" shapeId="0" xr:uid="{AF6FE5A8-D991-40EF-B8E5-395EADACE794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531" authorId="0" shapeId="0" xr:uid="{2416A0C4-1004-4E28-BCF2-8E63C8374C31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542" authorId="0" shapeId="0" xr:uid="{F65E5B35-02F6-42F6-BA92-A9738D9B040B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544" authorId="0" shapeId="0" xr:uid="{C9ECE099-8B00-48AA-B64A-BCEEEB597345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no estaba incluido en la factura. No se nacionalizó.</t>
        </r>
      </text>
    </comment>
    <comment ref="K547" authorId="0" shapeId="0" xr:uid="{1DE88BE4-AC46-45BF-8BE1-C3C47E896887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557" authorId="0" shapeId="0" xr:uid="{3CE023CE-483E-4020-833C-358639E99806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558" authorId="0" shapeId="0" xr:uid="{5CA172C6-1B94-404C-91B4-966A463E6F55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559" authorId="0" shapeId="0" xr:uid="{7EDCCAAB-50D2-4355-9F91-0F79589D0A2C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560" authorId="0" shapeId="0" xr:uid="{7D962DF3-A37D-4F34-99DB-E2B98822DA3A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561" authorId="0" shapeId="0" xr:uid="{08FBE1B7-513E-4B26-BBE4-70E9061ADB08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563" authorId="0" shapeId="0" xr:uid="{C704801E-C08E-4A3B-9D9D-8F152BBB2A7D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564" authorId="0" shapeId="0" xr:uid="{9695BD38-FC79-43EA-8551-957984ADE00C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565" authorId="0" shapeId="0" xr:uid="{459F9CC2-B536-4B68-A19A-A66DAB38317D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577" authorId="0" shapeId="0" xr:uid="{2AA41A15-70B5-4491-8F07-AB43CA6A19F7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578" authorId="0" shapeId="0" xr:uid="{96B48D64-DC67-46F5-9063-E6C22ED0FD83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580" authorId="0" shapeId="0" xr:uid="{D2A94DA3-A008-42A2-A35B-E7193277A4FE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581" authorId="0" shapeId="0" xr:uid="{6CD840F8-3EF0-4507-A6E6-7C1EB96D97C5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589" authorId="0" shapeId="0" xr:uid="{8994F176-1413-4E0F-A342-E6C386F468B9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sin tornillos, está desprendido lo azul de lo plateado. Reportado a Savir el 17-Ago.</t>
        </r>
      </text>
    </comment>
    <comment ref="K592" authorId="0" shapeId="0" xr:uid="{B04B0F37-254D-46E0-A680-45661956283B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612" authorId="0" shapeId="0" xr:uid="{31CA265B-A217-4D11-A15A-A4D77E954DD4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613" authorId="0" shapeId="0" xr:uid="{86EF0EE5-0098-4884-BC83-31130DE0D848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614" authorId="0" shapeId="0" xr:uid="{0FCF928F-B54F-4223-BA5B-6B7E8D76C00C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615" authorId="0" shapeId="0" xr:uid="{80B51222-43D4-4942-8324-9E21C5405F8F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618" authorId="0" shapeId="0" xr:uid="{2E155B9E-330A-4E4C-9F9D-5A2068DC05F3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619" authorId="0" shapeId="0" xr:uid="{AD789F1D-1B8C-41C2-8994-AE52E279F8AF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620" authorId="0" shapeId="0" xr:uid="{213C2759-C2E4-4080-847A-40F60548EC23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622" authorId="0" shapeId="0" xr:uid="{BE70CE94-F08F-40A7-B1F5-52AD87F04A8D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623" authorId="0" shapeId="0" xr:uid="{3467B31E-F6F5-43AD-980E-623D6E2514CA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624" authorId="0" shapeId="0" xr:uid="{00859E61-5CFE-491B-9524-EB0649564DCD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625" authorId="0" shapeId="0" xr:uid="{A052973F-9AAD-4D96-9C91-D92175FA056E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626" authorId="0" shapeId="0" xr:uid="{95773E19-7D4E-48D7-B1EC-D4E8C541486D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627" authorId="0" shapeId="0" xr:uid="{57DDAF6D-3506-45E1-876A-70BB682A07B1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628" authorId="0" shapeId="0" xr:uid="{40C771C7-98BA-4042-852A-E3CC345C8373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629" authorId="0" shapeId="0" xr:uid="{01D3A5A2-3A0C-4336-82CD-705FA2C7B4F6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636" authorId="0" shapeId="0" xr:uid="{53E4FAB9-8510-4363-8FEA-71227DA000C8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637" authorId="0" shapeId="0" xr:uid="{15C84973-B46D-4A9A-A90F-FFABE11B3052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638" authorId="0" shapeId="0" xr:uid="{DF313126-E311-4551-A744-2AC4B468E2FD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640" authorId="0" shapeId="0" xr:uid="{A3EC9D87-6429-4C55-9E78-DCC9F7C070F8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641" authorId="0" shapeId="0" xr:uid="{73130062-2F74-4441-B28B-3B3F87DACFEA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645" authorId="0" shapeId="0" xr:uid="{0719795A-EA82-47F5-B252-B1742AFA34C9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646" authorId="0" shapeId="0" xr:uid="{327E808A-DABC-42F7-BA69-1445D12E7455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647" authorId="0" shapeId="0" xr:uid="{D02B1D14-6342-43BF-879C-9937ED7C8506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648" authorId="0" shapeId="0" xr:uid="{B0685507-7A07-44CA-A8D1-172CC9D5C5F9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649" authorId="0" shapeId="0" xr:uid="{4A716FE3-AD2F-498D-8E42-A8EA519F8C5B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Q649" authorId="0" shapeId="0" xr:uid="{6E88FB70-04F4-4882-8A5B-2218492B3573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Se cambiaron por 2x12 rosca total. Virginia se los entregó a Elsa Arango y Elsa Arango le entregó los 2x12 total.</t>
        </r>
      </text>
    </comment>
    <comment ref="K650" authorId="0" shapeId="0" xr:uid="{8646A51B-F8E5-44AE-A57C-DF39DAB3C5EC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651" authorId="0" shapeId="0" xr:uid="{3DE372A9-2936-489C-8C33-A3EB06514ED0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652" authorId="0" shapeId="0" xr:uid="{6E9BBE64-7AE2-407F-8DFA-22417F392580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656" authorId="0" shapeId="0" xr:uid="{90C31B36-BBE7-4C29-9E81-7FF8F5FF4CDA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662" authorId="0" shapeId="0" xr:uid="{FC356828-F76C-45F4-B9BB-E3F72493B561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663" authorId="0" shapeId="0" xr:uid="{B188B3EE-F789-431A-8515-CBA91B8ED618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664" authorId="0" shapeId="0" xr:uid="{8B88719F-F046-4020-A22B-B667D922F5A6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667" authorId="0" shapeId="0" xr:uid="{5BFED53C-F3E4-4CE3-B7CA-0798BF04649D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668" authorId="0" shapeId="0" xr:uid="{D78613B5-66D7-4B27-825F-9D0CCB851296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684" authorId="0" shapeId="0" xr:uid="{C9A5E09B-1A7E-45F5-B61C-8F555F74BAAC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691" authorId="0" shapeId="0" xr:uid="{81FC3F31-BA58-451B-9802-450D9FA0A2E6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692" authorId="0" shapeId="0" xr:uid="{DEABEF46-C879-4E13-9A6C-D4BD040C4B12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693" authorId="0" shapeId="0" xr:uid="{DDB3D31F-5DE0-4EAE-B991-4CE8393F1C8B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694" authorId="0" shapeId="0" xr:uid="{551245CC-45B1-4167-84D1-1294FDB7BC0D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695" authorId="0" shapeId="0" xr:uid="{1CD890CD-9C7B-498D-B424-9E1518EBC728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700" authorId="0" shapeId="0" xr:uid="{437B86D0-B523-4D1D-8A96-5E34C2A09FC0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701" authorId="0" shapeId="0" xr:uid="{8EABE429-FCF9-4C1F-B0AC-DEEEB85C83A2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702" authorId="0" shapeId="0" xr:uid="{2A971E94-EBFD-4FBB-B1ED-0E1BDFF2274A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Q702" authorId="0" shapeId="0" xr:uid="{B6373AFF-5075-40B8-B52E-B22D82E59E8E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Se cambiaron por 2x12 rosca total. Virginia se los entregó a Elsa Arango y Elsa Arango le entregó los 2x12 total.</t>
        </r>
      </text>
    </comment>
    <comment ref="K704" authorId="0" shapeId="0" xr:uid="{615A3A72-2D59-4918-8367-F49D24A3D53F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705" authorId="0" shapeId="0" xr:uid="{9DF82910-BB4B-4538-9F8C-62F5911DB86D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706" authorId="0" shapeId="0" xr:uid="{EB6FAE51-6F82-443E-A5D4-7882866D8788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707" authorId="0" shapeId="0" xr:uid="{CE9793DE-28DD-4456-AD56-5CA964FA724C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708" authorId="0" shapeId="0" xr:uid="{BE1282E3-8FD7-45C4-AADC-3E22DE8664B4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709" authorId="0" shapeId="0" xr:uid="{8DD078D7-5DD9-4415-9CF6-C062FF61BB55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710" authorId="0" shapeId="0" xr:uid="{D74A8417-70D7-4A1E-B5B2-A62901B4676B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719" authorId="0" shapeId="0" xr:uid="{49244657-86C8-4833-8B2E-1FAFC34FDAC0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727" authorId="0" shapeId="0" xr:uid="{CF9F434E-3F15-4858-8AE1-124679E24010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728" authorId="0" shapeId="0" xr:uid="{B0F18DAD-F20E-492F-8CB6-36DB9D32A0DB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730" authorId="0" shapeId="0" xr:uid="{4DA67DE8-F999-457C-B58A-4D6C94CB5ADA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731" authorId="0" shapeId="0" xr:uid="{5ADB2918-925D-4EF5-BDD8-B4BD0CFF1869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732" authorId="0" shapeId="0" xr:uid="{80F56136-91EC-4CFF-94F2-B3EDC255A981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733" authorId="0" shapeId="0" xr:uid="{3884716D-3E8C-4079-BB4E-0FD5C6667938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734" authorId="0" shapeId="0" xr:uid="{913C10B0-203D-40E1-8395-3C0837105FA9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735" authorId="0" shapeId="0" xr:uid="{171A8AA8-A24C-4E8A-8D65-25E0CA1EDEF4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736" authorId="0" shapeId="0" xr:uid="{607E533C-93B1-4A9C-B323-DCBD0D6C0DA5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737" authorId="0" shapeId="0" xr:uid="{DFE6A52D-9B14-493D-A6F6-9CCFADD4B161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745" authorId="0" shapeId="0" xr:uid="{E9EE640E-960A-4ACD-ABB1-36CFC14CF7E4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caucho dañado
</t>
        </r>
      </text>
    </comment>
    <comment ref="K748" authorId="0" shapeId="0" xr:uid="{BD5405E7-8AC3-4FDA-A35B-7E5F7F206C1F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749" authorId="0" shapeId="0" xr:uid="{6E5F118E-A9A2-4762-AE54-3455B9EEBFAC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759" authorId="0" shapeId="0" xr:uid="{45FE7E39-05D5-4E42-8397-9547A832BDE0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762" authorId="0" shapeId="0" xr:uid="{9993F645-CBD3-4679-BA6E-916956CFB8DA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765" authorId="0" shapeId="0" xr:uid="{476B994C-C69F-4DF0-AACD-1ED1ED96EEAF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766" authorId="0" shapeId="0" xr:uid="{73831879-97E3-4F0C-9C7F-CF21CCE9489D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767" authorId="0" shapeId="0" xr:uid="{E2C382ED-8B2D-4672-B7EF-DBCF46212C77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768" authorId="0" shapeId="0" xr:uid="{1FBCB938-3EAD-419B-8A84-EF1FAD3242B5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776" authorId="0" shapeId="0" xr:uid="{7C75C53A-6230-4D4A-AD60-900A74124634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786" authorId="0" shapeId="0" xr:uid="{F0ABB0F0-EF88-4B18-8119-4497A5763341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787" authorId="0" shapeId="0" xr:uid="{14F193AD-FDC1-44C6-A170-8DB45767567B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794" authorId="0" shapeId="0" xr:uid="{1A681BC3-AD8F-44CB-BC0A-DD2CA9C0EB39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795" authorId="0" shapeId="0" xr:uid="{A60A432D-3788-47D0-B72E-D11852CE1B2F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801" authorId="0" shapeId="0" xr:uid="{F06FEA40-619A-4BFD-9839-420608067547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811" authorId="0" shapeId="0" xr:uid="{849DDB0E-19B6-414F-9102-76FBEB77F6A3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Recibidas junto con la importación de factura de 30-Octubre pero no estaban en la factura </t>
        </r>
      </text>
    </comment>
    <comment ref="J812" authorId="0" shapeId="0" xr:uid="{28610DFD-B8BC-4947-BEB5-AE664EC209E5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Recibidas junto con la importación de factura de 30-Octubre pero no estaban en la factura </t>
        </r>
      </text>
    </comment>
    <comment ref="K815" authorId="0" shapeId="0" xr:uid="{C401AA51-162D-45C5-AEB1-4CC1D2210BF0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822" authorId="0" shapeId="0" xr:uid="{4BF7846A-87E3-4C3B-BF10-9CDB9696E272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Producto trocado por Elizabeth de USA. Sacó de nuestra importación 3 und de IZC y las cambió por 3 und de 2x14.</t>
        </r>
      </text>
    </comment>
    <comment ref="J823" authorId="0" shapeId="0" xr:uid="{52D6A573-C051-45E0-860E-763B571DDE71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Producto trocado por Elizabeth de USA. Sacó de nuestra importación 3 und de IZC y las cambió por 3 und de 2x14.</t>
        </r>
      </text>
    </comment>
    <comment ref="K833" authorId="0" shapeId="0" xr:uid="{2119638E-FB88-423E-B13D-3C28AB97163E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841" authorId="0" shapeId="0" xr:uid="{EB675648-6C72-4863-8CF4-A46CA59F9C67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842" authorId="0" shapeId="0" xr:uid="{45DB575F-12F9-4AD0-84EC-C3DC4F0D51FB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843" authorId="0" shapeId="0" xr:uid="{DE55EABF-12C1-4161-8BE2-9CFBB5B17FC9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845" authorId="0" shapeId="0" xr:uid="{913641FF-3578-4CB0-B11E-D15843B9CD35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846" authorId="0" shapeId="0" xr:uid="{480AE67E-3FA5-4680-9C87-FA363ADC4E36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848" authorId="0" shapeId="0" xr:uid="{6E8627B9-1754-43F9-81D7-D925E2826AEB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849" authorId="0" shapeId="0" xr:uid="{C89E1B4B-AF02-4E92-887E-0DF3F607C488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855" authorId="0" shapeId="0" xr:uid="{63113B9F-3CEC-40F3-8ACD-E0FE7A664C20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856" authorId="0" shapeId="0" xr:uid="{007616B4-BF5D-4A8C-9BE9-477C6768272F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857" authorId="0" shapeId="0" xr:uid="{AA58FB08-91D7-4A58-9954-C5563C3760B2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861" authorId="0" shapeId="0" xr:uid="{6FA28BB7-0733-4B92-ADC1-D2A86A0A51E3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862" authorId="0" shapeId="0" xr:uid="{27E3FE8A-295F-4007-BA18-82A9FFF4C347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865" authorId="0" shapeId="0" xr:uid="{F0673D41-46C6-49DF-A33E-DC69A8B786CD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867" authorId="0" shapeId="0" xr:uid="{2FA83E88-44F7-4A29-BDDC-B844EECF938C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869" authorId="0" shapeId="0" xr:uid="{F70A906F-5786-4328-AAAA-EC68E9ABAFAD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907" authorId="0" shapeId="0" xr:uid="{4100C394-E2C8-4025-B3F3-AAD5BD45EA2B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908" authorId="0" shapeId="0" xr:uid="{D397A69F-FB35-45D4-B220-E3A190E0DA69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909" authorId="0" shapeId="0" xr:uid="{590CD106-D295-4DCE-8233-5519184CB7B9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911" authorId="0" shapeId="0" xr:uid="{90E9E451-F42B-41C4-9858-3E19E130BC0F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912" authorId="0" shapeId="0" xr:uid="{B4719F55-052B-45D2-8A2A-4E7610A537D1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913" authorId="0" shapeId="0" xr:uid="{424BC41E-7EF8-44D3-B359-CC0E9E990955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917" authorId="0" shapeId="0" xr:uid="{41D59694-B19D-4678-8D57-BB9A9001B577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Se factura 2unidades se obsequia 2
</t>
        </r>
      </text>
    </comment>
    <comment ref="J918" authorId="0" shapeId="0" xr:uid="{05C0C40E-F6C7-47BB-A730-AF4E9D1DD823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Se factura 2unidades se obsequia 2
</t>
        </r>
      </text>
    </comment>
    <comment ref="K928" authorId="0" shapeId="0" xr:uid="{82B28C55-119E-49AB-B19B-D3F51F295837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942" authorId="0" shapeId="0" xr:uid="{68C336F4-2632-40DE-9F5C-E4D1C9FABF02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951" authorId="0" shapeId="0" xr:uid="{575D437F-B964-4ADB-B454-6E9F5A8830A4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966" authorId="0" shapeId="0" xr:uid="{B844C81C-937E-4F39-B40A-C72650AF5A85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974" authorId="0" shapeId="0" xr:uid="{C75F90E0-2083-40B6-A2C6-8368940CD592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981" authorId="0" shapeId="0" xr:uid="{2E8BC6F9-32F1-43ED-A6F4-E2DEEADCF92C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985" authorId="0" shapeId="0" xr:uid="{02B6B073-B380-4927-8572-0E199379362A}">
      <text>
        <r>
          <rPr>
            <b/>
            <sz val="9"/>
            <color indexed="81"/>
            <rFont val="Tahoma"/>
            <family val="2"/>
          </rPr>
          <t xml:space="preserve">Apollo Trainings:
</t>
        </r>
        <r>
          <rPr>
            <sz val="9"/>
            <color indexed="81"/>
            <rFont val="Tahoma"/>
            <family val="2"/>
          </rPr>
          <t xml:space="preserve">Descuento 10%
Pendiente incluir valor soldadura
</t>
        </r>
      </text>
    </comment>
    <comment ref="K986" authorId="0" shapeId="0" xr:uid="{6B611273-2A11-4EAC-AF7A-25DECEC076AE}">
      <text>
        <r>
          <rPr>
            <b/>
            <sz val="9"/>
            <color indexed="81"/>
            <rFont val="Tahoma"/>
            <family val="2"/>
          </rPr>
          <t xml:space="preserve">Apollo Trainings:
</t>
        </r>
        <r>
          <rPr>
            <sz val="9"/>
            <color indexed="81"/>
            <rFont val="Tahoma"/>
            <family val="2"/>
          </rPr>
          <t xml:space="preserve">Descuento 10%
Pendiente incluir valor soldadura
</t>
        </r>
      </text>
    </comment>
    <comment ref="K1024" authorId="0" shapeId="0" xr:uid="{0C864F1D-FE28-4D35-B425-518C67889540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1040" authorId="0" shapeId="0" xr:uid="{8BA83252-7E15-4C27-9E07-769F9C0D0770}">
      <text>
        <r>
          <rPr>
            <sz val="9"/>
            <color indexed="81"/>
            <rFont val="Tahoma"/>
            <family val="2"/>
          </rPr>
          <t xml:space="preserve">MSVC No Facturado
</t>
        </r>
      </text>
    </comment>
    <comment ref="K1041" authorId="0" shapeId="0" xr:uid="{F7801A99-0CD8-45FF-BBCA-8E82880C4E5B}">
      <text>
        <r>
          <rPr>
            <sz val="9"/>
            <color indexed="81"/>
            <rFont val="Tahoma"/>
            <family val="2"/>
          </rPr>
          <t xml:space="preserve">MSVC No Facturado
</t>
        </r>
      </text>
    </comment>
    <comment ref="K1042" authorId="0" shapeId="0" xr:uid="{B0602B95-C278-4733-B6C6-63DFCDB14EFC}">
      <text>
        <r>
          <rPr>
            <sz val="9"/>
            <color indexed="81"/>
            <rFont val="Tahoma"/>
            <family val="2"/>
          </rPr>
          <t xml:space="preserve">MSVC No Facturado
</t>
        </r>
      </text>
    </comment>
    <comment ref="K1074" authorId="0" shapeId="0" xr:uid="{571EA85C-1690-4739-B749-B15FFCBCE57F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1155" authorId="0" shapeId="0" xr:uid="{7241348A-49E1-42F8-B68D-48CB4147CA88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Apollo Trainings</author>
  </authors>
  <commentList>
    <comment ref="C10" authorId="0" shapeId="0" xr:uid="{1882E7F7-B4BB-43F2-8C3A-E9FAC016B91C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Purchasing
Sales
</t>
        </r>
      </text>
    </comment>
    <comment ref="K28" authorId="0" shapeId="0" xr:uid="{7681E259-7190-42EF-A9DD-F5D08D7FB603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112" authorId="0" shapeId="0" xr:uid="{A092BAFF-2148-4DFA-A341-9D7A30BD457D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113" authorId="0" shapeId="0" xr:uid="{9138DF63-997E-4BAF-83B9-F27BAB57DA96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114" authorId="0" shapeId="0" xr:uid="{38ABF0BF-539A-49E5-8523-BB8F1EDFA6E1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115" authorId="0" shapeId="0" xr:uid="{63A89397-C574-4B17-A693-3E65079FB61D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116" authorId="0" shapeId="0" xr:uid="{91CD64F2-4C6B-472F-AFAE-995576F5778D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117" authorId="0" shapeId="0" xr:uid="{C5DD5CBC-AECB-4E6F-8D04-00684AF36AC7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122" authorId="0" shapeId="0" xr:uid="{F42E2968-56F9-4A03-ACCB-CEA2C8A8A8F0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123" authorId="0" shapeId="0" xr:uid="{A2559929-F08A-45F9-B5B4-6B6B87AA1B54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124" authorId="0" shapeId="0" xr:uid="{99CAAECB-E886-4F90-A902-13E2DC390BB0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125" authorId="0" shapeId="0" xr:uid="{436BE554-6FBF-44C5-B7A1-CD5BC1F07388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126" authorId="0" shapeId="0" xr:uid="{0C4E9D21-91D6-470A-8C8F-12144EE008EA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127" authorId="0" shapeId="0" xr:uid="{8BD2F5ED-26B8-44C9-ADA5-7B1A37C2B351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128" authorId="0" shapeId="0" xr:uid="{A8F347A8-FE2B-4C74-9DEB-3BB1CC94C953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138" authorId="0" shapeId="0" xr:uid="{A2F3678A-0781-4283-94BB-F55DD8DCF8AA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139" authorId="0" shapeId="0" xr:uid="{090530A6-A7E8-456A-B4B0-0DACAB4FE2B2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144" authorId="0" shapeId="0" xr:uid="{5288A829-A664-414D-876D-8B7FEE39459B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145" authorId="0" shapeId="0" xr:uid="{FADC033B-35C2-4C96-9BA7-E1BC7125C021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146" authorId="0" shapeId="0" xr:uid="{BBB5A0E8-AC6B-4512-B61E-1072F1B4E6E8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152" authorId="0" shapeId="0" xr:uid="{0A8F5EAA-AAA7-4EB9-AF02-FB1D505C1FC9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153" authorId="0" shapeId="0" xr:uid="{E61D8FE5-EC04-4CFD-8E60-F57FD9FF7434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154" authorId="0" shapeId="0" xr:uid="{7CD9C4BD-A89E-47EA-8EB8-F219D16DCE76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155" authorId="0" shapeId="0" xr:uid="{4D3A384B-8C69-4569-B29C-CF595C135284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156" authorId="0" shapeId="0" xr:uid="{354AB8A8-BE44-4C04-94F4-6B43509D235B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158" authorId="0" shapeId="0" xr:uid="{456FE7E9-6EEB-4998-BC12-47D59AE90763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159" authorId="0" shapeId="0" xr:uid="{A405F1F4-E7C5-4D6F-B26E-63DBCB942F4C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160" authorId="0" shapeId="0" xr:uid="{72996E43-0456-4C45-9121-79AAF01D77D8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164" authorId="0" shapeId="0" xr:uid="{57C7337A-3D14-4C96-AFDB-4A8906CD553A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165" authorId="0" shapeId="0" xr:uid="{3CDE6D15-23DD-47D4-A832-CD2FD5F3C563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166" authorId="0" shapeId="0" xr:uid="{4FDAFC6A-1DEE-475C-9BF0-CE739B0D4338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167" authorId="0" shapeId="0" xr:uid="{3A5D783C-95D9-46E3-BBA2-39F2BB4734E0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168" authorId="0" shapeId="0" xr:uid="{8824DA7D-0D87-410E-AE8D-A42AA2C12456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169" authorId="0" shapeId="0" xr:uid="{75C6BF22-E128-4CF3-AF64-41F9F9B6B291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171" authorId="0" shapeId="0" xr:uid="{536BF11D-27AF-400A-BF3B-FC9C424F2EAC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175" authorId="0" shapeId="0" xr:uid="{8E04E7ED-38BE-4E05-97D9-073819ABFA20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176" authorId="0" shapeId="0" xr:uid="{3C02ED1C-4D5F-44D7-B094-1948F29C7B31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177" authorId="0" shapeId="0" xr:uid="{9E98D6A5-24D2-4010-A675-2A40D6595EB8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193" authorId="0" shapeId="0" xr:uid="{48AEF5B4-01D6-48BA-80BA-B6F7009AE29D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194" authorId="0" shapeId="0" xr:uid="{6C72C6D3-41D6-4F83-93A1-8E0663EF528B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195" authorId="0" shapeId="0" xr:uid="{147B950A-EF72-4FB4-A5E7-163225E6D33C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196" authorId="0" shapeId="0" xr:uid="{CC75CC4D-E5F5-4452-A959-3EBE5E383CC0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197" authorId="0" shapeId="0" xr:uid="{305ED6F7-691C-4861-B9D5-C6C49DDE79E1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198" authorId="0" shapeId="0" xr:uid="{5EF5E780-501B-4C9D-85FB-BA45FDE96C76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199" authorId="0" shapeId="0" xr:uid="{DCB48819-2560-4FD4-B4A3-8C3F6D605734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00" authorId="0" shapeId="0" xr:uid="{5AB1E3D1-B54E-4421-924A-ED5566C4A511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01" authorId="0" shapeId="0" xr:uid="{EB3DE7AA-4A07-4F4A-BCA5-89012D5C39E7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02" authorId="0" shapeId="0" xr:uid="{02F58F60-5420-4D8A-95B7-BCD7F823D6AA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203" authorId="0" shapeId="0" xr:uid="{39469E07-BAC8-435E-B46D-A16876DD21C3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Llegaron 50 blades (10 V + 40 Universal) por USPS directo a Elsa.
5 blades V para Orthopremium.
5 blades V recibidos de Elsa para Apollo.
10 Universales pendientes de recibir vs factura.</t>
        </r>
      </text>
    </comment>
    <comment ref="J204" authorId="0" shapeId="0" xr:uid="{7B7533F7-48D4-4E5D-8AFD-28063F8A3028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Llegaron 50 blades (10 V + 40 Universal) por USPS directo a Elsa.
20 Universal para Orthopremium.
20 recibidos de Elsa para Apollo.
40 Universales pendientes de recibir vs factura.
</t>
        </r>
      </text>
    </comment>
    <comment ref="Q205" authorId="0" shapeId="0" xr:uid="{C61192A8-5963-4036-82B4-C2B664FA03CA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entregados directamente por Elsa Arango, pendiente factura en kit con los hand drivers</t>
        </r>
      </text>
    </comment>
    <comment ref="Q206" authorId="0" shapeId="0" xr:uid="{8673673D-EB7C-45B3-A09C-66885A503BA9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entregados directamente por Elsa Arango, pendiente factura en kit con los hand drivers</t>
        </r>
      </text>
    </comment>
    <comment ref="K208" authorId="0" shapeId="0" xr:uid="{C2794377-A5EC-4080-A85F-65D96D8E78A6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09" authorId="0" shapeId="0" xr:uid="{BCEEC3FB-50C9-4651-BE85-1B3AED225338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10" authorId="0" shapeId="0" xr:uid="{472EE4C8-FFC5-4ABE-AE09-BBE8E44EA15C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11" authorId="0" shapeId="0" xr:uid="{A34AA6C0-57CE-4A45-88F2-4B1592183615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12" authorId="0" shapeId="0" xr:uid="{BF5FF31B-5700-4676-8F86-94467FEDC471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13" authorId="0" shapeId="0" xr:uid="{61E7168F-631A-409E-89A2-C132D5C915E7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14" authorId="0" shapeId="0" xr:uid="{E02D01EA-8AFF-4D8F-8F42-2E8BD0A2D61A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15" authorId="0" shapeId="0" xr:uid="{0FF85ED9-DBB6-4880-A713-87D7CC313CAC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17" authorId="0" shapeId="0" xr:uid="{D575439B-0FA4-4FA7-8DF6-7B47221DB9DA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24" authorId="0" shapeId="0" xr:uid="{A71B0FB8-0C47-44C6-9A2E-6F6F48B5BFBE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30" authorId="0" shapeId="0" xr:uid="{8F8E9F0B-ACE1-4F47-8350-4FCE55ACC0F7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32" authorId="0" shapeId="0" xr:uid="{5296774F-D593-4DF9-85B7-DD6FF5A0A1BA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33" authorId="0" shapeId="0" xr:uid="{B16E7B7D-9725-4FF1-A004-6231B2A14CBD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34" authorId="0" shapeId="0" xr:uid="{9365FC16-7033-4DAF-AA1B-97727918E0F8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35" authorId="0" shapeId="0" xr:uid="{C5E49A19-EBA8-469B-A67A-FC0610AF4B13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36" authorId="0" shapeId="0" xr:uid="{2C9BBC04-C155-4C41-BD47-A8CE520B6136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37" authorId="0" shapeId="0" xr:uid="{E879464D-66D7-45A1-9CF3-5A0F18CEF8F6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38" authorId="0" shapeId="0" xr:uid="{8CB11240-ABFC-4423-88E9-0F1F63483791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39" authorId="0" shapeId="0" xr:uid="{DE306F45-1621-4CBF-B5BF-7157940FEAEE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40" authorId="0" shapeId="0" xr:uid="{A8218727-955F-48E6-AF2C-FE30CF4A11DA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41" authorId="0" shapeId="0" xr:uid="{F38CFFC0-B984-4576-AEFD-F5A887D4B4B8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42" authorId="0" shapeId="0" xr:uid="{DD3C1C6E-63B9-4B18-BC09-6A201165C785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43" authorId="0" shapeId="0" xr:uid="{C56E3980-A926-482B-9F63-89CBF5EC0CBF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44" authorId="0" shapeId="0" xr:uid="{40FACD44-C317-4467-B01B-50162761B18E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45" authorId="0" shapeId="0" xr:uid="{703CB3D3-BEE5-4665-9CBF-A303CC1CD6C7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46" authorId="0" shapeId="0" xr:uid="{F931BF5C-381D-4B19-99CC-77639C90E165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49" authorId="0" shapeId="0" xr:uid="{B4C206D2-19E8-4684-B25D-ACFCDB4848D2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56" authorId="0" shapeId="0" xr:uid="{8ECFB5E7-CA00-40A8-B8CD-33F9BC024FDE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61" authorId="0" shapeId="0" xr:uid="{9F40AB7F-9E18-4705-9E14-F176EBF7DE73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62" authorId="0" shapeId="0" xr:uid="{88FCCFA3-F23C-416C-AC68-DF694357846E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63" authorId="0" shapeId="0" xr:uid="{7E30A316-CCD7-4621-9ABC-4455C1B82BDB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64" authorId="0" shapeId="0" xr:uid="{978FAD06-B903-462D-9918-128449C0BE55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65" authorId="0" shapeId="0" xr:uid="{CD60EAD0-EBF0-443E-A8B4-D31D123FAEFC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71" authorId="0" shapeId="0" xr:uid="{45A3638B-726F-4AD8-AE6D-C7636F851337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Q271" authorId="0" shapeId="0" xr:uid="{33C85BF6-F957-4486-B1AC-A79A0C540B62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pedido de marzo, hay que descontarlo, Ankyra entregado a Mauricio personalmente en Certificación y él a Dr Ash</t>
        </r>
      </text>
    </comment>
    <comment ref="K276" authorId="0" shapeId="0" xr:uid="{042367C8-A02C-41B9-A1F3-DC7D56B653D3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77" authorId="0" shapeId="0" xr:uid="{EBF37D3D-E4A5-4A9A-A119-022C0A0E3FDD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78" authorId="0" shapeId="0" xr:uid="{45A85CC0-E28F-4D47-92A4-02F9EB707F47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79" authorId="0" shapeId="0" xr:uid="{1E82DFDB-6665-4A72-B54F-FE61E6BAF4F9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81" authorId="0" shapeId="0" xr:uid="{B2E3113A-5B54-44D9-8587-AAC698262D92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83" authorId="0" shapeId="0" xr:uid="{CDF08567-5FCA-4AE8-A285-334ED88B516B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85" authorId="0" shapeId="0" xr:uid="{13808377-B787-45D8-B1BB-825D7F0357D9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86" authorId="0" shapeId="0" xr:uid="{DBEB85FB-BB09-43C8-8BAE-B129F95A3793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87" authorId="0" shapeId="0" xr:uid="{56051F36-404A-4B1B-9422-CD66E3CF51D7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88" authorId="0" shapeId="0" xr:uid="{760F2742-4110-491F-B9C6-634A1EDE29D7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89" authorId="0" shapeId="0" xr:uid="{9C517FCF-5DFA-44B2-9D95-22C37DF82C7D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92" authorId="0" shapeId="0" xr:uid="{2CD23385-FD5D-44AE-B4DF-ECB1E31FCB71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93" authorId="0" shapeId="0" xr:uid="{BBC5AF9E-EAC1-49E5-8DFD-42F9C819A04F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94" authorId="0" shapeId="0" xr:uid="{C06351A0-BF2E-4E8C-81A5-DFAA4094AD44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95" authorId="0" shapeId="0" xr:uid="{B326B673-C4FF-4CBB-86DE-B6849841F49B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98" authorId="0" shapeId="0" xr:uid="{CAC3C3D4-7AA4-46B1-9577-4AAE5781617F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299" authorId="0" shapeId="0" xr:uid="{A1B54288-6E8B-411F-BBA1-E0986F92DFA9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300" authorId="0" shapeId="0" xr:uid="{F1E9049A-B370-4E9F-8DF1-99AC792CCD5B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301" authorId="0" shapeId="0" xr:uid="{20C89F4F-52F1-40A0-9AA5-B86E2C18CBF8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302" authorId="0" shapeId="0" xr:uid="{12181EA6-7D25-4E94-917F-0C8B184FCD13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303" authorId="0" shapeId="0" xr:uid="{F5501247-2FE3-42BA-91DE-904EC9999FD4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304" authorId="0" shapeId="0" xr:uid="{D428260B-0564-4A16-BB2F-F13955F2AEFC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307" authorId="0" shapeId="0" xr:uid="{659D5345-7BA0-4DBA-9888-FF26090DF41E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308" authorId="0" shapeId="0" xr:uid="{09289AA3-EC33-4445-B4B6-87DF461768A3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309" authorId="0" shapeId="0" xr:uid="{3F44E40A-7E44-47DB-9751-D290E045934D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310" authorId="0" shapeId="0" xr:uid="{243D467B-317D-4108-9E38-80AA7C7DE3D3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313" authorId="0" shapeId="0" xr:uid="{4C4D8BF3-9F1C-47B8-958E-C59540638B91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1 dañado</t>
        </r>
      </text>
    </comment>
    <comment ref="K314" authorId="0" shapeId="0" xr:uid="{8A81E83D-6557-4782-A88C-D0524BCCAC04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319" authorId="0" shapeId="0" xr:uid="{664ECEDF-CB4F-4F04-9E1C-6F01E7DB882D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Llegaron 50 blades (10 V + 40 Universal) por USPS directo a Elsa.
5 blades V para Orthopremium.
5 blades V recibidos de Elsa para Apollo.
10 Universales recibidos el 23-marzo.</t>
        </r>
      </text>
    </comment>
    <comment ref="J320" authorId="0" shapeId="0" xr:uid="{636C8B7C-AFF9-45B3-8278-06713AF0497F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Llegaron 50 blades (10 V + 40 Universal) por USPS directo a Elsa.
20 Universal para Orthopremium.
20 recibidos de Elsa para Apollo.
21 Universales recibidos el 23-marzo.
40 Universales pendientes de recibir vs factura.</t>
        </r>
      </text>
    </comment>
    <comment ref="J321" authorId="0" shapeId="0" xr:uid="{C981E546-6101-4109-81C3-87720578DC3D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se abrió el empaque pero sin utilizar el tornillo y se perdió</t>
        </r>
      </text>
    </comment>
    <comment ref="K321" authorId="0" shapeId="0" xr:uid="{4E57CA1B-B122-4AA2-980A-E77FE7E69F51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324" authorId="0" shapeId="0" xr:uid="{754BEEBE-9139-42C2-B6F5-FA22D5896FF9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327" authorId="0" shapeId="0" xr:uid="{250E5116-072D-4555-8535-3C6772B36B8B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330" authorId="0" shapeId="0" xr:uid="{66F616EF-5C6E-4849-8354-2F3057655B71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354" authorId="0" shapeId="0" xr:uid="{ECD7F598-1DA5-49BE-A99F-B058AEA6CA57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355" authorId="0" shapeId="0" xr:uid="{B48E3DC1-209A-4DFB-8A54-8B30A4BD3D27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356" authorId="0" shapeId="0" xr:uid="{36CA4672-7BE9-47D5-B36F-742E1735688F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358" authorId="0" shapeId="0" xr:uid="{9B7C4B05-8969-4C2B-838A-B189866DBA31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360" authorId="0" shapeId="0" xr:uid="{868463F6-0C7A-49B2-A3DA-811F1E62576D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361" authorId="0" shapeId="0" xr:uid="{E318C27A-9A86-4FE4-8BC5-71B9AE60553F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362" authorId="0" shapeId="0" xr:uid="{65E8DAD6-FF20-4FEE-B34F-F98723D1F72B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368" authorId="0" shapeId="0" xr:uid="{6A86649A-E07A-4782-969E-521A74B0B704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369" authorId="0" shapeId="0" xr:uid="{0B4BEC88-9F41-45DA-AAB9-B8FDB2A79C69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370" authorId="0" shapeId="0" xr:uid="{03B33D21-95A6-4D56-B359-CFF332A3D262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379" authorId="0" shapeId="0" xr:uid="{0C6A74E2-2223-4433-8AD3-6E27B2FD3C25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388" authorId="0" shapeId="0" xr:uid="{A1B68A49-21AA-4679-A48F-0BCCA3237252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402" authorId="0" shapeId="0" xr:uid="{239D25D3-DFDF-4F9F-8EA0-D3240E784F3D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417" authorId="0" shapeId="0" xr:uid="{C5B687B7-FEC6-4FF5-8C2A-FBEECC8951C8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418" authorId="0" shapeId="0" xr:uid="{46AA6613-2707-4068-9E0C-25EE37A51E47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419" authorId="0" shapeId="0" xr:uid="{BE9A7859-8A6C-4B4F-BFD1-5EB6CFF27A7B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420" authorId="0" shapeId="0" xr:uid="{C2FD6510-4570-4AC8-8B50-426B8EF1E2C9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421" authorId="0" shapeId="0" xr:uid="{3628BAFA-2212-479A-8F1B-AD14AEDD456E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422" authorId="0" shapeId="0" xr:uid="{E4D84747-A2A0-4416-B8DB-973CC296C275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423" authorId="0" shapeId="0" xr:uid="{0716E9B8-462D-424C-8705-589DDD81139D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424" authorId="0" shapeId="0" xr:uid="{5F1CA061-F169-42A8-BDE7-EA220878A279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426" authorId="0" shapeId="0" xr:uid="{B16A6754-4374-4818-9260-9E4531564914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454" authorId="0" shapeId="0" xr:uid="{CE43D3DE-F3D4-451C-A7B2-3C05876AFCC9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455" authorId="0" shapeId="0" xr:uid="{77F7D6AA-6BEA-4264-9FAF-023E7CD1804A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462" authorId="0" shapeId="0" xr:uid="{AE6D1821-DC3D-4465-84D1-339DB4DB354A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465" authorId="0" shapeId="0" xr:uid="{CC4585A8-1ACA-4530-A0A6-618DD7E9F8D4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504" authorId="0" shapeId="0" xr:uid="{CCACB3B2-833E-451D-AA60-5FE3B084D66E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505" authorId="0" shapeId="0" xr:uid="{927F9BD6-19D5-4F8D-9B2A-C8EC3C09CD05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508" authorId="0" shapeId="0" xr:uid="{B7FFA0E4-2F46-4187-A6A3-15700A6572A0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512" authorId="0" shapeId="0" xr:uid="{396EE688-0E55-481B-BE91-3DC3B6C12D87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513" authorId="0" shapeId="0" xr:uid="{6DF031F0-3120-4FF7-9919-2FC62A498B1D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515" authorId="0" shapeId="0" xr:uid="{82A15635-6FAF-4277-B367-69DFC77B32C7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516" authorId="0" shapeId="0" xr:uid="{E9FA4F77-4357-47A8-B90B-C9900E4831A9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517" authorId="0" shapeId="0" xr:uid="{5EE658F9-8BFB-44A9-B515-51F23BC0E2A1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518" authorId="0" shapeId="0" xr:uid="{2E1121C3-6536-4C25-AE8D-B60C79E5A86D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524" authorId="0" shapeId="0" xr:uid="{F07E6C50-590D-4E21-BFDA-16874AB1B198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525" authorId="0" shapeId="0" xr:uid="{88795517-05B6-471B-999C-9BC29F2CF004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526" authorId="0" shapeId="0" xr:uid="{300C592B-1A05-4A04-B342-D2201F3DDA15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527" authorId="0" shapeId="0" xr:uid="{12EB4149-4454-4918-913B-B809BFA7E5C7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528" authorId="0" shapeId="0" xr:uid="{DE0169CD-4310-4CA9-8646-8BC0A0B32E12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529" authorId="0" shapeId="0" xr:uid="{7B773E69-4D48-49E1-858F-E105F8698555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530" authorId="0" shapeId="0" xr:uid="{AA0811CF-0364-4DAB-92AA-EE746C56ABBA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531" authorId="0" shapeId="0" xr:uid="{D52DFEA5-5920-4565-8ADD-4EA2A7C36481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542" authorId="0" shapeId="0" xr:uid="{F157DCCD-1317-457A-8BE3-3DD62722A77F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544" authorId="0" shapeId="0" xr:uid="{094A509C-C7BB-48C0-86E4-3F28AD318AB5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no estaba incluido en la factura. No se nacionalizó.</t>
        </r>
      </text>
    </comment>
    <comment ref="K547" authorId="0" shapeId="0" xr:uid="{C52E98FC-E1EC-4203-A619-17A32938CE77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557" authorId="0" shapeId="0" xr:uid="{A50360F8-4672-45EC-8BBA-823B1F587D5C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558" authorId="0" shapeId="0" xr:uid="{B535222A-3D58-4483-A126-28858D06F3C3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559" authorId="0" shapeId="0" xr:uid="{27C33CB2-9534-4AA0-933C-041055CAAE31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560" authorId="0" shapeId="0" xr:uid="{65CD2515-71B2-413B-BAED-392AB137E6E8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561" authorId="0" shapeId="0" xr:uid="{231C4B7A-105F-46EF-A4E2-136FCE21D509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563" authorId="0" shapeId="0" xr:uid="{A14B8D47-618A-471C-A02F-1A86E16E3EBC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564" authorId="0" shapeId="0" xr:uid="{2552A9A5-45A8-40AB-93FD-D34EDE3FEF7B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565" authorId="0" shapeId="0" xr:uid="{006172A7-2E68-45CA-8BAB-3BE1C3CA25F2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577" authorId="0" shapeId="0" xr:uid="{BDC90E7A-AB27-43D9-A5C4-4F8B4190FD72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578" authorId="0" shapeId="0" xr:uid="{5DBBEDF6-5270-4972-BF9C-394273D1EE1A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580" authorId="0" shapeId="0" xr:uid="{733387BB-F6C9-4048-96EE-5D42419CC48C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581" authorId="0" shapeId="0" xr:uid="{A4946B24-57C9-4380-94F4-08E0A5E4059D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589" authorId="0" shapeId="0" xr:uid="{5F3908E7-2A3B-4395-A661-DA9AF844B7BA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sin tornillos, está desprendido lo azul de lo plateado. Reportado a Savir el 17-Ago.</t>
        </r>
      </text>
    </comment>
    <comment ref="K592" authorId="0" shapeId="0" xr:uid="{C92B34AB-54EA-429F-8976-048B8A18EF41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612" authorId="0" shapeId="0" xr:uid="{41AA29D2-E398-4AF1-A195-4D8111EC8A63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613" authorId="0" shapeId="0" xr:uid="{F27EF1C5-1330-41CE-8867-6E28EBFEE221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614" authorId="0" shapeId="0" xr:uid="{2DC84480-D7F2-46F5-AF15-44CC30695654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615" authorId="0" shapeId="0" xr:uid="{4AD69511-5DBD-4FA1-84E4-3F1C5428BC94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618" authorId="0" shapeId="0" xr:uid="{8B47E724-095F-4FAF-BEBC-7424BE372F46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619" authorId="0" shapeId="0" xr:uid="{27BFD4C8-7BC1-436A-9CE9-2A06BB3CCFD5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620" authorId="0" shapeId="0" xr:uid="{D221943F-32C0-4F94-BEBC-B023B6C1D6B6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622" authorId="0" shapeId="0" xr:uid="{66227AE2-8D3F-4020-BD0C-BA09848002E2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623" authorId="0" shapeId="0" xr:uid="{FFEAE804-FF3F-4BCC-8375-15410D87FDE3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624" authorId="0" shapeId="0" xr:uid="{3287BE4D-B028-498A-910F-A128722B72F4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625" authorId="0" shapeId="0" xr:uid="{9B4CFBD9-6F66-49F2-B152-F5224C4A3E38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626" authorId="0" shapeId="0" xr:uid="{2F3A9F4B-2F15-4A72-BA61-9C51EE165E09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627" authorId="0" shapeId="0" xr:uid="{BBC381DF-EDCA-4695-AA88-AB6F39C22EBF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628" authorId="0" shapeId="0" xr:uid="{3A12AD06-3510-43A3-BA3E-4E53496F3CC1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629" authorId="0" shapeId="0" xr:uid="{B123A6DD-9A4C-4F3B-BAA1-D4691F0D2DE1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636" authorId="0" shapeId="0" xr:uid="{F4EC85C0-1894-4A0A-B9BC-FCE66EAB85D9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637" authorId="0" shapeId="0" xr:uid="{BFF414BB-D255-4499-A2DA-820977C3DB8B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638" authorId="0" shapeId="0" xr:uid="{30F8E81C-7A6D-4C77-9DBB-A9C8FB55606A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640" authorId="0" shapeId="0" xr:uid="{96827F24-9828-4DE7-BF65-E9511F23F6D3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641" authorId="0" shapeId="0" xr:uid="{2749DC84-7A83-47B6-A064-8FF61AE54DB8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645" authorId="0" shapeId="0" xr:uid="{AC81A2AC-38BE-4CF4-A017-EB505D22EDEF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646" authorId="0" shapeId="0" xr:uid="{7647CA75-0117-43EE-9ADE-BCCBF387981B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647" authorId="0" shapeId="0" xr:uid="{350E47CA-19B9-47E0-82CF-CFA5646B30B0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648" authorId="0" shapeId="0" xr:uid="{0B3550AE-711E-4371-B15F-A2E1FD6D5BF2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649" authorId="0" shapeId="0" xr:uid="{F90A753B-6187-4742-97EA-A8F977F1104E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S649" authorId="0" shapeId="0" xr:uid="{5F56FF6B-8B9F-4A34-B788-43AC529E95E0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Se cambiaron por 2x12 rosca total. Virginia se los entregó a Elsa Arango y Elsa Arango le entregó los 2x12 total.</t>
        </r>
      </text>
    </comment>
    <comment ref="K650" authorId="0" shapeId="0" xr:uid="{128BD39A-6AA4-43E0-A84D-A9D7B96CE702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651" authorId="0" shapeId="0" xr:uid="{243A715B-CB69-4462-BBFE-2F99EDD95438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652" authorId="0" shapeId="0" xr:uid="{9EFC19A6-E6A2-417A-982A-324B02BEB51F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656" authorId="0" shapeId="0" xr:uid="{232BC86E-990C-4D0B-B3D2-8EC55C5B2916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662" authorId="0" shapeId="0" xr:uid="{89C022A7-0233-42DB-843C-90EB9A039161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663" authorId="0" shapeId="0" xr:uid="{60E4309A-AF6D-4FD7-B30C-B390BAA527E9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664" authorId="0" shapeId="0" xr:uid="{2DA20D02-BE5A-42C9-B208-D6822DF1B294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667" authorId="0" shapeId="0" xr:uid="{45E62FB6-FB66-4767-A865-2E69D3A3AEB2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668" authorId="0" shapeId="0" xr:uid="{D4905621-259A-431C-BFD5-9C31CBB27AA1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684" authorId="0" shapeId="0" xr:uid="{CD2D7306-437A-4146-AA8B-36B098AFAA44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691" authorId="0" shapeId="0" xr:uid="{178FD9C2-10A9-4364-877C-ADE403C89403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692" authorId="0" shapeId="0" xr:uid="{66F50551-09C4-4002-96A3-B283323C979D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693" authorId="0" shapeId="0" xr:uid="{8E0B31E7-1140-4E8F-BEFB-6972012D18F4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694" authorId="0" shapeId="0" xr:uid="{08A9C3AF-FE2D-4292-9D7D-7A8DF176BDB0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695" authorId="0" shapeId="0" xr:uid="{DEBB2452-65AB-4EC8-8513-AAAA8BE0EAF9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700" authorId="0" shapeId="0" xr:uid="{2821CF37-492B-47A5-825E-03FD53D754C2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701" authorId="0" shapeId="0" xr:uid="{2100C018-2BFD-4EA4-94F7-68723F50F6CE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702" authorId="0" shapeId="0" xr:uid="{687B7473-D14B-44D3-A374-DFE7988CAFEF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S702" authorId="0" shapeId="0" xr:uid="{6C265B1D-7371-431F-A389-4BA68C45A27B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Se cambiaron por 2x12 rosca total. Virginia se los entregó a Elsa Arango y Elsa Arango le entregó los 2x12 total.</t>
        </r>
      </text>
    </comment>
    <comment ref="K704" authorId="0" shapeId="0" xr:uid="{4342175F-1A33-4AA8-930C-E62D7E282864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705" authorId="0" shapeId="0" xr:uid="{5E1C8811-E416-4123-80E0-2C1C3F2F9C66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706" authorId="0" shapeId="0" xr:uid="{313819F2-F95E-4B48-8116-B95E19DD9514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707" authorId="0" shapeId="0" xr:uid="{E086A3C9-467F-4BD1-BED8-7EB762A41B47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708" authorId="0" shapeId="0" xr:uid="{989311FF-FE36-429A-973D-E6D03A96D521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709" authorId="0" shapeId="0" xr:uid="{F5F88255-3781-4F1E-B0D2-28AE8A34543A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710" authorId="0" shapeId="0" xr:uid="{5B7764F3-5AFF-4182-ABAA-45923F234BE1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719" authorId="0" shapeId="0" xr:uid="{51FE13F1-C200-4E1A-9BDA-3F8EE326F0FF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727" authorId="0" shapeId="0" xr:uid="{3610E213-54D2-4E51-B3F0-A984EE88D548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728" authorId="0" shapeId="0" xr:uid="{CBC9BC5C-4DE3-4677-9180-EEB079172A6D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730" authorId="0" shapeId="0" xr:uid="{4AD2AAAA-DCA9-4429-AC6C-E04F8C3D18D5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731" authorId="0" shapeId="0" xr:uid="{0C0C170D-E402-44D5-9DD1-BA0A40166D29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732" authorId="0" shapeId="0" xr:uid="{4F7C4D51-9D76-46FD-BBDF-C05852ECA04D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733" authorId="0" shapeId="0" xr:uid="{C9D4BAD3-04AE-44FD-A2EB-DA86DD9AC175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734" authorId="0" shapeId="0" xr:uid="{13BE4B61-6A25-42EF-BDD8-BF4007320EF0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735" authorId="0" shapeId="0" xr:uid="{B4A77E93-2EA3-4885-9E2B-4D1FF4D0712E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736" authorId="0" shapeId="0" xr:uid="{8BAEE18E-BD52-42AD-929E-C2F8C1C03F66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737" authorId="0" shapeId="0" xr:uid="{7FF2EEA1-E16B-47F6-9A5B-50B211C1B7D6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745" authorId="0" shapeId="0" xr:uid="{9DE3C81F-4451-4EE2-9810-9E2BCC92477F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caucho dañado
</t>
        </r>
      </text>
    </comment>
    <comment ref="K748" authorId="0" shapeId="0" xr:uid="{1C8CC27A-80C1-4D97-911D-8D7A8489769E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749" authorId="0" shapeId="0" xr:uid="{4CD9326B-E5E3-4B34-8899-7A32B6AE36DC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759" authorId="0" shapeId="0" xr:uid="{B3C843AF-2510-4A55-98F4-570C5FA00392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762" authorId="0" shapeId="0" xr:uid="{F0DBC963-7A1E-42BB-A4CE-7C35ED9B89F0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765" authorId="0" shapeId="0" xr:uid="{DCB0F103-44AF-4426-9867-2505A68D824D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766" authorId="0" shapeId="0" xr:uid="{B590954E-B90E-419E-ACF8-240115D1F768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767" authorId="0" shapeId="0" xr:uid="{F9B14F1E-4DFE-480A-BE80-DF97EE40B7DA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768" authorId="0" shapeId="0" xr:uid="{8C4E6541-6087-4F42-879E-DCC7258D0754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776" authorId="0" shapeId="0" xr:uid="{1EB9F561-0001-479A-9733-C72DEE8DB9E6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786" authorId="0" shapeId="0" xr:uid="{F3BEF038-A988-4791-A5CF-6E7D5625B0EB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787" authorId="0" shapeId="0" xr:uid="{0BEAF170-034D-4CA3-8347-231F53AE080A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794" authorId="0" shapeId="0" xr:uid="{0978BCC1-A46C-4098-87B1-BA1A72CAD0A3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795" authorId="0" shapeId="0" xr:uid="{1C35DCE5-24F5-4686-9C6D-FD757C97D8D1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801" authorId="0" shapeId="0" xr:uid="{BC574EA3-D395-4284-8A8D-2C7170F1CD39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811" authorId="0" shapeId="0" xr:uid="{8CF3D630-9666-49C3-B9D6-4E0EC9C66406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Recibidas junto con la importación de factura de 30-Octubre pero no estaban en la factura </t>
        </r>
      </text>
    </comment>
    <comment ref="J812" authorId="0" shapeId="0" xr:uid="{C3AA60B4-A5E6-4FA4-9B68-0318974E49F3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Recibidas junto con la importación de factura de 30-Octubre pero no estaban en la factura </t>
        </r>
      </text>
    </comment>
    <comment ref="K815" authorId="0" shapeId="0" xr:uid="{E5EBC3E5-A9BC-4457-8688-03C576B2E1EF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822" authorId="0" shapeId="0" xr:uid="{10CA0690-2B42-45B5-BE8B-6D0B484326A2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Producto trocado por Elizabeth de USA. Sacó de nuestra importación 3 und de IZC y las cambió por 3 und de 2x14.</t>
        </r>
      </text>
    </comment>
    <comment ref="J823" authorId="0" shapeId="0" xr:uid="{380A89D5-126F-4323-A776-D75BCE101F54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Producto trocado por Elizabeth de USA. Sacó de nuestra importación 3 und de IZC y las cambió por 3 und de 2x14.</t>
        </r>
      </text>
    </comment>
    <comment ref="K833" authorId="0" shapeId="0" xr:uid="{5311E073-DDC8-4D82-BD49-3043D0C0BA7B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841" authorId="0" shapeId="0" xr:uid="{F74FEE9A-E2A3-4C1F-A3AE-B1AFD3E72D0A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842" authorId="0" shapeId="0" xr:uid="{D413C41C-252D-4E08-B991-63EA746A9123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843" authorId="0" shapeId="0" xr:uid="{D18F477E-7CD3-42C4-A5BD-82DE69B03153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845" authorId="0" shapeId="0" xr:uid="{90B40D6A-498B-4D78-BC48-922CDA147475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846" authorId="0" shapeId="0" xr:uid="{02AE6465-A5E6-430B-B70A-6B2AD244D2DA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848" authorId="0" shapeId="0" xr:uid="{C005E03B-BA17-461A-BFB7-0CB15AA1BDDD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849" authorId="0" shapeId="0" xr:uid="{6E3E3997-059B-46B7-A990-941414FC16B7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855" authorId="0" shapeId="0" xr:uid="{967AB2CF-8446-49A5-99A9-F3B1BAB1473D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856" authorId="0" shapeId="0" xr:uid="{E75566C0-4C8C-4AF4-B302-14DBDBAD9F6A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857" authorId="0" shapeId="0" xr:uid="{133548BB-9C90-473F-A010-0587699D1DB3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861" authorId="0" shapeId="0" xr:uid="{F9E076A0-252A-4159-9006-750883C30A9C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862" authorId="0" shapeId="0" xr:uid="{807CD558-4C0D-4A00-A4F8-BFBE4AFE8013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865" authorId="0" shapeId="0" xr:uid="{E9B280C7-A384-472C-A3A0-757F51657FDB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867" authorId="0" shapeId="0" xr:uid="{BFB793CE-A57C-423D-833D-4125D59D7E46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869" authorId="0" shapeId="0" xr:uid="{9E7C3977-4B2B-4A58-9351-CC717E183C61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907" authorId="0" shapeId="0" xr:uid="{FE29CB7E-E5F4-4A36-B01B-D42611247738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908" authorId="0" shapeId="0" xr:uid="{B494B70B-A7AA-4FE0-8EEC-C98FE6B86E69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909" authorId="0" shapeId="0" xr:uid="{A5EC1337-A5ED-4006-910D-1923C49EB2BB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911" authorId="0" shapeId="0" xr:uid="{1212137B-02A3-492B-B56B-F6447E92A051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912" authorId="0" shapeId="0" xr:uid="{97963324-E8B3-4FAA-AE8E-F2D44CDA2D50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913" authorId="0" shapeId="0" xr:uid="{C388DC48-1586-4B7D-ADB1-E17294A09B53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917" authorId="0" shapeId="0" xr:uid="{8FAD79AF-D3F6-4D96-88AB-6AF2CE0C12B0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Se factura 2unidades se obsequia 2
</t>
        </r>
      </text>
    </comment>
    <comment ref="J918" authorId="0" shapeId="0" xr:uid="{F3949C9C-5A88-4F6A-AE26-0A7A81127AB4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Se factura 2unidades se obsequia 2
</t>
        </r>
      </text>
    </comment>
    <comment ref="K928" authorId="0" shapeId="0" xr:uid="{CA418CB3-7BDA-4F47-8FAF-DBA7E411EC35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942" authorId="0" shapeId="0" xr:uid="{D6FA5C34-483E-4A5B-BED3-ECD895BE56D0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951" authorId="0" shapeId="0" xr:uid="{8E8D5D79-2AAE-4717-B713-B5ACA5C96FD3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966" authorId="0" shapeId="0" xr:uid="{59D1FAC9-54B2-416A-A884-46196399879E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974" authorId="0" shapeId="0" xr:uid="{B2E04568-8217-4686-9D84-8911F7CE4B00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981" authorId="0" shapeId="0" xr:uid="{FFF14BB1-E239-4898-9206-A7248F485B7D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985" authorId="0" shapeId="0" xr:uid="{44649818-E23A-493D-89CF-060B7DBDE91E}">
      <text>
        <r>
          <rPr>
            <b/>
            <sz val="9"/>
            <color indexed="81"/>
            <rFont val="Tahoma"/>
            <family val="2"/>
          </rPr>
          <t xml:space="preserve">Apollo Trainings:
</t>
        </r>
        <r>
          <rPr>
            <sz val="9"/>
            <color indexed="81"/>
            <rFont val="Tahoma"/>
            <family val="2"/>
          </rPr>
          <t xml:space="preserve">Descuento 10%
Pendiente incluir valor soldadura
</t>
        </r>
      </text>
    </comment>
    <comment ref="K986" authorId="0" shapeId="0" xr:uid="{93837F13-3586-49CD-B040-04976EEE9CF8}">
      <text>
        <r>
          <rPr>
            <b/>
            <sz val="9"/>
            <color indexed="81"/>
            <rFont val="Tahoma"/>
            <family val="2"/>
          </rPr>
          <t xml:space="preserve">Apollo Trainings:
</t>
        </r>
        <r>
          <rPr>
            <sz val="9"/>
            <color indexed="81"/>
            <rFont val="Tahoma"/>
            <family val="2"/>
          </rPr>
          <t xml:space="preserve">Descuento 10%
Pendiente incluir valor soldadura
</t>
        </r>
      </text>
    </comment>
    <comment ref="K1024" authorId="0" shapeId="0" xr:uid="{596D710A-6574-42AD-9E19-E61CDD4F2965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1040" authorId="0" shapeId="0" xr:uid="{B5DC777F-ABA9-4493-80A9-B0294DF945DC}">
      <text>
        <r>
          <rPr>
            <sz val="9"/>
            <color indexed="81"/>
            <rFont val="Tahoma"/>
            <family val="2"/>
          </rPr>
          <t xml:space="preserve">MSVC No Facturado
</t>
        </r>
      </text>
    </comment>
    <comment ref="K1041" authorId="0" shapeId="0" xr:uid="{0654A697-78B8-4A3F-B726-04945B43EADC}">
      <text>
        <r>
          <rPr>
            <sz val="9"/>
            <color indexed="81"/>
            <rFont val="Tahoma"/>
            <family val="2"/>
          </rPr>
          <t xml:space="preserve">MSVC No Facturado
</t>
        </r>
      </text>
    </comment>
    <comment ref="K1042" authorId="0" shapeId="0" xr:uid="{CFD5F533-94E2-4B66-9B52-58D2BD4A43DB}">
      <text>
        <r>
          <rPr>
            <sz val="9"/>
            <color indexed="81"/>
            <rFont val="Tahoma"/>
            <family val="2"/>
          </rPr>
          <t xml:space="preserve">MSVC No Facturado
</t>
        </r>
      </text>
    </comment>
    <comment ref="K1074" authorId="0" shapeId="0" xr:uid="{94314DC1-52C7-47D6-A84B-7AC984469392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K1155" authorId="0" shapeId="0" xr:uid="{9285138F-58E8-435F-8FA7-036B98A36FA2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Apollo Trainings</author>
  </authors>
  <commentList>
    <comment ref="B1" authorId="0" shapeId="0" xr:uid="{5FBD4DAE-FC3C-4CCC-8CFB-38175E47FCA4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Purchasing
Sales
</t>
        </r>
      </text>
    </comment>
    <comment ref="J7" authorId="0" shapeId="0" xr:uid="{16171724-8975-4270-9D18-8BD31242DFC5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8" authorId="0" shapeId="0" xr:uid="{87803ACE-D35D-46E0-8A2B-B88D2774EB52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12" authorId="0" shapeId="0" xr:uid="{1AFC4625-4BCE-42B2-B23A-366C9353B0A0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13" authorId="0" shapeId="0" xr:uid="{50DA9ABD-1D89-416B-8B9D-FE22C674DC3C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16" authorId="0" shapeId="0" xr:uid="{CCE24F0F-6704-4D27-864D-F6AB6B53C312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18" authorId="0" shapeId="0" xr:uid="{4634C147-10AE-4651-A000-1FB431619229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20" authorId="0" shapeId="0" xr:uid="{3DC714EB-E400-4B0D-9CCE-D68E74EA2BB3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56" authorId="0" shapeId="0" xr:uid="{C192908C-FF6C-48D7-9E93-30159CF45F34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57" authorId="0" shapeId="0" xr:uid="{39677E47-4CA8-42C0-9136-D67F0BBBEF3E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58" authorId="0" shapeId="0" xr:uid="{6F4EE1BC-D2BA-4DCC-9F4F-8454A0622CB0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60" authorId="0" shapeId="0" xr:uid="{9166688D-B19F-4D4E-B242-E7800F96060F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61" authorId="0" shapeId="0" xr:uid="{EBA62DD9-7DAC-42EB-9786-483604197350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62" authorId="0" shapeId="0" xr:uid="{8C8B8C4A-FA11-40AE-92FC-057A6A4E667A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I66" authorId="0" shapeId="0" xr:uid="{4202FDBE-F6E9-4F87-8F41-A51215A29383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Se factura 2unidades se obsequia 2
</t>
        </r>
      </text>
    </comment>
    <comment ref="I67" authorId="0" shapeId="0" xr:uid="{14EC33A8-1311-4EE9-A5D3-0C8955E6D337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Se factura 2unidades se obsequia 2
</t>
        </r>
      </text>
    </comment>
    <comment ref="J77" authorId="0" shapeId="0" xr:uid="{530DA723-E2A8-43B1-80EB-F66DBAE1DA63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91" authorId="0" shapeId="0" xr:uid="{2C84427D-E15F-4CEE-AF27-A86EFC536844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100" authorId="0" shapeId="0" xr:uid="{9B2D59E5-B1FB-4AA5-B757-7BCCEAEC4D7E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115" authorId="0" shapeId="0" xr:uid="{22EF86C4-8C12-4B05-B57C-069FE9883EEE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123" authorId="0" shapeId="0" xr:uid="{46257CA6-F917-412D-8E04-ECAFBAAE1010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130" authorId="0" shapeId="0" xr:uid="{AEC59429-FF13-4F03-876B-76A4123F00BC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134" authorId="0" shapeId="0" xr:uid="{ABBB7CD2-4F26-4384-B70F-5B05FFF11B8F}">
      <text>
        <r>
          <rPr>
            <b/>
            <sz val="9"/>
            <color indexed="81"/>
            <rFont val="Tahoma"/>
            <family val="2"/>
          </rPr>
          <t xml:space="preserve">Apollo Trainings:
</t>
        </r>
        <r>
          <rPr>
            <sz val="9"/>
            <color indexed="81"/>
            <rFont val="Tahoma"/>
            <family val="2"/>
          </rPr>
          <t xml:space="preserve">Descuento 10%
Pendiente incluir valor soldadura
</t>
        </r>
      </text>
    </comment>
    <comment ref="J135" authorId="0" shapeId="0" xr:uid="{AE2796C3-BCFF-46EC-83EF-4CEE38BFDC75}">
      <text>
        <r>
          <rPr>
            <b/>
            <sz val="9"/>
            <color indexed="81"/>
            <rFont val="Tahoma"/>
            <family val="2"/>
          </rPr>
          <t xml:space="preserve">Apollo Trainings:
</t>
        </r>
        <r>
          <rPr>
            <sz val="9"/>
            <color indexed="81"/>
            <rFont val="Tahoma"/>
            <family val="2"/>
          </rPr>
          <t xml:space="preserve">Descuento 10%
Pendiente incluir valor soldadura
</t>
        </r>
      </text>
    </comment>
    <comment ref="J173" authorId="0" shapeId="0" xr:uid="{8519979F-5963-412F-A75E-2FF1C50734C3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189" authorId="0" shapeId="0" xr:uid="{BD46E2C8-C16E-4841-B9CC-BEBFCE37774D}">
      <text>
        <r>
          <rPr>
            <sz val="9"/>
            <color indexed="81"/>
            <rFont val="Tahoma"/>
            <family val="2"/>
          </rPr>
          <t xml:space="preserve">MSVC No Facturado
</t>
        </r>
      </text>
    </comment>
    <comment ref="J190" authorId="0" shapeId="0" xr:uid="{B007C0E5-64BB-41E2-BBDF-7F737B25FB09}">
      <text>
        <r>
          <rPr>
            <sz val="9"/>
            <color indexed="81"/>
            <rFont val="Tahoma"/>
            <family val="2"/>
          </rPr>
          <t xml:space="preserve">MSVC No Facturado
</t>
        </r>
      </text>
    </comment>
    <comment ref="J191" authorId="0" shapeId="0" xr:uid="{2EEA3826-15B0-479E-9E3D-6A7368B1B023}">
      <text>
        <r>
          <rPr>
            <sz val="9"/>
            <color indexed="81"/>
            <rFont val="Tahoma"/>
            <family val="2"/>
          </rPr>
          <t xml:space="preserve">MSVC No Facturado
</t>
        </r>
      </text>
    </comment>
    <comment ref="J223" authorId="0" shapeId="0" xr:uid="{9911E9CD-17EB-4BB1-B63F-D99759068178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304" authorId="0" shapeId="0" xr:uid="{69FBD682-0719-43EB-B0C1-8CE1D682983B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Apollo Trainings</author>
  </authors>
  <commentList>
    <comment ref="B1" authorId="0" shapeId="0" xr:uid="{63E5641C-C602-4418-8F5A-0CEF975738DE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Purchasing
Sales
</t>
        </r>
      </text>
    </comment>
    <comment ref="J2" authorId="0" shapeId="0" xr:uid="{EC572EBB-047C-4271-B49C-1C6DA6F4A010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48" authorId="0" shapeId="0" xr:uid="{09FA25A0-93F3-40C5-AD6C-62582CEB9132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49" authorId="0" shapeId="0" xr:uid="{AEBDADB0-6FB3-47D6-9DF6-276E1354437C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50" authorId="0" shapeId="0" xr:uid="{B2AE47D6-103F-4F2E-A6CB-B81EA0B47033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51" authorId="0" shapeId="0" xr:uid="{917894F9-A816-461C-A5B2-A4C8F7921A68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52" authorId="0" shapeId="0" xr:uid="{20C85D3C-D2D1-437F-BEC4-37FF681F5754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53" authorId="0" shapeId="0" xr:uid="{D7FFFCBA-D4A5-4CE0-96B3-09490E979412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58" authorId="0" shapeId="0" xr:uid="{0087F77F-71D8-43C7-AD9F-A0382FE17C8D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59" authorId="0" shapeId="0" xr:uid="{464B35B1-879C-437D-BA5F-E905F0258E54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60" authorId="0" shapeId="0" xr:uid="{11A1C85F-FEE9-4CCE-98C1-45D826591CFC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61" authorId="0" shapeId="0" xr:uid="{2387FAEC-209B-4492-BC46-F42051DA281A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62" authorId="0" shapeId="0" xr:uid="{3D73010A-06B0-49B9-B75D-8AD84B6D3C85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63" authorId="0" shapeId="0" xr:uid="{AE5D6EA5-054B-4383-9A66-EF47DE913019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64" authorId="0" shapeId="0" xr:uid="{C91DF4DE-0579-4066-B5AF-614205A05F03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74" authorId="0" shapeId="0" xr:uid="{5736661B-1B34-4A2C-9131-4A9A9DE1E10F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75" authorId="0" shapeId="0" xr:uid="{58E6FE7D-F932-436A-85A2-05C4E23EB818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80" authorId="0" shapeId="0" xr:uid="{FE5B1728-5061-418E-B31C-103ACA713B0D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81" authorId="0" shapeId="0" xr:uid="{5A130ECC-0638-4BA0-B9B9-98A43131EB1D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82" authorId="0" shapeId="0" xr:uid="{CFE5C157-F7E3-4BE9-8990-4AB485BDB952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88" authorId="0" shapeId="0" xr:uid="{C19CBFF5-3851-4962-AB85-0B6276C58F4D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89" authorId="0" shapeId="0" xr:uid="{DE94ADE8-09BC-4547-99EC-A822BC6AA2A6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90" authorId="0" shapeId="0" xr:uid="{86BE5F40-EADF-4E1F-BF9D-A7A49A4144D6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91" authorId="0" shapeId="0" xr:uid="{574792D0-CE34-4E3C-81BF-DF87608913AD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92" authorId="0" shapeId="0" xr:uid="{34F4CE8F-2E81-4399-B626-3B8375741B00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94" authorId="0" shapeId="0" xr:uid="{C5E57820-FC37-4336-859C-A61395513692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95" authorId="0" shapeId="0" xr:uid="{63D8D6B4-5088-487F-9419-0FFC9391356D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96" authorId="0" shapeId="0" xr:uid="{A84D27E1-2F56-4368-9756-E8C0816216AD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100" authorId="0" shapeId="0" xr:uid="{71C10C04-C4F4-48AF-B1AD-A1B6A29CBF79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101" authorId="0" shapeId="0" xr:uid="{41DD13C2-E8F7-4352-8C94-F3FD3A6311E3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102" authorId="0" shapeId="0" xr:uid="{8F896B10-19E5-48AF-977A-2126F51421E9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103" authorId="0" shapeId="0" xr:uid="{05E5830D-84BB-4F10-A685-B3BF10C5B6CF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104" authorId="0" shapeId="0" xr:uid="{54511F87-9EC2-44A9-A8B8-420F8D09DF6B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105" authorId="0" shapeId="0" xr:uid="{6204DFBB-D8B5-465E-9995-35CD8C8199D8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107" authorId="0" shapeId="0" xr:uid="{F86FF94D-A439-4C8B-8B83-DCDBE0FAE8BE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111" authorId="0" shapeId="0" xr:uid="{A8FE910F-7D3B-4639-92AB-4D049C57094A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112" authorId="0" shapeId="0" xr:uid="{EC4D9B66-FAD2-47D2-AAAB-81033737EC6B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113" authorId="0" shapeId="0" xr:uid="{E7F35F7E-A6E9-471C-91DB-B2CBBF75ED65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129" authorId="0" shapeId="0" xr:uid="{404B7745-2DDB-4F66-865F-22C3785D7045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130" authorId="0" shapeId="0" xr:uid="{5AACF963-D2F0-43DF-8060-AB48976F53B2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131" authorId="0" shapeId="0" xr:uid="{A0AB2278-38B3-488C-A916-6AD5AF3DBACC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132" authorId="0" shapeId="0" xr:uid="{C0370EF4-3E44-4CD7-9041-BAAF90056FEB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133" authorId="0" shapeId="0" xr:uid="{013D704A-6851-46A9-BE5F-976B182B5C64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134" authorId="0" shapeId="0" xr:uid="{E49F4861-C1A8-4176-A6DB-0F25B897E509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135" authorId="0" shapeId="0" xr:uid="{F481B46F-A6A1-42E0-A5FB-B0A118F1B136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136" authorId="0" shapeId="0" xr:uid="{43FB6C11-3848-4F33-91A7-8CAFB0D99236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137" authorId="0" shapeId="0" xr:uid="{FBA70BC6-0E91-4BB1-B8B2-033478673748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138" authorId="0" shapeId="0" xr:uid="{3A06EE1A-406A-47FB-A867-C77F8C3EEF35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I139" authorId="0" shapeId="0" xr:uid="{D3ECC486-2CED-4317-ADD2-DA2481DC114D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Llegaron 50 blades (10 V + 40 Universal) por USPS directo a Elsa.
5 blades V para Orthopremium.
5 blades V recibidos de Elsa para Apollo.
10 Universales pendientes de recibir vs factura.</t>
        </r>
      </text>
    </comment>
    <comment ref="I140" authorId="0" shapeId="0" xr:uid="{DAFF23A7-2F4B-4DAC-B2BD-808E41883863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Llegaron 50 blades (10 V + 40 Universal) por USPS directo a Elsa.
20 Universal para Orthopremium.
20 recibidos de Elsa para Apollo.
40 Universales pendientes de recibir vs factura.
</t>
        </r>
      </text>
    </comment>
    <comment ref="N141" authorId="0" shapeId="0" xr:uid="{9187F897-268F-40C8-97AC-5AADF292D575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entregados directamente por Elsa Arango, pendiente factura en kit con los hand drivers</t>
        </r>
      </text>
    </comment>
    <comment ref="N142" authorId="0" shapeId="0" xr:uid="{9B330847-AD43-4DA7-941C-3863526C82FE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entregados directamente por Elsa Arango, pendiente factura en kit con los hand drivers</t>
        </r>
      </text>
    </comment>
    <comment ref="J144" authorId="0" shapeId="0" xr:uid="{87BD240B-CC05-4317-92E9-49AE833C8B9C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145" authorId="0" shapeId="0" xr:uid="{649602A9-BE54-4584-9049-D01E36BC0B9F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146" authorId="0" shapeId="0" xr:uid="{D108C1CB-3027-4CC3-8C52-C76BE53ACB3A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147" authorId="0" shapeId="0" xr:uid="{ADE1AC46-0508-472C-81F3-42974C2B631C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148" authorId="0" shapeId="0" xr:uid="{62A392CC-07A1-4785-A1F1-5C34A301417D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149" authorId="0" shapeId="0" xr:uid="{48015D31-F956-4679-9E54-56D575096C6C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150" authorId="0" shapeId="0" xr:uid="{E26B2AC3-8EE2-4658-B971-EF693FFAD96A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151" authorId="0" shapeId="0" xr:uid="{BEE7051A-D3D5-46FC-A4B4-83EBE2C34668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153" authorId="0" shapeId="0" xr:uid="{D498F0FD-5717-48D2-821E-4E6C6F5B8A34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160" authorId="0" shapeId="0" xr:uid="{BDF7CFB7-1A48-4E9D-823E-D05F6F3F87E1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166" authorId="0" shapeId="0" xr:uid="{CCB5285E-BE7C-411F-A640-019A023F4592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168" authorId="0" shapeId="0" xr:uid="{8951D396-73F4-48CA-90B6-724895BAB063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169" authorId="0" shapeId="0" xr:uid="{D2A7D230-4888-4406-822C-3C42AF42AA09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170" authorId="0" shapeId="0" xr:uid="{1DEB23F5-9B9D-4C5A-A08C-F46F38DEE026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171" authorId="0" shapeId="0" xr:uid="{6E7980C7-5BFB-494E-BC56-368DC59EBA28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172" authorId="0" shapeId="0" xr:uid="{299EF993-5210-4B26-9DAB-78CD0CF5E196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173" authorId="0" shapeId="0" xr:uid="{67569B1A-C000-4C14-B0BD-22B2999D0794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174" authorId="0" shapeId="0" xr:uid="{F8A8B7DD-33EF-426E-8E22-441B44DF9631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175" authorId="0" shapeId="0" xr:uid="{8DAD7B06-1DB2-4606-AC2F-ECA1D6DCE105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176" authorId="0" shapeId="0" xr:uid="{5E5ABC72-0840-4133-B4BC-B71528E91DC0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177" authorId="0" shapeId="0" xr:uid="{E63BC1E3-EC94-4BEE-8E12-322527CE9B37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178" authorId="0" shapeId="0" xr:uid="{A14E4F20-2DAB-402B-8CC5-4D06731BAD24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179" authorId="0" shapeId="0" xr:uid="{D0060454-B790-4375-81CA-58C5B249B695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180" authorId="0" shapeId="0" xr:uid="{AD937833-07E6-418C-B2FC-00995ADD29F9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181" authorId="0" shapeId="0" xr:uid="{2F48EA97-319B-4665-9723-A05BF3EF590B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182" authorId="0" shapeId="0" xr:uid="{439DFE5C-F521-4533-B253-1766CC11F16D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185" authorId="0" shapeId="0" xr:uid="{659BC32E-47FD-4D34-82E5-33B6A1BAC901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192" authorId="0" shapeId="0" xr:uid="{D7247AF7-A698-4403-A92C-33E599D4C38E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197" authorId="0" shapeId="0" xr:uid="{69B0955C-80F2-4787-A99F-F58941E20C64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198" authorId="0" shapeId="0" xr:uid="{3BCA1824-8102-449A-99F2-7F0BC71C0174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199" authorId="0" shapeId="0" xr:uid="{A73A4C92-008A-445A-971F-E2E1240E2A4A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200" authorId="0" shapeId="0" xr:uid="{605D04F6-6841-4400-9F43-DD9F204B2B57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201" authorId="0" shapeId="0" xr:uid="{BFF62D96-BE9F-4260-81CD-57119B74E3B7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207" authorId="0" shapeId="0" xr:uid="{A8DAE41C-67B1-4C8B-9443-862EE75FBC04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N207" authorId="0" shapeId="0" xr:uid="{E6F8A038-D955-4DF0-B88D-C51533586DF4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pedido de marzo, hay que descontarlo, Ankyra entregado a Mauricio personalmente en Certificación y él a Dr Ash</t>
        </r>
      </text>
    </comment>
    <comment ref="J212" authorId="0" shapeId="0" xr:uid="{6B4B687C-6644-42B3-8BAF-4B7EAC7081B7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213" authorId="0" shapeId="0" xr:uid="{503ABC7D-0F48-4826-9CD1-9FF63B954458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214" authorId="0" shapeId="0" xr:uid="{B12FFD50-F376-4CBE-A605-C8581F8F6B91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215" authorId="0" shapeId="0" xr:uid="{63CE393F-D455-49E6-843C-917BD8CAF22E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217" authorId="0" shapeId="0" xr:uid="{DC042F3A-8752-48D1-BAEC-6C14414D7A74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219" authorId="0" shapeId="0" xr:uid="{72ADED95-9DB4-4117-87B7-8EDCED7D0294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221" authorId="0" shapeId="0" xr:uid="{BE0EEA3E-99EF-4F22-8161-23A2E1CF68E8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222" authorId="0" shapeId="0" xr:uid="{1C355172-985C-4A7F-9A55-9C9890805694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223" authorId="0" shapeId="0" xr:uid="{F68E3C93-7878-46AD-A0DC-6CF2AE543CA2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224" authorId="0" shapeId="0" xr:uid="{532A48F8-95DB-44AE-B334-084536D4CAA0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225" authorId="0" shapeId="0" xr:uid="{AC48E376-E2E6-4232-9E09-CEACA406C089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228" authorId="0" shapeId="0" xr:uid="{0C90469A-1736-49A4-9959-5372F3E69E25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229" authorId="0" shapeId="0" xr:uid="{8B0B150A-B6A6-4C44-B961-8F00CAC821A9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230" authorId="0" shapeId="0" xr:uid="{1377A59B-9F7E-40D1-9AC5-9ADAFEA969AA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231" authorId="0" shapeId="0" xr:uid="{CB4BA9CD-416F-4817-BE8C-D211E5688D3C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234" authorId="0" shapeId="0" xr:uid="{34D3FC7B-F472-4D4B-BC3F-A26CE4E328F1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235" authorId="0" shapeId="0" xr:uid="{AD89B37F-FA7F-4C9F-A9F9-A38DBE57FC17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236" authorId="0" shapeId="0" xr:uid="{3429DF3A-B0B0-4302-9A94-B723BB71ECE0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237" authorId="0" shapeId="0" xr:uid="{2DD8FC02-E206-4D27-80BB-92BEE8403F14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238" authorId="0" shapeId="0" xr:uid="{1F6C9CFE-42B3-47A8-8125-10B0E8143056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239" authorId="0" shapeId="0" xr:uid="{F719F851-3099-45B3-9228-D2719CB62D3B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240" authorId="0" shapeId="0" xr:uid="{5A2723DF-EDD9-4DF0-8D52-9C08FDFBBF94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243" authorId="0" shapeId="0" xr:uid="{B367CB0E-89F5-4193-B462-C6FDBB4A839A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244" authorId="0" shapeId="0" xr:uid="{2DFD02DD-9475-4E6D-BCF5-F26FA5C6800F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245" authorId="0" shapeId="0" xr:uid="{7970C1F3-3015-4100-841E-5EBDFF9766FB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246" authorId="0" shapeId="0" xr:uid="{0A48C020-D330-40E7-89E2-43E7A430C5F2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I249" authorId="0" shapeId="0" xr:uid="{5D7BAA6B-CC7C-479E-8CB2-B78453F43509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1 dañado</t>
        </r>
      </text>
    </comment>
    <comment ref="J250" authorId="0" shapeId="0" xr:uid="{35E195FB-83AE-4F10-BAEF-87E468523BC1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I255" authorId="0" shapeId="0" xr:uid="{61D3EBAD-A809-4B18-93EC-B46A2E269002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Llegaron 50 blades (10 V + 40 Universal) por USPS directo a Elsa.
5 blades V para Orthopremium.
5 blades V recibidos de Elsa para Apollo.
10 Universales recibidos el 23-marzo.</t>
        </r>
      </text>
    </comment>
    <comment ref="I256" authorId="0" shapeId="0" xr:uid="{15308393-E086-4086-8865-64170AC5ADCA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Llegaron 50 blades (10 V + 40 Universal) por USPS directo a Elsa.
20 Universal para Orthopremium.
20 recibidos de Elsa para Apollo.
21 Universales recibidos el 23-marzo.
40 Universales pendientes de recibir vs factura.</t>
        </r>
      </text>
    </comment>
    <comment ref="I257" authorId="0" shapeId="0" xr:uid="{913CD9D0-B406-4544-A4BF-2D5E7EE7CE57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se abrió el empaque pero sin utilizar el tornillo y se perdió</t>
        </r>
      </text>
    </comment>
    <comment ref="J257" authorId="0" shapeId="0" xr:uid="{3226505F-260D-4A15-991E-82B4BD894CAF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260" authorId="0" shapeId="0" xr:uid="{8FD50DE2-41B3-4806-A439-9827E0636A68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263" authorId="0" shapeId="0" xr:uid="{5EABB00F-8E5D-40EB-A622-C8A52C233EB1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266" authorId="0" shapeId="0" xr:uid="{1E52AD0E-1EEF-4B1C-89B6-0D2575600EE0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290" authorId="0" shapeId="0" xr:uid="{28196FD6-BC76-47CF-B2DF-5B6222422BB7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291" authorId="0" shapeId="0" xr:uid="{BEB11E6A-2BCE-42BB-B382-15AF6735D9BA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292" authorId="0" shapeId="0" xr:uid="{3BE5AEA6-6390-4419-A1F4-15CB5092EA24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294" authorId="0" shapeId="0" xr:uid="{A742F5AB-596A-4F77-99E6-CAEBBEA5AF8B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296" authorId="0" shapeId="0" xr:uid="{4CBE34B4-81F7-4CE0-BD58-84340038E44B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297" authorId="0" shapeId="0" xr:uid="{F8A4C9C7-159C-4B6C-9E63-255B4AC8A951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298" authorId="0" shapeId="0" xr:uid="{67355C7C-83E0-458D-9507-405C6BBE3743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304" authorId="0" shapeId="0" xr:uid="{645B0161-DD39-4FC6-8589-3E4557902FDF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305" authorId="0" shapeId="0" xr:uid="{07B9E9F2-34D0-48BD-B2ED-D442F20B466E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306" authorId="0" shapeId="0" xr:uid="{D91150D3-078E-45CD-A919-752C30B80F6B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315" authorId="0" shapeId="0" xr:uid="{91957258-F3FF-4A4A-93E3-B2AC212D4979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324" authorId="0" shapeId="0" xr:uid="{23B37F28-FF87-49B6-B326-71F91B030B6D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338" authorId="0" shapeId="0" xr:uid="{0BA2EE95-8BBD-4BB8-A83E-0CF4F4D0345D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353" authorId="0" shapeId="0" xr:uid="{15E481EC-3DBF-4DAC-9128-8D8122418453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354" authorId="0" shapeId="0" xr:uid="{352899F4-A82C-4FCD-84B1-2DB5BF0B4E53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355" authorId="0" shapeId="0" xr:uid="{30D048A1-5A05-40CE-A6D8-F2694435F458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356" authorId="0" shapeId="0" xr:uid="{5B82A145-7017-488C-AD91-2DAE842F696D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357" authorId="0" shapeId="0" xr:uid="{0D8EDEF0-5329-4F5D-A32B-0A4B45326A64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358" authorId="0" shapeId="0" xr:uid="{6F39169D-4F8D-4FFC-A99F-5EA43C9E0036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359" authorId="0" shapeId="0" xr:uid="{D6F6E0C0-5506-4D3A-9BD1-B66A69463E37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360" authorId="0" shapeId="0" xr:uid="{54069E5C-5EBB-49F6-88AE-D73E4693E8FA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362" authorId="0" shapeId="0" xr:uid="{1D30B7C9-34A4-4EE2-B335-8D23356037DB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390" authorId="0" shapeId="0" xr:uid="{2E03D3FA-B9A8-4659-8E54-408A63A11B07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391" authorId="0" shapeId="0" xr:uid="{96CBF270-85C7-42BE-B2AE-BE3A808BB318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398" authorId="0" shapeId="0" xr:uid="{FB7A5CC1-8FC6-4CDF-AE80-6DFD692ABF4B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401" authorId="0" shapeId="0" xr:uid="{305402E7-95F3-45BA-81F5-94A54F49C764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440" authorId="0" shapeId="0" xr:uid="{B01FC3CA-D954-4DDA-9E6D-AD15A722A6E8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441" authorId="0" shapeId="0" xr:uid="{D4BB5C71-A584-49DE-8A6F-BDB5E5209058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444" authorId="0" shapeId="0" xr:uid="{61F64A58-9250-4F18-98C8-7B945B136197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448" authorId="0" shapeId="0" xr:uid="{4F55E651-6BD0-4CD3-A355-ABF69BCA28C0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449" authorId="0" shapeId="0" xr:uid="{0E4472F4-540E-455A-9968-6AE26EB52758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451" authorId="0" shapeId="0" xr:uid="{DE9ACB0D-CC46-4C44-BC24-5FFAF250C695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452" authorId="0" shapeId="0" xr:uid="{2C84FFC8-BD86-48A3-A078-182614BE4A57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453" authorId="0" shapeId="0" xr:uid="{2E76522E-9695-4766-8C7D-2DBC89BAD8A7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454" authorId="0" shapeId="0" xr:uid="{98C7C209-0B7D-44AC-BD1E-6FA603841F70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460" authorId="0" shapeId="0" xr:uid="{F760DDCD-A2E2-4A7B-AB67-24CAF39BF1AD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461" authorId="0" shapeId="0" xr:uid="{26F3BC74-9977-40CD-AD6D-28238D123DE3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462" authorId="0" shapeId="0" xr:uid="{FB3FE942-B295-4FB8-A2DA-178CE00CC035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463" authorId="0" shapeId="0" xr:uid="{3498D080-4CE3-49F8-B42C-0AE2F8CE646D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464" authorId="0" shapeId="0" xr:uid="{93DA56D1-ABCE-4446-9471-235D317A9E2F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465" authorId="0" shapeId="0" xr:uid="{2B223BC3-0327-4F10-BA72-1B65D992D329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466" authorId="0" shapeId="0" xr:uid="{9D164831-FA19-43A4-9F58-17069DB1613A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467" authorId="0" shapeId="0" xr:uid="{12B11AFB-34C0-41A9-932B-BFF7103AA394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478" authorId="0" shapeId="0" xr:uid="{C0EAF7B9-0D41-4753-BBFE-433B70CFB186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480" authorId="0" shapeId="0" xr:uid="{F02C0703-8E3A-47E9-87FC-83028FBCDEFA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no estaba incluido en la factura. No se nacionalizó.</t>
        </r>
      </text>
    </comment>
    <comment ref="J483" authorId="0" shapeId="0" xr:uid="{C7DBEE3E-6515-45F4-BE23-DB405BDC4FA1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493" authorId="0" shapeId="0" xr:uid="{F1AC5093-567C-42C6-A9E4-8A951B9AE3F9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494" authorId="0" shapeId="0" xr:uid="{CE5A7484-313B-4A96-9B54-F9C6D0EC75AD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495" authorId="0" shapeId="0" xr:uid="{A76A5774-C937-4C2F-B1D7-939F7951E714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496" authorId="0" shapeId="0" xr:uid="{ABC1C747-E841-4F2B-B8A5-FCCA04424DD1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497" authorId="0" shapeId="0" xr:uid="{C24D74CE-DE02-437B-BCD1-908B65856030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499" authorId="0" shapeId="0" xr:uid="{95AA1CA8-2BE5-4FF4-85AE-DE3F3E2284C3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500" authorId="0" shapeId="0" xr:uid="{04927548-855F-4E36-8554-1A2EB6451DE7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501" authorId="0" shapeId="0" xr:uid="{9B775047-0931-4F80-A585-305FE1497AAF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513" authorId="0" shapeId="0" xr:uid="{227C0D71-79A0-4FE6-BEC8-0F51652248B7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514" authorId="0" shapeId="0" xr:uid="{892F7DE8-5D1C-4AC0-AA02-7FCCDD713F5D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516" authorId="0" shapeId="0" xr:uid="{73D6A749-1A0E-463C-B8E1-650AB578FF45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517" authorId="0" shapeId="0" xr:uid="{B736B1CE-1EB5-4AB9-A7A3-B1345A933E5F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I525" authorId="0" shapeId="0" xr:uid="{E65C60C4-B7D0-45DE-BCEC-4381CA86EAC7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sin tornillos, está desprendido lo azul de lo plateado. Reportado a Savir el 17-Ago.</t>
        </r>
      </text>
    </comment>
    <comment ref="J528" authorId="0" shapeId="0" xr:uid="{CC91F7A4-7B73-4C5B-A198-BC146DF03674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548" authorId="0" shapeId="0" xr:uid="{471D5D91-5A0F-4386-8B7B-E3367088DCEE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549" authorId="0" shapeId="0" xr:uid="{63CD7A7C-C41D-4C11-B7A8-D73F1CABD99D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550" authorId="0" shapeId="0" xr:uid="{1201FACA-7546-4C25-BD18-68E812584CFB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551" authorId="0" shapeId="0" xr:uid="{0917404E-5DAD-4C56-9489-191F66DD9307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554" authorId="0" shapeId="0" xr:uid="{29522721-A617-45F4-8FC8-326960A4B9A9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555" authorId="0" shapeId="0" xr:uid="{1B4BEA89-23CB-4A2D-86DF-BAC489EC2499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556" authorId="0" shapeId="0" xr:uid="{69FCA8F1-6D2E-4CF5-9597-C8D69FD78466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558" authorId="0" shapeId="0" xr:uid="{3259F12D-6549-445B-B71A-DF5CA9727A36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559" authorId="0" shapeId="0" xr:uid="{7371A7A9-930F-4C7A-B86D-2BE9877796EF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560" authorId="0" shapeId="0" xr:uid="{9AA42008-1E2D-406F-87BC-A111C3BEF917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561" authorId="0" shapeId="0" xr:uid="{BDAA74F7-7EF6-404C-8E5A-C53996EEE805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562" authorId="0" shapeId="0" xr:uid="{64141772-597B-4E3C-AD6E-BD7B21CAE94D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563" authorId="0" shapeId="0" xr:uid="{1C658DB1-35F5-48FB-A4F2-0ED7ADFFC295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564" authorId="0" shapeId="0" xr:uid="{ED10E072-398D-4A18-9F87-79C525B2DD66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565" authorId="0" shapeId="0" xr:uid="{5F682A13-FB1E-4CBA-AC96-DFD5EFAFA1A0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572" authorId="0" shapeId="0" xr:uid="{16B55063-9427-4E25-86C7-69D8D2EC9E75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573" authorId="0" shapeId="0" xr:uid="{DFA74713-C817-4919-85CD-676B64C7668C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574" authorId="0" shapeId="0" xr:uid="{58B89A18-2888-4ADE-A0A9-4168360F8CEB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576" authorId="0" shapeId="0" xr:uid="{F550936C-DD01-4EE0-897F-B83301597EA4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577" authorId="0" shapeId="0" xr:uid="{7E148E44-F7BA-416F-BC40-BDDCA8219ED4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581" authorId="0" shapeId="0" xr:uid="{782AC7BD-DBB4-46B8-87FA-592BDD9646CD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582" authorId="0" shapeId="0" xr:uid="{78A8CFF1-6818-43C0-97C0-4A6712D9F753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583" authorId="0" shapeId="0" xr:uid="{00087EE9-DBA0-4A6C-BA52-1E263652A924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584" authorId="0" shapeId="0" xr:uid="{86FE6CAD-7B19-4943-AC9F-11B640E620FA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585" authorId="0" shapeId="0" xr:uid="{0A195FE6-B54A-4529-9D6B-1A38E0230FA7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P585" authorId="0" shapeId="0" xr:uid="{6F6919F5-3C4D-45C0-B766-6CB7F1C71BEC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Se cambiaron por 2x12 rosca total. Virginia se los entregó a Elsa Arango y Elsa Arango le entregó los 2x12 total.</t>
        </r>
      </text>
    </comment>
    <comment ref="J586" authorId="0" shapeId="0" xr:uid="{FD099CF7-305F-4CDE-B16A-E00402E10A4B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587" authorId="0" shapeId="0" xr:uid="{D82499D6-7640-44E3-9EBD-E7F4F9EE0BF5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588" authorId="0" shapeId="0" xr:uid="{B91355E0-D427-45E2-9CB1-5C24711C437C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592" authorId="0" shapeId="0" xr:uid="{55D19FBD-CABC-495A-B86D-D6FF1D042DAB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598" authorId="0" shapeId="0" xr:uid="{4A5950CB-C4D7-4F94-B167-360EC36FBEAD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599" authorId="0" shapeId="0" xr:uid="{C5322695-527C-43E8-AD54-840B204BE263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600" authorId="0" shapeId="0" xr:uid="{99A4BE2A-2223-4FA7-B883-3D48DD97F27E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603" authorId="0" shapeId="0" xr:uid="{D448B680-2F69-4837-B994-D86C8280973D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604" authorId="0" shapeId="0" xr:uid="{562A2FB3-528E-41A4-9A50-C5B2E2A388EE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620" authorId="0" shapeId="0" xr:uid="{529251D2-2129-46C3-994C-6266BCEA6D3D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627" authorId="0" shapeId="0" xr:uid="{E7737997-7887-4D46-8C7C-098A62602CB0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628" authorId="0" shapeId="0" xr:uid="{D76CE67C-04CC-4FC4-AAC0-06349B5275F0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629" authorId="0" shapeId="0" xr:uid="{FB722F9F-3646-4586-B5F9-7C58AC647ECD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630" authorId="0" shapeId="0" xr:uid="{3FEE0D3C-F9B5-499D-B5E6-2DF10CCA44EB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631" authorId="0" shapeId="0" xr:uid="{CB4584F1-AB5D-4096-8376-2B9E6D789C8B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636" authorId="0" shapeId="0" xr:uid="{82A655A4-D128-47AF-9617-A62F517D513C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637" authorId="0" shapeId="0" xr:uid="{12ECCBB2-6CE5-4AA1-B7F2-25F5E94138E5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638" authorId="0" shapeId="0" xr:uid="{072BC9E9-92CA-49F6-BDB4-36303E40637E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P638" authorId="0" shapeId="0" xr:uid="{17C438C1-1A89-4BAF-BD0A-8287C4370462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Se cambiaron por 2x12 rosca total. Virginia se los entregó a Elsa Arango y Elsa Arango le entregó los 2x12 total.</t>
        </r>
      </text>
    </comment>
    <comment ref="J640" authorId="0" shapeId="0" xr:uid="{3995ADDC-EEF1-4283-BCDB-53175312983A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641" authorId="0" shapeId="0" xr:uid="{BE06CEE3-72BC-456F-9EBC-1F98F48B8824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642" authorId="0" shapeId="0" xr:uid="{7E3B11F7-84E1-4A5A-953C-E48F9CC4657C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643" authorId="0" shapeId="0" xr:uid="{6FDC77EA-8252-43A5-B937-7C59F6BCB61A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644" authorId="0" shapeId="0" xr:uid="{1AF9CC09-2387-445C-AB4A-248EC5DAD7B7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645" authorId="0" shapeId="0" xr:uid="{C6DEFA6D-7903-4B77-ADDE-9D6A6045A53C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646" authorId="0" shapeId="0" xr:uid="{C3738FDD-0D45-452F-BE17-890AC24148BC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655" authorId="0" shapeId="0" xr:uid="{C6A6407B-3112-4CA0-B90E-0C6CC2A9E00A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663" authorId="0" shapeId="0" xr:uid="{5BB918EA-6D60-48CF-A727-558EF0547F2C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664" authorId="0" shapeId="0" xr:uid="{BB47AC9C-DF34-468C-885F-346E58DD5537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666" authorId="0" shapeId="0" xr:uid="{D35BB5FE-E0E1-4E58-AFE1-D036B3465516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667" authorId="0" shapeId="0" xr:uid="{B6238380-F44E-4A1A-B9ED-340D3FC209BC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668" authorId="0" shapeId="0" xr:uid="{F5514CC2-C280-47CF-AA65-3A435159A71B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669" authorId="0" shapeId="0" xr:uid="{4A0729B1-80F6-449C-A73D-189AF67426BE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670" authorId="0" shapeId="0" xr:uid="{A0E4476B-1961-4556-B521-F90E26565B9A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671" authorId="0" shapeId="0" xr:uid="{4175AC17-5067-4173-A78C-CB96C886C361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672" authorId="0" shapeId="0" xr:uid="{11C07C88-494B-4457-B5B6-BCC1750FA277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673" authorId="0" shapeId="0" xr:uid="{79BAB6D7-953B-4853-88EF-E0B35FCCE33E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I681" authorId="0" shapeId="0" xr:uid="{C9C318B5-C42A-4762-A0B5-E52712F9B48A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caucho dañado
</t>
        </r>
      </text>
    </comment>
    <comment ref="J684" authorId="0" shapeId="0" xr:uid="{0C692CCF-DA79-4846-9C06-A9D901F78DFA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685" authorId="0" shapeId="0" xr:uid="{FD1C9F61-40C7-45F2-9FB3-1F48B4EE69F0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695" authorId="0" shapeId="0" xr:uid="{8BD7CEC8-268C-45D8-851D-1D0D58CC258C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698" authorId="0" shapeId="0" xr:uid="{FB9F98E9-51A9-4BCE-9E37-84CE5EF8F3CE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701" authorId="0" shapeId="0" xr:uid="{9367A0C8-84B2-4E72-A926-FB60A7BC64DA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702" authorId="0" shapeId="0" xr:uid="{510BB508-8648-4D84-BEB7-D864ADF9A569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703" authorId="0" shapeId="0" xr:uid="{16935745-6F67-4E48-AA21-0EBECB036CF0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704" authorId="0" shapeId="0" xr:uid="{4F77B03F-7D0C-4AD0-9E94-E6C97579758A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712" authorId="0" shapeId="0" xr:uid="{D40679A5-5A07-4630-AAEB-9EB33219D0CB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722" authorId="0" shapeId="0" xr:uid="{2E272078-58E9-4313-8373-44ECF4F9693A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723" authorId="0" shapeId="0" xr:uid="{73E5DCF0-36F3-4B40-AC6F-AAA2FEF141F2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730" authorId="0" shapeId="0" xr:uid="{7A02AB45-1479-4514-9D34-074A9E39D9E7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731" authorId="0" shapeId="0" xr:uid="{4D736F4C-C12B-4510-8B2E-25AF0788C7C9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737" authorId="0" shapeId="0" xr:uid="{3E7C74D0-143B-42CE-A0F7-E5C8BEC038FE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I747" authorId="0" shapeId="0" xr:uid="{48E0F370-26F4-41C2-9C95-BA8652978CAF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Recibidas junto con la importación de factura de 30-Octubre pero no estaban en la factura </t>
        </r>
      </text>
    </comment>
    <comment ref="I748" authorId="0" shapeId="0" xr:uid="{727F2966-7318-4222-878E-FFBD2EA26090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Recibidas junto con la importación de factura de 30-Octubre pero no estaban en la factura </t>
        </r>
      </text>
    </comment>
    <comment ref="J751" authorId="0" shapeId="0" xr:uid="{D03B0741-85F1-44CB-B74C-46C092124D5A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I758" authorId="0" shapeId="0" xr:uid="{FFD88C90-DFC7-42A4-93BD-B14EA88C1988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Producto trocado por Elizabeth de USA. Sacó de nuestra importación 3 und de IZC y las cambió por 3 und de 2x14.</t>
        </r>
      </text>
    </comment>
    <comment ref="I759" authorId="0" shapeId="0" xr:uid="{737F9602-2942-4E9D-9F76-46BCC5914315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Producto trocado por Elizabeth de USA. Sacó de nuestra importación 3 und de IZC y las cambió por 3 und de 2x14.</t>
        </r>
      </text>
    </comment>
    <comment ref="J769" authorId="0" shapeId="0" xr:uid="{13F650CF-A584-4D64-BD6D-AC163D132B5B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777" authorId="0" shapeId="0" xr:uid="{89FD78E6-3507-4ADD-B977-6923184935D8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778" authorId="0" shapeId="0" xr:uid="{7779AF48-8230-4B5C-B2AB-1E7446C80B29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779" authorId="0" shapeId="0" xr:uid="{7DFA8711-4364-4442-828A-B05AF7792278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781" authorId="0" shapeId="0" xr:uid="{93C5CF5B-FD5F-4EA7-BC96-DEEDF9DA74B8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782" authorId="0" shapeId="0" xr:uid="{BCD7BAA7-0273-44DB-918E-C2A19316CDE9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784" authorId="0" shapeId="0" xr:uid="{C6F25C5C-98DD-4000-BB4A-09E50E446A16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785" authorId="0" shapeId="0" xr:uid="{B2714629-2ABF-4656-9DB8-695065E3DE75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  <comment ref="J788" authorId="0" shapeId="0" xr:uid="{1E6E3039-D3C8-4816-BAA3-87734ECF2E05}">
      <text>
        <r>
          <rPr>
            <b/>
            <sz val="9"/>
            <color indexed="81"/>
            <rFont val="Tahoma"/>
            <family val="2"/>
          </rPr>
          <t>Apollo Trainings:</t>
        </r>
        <r>
          <rPr>
            <sz val="9"/>
            <color indexed="81"/>
            <rFont val="Tahoma"/>
            <family val="2"/>
          </rPr>
          <t xml:space="preserve">
Descuento de 10%
</t>
        </r>
      </text>
    </comment>
  </commentList>
</comments>
</file>

<file path=xl/sharedStrings.xml><?xml version="1.0" encoding="utf-8"?>
<sst xmlns="http://schemas.openxmlformats.org/spreadsheetml/2006/main" count="60036" uniqueCount="851">
  <si>
    <t>Anchorage</t>
  </si>
  <si>
    <t>Brand</t>
  </si>
  <si>
    <t>Description</t>
  </si>
  <si>
    <t>Short Description
 (mm)</t>
  </si>
  <si>
    <t>Instrument</t>
  </si>
  <si>
    <t>Unit Cost</t>
  </si>
  <si>
    <t>Total Cost</t>
  </si>
  <si>
    <t>Customer Sales Invoice</t>
  </si>
  <si>
    <t>Supplier Purchasing Invoice</t>
  </si>
  <si>
    <t>Date</t>
  </si>
  <si>
    <t>Inventory Kardex</t>
  </si>
  <si>
    <t>Product Type</t>
  </si>
  <si>
    <t>Movement Type</t>
  </si>
  <si>
    <t>Reference</t>
  </si>
  <si>
    <t>Bio-Ray</t>
  </si>
  <si>
    <t>A-1PL  Anchorage  Screw 1.3 x 8 mm, Round Hole</t>
  </si>
  <si>
    <t>1.3 x 8</t>
  </si>
  <si>
    <t>Product Lot</t>
  </si>
  <si>
    <t>L210206901</t>
  </si>
  <si>
    <t>Quantity</t>
  </si>
  <si>
    <t>Inventory</t>
  </si>
  <si>
    <t>A-1PL-211408</t>
  </si>
  <si>
    <t>A-1PL  Anchorage  Screw 1.4 x 8 mm, Round Hole</t>
  </si>
  <si>
    <t>1.4 x 8</t>
  </si>
  <si>
    <t>L210905201</t>
  </si>
  <si>
    <t>A-1PL-211508</t>
  </si>
  <si>
    <t>A-1PL  Anchorage  Screw 1.5 x 8 mm, Round Hole</t>
  </si>
  <si>
    <t>1.5 x 8</t>
  </si>
  <si>
    <t>L211103501</t>
  </si>
  <si>
    <t>L211100801</t>
  </si>
  <si>
    <t>L220206201</t>
  </si>
  <si>
    <t>L211105401</t>
  </si>
  <si>
    <t>L211104201</t>
  </si>
  <si>
    <t>L211008301</t>
  </si>
  <si>
    <t>L211013001</t>
  </si>
  <si>
    <t>A-1PL-212008</t>
  </si>
  <si>
    <t>A-1PL  Anchorage  Screw 2.0 x 8 mm, Round Hole</t>
  </si>
  <si>
    <t>2.0 x 8</t>
  </si>
  <si>
    <t>L210807001</t>
  </si>
  <si>
    <t>A-1PL-212010</t>
  </si>
  <si>
    <t>A-1PL  Anchorage  Screw 2.0 x 10 mm, Round Hole</t>
  </si>
  <si>
    <t>2.0 x 10</t>
  </si>
  <si>
    <t>A-1PL-212012</t>
  </si>
  <si>
    <t>A-1PL  Anchorage  Screw 2.0 x 12 mm, Round Hole</t>
  </si>
  <si>
    <t>2.0 x 12</t>
  </si>
  <si>
    <t>L220701501</t>
  </si>
  <si>
    <t>A-1PS-222012</t>
  </si>
  <si>
    <t>L220407701</t>
  </si>
  <si>
    <t>A-1PL-212014</t>
  </si>
  <si>
    <t>A-1PL  Anchorage  Screw 2.0 x 14 mm, Round Hole</t>
  </si>
  <si>
    <t>2.0 x 14</t>
  </si>
  <si>
    <t>L210904601</t>
  </si>
  <si>
    <t>L211203101</t>
  </si>
  <si>
    <t>L210901401</t>
  </si>
  <si>
    <t>A-1PIZC-212014</t>
  </si>
  <si>
    <t>A-1P IZC  Anchorage  Screw 2.0 x 14 mm, Half Threaded, Round Hole</t>
  </si>
  <si>
    <t>IZC 2 x 14</t>
  </si>
  <si>
    <t>L220812801</t>
  </si>
  <si>
    <t>A-1PIZC-212017</t>
  </si>
  <si>
    <t>A-1P IZC  Anchorage  Screw 2.0 x 17 mm, Half Threaded, Round Hole</t>
  </si>
  <si>
    <t>IZC 2 x 17</t>
  </si>
  <si>
    <t>L210901201</t>
  </si>
  <si>
    <t>L210611801</t>
  </si>
  <si>
    <t>Purchasing</t>
  </si>
  <si>
    <t>L211108901</t>
  </si>
  <si>
    <t>L210709801</t>
  </si>
  <si>
    <t>Ankyra</t>
  </si>
  <si>
    <t>TSXX-LOACE1508</t>
  </si>
  <si>
    <t>TORNILLO SOLUTION LOGIC-A CABEZA ESFÉRICA 1.5MM X 8.0MM</t>
  </si>
  <si>
    <t>Dual 1.5 x 8</t>
  </si>
  <si>
    <t>EE138096X1</t>
  </si>
  <si>
    <t>TSXX-LOA1508</t>
  </si>
  <si>
    <t>TORNILLO SOLUTION LOGIC-A 1.5 MM X 8.0 MM</t>
  </si>
  <si>
    <t>EE138062X1</t>
  </si>
  <si>
    <t>EE138065X1</t>
  </si>
  <si>
    <t>TSXX-LOA2008</t>
  </si>
  <si>
    <t>TORNILLO SOLUTION LOGIC-A 2.0 MM X 8.0 MM</t>
  </si>
  <si>
    <t>EE136231X1</t>
  </si>
  <si>
    <t>TSXX-LOA2012</t>
  </si>
  <si>
    <t>TORNILLO SOLUTION LOGIC-A 2.0 MM X 12 MM</t>
  </si>
  <si>
    <t>2.0 X 12</t>
  </si>
  <si>
    <t>EE138084X1</t>
  </si>
  <si>
    <t>TSXX-LOART2012</t>
  </si>
  <si>
    <t>TORNILLO SOLUTION LOGIC-A ROSCA TOTAL 2.0MM X 12MM</t>
  </si>
  <si>
    <t>2.0 x 12 Total</t>
  </si>
  <si>
    <t>EE138101X1</t>
  </si>
  <si>
    <t>TSXX-LOA2014</t>
  </si>
  <si>
    <t>TORNILLO SOLUTION LOGIC-A 2.0 MM X 14 MM</t>
  </si>
  <si>
    <t>EE138091X1</t>
  </si>
  <si>
    <t>EE138079X1</t>
  </si>
  <si>
    <t>EE138085X1</t>
  </si>
  <si>
    <t>TSXX-LOA2017</t>
  </si>
  <si>
    <t>TORNILLO SOLUTION LOGIC-A 2.0 MM X 17 MM</t>
  </si>
  <si>
    <t>2.0 x 17</t>
  </si>
  <si>
    <t>EE138094X1</t>
  </si>
  <si>
    <t>Mango anclaje rápido, corto-mini implante</t>
  </si>
  <si>
    <t>820-029</t>
  </si>
  <si>
    <t>SMES #11</t>
  </si>
  <si>
    <t>Expander First generation SMES #11</t>
  </si>
  <si>
    <t>SMES #09</t>
  </si>
  <si>
    <t>Expander First generation SMES #09</t>
  </si>
  <si>
    <t>Extensión mini implante</t>
  </si>
  <si>
    <t>820-031</t>
  </si>
  <si>
    <t>Sales</t>
  </si>
  <si>
    <t>Grand Total</t>
  </si>
  <si>
    <t>Sum of Quantity</t>
  </si>
  <si>
    <t>Mango</t>
  </si>
  <si>
    <t>Extensión</t>
  </si>
  <si>
    <t>Expansor 3ra generación</t>
  </si>
  <si>
    <t>Contra Angulo</t>
  </si>
  <si>
    <t>Expansor 1ra generación #11</t>
  </si>
  <si>
    <t>Expansor 1ra generación #09</t>
  </si>
  <si>
    <t>Anchorage Total</t>
  </si>
  <si>
    <t>Instrument Total</t>
  </si>
  <si>
    <t>Inventario Actualizado</t>
  </si>
  <si>
    <t>Mango+Extensión</t>
  </si>
  <si>
    <t>TSP 2.0 x 12</t>
  </si>
  <si>
    <t>N /A</t>
  </si>
  <si>
    <t>Crítico</t>
  </si>
  <si>
    <t xml:space="preserve">1 mes </t>
  </si>
  <si>
    <t>Inventory movement</t>
  </si>
  <si>
    <t>Inventory loan</t>
  </si>
  <si>
    <t xml:space="preserve">Inventory Loan </t>
  </si>
  <si>
    <t>EE142003X1</t>
  </si>
  <si>
    <t>Virgina Hurtado</t>
  </si>
  <si>
    <t>Sum of Total Cost</t>
  </si>
  <si>
    <t>Global Connection &amp; Innovation LLC (Mauricio Arbelaez - USA)</t>
  </si>
  <si>
    <t>L220602101</t>
  </si>
  <si>
    <t>L220923001</t>
  </si>
  <si>
    <t>L221110401</t>
  </si>
  <si>
    <t>L221107201</t>
  </si>
  <si>
    <t>L220504801</t>
  </si>
  <si>
    <t>Silvia Tellez</t>
  </si>
  <si>
    <t>Customer</t>
  </si>
  <si>
    <t>L221108401</t>
  </si>
  <si>
    <t>L220922201</t>
  </si>
  <si>
    <t>MediLine (JJ Grand Prix - Guatemala)</t>
  </si>
  <si>
    <t xml:space="preserve">Handle Universal </t>
  </si>
  <si>
    <t>NA</t>
  </si>
  <si>
    <t>TSXX-LOA2010</t>
  </si>
  <si>
    <t>TORNILLO SOLUTION LOGIC-A 2.0 MM X 10 MM</t>
  </si>
  <si>
    <t>2.0 X 10</t>
  </si>
  <si>
    <t>Donación Dr Villegas</t>
  </si>
  <si>
    <t>EE120650X1</t>
  </si>
  <si>
    <t>EE136237X1</t>
  </si>
  <si>
    <t>EE133307X1</t>
  </si>
  <si>
    <t>TS 2.0 x 12</t>
  </si>
  <si>
    <t>Smile Arc (Martinelli)</t>
  </si>
  <si>
    <t>Blade for Engine</t>
  </si>
  <si>
    <t>Orthopremium ltda</t>
  </si>
  <si>
    <t>Oscar Haptica (archivo STL Perú)</t>
  </si>
  <si>
    <t>TORNILLO SOLUTION LOGIC-A CABEZA ESFERICA 1.5 MM X 8.0 MM</t>
  </si>
  <si>
    <t>EE141992X1</t>
  </si>
  <si>
    <t>EE122876X2</t>
  </si>
  <si>
    <t>EE133301X1R2</t>
  </si>
  <si>
    <t>EE141994X1</t>
  </si>
  <si>
    <t>EE133303X1</t>
  </si>
  <si>
    <t>EE141996X1</t>
  </si>
  <si>
    <t>EE148352X1</t>
  </si>
  <si>
    <t>EE148354X1</t>
  </si>
  <si>
    <t>EE138077X1</t>
  </si>
  <si>
    <t>EE138080X1</t>
  </si>
  <si>
    <t>EE130446X1R1</t>
  </si>
  <si>
    <t>EE138088X1</t>
  </si>
  <si>
    <t>EE142363X1</t>
  </si>
  <si>
    <t>EE133310X1</t>
  </si>
  <si>
    <t>EE138093X1</t>
  </si>
  <si>
    <t>EE142006X1</t>
  </si>
  <si>
    <t>FV-105224</t>
  </si>
  <si>
    <t>Donación</t>
  </si>
  <si>
    <t>Donación Dra Beatriz Erazo</t>
  </si>
  <si>
    <t>EE121923X1</t>
  </si>
  <si>
    <t>EE148358X1</t>
  </si>
  <si>
    <t>EE148359X1</t>
  </si>
  <si>
    <t>EE148360X1</t>
  </si>
  <si>
    <t>EE148367X1</t>
  </si>
  <si>
    <t>EE148368X1</t>
  </si>
  <si>
    <t>FV-105529</t>
  </si>
  <si>
    <t>&gt; 3 meses inventario</t>
  </si>
  <si>
    <t>EE148366X1</t>
  </si>
  <si>
    <t>EE148373X1</t>
  </si>
  <si>
    <t>EE148376X1</t>
  </si>
  <si>
    <t>EE148377X1</t>
  </si>
  <si>
    <t>EE148379X1</t>
  </si>
  <si>
    <t>2.0 X 14</t>
  </si>
  <si>
    <t>2.0 X 17</t>
  </si>
  <si>
    <t>FV-105696</t>
  </si>
  <si>
    <t>COIDES</t>
  </si>
  <si>
    <t>L220601301</t>
  </si>
  <si>
    <t>Gift</t>
  </si>
  <si>
    <t>V-201408</t>
  </si>
  <si>
    <t>V 1.4 x 8</t>
  </si>
  <si>
    <t>L221110101</t>
  </si>
  <si>
    <t>L220922901</t>
  </si>
  <si>
    <t>L230105301</t>
  </si>
  <si>
    <t>L221113401</t>
  </si>
  <si>
    <t>L221110301</t>
  </si>
  <si>
    <t>Damage</t>
  </si>
  <si>
    <t>Producto con caucho roto</t>
  </si>
  <si>
    <t>V Anchorage Screw 1.4 x 8mm, w/o Hole</t>
  </si>
  <si>
    <t>TORNILLO SOLUTION LOGIC-A ROSCA TOTAL 2.0 MM X 12 MM</t>
  </si>
  <si>
    <t>EE148374X1</t>
  </si>
  <si>
    <t>EE148380X1</t>
  </si>
  <si>
    <t>EE148349X1</t>
  </si>
  <si>
    <t>EE148350X1</t>
  </si>
  <si>
    <t>EE148384X1</t>
  </si>
  <si>
    <t>FV-106020</t>
  </si>
  <si>
    <t>V Long Blade</t>
  </si>
  <si>
    <t>V long blade</t>
  </si>
  <si>
    <t>Universal Extension (A-1PII long blade)</t>
  </si>
  <si>
    <t>EE148362X1</t>
  </si>
  <si>
    <t>EE148353X1</t>
  </si>
  <si>
    <t>EE148375X1</t>
  </si>
  <si>
    <t>Donación Dr Joaquín Ariza</t>
  </si>
  <si>
    <t>Dra Elsa Arango</t>
  </si>
  <si>
    <t>Training</t>
  </si>
  <si>
    <t>TORNILLO SOLUTION LOGIC-A CABEZA ESFERICA 1.5 MM X 80</t>
  </si>
  <si>
    <t>EE148344X1</t>
  </si>
  <si>
    <t>EE148344X2</t>
  </si>
  <si>
    <t>EE148345X1</t>
  </si>
  <si>
    <t>EE148346X1</t>
  </si>
  <si>
    <t>EE148348X1</t>
  </si>
  <si>
    <t>EE149532X1</t>
  </si>
  <si>
    <t>FV-106026</t>
  </si>
  <si>
    <t>BioRay 20230116</t>
  </si>
  <si>
    <t>BioRay 20230203</t>
  </si>
  <si>
    <t>Certificación</t>
  </si>
  <si>
    <t>Orthopremium</t>
  </si>
  <si>
    <t>packing list 20230310 Orthopremium</t>
  </si>
  <si>
    <t>Certificación - CLEMI</t>
  </si>
  <si>
    <t>Stand Ankyra</t>
  </si>
  <si>
    <t>Long Blade M</t>
  </si>
  <si>
    <t>Dr Carlos Ramiro Llusca (Ecuador)</t>
  </si>
  <si>
    <t>Julio Rodríguez (Salvador)</t>
  </si>
  <si>
    <t>Grupo Helix (Panamá - Dra Ilka)</t>
  </si>
  <si>
    <t>Orthopremium - Esperanza</t>
  </si>
  <si>
    <t>Sideral Business (Perú - Roger Echaiz)</t>
  </si>
  <si>
    <t>Diferencia</t>
  </si>
  <si>
    <t>Orthopremium - Virginia</t>
  </si>
  <si>
    <t>Préstamo venta fin de semana</t>
  </si>
  <si>
    <t>EE142001X1</t>
  </si>
  <si>
    <t>Dr Vicky Charris</t>
  </si>
  <si>
    <t>Dr Giovanny Oberti</t>
  </si>
  <si>
    <t>Rodrigo García (Costa Rica)</t>
  </si>
  <si>
    <t>Orthopremium FEV7261</t>
  </si>
  <si>
    <t>2023</t>
  </si>
  <si>
    <t>EE148355X1</t>
  </si>
  <si>
    <t>TSXX-LOA2020</t>
  </si>
  <si>
    <t>TORNILLO SOLUTION LOGIC-A 2.0 MM X 20 MM (MUESTRA PROTOTIPO)</t>
  </si>
  <si>
    <t>TSXX-LOA2025</t>
  </si>
  <si>
    <t>TORNILLO SOLUTION LOGIC-A 2.0 MM X 25 MM (MUESTRA PROTOTIPO)</t>
  </si>
  <si>
    <t>TSXX-LOA2030</t>
  </si>
  <si>
    <t>TORNILLO SOLUTION LOGIC-A 2.0 MM X 30 MM (MUESTRA PROTOTIPO)</t>
  </si>
  <si>
    <t>TSXX-LOA2035</t>
  </si>
  <si>
    <t>TORNILLO SOLUTION LOGIC-A 2.0 MM X 35 MM (MUESTRA PROTOTIPO)</t>
  </si>
  <si>
    <t>TSXX-LOA2040</t>
  </si>
  <si>
    <t>TORNILLO SOLUTION LOGIC-A 2.0 MM X 40 MM (MUESTRA PROTOTIPO)</t>
  </si>
  <si>
    <t>EE151237X1</t>
  </si>
  <si>
    <t>EE151238X1</t>
  </si>
  <si>
    <t>EE151238X2</t>
  </si>
  <si>
    <t>EE151239X1</t>
  </si>
  <si>
    <t>EE151239X2</t>
  </si>
  <si>
    <t>EE151240X1</t>
  </si>
  <si>
    <t>CL151241X1</t>
  </si>
  <si>
    <t>CL151241X2</t>
  </si>
  <si>
    <t>2.0 X 20</t>
  </si>
  <si>
    <t>2.0 X 25</t>
  </si>
  <si>
    <t>2.0 X 30</t>
  </si>
  <si>
    <t>2.0 X 35</t>
  </si>
  <si>
    <t>2.0 X 40</t>
  </si>
  <si>
    <t>FV-108731</t>
  </si>
  <si>
    <t>UNICO</t>
  </si>
  <si>
    <t>Solicitud Dra Elsa Arango</t>
  </si>
  <si>
    <t>Mango para contra ángulo - mini implante</t>
  </si>
  <si>
    <t>820-028</t>
  </si>
  <si>
    <t>Extensión corta, 25mm, mini implante, para contra ángulo</t>
  </si>
  <si>
    <t>820-032</t>
  </si>
  <si>
    <t>Carlos Villegas, entregadas directamente por Sampedro en Medellín</t>
  </si>
  <si>
    <t>Rep</t>
  </si>
  <si>
    <t>Catalina</t>
  </si>
  <si>
    <t>Conny</t>
  </si>
  <si>
    <t>L201210301</t>
  </si>
  <si>
    <t>Medicona SRL (Guillermo Ramírez-Rep Dominicana)</t>
  </si>
  <si>
    <t>Se devuelven 2x12 en vez de 2x14 por solicitud de Silivia y aprobación de Savir.</t>
  </si>
  <si>
    <t>TORNILLO SOLUTION LOGIC-A ROSCA TOTAL 2.0MM X 12.0MM</t>
  </si>
  <si>
    <t>EE152481X1</t>
  </si>
  <si>
    <t>EE152482X1</t>
  </si>
  <si>
    <t>FV-110459</t>
  </si>
  <si>
    <t>Inventario recibido de Elsa Arango</t>
  </si>
  <si>
    <t>M-211308</t>
  </si>
  <si>
    <t>Expansor 3ra generación #11</t>
  </si>
  <si>
    <t>103-11</t>
  </si>
  <si>
    <t>3rd Generation Rapid Palatal Expansion #11 set</t>
  </si>
  <si>
    <t>L191007601</t>
  </si>
  <si>
    <t>Silvia Telléz</t>
  </si>
  <si>
    <t>Expansores 3ra generación, 1 llave</t>
  </si>
  <si>
    <t>D170300201</t>
  </si>
  <si>
    <t>Jattin</t>
  </si>
  <si>
    <t>Silvia Tellez, cambio a Rosca</t>
  </si>
  <si>
    <t>EE148385X1</t>
  </si>
  <si>
    <t>Silvia Tellez, cambio por 2x12 cuello largo</t>
  </si>
  <si>
    <t>Entregados a Silvia Tellez</t>
  </si>
  <si>
    <t>Fotógrafo, está físicamente pero abierto el sobre</t>
  </si>
  <si>
    <t>Rodrigo García, pedido sabado 24-Junio</t>
  </si>
  <si>
    <t>EE152489X1</t>
  </si>
  <si>
    <t>EE156002X1</t>
  </si>
  <si>
    <t>EE156003X1</t>
  </si>
  <si>
    <t>EE156004X1</t>
  </si>
  <si>
    <t>EE156000X1</t>
  </si>
  <si>
    <t>FV-114822</t>
  </si>
  <si>
    <t>L230206401</t>
  </si>
  <si>
    <t>L230303301</t>
  </si>
  <si>
    <t>L230401801</t>
  </si>
  <si>
    <t>L220900201</t>
  </si>
  <si>
    <t>L230305101</t>
  </si>
  <si>
    <t>106-11</t>
  </si>
  <si>
    <t>Expansor 3ra generación #11 SET</t>
  </si>
  <si>
    <t>BioRay 20230502</t>
  </si>
  <si>
    <t xml:space="preserve">Contra Angle Driver set </t>
  </si>
  <si>
    <t>BioRay 20230620</t>
  </si>
  <si>
    <t>L220603201</t>
  </si>
  <si>
    <t>Average of Unit Cost</t>
  </si>
  <si>
    <t>A-1N-211508</t>
  </si>
  <si>
    <t>Curso SCO - Dra Elsa Arango</t>
  </si>
  <si>
    <t xml:space="preserve">A-1N Anchorage screw 1.5 x 8mm, None-head, w/groove (Brackeet screw) </t>
  </si>
  <si>
    <t>1.5 x 8 BS</t>
  </si>
  <si>
    <t>L191121001</t>
  </si>
  <si>
    <t>A-1N-212008</t>
  </si>
  <si>
    <t xml:space="preserve">A-1N Anchorage screw 2.0 x 8mm, None-head, w/groove (Brackeet screw) </t>
  </si>
  <si>
    <t>2.0 x 8 BS</t>
  </si>
  <si>
    <t>L200300701</t>
  </si>
  <si>
    <t>L220414901</t>
  </si>
  <si>
    <t>Préstamo para Perú</t>
  </si>
  <si>
    <t xml:space="preserve"> L230509301</t>
  </si>
  <si>
    <t xml:space="preserve"> L230402901</t>
  </si>
  <si>
    <t xml:space="preserve"> L230601001</t>
  </si>
  <si>
    <t xml:space="preserve"> L221212901</t>
  </si>
  <si>
    <t xml:space="preserve"> L230403301</t>
  </si>
  <si>
    <t xml:space="preserve"> L220304601</t>
  </si>
  <si>
    <t xml:space="preserve"> L230500701</t>
  </si>
  <si>
    <t xml:space="preserve"> L230601801</t>
  </si>
  <si>
    <t xml:space="preserve"> L230500801</t>
  </si>
  <si>
    <t>EE148382X1</t>
  </si>
  <si>
    <t>Muestra stand Ankyra Certificación</t>
  </si>
  <si>
    <t>Certificación - demostración cirugía C.Villegas</t>
  </si>
  <si>
    <t>CLEMI - Certificación</t>
  </si>
  <si>
    <t>Virginia</t>
  </si>
  <si>
    <t>Práctica con mándibula de cerdos Certificación</t>
  </si>
  <si>
    <t>sales</t>
  </si>
  <si>
    <t>Orthopremium - Consignación Dr Freddy Jácome</t>
  </si>
  <si>
    <t>Elsa Arango</t>
  </si>
  <si>
    <t>L220900101</t>
  </si>
  <si>
    <t>Cruza con préstamo 10-may.</t>
  </si>
  <si>
    <t>Cruza con préstamo 10-may. Se entregó a Dr Llusca en SAIC como préstamo a Jattin</t>
  </si>
  <si>
    <t>TORNILLO SOLUTION LOGIC-A 2.0 MM X 20 MM</t>
  </si>
  <si>
    <t>TORNILLO SOLUTION LOGIC-A 2.0 MM X 25 MM</t>
  </si>
  <si>
    <t>TORNILLO SOLUTION LOGIC-A 2.0 MM X 30 MM</t>
  </si>
  <si>
    <t>TORNILLO SOLUTION LOGIC-A 2.0 MM X 35 MM</t>
  </si>
  <si>
    <t>TORNILLO SOLUTION LOGIC-A 2.0 MM X 40 MM</t>
  </si>
  <si>
    <t>EE160214X1</t>
  </si>
  <si>
    <t>EE160215X1</t>
  </si>
  <si>
    <t>EE160216X1</t>
  </si>
  <si>
    <t>EE160217X1</t>
  </si>
  <si>
    <t>EE160218X1</t>
  </si>
  <si>
    <t>EE160219X1</t>
  </si>
  <si>
    <t>CL160220X1</t>
  </si>
  <si>
    <t>FV-120613</t>
  </si>
  <si>
    <t>Comercial S &amp; K SpA (Juan Peña)</t>
  </si>
  <si>
    <t>FEV8585 - Orthopremium</t>
  </si>
  <si>
    <t>Torque Contra Angle - Hand Driver</t>
  </si>
  <si>
    <t>Dr. Óscar Arita  - Congreso SCO Medellín</t>
  </si>
  <si>
    <t>pieza contra ángulo</t>
  </si>
  <si>
    <t>EE155999X1</t>
  </si>
  <si>
    <t>Dr Carlos Villegas solicitud Virginia aprobación Dra Elsa</t>
  </si>
  <si>
    <t>Mauricio Arbelaez</t>
  </si>
  <si>
    <t>Enviado a Pereira</t>
  </si>
  <si>
    <t>EE152485X1</t>
  </si>
  <si>
    <t>EE152486X1</t>
  </si>
  <si>
    <t>EE160284X1</t>
  </si>
  <si>
    <t>EE162875X1</t>
  </si>
  <si>
    <t>EE162876X1</t>
  </si>
  <si>
    <t>EE162877X1</t>
  </si>
  <si>
    <t>EE162878X1</t>
  </si>
  <si>
    <t>EE162879X1</t>
  </si>
  <si>
    <t>FV-124648</t>
  </si>
  <si>
    <t>Dra. Monica Peñaloza, cliente Virginia Hurtdo, aprobado por Dr Elsa Arango</t>
  </si>
  <si>
    <t>Dr Diego Chávez, autorizado por Elsa Arango entregado a Virgina Hurtado</t>
  </si>
  <si>
    <t>Handle Spare parts (metal &amp; short part)</t>
  </si>
  <si>
    <t>Handle Spare Parts</t>
  </si>
  <si>
    <t>EE152484X1</t>
  </si>
  <si>
    <t>EE152480X1</t>
  </si>
  <si>
    <t>EE162378X1</t>
  </si>
  <si>
    <t>Handle Smaller screws near long blade</t>
  </si>
  <si>
    <t>Handle Bigger screws after copper ring</t>
  </si>
  <si>
    <t>Spare parts</t>
  </si>
  <si>
    <t>Handle smaller screws</t>
  </si>
  <si>
    <t>Handle bigger screws</t>
  </si>
  <si>
    <t>Martha Constanza Hurtado vendido a través de OrthoPremium con Tata (Olga)</t>
  </si>
  <si>
    <t>BioRay 20231030-3</t>
  </si>
  <si>
    <t>L220806201</t>
  </si>
  <si>
    <t>L220304601</t>
  </si>
  <si>
    <t>L230602201</t>
  </si>
  <si>
    <t>L230307201</t>
  </si>
  <si>
    <t>L230906601</t>
  </si>
  <si>
    <t>L230702001</t>
  </si>
  <si>
    <t>L230905901</t>
  </si>
  <si>
    <t>Llave corta 3rd Generation Rapid Palatal Expansion #11 set</t>
  </si>
  <si>
    <t>Llave corta expansor</t>
  </si>
  <si>
    <t>L230500701</t>
  </si>
  <si>
    <t>20240007</t>
  </si>
  <si>
    <t>Entregados a Virginia para ciruguia de paciente Sandra Castañeda, cirugano Dr. Diego Chavez</t>
  </si>
  <si>
    <t xml:space="preserve">Virginia </t>
  </si>
  <si>
    <t xml:space="preserve">3 meses </t>
  </si>
  <si>
    <t>Smile Arc (Panamá - Dr Martinelli)</t>
  </si>
  <si>
    <t>20240010</t>
  </si>
  <si>
    <t>EE148381X1</t>
  </si>
  <si>
    <t>link de pago por USD$250 recibido 04-Oct-23</t>
  </si>
  <si>
    <t>jul</t>
  </si>
  <si>
    <t>ago</t>
  </si>
  <si>
    <t>sep</t>
  </si>
  <si>
    <t>oct</t>
  </si>
  <si>
    <t>nov</t>
  </si>
  <si>
    <t>dic</t>
  </si>
  <si>
    <t>20240011</t>
  </si>
  <si>
    <t>EE162379X1</t>
  </si>
  <si>
    <t>20240012</t>
  </si>
  <si>
    <t>Sampedro entregó en casa Dra Elsa Arango</t>
  </si>
  <si>
    <t>Solicitado por la Dra. Elsa Arango, Entregado a Silvia (Orthopremium) 22-01-2024</t>
  </si>
  <si>
    <t>SMILE ARC PANAMÀ,S.A.</t>
  </si>
  <si>
    <t>20240044</t>
  </si>
  <si>
    <t>20240043</t>
  </si>
  <si>
    <t>Luis Medrano (Mexico)</t>
  </si>
  <si>
    <t>Dr. Jorge Enrique Contreras</t>
  </si>
  <si>
    <t>20240042</t>
  </si>
  <si>
    <t>Noemy Rendón Hurtado</t>
  </si>
  <si>
    <t>Carlos Bello (Venezuela)</t>
  </si>
  <si>
    <t>Virginia - uso consultorio Elsa Arango</t>
  </si>
  <si>
    <t>20240047</t>
  </si>
  <si>
    <t>L230601001</t>
  </si>
  <si>
    <t>Devolucion prestamo Silvia (Orthopremium) no fuero usados</t>
  </si>
  <si>
    <t>2024</t>
  </si>
  <si>
    <t>Devolucion Mauricio Arbelaez</t>
  </si>
  <si>
    <t>EE167606X1</t>
  </si>
  <si>
    <t>EE167604X1</t>
  </si>
  <si>
    <t>EE167607X1</t>
  </si>
  <si>
    <t>EE167605X1</t>
  </si>
  <si>
    <t>EE167603X1</t>
  </si>
  <si>
    <t>EE167602X1</t>
  </si>
  <si>
    <t>Dr. Pedro Carballo (El Salvador-Jattin)</t>
  </si>
  <si>
    <t xml:space="preserve">ORTOMAC / FVE576077 </t>
  </si>
  <si>
    <t>ORTOMAC / FVE577654</t>
  </si>
  <si>
    <t>ORTOMAC / FVE577686</t>
  </si>
  <si>
    <t>Inventario 07-03-2024</t>
  </si>
  <si>
    <t>Uso consultorio Dra Elsa</t>
  </si>
  <si>
    <t>20240050</t>
  </si>
  <si>
    <t>L231002601</t>
  </si>
  <si>
    <t>Prestamos por parte de Orthopremium</t>
  </si>
  <si>
    <t>20240052</t>
  </si>
  <si>
    <t>20240054</t>
  </si>
  <si>
    <t>Beatriz E Erazo Urrea</t>
  </si>
  <si>
    <t>20240055</t>
  </si>
  <si>
    <t>inventory loan</t>
  </si>
  <si>
    <t>Prestamo Virginia Hurtado</t>
  </si>
  <si>
    <t>20240057</t>
  </si>
  <si>
    <t>20240056</t>
  </si>
  <si>
    <t>JESUS RODRIGUEZ RIOS (MEXICO)</t>
  </si>
  <si>
    <t>EE162880X1</t>
  </si>
  <si>
    <t>EE162377X1</t>
  </si>
  <si>
    <t>Devolucion Prestamo Virginia Hurtado 26-3</t>
  </si>
  <si>
    <t>CAPXX-ATLA</t>
  </si>
  <si>
    <t>CAP ADITAMENTO TORNILLO LOGIC-A</t>
  </si>
  <si>
    <t>CAP</t>
  </si>
  <si>
    <t>EE170780X1</t>
  </si>
  <si>
    <t>Envio Orthorichh para soldadura</t>
  </si>
  <si>
    <t>Uso consultorios Dra Elsa entregado a Virginia Hurtado</t>
  </si>
  <si>
    <t>Uso consultorio Dra Elsa entregado a Virginia Hurtado</t>
  </si>
  <si>
    <t>Devolucion Prestamo Virginia Hurtado</t>
  </si>
  <si>
    <t>Obsequio</t>
  </si>
  <si>
    <t>20240061</t>
  </si>
  <si>
    <t>Garantia</t>
  </si>
  <si>
    <t>Comercial S &amp; K SpA (Juan Peña - Chile)</t>
  </si>
  <si>
    <t>Reposicion por cumplimiento garantia mal funcionamiento</t>
  </si>
  <si>
    <t>Daniella Ramos (Venezuela)</t>
  </si>
  <si>
    <t>L231102501</t>
  </si>
  <si>
    <t>L240314801</t>
  </si>
  <si>
    <t>L240404601</t>
  </si>
  <si>
    <t>L220402701</t>
  </si>
  <si>
    <t>L220407801</t>
  </si>
  <si>
    <t>L240313801</t>
  </si>
  <si>
    <t>L240314201</t>
  </si>
  <si>
    <t>L231217301</t>
  </si>
  <si>
    <t>L210309001</t>
  </si>
  <si>
    <t>L240314301</t>
  </si>
  <si>
    <t>L231105901</t>
  </si>
  <si>
    <t>L231105101</t>
  </si>
  <si>
    <t>A-1N-211507</t>
  </si>
  <si>
    <t xml:space="preserve">A-1N Anchorage screw 1.5 x 7mm, For Anterior (Brackeet screw) </t>
  </si>
  <si>
    <t>1.5 x 7 BS</t>
  </si>
  <si>
    <t>D180707001</t>
  </si>
  <si>
    <t>Prestamo por parte de Orthopremium</t>
  </si>
  <si>
    <t>Morella Andreina Aranguren (Venezuela/ COIDES)</t>
  </si>
  <si>
    <t>uso consultorio Dra Elsa</t>
  </si>
  <si>
    <t>Devolucion</t>
  </si>
  <si>
    <t>Noemy Rendón Hurtado (Local)</t>
  </si>
  <si>
    <t>Dra Paula Zuñiga - (COIDES Costa Rica )</t>
  </si>
  <si>
    <t>Garantia Inv 20240086</t>
  </si>
  <si>
    <t>,</t>
  </si>
  <si>
    <t>JESUS RODRIGUEZ RIOS</t>
  </si>
  <si>
    <t>EE173885X1</t>
  </si>
  <si>
    <t>l230602001</t>
  </si>
  <si>
    <t>EE174096X1</t>
  </si>
  <si>
    <t>SAMPEDRO FV 138951</t>
  </si>
  <si>
    <t>EE174097X1</t>
  </si>
  <si>
    <t>EE174094X1</t>
  </si>
  <si>
    <t>SAMPEDRO FV 138630</t>
  </si>
  <si>
    <t>EE173886X1</t>
  </si>
  <si>
    <t>EE174092X1</t>
  </si>
  <si>
    <t>EE174093X1</t>
  </si>
  <si>
    <t>EE174095X1</t>
  </si>
  <si>
    <t>SAMPEDRO FV 138294</t>
  </si>
  <si>
    <t>EE171841X1</t>
  </si>
  <si>
    <t>EE173887X1</t>
  </si>
  <si>
    <t>EE160285X1</t>
  </si>
  <si>
    <t>EE171843X1</t>
  </si>
  <si>
    <t>EE173884X1</t>
  </si>
  <si>
    <t>EE152499X1</t>
  </si>
  <si>
    <t>Currency</t>
  </si>
  <si>
    <t>USD</t>
  </si>
  <si>
    <t>Prestamo por parte de Orthopremium cruzo con la Dra Elsa</t>
  </si>
  <si>
    <t>COP</t>
  </si>
  <si>
    <t>Coides los presta para despacho invoice 20240083</t>
  </si>
  <si>
    <t>L231105301</t>
  </si>
  <si>
    <t>A-1P Anchorage  Screw 2.0 x 12 mm, Square Hole</t>
  </si>
  <si>
    <t>Jesus Rodriguez Rios (Mexico)</t>
  </si>
  <si>
    <t>Dra Sofia Cabalceta Pacheco (COIDES Costa Rica)</t>
  </si>
  <si>
    <t>EE167600X1</t>
  </si>
  <si>
    <t>Obsequio autorizado por Dra. Elsa</t>
  </si>
  <si>
    <t>Geraldine Kuan González - Venezuela (COIDES)</t>
  </si>
  <si>
    <t>Clear dental aligners SRL - Costa Rica (COIDES)</t>
  </si>
  <si>
    <t>EE130757X1</t>
  </si>
  <si>
    <t>Retorno COIDES</t>
  </si>
  <si>
    <t>Clinica de Ortodoncia Inversión Feliz - Dra Paula Zuñiga - Costa Rica (COIDES)</t>
  </si>
  <si>
    <t>Priscila Rojas Jiménez - Costa Rica (COIDES)</t>
  </si>
  <si>
    <t>EE148343X1</t>
  </si>
  <si>
    <t>Betty Lorena Escudero Hernández - (COIDES Francia)</t>
  </si>
  <si>
    <t>EE162882X1</t>
  </si>
  <si>
    <t>Prestamo COIDES para completar kit premium Inv 20240120</t>
  </si>
  <si>
    <t>Devolucion prestamo</t>
  </si>
  <si>
    <t>Prestamo a Virginia venta Orthopremium</t>
  </si>
  <si>
    <t>prestamo Virginia Hurtado</t>
  </si>
  <si>
    <t>Devolucion prestamo Virginia Hurtado</t>
  </si>
  <si>
    <t>Devolucion Prestamo a Virginia venta Orthopremium</t>
  </si>
  <si>
    <t>Prestamo COIDES curso Dra Patricia Vergara</t>
  </si>
  <si>
    <t>Entrega a Virginia USO Consultorios Dra Elsa</t>
  </si>
  <si>
    <t>EE173878X1</t>
  </si>
  <si>
    <t>EE173879X1</t>
  </si>
  <si>
    <t>EE148347X1</t>
  </si>
  <si>
    <t>Prestamo por parte de COIDES</t>
  </si>
  <si>
    <t>Julio Rodríguez (El Salvador)</t>
  </si>
  <si>
    <t>EE162375X1</t>
  </si>
  <si>
    <t>Entregado a Virginia hurtado para Cirugia Hospital San Jose</t>
  </si>
  <si>
    <t>Entrega a Virginia para Uso SAIC 5</t>
  </si>
  <si>
    <t>L240405101</t>
  </si>
  <si>
    <t>L240533701</t>
  </si>
  <si>
    <t>L240610101</t>
  </si>
  <si>
    <t>L240530601</t>
  </si>
  <si>
    <t>L240701501</t>
  </si>
  <si>
    <t>EE173883X1</t>
  </si>
  <si>
    <t>SAMPEDRO FV 144521</t>
  </si>
  <si>
    <t>EE178088X1</t>
  </si>
  <si>
    <t>EE178093X1</t>
  </si>
  <si>
    <t>EE152483X1</t>
  </si>
  <si>
    <t>EE152496X1</t>
  </si>
  <si>
    <t>EE152497X1</t>
  </si>
  <si>
    <t>EE152500X1</t>
  </si>
  <si>
    <t>INNOVATRADE LLC Mexico - Claudio Gutierrez</t>
  </si>
  <si>
    <t>Entregados Dra Elsa Viaje Mexico</t>
  </si>
  <si>
    <t>Dr. Pedro Carballo (El Salvador-COIDES)</t>
  </si>
  <si>
    <t>Entrega a Virginia SAIC 5</t>
  </si>
  <si>
    <t>Entrega por parte de Virginia, queda para uso de entrenamientos</t>
  </si>
  <si>
    <t>Entrega por parte de Virginia</t>
  </si>
  <si>
    <t>Entrega por parte de Virginia, quedan para uso de entrenamientos</t>
  </si>
  <si>
    <t>SAMPEDRO FV 146270</t>
  </si>
  <si>
    <t>Obsequio Dr Cesar Alvarez</t>
  </si>
  <si>
    <t>L230109201</t>
  </si>
  <si>
    <t>Retorno Prestamo COIDES curso Dra Patricia Vergara</t>
  </si>
  <si>
    <t>Karen Raquel Amador Amador (Nicaragua / COIDES)</t>
  </si>
  <si>
    <t>Entrega a Sampedro para pruebas</t>
  </si>
  <si>
    <t>EE179817X1</t>
  </si>
  <si>
    <t>Uso Consultorio Dra Elsa</t>
  </si>
  <si>
    <t>EE180815X1</t>
  </si>
  <si>
    <t>Zavel Mojica (Costa Rica / COIDES)</t>
  </si>
  <si>
    <t>Jacqueline Morales (Costa Rica / COIDES)</t>
  </si>
  <si>
    <t>Josué Siles Cabrera (Costa Rica / COIDES)</t>
  </si>
  <si>
    <t>Gabriela Camacho (Venezuela / COIDES)</t>
  </si>
  <si>
    <t>Dianiris Rodriguez (Venezuela / COIDES)</t>
  </si>
  <si>
    <t>Milena Gonzalez (Costa Rica / COIDES)</t>
  </si>
  <si>
    <t>Maria del Mar Giraldo (Costa Rica / COIDES)</t>
  </si>
  <si>
    <t>Lidia Maria Lopez Pedraza  (España / COIDES)</t>
  </si>
  <si>
    <t>EE179818X1</t>
  </si>
  <si>
    <t>José cantero (Paraguay / COIDES)</t>
  </si>
  <si>
    <t>Philippe Tartaix - Francia (COIDES)</t>
  </si>
  <si>
    <t>L220108401</t>
  </si>
  <si>
    <t>Llave Corta</t>
  </si>
  <si>
    <t>BioRay 20241106</t>
  </si>
  <si>
    <t>L240901701</t>
  </si>
  <si>
    <t>L240803701</t>
  </si>
  <si>
    <t>L240714401</t>
  </si>
  <si>
    <t>L240913401</t>
  </si>
  <si>
    <t>L240910901</t>
  </si>
  <si>
    <t>L240810001</t>
  </si>
  <si>
    <t>L240901601</t>
  </si>
  <si>
    <t>EE182223X1</t>
  </si>
  <si>
    <t>EE182224X1</t>
  </si>
  <si>
    <t>SAMPEDRO FV 150118</t>
  </si>
  <si>
    <t>EE182213X1</t>
  </si>
  <si>
    <t>EE182214X1</t>
  </si>
  <si>
    <t>EE182215X1</t>
  </si>
  <si>
    <t>EE182210X1</t>
  </si>
  <si>
    <t>EE182211X1</t>
  </si>
  <si>
    <t>EE182212X1</t>
  </si>
  <si>
    <t>EE182222X1</t>
  </si>
  <si>
    <t>EE182243X1</t>
  </si>
  <si>
    <t>EE182217X1</t>
  </si>
  <si>
    <t>Prestamo de COIDES para Completar pedido Mexico</t>
  </si>
  <si>
    <t>Prestamo de COIDES para Completar pedido Paraguay</t>
  </si>
  <si>
    <t>Devolucion prestamo Jattin pedido Mexico y Paraguay</t>
  </si>
  <si>
    <t>Carlos Villegas</t>
  </si>
  <si>
    <t>Devolucion prestamo Jattin pedido Mexico</t>
  </si>
  <si>
    <t>L230109101</t>
  </si>
  <si>
    <t xml:space="preserve">Inventory </t>
  </si>
  <si>
    <t>EE182225x1</t>
  </si>
  <si>
    <t>Devolucion prestamo Virginia Hurtado 26-11</t>
  </si>
  <si>
    <t>SAMPEDRO FV 150192</t>
  </si>
  <si>
    <t>L241011901</t>
  </si>
  <si>
    <t>Yurani Mejia (Local)</t>
  </si>
  <si>
    <t>Ayrton Pérez Cardenas - Chile</t>
  </si>
  <si>
    <t>BioRay 20241112</t>
  </si>
  <si>
    <t>Istael Lenis C</t>
  </si>
  <si>
    <t>Andrea Avendaño Rendon</t>
  </si>
  <si>
    <t>BioRay 20231030-4</t>
  </si>
  <si>
    <t>BioRay 20240510</t>
  </si>
  <si>
    <t>BioRay 20240517</t>
  </si>
  <si>
    <t>BioRay 20240513</t>
  </si>
  <si>
    <t>BioRay 20240802</t>
  </si>
  <si>
    <t>BioRay 20240805</t>
  </si>
  <si>
    <t>L241000501</t>
  </si>
  <si>
    <t>BioRay 20241125</t>
  </si>
  <si>
    <t>Blade for Engine (A-1P 25mm)</t>
  </si>
  <si>
    <t>Ratchet Adapter</t>
  </si>
  <si>
    <t>Ratchet Adapter (A-1P)</t>
  </si>
  <si>
    <t>Ratchet Wrench</t>
  </si>
  <si>
    <t>O-Ring</t>
  </si>
  <si>
    <t>Long Blade Rubber O-ring black color (A-1PII)</t>
  </si>
  <si>
    <t>Uso Consultorio</t>
  </si>
  <si>
    <t>Blade for Engine 25mm</t>
  </si>
  <si>
    <t>Blade for Engine (A-1P 50mm)</t>
  </si>
  <si>
    <t>Blade for Engine 50mm</t>
  </si>
  <si>
    <t>Entregados a Orthopremium, pagados a la cuenta Dra Elsa</t>
  </si>
  <si>
    <t xml:space="preserve">Entregados por Dra Elsa </t>
  </si>
  <si>
    <t>Handle Universal</t>
  </si>
  <si>
    <t>SAMPEDRO FV 134144</t>
  </si>
  <si>
    <t>SAMPEDRO FV 130605</t>
  </si>
  <si>
    <t>SAMPEDRO FV 147067</t>
  </si>
  <si>
    <t>Devolucion Certificación - CLEMI</t>
  </si>
  <si>
    <t>L240610001</t>
  </si>
  <si>
    <t>regalo</t>
  </si>
  <si>
    <t>dañado</t>
  </si>
  <si>
    <t>OC</t>
  </si>
  <si>
    <t>BioRay SD MSVC</t>
  </si>
  <si>
    <t>entregado por Elsa Arango</t>
  </si>
  <si>
    <t>devolucion  Dra Elsa Arango</t>
  </si>
  <si>
    <t>(en blanco)</t>
  </si>
  <si>
    <t>Total general</t>
  </si>
  <si>
    <t>Total Anchorage</t>
  </si>
  <si>
    <t xml:space="preserve">Total Handle Universal </t>
  </si>
  <si>
    <t>Total Blade for Engine</t>
  </si>
  <si>
    <t>Total Long Blade M</t>
  </si>
  <si>
    <t>Total Ratchet Wrench</t>
  </si>
  <si>
    <t>Total Instrument</t>
  </si>
  <si>
    <t>Etiquetas de columna</t>
  </si>
  <si>
    <t>Total 2024</t>
  </si>
  <si>
    <t>Trim.1</t>
  </si>
  <si>
    <t>Total Trim.1</t>
  </si>
  <si>
    <t>Trim.2</t>
  </si>
  <si>
    <t>Total Trim.2</t>
  </si>
  <si>
    <t>Trim.3</t>
  </si>
  <si>
    <t>Total Trim.3</t>
  </si>
  <si>
    <t>Trim.4</t>
  </si>
  <si>
    <t>Total Trim.4</t>
  </si>
  <si>
    <t>Etiquetas de fila</t>
  </si>
  <si>
    <t>ene</t>
  </si>
  <si>
    <t>feb</t>
  </si>
  <si>
    <t>mar</t>
  </si>
  <si>
    <t>abr</t>
  </si>
  <si>
    <t>may</t>
  </si>
  <si>
    <t>jun</t>
  </si>
  <si>
    <t>(Todas)</t>
  </si>
  <si>
    <t>Total A-1PL  Anchorage  Screw 1.3 x 8 mm, Round Hole</t>
  </si>
  <si>
    <t xml:space="preserve">Total A-1N Anchorage screw 1.5 x 8mm, None-head, w/groove (Brackeet screw) </t>
  </si>
  <si>
    <t xml:space="preserve">Total A-1N Anchorage screw 2.0 x 8mm, None-head, w/groove (Brackeet screw) </t>
  </si>
  <si>
    <t>Total A-1PL  Anchorage  Screw 1.5 x 8 mm, Round Hole</t>
  </si>
  <si>
    <t>Total TORNILLO SOLUTION LOGIC-A 1.5 MM X 8.0 MM</t>
  </si>
  <si>
    <t>Total A-1PL  Anchorage  Screw 2.0 x 8 mm, Round Hole</t>
  </si>
  <si>
    <t>Total TORNILLO SOLUTION LOGIC-A 2.0 MM X 8.0 MM</t>
  </si>
  <si>
    <t>Total A-1PL  Anchorage  Screw 2.0 x 10 mm, Round Hole</t>
  </si>
  <si>
    <t>Total TORNILLO SOLUTION LOGIC-A 2.0 MM X 10 MM</t>
  </si>
  <si>
    <t>Total A-1PL  Anchorage  Screw 2.0 x 12 mm, Round Hole</t>
  </si>
  <si>
    <t>Total TORNILLO SOLUTION LOGIC-A 2.0 MM X 12 MM</t>
  </si>
  <si>
    <t>Total TORNILLO SOLUTION LOGIC-A ROSCA TOTAL 2.0 MM X 12 MM</t>
  </si>
  <si>
    <t>Total TORNILLO SOLUTION LOGIC-A ROSCA TOTAL 2.0MM X 12MM</t>
  </si>
  <si>
    <t>Total A-1PL  Anchorage  Screw 2.0 x 14 mm, Round Hole</t>
  </si>
  <si>
    <t>Total TORNILLO SOLUTION LOGIC-A 2.0 MM X 14 MM</t>
  </si>
  <si>
    <t>Total TORNILLO SOLUTION LOGIC-A 2.0 MM X 17 MM</t>
  </si>
  <si>
    <t>Total TORNILLO SOLUTION LOGIC-A CABEZA ESFERICA 1.5 MM X 8.0 MM</t>
  </si>
  <si>
    <t>Total TORNILLO SOLUTION LOGIC-A CABEZA ESFERICA 1.5 MM X 80</t>
  </si>
  <si>
    <t>Total TORNILLO SOLUTION LOGIC-A CABEZA ESFÉRICA 1.5MM X 8.0MM</t>
  </si>
  <si>
    <t>Total A-1P IZC  Anchorage  Screw 2.0 x 14 mm, Half Threaded, Round Hole</t>
  </si>
  <si>
    <t>Total A-1P IZC  Anchorage  Screw 2.0 x 17 mm, Half Threaded, Round Hole</t>
  </si>
  <si>
    <t>Total A-1P Anchorage  Screw 2.0 x 12 mm, Square Hole</t>
  </si>
  <si>
    <t>Total TORNILLO SOLUTION LOGIC-A 2.0 MM X 20 MM</t>
  </si>
  <si>
    <t>Total TORNILLO SOLUTION LOGIC-A 2.0 MM X 25 MM</t>
  </si>
  <si>
    <t>Total TORNILLO SOLUTION LOGIC-A 2.0 MM X 30 MM</t>
  </si>
  <si>
    <t>Total TORNILLO SOLUTION LOGIC-A 2.0 MM X 35 MM</t>
  </si>
  <si>
    <t>Total TORNILLO SOLUTION LOGIC-A 2.0 MM X 40 MM</t>
  </si>
  <si>
    <t>Total CAP ADITAMENTO TORNILLO LOGIC-A</t>
  </si>
  <si>
    <t xml:space="preserve">Total A-1N Anchorage screw 1.5 x 7mm, For Anterior (Brackeet screw) </t>
  </si>
  <si>
    <t>Total Mango anclaje rápido, corto-mini implante</t>
  </si>
  <si>
    <t xml:space="preserve">Total Contra Angle Driver set </t>
  </si>
  <si>
    <t>Total Extensión mini implante</t>
  </si>
  <si>
    <t>Total Universal Extension (A-1PII long blade)</t>
  </si>
  <si>
    <t>Total Handle Universal</t>
  </si>
  <si>
    <t>Total Extensión corta, 25mm, mini implante, para contra ángulo</t>
  </si>
  <si>
    <t>Total Mango para contra ángulo - mini implante</t>
  </si>
  <si>
    <t>Total V Long Blade</t>
  </si>
  <si>
    <t>Total Expander First generation SMES #11</t>
  </si>
  <si>
    <t>Total Llave corta 3rd Generation Rapid Palatal Expansion #11 set</t>
  </si>
  <si>
    <t>Total Blade for Engine (A-1P 25mm)</t>
  </si>
  <si>
    <t>Total Blade for Engine (A-1P 50mm)</t>
  </si>
  <si>
    <t>Total Ratchet Adapter (A-1P)</t>
  </si>
  <si>
    <t>Total Long Blade Rubber O-ring black color (A-1PII)</t>
  </si>
  <si>
    <t>Suma de Total Cost</t>
  </si>
  <si>
    <t>Suma de Quantity</t>
  </si>
  <si>
    <t>Total 16/01/2024</t>
  </si>
  <si>
    <t>Total 30/01/2024</t>
  </si>
  <si>
    <t>Total 7/05/2024</t>
  </si>
  <si>
    <t>Total 13/09/2024</t>
  </si>
  <si>
    <t>Total 21/05/2024</t>
  </si>
  <si>
    <t>Total 14/06/2024</t>
  </si>
  <si>
    <t>Total 18/07/2024</t>
  </si>
  <si>
    <t>Total 10/12/2024</t>
  </si>
  <si>
    <t>Total 17/05/2024</t>
  </si>
  <si>
    <t>Total 11/09/2024</t>
  </si>
  <si>
    <t>Total 19/01/2024</t>
  </si>
  <si>
    <t>Total 21/02/2024</t>
  </si>
  <si>
    <t>Total 12/03/2024</t>
  </si>
  <si>
    <t>Total 26/03/2024</t>
  </si>
  <si>
    <t>Total 16/05/2024</t>
  </si>
  <si>
    <t>Total 28/05/2024</t>
  </si>
  <si>
    <t>Total 6/06/2024</t>
  </si>
  <si>
    <t>Total 23/06/2024</t>
  </si>
  <si>
    <t>Total 28/06/2024</t>
  </si>
  <si>
    <t>Total 29/07/2024</t>
  </si>
  <si>
    <t>Total 20/08/2024</t>
  </si>
  <si>
    <t>Total 10/09/2024</t>
  </si>
  <si>
    <t>Total 26/09/2024</t>
  </si>
  <si>
    <t>Total 2/10/2024</t>
  </si>
  <si>
    <t>Total 10/10/2024</t>
  </si>
  <si>
    <t>Total 18/10/2024</t>
  </si>
  <si>
    <t>Total 28/10/2024</t>
  </si>
  <si>
    <t>Total 14/11/2024</t>
  </si>
  <si>
    <t>Total 26/11/2024</t>
  </si>
  <si>
    <t>Total 28/11/2024</t>
  </si>
  <si>
    <t>Total 2/12/2024</t>
  </si>
  <si>
    <t>Total 6/12/2024</t>
  </si>
  <si>
    <t>Total 7/02/2024</t>
  </si>
  <si>
    <t>Total 19/04/2024</t>
  </si>
  <si>
    <t>Total 10/05/2024</t>
  </si>
  <si>
    <t>Total 29/05/2024</t>
  </si>
  <si>
    <t>Total 31/05/2024</t>
  </si>
  <si>
    <t>Total 9/07/2024</t>
  </si>
  <si>
    <t>Total 10/07/2024</t>
  </si>
  <si>
    <t>Total 2/08/2024</t>
  </si>
  <si>
    <t>Total 9/08/2024</t>
  </si>
  <si>
    <t>Total 14/08/2024</t>
  </si>
  <si>
    <t>Total 16/08/2024</t>
  </si>
  <si>
    <t>Total 26/08/2024</t>
  </si>
  <si>
    <t>Total 29/08/2024</t>
  </si>
  <si>
    <t>Total 24/09/2024</t>
  </si>
  <si>
    <t>Total 25/09/2024</t>
  </si>
  <si>
    <t>Total 30/10/2024</t>
  </si>
  <si>
    <t>Total 12/11/2024</t>
  </si>
  <si>
    <t>Total 18/11/2024</t>
  </si>
  <si>
    <t>Total 19/11/2024</t>
  </si>
  <si>
    <t>Total 12/01/2024</t>
  </si>
  <si>
    <t>Total 28/02/2024</t>
  </si>
  <si>
    <t>Total 21/03/2024</t>
  </si>
  <si>
    <t>Total 22/08/2024</t>
  </si>
  <si>
    <t>Total 24/08/2024</t>
  </si>
  <si>
    <t>Total 27/08/2024</t>
  </si>
  <si>
    <t>Total 3/09/2024</t>
  </si>
  <si>
    <t>Total 17/09/2024</t>
  </si>
  <si>
    <t>Total 18/09/2024</t>
  </si>
  <si>
    <t>Total 27/09/2024</t>
  </si>
  <si>
    <t>Total 4/10/2024</t>
  </si>
  <si>
    <t>Total 12/12/2024</t>
  </si>
  <si>
    <t>Total 26/04/2024</t>
  </si>
  <si>
    <t>Total 30/05/2024</t>
  </si>
  <si>
    <t>Total 19/07/2024</t>
  </si>
  <si>
    <t>Total 5/09/2024</t>
  </si>
  <si>
    <t>Total 15/02/2024</t>
  </si>
  <si>
    <t>Total 2/04/2024</t>
  </si>
  <si>
    <t>Total 9/04/2024</t>
  </si>
  <si>
    <t>Total 2/07/2024</t>
  </si>
  <si>
    <t>Total 30/07/2024</t>
  </si>
  <si>
    <t>Total 19/09/2024</t>
  </si>
  <si>
    <t>Total 20/11/2024</t>
  </si>
  <si>
    <t>Total 18/12/2024</t>
  </si>
  <si>
    <t>Total 6/02/2024</t>
  </si>
  <si>
    <t>Total 9/02/2024</t>
  </si>
  <si>
    <t>Total 4/04/2024</t>
  </si>
  <si>
    <t>Total 23/04/2024</t>
  </si>
  <si>
    <t>Total 5/06/2024</t>
  </si>
  <si>
    <t>Total 12/06/2024</t>
  </si>
  <si>
    <t>Total 5/07/2024</t>
  </si>
  <si>
    <t>Total 21/09/2024</t>
  </si>
  <si>
    <t>Total 15/01/2024</t>
  </si>
  <si>
    <t>Total 19/02/2024</t>
  </si>
  <si>
    <t>Total 31/07/2024</t>
  </si>
  <si>
    <t>Total 1/08/2024</t>
  </si>
  <si>
    <t>Total 23/09/2024</t>
  </si>
  <si>
    <t>Total 4/12/2024</t>
  </si>
  <si>
    <t>Total 14/05/2024</t>
  </si>
  <si>
    <t>Total 4/06/2024</t>
  </si>
  <si>
    <t>Total 11/06/2024</t>
  </si>
  <si>
    <t>Total 3/03/2024</t>
  </si>
  <si>
    <t>Total 10/04/2024</t>
  </si>
  <si>
    <t>Total 15/10/2024</t>
  </si>
  <si>
    <t>Total 4/07/2024</t>
  </si>
  <si>
    <t>Total 9/09/2024</t>
  </si>
  <si>
    <t>Total 11/01/2024</t>
  </si>
  <si>
    <t>Total 20/02/2024</t>
  </si>
  <si>
    <t>Total 15/04/2024</t>
  </si>
  <si>
    <t>Total 26/06/2024</t>
  </si>
  <si>
    <t>Total 20/03/2024</t>
  </si>
  <si>
    <t>Total Suma de Quantity</t>
  </si>
  <si>
    <t>Total Suma de Total Cost</t>
  </si>
  <si>
    <t>2022</t>
  </si>
  <si>
    <t>PESO A USD</t>
  </si>
  <si>
    <t>VR TOTAL USD</t>
  </si>
  <si>
    <t>Suma de VR TOTAL USD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</si>
</sst>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6" formatCode="&quot;$&quot;\ #,##0;[Red]\-&quot;$&quot;\ #,##0"/>
    <numFmt numFmtId="43" formatCode="_-* #,##0.00_-;\-* #,##0.00_-;_-* &quot;-&quot;??_-;_-@_-"/>
    <numFmt numFmtId="164" formatCode="0_ ;[Red]\-0\ "/>
    <numFmt numFmtId="165" formatCode="#,##0_ ;[Red]\-#,##0\ "/>
    <numFmt numFmtId="166" formatCode="_-* #,##0_-;\-* #,##0_-;_-* &quot;-&quot;??_-;_-@_-"/>
    <numFmt numFmtId="167" formatCode="[$COP]\ #,##0;[Red]\-[$COP]\ #,##0"/>
  </numFmts>
  <fonts count="17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4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0" tint="-0.149998474074526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7CE"/>
        <bgColor rgb="FFC6EFCE"/>
      </patternFill>
    </fill>
    <fill>
      <patternFill patternType="solid">
        <fgColor rgb="FFFFEB9C"/>
        <bgColor rgb="FFC6EFCE"/>
      </patternFill>
    </fill>
    <fill>
      <patternFill patternType="solid">
        <fgColor theme="0" tint="-0.14999847407452621"/>
        <bgColor rgb="FFC6EFCE"/>
      </patternFill>
    </fill>
    <fill>
      <patternFill patternType="solid">
        <fgColor rgb="FFC6EFCE"/>
        <bgColor rgb="FFFFC7CE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theme="4" tint="-0.249977111117893"/>
      </top>
      <bottom style="medium">
        <color theme="4" tint="-0.249977111117893"/>
      </bottom>
      <diagonal/>
    </border>
    <border>
      <left/>
      <right/>
      <top style="medium">
        <color theme="4" tint="-0.249977111117893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5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3" fillId="4" borderId="0" applyNumberFormat="0" applyBorder="0" applyAlignment="0" applyProtection="0"/>
    <xf numFmtId="43" fontId="9" fillId="0" borderId="0" applyFont="0" applyFill="0" applyBorder="0" applyAlignment="0" applyProtection="0"/>
  </cellStyleXfs>
  <cellXfs count="182">
    <xf numFmtId="0" fontId="0" fillId="0" borderId="0" xfId="0"/>
    <xf numFmtId="0" fontId="5" fillId="0" borderId="0" xfId="0" applyFont="1"/>
    <xf numFmtId="0" fontId="5" fillId="5" borderId="0" xfId="0" applyFont="1" applyFill="1" applyAlignment="1">
      <alignment vertical="center" wrapText="1"/>
    </xf>
    <xf numFmtId="4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6" fontId="0" fillId="0" borderId="0" xfId="0" applyNumberFormat="1"/>
    <xf numFmtId="0" fontId="5" fillId="5" borderId="0" xfId="0" applyFont="1" applyFill="1" applyAlignment="1">
      <alignment horizontal="center" vertical="center" wrapText="1"/>
    </xf>
    <xf numFmtId="0" fontId="0" fillId="6" borderId="0" xfId="0" applyFill="1"/>
    <xf numFmtId="164" fontId="0" fillId="0" borderId="0" xfId="0" applyNumberFormat="1" applyAlignment="1">
      <alignment horizontal="center"/>
    </xf>
    <xf numFmtId="0" fontId="0" fillId="0" borderId="0" xfId="0" pivotButton="1"/>
    <xf numFmtId="0" fontId="8" fillId="0" borderId="0" xfId="0" applyFont="1"/>
    <xf numFmtId="165" fontId="0" fillId="0" borderId="0" xfId="0" applyNumberFormat="1"/>
    <xf numFmtId="165" fontId="0" fillId="9" borderId="0" xfId="0" applyNumberFormat="1" applyFill="1"/>
    <xf numFmtId="0" fontId="0" fillId="9" borderId="0" xfId="0" applyFill="1"/>
    <xf numFmtId="0" fontId="2" fillId="3" borderId="0" xfId="2"/>
    <xf numFmtId="0" fontId="3" fillId="4" borderId="0" xfId="3"/>
    <xf numFmtId="0" fontId="1" fillId="2" borderId="0" xfId="1"/>
    <xf numFmtId="166" fontId="0" fillId="0" borderId="0" xfId="4" applyNumberFormat="1" applyFont="1"/>
    <xf numFmtId="166" fontId="5" fillId="5" borderId="0" xfId="4" applyNumberFormat="1" applyFont="1" applyFill="1" applyAlignment="1">
      <alignment vertical="center" wrapText="1"/>
    </xf>
    <xf numFmtId="167" fontId="0" fillId="0" borderId="0" xfId="0" applyNumberFormat="1"/>
    <xf numFmtId="0" fontId="4" fillId="7" borderId="2" xfId="0" applyFont="1" applyFill="1" applyBorder="1"/>
    <xf numFmtId="0" fontId="4" fillId="7" borderId="0" xfId="0" applyFont="1" applyFill="1"/>
    <xf numFmtId="0" fontId="5" fillId="10" borderId="0" xfId="0" applyFont="1" applyFill="1"/>
    <xf numFmtId="0" fontId="5" fillId="8" borderId="0" xfId="0" applyFont="1" applyFill="1"/>
    <xf numFmtId="0" fontId="5" fillId="0" borderId="1" xfId="0" applyFont="1" applyBorder="1"/>
    <xf numFmtId="167" fontId="10" fillId="0" borderId="0" xfId="0" applyNumberFormat="1" applyFont="1"/>
    <xf numFmtId="167" fontId="5" fillId="8" borderId="0" xfId="0" applyNumberFormat="1" applyFont="1" applyFill="1"/>
    <xf numFmtId="167" fontId="5" fillId="0" borderId="1" xfId="0" applyNumberFormat="1" applyFont="1" applyBorder="1"/>
    <xf numFmtId="3" fontId="0" fillId="0" borderId="0" xfId="0" applyNumberFormat="1" applyAlignment="1" applyProtection="1">
      <alignment horizontal="center"/>
      <protection locked="0"/>
    </xf>
    <xf numFmtId="3" fontId="0" fillId="0" borderId="0" xfId="0" applyNumberFormat="1"/>
    <xf numFmtId="165" fontId="1" fillId="2" borderId="0" xfId="0" applyNumberFormat="1" applyFont="1" applyFill="1"/>
    <xf numFmtId="166" fontId="0" fillId="6" borderId="0" xfId="4" applyNumberFormat="1" applyFont="1" applyFill="1"/>
    <xf numFmtId="165" fontId="0" fillId="11" borderId="0" xfId="0" applyNumberFormat="1" applyFill="1"/>
    <xf numFmtId="164" fontId="0" fillId="6" borderId="0" xfId="0" applyNumberFormat="1" applyFill="1" applyAlignment="1">
      <alignment horizontal="center"/>
    </xf>
    <xf numFmtId="166" fontId="0" fillId="0" borderId="0" xfId="0" applyNumberFormat="1"/>
    <xf numFmtId="166" fontId="0" fillId="0" borderId="0" xfId="4" applyNumberFormat="1" applyFont="1" applyFill="1"/>
    <xf numFmtId="165" fontId="2" fillId="12" borderId="0" xfId="0" applyNumberFormat="1" applyFont="1" applyFill="1"/>
    <xf numFmtId="0" fontId="1" fillId="0" borderId="0" xfId="1" applyFill="1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10" fillId="0" borderId="0" xfId="1" applyFont="1" applyFill="1" applyAlignment="1">
      <alignment horizontal="center"/>
    </xf>
    <xf numFmtId="6" fontId="0" fillId="0" borderId="0" xfId="0" applyNumberFormat="1"/>
    <xf numFmtId="6" fontId="3" fillId="4" borderId="0" xfId="0" applyNumberFormat="1" applyFont="1" applyFill="1"/>
    <xf numFmtId="6" fontId="2" fillId="3" borderId="0" xfId="0" applyNumberFormat="1" applyFont="1" applyFill="1"/>
    <xf numFmtId="6" fontId="0" fillId="9" borderId="0" xfId="0" applyNumberFormat="1" applyFill="1"/>
    <xf numFmtId="6" fontId="1" fillId="2" borderId="0" xfId="0" applyNumberFormat="1" applyFont="1" applyFill="1"/>
    <xf numFmtId="6" fontId="0" fillId="11" borderId="0" xfId="0" applyNumberFormat="1" applyFill="1"/>
    <xf numFmtId="6" fontId="2" fillId="12" borderId="0" xfId="0" applyNumberFormat="1" applyFont="1" applyFill="1"/>
    <xf numFmtId="3" fontId="0" fillId="0" borderId="0" xfId="4" applyNumberFormat="1" applyFont="1"/>
    <xf numFmtId="3" fontId="0" fillId="6" borderId="0" xfId="0" applyNumberFormat="1" applyFill="1"/>
    <xf numFmtId="3" fontId="0" fillId="0" borderId="0" xfId="4" applyNumberFormat="1" applyFont="1" applyFill="1"/>
    <xf numFmtId="3" fontId="9" fillId="0" borderId="0" xfId="4" applyNumberFormat="1" applyFont="1" applyFill="1"/>
    <xf numFmtId="16" fontId="0" fillId="0" borderId="0" xfId="0" applyNumberFormat="1" applyAlignment="1">
      <alignment horizontal="left"/>
    </xf>
    <xf numFmtId="0" fontId="0" fillId="0" borderId="0" xfId="0" applyAlignment="1">
      <alignment horizontal="left" indent="2"/>
    </xf>
    <xf numFmtId="0" fontId="0" fillId="0" borderId="0" xfId="0" applyAlignment="1">
      <alignment horizontal="right"/>
    </xf>
    <xf numFmtId="0" fontId="0" fillId="13" borderId="0" xfId="0" applyFill="1"/>
    <xf numFmtId="0" fontId="0" fillId="13" borderId="0" xfId="0" applyFill="1" applyAlignment="1">
      <alignment horizontal="center"/>
    </xf>
    <xf numFmtId="166" fontId="4" fillId="7" borderId="0" xfId="4" applyNumberFormat="1" applyFont="1" applyFill="1"/>
    <xf numFmtId="0" fontId="12" fillId="7" borderId="0" xfId="0" applyFont="1" applyFill="1"/>
    <xf numFmtId="166" fontId="13" fillId="6" borderId="0" xfId="4" applyNumberFormat="1" applyFont="1" applyFill="1"/>
    <xf numFmtId="0" fontId="14" fillId="0" borderId="0" xfId="0" applyFont="1"/>
    <xf numFmtId="166" fontId="5" fillId="15" borderId="0" xfId="4" applyNumberFormat="1" applyFont="1" applyFill="1" applyAlignment="1">
      <alignment horizontal="center"/>
    </xf>
    <xf numFmtId="166" fontId="5" fillId="14" borderId="0" xfId="4" applyNumberFormat="1" applyFont="1" applyFill="1" applyAlignment="1">
      <alignment horizontal="center"/>
    </xf>
    <xf numFmtId="0" fontId="5" fillId="15" borderId="0" xfId="0" applyFont="1" applyFill="1" applyAlignment="1">
      <alignment horizontal="center"/>
    </xf>
    <xf numFmtId="0" fontId="5" fillId="14" borderId="0" xfId="0" applyFont="1" applyFill="1" applyAlignment="1">
      <alignment horizontal="center"/>
    </xf>
    <xf numFmtId="165" fontId="1" fillId="16" borderId="0" xfId="0" applyNumberFormat="1" applyFont="1" applyFill="1"/>
    <xf numFmtId="165" fontId="1" fillId="17" borderId="0" xfId="0" applyNumberFormat="1" applyFont="1" applyFill="1"/>
    <xf numFmtId="165" fontId="1" fillId="18" borderId="0" xfId="0" applyNumberFormat="1" applyFont="1" applyFill="1"/>
    <xf numFmtId="16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horizontal="center"/>
    </xf>
    <xf numFmtId="164" fontId="0" fillId="14" borderId="0" xfId="0" applyNumberFormat="1" applyFill="1" applyAlignment="1">
      <alignment horizontal="center"/>
    </xf>
    <xf numFmtId="3" fontId="0" fillId="14" borderId="0" xfId="0" applyNumberFormat="1" applyFill="1"/>
    <xf numFmtId="166" fontId="0" fillId="14" borderId="0" xfId="4" applyNumberFormat="1" applyFont="1" applyFill="1"/>
    <xf numFmtId="165" fontId="2" fillId="19" borderId="0" xfId="0" applyNumberFormat="1" applyFont="1" applyFill="1"/>
    <xf numFmtId="165" fontId="1" fillId="19" borderId="0" xfId="0" applyNumberFormat="1" applyFont="1" applyFill="1"/>
    <xf numFmtId="3" fontId="0" fillId="0" borderId="3" xfId="0" applyNumberFormat="1" applyBorder="1"/>
    <xf numFmtId="165" fontId="13" fillId="0" borderId="0" xfId="0" applyNumberFormat="1" applyFont="1"/>
    <xf numFmtId="164" fontId="5" fillId="14" borderId="0" xfId="0" applyNumberFormat="1" applyFont="1" applyFill="1" applyAlignment="1">
      <alignment horizontal="center"/>
    </xf>
    <xf numFmtId="4" fontId="0" fillId="0" borderId="0" xfId="0" applyNumberFormat="1"/>
    <xf numFmtId="4" fontId="0" fillId="0" borderId="0" xfId="4" applyNumberFormat="1" applyFont="1"/>
    <xf numFmtId="16" fontId="0" fillId="0" borderId="0" xfId="0" applyNumberFormat="1" applyAlignment="1">
      <alignment horizontal="center"/>
    </xf>
    <xf numFmtId="43" fontId="0" fillId="0" borderId="0" xfId="4" applyFont="1" applyAlignment="1">
      <alignment horizontal="center"/>
    </xf>
    <xf numFmtId="4" fontId="0" fillId="0" borderId="0" xfId="4" applyNumberFormat="1" applyFont="1" applyFill="1"/>
    <xf numFmtId="43" fontId="0" fillId="0" borderId="0" xfId="4" applyFont="1"/>
    <xf numFmtId="43" fontId="0" fillId="0" borderId="0" xfId="4" applyFont="1" applyFill="1"/>
    <xf numFmtId="16" fontId="0" fillId="13" borderId="0" xfId="0" applyNumberFormat="1" applyFill="1"/>
    <xf numFmtId="164" fontId="0" fillId="13" borderId="0" xfId="0" applyNumberFormat="1" applyFill="1" applyAlignment="1">
      <alignment horizontal="center"/>
    </xf>
    <xf numFmtId="166" fontId="0" fillId="13" borderId="0" xfId="4" applyNumberFormat="1" applyFont="1" applyFill="1"/>
    <xf numFmtId="3" fontId="0" fillId="6" borderId="0" xfId="0" applyNumberFormat="1" applyFill="1" applyAlignment="1">
      <alignment horizontal="right"/>
    </xf>
    <xf numFmtId="3" fontId="0" fillId="0" borderId="0" xfId="0" applyNumberFormat="1" applyAlignment="1">
      <alignment horizontal="right"/>
    </xf>
    <xf numFmtId="0" fontId="0" fillId="14" borderId="0" xfId="0" applyFill="1" applyAlignment="1">
      <alignment horizontal="right"/>
    </xf>
    <xf numFmtId="16" fontId="10" fillId="14" borderId="0" xfId="0" applyNumberFormat="1" applyFont="1" applyFill="1"/>
    <xf numFmtId="0" fontId="10" fillId="14" borderId="0" xfId="0" applyFont="1" applyFill="1"/>
    <xf numFmtId="0" fontId="10" fillId="14" borderId="0" xfId="0" applyFont="1" applyFill="1" applyAlignment="1">
      <alignment horizontal="center"/>
    </xf>
    <xf numFmtId="164" fontId="10" fillId="14" borderId="0" xfId="0" applyNumberFormat="1" applyFont="1" applyFill="1" applyAlignment="1">
      <alignment horizontal="center"/>
    </xf>
    <xf numFmtId="166" fontId="10" fillId="14" borderId="0" xfId="4" applyNumberFormat="1" applyFont="1" applyFill="1"/>
    <xf numFmtId="4" fontId="10" fillId="14" borderId="0" xfId="0" applyNumberFormat="1" applyFont="1" applyFill="1"/>
    <xf numFmtId="43" fontId="10" fillId="14" borderId="0" xfId="4" applyFont="1" applyFill="1"/>
    <xf numFmtId="4" fontId="10" fillId="14" borderId="0" xfId="4" applyNumberFormat="1" applyFont="1" applyFill="1"/>
    <xf numFmtId="0" fontId="10" fillId="14" borderId="0" xfId="0" applyFont="1" applyFill="1" applyAlignment="1">
      <alignment horizontal="right"/>
    </xf>
    <xf numFmtId="0" fontId="0" fillId="13" borderId="0" xfId="0" applyFill="1" applyAlignment="1">
      <alignment horizontal="right"/>
    </xf>
    <xf numFmtId="166" fontId="0" fillId="0" borderId="0" xfId="4" applyNumberFormat="1" applyFont="1" applyAlignment="1">
      <alignment horizontal="left"/>
    </xf>
    <xf numFmtId="166" fontId="5" fillId="5" borderId="0" xfId="4" applyNumberFormat="1" applyFont="1" applyFill="1" applyAlignment="1">
      <alignment horizontal="left" vertical="center" wrapText="1"/>
    </xf>
    <xf numFmtId="166" fontId="0" fillId="0" borderId="0" xfId="4" applyNumberFormat="1" applyFont="1" applyFill="1" applyAlignment="1">
      <alignment horizontal="left"/>
    </xf>
    <xf numFmtId="166" fontId="0" fillId="6" borderId="0" xfId="4" applyNumberFormat="1" applyFont="1" applyFill="1" applyAlignment="1">
      <alignment horizontal="left"/>
    </xf>
    <xf numFmtId="166" fontId="10" fillId="14" borderId="0" xfId="4" applyNumberFormat="1" applyFont="1" applyFill="1" applyAlignment="1">
      <alignment horizontal="left"/>
    </xf>
    <xf numFmtId="166" fontId="0" fillId="14" borderId="0" xfId="4" applyNumberFormat="1" applyFont="1" applyFill="1" applyAlignment="1">
      <alignment horizontal="left"/>
    </xf>
    <xf numFmtId="166" fontId="0" fillId="13" borderId="0" xfId="4" applyNumberFormat="1" applyFont="1" applyFill="1" applyAlignment="1">
      <alignment horizontal="left"/>
    </xf>
    <xf numFmtId="0" fontId="0" fillId="20" borderId="0" xfId="0" applyFill="1"/>
    <xf numFmtId="16" fontId="0" fillId="20" borderId="0" xfId="0" applyNumberFormat="1" applyFill="1"/>
    <xf numFmtId="0" fontId="0" fillId="20" borderId="0" xfId="0" applyFill="1" applyAlignment="1">
      <alignment horizontal="center"/>
    </xf>
    <xf numFmtId="164" fontId="0" fillId="20" borderId="0" xfId="0" applyNumberFormat="1" applyFill="1" applyAlignment="1">
      <alignment horizontal="center"/>
    </xf>
    <xf numFmtId="3" fontId="0" fillId="20" borderId="0" xfId="0" applyNumberFormat="1" applyFill="1"/>
    <xf numFmtId="166" fontId="0" fillId="20" borderId="0" xfId="4" applyNumberFormat="1" applyFont="1" applyFill="1"/>
    <xf numFmtId="166" fontId="0" fillId="20" borderId="0" xfId="4" applyNumberFormat="1" applyFont="1" applyFill="1" applyAlignment="1">
      <alignment horizontal="left"/>
    </xf>
    <xf numFmtId="4" fontId="0" fillId="14" borderId="0" xfId="0" applyNumberFormat="1" applyFill="1"/>
    <xf numFmtId="4" fontId="9" fillId="14" borderId="0" xfId="4" applyNumberFormat="1" applyFont="1" applyFill="1"/>
    <xf numFmtId="4" fontId="0" fillId="13" borderId="0" xfId="0" applyNumberFormat="1" applyFill="1"/>
    <xf numFmtId="43" fontId="9" fillId="14" borderId="0" xfId="4" applyFont="1" applyFill="1"/>
    <xf numFmtId="49" fontId="0" fillId="14" borderId="0" xfId="0" applyNumberFormat="1" applyFill="1" applyAlignment="1">
      <alignment horizontal="center"/>
    </xf>
    <xf numFmtId="4" fontId="9" fillId="0" borderId="0" xfId="4" applyNumberFormat="1" applyFont="1" applyFill="1"/>
    <xf numFmtId="43" fontId="9" fillId="0" borderId="0" xfId="4" applyFont="1" applyFill="1"/>
    <xf numFmtId="4" fontId="5" fillId="5" borderId="0" xfId="0" applyNumberFormat="1" applyFont="1" applyFill="1" applyAlignment="1">
      <alignment vertical="center" wrapText="1"/>
    </xf>
    <xf numFmtId="16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horizontal="center"/>
    </xf>
    <xf numFmtId="164" fontId="0" fillId="21" borderId="0" xfId="0" applyNumberFormat="1" applyFill="1" applyAlignment="1">
      <alignment horizontal="center"/>
    </xf>
    <xf numFmtId="3" fontId="0" fillId="21" borderId="0" xfId="0" applyNumberFormat="1" applyFill="1"/>
    <xf numFmtId="166" fontId="0" fillId="21" borderId="0" xfId="4" applyNumberFormat="1" applyFont="1" applyFill="1"/>
    <xf numFmtId="166" fontId="0" fillId="21" borderId="0" xfId="4" applyNumberFormat="1" applyFont="1" applyFill="1" applyAlignment="1">
      <alignment horizontal="left"/>
    </xf>
    <xf numFmtId="0" fontId="0" fillId="21" borderId="0" xfId="0" applyFill="1" applyAlignment="1">
      <alignment horizontal="right"/>
    </xf>
    <xf numFmtId="0" fontId="0" fillId="22" borderId="0" xfId="0" applyFill="1" applyAlignment="1">
      <alignment horizontal="center"/>
    </xf>
    <xf numFmtId="0" fontId="10" fillId="0" borderId="0" xfId="0" applyFont="1"/>
    <xf numFmtId="16" fontId="10" fillId="0" borderId="0" xfId="0" applyNumberFormat="1" applyFont="1"/>
    <xf numFmtId="0" fontId="10" fillId="0" borderId="0" xfId="0" applyFont="1" applyAlignment="1">
      <alignment horizontal="center"/>
    </xf>
    <xf numFmtId="164" fontId="10" fillId="0" borderId="0" xfId="0" applyNumberFormat="1" applyFont="1" applyAlignment="1">
      <alignment horizontal="center"/>
    </xf>
    <xf numFmtId="4" fontId="10" fillId="0" borderId="0" xfId="0" applyNumberFormat="1" applyFont="1"/>
    <xf numFmtId="166" fontId="10" fillId="0" borderId="0" xfId="4" applyNumberFormat="1" applyFont="1" applyFill="1"/>
    <xf numFmtId="166" fontId="10" fillId="0" borderId="0" xfId="4" applyNumberFormat="1" applyFont="1" applyFill="1" applyAlignment="1">
      <alignment horizontal="left"/>
    </xf>
    <xf numFmtId="0" fontId="10" fillId="0" borderId="0" xfId="0" applyFont="1" applyAlignment="1">
      <alignment horizontal="right"/>
    </xf>
    <xf numFmtId="0" fontId="13" fillId="14" borderId="0" xfId="0" applyFont="1" applyFill="1"/>
    <xf numFmtId="4" fontId="13" fillId="0" borderId="0" xfId="0" applyNumberFormat="1" applyFont="1"/>
    <xf numFmtId="3" fontId="0" fillId="14" borderId="0" xfId="4" applyNumberFormat="1" applyFont="1" applyFill="1"/>
    <xf numFmtId="0" fontId="0" fillId="23" borderId="0" xfId="0" applyFill="1" applyAlignment="1">
      <alignment horizontal="center"/>
    </xf>
    <xf numFmtId="0" fontId="10" fillId="23" borderId="0" xfId="0" applyFont="1" applyFill="1" applyAlignment="1">
      <alignment horizontal="center"/>
    </xf>
    <xf numFmtId="166" fontId="10" fillId="0" borderId="0" xfId="4" applyNumberFormat="1" applyFont="1" applyBorder="1"/>
    <xf numFmtId="166" fontId="10" fillId="0" borderId="0" xfId="4" applyNumberFormat="1" applyFont="1" applyBorder="1" applyAlignment="1">
      <alignment horizontal="left"/>
    </xf>
    <xf numFmtId="166" fontId="9" fillId="0" borderId="0" xfId="4" applyNumberFormat="1" applyFont="1" applyFill="1"/>
    <xf numFmtId="166" fontId="9" fillId="0" borderId="0" xfId="4" applyNumberFormat="1" applyFont="1" applyFill="1" applyAlignment="1">
      <alignment horizontal="left"/>
    </xf>
    <xf numFmtId="4" fontId="0" fillId="20" borderId="0" xfId="0" applyNumberFormat="1" applyFill="1"/>
    <xf numFmtId="0" fontId="0" fillId="20" borderId="0" xfId="0" applyFill="1" applyAlignment="1">
      <alignment horizontal="right"/>
    </xf>
    <xf numFmtId="3" fontId="0" fillId="0" borderId="3" xfId="4" applyNumberFormat="1" applyFont="1" applyBorder="1"/>
    <xf numFmtId="0" fontId="15" fillId="14" borderId="0" xfId="0" applyFont="1" applyFill="1" applyAlignment="1">
      <alignment horizontal="center"/>
    </xf>
    <xf numFmtId="0" fontId="5" fillId="23" borderId="0" xfId="0" applyFont="1" applyFill="1" applyAlignment="1">
      <alignment horizontal="center"/>
    </xf>
    <xf numFmtId="0" fontId="15" fillId="23" borderId="0" xfId="0" applyFont="1" applyFill="1" applyAlignment="1">
      <alignment horizontal="center"/>
    </xf>
    <xf numFmtId="164" fontId="15" fillId="14" borderId="0" xfId="0" applyNumberFormat="1" applyFont="1" applyFill="1" applyAlignment="1">
      <alignment horizontal="center"/>
    </xf>
    <xf numFmtId="164" fontId="5" fillId="23" borderId="0" xfId="0" applyNumberFormat="1" applyFont="1" applyFill="1" applyAlignment="1">
      <alignment horizontal="center"/>
    </xf>
    <xf numFmtId="49" fontId="0" fillId="20" borderId="0" xfId="0" applyNumberFormat="1" applyFill="1" applyAlignment="1">
      <alignment horizontal="center"/>
    </xf>
    <xf numFmtId="43" fontId="9" fillId="20" borderId="0" xfId="4" applyFont="1" applyFill="1"/>
    <xf numFmtId="16" fontId="0" fillId="0" borderId="0" xfId="0" applyNumberFormat="1" applyAlignment="1">
      <alignment horizontal="left" indent="1"/>
    </xf>
    <xf numFmtId="14" fontId="0" fillId="0" borderId="0" xfId="0" applyNumberFormat="1"/>
    <xf numFmtId="0" fontId="0" fillId="0" borderId="0" xfId="0" applyAlignment="1">
      <alignment horizontal="left" indent="3"/>
    </xf>
    <xf numFmtId="164" fontId="0" fillId="0" borderId="0" xfId="0" applyNumberFormat="1"/>
    <xf numFmtId="16" fontId="0" fillId="0" borderId="0" xfId="0" applyNumberFormat="1" applyAlignment="1">
      <alignment horizontal="left" indent="3"/>
    </xf>
    <xf numFmtId="0" fontId="0" fillId="0" borderId="0" xfId="0" applyAlignment="1">
      <alignment horizontal="left" indent="4"/>
    </xf>
    <xf numFmtId="0" fontId="0" fillId="0" borderId="0" xfId="0" applyAlignment="1">
      <alignment horizontal="left" indent="5"/>
    </xf>
    <xf numFmtId="0" fontId="0" fillId="0" borderId="0" xfId="0" applyAlignment="1">
      <alignment horizontal="left" indent="6"/>
    </xf>
    <xf numFmtId="43" fontId="0" fillId="14" borderId="0" xfId="4" applyFont="1" applyFill="1"/>
    <xf numFmtId="43" fontId="0" fillId="20" borderId="0" xfId="4" applyFont="1" applyFill="1"/>
    <xf numFmtId="43" fontId="0" fillId="13" borderId="0" xfId="4" applyFont="1" applyFill="1"/>
    <xf numFmtId="43" fontId="10" fillId="0" borderId="0" xfId="4" applyFont="1"/>
    <xf numFmtId="43" fontId="0" fillId="21" borderId="0" xfId="4" applyFont="1" applyFill="1"/>
    <xf numFmtId="43" fontId="0" fillId="0" borderId="0" xfId="0" applyNumberFormat="1"/>
    <xf numFmtId="43" fontId="0" fillId="6" borderId="0" xfId="0" applyNumberFormat="1" applyFill="1"/>
    <xf numFmtId="0" fontId="0" fillId="0" borderId="0" xfId="0" applyAlignment="1">
      <alignment horizontal="center"/>
    </xf>
    <xf numFmtId="166" fontId="16" fillId="5" borderId="0" xfId="4" applyNumberFormat="1" applyFont="1" applyFill="1" applyAlignment="1">
      <alignment horizontal="left" vertical="center" wrapText="1"/>
    </xf>
    <xf numFmtId="0" fontId="0" fillId="0" borderId="0" xfId="0" applyNumberFormat="1"/>
    <xf numFmtId="165" fontId="0" fillId="0" borderId="0" xfId="0" applyNumberFormat="1" applyFont="1"/>
    <xf numFmtId="165" fontId="0" fillId="9" borderId="0" xfId="0" applyNumberFormat="1" applyFont="1" applyFill="1"/>
    <xf numFmtId="6" fontId="0" fillId="0" borderId="0" xfId="0" applyNumberFormat="1" applyFont="1"/>
    <xf numFmtId="166" fontId="10" fillId="0" borderId="0" xfId="4" applyNumberFormat="1" applyFont="1"/>
  </cellXfs>
  <cellStyles count="5">
    <cellStyle name="Bueno" xfId="1" builtinId="26"/>
    <cellStyle name="Incorrecto" xfId="2" builtinId="27"/>
    <cellStyle name="Millares" xfId="4" builtinId="3"/>
    <cellStyle name="Neutral" xfId="3" builtinId="28"/>
    <cellStyle name="Normal" xfId="0" builtinId="0"/>
  </cellStyles>
  <dxfs count="120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5700"/>
        <name val="Calibri"/>
        <family val="2"/>
        <scheme val="minor"/>
      </font>
      <fill>
        <patternFill patternType="solid">
          <fgColor indexed="65"/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5700"/>
        <name val="Calibri"/>
        <family val="2"/>
        <scheme val="minor"/>
      </font>
      <fill>
        <patternFill patternType="solid">
          <fgColor indexed="65"/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ont>
        <b val="0"/>
      </font>
    </dxf>
    <dxf>
      <fill>
        <patternFill patternType="solid">
          <bgColor theme="0" tint="-0.249977111117893"/>
        </patternFill>
      </fill>
    </dxf>
    <dxf>
      <fill>
        <patternFill>
          <f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5700"/>
        <name val="Calibri"/>
        <family val="2"/>
        <scheme val="minor"/>
      </font>
      <fill>
        <patternFill patternType="solid">
          <fgColor indexed="65"/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ill>
        <patternFill patternType="solid"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5700"/>
        <name val="Calibri"/>
        <family val="2"/>
        <scheme val="minor"/>
      </font>
      <fill>
        <patternFill patternType="solid">
          <fgColor indexed="65"/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5700"/>
        <name val="Calibri"/>
        <family val="2"/>
        <scheme val="minor"/>
      </font>
      <fill>
        <patternFill patternType="solid">
          <fgColor indexed="65"/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ill>
        <patternFill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5700"/>
        <name val="Calibri"/>
        <family val="2"/>
        <scheme val="minor"/>
      </font>
      <fill>
        <patternFill patternType="solid">
          <fgColor indexed="65"/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5700"/>
        <name val="Calibri"/>
        <family val="2"/>
        <scheme val="minor"/>
      </font>
      <fill>
        <patternFill patternType="solid">
          <fgColor indexed="65"/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ill>
        <patternFill patternType="solid"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5700"/>
        <name val="Calibri"/>
        <family val="2"/>
        <scheme val="minor"/>
      </font>
      <fill>
        <patternFill patternType="solid">
          <fgColor indexed="65"/>
          <bgColor rgb="FFFFEB9C"/>
        </patternFill>
      </fill>
    </dxf>
    <dxf>
      <numFmt numFmtId="10" formatCode="&quot;$&quot;\ #,##0;[Red]\-&quot;$&quot;\ 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ont>
        <b val="0"/>
      </font>
    </dxf>
    <dxf>
      <fill>
        <patternFill patternType="solid">
          <bgColor theme="0" tint="-0.249977111117893"/>
        </patternFill>
      </fill>
    </dxf>
    <dxf>
      <fill>
        <patternFill>
          <f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ill>
        <patternFill patternType="solid"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ill>
        <patternFill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ill>
        <patternFill patternType="solid"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ill>
        <patternFill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ill>
        <patternFill patternType="solid"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5700"/>
        <name val="Calibri"/>
        <family val="2"/>
        <scheme val="minor"/>
      </font>
      <fill>
        <patternFill patternType="solid">
          <fgColor indexed="65"/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5700"/>
        <name val="Calibri"/>
        <family val="2"/>
        <scheme val="minor"/>
      </font>
      <fill>
        <patternFill patternType="solid">
          <fgColor indexed="65"/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5700"/>
        <name val="Calibri"/>
        <family val="2"/>
        <scheme val="minor"/>
      </font>
      <fill>
        <patternFill patternType="solid">
          <fgColor indexed="65"/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ill>
        <patternFill>
          <bgColor theme="0" tint="-0.14999847407452621"/>
        </patternFill>
      </fill>
    </dxf>
    <dxf>
      <font>
        <color auto="1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color rgb="FF006100"/>
      </font>
      <fill>
        <patternFill>
          <fgColor rgb="FFC6EFCE"/>
        </patternFill>
      </fill>
    </dxf>
    <dxf>
      <font>
        <color rgb="FF006100"/>
      </font>
      <fill>
        <patternFill>
          <fgColor rgb="FFC6EFCE"/>
        </patternFill>
      </fill>
    </dxf>
    <dxf>
      <font>
        <color rgb="FF006100"/>
      </font>
      <fill>
        <patternFill>
          <f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>
          <fgColor indexed="64"/>
          <bgColor theme="0" tint="-0.14999847407452621"/>
        </patternFill>
      </fill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numFmt numFmtId="0" formatCode="General"/>
      <fill>
        <patternFill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numFmt numFmtId="0" formatCode="General"/>
      <fill>
        <patternFill>
          <fgColor indexed="65"/>
          <bgColor rgb="FFFFC7CE"/>
        </patternFill>
      </fill>
    </dxf>
    <dxf>
      <fill>
        <patternFill>
          <fgColor rgb="FFC6EFCE"/>
        </patternFill>
      </fill>
    </dxf>
    <dxf>
      <font>
        <color rgb="FF9C0006"/>
      </font>
      <fill>
        <patternFill>
          <fgColor rgb="FFFFC7CE"/>
        </patternFill>
      </fill>
    </dxf>
    <dxf>
      <font>
        <color rgb="FF9C0006"/>
      </font>
      <fill>
        <patternFill>
          <fgColor rgb="FFFFC7CE"/>
        </patternFill>
      </fill>
    </dxf>
    <dxf>
      <font>
        <color rgb="FF006100"/>
      </font>
      <numFmt numFmtId="165" formatCode="#,##0_ ;[Red]\-#,##0\ "/>
      <fill>
        <patternFill>
          <fgColor rgb="FFC6EFCE"/>
        </patternFill>
      </fill>
    </dxf>
    <dxf>
      <font>
        <color rgb="FF006100"/>
      </font>
      <numFmt numFmtId="165" formatCode="#,##0_ ;[Red]\-#,##0\ "/>
      <fill>
        <patternFill>
          <fgColor rgb="FFC6EFCE"/>
        </patternFill>
      </fill>
    </dxf>
    <dxf>
      <font>
        <color rgb="FF006100"/>
      </font>
      <numFmt numFmtId="165" formatCode="#,##0_ ;[Red]\-#,##0\ "/>
      <fill>
        <patternFill>
          <fgColor rgb="FFC6EFCE"/>
        </patternFill>
      </fill>
    </dxf>
    <dxf>
      <font>
        <color rgb="FF006100"/>
      </font>
      <fill>
        <patternFill>
          <fgColor rgb="FFC6EFCE"/>
        </patternFill>
      </fill>
    </dxf>
    <dxf>
      <font>
        <color rgb="FF006100"/>
      </font>
    </dxf>
    <dxf>
      <fill>
        <patternFill>
          <fgColor rgb="FFC6EFCE"/>
        </patternFill>
      </fill>
    </dxf>
    <dxf>
      <fill>
        <patternFill>
          <fgColor rgb="FFC6EFCE"/>
        </patternFill>
      </fill>
    </dxf>
    <dxf>
      <fill>
        <patternFill>
          <fgColor rgb="FFC6EFCE"/>
        </patternFill>
      </fill>
    </dxf>
    <dxf>
      <fill>
        <patternFill>
          <fgColor rgb="FFC6EFCE"/>
        </patternFill>
      </fill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fill>
        <patternFill patternType="solid">
          <bgColor rgb="FFFFFF00"/>
        </patternFill>
      </fill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fill>
        <patternFill patternType="solid">
          <bgColor rgb="FFFFFF00"/>
        </patternFill>
      </fill>
    </dxf>
    <dxf>
      <numFmt numFmtId="166" formatCode="_-* #,##0_-;\-* #,##0_-;_-* &quot;-&quot;??_-;_-@_-"/>
    </dxf>
    <dxf>
      <numFmt numFmtId="166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5700"/>
        <name val="Calibri"/>
        <family val="2"/>
        <scheme val="minor"/>
      </font>
      <fill>
        <patternFill patternType="solid">
          <fgColor indexed="65"/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5700"/>
        <name val="Calibri"/>
        <family val="2"/>
        <scheme val="minor"/>
      </font>
      <fill>
        <patternFill patternType="solid">
          <fgColor indexed="65"/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ont>
        <b val="0"/>
      </font>
    </dxf>
    <dxf>
      <fill>
        <patternFill patternType="solid">
          <bgColor theme="0" tint="-0.249977111117893"/>
        </patternFill>
      </fill>
    </dxf>
    <dxf>
      <fill>
        <patternFill>
          <f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5700"/>
        <name val="Calibri"/>
        <family val="2"/>
        <scheme val="minor"/>
      </font>
      <fill>
        <patternFill patternType="solid">
          <fgColor indexed="65"/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ill>
        <patternFill patternType="solid"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5700"/>
        <name val="Calibri"/>
        <family val="2"/>
        <scheme val="minor"/>
      </font>
      <fill>
        <patternFill patternType="solid">
          <fgColor indexed="65"/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5700"/>
        <name val="Calibri"/>
        <family val="2"/>
        <scheme val="minor"/>
      </font>
      <fill>
        <patternFill patternType="solid">
          <fgColor indexed="65"/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ill>
        <patternFill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5700"/>
        <name val="Calibri"/>
        <family val="2"/>
        <scheme val="minor"/>
      </font>
      <fill>
        <patternFill patternType="solid">
          <fgColor indexed="65"/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5700"/>
        <name val="Calibri"/>
        <family val="2"/>
        <scheme val="minor"/>
      </font>
      <fill>
        <patternFill patternType="solid">
          <fgColor indexed="65"/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ill>
        <patternFill patternType="solid"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5700"/>
        <name val="Calibri"/>
        <family val="2"/>
        <scheme val="minor"/>
      </font>
      <fill>
        <patternFill patternType="solid">
          <fgColor indexed="65"/>
          <bgColor rgb="FFFFEB9C"/>
        </patternFill>
      </fill>
    </dxf>
    <dxf>
      <numFmt numFmtId="10" formatCode="&quot;$&quot;\ #,##0;[Red]\-&quot;$&quot;\ 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ont>
        <b val="0"/>
      </font>
    </dxf>
    <dxf>
      <fill>
        <patternFill patternType="solid">
          <bgColor theme="0" tint="-0.249977111117893"/>
        </patternFill>
      </fill>
    </dxf>
    <dxf>
      <fill>
        <patternFill>
          <f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ill>
        <patternFill patternType="solid"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ill>
        <patternFill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ill>
        <patternFill patternType="solid"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ill>
        <patternFill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ill>
        <patternFill patternType="solid"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5700"/>
        <name val="Calibri"/>
        <family val="2"/>
        <scheme val="minor"/>
      </font>
      <fill>
        <patternFill patternType="solid">
          <fgColor indexed="65"/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5700"/>
        <name val="Calibri"/>
        <family val="2"/>
        <scheme val="minor"/>
      </font>
      <fill>
        <patternFill patternType="solid">
          <fgColor indexed="65"/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5700"/>
        <name val="Calibri"/>
        <family val="2"/>
        <scheme val="minor"/>
      </font>
      <fill>
        <patternFill patternType="solid">
          <fgColor indexed="65"/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ill>
        <patternFill>
          <bgColor theme="0" tint="-0.14999847407452621"/>
        </patternFill>
      </fill>
    </dxf>
    <dxf>
      <font>
        <color auto="1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color rgb="FF006100"/>
      </font>
      <fill>
        <patternFill>
          <fgColor rgb="FFC6EFCE"/>
        </patternFill>
      </fill>
    </dxf>
    <dxf>
      <font>
        <color rgb="FF006100"/>
      </font>
      <fill>
        <patternFill>
          <fgColor rgb="FFC6EFCE"/>
        </patternFill>
      </fill>
    </dxf>
    <dxf>
      <font>
        <color rgb="FF006100"/>
      </font>
      <fill>
        <patternFill>
          <f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>
          <fgColor indexed="64"/>
          <bgColor theme="0" tint="-0.14999847407452621"/>
        </patternFill>
      </fill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numFmt numFmtId="0" formatCode="General"/>
      <fill>
        <patternFill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numFmt numFmtId="0" formatCode="General"/>
      <fill>
        <patternFill>
          <fgColor indexed="65"/>
          <bgColor rgb="FFFFC7CE"/>
        </patternFill>
      </fill>
    </dxf>
    <dxf>
      <fill>
        <patternFill>
          <fgColor rgb="FFC6EFCE"/>
        </patternFill>
      </fill>
    </dxf>
    <dxf>
      <font>
        <color rgb="FF9C0006"/>
      </font>
      <fill>
        <patternFill>
          <fgColor rgb="FFFFC7CE"/>
        </patternFill>
      </fill>
    </dxf>
    <dxf>
      <font>
        <color rgb="FF9C0006"/>
      </font>
      <fill>
        <patternFill>
          <fgColor rgb="FFFFC7CE"/>
        </patternFill>
      </fill>
    </dxf>
    <dxf>
      <font>
        <color rgb="FF006100"/>
      </font>
      <numFmt numFmtId="165" formatCode="#,##0_ ;[Red]\-#,##0\ "/>
      <fill>
        <patternFill>
          <fgColor rgb="FFC6EFCE"/>
        </patternFill>
      </fill>
    </dxf>
    <dxf>
      <font>
        <color rgb="FF006100"/>
      </font>
      <numFmt numFmtId="165" formatCode="#,##0_ ;[Red]\-#,##0\ "/>
      <fill>
        <patternFill>
          <fgColor rgb="FFC6EFCE"/>
        </patternFill>
      </fill>
    </dxf>
    <dxf>
      <font>
        <color rgb="FF006100"/>
      </font>
      <numFmt numFmtId="165" formatCode="#,##0_ ;[Red]\-#,##0\ "/>
      <fill>
        <patternFill>
          <fgColor rgb="FFC6EFCE"/>
        </patternFill>
      </fill>
    </dxf>
    <dxf>
      <font>
        <color rgb="FF006100"/>
      </font>
      <fill>
        <patternFill>
          <fgColor rgb="FFC6EFCE"/>
        </patternFill>
      </fill>
    </dxf>
    <dxf>
      <font>
        <color rgb="FF006100"/>
      </font>
    </dxf>
    <dxf>
      <fill>
        <patternFill>
          <fgColor rgb="FFC6EFCE"/>
        </patternFill>
      </fill>
    </dxf>
    <dxf>
      <fill>
        <patternFill>
          <fgColor rgb="FFC6EFCE"/>
        </patternFill>
      </fill>
    </dxf>
    <dxf>
      <fill>
        <patternFill>
          <fgColor rgb="FFC6EFCE"/>
        </patternFill>
      </fill>
    </dxf>
    <dxf>
      <fill>
        <patternFill>
          <f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5700"/>
        <name val="Calibri"/>
        <family val="2"/>
        <scheme val="minor"/>
      </font>
      <fill>
        <patternFill patternType="solid">
          <fgColor indexed="65"/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5700"/>
        <name val="Calibri"/>
        <family val="2"/>
        <scheme val="minor"/>
      </font>
      <fill>
        <patternFill patternType="solid">
          <fgColor indexed="65"/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ont>
        <b val="0"/>
      </font>
    </dxf>
    <dxf>
      <fill>
        <patternFill patternType="solid">
          <bgColor theme="0" tint="-0.249977111117893"/>
        </patternFill>
      </fill>
    </dxf>
    <dxf>
      <fill>
        <patternFill>
          <f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5700"/>
        <name val="Calibri"/>
        <family val="2"/>
        <scheme val="minor"/>
      </font>
      <fill>
        <patternFill patternType="solid">
          <fgColor indexed="65"/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ill>
        <patternFill patternType="solid"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5700"/>
        <name val="Calibri"/>
        <family val="2"/>
        <scheme val="minor"/>
      </font>
      <fill>
        <patternFill patternType="solid">
          <fgColor indexed="65"/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5700"/>
        <name val="Calibri"/>
        <family val="2"/>
        <scheme val="minor"/>
      </font>
      <fill>
        <patternFill patternType="solid">
          <fgColor indexed="65"/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ill>
        <patternFill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5700"/>
        <name val="Calibri"/>
        <family val="2"/>
        <scheme val="minor"/>
      </font>
      <fill>
        <patternFill patternType="solid">
          <fgColor indexed="65"/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5700"/>
        <name val="Calibri"/>
        <family val="2"/>
        <scheme val="minor"/>
      </font>
      <fill>
        <patternFill patternType="solid">
          <fgColor indexed="65"/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ill>
        <patternFill patternType="solid"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5700"/>
        <name val="Calibri"/>
        <family val="2"/>
        <scheme val="minor"/>
      </font>
      <fill>
        <patternFill patternType="solid">
          <fgColor indexed="65"/>
          <bgColor rgb="FFFFEB9C"/>
        </patternFill>
      </fill>
    </dxf>
    <dxf>
      <numFmt numFmtId="10" formatCode="&quot;$&quot;\ #,##0;[Red]\-&quot;$&quot;\ 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ont>
        <b val="0"/>
      </font>
    </dxf>
    <dxf>
      <fill>
        <patternFill patternType="solid">
          <bgColor theme="0" tint="-0.249977111117893"/>
        </patternFill>
      </fill>
    </dxf>
    <dxf>
      <fill>
        <patternFill>
          <f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ill>
        <patternFill patternType="solid"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ill>
        <patternFill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ill>
        <patternFill patternType="solid"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ill>
        <patternFill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ill>
        <patternFill patternType="solid"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5700"/>
        <name val="Calibri"/>
        <family val="2"/>
        <scheme val="minor"/>
      </font>
      <fill>
        <patternFill patternType="solid">
          <fgColor indexed="65"/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5700"/>
        <name val="Calibri"/>
        <family val="2"/>
        <scheme val="minor"/>
      </font>
      <fill>
        <patternFill patternType="solid">
          <fgColor indexed="65"/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5700"/>
        <name val="Calibri"/>
        <family val="2"/>
        <scheme val="minor"/>
      </font>
      <fill>
        <patternFill patternType="solid">
          <fgColor indexed="65"/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ill>
        <patternFill>
          <bgColor theme="0" tint="-0.14999847407452621"/>
        </patternFill>
      </fill>
    </dxf>
    <dxf>
      <font>
        <color auto="1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color rgb="FF006100"/>
      </font>
      <fill>
        <patternFill>
          <fgColor rgb="FFC6EFCE"/>
        </patternFill>
      </fill>
    </dxf>
    <dxf>
      <font>
        <color rgb="FF006100"/>
      </font>
      <fill>
        <patternFill>
          <fgColor rgb="FFC6EFCE"/>
        </patternFill>
      </fill>
    </dxf>
    <dxf>
      <font>
        <color rgb="FF006100"/>
      </font>
      <fill>
        <patternFill>
          <f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>
          <fgColor indexed="64"/>
          <bgColor theme="0" tint="-0.14999847407452621"/>
        </patternFill>
      </fill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numFmt numFmtId="0" formatCode="General"/>
      <fill>
        <patternFill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numFmt numFmtId="0" formatCode="General"/>
      <fill>
        <patternFill>
          <fgColor indexed="65"/>
          <bgColor rgb="FFFFC7CE"/>
        </patternFill>
      </fill>
    </dxf>
    <dxf>
      <fill>
        <patternFill>
          <fgColor rgb="FFC6EFCE"/>
        </patternFill>
      </fill>
    </dxf>
    <dxf>
      <font>
        <color rgb="FF9C0006"/>
      </font>
      <fill>
        <patternFill>
          <fgColor rgb="FFFFC7CE"/>
        </patternFill>
      </fill>
    </dxf>
    <dxf>
      <font>
        <color rgb="FF9C0006"/>
      </font>
      <fill>
        <patternFill>
          <fgColor rgb="FFFFC7CE"/>
        </patternFill>
      </fill>
    </dxf>
    <dxf>
      <font>
        <color rgb="FF006100"/>
      </font>
      <numFmt numFmtId="165" formatCode="#,##0_ ;[Red]\-#,##0\ "/>
      <fill>
        <patternFill>
          <fgColor rgb="FFC6EFCE"/>
        </patternFill>
      </fill>
    </dxf>
    <dxf>
      <font>
        <color rgb="FF006100"/>
      </font>
      <numFmt numFmtId="165" formatCode="#,##0_ ;[Red]\-#,##0\ "/>
      <fill>
        <patternFill>
          <fgColor rgb="FFC6EFCE"/>
        </patternFill>
      </fill>
    </dxf>
    <dxf>
      <font>
        <color rgb="FF006100"/>
      </font>
      <numFmt numFmtId="165" formatCode="#,##0_ ;[Red]\-#,##0\ "/>
      <fill>
        <patternFill>
          <fgColor rgb="FFC6EFCE"/>
        </patternFill>
      </fill>
    </dxf>
    <dxf>
      <font>
        <color rgb="FF006100"/>
      </font>
      <fill>
        <patternFill>
          <fgColor rgb="FFC6EFCE"/>
        </patternFill>
      </fill>
    </dxf>
    <dxf>
      <font>
        <color rgb="FF006100"/>
      </font>
    </dxf>
    <dxf>
      <fill>
        <patternFill>
          <fgColor rgb="FFC6EFCE"/>
        </patternFill>
      </fill>
    </dxf>
    <dxf>
      <fill>
        <patternFill>
          <fgColor rgb="FFC6EFCE"/>
        </patternFill>
      </fill>
    </dxf>
    <dxf>
      <fill>
        <patternFill>
          <fgColor rgb="FFC6EFCE"/>
        </patternFill>
      </fill>
    </dxf>
    <dxf>
      <fill>
        <patternFill>
          <fgColor rgb="FFC6EFCE"/>
        </patternFill>
      </fill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fill>
        <patternFill patternType="solid">
          <bgColor rgb="FFFFFF00"/>
        </patternFill>
      </fill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fill>
        <patternFill patternType="solid">
          <bgColor rgb="FFFFFF00"/>
        </patternFill>
      </fill>
    </dxf>
    <dxf>
      <numFmt numFmtId="166" formatCode="_-* #,##0_-;\-* #,##0_-;_-* &quot;-&quot;??_-;_-@_-"/>
    </dxf>
    <dxf>
      <numFmt numFmtId="166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5700"/>
        <name val="Calibri"/>
        <family val="2"/>
        <scheme val="minor"/>
      </font>
      <fill>
        <patternFill patternType="solid">
          <fgColor indexed="65"/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5700"/>
        <name val="Calibri"/>
        <family val="2"/>
        <scheme val="minor"/>
      </font>
      <fill>
        <patternFill patternType="solid">
          <fgColor indexed="65"/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ont>
        <b val="0"/>
      </font>
    </dxf>
    <dxf>
      <fill>
        <patternFill patternType="solid">
          <bgColor theme="0" tint="-0.249977111117893"/>
        </patternFill>
      </fill>
    </dxf>
    <dxf>
      <fill>
        <patternFill>
          <f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5700"/>
        <name val="Calibri"/>
        <family val="2"/>
        <scheme val="minor"/>
      </font>
      <fill>
        <patternFill patternType="solid">
          <fgColor indexed="65"/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ill>
        <patternFill patternType="solid"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5700"/>
        <name val="Calibri"/>
        <family val="2"/>
        <scheme val="minor"/>
      </font>
      <fill>
        <patternFill patternType="solid">
          <fgColor indexed="65"/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5700"/>
        <name val="Calibri"/>
        <family val="2"/>
        <scheme val="minor"/>
      </font>
      <fill>
        <patternFill patternType="solid">
          <fgColor indexed="65"/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ill>
        <patternFill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5700"/>
        <name val="Calibri"/>
        <family val="2"/>
        <scheme val="minor"/>
      </font>
      <fill>
        <patternFill patternType="solid">
          <fgColor indexed="65"/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5700"/>
        <name val="Calibri"/>
        <family val="2"/>
        <scheme val="minor"/>
      </font>
      <fill>
        <patternFill patternType="solid">
          <fgColor indexed="65"/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ill>
        <patternFill patternType="solid"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5700"/>
        <name val="Calibri"/>
        <family val="2"/>
        <scheme val="minor"/>
      </font>
      <fill>
        <patternFill patternType="solid">
          <fgColor indexed="65"/>
          <bgColor rgb="FFFFEB9C"/>
        </patternFill>
      </fill>
    </dxf>
    <dxf>
      <numFmt numFmtId="10" formatCode="&quot;$&quot;\ #,##0;[Red]\-&quot;$&quot;\ 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ont>
        <b val="0"/>
      </font>
    </dxf>
    <dxf>
      <fill>
        <patternFill patternType="solid">
          <bgColor theme="0" tint="-0.249977111117893"/>
        </patternFill>
      </fill>
    </dxf>
    <dxf>
      <fill>
        <patternFill>
          <f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ill>
        <patternFill patternType="solid"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ill>
        <patternFill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ill>
        <patternFill patternType="solid"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ill>
        <patternFill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ill>
        <patternFill patternType="solid"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5700"/>
        <name val="Calibri"/>
        <family val="2"/>
        <scheme val="minor"/>
      </font>
      <fill>
        <patternFill patternType="solid">
          <fgColor indexed="65"/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5700"/>
        <name val="Calibri"/>
        <family val="2"/>
        <scheme val="minor"/>
      </font>
      <fill>
        <patternFill patternType="solid">
          <fgColor indexed="65"/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5700"/>
        <name val="Calibri"/>
        <family val="2"/>
        <scheme val="minor"/>
      </font>
      <fill>
        <patternFill patternType="solid">
          <fgColor indexed="65"/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ill>
        <patternFill>
          <bgColor theme="0" tint="-0.14999847407452621"/>
        </patternFill>
      </fill>
    </dxf>
    <dxf>
      <font>
        <color auto="1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color rgb="FF006100"/>
      </font>
      <fill>
        <patternFill>
          <fgColor rgb="FFC6EFCE"/>
        </patternFill>
      </fill>
    </dxf>
    <dxf>
      <font>
        <color rgb="FF006100"/>
      </font>
      <fill>
        <patternFill>
          <fgColor rgb="FFC6EFCE"/>
        </patternFill>
      </fill>
    </dxf>
    <dxf>
      <font>
        <color rgb="FF006100"/>
      </font>
      <fill>
        <patternFill>
          <f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>
          <fgColor indexed="64"/>
          <bgColor theme="0" tint="-0.14999847407452621"/>
        </patternFill>
      </fill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numFmt numFmtId="0" formatCode="General"/>
      <fill>
        <patternFill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numFmt numFmtId="0" formatCode="General"/>
      <fill>
        <patternFill>
          <fgColor indexed="65"/>
          <bgColor rgb="FFFFC7CE"/>
        </patternFill>
      </fill>
    </dxf>
    <dxf>
      <fill>
        <patternFill>
          <fgColor rgb="FFC6EFCE"/>
        </patternFill>
      </fill>
    </dxf>
    <dxf>
      <font>
        <color rgb="FF9C0006"/>
      </font>
      <fill>
        <patternFill>
          <fgColor rgb="FFFFC7CE"/>
        </patternFill>
      </fill>
    </dxf>
    <dxf>
      <font>
        <color rgb="FF9C0006"/>
      </font>
      <fill>
        <patternFill>
          <fgColor rgb="FFFFC7CE"/>
        </patternFill>
      </fill>
    </dxf>
    <dxf>
      <font>
        <color rgb="FF006100"/>
      </font>
      <numFmt numFmtId="165" formatCode="#,##0_ ;[Red]\-#,##0\ "/>
      <fill>
        <patternFill>
          <fgColor rgb="FFC6EFCE"/>
        </patternFill>
      </fill>
    </dxf>
    <dxf>
      <font>
        <color rgb="FF006100"/>
      </font>
      <numFmt numFmtId="165" formatCode="#,##0_ ;[Red]\-#,##0\ "/>
      <fill>
        <patternFill>
          <fgColor rgb="FFC6EFCE"/>
        </patternFill>
      </fill>
    </dxf>
    <dxf>
      <font>
        <color rgb="FF006100"/>
      </font>
      <numFmt numFmtId="165" formatCode="#,##0_ ;[Red]\-#,##0\ "/>
      <fill>
        <patternFill>
          <fgColor rgb="FFC6EFCE"/>
        </patternFill>
      </fill>
    </dxf>
    <dxf>
      <font>
        <color rgb="FF006100"/>
      </font>
      <fill>
        <patternFill>
          <fgColor rgb="FFC6EFCE"/>
        </patternFill>
      </fill>
    </dxf>
    <dxf>
      <font>
        <color rgb="FF006100"/>
      </font>
    </dxf>
    <dxf>
      <fill>
        <patternFill>
          <fgColor rgb="FFC6EFCE"/>
        </patternFill>
      </fill>
    </dxf>
    <dxf>
      <fill>
        <patternFill>
          <fgColor rgb="FFC6EFCE"/>
        </patternFill>
      </fill>
    </dxf>
    <dxf>
      <fill>
        <patternFill>
          <fgColor rgb="FFC6EFCE"/>
        </patternFill>
      </fill>
    </dxf>
    <dxf>
      <fill>
        <patternFill>
          <f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5700"/>
        <name val="Calibri"/>
        <family val="2"/>
        <scheme val="minor"/>
      </font>
      <fill>
        <patternFill patternType="solid">
          <fgColor indexed="65"/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5700"/>
        <name val="Calibri"/>
        <family val="2"/>
        <scheme val="minor"/>
      </font>
      <fill>
        <patternFill patternType="solid">
          <fgColor indexed="65"/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ont>
        <b val="0"/>
      </font>
    </dxf>
    <dxf>
      <fill>
        <patternFill patternType="solid">
          <bgColor theme="0" tint="-0.249977111117893"/>
        </patternFill>
      </fill>
    </dxf>
    <dxf>
      <fill>
        <patternFill>
          <f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5700"/>
        <name val="Calibri"/>
        <family val="2"/>
        <scheme val="minor"/>
      </font>
      <fill>
        <patternFill patternType="solid">
          <fgColor indexed="65"/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ill>
        <patternFill patternType="solid"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5700"/>
        <name val="Calibri"/>
        <family val="2"/>
        <scheme val="minor"/>
      </font>
      <fill>
        <patternFill patternType="solid">
          <fgColor indexed="65"/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5700"/>
        <name val="Calibri"/>
        <family val="2"/>
        <scheme val="minor"/>
      </font>
      <fill>
        <patternFill patternType="solid">
          <fgColor indexed="65"/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ill>
        <patternFill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5700"/>
        <name val="Calibri"/>
        <family val="2"/>
        <scheme val="minor"/>
      </font>
      <fill>
        <patternFill patternType="solid">
          <fgColor indexed="65"/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5700"/>
        <name val="Calibri"/>
        <family val="2"/>
        <scheme val="minor"/>
      </font>
      <fill>
        <patternFill patternType="solid">
          <fgColor indexed="65"/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ill>
        <patternFill patternType="solid"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5700"/>
        <name val="Calibri"/>
        <family val="2"/>
        <scheme val="minor"/>
      </font>
      <fill>
        <patternFill patternType="solid">
          <fgColor indexed="65"/>
          <bgColor rgb="FFFFEB9C"/>
        </patternFill>
      </fill>
    </dxf>
    <dxf>
      <numFmt numFmtId="10" formatCode="&quot;$&quot;\ #,##0;[Red]\-&quot;$&quot;\ 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ont>
        <b val="0"/>
      </font>
    </dxf>
    <dxf>
      <fill>
        <patternFill patternType="solid">
          <bgColor theme="0" tint="-0.249977111117893"/>
        </patternFill>
      </fill>
    </dxf>
    <dxf>
      <fill>
        <patternFill>
          <f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ill>
        <patternFill patternType="solid"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ill>
        <patternFill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ill>
        <patternFill patternType="solid"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ill>
        <patternFill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ill>
        <patternFill patternType="solid"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5700"/>
        <name val="Calibri"/>
        <family val="2"/>
        <scheme val="minor"/>
      </font>
      <fill>
        <patternFill patternType="solid">
          <fgColor indexed="65"/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5700"/>
        <name val="Calibri"/>
        <family val="2"/>
        <scheme val="minor"/>
      </font>
      <fill>
        <patternFill patternType="solid">
          <fgColor indexed="65"/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5700"/>
        <name val="Calibri"/>
        <family val="2"/>
        <scheme val="minor"/>
      </font>
      <fill>
        <patternFill patternType="solid">
          <fgColor indexed="65"/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ill>
        <patternFill>
          <bgColor theme="0" tint="-0.14999847407452621"/>
        </patternFill>
      </fill>
    </dxf>
    <dxf>
      <font>
        <color auto="1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color rgb="FF006100"/>
      </font>
      <fill>
        <patternFill>
          <fgColor rgb="FFC6EFCE"/>
        </patternFill>
      </fill>
    </dxf>
    <dxf>
      <font>
        <color rgb="FF006100"/>
      </font>
      <fill>
        <patternFill>
          <fgColor rgb="FFC6EFCE"/>
        </patternFill>
      </fill>
    </dxf>
    <dxf>
      <font>
        <color rgb="FF006100"/>
      </font>
      <fill>
        <patternFill>
          <f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>
          <fgColor indexed="64"/>
          <bgColor theme="0" tint="-0.14999847407452621"/>
        </patternFill>
      </fill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numFmt numFmtId="0" formatCode="General"/>
      <fill>
        <patternFill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numFmt numFmtId="0" formatCode="General"/>
      <fill>
        <patternFill>
          <fgColor indexed="65"/>
          <bgColor rgb="FFFFC7CE"/>
        </patternFill>
      </fill>
    </dxf>
    <dxf>
      <fill>
        <patternFill>
          <fgColor rgb="FFC6EFCE"/>
        </patternFill>
      </fill>
    </dxf>
    <dxf>
      <font>
        <color rgb="FF9C0006"/>
      </font>
      <fill>
        <patternFill>
          <fgColor rgb="FFFFC7CE"/>
        </patternFill>
      </fill>
    </dxf>
    <dxf>
      <font>
        <color rgb="FF9C0006"/>
      </font>
      <fill>
        <patternFill>
          <fgColor rgb="FFFFC7CE"/>
        </patternFill>
      </fill>
    </dxf>
    <dxf>
      <font>
        <color rgb="FF006100"/>
      </font>
      <numFmt numFmtId="165" formatCode="#,##0_ ;[Red]\-#,##0\ "/>
      <fill>
        <patternFill>
          <fgColor rgb="FFC6EFCE"/>
        </patternFill>
      </fill>
    </dxf>
    <dxf>
      <font>
        <color rgb="FF006100"/>
      </font>
      <numFmt numFmtId="165" formatCode="#,##0_ ;[Red]\-#,##0\ "/>
      <fill>
        <patternFill>
          <fgColor rgb="FFC6EFCE"/>
        </patternFill>
      </fill>
    </dxf>
    <dxf>
      <font>
        <color rgb="FF006100"/>
      </font>
      <numFmt numFmtId="165" formatCode="#,##0_ ;[Red]\-#,##0\ "/>
      <fill>
        <patternFill>
          <fgColor rgb="FFC6EFCE"/>
        </patternFill>
      </fill>
    </dxf>
    <dxf>
      <font>
        <color rgb="FF006100"/>
      </font>
      <fill>
        <patternFill>
          <fgColor rgb="FFC6EFCE"/>
        </patternFill>
      </fill>
    </dxf>
    <dxf>
      <font>
        <color rgb="FF006100"/>
      </font>
    </dxf>
    <dxf>
      <fill>
        <patternFill>
          <fgColor rgb="FFC6EFCE"/>
        </patternFill>
      </fill>
    </dxf>
    <dxf>
      <fill>
        <patternFill>
          <fgColor rgb="FFC6EFCE"/>
        </patternFill>
      </fill>
    </dxf>
    <dxf>
      <fill>
        <patternFill>
          <fgColor rgb="FFC6EFCE"/>
        </patternFill>
      </fill>
    </dxf>
    <dxf>
      <fill>
        <patternFill>
          <fgColor rgb="FFC6EFCE"/>
        </patternFill>
      </fill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fill>
        <patternFill patternType="solid">
          <bgColor rgb="FFFFFF00"/>
        </patternFill>
      </fill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fill>
        <patternFill patternType="solid">
          <bgColor rgb="FFFFFF00"/>
        </patternFill>
      </fill>
    </dxf>
    <dxf>
      <numFmt numFmtId="166" formatCode="_-* #,##0_-;\-* #,##0_-;_-* &quot;-&quot;??_-;_-@_-"/>
    </dxf>
    <dxf>
      <numFmt numFmtId="166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5700"/>
        <name val="Calibri"/>
        <family val="2"/>
        <scheme val="minor"/>
      </font>
      <fill>
        <patternFill patternType="solid">
          <fgColor indexed="65"/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5700"/>
        <name val="Calibri"/>
        <family val="2"/>
        <scheme val="minor"/>
      </font>
      <fill>
        <patternFill patternType="solid">
          <fgColor indexed="65"/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ont>
        <b val="0"/>
      </font>
    </dxf>
    <dxf>
      <fill>
        <patternFill patternType="solid">
          <bgColor theme="0" tint="-0.249977111117893"/>
        </patternFill>
      </fill>
    </dxf>
    <dxf>
      <fill>
        <patternFill>
          <f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5700"/>
        <name val="Calibri"/>
        <family val="2"/>
        <scheme val="minor"/>
      </font>
      <fill>
        <patternFill patternType="solid">
          <fgColor indexed="65"/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ill>
        <patternFill patternType="solid"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5700"/>
        <name val="Calibri"/>
        <family val="2"/>
        <scheme val="minor"/>
      </font>
      <fill>
        <patternFill patternType="solid">
          <fgColor indexed="65"/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5700"/>
        <name val="Calibri"/>
        <family val="2"/>
        <scheme val="minor"/>
      </font>
      <fill>
        <patternFill patternType="solid">
          <fgColor indexed="65"/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ill>
        <patternFill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5700"/>
        <name val="Calibri"/>
        <family val="2"/>
        <scheme val="minor"/>
      </font>
      <fill>
        <patternFill patternType="solid">
          <fgColor indexed="65"/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5700"/>
        <name val="Calibri"/>
        <family val="2"/>
        <scheme val="minor"/>
      </font>
      <fill>
        <patternFill patternType="solid">
          <fgColor indexed="65"/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ill>
        <patternFill patternType="solid"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5700"/>
        <name val="Calibri"/>
        <family val="2"/>
        <scheme val="minor"/>
      </font>
      <fill>
        <patternFill patternType="solid">
          <fgColor indexed="65"/>
          <bgColor rgb="FFFFEB9C"/>
        </patternFill>
      </fill>
    </dxf>
    <dxf>
      <numFmt numFmtId="10" formatCode="&quot;$&quot;\ #,##0;[Red]\-&quot;$&quot;\ 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ont>
        <b val="0"/>
      </font>
    </dxf>
    <dxf>
      <fill>
        <patternFill patternType="solid">
          <bgColor theme="0" tint="-0.249977111117893"/>
        </patternFill>
      </fill>
    </dxf>
    <dxf>
      <fill>
        <patternFill>
          <f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ill>
        <patternFill patternType="solid"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ill>
        <patternFill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ill>
        <patternFill patternType="solid"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ill>
        <patternFill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ill>
        <patternFill patternType="solid"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5700"/>
        <name val="Calibri"/>
        <family val="2"/>
        <scheme val="minor"/>
      </font>
      <fill>
        <patternFill patternType="solid">
          <fgColor indexed="65"/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5700"/>
        <name val="Calibri"/>
        <family val="2"/>
        <scheme val="minor"/>
      </font>
      <fill>
        <patternFill patternType="solid">
          <fgColor indexed="65"/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5700"/>
        <name val="Calibri"/>
        <family val="2"/>
        <scheme val="minor"/>
      </font>
      <fill>
        <patternFill patternType="solid">
          <fgColor indexed="65"/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ill>
        <patternFill>
          <bgColor theme="0" tint="-0.14999847407452621"/>
        </patternFill>
      </fill>
    </dxf>
    <dxf>
      <font>
        <color auto="1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color rgb="FF006100"/>
      </font>
      <fill>
        <patternFill>
          <fgColor rgb="FFC6EFCE"/>
        </patternFill>
      </fill>
    </dxf>
    <dxf>
      <font>
        <color rgb="FF006100"/>
      </font>
      <fill>
        <patternFill>
          <fgColor rgb="FFC6EFCE"/>
        </patternFill>
      </fill>
    </dxf>
    <dxf>
      <font>
        <color rgb="FF006100"/>
      </font>
      <fill>
        <patternFill>
          <f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>
          <fgColor indexed="64"/>
          <bgColor theme="0" tint="-0.14999847407452621"/>
        </patternFill>
      </fill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numFmt numFmtId="0" formatCode="General"/>
      <fill>
        <patternFill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numFmt numFmtId="0" formatCode="General"/>
      <fill>
        <patternFill>
          <fgColor indexed="65"/>
          <bgColor rgb="FFFFC7CE"/>
        </patternFill>
      </fill>
    </dxf>
    <dxf>
      <fill>
        <patternFill>
          <fgColor rgb="FFC6EFCE"/>
        </patternFill>
      </fill>
    </dxf>
    <dxf>
      <font>
        <color rgb="FF9C0006"/>
      </font>
      <fill>
        <patternFill>
          <fgColor rgb="FFFFC7CE"/>
        </patternFill>
      </fill>
    </dxf>
    <dxf>
      <font>
        <color rgb="FF9C0006"/>
      </font>
      <fill>
        <patternFill>
          <fgColor rgb="FFFFC7CE"/>
        </patternFill>
      </fill>
    </dxf>
    <dxf>
      <font>
        <color rgb="FF006100"/>
      </font>
      <numFmt numFmtId="165" formatCode="#,##0_ ;[Red]\-#,##0\ "/>
      <fill>
        <patternFill>
          <fgColor rgb="FFC6EFCE"/>
        </patternFill>
      </fill>
    </dxf>
    <dxf>
      <font>
        <color rgb="FF006100"/>
      </font>
      <numFmt numFmtId="165" formatCode="#,##0_ ;[Red]\-#,##0\ "/>
      <fill>
        <patternFill>
          <fgColor rgb="FFC6EFCE"/>
        </patternFill>
      </fill>
    </dxf>
    <dxf>
      <font>
        <color rgb="FF006100"/>
      </font>
      <numFmt numFmtId="165" formatCode="#,##0_ ;[Red]\-#,##0\ "/>
      <fill>
        <patternFill>
          <fgColor rgb="FFC6EFCE"/>
        </patternFill>
      </fill>
    </dxf>
    <dxf>
      <font>
        <color rgb="FF006100"/>
      </font>
      <fill>
        <patternFill>
          <fgColor rgb="FFC6EFCE"/>
        </patternFill>
      </fill>
    </dxf>
    <dxf>
      <font>
        <color rgb="FF006100"/>
      </font>
    </dxf>
    <dxf>
      <fill>
        <patternFill>
          <fgColor rgb="FFC6EFCE"/>
        </patternFill>
      </fill>
    </dxf>
    <dxf>
      <fill>
        <patternFill>
          <fgColor rgb="FFC6EFCE"/>
        </patternFill>
      </fill>
    </dxf>
    <dxf>
      <fill>
        <patternFill>
          <fgColor rgb="FFC6EFCE"/>
        </patternFill>
      </fill>
    </dxf>
    <dxf>
      <fill>
        <patternFill>
          <f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5700"/>
        <name val="Calibri"/>
        <family val="2"/>
        <scheme val="minor"/>
      </font>
      <fill>
        <patternFill patternType="solid">
          <fgColor indexed="65"/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5700"/>
        <name val="Calibri"/>
        <family val="2"/>
        <scheme val="minor"/>
      </font>
      <fill>
        <patternFill patternType="solid">
          <fgColor indexed="65"/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ont>
        <b val="0"/>
      </font>
    </dxf>
    <dxf>
      <fill>
        <patternFill patternType="solid">
          <bgColor theme="0" tint="-0.249977111117893"/>
        </patternFill>
      </fill>
    </dxf>
    <dxf>
      <fill>
        <patternFill>
          <f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5700"/>
        <name val="Calibri"/>
        <family val="2"/>
        <scheme val="minor"/>
      </font>
      <fill>
        <patternFill patternType="solid">
          <fgColor indexed="65"/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ill>
        <patternFill patternType="solid"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5700"/>
        <name val="Calibri"/>
        <family val="2"/>
        <scheme val="minor"/>
      </font>
      <fill>
        <patternFill patternType="solid">
          <fgColor indexed="65"/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5700"/>
        <name val="Calibri"/>
        <family val="2"/>
        <scheme val="minor"/>
      </font>
      <fill>
        <patternFill patternType="solid">
          <fgColor indexed="65"/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ill>
        <patternFill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5700"/>
        <name val="Calibri"/>
        <family val="2"/>
        <scheme val="minor"/>
      </font>
      <fill>
        <patternFill patternType="solid">
          <fgColor indexed="65"/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5700"/>
        <name val="Calibri"/>
        <family val="2"/>
        <scheme val="minor"/>
      </font>
      <fill>
        <patternFill patternType="solid">
          <fgColor indexed="65"/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ill>
        <patternFill patternType="solid"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5700"/>
        <name val="Calibri"/>
        <family val="2"/>
        <scheme val="minor"/>
      </font>
      <fill>
        <patternFill patternType="solid">
          <fgColor indexed="65"/>
          <bgColor rgb="FFFFEB9C"/>
        </patternFill>
      </fill>
    </dxf>
    <dxf>
      <numFmt numFmtId="10" formatCode="&quot;$&quot;\ #,##0;[Red]\-&quot;$&quot;\ 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ont>
        <b val="0"/>
      </font>
    </dxf>
    <dxf>
      <fill>
        <patternFill patternType="solid">
          <bgColor theme="0" tint="-0.249977111117893"/>
        </patternFill>
      </fill>
    </dxf>
    <dxf>
      <fill>
        <patternFill>
          <f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ill>
        <patternFill patternType="solid"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ill>
        <patternFill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ill>
        <patternFill patternType="solid"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ill>
        <patternFill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ill>
        <patternFill patternType="solid"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5700"/>
        <name val="Calibri"/>
        <family val="2"/>
        <scheme val="minor"/>
      </font>
      <fill>
        <patternFill patternType="solid">
          <fgColor indexed="65"/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5700"/>
        <name val="Calibri"/>
        <family val="2"/>
        <scheme val="minor"/>
      </font>
      <fill>
        <patternFill patternType="solid">
          <fgColor indexed="65"/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5700"/>
        <name val="Calibri"/>
        <family val="2"/>
        <scheme val="minor"/>
      </font>
      <fill>
        <patternFill patternType="solid">
          <fgColor indexed="65"/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ill>
        <patternFill>
          <bgColor theme="0" tint="-0.14999847407452621"/>
        </patternFill>
      </fill>
    </dxf>
    <dxf>
      <font>
        <color auto="1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color rgb="FF006100"/>
      </font>
      <fill>
        <patternFill>
          <fgColor rgb="FFC6EFCE"/>
        </patternFill>
      </fill>
    </dxf>
    <dxf>
      <font>
        <color rgb="FF006100"/>
      </font>
      <fill>
        <patternFill>
          <fgColor rgb="FFC6EFCE"/>
        </patternFill>
      </fill>
    </dxf>
    <dxf>
      <font>
        <color rgb="FF006100"/>
      </font>
      <fill>
        <patternFill>
          <f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>
          <fgColor indexed="64"/>
          <bgColor theme="0" tint="-0.14999847407452621"/>
        </patternFill>
      </fill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numFmt numFmtId="0" formatCode="General"/>
      <fill>
        <patternFill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numFmt numFmtId="0" formatCode="General"/>
      <fill>
        <patternFill>
          <fgColor indexed="65"/>
          <bgColor rgb="FFFFC7CE"/>
        </patternFill>
      </fill>
    </dxf>
    <dxf>
      <fill>
        <patternFill>
          <fgColor rgb="FFC6EFCE"/>
        </patternFill>
      </fill>
    </dxf>
    <dxf>
      <font>
        <color rgb="FF9C0006"/>
      </font>
      <fill>
        <patternFill>
          <fgColor rgb="FFFFC7CE"/>
        </patternFill>
      </fill>
    </dxf>
    <dxf>
      <font>
        <color rgb="FF9C0006"/>
      </font>
      <fill>
        <patternFill>
          <fgColor rgb="FFFFC7CE"/>
        </patternFill>
      </fill>
    </dxf>
    <dxf>
      <font>
        <color rgb="FF006100"/>
      </font>
      <numFmt numFmtId="165" formatCode="#,##0_ ;[Red]\-#,##0\ "/>
      <fill>
        <patternFill>
          <fgColor rgb="FFC6EFCE"/>
        </patternFill>
      </fill>
    </dxf>
    <dxf>
      <font>
        <color rgb="FF006100"/>
      </font>
      <numFmt numFmtId="165" formatCode="#,##0_ ;[Red]\-#,##0\ "/>
      <fill>
        <patternFill>
          <fgColor rgb="FFC6EFCE"/>
        </patternFill>
      </fill>
    </dxf>
    <dxf>
      <font>
        <color rgb="FF006100"/>
      </font>
      <numFmt numFmtId="165" formatCode="#,##0_ ;[Red]\-#,##0\ "/>
      <fill>
        <patternFill>
          <fgColor rgb="FFC6EFCE"/>
        </patternFill>
      </fill>
    </dxf>
    <dxf>
      <font>
        <color rgb="FF006100"/>
      </font>
      <fill>
        <patternFill>
          <fgColor rgb="FFC6EFCE"/>
        </patternFill>
      </fill>
    </dxf>
    <dxf>
      <font>
        <color rgb="FF006100"/>
      </font>
    </dxf>
    <dxf>
      <fill>
        <patternFill>
          <fgColor rgb="FFC6EFCE"/>
        </patternFill>
      </fill>
    </dxf>
    <dxf>
      <fill>
        <patternFill>
          <fgColor rgb="FFC6EFCE"/>
        </patternFill>
      </fill>
    </dxf>
    <dxf>
      <fill>
        <patternFill>
          <fgColor rgb="FFC6EFCE"/>
        </patternFill>
      </fill>
    </dxf>
    <dxf>
      <fill>
        <patternFill>
          <fgColor rgb="FFC6EFCE"/>
        </patternFill>
      </fill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fill>
        <patternFill patternType="solid">
          <bgColor rgb="FFFFFF00"/>
        </patternFill>
      </fill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0" formatCode="&quot;$&quot;\ #,##0;[Red]\-&quot;$&quot;\ 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5700"/>
        <name val="Calibri"/>
        <family val="2"/>
        <scheme val="minor"/>
      </font>
      <fill>
        <patternFill patternType="solid">
          <fgColor indexed="65"/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ill>
        <patternFill patternType="solid"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5700"/>
        <name val="Calibri"/>
        <family val="2"/>
        <scheme val="minor"/>
      </font>
      <fill>
        <patternFill patternType="solid">
          <fgColor indexed="65"/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5700"/>
        <name val="Calibri"/>
        <family val="2"/>
        <scheme val="minor"/>
      </font>
      <fill>
        <patternFill patternType="solid">
          <fgColor indexed="65"/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5700"/>
        <name val="Calibri"/>
        <family val="2"/>
        <scheme val="minor"/>
      </font>
      <fill>
        <patternFill patternType="solid">
          <fgColor indexed="65"/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5700"/>
        <name val="Calibri"/>
        <family val="2"/>
        <scheme val="minor"/>
      </font>
      <fill>
        <patternFill patternType="solid">
          <fgColor indexed="65"/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ill>
        <patternFill patternType="solid"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5700"/>
        <name val="Calibri"/>
        <family val="2"/>
        <scheme val="minor"/>
      </font>
      <fill>
        <patternFill patternType="solid">
          <fgColor indexed="65"/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ill>
        <patternFill>
          <fgColor theme="0" tint="-0.14999847407452621"/>
        </patternFill>
      </fill>
    </dxf>
    <dxf>
      <fill>
        <patternFill patternType="solid">
          <bgColor theme="0" tint="-0.249977111117893"/>
        </patternFill>
      </fill>
    </dxf>
    <dxf>
      <font>
        <b val="0"/>
      </font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5700"/>
        <name val="Calibri"/>
        <family val="2"/>
        <scheme val="minor"/>
      </font>
      <fill>
        <patternFill patternType="solid">
          <fgColor indexed="65"/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5700"/>
        <name val="Calibri"/>
        <family val="2"/>
        <scheme val="minor"/>
      </font>
      <fill>
        <patternFill patternType="solid">
          <fgColor indexed="65"/>
          <bgColor rgb="FFFFEB9C"/>
        </patternFill>
      </fill>
    </dxf>
    <dxf>
      <fill>
        <patternFill>
          <fgColor rgb="FFC6EFCE"/>
        </patternFill>
      </fill>
    </dxf>
    <dxf>
      <fill>
        <patternFill>
          <fgColor rgb="FFC6EFCE"/>
        </patternFill>
      </fill>
    </dxf>
    <dxf>
      <fill>
        <patternFill>
          <fgColor rgb="FFC6EFCE"/>
        </patternFill>
      </fill>
    </dxf>
    <dxf>
      <fill>
        <patternFill>
          <fgColor rgb="FFC6EFCE"/>
        </patternFill>
      </fill>
    </dxf>
    <dxf>
      <font>
        <color rgb="FF006100"/>
      </font>
    </dxf>
    <dxf>
      <font>
        <color rgb="FF006100"/>
      </font>
      <fill>
        <patternFill>
          <fgColor rgb="FFC6EFCE"/>
        </patternFill>
      </fill>
    </dxf>
    <dxf>
      <font>
        <color rgb="FF006100"/>
      </font>
      <numFmt numFmtId="165" formatCode="#,##0_ ;[Red]\-#,##0\ "/>
      <fill>
        <patternFill>
          <fgColor rgb="FFC6EFCE"/>
        </patternFill>
      </fill>
    </dxf>
    <dxf>
      <font>
        <color rgb="FF006100"/>
      </font>
      <numFmt numFmtId="165" formatCode="#,##0_ ;[Red]\-#,##0\ "/>
      <fill>
        <patternFill>
          <fgColor rgb="FFC6EFCE"/>
        </patternFill>
      </fill>
    </dxf>
    <dxf>
      <font>
        <color rgb="FF006100"/>
      </font>
      <numFmt numFmtId="165" formatCode="#,##0_ ;[Red]\-#,##0\ "/>
      <fill>
        <patternFill>
          <fgColor rgb="FFC6EFCE"/>
        </patternFill>
      </fill>
    </dxf>
    <dxf>
      <font>
        <color rgb="FF9C0006"/>
      </font>
      <fill>
        <patternFill>
          <fgColor rgb="FFFFC7CE"/>
        </patternFill>
      </fill>
    </dxf>
    <dxf>
      <font>
        <color rgb="FF9C0006"/>
      </font>
      <fill>
        <patternFill>
          <fgColor rgb="FFFFC7CE"/>
        </patternFill>
      </fill>
    </dxf>
    <dxf>
      <fill>
        <patternFill>
          <f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numFmt numFmtId="0" formatCode="General"/>
      <fill>
        <patternFill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numFmt numFmtId="0" formatCode="General"/>
      <fill>
        <patternFill>
          <fgColor indexed="65"/>
          <bgColor rgb="FFFFC7CE"/>
        </patternFill>
      </fill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>
          <fgColor indexed="64"/>
          <bgColor theme="0" tint="-0.14999847407452621"/>
        </patternFill>
      </fill>
    </dxf>
    <dxf>
      <font>
        <color rgb="FF006100"/>
      </font>
      <fill>
        <patternFill>
          <fgColor rgb="FFC6EFCE"/>
        </patternFill>
      </fill>
    </dxf>
    <dxf>
      <font>
        <color rgb="FF006100"/>
      </font>
      <fill>
        <patternFill>
          <fgColor rgb="FFC6EFCE"/>
        </patternFill>
      </fill>
    </dxf>
    <dxf>
      <font>
        <color rgb="FF006100"/>
      </font>
      <fill>
        <patternFill>
          <f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color auto="1"/>
      </font>
    </dxf>
    <dxf>
      <fill>
        <patternFill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5700"/>
        <name val="Calibri"/>
        <family val="2"/>
        <scheme val="minor"/>
      </font>
      <fill>
        <patternFill patternType="solid">
          <fgColor indexed="65"/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5700"/>
        <name val="Calibri"/>
        <family val="2"/>
        <scheme val="minor"/>
      </font>
      <fill>
        <patternFill patternType="solid">
          <fgColor indexed="65"/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5700"/>
        <name val="Calibri"/>
        <family val="2"/>
        <scheme val="minor"/>
      </font>
      <fill>
        <patternFill patternType="solid">
          <fgColor indexed="65"/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ill>
        <patternFill patternType="solid"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ill>
        <patternFill patternType="solid"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ill>
        <patternFill patternType="solid"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ill>
        <patternFill>
          <fgColor theme="0" tint="-0.14999847407452621"/>
        </patternFill>
      </fill>
    </dxf>
    <dxf>
      <fill>
        <patternFill patternType="solid">
          <bgColor theme="0" tint="-0.249977111117893"/>
        </patternFill>
      </fill>
    </dxf>
    <dxf>
      <font>
        <b val="0"/>
      </font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numFmt numFmtId="166" formatCode="_-* #,##0_-;\-* #,##0_-;_-* &quot;-&quot;??_-;_-@_-"/>
    </dxf>
    <dxf>
      <numFmt numFmtId="166" formatCode="_-* #,##0_-;\-* #,##0_-;_-* &quot;-&quot;??_-;_-@_-"/>
    </dxf>
    <dxf>
      <fill>
        <patternFill patternType="solid">
          <bgColor rgb="FFFFFF00"/>
        </patternFill>
      </fill>
    </dxf>
    <dxf>
      <numFmt numFmtId="35" formatCode="_-* #,##0.00_-;\-* #,##0.00_-;_-* &quot;-&quot;??_-;_-@_-"/>
    </dxf>
    <dxf>
      <numFmt numFmtId="35" formatCode="_-* #,##0.00_-;\-* #,##0.00_-;_-* &quot;-&quot;??_-;_-@_-"/>
    </dxf>
  </dxfs>
  <tableStyles count="0" defaultTableStyle="TableStyleMedium2" defaultPivotStyle="PivotStyleLight16"/>
  <colors>
    <mruColors>
      <color rgb="FFFF00FF"/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pivotCacheDefinition" Target="pivotCache/pivotCacheDefinition7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pivotCacheDefinition" Target="pivotCache/pivotCacheDefinition6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5.xml"/><Relationship Id="rId20" Type="http://schemas.openxmlformats.org/officeDocument/2006/relationships/pivotCacheDefinition" Target="pivotCache/pivotCacheDefinition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4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Relationship Id="rId22" Type="http://schemas.openxmlformats.org/officeDocument/2006/relationships/styles" Target="styles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177800</xdr:colOff>
      <xdr:row>0</xdr:row>
      <xdr:rowOff>165100</xdr:rowOff>
    </xdr:from>
    <xdr:to>
      <xdr:col>3</xdr:col>
      <xdr:colOff>215900</xdr:colOff>
      <xdr:row>2</xdr:row>
      <xdr:rowOff>19050</xdr:rowOff>
    </xdr:to>
    <xdr:sp macro="" textlink="">
      <xdr:nvSpPr>
        <xdr:cNvPr id="3" name="Arrow: Down 2">
          <a:extLst>
            <a:ext uri="{FF2B5EF4-FFF2-40B4-BE49-F238E27FC236}">
              <a16:creationId xmlns:a16="http://schemas.microsoft.com/office/drawing/2014/main" id="{01788A97-CD92-4EE5-A276-A61B7629F3C6}"/>
            </a:ext>
          </a:extLst>
        </xdr:cNvPr>
        <xdr:cNvSpPr/>
      </xdr:nvSpPr>
      <xdr:spPr>
        <a:xfrm rot="5400000">
          <a:off x="2654300" y="31750"/>
          <a:ext cx="222250" cy="4889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31750</xdr:colOff>
      <xdr:row>1</xdr:row>
      <xdr:rowOff>19050</xdr:rowOff>
    </xdr:from>
    <xdr:to>
      <xdr:col>3</xdr:col>
      <xdr:colOff>136525</xdr:colOff>
      <xdr:row>3</xdr:row>
      <xdr:rowOff>120650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AB8993B-9BF7-4215-8E02-F66C874F49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6550" y="203200"/>
          <a:ext cx="1876425" cy="4699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31750</xdr:colOff>
      <xdr:row>1</xdr:row>
      <xdr:rowOff>19050</xdr:rowOff>
    </xdr:from>
    <xdr:to>
      <xdr:col>3</xdr:col>
      <xdr:colOff>136525</xdr:colOff>
      <xdr:row>3</xdr:row>
      <xdr:rowOff>120650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F551BE65-E0E2-451D-8D32-18ADDE0243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025" y="209550"/>
          <a:ext cx="1800225" cy="4826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31750</xdr:colOff>
      <xdr:row>1</xdr:row>
      <xdr:rowOff>19050</xdr:rowOff>
    </xdr:from>
    <xdr:to>
      <xdr:col>3</xdr:col>
      <xdr:colOff>136525</xdr:colOff>
      <xdr:row>3</xdr:row>
      <xdr:rowOff>120650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5E9AC851-2F31-4E05-A7B1-E3E998EDB0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025" y="209550"/>
          <a:ext cx="1800225" cy="4826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69273</xdr:colOff>
      <xdr:row>0</xdr:row>
      <xdr:rowOff>0</xdr:rowOff>
    </xdr:from>
    <xdr:to>
      <xdr:col>1</xdr:col>
      <xdr:colOff>554181</xdr:colOff>
      <xdr:row>4</xdr:row>
      <xdr:rowOff>13854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12D1AF1-E9B6-4A06-83C8-85861D9C0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273" y="0"/>
          <a:ext cx="1870363" cy="75853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</xdr:col>
      <xdr:colOff>493431</xdr:colOff>
      <xdr:row>3</xdr:row>
      <xdr:rowOff>90550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20C50D6-92A5-4784-9609-15AED20785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4150"/>
          <a:ext cx="1877731" cy="4652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493431</xdr:colOff>
      <xdr:row>2</xdr:row>
      <xdr:rowOff>101133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C1E96FE-A7B4-4708-9FE2-F39886CD76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77731" cy="469433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OC" refreshedDate="45841.732086111107" createdVersion="8" refreshedVersion="8" minRefreshableVersion="3" recordCount="1624" xr:uid="{B126ECDB-A8C6-4DC0-A14F-817FC1325050}">
  <cacheSource type="worksheet">
    <worksheetSource ref="B10:T1634" sheet="Kardex (3)"/>
  </cacheSource>
  <cacheFields count="19">
    <cacheField name="Date" numFmtId="16">
      <sharedItems containsSemiMixedTypes="0" containsNonDate="0" containsDate="1" containsString="0" minDate="2022-12-08T00:00:00" maxDate="2024-12-19T00:00:00"/>
    </cacheField>
    <cacheField name="Movement Type" numFmtId="0">
      <sharedItems/>
    </cacheField>
    <cacheField name="Product Type" numFmtId="0">
      <sharedItems count="3">
        <s v="Instrument"/>
        <s v="Anchorage"/>
        <s v="Spare parts"/>
      </sharedItems>
    </cacheField>
    <cacheField name="Brand" numFmtId="0">
      <sharedItems/>
    </cacheField>
    <cacheField name="Reference" numFmtId="0">
      <sharedItems containsMixedTypes="1" containsNumber="1" containsInteger="1" minValue="331007" maxValue="3348235"/>
    </cacheField>
    <cacheField name="Description" numFmtId="0">
      <sharedItems count="62">
        <s v="Contra Angle Driver set "/>
        <s v="Mango anclaje rápido, corto-mini implante"/>
        <s v="Extensión mini implante"/>
        <s v="A-1PL  Anchorage  Screw 1.3 x 8 mm, Round Hole"/>
        <s v="A-1PL  Anchorage  Screw 1.4 x 8 mm, Round Hole"/>
        <s v="A-1PL  Anchorage  Screw 1.5 x 8 mm, Round Hole"/>
        <s v="A-1PL  Anchorage  Screw 2.0 x 8 mm, Round Hole"/>
        <s v="TORNILLO SOLUTION LOGIC-A 2.0 MM X 10 MM"/>
        <s v="A-1PL  Anchorage  Screw 2.0 x 14 mm, Round Hole"/>
        <s v="A-1P Anchorage  Screw 2.0 x 12 mm, Square Hole"/>
        <s v="Expander First generation SMES #09"/>
        <s v="Expander First generation SMES #11"/>
        <s v="TORNILLO SOLUTION LOGIC-A 1.5 MM X 8.0 MM"/>
        <s v="TORNILLO SOLUTION LOGIC-A 2.0 MM X 8.0 MM"/>
        <s v="TORNILLO SOLUTION LOGIC-A 2.0 MM X 14 MM"/>
        <s v="TORNILLO SOLUTION LOGIC-A 2.0 MM X 17 MM"/>
        <s v="TORNILLO SOLUTION LOGIC-A CABEZA ESFÉRICA 1.5MM X 8.0MM"/>
        <s v="TORNILLO SOLUTION LOGIC-A ROSCA TOTAL 2.0MM X 12MM"/>
        <s v="Expansores 3ra generación, 1 llave"/>
        <s v="TORNILLO SOLUTION LOGIC-A 2.0 MM X 12 MM"/>
        <s v="A-1PL  Anchorage  Screw 2.0 x 12 mm, Round Hole"/>
        <s v="Handle Universal "/>
        <s v="A-1P IZC  Anchorage  Screw 2.0 x 17 mm, Half Threaded, Round Hole"/>
        <s v="Blade for Engine"/>
        <s v="A-1P IZC  Anchorage  Screw 2.0 x 14 mm, Half Threaded, Round Hole"/>
        <s v="A-1PL  Anchorage  Screw 2.0 x 10 mm, Round Hole"/>
        <s v="TORNILLO SOLUTION LOGIC-A CABEZA ESFERICA 1.5 MM X 8.0 MM"/>
        <s v="V Anchorage Screw 1.4 x 8mm, w/o Hole"/>
        <s v="TORNILLO SOLUTION LOGIC-A ROSCA TOTAL 2.0 MM X 12 MM"/>
        <s v="V Long Blade"/>
        <s v="Universal Extension (A-1PII long blade)"/>
        <s v="TORNILLO SOLUTION LOGIC-A CABEZA ESFERICA 1.5 MM X 80"/>
        <s v="Extensión corta, 25mm, mini implante, para contra ángulo"/>
        <s v="Mango para contra ángulo - mini implante"/>
        <s v="Long Blade M"/>
        <s v="TORNILLO SOLUTION LOGIC-A 2.0 MM X 20 MM (MUESTRA PROTOTIPO)"/>
        <s v="TORNILLO SOLUTION LOGIC-A 2.0 MM X 25 MM (MUESTRA PROTOTIPO)"/>
        <s v="TORNILLO SOLUTION LOGIC-A 2.0 MM X 30 MM (MUESTRA PROTOTIPO)"/>
        <s v="TORNILLO SOLUTION LOGIC-A 2.0 MM X 35 MM (MUESTRA PROTOTIPO)"/>
        <s v="TORNILLO SOLUTION LOGIC-A 2.0 MM X 40 MM (MUESTRA PROTOTIPO)"/>
        <s v="TORNILLO SOLUTION LOGIC-A ROSCA TOTAL 2.0MM X 12.0MM"/>
        <s v="3rd Generation Rapid Palatal Expansion #11 set"/>
        <s v="A-1N Anchorage screw 1.5 x 8mm, None-head, w/groove (Brackeet screw) "/>
        <s v="A-1N Anchorage screw 2.0 x 8mm, None-head, w/groove (Brackeet screw) "/>
        <s v="TORNILLO SOLUTION LOGIC-A 2.0 MM X 20 MM"/>
        <s v="TORNILLO SOLUTION LOGIC-A 2.0 MM X 25 MM"/>
        <s v="TORNILLO SOLUTION LOGIC-A 2.0 MM X 30 MM"/>
        <s v="TORNILLO SOLUTION LOGIC-A 2.0 MM X 35 MM"/>
        <s v="TORNILLO SOLUTION LOGIC-A 2.0 MM X 40 MM"/>
        <s v="Torque Contra Angle - Hand Driver"/>
        <s v="Handle Spare parts (metal &amp; short part)"/>
        <s v="Handle Smaller screws near long blade"/>
        <s v="Handle Bigger screws after copper ring"/>
        <s v="Llave corta 3rd Generation Rapid Palatal Expansion #11 set"/>
        <s v="CAP ADITAMENTO TORNILLO LOGIC-A"/>
        <s v="Handle Universal"/>
        <s v="A-1N Anchorage screw 1.5 x 7mm, For Anterior (Brackeet screw) "/>
        <s v="Blade for Engine (A-1P 25mm)"/>
        <s v="Blade for Engine (A-1P 50mm)"/>
        <s v="Ratchet Adapter (A-1P)"/>
        <s v="Ratchet Wrench"/>
        <s v="Long Blade Rubber O-ring black color (A-1PII)"/>
      </sharedItems>
    </cacheField>
    <cacheField name="Short Description_x000a_ (mm)" numFmtId="0">
      <sharedItems/>
    </cacheField>
    <cacheField name="Product Lot" numFmtId="0">
      <sharedItems containsBlank="1" containsMixedTypes="1" containsNumber="1" containsInteger="1" minValue="47160" maxValue="52006"/>
    </cacheField>
    <cacheField name="Quantity" numFmtId="164">
      <sharedItems containsSemiMixedTypes="0" containsString="0" containsNumber="1" containsInteger="1" minValue="-200" maxValue="300"/>
    </cacheField>
    <cacheField name="Unit Cost" numFmtId="0">
      <sharedItems containsString="0" containsBlank="1" containsNumber="1" minValue="0.30771869639794169" maxValue="2160000"/>
    </cacheField>
    <cacheField name="Total Cost" numFmtId="0">
      <sharedItems containsString="0" containsBlank="1" containsNumber="1" minValue="-10104869.833333332" maxValue="64736000"/>
    </cacheField>
    <cacheField name="Currency" numFmtId="0">
      <sharedItems containsBlank="1"/>
    </cacheField>
    <cacheField name="PESO A USD" numFmtId="0">
      <sharedItems containsString="0" containsBlank="1" containsNumber="1" minValue="-2872.0411663807886" maxValue="14682.194980892009"/>
    </cacheField>
    <cacheField name="VR TOTAL USD" numFmtId="0">
      <sharedItems containsString="0" containsBlank="1" containsNumber="1" minValue="-2872.0411663807886" maxValue="14682.194980892009"/>
    </cacheField>
    <cacheField name="Supplier Purchasing Invoice" numFmtId="0">
      <sharedItems containsBlank="1"/>
    </cacheField>
    <cacheField name="Customer Sales Invoice" numFmtId="0">
      <sharedItems containsBlank="1" containsMixedTypes="1" containsNumber="1" containsInteger="1" minValue="20220040" maxValue="20240339"/>
    </cacheField>
    <cacheField name="Customer" numFmtId="0">
      <sharedItems containsBlank="1"/>
    </cacheField>
    <cacheField name="Inventory Loan " numFmtId="0">
      <sharedItems containsBlank="1"/>
    </cacheField>
    <cacheField name="Rep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OC" refreshedDate="45841.732087037039" createdVersion="8" refreshedVersion="8" minRefreshableVersion="3" recordCount="1624" xr:uid="{1653D8C6-6F35-4847-892C-068A8730D6CB}">
  <cacheSource type="worksheet">
    <worksheetSource ref="B10:R1634" sheet="Kardex (2)"/>
  </cacheSource>
  <cacheFields count="20">
    <cacheField name="Date" numFmtId="16">
      <sharedItems containsSemiMixedTypes="0" containsNonDate="0" containsDate="1" containsString="0" minDate="2022-12-08T00:00:00" maxDate="2024-12-19T00:00:00" count="197">
        <d v="2022-12-08T00:00:00"/>
        <d v="2023-02-17T00:00:00"/>
        <d v="2023-11-15T00:00:00"/>
        <d v="2022-12-14T00:00:00"/>
        <d v="2022-12-28T00:00:00"/>
        <d v="2024-10-02T00:00:00"/>
        <d v="2024-11-18T00:00:00"/>
        <d v="2023-01-12T00:00:00"/>
        <d v="2023-01-13T00:00:00"/>
        <d v="2023-01-17T00:00:00"/>
        <d v="2023-01-26T00:00:00"/>
        <d v="2023-02-03T00:00:00"/>
        <d v="2023-02-06T00:00:00"/>
        <d v="2023-02-08T00:00:00"/>
        <d v="2023-02-15T00:00:00"/>
        <d v="2023-02-20T00:00:00"/>
        <d v="2023-02-21T00:00:00"/>
        <d v="2023-02-22T00:00:00"/>
        <d v="2023-02-23T00:00:00"/>
        <d v="2023-02-24T00:00:00"/>
        <d v="2023-02-28T00:00:00"/>
        <d v="2023-03-02T00:00:00"/>
        <d v="2023-03-10T00:00:00"/>
        <d v="2023-03-13T00:00:00"/>
        <d v="2023-03-14T00:00:00"/>
        <d v="2023-03-15T00:00:00"/>
        <d v="2023-03-16T00:00:00"/>
        <d v="2023-03-21T00:00:00"/>
        <d v="2023-03-22T00:00:00"/>
        <d v="2023-03-23T00:00:00"/>
        <d v="2023-03-27T00:00:00"/>
        <d v="2023-03-30T00:00:00"/>
        <d v="2023-03-24T00:00:00"/>
        <d v="2023-04-17T00:00:00"/>
        <d v="2023-04-18T00:00:00"/>
        <d v="2023-04-19T00:00:00"/>
        <d v="2023-04-27T00:00:00"/>
        <d v="2023-02-11T00:00:00"/>
        <d v="2023-05-02T00:00:00"/>
        <d v="2023-05-05T00:00:00"/>
        <d v="2023-05-08T00:00:00"/>
        <d v="2023-05-10T00:00:00"/>
        <d v="2023-05-11T00:00:00"/>
        <d v="2023-05-18T00:00:00"/>
        <d v="2023-05-24T00:00:00"/>
        <d v="2023-05-29T00:00:00"/>
        <d v="2023-06-01T00:00:00"/>
        <d v="2023-06-08T00:00:00"/>
        <d v="2023-06-15T00:00:00"/>
        <d v="2023-06-22T00:00:00"/>
        <d v="2023-06-24T00:00:00"/>
        <d v="2023-06-26T00:00:00"/>
        <d v="2023-06-29T00:00:00"/>
        <d v="2023-06-30T00:00:00"/>
        <d v="2023-07-10T00:00:00"/>
        <d v="2023-05-03T00:00:00"/>
        <d v="2023-07-11T00:00:00"/>
        <d v="2023-07-17T00:00:00"/>
        <d v="2023-07-14T00:00:00"/>
        <d v="2023-07-24T00:00:00"/>
        <d v="2023-07-27T00:00:00"/>
        <d v="2023-07-31T00:00:00"/>
        <d v="2023-08-10T00:00:00"/>
        <d v="2023-08-11T00:00:00"/>
        <d v="2023-08-15T00:00:00"/>
        <d v="2023-08-16T00:00:00"/>
        <d v="2023-08-17T00:00:00"/>
        <d v="2023-08-18T00:00:00"/>
        <d v="2023-08-25T00:00:00"/>
        <d v="2023-08-28T00:00:00"/>
        <d v="2023-08-29T00:00:00"/>
        <d v="2023-08-31T00:00:00"/>
        <d v="2023-09-04T00:00:00"/>
        <d v="2023-09-11T00:00:00"/>
        <d v="2023-08-30T00:00:00"/>
        <d v="2023-09-13T00:00:00"/>
        <d v="2023-09-15T00:00:00"/>
        <d v="2023-09-21T00:00:00"/>
        <d v="2023-09-22T00:00:00"/>
        <d v="2023-09-26T00:00:00"/>
        <d v="2023-09-28T00:00:00"/>
        <d v="2023-09-29T00:00:00"/>
        <d v="2023-10-03T00:00:00"/>
        <d v="2023-10-06T00:00:00"/>
        <d v="2023-10-07T00:00:00"/>
        <d v="2023-10-20T00:00:00"/>
        <d v="2023-10-23T00:00:00"/>
        <d v="2023-10-26T00:00:00"/>
        <d v="2023-11-10T00:00:00"/>
        <d v="2023-10-05T00:00:00"/>
        <d v="2023-11-27T00:00:00"/>
        <d v="2023-11-30T00:00:00"/>
        <d v="2023-12-04T00:00:00"/>
        <d v="2023-12-05T00:00:00"/>
        <d v="2023-12-11T00:00:00"/>
        <d v="2023-12-20T00:00:00"/>
        <d v="2023-12-21T00:00:00"/>
        <d v="2024-01-11T00:00:00"/>
        <d v="2024-01-12T00:00:00"/>
        <d v="2024-01-15T00:00:00"/>
        <d v="2024-01-16T00:00:00"/>
        <d v="2024-01-19T00:00:00"/>
        <d v="2024-01-30T00:00:00"/>
        <d v="2024-02-06T00:00:00"/>
        <d v="2024-02-07T00:00:00"/>
        <d v="2024-02-09T00:00:00"/>
        <d v="2024-02-19T00:00:00"/>
        <d v="2024-02-21T00:00:00"/>
        <d v="2024-02-20T00:00:00"/>
        <d v="2024-02-15T00:00:00"/>
        <d v="2024-02-28T00:00:00"/>
        <d v="2024-03-03T00:00:00"/>
        <d v="2024-03-12T00:00:00"/>
        <d v="2024-03-20T00:00:00"/>
        <d v="2024-03-21T00:00:00"/>
        <d v="2024-03-26T00:00:00"/>
        <d v="2024-04-02T00:00:00"/>
        <d v="2024-04-04T00:00:00"/>
        <d v="2024-04-09T00:00:00"/>
        <d v="2024-04-10T00:00:00"/>
        <d v="2024-04-15T00:00:00"/>
        <d v="2024-04-19T00:00:00"/>
        <d v="2024-04-23T00:00:00"/>
        <d v="2024-04-26T00:00:00"/>
        <d v="2024-05-07T00:00:00"/>
        <d v="2024-05-10T00:00:00"/>
        <d v="2024-05-14T00:00:00"/>
        <d v="2024-05-16T00:00:00"/>
        <d v="2024-05-17T00:00:00"/>
        <d v="2024-05-21T00:00:00"/>
        <d v="2024-05-28T00:00:00"/>
        <d v="2024-05-29T00:00:00"/>
        <d v="2024-05-30T00:00:00"/>
        <d v="2024-05-31T00:00:00"/>
        <d v="2024-06-04T00:00:00"/>
        <d v="2024-06-05T00:00:00"/>
        <d v="2024-06-06T00:00:00"/>
        <d v="2024-06-11T00:00:00"/>
        <d v="2024-06-12T00:00:00"/>
        <d v="2024-06-14T00:00:00"/>
        <d v="2024-06-23T00:00:00"/>
        <d v="2024-06-26T00:00:00"/>
        <d v="2024-06-28T00:00:00"/>
        <d v="2024-07-02T00:00:00"/>
        <d v="2024-07-04T00:00:00"/>
        <d v="2024-07-05T00:00:00"/>
        <d v="2024-07-09T00:00:00"/>
        <d v="2024-07-10T00:00:00"/>
        <d v="2024-07-18T00:00:00"/>
        <d v="2024-07-19T00:00:00"/>
        <d v="2024-07-29T00:00:00"/>
        <d v="2024-07-30T00:00:00"/>
        <d v="2024-07-31T00:00:00"/>
        <d v="2024-08-01T00:00:00"/>
        <d v="2024-08-02T00:00:00"/>
        <d v="2024-08-09T00:00:00"/>
        <d v="2024-08-14T00:00:00"/>
        <d v="2024-08-16T00:00:00"/>
        <d v="2024-08-20T00:00:00"/>
        <d v="2024-08-22T00:00:00"/>
        <d v="2024-08-24T00:00:00"/>
        <d v="2024-08-26T00:00:00"/>
        <d v="2024-08-27T00:00:00"/>
        <d v="2024-08-29T00:00:00"/>
        <d v="2024-09-03T00:00:00"/>
        <d v="2024-09-05T00:00:00"/>
        <d v="2024-09-09T00:00:00"/>
        <d v="2024-09-10T00:00:00"/>
        <d v="2024-09-11T00:00:00"/>
        <d v="2024-09-13T00:00:00"/>
        <d v="2024-09-17T00:00:00"/>
        <d v="2024-09-18T00:00:00"/>
        <d v="2024-09-19T00:00:00"/>
        <d v="2024-09-21T00:00:00"/>
        <d v="2024-09-23T00:00:00"/>
        <d v="2024-09-24T00:00:00"/>
        <d v="2024-09-25T00:00:00"/>
        <d v="2024-09-26T00:00:00"/>
        <d v="2024-09-27T00:00:00"/>
        <d v="2024-10-04T00:00:00"/>
        <d v="2024-10-10T00:00:00"/>
        <d v="2024-10-15T00:00:00"/>
        <d v="2024-10-18T00:00:00"/>
        <d v="2024-10-28T00:00:00"/>
        <d v="2024-10-30T00:00:00"/>
        <d v="2024-11-12T00:00:00"/>
        <d v="2024-11-14T00:00:00"/>
        <d v="2024-11-19T00:00:00"/>
        <d v="2024-11-20T00:00:00"/>
        <d v="2024-11-26T00:00:00"/>
        <d v="2024-11-28T00:00:00"/>
        <d v="2024-12-02T00:00:00"/>
        <d v="2024-12-04T00:00:00"/>
        <d v="2024-12-06T00:00:00"/>
        <d v="2024-12-10T00:00:00"/>
        <d v="2024-12-12T00:00:00"/>
        <d v="2024-12-18T00:00:00"/>
      </sharedItems>
      <fieldGroup par="19"/>
    </cacheField>
    <cacheField name="Movement Type" numFmtId="0">
      <sharedItems/>
    </cacheField>
    <cacheField name="Product Type" numFmtId="0">
      <sharedItems count="3">
        <s v="Instrument"/>
        <s v="Anchorage"/>
        <s v="Spare parts"/>
      </sharedItems>
    </cacheField>
    <cacheField name="Brand" numFmtId="0">
      <sharedItems count="2">
        <s v="Bio-Ray"/>
        <s v="Ankyra"/>
      </sharedItems>
    </cacheField>
    <cacheField name="Reference" numFmtId="0">
      <sharedItems containsMixedTypes="1" containsNumber="1" containsInteger="1" minValue="331007" maxValue="3348235"/>
    </cacheField>
    <cacheField name="Description" numFmtId="0">
      <sharedItems count="62">
        <s v="Contra Angle Driver set "/>
        <s v="Mango anclaje rápido, corto-mini implante"/>
        <s v="Extensión mini implante"/>
        <s v="A-1PL  Anchorage  Screw 1.3 x 8 mm, Round Hole"/>
        <s v="A-1PL  Anchorage  Screw 1.4 x 8 mm, Round Hole"/>
        <s v="A-1PL  Anchorage  Screw 1.5 x 8 mm, Round Hole"/>
        <s v="A-1PL  Anchorage  Screw 2.0 x 8 mm, Round Hole"/>
        <s v="TORNILLO SOLUTION LOGIC-A 2.0 MM X 10 MM"/>
        <s v="A-1PL  Anchorage  Screw 2.0 x 14 mm, Round Hole"/>
        <s v="A-1P Anchorage  Screw 2.0 x 12 mm, Square Hole"/>
        <s v="Expander First generation SMES #09"/>
        <s v="Expander First generation SMES #11"/>
        <s v="TORNILLO SOLUTION LOGIC-A 1.5 MM X 8.0 MM"/>
        <s v="TORNILLO SOLUTION LOGIC-A 2.0 MM X 8.0 MM"/>
        <s v="TORNILLO SOLUTION LOGIC-A 2.0 MM X 14 MM"/>
        <s v="TORNILLO SOLUTION LOGIC-A 2.0 MM X 17 MM"/>
        <s v="TORNILLO SOLUTION LOGIC-A CABEZA ESFÉRICA 1.5MM X 8.0MM"/>
        <s v="TORNILLO SOLUTION LOGIC-A ROSCA TOTAL 2.0MM X 12MM"/>
        <s v="Expansores 3ra generación, 1 llave"/>
        <s v="TORNILLO SOLUTION LOGIC-A 2.0 MM X 12 MM"/>
        <s v="A-1PL  Anchorage  Screw 2.0 x 12 mm, Round Hole"/>
        <s v="Handle Universal "/>
        <s v="A-1P IZC  Anchorage  Screw 2.0 x 17 mm, Half Threaded, Round Hole"/>
        <s v="Blade for Engine"/>
        <s v="A-1P IZC  Anchorage  Screw 2.0 x 14 mm, Half Threaded, Round Hole"/>
        <s v="A-1PL  Anchorage  Screw 2.0 x 10 mm, Round Hole"/>
        <s v="TORNILLO SOLUTION LOGIC-A CABEZA ESFERICA 1.5 MM X 8.0 MM"/>
        <s v="V Anchorage Screw 1.4 x 8mm, w/o Hole"/>
        <s v="TORNILLO SOLUTION LOGIC-A ROSCA TOTAL 2.0 MM X 12 MM"/>
        <s v="V Long Blade"/>
        <s v="Universal Extension (A-1PII long blade)"/>
        <s v="TORNILLO SOLUTION LOGIC-A CABEZA ESFERICA 1.5 MM X 80"/>
        <s v="Extensión corta, 25mm, mini implante, para contra ángulo"/>
        <s v="Mango para contra ángulo - mini implante"/>
        <s v="Long Blade M"/>
        <s v="TORNILLO SOLUTION LOGIC-A 2.0 MM X 20 MM (MUESTRA PROTOTIPO)"/>
        <s v="TORNILLO SOLUTION LOGIC-A 2.0 MM X 25 MM (MUESTRA PROTOTIPO)"/>
        <s v="TORNILLO SOLUTION LOGIC-A 2.0 MM X 30 MM (MUESTRA PROTOTIPO)"/>
        <s v="TORNILLO SOLUTION LOGIC-A 2.0 MM X 35 MM (MUESTRA PROTOTIPO)"/>
        <s v="TORNILLO SOLUTION LOGIC-A 2.0 MM X 40 MM (MUESTRA PROTOTIPO)"/>
        <s v="TORNILLO SOLUTION LOGIC-A ROSCA TOTAL 2.0MM X 12.0MM"/>
        <s v="3rd Generation Rapid Palatal Expansion #11 set"/>
        <s v="A-1N Anchorage screw 1.5 x 8mm, None-head, w/groove (Brackeet screw) "/>
        <s v="A-1N Anchorage screw 2.0 x 8mm, None-head, w/groove (Brackeet screw) "/>
        <s v="TORNILLO SOLUTION LOGIC-A 2.0 MM X 20 MM"/>
        <s v="TORNILLO SOLUTION LOGIC-A 2.0 MM X 25 MM"/>
        <s v="TORNILLO SOLUTION LOGIC-A 2.0 MM X 30 MM"/>
        <s v="TORNILLO SOLUTION LOGIC-A 2.0 MM X 35 MM"/>
        <s v="TORNILLO SOLUTION LOGIC-A 2.0 MM X 40 MM"/>
        <s v="Torque Contra Angle - Hand Driver"/>
        <s v="Handle Spare parts (metal &amp; short part)"/>
        <s v="Handle Smaller screws near long blade"/>
        <s v="Handle Bigger screws after copper ring"/>
        <s v="Llave corta 3rd Generation Rapid Palatal Expansion #11 set"/>
        <s v="CAP ADITAMENTO TORNILLO LOGIC-A"/>
        <s v="Handle Universal"/>
        <s v="A-1N Anchorage screw 1.5 x 7mm, For Anterior (Brackeet screw) "/>
        <s v="Blade for Engine (A-1P 25mm)"/>
        <s v="Blade for Engine (A-1P 50mm)"/>
        <s v="Ratchet Adapter (A-1P)"/>
        <s v="Ratchet Wrench"/>
        <s v="Long Blade Rubber O-ring black color (A-1PII)"/>
      </sharedItems>
    </cacheField>
    <cacheField name="Short Description_x000a_ (mm)" numFmtId="0">
      <sharedItems count="45">
        <s v="Contra Angulo"/>
        <s v="Mango"/>
        <s v="Extensión"/>
        <s v="1.3 x 8"/>
        <s v="1.4 x 8"/>
        <s v="1.5 x 8"/>
        <s v="2.0 x 8"/>
        <s v="2.0 X 10"/>
        <s v="2.0 x 14"/>
        <s v="TS 2.0 x 12"/>
        <s v="Expansor 1ra generación #09"/>
        <s v="Expansor 1ra generación #11"/>
        <s v="2.0 x 17"/>
        <s v="Dual 1.5 x 8"/>
        <s v="2.0 x 12 Total"/>
        <s v="Expansor 3ra generación #11"/>
        <s v="2.0 X 12"/>
        <s v="Handle Universal "/>
        <s v="IZC 2 x 17"/>
        <s v="Blade for Engine"/>
        <s v="IZC 2 x 14"/>
        <s v="V 1.4 x 8"/>
        <s v="V long blade"/>
        <s v="UNICO"/>
        <s v="Long Blade M"/>
        <s v="2.0 X 20"/>
        <s v="2.0 X 25"/>
        <s v="2.0 X 30"/>
        <s v="2.0 X 35"/>
        <s v="2.0 X 40"/>
        <s v="Expansor 3ra generación #11 SET"/>
        <s v="1.5 x 8 BS"/>
        <s v="2.0 x 8 BS"/>
        <s v="pieza contra ángulo"/>
        <s v="Handle Spare Parts"/>
        <s v="Handle smaller screws"/>
        <s v="Handle bigger screws"/>
        <s v="Llave corta expansor"/>
        <s v="CAP"/>
        <s v="1.5 x 7 BS"/>
        <s v="Blade for Engine 25mm"/>
        <s v="Blade for Engine 50mm"/>
        <s v="Ratchet Adapter"/>
        <s v="Ratchet Wrench"/>
        <s v="O-Ring"/>
      </sharedItems>
    </cacheField>
    <cacheField name="Product Lot" numFmtId="0">
      <sharedItems containsBlank="1" containsMixedTypes="1" containsNumber="1" containsInteger="1" minValue="47160" maxValue="52006"/>
    </cacheField>
    <cacheField name="Quantity" numFmtId="164">
      <sharedItems containsSemiMixedTypes="0" containsString="0" containsNumber="1" containsInteger="1" minValue="-200" maxValue="300"/>
    </cacheField>
    <cacheField name="Unit Cost" numFmtId="0">
      <sharedItems containsString="0" containsBlank="1" containsNumber="1" minValue="0.30771869639794169" maxValue="2160000"/>
    </cacheField>
    <cacheField name="Total Cost" numFmtId="0">
      <sharedItems containsString="0" containsBlank="1" containsNumber="1" minValue="-10104869.833333332" maxValue="64736000"/>
    </cacheField>
    <cacheField name="Currency" numFmtId="0">
      <sharedItems containsBlank="1" count="3">
        <m/>
        <s v="COP"/>
        <s v="USD"/>
      </sharedItems>
    </cacheField>
    <cacheField name="Supplier Purchasing Invoice" numFmtId="0">
      <sharedItems containsBlank="1"/>
    </cacheField>
    <cacheField name="Customer Sales Invoice" numFmtId="0">
      <sharedItems containsBlank="1" containsMixedTypes="1" containsNumber="1" containsInteger="1" minValue="20220040" maxValue="20240339"/>
    </cacheField>
    <cacheField name="Customer" numFmtId="0">
      <sharedItems containsBlank="1"/>
    </cacheField>
    <cacheField name="Inventory Loan " numFmtId="0">
      <sharedItems containsBlank="1"/>
    </cacheField>
    <cacheField name="Rep" numFmtId="0">
      <sharedItems containsBlank="1"/>
    </cacheField>
    <cacheField name="Meses (Date)" numFmtId="0" databaseField="0">
      <fieldGroup base="0">
        <rangePr groupBy="months" startDate="2022-12-08T00:00:00" endDate="2024-12-19T00:00:00"/>
        <groupItems count="14">
          <s v="&lt;8/12/2022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9/12/2024"/>
        </groupItems>
      </fieldGroup>
    </cacheField>
    <cacheField name="Trimestres (Date)" numFmtId="0" databaseField="0">
      <fieldGroup base="0">
        <rangePr groupBy="quarters" startDate="2022-12-08T00:00:00" endDate="2024-12-19T00:00:00"/>
        <groupItems count="6">
          <s v="&lt;8/12/2022"/>
          <s v="Trim.1"/>
          <s v="Trim.2"/>
          <s v="Trim.3"/>
          <s v="Trim.4"/>
          <s v="&gt;19/12/2024"/>
        </groupItems>
      </fieldGroup>
    </cacheField>
    <cacheField name="Años (Date)" numFmtId="0" databaseField="0">
      <fieldGroup base="0">
        <rangePr groupBy="years" startDate="2022-12-08T00:00:00" endDate="2024-12-19T00:00:00"/>
        <groupItems count="5">
          <s v="&lt;8/12/2022"/>
          <s v="2022"/>
          <s v="2023"/>
          <s v="2024"/>
          <s v="&gt;19/12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OC" refreshedDate="45841.732088425924" createdVersion="8" refreshedVersion="8" minRefreshableVersion="3" recordCount="782" xr:uid="{3A54E6EB-EED2-41A1-9F06-0E450AAC78F0}">
  <cacheSource type="worksheet">
    <worksheetSource ref="A1:Q783" sheet="2024"/>
  </cacheSource>
  <cacheFields count="17">
    <cacheField name="Date" numFmtId="16">
      <sharedItems containsSemiMixedTypes="0" containsNonDate="0" containsDate="1" containsString="0" minDate="2024-01-11T00:00:00" maxDate="2024-12-19T00:00:00"/>
    </cacheField>
    <cacheField name="Movement Type" numFmtId="0">
      <sharedItems/>
    </cacheField>
    <cacheField name="Product Type" numFmtId="0">
      <sharedItems count="2">
        <s v="Anchorage"/>
        <s v="Instrument"/>
      </sharedItems>
    </cacheField>
    <cacheField name="Brand" numFmtId="0">
      <sharedItems/>
    </cacheField>
    <cacheField name="Reference" numFmtId="0">
      <sharedItems containsMixedTypes="1" containsNumber="1" containsInteger="1" minValue="331007" maxValue="3348235"/>
    </cacheField>
    <cacheField name="Description" numFmtId="0">
      <sharedItems count="47">
        <s v="TORNILLO SOLUTION LOGIC-A 2.0 MM X 10 MM"/>
        <s v="Handle Universal "/>
        <s v="Universal Extension (A-1PII long blade)"/>
        <s v="TORNILLO SOLUTION LOGIC-A 2.0 MM X 8.0 MM"/>
        <s v="TORNILLO SOLUTION LOGIC-A 2.0 MM X 14 MM"/>
        <s v="A-1PL  Anchorage  Screw 1.3 x 8 mm, Round Hole"/>
        <s v="TORNILLO SOLUTION LOGIC-A 2.0 MM X 12 MM"/>
        <s v="A-1PL  Anchorage  Screw 2.0 x 12 mm, Round Hole"/>
        <s v="TORNILLO SOLUTION LOGIC-A 1.5 MM X 8.0 MM"/>
        <s v="TORNILLO SOLUTION LOGIC-A CABEZA ESFERICA 1.5 MM X 80"/>
        <s v="TORNILLO SOLUTION LOGIC-A 2.0 MM X 17 MM"/>
        <s v="A-1PL  Anchorage  Screw 1.5 x 8 mm, Round Hole"/>
        <s v="A-1PL  Anchorage  Screw 2.0 x 8 mm, Round Hole"/>
        <s v="A-1P IZC  Anchorage  Screw 2.0 x 14 mm, Half Threaded, Round Hole"/>
        <s v="A-1PL  Anchorage  Screw 2.0 x 10 mm, Round Hole"/>
        <s v="A-1P Anchorage  Screw 2.0 x 12 mm, Square Hole"/>
        <s v="A-1P IZC  Anchorage  Screw 2.0 x 17 mm, Half Threaded, Round Hole"/>
        <s v="TORNILLO SOLUTION LOGIC-A ROSCA TOTAL 2.0MM X 12MM"/>
        <s v="TORNILLO SOLUTION LOGIC-A CABEZA ESFÉRICA 1.5MM X 8.0MM"/>
        <s v="TORNILLO SOLUTION LOGIC-A 2.0 MM X 20 MM"/>
        <s v="Mango anclaje rápido, corto-mini implante"/>
        <s v="Extensión mini implante"/>
        <s v="TORNILLO SOLUTION LOGIC-A 2.0 MM X 30 MM"/>
        <s v="TORNILLO SOLUTION LOGIC-A 2.0 MM X 25 MM"/>
        <s v="Llave corta 3rd Generation Rapid Palatal Expansion #11 set"/>
        <s v="Blade for Engine"/>
        <s v="CAP ADITAMENTO TORNILLO LOGIC-A"/>
        <s v="TORNILLO SOLUTION LOGIC-A 2.0 MM X 40 MM"/>
        <s v="TORNILLO SOLUTION LOGIC-A 2.0 MM X 35 MM"/>
        <s v="TORNILLO SOLUTION LOGIC-A ROSCA TOTAL 2.0 MM X 12 MM"/>
        <s v="Handle Universal"/>
        <s v="Extensión corta, 25mm, mini implante, para contra ángulo"/>
        <s v="A-1PL  Anchorage  Screw 2.0 x 14 mm, Round Hole"/>
        <s v="A-1N Anchorage screw 1.5 x 7mm, For Anterior (Brackeet screw) "/>
        <s v="A-1N Anchorage screw 2.0 x 8mm, None-head, w/groove (Brackeet screw) "/>
        <s v="A-1N Anchorage screw 1.5 x 8mm, None-head, w/groove (Brackeet screw) "/>
        <s v="Contra Angle Driver set "/>
        <s v="Mango para contra ángulo - mini implante"/>
        <s v="Long Blade M"/>
        <s v="V Long Blade"/>
        <s v="TORNILLO SOLUTION LOGIC-A CABEZA ESFERICA 1.5 MM X 8.0 MM"/>
        <s v="Expander First generation SMES #11"/>
        <s v="Blade for Engine (A-1P 25mm)"/>
        <s v="Blade for Engine (A-1P 50mm)"/>
        <s v="Ratchet Adapter (A-1P)"/>
        <s v="Ratchet Wrench"/>
        <s v="Long Blade Rubber O-ring black color (A-1PII)"/>
      </sharedItems>
    </cacheField>
    <cacheField name="Short Description_x000a_ (mm)" numFmtId="0">
      <sharedItems count="36">
        <s v="2.0 X 10"/>
        <s v="Handle Universal "/>
        <s v="Extensión"/>
        <s v="2.0 x 8"/>
        <s v="2.0 x 14"/>
        <s v="1.3 x 8"/>
        <s v="2.0 X 12"/>
        <s v="1.5 x 8"/>
        <s v="Dual 1.5 x 8"/>
        <s v="2.0 x 17"/>
        <s v="IZC 2 x 14"/>
        <s v="TS 2.0 x 12"/>
        <s v="IZC 2 x 17"/>
        <s v="2.0 x 12 Total"/>
        <s v="2.0 X 20"/>
        <s v="Mango"/>
        <s v="2.0 X 30"/>
        <s v="2.0 X 25"/>
        <s v="Llave corta expansor"/>
        <s v="Blade for Engine"/>
        <s v="CAP"/>
        <s v="2.0 X 40"/>
        <s v="2.0 X 35"/>
        <s v="1.5 x 7 BS"/>
        <s v="2.0 x 8 BS"/>
        <s v="1.5 x 8 BS"/>
        <s v="Contra Angulo"/>
        <s v="UNICO"/>
        <s v="Long Blade M"/>
        <s v="V long blade"/>
        <s v="Expansor 1ra generación #11"/>
        <s v="Blade for Engine 25mm"/>
        <s v="Blade for Engine 50mm"/>
        <s v="Ratchet Adapter"/>
        <s v="Ratchet Wrench"/>
        <s v="O-Ring"/>
      </sharedItems>
    </cacheField>
    <cacheField name="Product Lot" numFmtId="0">
      <sharedItems containsBlank="1" containsMixedTypes="1" containsNumber="1" containsInteger="1" minValue="50361" maxValue="52006"/>
    </cacheField>
    <cacheField name="Quantity" numFmtId="164">
      <sharedItems containsSemiMixedTypes="0" containsString="0" containsNumber="1" containsInteger="1" minValue="-200" maxValue="260"/>
    </cacheField>
    <cacheField name="Unit Cost" numFmtId="0">
      <sharedItems containsSemiMixedTypes="0" containsString="0" containsNumber="1" minValue="0.30771869639794169" maxValue="647360"/>
    </cacheField>
    <cacheField name="Total Cost" numFmtId="0">
      <sharedItems containsSemiMixedTypes="0" containsString="0" containsNumber="1" minValue="-5440000" maxValue="27200000"/>
    </cacheField>
    <cacheField name="Currency" numFmtId="166">
      <sharedItems containsBlank="1" count="3">
        <s v="COP"/>
        <m/>
        <s v="USD"/>
      </sharedItems>
    </cacheField>
    <cacheField name="Supplier Purchasing Invoice" numFmtId="0">
      <sharedItems containsBlank="1"/>
    </cacheField>
    <cacheField name="Customer Sales Invoice" numFmtId="0">
      <sharedItems containsBlank="1" containsMixedTypes="1" containsNumber="1" containsInteger="1" minValue="20240009" maxValue="20240339"/>
    </cacheField>
    <cacheField name="Customer" numFmtId="0">
      <sharedItems containsBlank="1"/>
    </cacheField>
    <cacheField name="Inventory Loan " numFmtId="0">
      <sharedItems containsBlank="1"/>
    </cacheField>
    <cacheField name="Rep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OC" refreshedDate="45841.732089004632" createdVersion="8" refreshedVersion="8" minRefreshableVersion="3" recordCount="789" xr:uid="{B0DB240F-3672-40F9-9041-22962AA9E6E1}">
  <cacheSource type="worksheet">
    <worksheetSource ref="A1:Q790" sheet="2023"/>
  </cacheSource>
  <cacheFields count="17">
    <cacheField name="Date" numFmtId="16">
      <sharedItems containsSemiMixedTypes="0" containsNonDate="0" containsDate="1" containsString="0" minDate="2023-01-12T00:00:00" maxDate="2023-12-22T00:00:00"/>
    </cacheField>
    <cacheField name="Movement Type" numFmtId="0">
      <sharedItems/>
    </cacheField>
    <cacheField name="Product Type" numFmtId="0">
      <sharedItems count="3">
        <s v="Anchorage"/>
        <s v="Instrument"/>
        <s v="Spare parts"/>
      </sharedItems>
    </cacheField>
    <cacheField name="Brand" numFmtId="0">
      <sharedItems/>
    </cacheField>
    <cacheField name="Reference" numFmtId="0">
      <sharedItems containsMixedTypes="1" containsNumber="1" containsInteger="1" minValue="3308050" maxValue="3348235"/>
    </cacheField>
    <cacheField name="Description" numFmtId="0">
      <sharedItems count="54">
        <s v="TORNILLO SOLUTION LOGIC-A 2.0 MM X 10 MM"/>
        <s v="TORNILLO SOLUTION LOGIC-A 2.0 MM X 14 MM"/>
        <s v="Blade for Engine"/>
        <s v="TORNILLO SOLUTION LOGIC-A 2.0 MM X 12 MM"/>
        <s v="Handle Universal "/>
        <s v="A-1P IZC  Anchorage  Screw 2.0 x 14 mm, Half Threaded, Round Hole"/>
        <s v="A-1P IZC  Anchorage  Screw 2.0 x 17 mm, Half Threaded, Round Hole"/>
        <s v="A-1PL  Anchorage  Screw 1.5 x 8 mm, Round Hole"/>
        <s v="A-1PL  Anchorage  Screw 2.0 x 8 mm, Round Hole"/>
        <s v="A-1PL  Anchorage  Screw 2.0 x 10 mm, Round Hole"/>
        <s v="TORNILLO SOLUTION LOGIC-A 1.5 MM X 8.0 MM"/>
        <s v="TORNILLO SOLUTION LOGIC-A 2.0 MM X 8.0 MM"/>
        <s v="TORNILLO SOLUTION LOGIC-A CABEZA ESFÉRICA 1.5MM X 8.0MM"/>
        <s v="A-1PL  Anchorage  Screw 2.0 x 12 mm, Round Hole"/>
        <s v="A-1PL  Anchorage  Screw 2.0 x 14 mm, Round Hole"/>
        <s v="TORNILLO SOLUTION LOGIC-A 2.0 MM X 17 MM"/>
        <s v="TORNILLO SOLUTION LOGIC-A CABEZA ESFERICA 1.5 MM X 8.0 MM"/>
        <s v="A-1P Anchorage  Screw 2.0 x 12 mm, Square Hole"/>
        <s v="Contra Angle Driver set "/>
        <s v="Expander First generation SMES #09"/>
        <s v="Expander First generation SMES #11"/>
        <s v="Expansores 3ra generación, 1 llave"/>
        <s v="TORNILLO SOLUTION LOGIC-A ROSCA TOTAL 2.0MM X 12MM"/>
        <s v="Mango anclaje rápido, corto-mini implante"/>
        <s v="Extensión mini implante"/>
        <s v="V Anchorage Screw 1.4 x 8mm, w/o Hole"/>
        <s v="TORNILLO SOLUTION LOGIC-A ROSCA TOTAL 2.0 MM X 12 MM"/>
        <s v="V Long Blade"/>
        <s v="Universal Extension (A-1PII long blade)"/>
        <s v="TORNILLO SOLUTION LOGIC-A CABEZA ESFERICA 1.5 MM X 80"/>
        <s v="Extensión corta, 25mm, mini implante, para contra ángulo"/>
        <s v="Mango para contra ángulo - mini implante"/>
        <s v="Long Blade M"/>
        <s v="A-1PL  Anchorage  Screw 1.3 x 8 mm, Round Hole"/>
        <s v="A-1PL  Anchorage  Screw 1.4 x 8 mm, Round Hole"/>
        <s v="TORNILLO SOLUTION LOGIC-A 2.0 MM X 20 MM (MUESTRA PROTOTIPO)"/>
        <s v="TORNILLO SOLUTION LOGIC-A 2.0 MM X 25 MM (MUESTRA PROTOTIPO)"/>
        <s v="TORNILLO SOLUTION LOGIC-A 2.0 MM X 30 MM (MUESTRA PROTOTIPO)"/>
        <s v="TORNILLO SOLUTION LOGIC-A 2.0 MM X 35 MM (MUESTRA PROTOTIPO)"/>
        <s v="TORNILLO SOLUTION LOGIC-A 2.0 MM X 40 MM (MUESTRA PROTOTIPO)"/>
        <s v="TORNILLO SOLUTION LOGIC-A ROSCA TOTAL 2.0MM X 12.0MM"/>
        <s v="3rd Generation Rapid Palatal Expansion #11 set"/>
        <s v="A-1N Anchorage screw 1.5 x 8mm, None-head, w/groove (Brackeet screw) "/>
        <s v="A-1N Anchorage screw 2.0 x 8mm, None-head, w/groove (Brackeet screw) "/>
        <s v="TORNILLO SOLUTION LOGIC-A 2.0 MM X 20 MM"/>
        <s v="TORNILLO SOLUTION LOGIC-A 2.0 MM X 25 MM"/>
        <s v="TORNILLO SOLUTION LOGIC-A 2.0 MM X 30 MM"/>
        <s v="TORNILLO SOLUTION LOGIC-A 2.0 MM X 35 MM"/>
        <s v="TORNILLO SOLUTION LOGIC-A 2.0 MM X 40 MM"/>
        <s v="Torque Contra Angle - Hand Driver"/>
        <s v="Handle Spare parts (metal &amp; short part)"/>
        <s v="Handle Smaller screws near long blade"/>
        <s v="Handle Bigger screws after copper ring"/>
        <s v="Llave corta 3rd Generation Rapid Palatal Expansion #11 set"/>
      </sharedItems>
    </cacheField>
    <cacheField name="Short Description_x000a_ (mm)" numFmtId="0">
      <sharedItems count="38">
        <s v="2.0 X 10"/>
        <s v="2.0 x 14"/>
        <s v="Blade for Engine"/>
        <s v="2.0 X 12"/>
        <s v="Handle Universal "/>
        <s v="IZC 2 x 14"/>
        <s v="IZC 2 x 17"/>
        <s v="1.5 x 8"/>
        <s v="2.0 x 8"/>
        <s v="Dual 1.5 x 8"/>
        <s v="2.0 x 17"/>
        <s v="TS 2.0 x 12"/>
        <s v="Contra Angulo"/>
        <s v="Expansor 1ra generación #09"/>
        <s v="Expansor 1ra generación #11"/>
        <s v="Expansor 3ra generación #11"/>
        <s v="2.0 x 12 Total"/>
        <s v="Mango"/>
        <s v="Extensión"/>
        <s v="V 1.4 x 8"/>
        <s v="V long blade"/>
        <s v="UNICO"/>
        <s v="Long Blade M"/>
        <s v="1.3 x 8"/>
        <s v="1.4 x 8"/>
        <s v="2.0 X 20"/>
        <s v="2.0 X 25"/>
        <s v="2.0 X 30"/>
        <s v="2.0 X 35"/>
        <s v="2.0 X 40"/>
        <s v="Expansor 3ra generación #11 SET"/>
        <s v="1.5 x 8 BS"/>
        <s v="2.0 x 8 BS"/>
        <s v="pieza contra ángulo"/>
        <s v="Handle Spare Parts"/>
        <s v="Handle smaller screws"/>
        <s v="Handle bigger screws"/>
        <s v="Llave corta expansor"/>
      </sharedItems>
    </cacheField>
    <cacheField name="Product Lot" numFmtId="0">
      <sharedItems containsBlank="1" containsMixedTypes="1" containsNumber="1" containsInteger="1" minValue="47160" maxValue="52006"/>
    </cacheField>
    <cacheField name="Quantity" numFmtId="164">
      <sharedItems containsSemiMixedTypes="0" containsString="0" containsNumber="1" containsInteger="1" minValue="-100" maxValue="300"/>
    </cacheField>
    <cacheField name="Unit Cost" numFmtId="0">
      <sharedItems containsString="0" containsBlank="1" containsNumber="1" minValue="1" maxValue="2160000"/>
    </cacheField>
    <cacheField name="Total Cost" numFmtId="166">
      <sharedItems containsString="0" containsBlank="1" containsNumber="1" minValue="-10104869.833333332" maxValue="64736000"/>
    </cacheField>
    <cacheField name="Currency" numFmtId="166">
      <sharedItems containsBlank="1" count="3">
        <m/>
        <s v="COP"/>
        <s v="USD"/>
      </sharedItems>
    </cacheField>
    <cacheField name="Supplier Purchasing Invoice" numFmtId="0">
      <sharedItems containsBlank="1"/>
    </cacheField>
    <cacheField name="Customer Sales Invoice" numFmtId="0">
      <sharedItems containsBlank="1" containsMixedTypes="1" containsNumber="1" containsInteger="1" minValue="20230026" maxValue="20230186"/>
    </cacheField>
    <cacheField name="Customer" numFmtId="0">
      <sharedItems containsBlank="1"/>
    </cacheField>
    <cacheField name="Inventory Loan " numFmtId="0">
      <sharedItems containsBlank="1"/>
    </cacheField>
    <cacheField name="Rep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OC" refreshedDate="45841.732089699071" createdVersion="7" refreshedVersion="8" minRefreshableVersion="3" recordCount="1639" xr:uid="{9B69A482-7925-4F0F-838B-AD7218FDA44B}">
  <cacheSource type="worksheet">
    <worksheetSource ref="B10:Q1827" sheet="Kardex"/>
  </cacheSource>
  <cacheFields count="16">
    <cacheField name="Date" numFmtId="0">
      <sharedItems containsNonDate="0" containsDate="1" containsString="0" containsBlank="1" minDate="2022-12-08T00:00:00" maxDate="2024-12-19T00:00:00" count="198">
        <d v="2022-12-08T00:00:00"/>
        <d v="2023-02-17T00:00:00"/>
        <d v="2023-11-15T00:00:00"/>
        <d v="2022-12-14T00:00:00"/>
        <d v="2022-12-28T00:00:00"/>
        <d v="2024-10-02T00:00:00"/>
        <d v="2024-11-18T00:00:00"/>
        <d v="2023-01-12T00:00:00"/>
        <d v="2023-01-13T00:00:00"/>
        <d v="2023-01-17T00:00:00"/>
        <d v="2023-01-26T00:00:00"/>
        <d v="2023-02-03T00:00:00"/>
        <d v="2023-02-06T00:00:00"/>
        <d v="2023-02-08T00:00:00"/>
        <d v="2023-02-15T00:00:00"/>
        <d v="2023-02-20T00:00:00"/>
        <d v="2023-02-21T00:00:00"/>
        <d v="2023-02-22T00:00:00"/>
        <d v="2023-02-23T00:00:00"/>
        <d v="2023-02-24T00:00:00"/>
        <d v="2023-02-28T00:00:00"/>
        <d v="2023-03-02T00:00:00"/>
        <d v="2023-03-10T00:00:00"/>
        <d v="2023-03-13T00:00:00"/>
        <d v="2023-03-14T00:00:00"/>
        <d v="2023-03-15T00:00:00"/>
        <d v="2023-03-16T00:00:00"/>
        <d v="2023-03-21T00:00:00"/>
        <d v="2023-03-22T00:00:00"/>
        <d v="2023-03-23T00:00:00"/>
        <d v="2023-03-27T00:00:00"/>
        <d v="2023-03-30T00:00:00"/>
        <d v="2023-03-24T00:00:00"/>
        <d v="2023-04-17T00:00:00"/>
        <d v="2023-04-18T00:00:00"/>
        <d v="2023-04-19T00:00:00"/>
        <d v="2023-04-27T00:00:00"/>
        <d v="2023-02-11T00:00:00"/>
        <d v="2023-05-02T00:00:00"/>
        <d v="2023-05-05T00:00:00"/>
        <d v="2023-05-08T00:00:00"/>
        <d v="2023-05-10T00:00:00"/>
        <d v="2023-05-11T00:00:00"/>
        <d v="2023-05-18T00:00:00"/>
        <d v="2023-05-24T00:00:00"/>
        <d v="2023-05-29T00:00:00"/>
        <d v="2023-06-01T00:00:00"/>
        <d v="2023-06-08T00:00:00"/>
        <d v="2023-06-15T00:00:00"/>
        <d v="2023-06-22T00:00:00"/>
        <d v="2023-06-24T00:00:00"/>
        <d v="2023-06-26T00:00:00"/>
        <d v="2023-06-29T00:00:00"/>
        <d v="2023-06-30T00:00:00"/>
        <d v="2023-07-10T00:00:00"/>
        <d v="2023-05-03T00:00:00"/>
        <d v="2023-07-11T00:00:00"/>
        <d v="2023-07-17T00:00:00"/>
        <d v="2023-07-14T00:00:00"/>
        <d v="2023-07-24T00:00:00"/>
        <d v="2023-07-27T00:00:00"/>
        <d v="2023-07-31T00:00:00"/>
        <d v="2023-08-10T00:00:00"/>
        <d v="2023-08-11T00:00:00"/>
        <d v="2023-08-15T00:00:00"/>
        <d v="2023-08-16T00:00:00"/>
        <d v="2023-08-17T00:00:00"/>
        <d v="2023-08-18T00:00:00"/>
        <d v="2023-08-25T00:00:00"/>
        <d v="2023-08-28T00:00:00"/>
        <d v="2023-08-29T00:00:00"/>
        <d v="2023-08-31T00:00:00"/>
        <d v="2023-09-04T00:00:00"/>
        <d v="2023-09-11T00:00:00"/>
        <d v="2023-08-30T00:00:00"/>
        <d v="2023-09-13T00:00:00"/>
        <d v="2023-09-15T00:00:00"/>
        <d v="2023-09-21T00:00:00"/>
        <d v="2023-09-22T00:00:00"/>
        <d v="2023-09-26T00:00:00"/>
        <d v="2023-09-28T00:00:00"/>
        <d v="2023-09-29T00:00:00"/>
        <d v="2023-10-03T00:00:00"/>
        <d v="2023-10-06T00:00:00"/>
        <d v="2023-10-07T00:00:00"/>
        <d v="2023-10-20T00:00:00"/>
        <d v="2023-10-23T00:00:00"/>
        <d v="2023-10-26T00:00:00"/>
        <d v="2023-11-10T00:00:00"/>
        <d v="2023-10-05T00:00:00"/>
        <d v="2023-11-27T00:00:00"/>
        <d v="2023-11-30T00:00:00"/>
        <d v="2023-12-04T00:00:00"/>
        <d v="2023-12-05T00:00:00"/>
        <d v="2023-12-11T00:00:00"/>
        <d v="2023-12-20T00:00:00"/>
        <d v="2023-12-21T00:00:00"/>
        <d v="2024-01-11T00:00:00"/>
        <d v="2024-01-12T00:00:00"/>
        <d v="2024-01-15T00:00:00"/>
        <d v="2024-01-16T00:00:00"/>
        <d v="2024-01-19T00:00:00"/>
        <d v="2024-01-30T00:00:00"/>
        <d v="2024-02-06T00:00:00"/>
        <d v="2024-02-07T00:00:00"/>
        <d v="2024-02-09T00:00:00"/>
        <d v="2024-02-19T00:00:00"/>
        <d v="2024-02-21T00:00:00"/>
        <d v="2024-02-20T00:00:00"/>
        <d v="2024-02-15T00:00:00"/>
        <d v="2024-02-28T00:00:00"/>
        <d v="2024-03-03T00:00:00"/>
        <d v="2024-03-12T00:00:00"/>
        <d v="2024-03-20T00:00:00"/>
        <d v="2024-03-21T00:00:00"/>
        <d v="2024-03-26T00:00:00"/>
        <d v="2024-04-02T00:00:00"/>
        <d v="2024-04-04T00:00:00"/>
        <d v="2024-04-09T00:00:00"/>
        <d v="2024-04-10T00:00:00"/>
        <d v="2024-04-15T00:00:00"/>
        <d v="2024-04-19T00:00:00"/>
        <d v="2024-04-23T00:00:00"/>
        <d v="2024-04-26T00:00:00"/>
        <d v="2024-05-07T00:00:00"/>
        <d v="2024-05-10T00:00:00"/>
        <d v="2024-05-14T00:00:00"/>
        <d v="2024-05-16T00:00:00"/>
        <d v="2024-05-17T00:00:00"/>
        <d v="2024-05-21T00:00:00"/>
        <d v="2024-05-28T00:00:00"/>
        <d v="2024-05-29T00:00:00"/>
        <d v="2024-05-30T00:00:00"/>
        <d v="2024-05-31T00:00:00"/>
        <d v="2024-06-04T00:00:00"/>
        <d v="2024-06-05T00:00:00"/>
        <d v="2024-06-06T00:00:00"/>
        <d v="2024-06-11T00:00:00"/>
        <d v="2024-06-12T00:00:00"/>
        <d v="2024-06-14T00:00:00"/>
        <d v="2024-06-23T00:00:00"/>
        <d v="2024-06-26T00:00:00"/>
        <d v="2024-06-28T00:00:00"/>
        <d v="2024-07-02T00:00:00"/>
        <d v="2024-07-04T00:00:00"/>
        <d v="2024-07-05T00:00:00"/>
        <d v="2024-07-09T00:00:00"/>
        <d v="2024-07-10T00:00:00"/>
        <d v="2024-07-18T00:00:00"/>
        <d v="2024-07-19T00:00:00"/>
        <d v="2024-07-29T00:00:00"/>
        <d v="2024-07-30T00:00:00"/>
        <d v="2024-07-31T00:00:00"/>
        <d v="2024-08-01T00:00:00"/>
        <d v="2024-08-02T00:00:00"/>
        <d v="2024-08-09T00:00:00"/>
        <d v="2024-08-14T00:00:00"/>
        <d v="2024-08-16T00:00:00"/>
        <d v="2024-08-20T00:00:00"/>
        <d v="2024-08-22T00:00:00"/>
        <d v="2024-08-24T00:00:00"/>
        <d v="2024-08-26T00:00:00"/>
        <d v="2024-08-27T00:00:00"/>
        <d v="2024-08-29T00:00:00"/>
        <d v="2024-09-03T00:00:00"/>
        <d v="2024-09-05T00:00:00"/>
        <d v="2024-09-09T00:00:00"/>
        <d v="2024-09-10T00:00:00"/>
        <d v="2024-09-11T00:00:00"/>
        <d v="2024-09-13T00:00:00"/>
        <d v="2024-09-17T00:00:00"/>
        <d v="2024-09-18T00:00:00"/>
        <d v="2024-09-19T00:00:00"/>
        <d v="2024-09-21T00:00:00"/>
        <d v="2024-09-23T00:00:00"/>
        <d v="2024-09-24T00:00:00"/>
        <d v="2024-09-25T00:00:00"/>
        <d v="2024-09-26T00:00:00"/>
        <d v="2024-09-27T00:00:00"/>
        <d v="2024-10-04T00:00:00"/>
        <d v="2024-10-10T00:00:00"/>
        <d v="2024-10-15T00:00:00"/>
        <d v="2024-10-18T00:00:00"/>
        <d v="2024-10-28T00:00:00"/>
        <d v="2024-10-30T00:00:00"/>
        <d v="2024-11-12T00:00:00"/>
        <d v="2024-11-14T00:00:00"/>
        <d v="2024-11-19T00:00:00"/>
        <d v="2024-11-20T00:00:00"/>
        <d v="2024-11-26T00:00:00"/>
        <d v="2024-11-28T00:00:00"/>
        <d v="2024-12-02T00:00:00"/>
        <d v="2024-12-04T00:00:00"/>
        <d v="2024-12-06T00:00:00"/>
        <d v="2024-12-10T00:00:00"/>
        <d v="2024-12-12T00:00:00"/>
        <d v="2024-12-18T00:00:00"/>
        <m/>
      </sharedItems>
    </cacheField>
    <cacheField name="Movement Type" numFmtId="0">
      <sharedItems containsBlank="1"/>
    </cacheField>
    <cacheField name="Product Type" numFmtId="0">
      <sharedItems containsBlank="1" containsMixedTypes="1" containsNumber="1" containsInteger="1" minValue="2" maxValue="3" count="6">
        <s v="Instrument"/>
        <s v="Anchorage"/>
        <s v="Spare parts"/>
        <m/>
        <n v="2" u="1"/>
        <n v="3" u="1"/>
      </sharedItems>
    </cacheField>
    <cacheField name="Brand" numFmtId="0">
      <sharedItems containsBlank="1" count="5">
        <s v="Bio-Ray"/>
        <s v="Ankyra"/>
        <m/>
        <s v="ankyra " u="1"/>
        <s v="BIORAY" u="1"/>
      </sharedItems>
    </cacheField>
    <cacheField name="Reference" numFmtId="0">
      <sharedItems containsBlank="1" containsMixedTypes="1" containsNumber="1" containsInteger="1" minValue="331007" maxValue="3348235"/>
    </cacheField>
    <cacheField name="Description" numFmtId="0">
      <sharedItems containsBlank="1" count="63">
        <s v="Contra Angle Driver set "/>
        <s v="Mango anclaje rápido, corto-mini implante"/>
        <s v="Extensión mini implante"/>
        <s v="A-1PL  Anchorage  Screw 1.3 x 8 mm, Round Hole"/>
        <s v="A-1PL  Anchorage  Screw 1.4 x 8 mm, Round Hole"/>
        <s v="A-1PL  Anchorage  Screw 1.5 x 8 mm, Round Hole"/>
        <s v="A-1PL  Anchorage  Screw 2.0 x 8 mm, Round Hole"/>
        <s v="TORNILLO SOLUTION LOGIC-A 2.0 MM X 10 MM"/>
        <s v="A-1PL  Anchorage  Screw 2.0 x 14 mm, Round Hole"/>
        <s v="A-1P Anchorage  Screw 2.0 x 12 mm, Square Hole"/>
        <s v="Expander First generation SMES #09"/>
        <s v="Expander First generation SMES #11"/>
        <s v="TORNILLO SOLUTION LOGIC-A 1.5 MM X 8.0 MM"/>
        <s v="TORNILLO SOLUTION LOGIC-A 2.0 MM X 8.0 MM"/>
        <s v="TORNILLO SOLUTION LOGIC-A 2.0 MM X 14 MM"/>
        <s v="TORNILLO SOLUTION LOGIC-A 2.0 MM X 17 MM"/>
        <s v="TORNILLO SOLUTION LOGIC-A CABEZA ESFÉRICA 1.5MM X 8.0MM"/>
        <s v="TORNILLO SOLUTION LOGIC-A ROSCA TOTAL 2.0MM X 12MM"/>
        <s v="Expansores 3ra generación, 1 llave"/>
        <s v="TORNILLO SOLUTION LOGIC-A 2.0 MM X 12 MM"/>
        <s v="A-1PL  Anchorage  Screw 2.0 x 12 mm, Round Hole"/>
        <s v="Handle Universal "/>
        <s v="A-1P IZC  Anchorage  Screw 2.0 x 17 mm, Half Threaded, Round Hole"/>
        <s v="Blade for Engine"/>
        <s v="A-1P IZC  Anchorage  Screw 2.0 x 14 mm, Half Threaded, Round Hole"/>
        <s v="A-1PL  Anchorage  Screw 2.0 x 10 mm, Round Hole"/>
        <s v="TORNILLO SOLUTION LOGIC-A CABEZA ESFERICA 1.5 MM X 8.0 MM"/>
        <s v="V Anchorage Screw 1.4 x 8mm, w/o Hole"/>
        <s v="TORNILLO SOLUTION LOGIC-A ROSCA TOTAL 2.0 MM X 12 MM"/>
        <s v="V Long Blade"/>
        <s v="Universal Extension (A-1PII long blade)"/>
        <s v="TORNILLO SOLUTION LOGIC-A CABEZA ESFERICA 1.5 MM X 80"/>
        <s v="Extensión corta, 25mm, mini implante, para contra ángulo"/>
        <s v="Mango para contra ángulo - mini implante"/>
        <s v="Long Blade M"/>
        <s v="TORNILLO SOLUTION LOGIC-A 2.0 MM X 20 MM (MUESTRA PROTOTIPO)"/>
        <s v="TORNILLO SOLUTION LOGIC-A 2.0 MM X 25 MM (MUESTRA PROTOTIPO)"/>
        <s v="TORNILLO SOLUTION LOGIC-A 2.0 MM X 30 MM (MUESTRA PROTOTIPO)"/>
        <s v="TORNILLO SOLUTION LOGIC-A 2.0 MM X 35 MM (MUESTRA PROTOTIPO)"/>
        <s v="TORNILLO SOLUTION LOGIC-A 2.0 MM X 40 MM (MUESTRA PROTOTIPO)"/>
        <s v="TORNILLO SOLUTION LOGIC-A ROSCA TOTAL 2.0MM X 12.0MM"/>
        <s v="3rd Generation Rapid Palatal Expansion #11 set"/>
        <s v="A-1N Anchorage screw 1.5 x 8mm, None-head, w/groove (Brackeet screw) "/>
        <s v="A-1N Anchorage screw 2.0 x 8mm, None-head, w/groove (Brackeet screw) "/>
        <s v="TORNILLO SOLUTION LOGIC-A 2.0 MM X 20 MM"/>
        <s v="TORNILLO SOLUTION LOGIC-A 2.0 MM X 25 MM"/>
        <s v="TORNILLO SOLUTION LOGIC-A 2.0 MM X 30 MM"/>
        <s v="TORNILLO SOLUTION LOGIC-A 2.0 MM X 35 MM"/>
        <s v="TORNILLO SOLUTION LOGIC-A 2.0 MM X 40 MM"/>
        <s v="Torque Contra Angle - Hand Driver"/>
        <s v="Handle Spare parts (metal &amp; short part)"/>
        <s v="Handle Smaller screws near long blade"/>
        <s v="Handle Bigger screws after copper ring"/>
        <s v="Llave corta 3rd Generation Rapid Palatal Expansion #11 set"/>
        <s v="CAP ADITAMENTO TORNILLO LOGIC-A"/>
        <s v="Handle Universal"/>
        <s v="A-1N Anchorage screw 1.5 x 7mm, For Anterior (Brackeet screw) "/>
        <s v="Blade for Engine (A-1P 25mm)"/>
        <s v="Blade for Engine (A-1P 50mm)"/>
        <s v="Ratchet Adapter (A-1P)"/>
        <s v="Ratchet Wrench"/>
        <s v="Long Blade Rubber O-ring black color (A-1PII)"/>
        <m/>
      </sharedItems>
    </cacheField>
    <cacheField name="Short Description_x000a_ (mm)" numFmtId="0">
      <sharedItems containsBlank="1" count="51">
        <s v="Contra Angulo"/>
        <s v="Mango"/>
        <s v="Extensión"/>
        <s v="1.3 x 8"/>
        <s v="1.4 x 8"/>
        <s v="1.5 x 8"/>
        <s v="2.0 x 8"/>
        <s v="2.0 X 10"/>
        <s v="2.0 x 14"/>
        <s v="TS 2.0 x 12"/>
        <s v="Expansor 1ra generación #09"/>
        <s v="Expansor 1ra generación #11"/>
        <s v="2.0 x 17"/>
        <s v="Dual 1.5 x 8"/>
        <s v="2.0 x 12 Total"/>
        <s v="Expansor 3ra generación #11"/>
        <s v="2.0 X 12"/>
        <s v="Handle Universal "/>
        <s v="IZC 2 x 17"/>
        <s v="Blade for Engine"/>
        <s v="IZC 2 x 14"/>
        <s v="V 1.4 x 8"/>
        <s v="V long blade"/>
        <s v="UNICO"/>
        <s v="Long Blade M"/>
        <s v="2.0 X 20"/>
        <s v="2.0 X 25"/>
        <s v="2.0 X 30"/>
        <s v="2.0 X 35"/>
        <s v="2.0 X 40"/>
        <s v="Expansor 3ra generación #11 SET"/>
        <s v="1.5 x 8 BS"/>
        <s v="2.0 x 8 BS"/>
        <s v="pieza contra ángulo"/>
        <s v="Handle Spare Parts"/>
        <s v="Handle smaller screws"/>
        <s v="Handle bigger screws"/>
        <s v="Llave corta expansor"/>
        <s v="CAP"/>
        <s v="1.5 x 7 BS"/>
        <s v="Blade for Engine 25mm"/>
        <s v="Blade for Engine 50mm"/>
        <s v="Ratchet Adapter"/>
        <s v="Ratchet Wrench"/>
        <s v="O-Ring"/>
        <m/>
        <s v="Extensión " u="1"/>
        <s v="Extension" u="1"/>
        <s v="Mango+Extensión" u="1"/>
        <s v="Hand driver " u="1"/>
        <s v="Universal Extension" u="1"/>
      </sharedItems>
    </cacheField>
    <cacheField name="Product Lot" numFmtId="0">
      <sharedItems containsBlank="1" containsMixedTypes="1" containsNumber="1" containsInteger="1" minValue="47160" maxValue="52006"/>
    </cacheField>
    <cacheField name="Quantity" numFmtId="164">
      <sharedItems containsString="0" containsBlank="1" containsNumber="1" containsInteger="1" minValue="-200" maxValue="300"/>
    </cacheField>
    <cacheField name="Unit Cost" numFmtId="0">
      <sharedItems containsString="0" containsBlank="1" containsNumber="1" minValue="0.30771869639794169" maxValue="2160000"/>
    </cacheField>
    <cacheField name="Total Cost" numFmtId="0">
      <sharedItems containsString="0" containsBlank="1" containsNumber="1" minValue="-10104869.833333332" maxValue="64736000"/>
    </cacheField>
    <cacheField name="Currency" numFmtId="0">
      <sharedItems containsBlank="1" count="3">
        <m/>
        <s v="COP"/>
        <s v="USD"/>
      </sharedItems>
    </cacheField>
    <cacheField name="Supplier Purchasing Invoice" numFmtId="0">
      <sharedItems containsBlank="1"/>
    </cacheField>
    <cacheField name="Customer Sales Invoice" numFmtId="0">
      <sharedItems containsBlank="1" containsMixedTypes="1" containsNumber="1" containsInteger="1" minValue="20220040" maxValue="20240339"/>
    </cacheField>
    <cacheField name="Customer" numFmtId="0">
      <sharedItems containsBlank="1"/>
    </cacheField>
    <cacheField name="Inventory Loan 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OC" refreshedDate="45841.732091087964" createdVersion="7" refreshedVersion="8" minRefreshableVersion="3" recordCount="846" xr:uid="{1ED69E42-B9FC-448A-87CB-7EDC57A107EB}">
  <cacheSource type="worksheet">
    <worksheetSource ref="B10:Q856" sheet="Kardex"/>
  </cacheSource>
  <cacheFields count="16">
    <cacheField name="Date" numFmtId="16">
      <sharedItems containsSemiMixedTypes="0" containsNonDate="0" containsDate="1" containsString="0" minDate="2022-12-08T00:00:00" maxDate="2024-11-19T00:00:00"/>
    </cacheField>
    <cacheField name="Movement Type" numFmtId="0">
      <sharedItems containsBlank="1" count="10">
        <s v="Inventory"/>
        <s v="Inventory movement"/>
        <s v="Purchasing"/>
        <s v="Inventory loan"/>
        <s v="Sales"/>
        <s v="Donación"/>
        <s v="Damage"/>
        <s v="Training"/>
        <s v="Gift"/>
        <m u="1"/>
      </sharedItems>
    </cacheField>
    <cacheField name="Product Type" numFmtId="0">
      <sharedItems containsBlank="1" count="4">
        <s v="Instrument"/>
        <s v="Anchorage"/>
        <s v="Spare parts"/>
        <m u="1"/>
      </sharedItems>
    </cacheField>
    <cacheField name="Brand" numFmtId="0">
      <sharedItems containsBlank="1" count="3">
        <s v="Bio-Ray"/>
        <s v="Ankyra"/>
        <m u="1"/>
      </sharedItems>
    </cacheField>
    <cacheField name="Reference" numFmtId="0">
      <sharedItems containsMixedTypes="1" containsNumber="1" containsInteger="1" minValue="3308050" maxValue="3348235" count="45">
        <n v="3318055"/>
        <s v="820-029"/>
        <s v="820-031"/>
        <s v="M-211308"/>
        <s v="A-1PL-211408"/>
        <s v="A-1PL-211508"/>
        <s v="A-1PL-212008"/>
        <s v="TSXX-LOA2010"/>
        <s v="A-1PL-212014"/>
        <s v="A-1PS-222012"/>
        <s v="SMES #09"/>
        <s v="SMES #11"/>
        <s v="TSXX-LOA1508"/>
        <s v="TSXX-LOA2008"/>
        <s v="TSXX-LOA2014"/>
        <s v="TSXX-LOA2017"/>
        <s v="TSXX-LOACE1508"/>
        <s v="TSXX-LOART2012"/>
        <s v="103-11"/>
        <s v="TSXX-LOA2012"/>
        <s v="A-1PL-212012"/>
        <n v="3308050"/>
        <s v="A-1PIZC-212017"/>
        <n v="3318225"/>
        <s v="A-1PIZC-212014"/>
        <s v="A-1PL-212010"/>
        <s v="106-11"/>
        <s v="V-201408"/>
        <n v="3348235"/>
        <n v="3318235"/>
        <s v="820-032"/>
        <s v="820-028"/>
        <n v="3338235"/>
        <s v="TSXX-LOA2020"/>
        <s v="TSXX-LOA2025"/>
        <s v="TSXX-LOA2030"/>
        <s v="TSXX-LOA2035"/>
        <s v="TSXX-LOA2040"/>
        <s v="A-1N-211508"/>
        <s v="A-1N-212008"/>
        <s v="pieza contra ángulo"/>
        <s v="Handle Spare Parts"/>
        <s v="Handle smaller screws"/>
        <s v="Handle bigger screws"/>
        <s v="Llave Corta"/>
      </sharedItems>
    </cacheField>
    <cacheField name="Description" numFmtId="0">
      <sharedItems/>
    </cacheField>
    <cacheField name="Short Description_x000a_ (mm)" numFmtId="0">
      <sharedItems containsBlank="1" count="40">
        <s v="Contra Angulo"/>
        <s v="Mango"/>
        <s v="Extensión"/>
        <s v="1.3 x 8"/>
        <s v="1.4 x 8"/>
        <s v="1.5 x 8"/>
        <s v="2.0 x 8"/>
        <s v="2.0 X 10"/>
        <s v="2.0 x 14"/>
        <s v="TS 2.0 x 12"/>
        <s v="Expansor 1ra generación #09"/>
        <s v="Expansor 1ra generación #11"/>
        <s v="2.0 x 17"/>
        <s v="Dual 1.5 x 8"/>
        <s v="2.0 x 12 Total"/>
        <s v="Expansor 3ra generación #11"/>
        <s v="2.0 X 12"/>
        <s v="Handle Universal "/>
        <s v="IZC 2 x 17"/>
        <s v="Blade for Engine"/>
        <s v="IZC 2 x 14"/>
        <s v="V 1.4 x 8"/>
        <s v="V long blade"/>
        <s v="UNICO"/>
        <s v="Long Blade M"/>
        <s v="2.0 X 20"/>
        <s v="2.0 X 25"/>
        <s v="2.0 X 30"/>
        <s v="2.0 X 35"/>
        <s v="2.0 X 40"/>
        <s v="Expansor 3ra generación #11 SET"/>
        <s v="1.5 x 8 BS"/>
        <s v="2.0 x 8 BS"/>
        <s v="pieza contra ángulo"/>
        <s v="Handle Spare Parts"/>
        <s v="Handle smaller screws"/>
        <s v="Handle bigger screws"/>
        <s v="Llave corta expansor"/>
        <s v="Mango+Extensión" u="1"/>
        <m u="1"/>
      </sharedItems>
    </cacheField>
    <cacheField name="Product Lot" numFmtId="0">
      <sharedItems containsBlank="1" containsMixedTypes="1" containsNumber="1" containsInteger="1" minValue="47160" maxValue="52006"/>
    </cacheField>
    <cacheField name="Quantity" numFmtId="164">
      <sharedItems containsSemiMixedTypes="0" containsString="0" containsNumber="1" containsInteger="1" minValue="-100" maxValue="300"/>
    </cacheField>
    <cacheField name="Unit Cost" numFmtId="0">
      <sharedItems containsString="0" containsBlank="1" containsNumber="1" minValue="1" maxValue="2160000"/>
    </cacheField>
    <cacheField name="Total Cost" numFmtId="166">
      <sharedItems containsString="0" containsBlank="1" containsNumber="1" minValue="-10104869.833333332" maxValue="64736000"/>
    </cacheField>
    <cacheField name="Currency" numFmtId="0">
      <sharedItems containsBlank="1"/>
    </cacheField>
    <cacheField name="Supplier Purchasing Invoice" numFmtId="0">
      <sharedItems containsBlank="1"/>
    </cacheField>
    <cacheField name="Customer Sales Invoice" numFmtId="0">
      <sharedItems containsBlank="1" containsMixedTypes="1" containsNumber="1" containsInteger="1" minValue="20220040" maxValue="20230186"/>
    </cacheField>
    <cacheField name="Customer" numFmtId="0">
      <sharedItems containsBlank="1"/>
    </cacheField>
    <cacheField name="Inventory Loan 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OC" refreshedDate="45841.732091666665" createdVersion="7" refreshedVersion="8" minRefreshableVersion="3" recordCount="840" xr:uid="{2EDD6900-B03A-418B-B24B-00A91E32F3F6}">
  <cacheSource type="worksheet">
    <worksheetSource ref="B10:R850" sheet="Kardex"/>
  </cacheSource>
  <cacheFields count="17">
    <cacheField name="Date" numFmtId="16">
      <sharedItems containsSemiMixedTypes="0" containsNonDate="0" containsDate="1" containsString="0" minDate="2022-12-08T00:00:00" maxDate="2024-11-19T00:00:00" count="97">
        <d v="2022-12-08T00:00:00"/>
        <d v="2023-02-17T00:00:00"/>
        <d v="2023-11-15T00:00:00"/>
        <d v="2022-12-14T00:00:00"/>
        <d v="2022-12-28T00:00:00"/>
        <d v="2024-10-02T00:00:00"/>
        <d v="2024-11-18T00:00:00"/>
        <d v="2023-01-12T00:00:00"/>
        <d v="2023-01-13T00:00:00"/>
        <d v="2023-01-17T00:00:00"/>
        <d v="2023-01-26T00:00:00"/>
        <d v="2023-02-03T00:00:00"/>
        <d v="2023-02-06T00:00:00"/>
        <d v="2023-02-08T00:00:00"/>
        <d v="2023-02-15T00:00:00"/>
        <d v="2023-02-20T00:00:00"/>
        <d v="2023-02-21T00:00:00"/>
        <d v="2023-02-22T00:00:00"/>
        <d v="2023-02-23T00:00:00"/>
        <d v="2023-02-24T00:00:00"/>
        <d v="2023-02-28T00:00:00"/>
        <d v="2023-03-02T00:00:00"/>
        <d v="2023-03-10T00:00:00"/>
        <d v="2023-03-13T00:00:00"/>
        <d v="2023-03-14T00:00:00"/>
        <d v="2023-03-15T00:00:00"/>
        <d v="2023-03-16T00:00:00"/>
        <d v="2023-03-21T00:00:00"/>
        <d v="2023-03-22T00:00:00"/>
        <d v="2023-03-23T00:00:00"/>
        <d v="2023-03-27T00:00:00"/>
        <d v="2023-03-30T00:00:00"/>
        <d v="2023-03-24T00:00:00"/>
        <d v="2023-04-17T00:00:00"/>
        <d v="2023-04-18T00:00:00"/>
        <d v="2023-04-19T00:00:00"/>
        <d v="2023-04-27T00:00:00"/>
        <d v="2023-02-11T00:00:00"/>
        <d v="2023-05-02T00:00:00"/>
        <d v="2023-05-05T00:00:00"/>
        <d v="2023-05-08T00:00:00"/>
        <d v="2023-05-10T00:00:00"/>
        <d v="2023-05-11T00:00:00"/>
        <d v="2023-05-18T00:00:00"/>
        <d v="2023-05-24T00:00:00"/>
        <d v="2023-05-29T00:00:00"/>
        <d v="2023-06-01T00:00:00"/>
        <d v="2023-06-08T00:00:00"/>
        <d v="2023-06-15T00:00:00"/>
        <d v="2023-06-22T00:00:00"/>
        <d v="2023-06-24T00:00:00"/>
        <d v="2023-06-26T00:00:00"/>
        <d v="2023-06-29T00:00:00"/>
        <d v="2023-06-30T00:00:00"/>
        <d v="2023-07-10T00:00:00"/>
        <d v="2023-05-03T00:00:00"/>
        <d v="2023-07-11T00:00:00"/>
        <d v="2023-07-17T00:00:00"/>
        <d v="2023-07-14T00:00:00"/>
        <d v="2023-07-24T00:00:00"/>
        <d v="2023-07-27T00:00:00"/>
        <d v="2023-07-31T00:00:00"/>
        <d v="2023-08-10T00:00:00"/>
        <d v="2023-08-11T00:00:00"/>
        <d v="2023-08-15T00:00:00"/>
        <d v="2023-08-16T00:00:00"/>
        <d v="2023-08-17T00:00:00"/>
        <d v="2023-08-18T00:00:00"/>
        <d v="2023-08-25T00:00:00"/>
        <d v="2023-08-28T00:00:00"/>
        <d v="2023-08-29T00:00:00"/>
        <d v="2023-08-31T00:00:00"/>
        <d v="2023-09-04T00:00:00"/>
        <d v="2023-09-11T00:00:00"/>
        <d v="2023-08-30T00:00:00"/>
        <d v="2023-09-13T00:00:00"/>
        <d v="2023-09-15T00:00:00"/>
        <d v="2023-09-21T00:00:00"/>
        <d v="2023-09-22T00:00:00"/>
        <d v="2023-09-26T00:00:00"/>
        <d v="2023-09-28T00:00:00"/>
        <d v="2023-09-29T00:00:00"/>
        <d v="2023-10-03T00:00:00"/>
        <d v="2023-10-06T00:00:00"/>
        <d v="2023-10-07T00:00:00"/>
        <d v="2023-10-20T00:00:00"/>
        <d v="2023-10-23T00:00:00"/>
        <d v="2023-10-26T00:00:00"/>
        <d v="2023-11-10T00:00:00"/>
        <d v="2023-10-05T00:00:00"/>
        <d v="2023-11-27T00:00:00"/>
        <d v="2023-11-30T00:00:00"/>
        <d v="2023-12-04T00:00:00"/>
        <d v="2023-12-05T00:00:00"/>
        <d v="2023-12-11T00:00:00"/>
        <d v="2023-12-20T00:00:00"/>
        <d v="2023-12-21T00:00:00"/>
      </sharedItems>
    </cacheField>
    <cacheField name="Movement Type" numFmtId="0">
      <sharedItems count="9">
        <s v="Inventory"/>
        <s v="Inventory movement"/>
        <s v="Purchasing"/>
        <s v="Inventory loan"/>
        <s v="Sales"/>
        <s v="Donación"/>
        <s v="Damage"/>
        <s v="Training"/>
        <s v="Gift"/>
      </sharedItems>
    </cacheField>
    <cacheField name="Product Type" numFmtId="0">
      <sharedItems/>
    </cacheField>
    <cacheField name="Brand" numFmtId="0">
      <sharedItems count="2">
        <s v="Bio-Ray"/>
        <s v="Ankyra"/>
      </sharedItems>
    </cacheField>
    <cacheField name="Reference" numFmtId="0">
      <sharedItems containsMixedTypes="1" containsNumber="1" containsInteger="1" minValue="3308050" maxValue="3348235"/>
    </cacheField>
    <cacheField name="Description" numFmtId="0">
      <sharedItems/>
    </cacheField>
    <cacheField name="Short Description_x000a_ (mm)" numFmtId="0">
      <sharedItems/>
    </cacheField>
    <cacheField name="Product Lot" numFmtId="0">
      <sharedItems containsBlank="1" containsMixedTypes="1" containsNumber="1" containsInteger="1" minValue="47160" maxValue="52006"/>
    </cacheField>
    <cacheField name="Quantity" numFmtId="164">
      <sharedItems containsSemiMixedTypes="0" containsString="0" containsNumber="1" containsInteger="1" minValue="-100" maxValue="300"/>
    </cacheField>
    <cacheField name="Unit Cost" numFmtId="0">
      <sharedItems containsString="0" containsBlank="1" containsNumber="1" minValue="1" maxValue="2160000"/>
    </cacheField>
    <cacheField name="Total Cost" numFmtId="166">
      <sharedItems containsString="0" containsBlank="1" containsNumber="1" minValue="-10104869.833333332" maxValue="64736000"/>
    </cacheField>
    <cacheField name="Currency" numFmtId="0">
      <sharedItems containsBlank="1"/>
    </cacheField>
    <cacheField name="Supplier Purchasing Invoice" numFmtId="0">
      <sharedItems containsBlank="1"/>
    </cacheField>
    <cacheField name="Customer Sales Invoice" numFmtId="0">
      <sharedItems containsBlank="1" containsMixedTypes="1" containsNumber="1" containsInteger="1" minValue="20220040" maxValue="20230186"/>
    </cacheField>
    <cacheField name="Customer" numFmtId="0">
      <sharedItems containsBlank="1"/>
    </cacheField>
    <cacheField name="Inventory Loan " numFmtId="0">
      <sharedItems containsBlank="1"/>
    </cacheField>
    <cacheField name="Rep" numFmtId="0">
      <sharedItems containsBlank="1" count="5">
        <m/>
        <s v="Conny"/>
        <s v="Catalina"/>
        <s v="NA"/>
        <s v="Producto con caucho rot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OC" refreshedDate="45841.732092129627" createdVersion="7" refreshedVersion="8" minRefreshableVersion="3" recordCount="480" xr:uid="{2B52DA9D-6FE5-405A-8372-114F91D9CBAD}">
  <cacheSource type="worksheet">
    <worksheetSource ref="B10:R490" sheet="Kardex"/>
  </cacheSource>
  <cacheFields count="17">
    <cacheField name="Date" numFmtId="16">
      <sharedItems containsSemiMixedTypes="0" containsNonDate="0" containsDate="1" containsString="0" minDate="2022-12-08T00:00:00" maxDate="2024-11-19T00:00:00" count="57">
        <d v="2022-12-08T00:00:00"/>
        <d v="2023-02-17T00:00:00"/>
        <d v="2023-11-15T00:00:00"/>
        <d v="2022-12-14T00:00:00"/>
        <d v="2022-12-28T00:00:00"/>
        <d v="2024-10-02T00:00:00"/>
        <d v="2024-11-18T00:00:00"/>
        <d v="2023-01-12T00:00:00"/>
        <d v="2023-01-13T00:00:00"/>
        <d v="2023-01-17T00:00:00"/>
        <d v="2023-01-26T00:00:00"/>
        <d v="2023-02-03T00:00:00"/>
        <d v="2023-02-06T00:00:00"/>
        <d v="2023-02-08T00:00:00"/>
        <d v="2023-02-15T00:00:00"/>
        <d v="2023-02-20T00:00:00"/>
        <d v="2023-02-21T00:00:00"/>
        <d v="2023-02-22T00:00:00"/>
        <d v="2023-02-23T00:00:00"/>
        <d v="2023-02-24T00:00:00"/>
        <d v="2023-02-28T00:00:00"/>
        <d v="2023-03-02T00:00:00"/>
        <d v="2023-03-10T00:00:00"/>
        <d v="2023-03-13T00:00:00"/>
        <d v="2023-03-14T00:00:00"/>
        <d v="2023-03-15T00:00:00"/>
        <d v="2023-03-16T00:00:00"/>
        <d v="2023-03-21T00:00:00"/>
        <d v="2023-03-22T00:00:00"/>
        <d v="2023-03-23T00:00:00"/>
        <d v="2023-03-27T00:00:00"/>
        <d v="2023-03-30T00:00:00"/>
        <d v="2023-03-24T00:00:00"/>
        <d v="2023-04-17T00:00:00"/>
        <d v="2023-04-18T00:00:00"/>
        <d v="2023-04-19T00:00:00"/>
        <d v="2023-04-27T00:00:00"/>
        <d v="2023-02-11T00:00:00"/>
        <d v="2023-05-02T00:00:00"/>
        <d v="2023-05-05T00:00:00"/>
        <d v="2023-05-08T00:00:00"/>
        <d v="2023-05-10T00:00:00"/>
        <d v="2023-05-11T00:00:00"/>
        <d v="2023-05-18T00:00:00"/>
        <d v="2023-05-24T00:00:00"/>
        <d v="2023-05-29T00:00:00"/>
        <d v="2023-06-01T00:00:00"/>
        <d v="2023-06-08T00:00:00"/>
        <d v="2023-06-15T00:00:00"/>
        <d v="2023-06-22T00:00:00"/>
        <d v="2023-06-24T00:00:00"/>
        <d v="2023-06-26T00:00:00"/>
        <d v="2023-06-29T00:00:00"/>
        <d v="2023-06-30T00:00:00"/>
        <d v="2023-07-10T00:00:00"/>
        <d v="2023-05-03T00:00:00"/>
        <d v="2023-07-11T00:00:00"/>
      </sharedItems>
    </cacheField>
    <cacheField name="Movement Type" numFmtId="0">
      <sharedItems count="9">
        <s v="Inventory"/>
        <s v="Inventory movement"/>
        <s v="Purchasing"/>
        <s v="Inventory loan"/>
        <s v="Sales"/>
        <s v="Donación"/>
        <s v="Damage"/>
        <s v="Training"/>
        <s v="Gift"/>
      </sharedItems>
    </cacheField>
    <cacheField name="Product Type" numFmtId="0">
      <sharedItems/>
    </cacheField>
    <cacheField name="Brand" numFmtId="0">
      <sharedItems/>
    </cacheField>
    <cacheField name="Reference" numFmtId="0">
      <sharedItems containsMixedTypes="1" containsNumber="1" containsInteger="1" minValue="3308050" maxValue="3348235"/>
    </cacheField>
    <cacheField name="Description" numFmtId="0">
      <sharedItems/>
    </cacheField>
    <cacheField name="Short Description_x000a_ (mm)" numFmtId="0">
      <sharedItems/>
    </cacheField>
    <cacheField name="Product Lot" numFmtId="0">
      <sharedItems containsBlank="1" containsMixedTypes="1" containsNumber="1" containsInteger="1" minValue="47160" maxValue="50361"/>
    </cacheField>
    <cacheField name="Quantity" numFmtId="164">
      <sharedItems containsSemiMixedTypes="0" containsString="0" containsNumber="1" containsInteger="1" minValue="-61" maxValue="300"/>
    </cacheField>
    <cacheField name="Unit Cost" numFmtId="0">
      <sharedItems containsString="0" containsBlank="1" containsNumber="1" minValue="73.06083650190115" maxValue="2160000"/>
    </cacheField>
    <cacheField name="Total Cost" numFmtId="166">
      <sharedItems containsString="0" containsBlank="1" containsNumber="1" minValue="-10104869.833333332" maxValue="24478200"/>
    </cacheField>
    <cacheField name="Currency" numFmtId="0">
      <sharedItems containsBlank="1"/>
    </cacheField>
    <cacheField name="Supplier Purchasing Invoice" numFmtId="0">
      <sharedItems containsBlank="1"/>
    </cacheField>
    <cacheField name="Customer Sales Invoice" numFmtId="0">
      <sharedItems containsBlank="1" containsMixedTypes="1" containsNumber="1" containsInteger="1" minValue="20220040" maxValue="20230095"/>
    </cacheField>
    <cacheField name="Customer" numFmtId="0">
      <sharedItems containsBlank="1"/>
    </cacheField>
    <cacheField name="Inventory Loan " numFmtId="0">
      <sharedItems containsBlank="1"/>
    </cacheField>
    <cacheField name="Rep" numFmtId="0">
      <sharedItems containsBlank="1" count="5">
        <m/>
        <s v="Conny"/>
        <s v="Catalina"/>
        <s v="NA"/>
        <s v="Producto con caucho rot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OC" refreshedDate="45841.732092939812" createdVersion="7" refreshedVersion="8" minRefreshableVersion="3" recordCount="1639" xr:uid="{FE67AC9A-79A1-41D1-855A-DC0488BCBF99}">
  <cacheSource type="worksheet">
    <worksheetSource ref="B10:R1827" sheet="Kardex"/>
  </cacheSource>
  <cacheFields count="19">
    <cacheField name="Date" numFmtId="0">
      <sharedItems containsNonDate="0" containsDate="1" containsString="0" containsBlank="1" minDate="2022-12-08T00:00:00" maxDate="2024-12-19T00:00:00" count="198">
        <d v="2022-12-08T00:00:00"/>
        <d v="2023-02-17T00:00:00"/>
        <d v="2023-11-15T00:00:00"/>
        <d v="2022-12-14T00:00:00"/>
        <d v="2022-12-28T00:00:00"/>
        <d v="2024-10-02T00:00:00"/>
        <d v="2024-11-18T00:00:00"/>
        <d v="2023-01-12T00:00:00"/>
        <d v="2023-01-13T00:00:00"/>
        <d v="2023-01-17T00:00:00"/>
        <d v="2023-01-26T00:00:00"/>
        <d v="2023-02-03T00:00:00"/>
        <d v="2023-02-06T00:00:00"/>
        <d v="2023-02-08T00:00:00"/>
        <d v="2023-02-15T00:00:00"/>
        <d v="2023-02-20T00:00:00"/>
        <d v="2023-02-21T00:00:00"/>
        <d v="2023-02-22T00:00:00"/>
        <d v="2023-02-23T00:00:00"/>
        <d v="2023-02-24T00:00:00"/>
        <d v="2023-02-28T00:00:00"/>
        <d v="2023-03-02T00:00:00"/>
        <d v="2023-03-10T00:00:00"/>
        <d v="2023-03-13T00:00:00"/>
        <d v="2023-03-14T00:00:00"/>
        <d v="2023-03-15T00:00:00"/>
        <d v="2023-03-16T00:00:00"/>
        <d v="2023-03-21T00:00:00"/>
        <d v="2023-03-22T00:00:00"/>
        <d v="2023-03-23T00:00:00"/>
        <d v="2023-03-27T00:00:00"/>
        <d v="2023-03-30T00:00:00"/>
        <d v="2023-03-24T00:00:00"/>
        <d v="2023-04-17T00:00:00"/>
        <d v="2023-04-18T00:00:00"/>
        <d v="2023-04-19T00:00:00"/>
        <d v="2023-04-27T00:00:00"/>
        <d v="2023-02-11T00:00:00"/>
        <d v="2023-05-02T00:00:00"/>
        <d v="2023-05-05T00:00:00"/>
        <d v="2023-05-08T00:00:00"/>
        <d v="2023-05-10T00:00:00"/>
        <d v="2023-05-11T00:00:00"/>
        <d v="2023-05-18T00:00:00"/>
        <d v="2023-05-24T00:00:00"/>
        <d v="2023-05-29T00:00:00"/>
        <d v="2023-06-01T00:00:00"/>
        <d v="2023-06-08T00:00:00"/>
        <d v="2023-06-15T00:00:00"/>
        <d v="2023-06-22T00:00:00"/>
        <d v="2023-06-24T00:00:00"/>
        <d v="2023-06-26T00:00:00"/>
        <d v="2023-06-29T00:00:00"/>
        <d v="2023-06-30T00:00:00"/>
        <d v="2023-07-10T00:00:00"/>
        <d v="2023-05-03T00:00:00"/>
        <d v="2023-07-11T00:00:00"/>
        <d v="2023-07-17T00:00:00"/>
        <d v="2023-07-14T00:00:00"/>
        <d v="2023-07-24T00:00:00"/>
        <d v="2023-07-27T00:00:00"/>
        <d v="2023-07-31T00:00:00"/>
        <d v="2023-08-10T00:00:00"/>
        <d v="2023-08-11T00:00:00"/>
        <d v="2023-08-15T00:00:00"/>
        <d v="2023-08-16T00:00:00"/>
        <d v="2023-08-17T00:00:00"/>
        <d v="2023-08-18T00:00:00"/>
        <d v="2023-08-25T00:00:00"/>
        <d v="2023-08-28T00:00:00"/>
        <d v="2023-08-29T00:00:00"/>
        <d v="2023-08-31T00:00:00"/>
        <d v="2023-09-04T00:00:00"/>
        <d v="2023-09-11T00:00:00"/>
        <d v="2023-08-30T00:00:00"/>
        <d v="2023-09-13T00:00:00"/>
        <d v="2023-09-15T00:00:00"/>
        <d v="2023-09-21T00:00:00"/>
        <d v="2023-09-22T00:00:00"/>
        <d v="2023-09-26T00:00:00"/>
        <d v="2023-09-28T00:00:00"/>
        <d v="2023-09-29T00:00:00"/>
        <d v="2023-10-03T00:00:00"/>
        <d v="2023-10-06T00:00:00"/>
        <d v="2023-10-07T00:00:00"/>
        <d v="2023-10-20T00:00:00"/>
        <d v="2023-10-23T00:00:00"/>
        <d v="2023-10-26T00:00:00"/>
        <d v="2023-11-10T00:00:00"/>
        <d v="2023-10-05T00:00:00"/>
        <d v="2023-11-27T00:00:00"/>
        <d v="2023-11-30T00:00:00"/>
        <d v="2023-12-04T00:00:00"/>
        <d v="2023-12-05T00:00:00"/>
        <d v="2023-12-11T00:00:00"/>
        <d v="2023-12-20T00:00:00"/>
        <d v="2023-12-21T00:00:00"/>
        <d v="2024-01-11T00:00:00"/>
        <d v="2024-01-12T00:00:00"/>
        <d v="2024-01-15T00:00:00"/>
        <d v="2024-01-16T00:00:00"/>
        <d v="2024-01-19T00:00:00"/>
        <d v="2024-01-30T00:00:00"/>
        <d v="2024-02-06T00:00:00"/>
        <d v="2024-02-07T00:00:00"/>
        <d v="2024-02-09T00:00:00"/>
        <d v="2024-02-19T00:00:00"/>
        <d v="2024-02-21T00:00:00"/>
        <d v="2024-02-20T00:00:00"/>
        <d v="2024-02-15T00:00:00"/>
        <d v="2024-02-28T00:00:00"/>
        <d v="2024-03-03T00:00:00"/>
        <d v="2024-03-12T00:00:00"/>
        <d v="2024-03-20T00:00:00"/>
        <d v="2024-03-21T00:00:00"/>
        <d v="2024-03-26T00:00:00"/>
        <d v="2024-04-02T00:00:00"/>
        <d v="2024-04-04T00:00:00"/>
        <d v="2024-04-09T00:00:00"/>
        <d v="2024-04-10T00:00:00"/>
        <d v="2024-04-15T00:00:00"/>
        <d v="2024-04-19T00:00:00"/>
        <d v="2024-04-23T00:00:00"/>
        <d v="2024-04-26T00:00:00"/>
        <d v="2024-05-07T00:00:00"/>
        <d v="2024-05-10T00:00:00"/>
        <d v="2024-05-14T00:00:00"/>
        <d v="2024-05-16T00:00:00"/>
        <d v="2024-05-17T00:00:00"/>
        <d v="2024-05-21T00:00:00"/>
        <d v="2024-05-28T00:00:00"/>
        <d v="2024-05-29T00:00:00"/>
        <d v="2024-05-30T00:00:00"/>
        <d v="2024-05-31T00:00:00"/>
        <d v="2024-06-04T00:00:00"/>
        <d v="2024-06-05T00:00:00"/>
        <d v="2024-06-06T00:00:00"/>
        <d v="2024-06-11T00:00:00"/>
        <d v="2024-06-12T00:00:00"/>
        <d v="2024-06-14T00:00:00"/>
        <d v="2024-06-23T00:00:00"/>
        <d v="2024-06-26T00:00:00"/>
        <d v="2024-06-28T00:00:00"/>
        <d v="2024-07-02T00:00:00"/>
        <d v="2024-07-04T00:00:00"/>
        <d v="2024-07-05T00:00:00"/>
        <d v="2024-07-09T00:00:00"/>
        <d v="2024-07-10T00:00:00"/>
        <d v="2024-07-18T00:00:00"/>
        <d v="2024-07-19T00:00:00"/>
        <d v="2024-07-29T00:00:00"/>
        <d v="2024-07-30T00:00:00"/>
        <d v="2024-07-31T00:00:00"/>
        <d v="2024-08-01T00:00:00"/>
        <d v="2024-08-02T00:00:00"/>
        <d v="2024-08-09T00:00:00"/>
        <d v="2024-08-14T00:00:00"/>
        <d v="2024-08-16T00:00:00"/>
        <d v="2024-08-20T00:00:00"/>
        <d v="2024-08-22T00:00:00"/>
        <d v="2024-08-24T00:00:00"/>
        <d v="2024-08-26T00:00:00"/>
        <d v="2024-08-27T00:00:00"/>
        <d v="2024-08-29T00:00:00"/>
        <d v="2024-09-03T00:00:00"/>
        <d v="2024-09-05T00:00:00"/>
        <d v="2024-09-09T00:00:00"/>
        <d v="2024-09-10T00:00:00"/>
        <d v="2024-09-11T00:00:00"/>
        <d v="2024-09-13T00:00:00"/>
        <d v="2024-09-17T00:00:00"/>
        <d v="2024-09-18T00:00:00"/>
        <d v="2024-09-19T00:00:00"/>
        <d v="2024-09-21T00:00:00"/>
        <d v="2024-09-23T00:00:00"/>
        <d v="2024-09-24T00:00:00"/>
        <d v="2024-09-25T00:00:00"/>
        <d v="2024-09-26T00:00:00"/>
        <d v="2024-09-27T00:00:00"/>
        <d v="2024-10-04T00:00:00"/>
        <d v="2024-10-10T00:00:00"/>
        <d v="2024-10-15T00:00:00"/>
        <d v="2024-10-18T00:00:00"/>
        <d v="2024-10-28T00:00:00"/>
        <d v="2024-10-30T00:00:00"/>
        <d v="2024-11-12T00:00:00"/>
        <d v="2024-11-14T00:00:00"/>
        <d v="2024-11-19T00:00:00"/>
        <d v="2024-11-20T00:00:00"/>
        <d v="2024-11-26T00:00:00"/>
        <d v="2024-11-28T00:00:00"/>
        <d v="2024-12-02T00:00:00"/>
        <d v="2024-12-04T00:00:00"/>
        <d v="2024-12-06T00:00:00"/>
        <d v="2024-12-10T00:00:00"/>
        <d v="2024-12-12T00:00:00"/>
        <d v="2024-12-18T00:00:00"/>
        <m/>
      </sharedItems>
      <fieldGroup par="18" base="0">
        <rangePr groupBy="months" startDate="2022-12-08T00:00:00" endDate="2024-12-19T00:00:00"/>
        <groupItems count="14">
          <s v="(en blanco)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9/12/2024"/>
        </groupItems>
      </fieldGroup>
    </cacheField>
    <cacheField name="Movement Type" numFmtId="0">
      <sharedItems containsBlank="1" count="14">
        <s v="Inventory"/>
        <s v="Inventory movement"/>
        <s v="Purchasing"/>
        <s v="Inventory loan"/>
        <s v="Sales"/>
        <s v="Donación"/>
        <s v="Damage"/>
        <s v="Training"/>
        <s v="Gift"/>
        <s v="Inventory "/>
        <s v="Obsequio"/>
        <s v="Garantia"/>
        <m/>
        <s v="Inventory Loan " u="1"/>
      </sharedItems>
    </cacheField>
    <cacheField name="Product Type" numFmtId="0">
      <sharedItems containsBlank="1" count="6">
        <s v="Instrument"/>
        <s v="Anchorage"/>
        <s v="Spare parts"/>
        <m/>
        <s v="extensiones " u="1"/>
        <s v="unicos" u="1"/>
      </sharedItems>
    </cacheField>
    <cacheField name="Brand" numFmtId="0">
      <sharedItems containsBlank="1" count="3">
        <s v="Bio-Ray"/>
        <s v="Ankyra"/>
        <m/>
      </sharedItems>
    </cacheField>
    <cacheField name="Reference" numFmtId="0">
      <sharedItems containsBlank="1" containsMixedTypes="1" containsNumber="1" containsInteger="1" minValue="331007" maxValue="3348235"/>
    </cacheField>
    <cacheField name="Description" numFmtId="0">
      <sharedItems containsBlank="1"/>
    </cacheField>
    <cacheField name="Short Description_x000a_ (mm)" numFmtId="0">
      <sharedItems containsBlank="1" count="49">
        <s v="Contra Angulo"/>
        <s v="Mango"/>
        <s v="Extensión"/>
        <s v="1.3 x 8"/>
        <s v="1.4 x 8"/>
        <s v="1.5 x 8"/>
        <s v="2.0 x 8"/>
        <s v="2.0 X 10"/>
        <s v="2.0 x 14"/>
        <s v="TS 2.0 x 12"/>
        <s v="Expansor 1ra generación #09"/>
        <s v="Expansor 1ra generación #11"/>
        <s v="2.0 x 17"/>
        <s v="Dual 1.5 x 8"/>
        <s v="2.0 x 12 Total"/>
        <s v="Expansor 3ra generación #11"/>
        <s v="2.0 X 12"/>
        <s v="Handle Universal "/>
        <s v="IZC 2 x 17"/>
        <s v="Blade for Engine"/>
        <s v="IZC 2 x 14"/>
        <s v="V 1.4 x 8"/>
        <s v="V long blade"/>
        <s v="UNICO"/>
        <s v="Long Blade M"/>
        <s v="2.0 X 20"/>
        <s v="2.0 X 25"/>
        <s v="2.0 X 30"/>
        <s v="2.0 X 35"/>
        <s v="2.0 X 40"/>
        <s v="Expansor 3ra generación #11 SET"/>
        <s v="1.5 x 8 BS"/>
        <s v="2.0 x 8 BS"/>
        <s v="pieza contra ángulo"/>
        <s v="Handle Spare Parts"/>
        <s v="Handle smaller screws"/>
        <s v="Handle bigger screws"/>
        <s v="Llave corta expansor"/>
        <s v="CAP"/>
        <s v="1.5 x 7 BS"/>
        <s v="Blade for Engine 25mm"/>
        <s v="Blade for Engine 50mm"/>
        <s v="Ratchet Adapter"/>
        <s v="Ratchet Wrench"/>
        <s v="O-Ring"/>
        <m/>
        <s v="Extensión " u="1"/>
        <s v="Extension" u="1"/>
        <s v="Mango+Extensión" u="1"/>
      </sharedItems>
    </cacheField>
    <cacheField name="Product Lot" numFmtId="0">
      <sharedItems containsBlank="1" containsMixedTypes="1" containsNumber="1" containsInteger="1" minValue="47160" maxValue="52006"/>
    </cacheField>
    <cacheField name="Quantity" numFmtId="164">
      <sharedItems containsString="0" containsBlank="1" containsNumber="1" containsInteger="1" minValue="-200" maxValue="300"/>
    </cacheField>
    <cacheField name="Unit Cost" numFmtId="0">
      <sharedItems containsString="0" containsBlank="1" containsNumber="1" minValue="0.30771869639794169" maxValue="2160000"/>
    </cacheField>
    <cacheField name="Total Cost" numFmtId="0">
      <sharedItems containsString="0" containsBlank="1" containsNumber="1" minValue="-10104869.833333332" maxValue="64736000"/>
    </cacheField>
    <cacheField name="Currency" numFmtId="0">
      <sharedItems containsBlank="1"/>
    </cacheField>
    <cacheField name="Supplier Purchasing Invoice" numFmtId="0">
      <sharedItems containsBlank="1"/>
    </cacheField>
    <cacheField name="Customer Sales Invoice" numFmtId="0">
      <sharedItems containsBlank="1" containsMixedTypes="1" containsNumber="1" containsInteger="1" minValue="20220040" maxValue="20240339"/>
    </cacheField>
    <cacheField name="Customer" numFmtId="0">
      <sharedItems containsBlank="1"/>
    </cacheField>
    <cacheField name="Inventory Loan " numFmtId="0">
      <sharedItems containsBlank="1"/>
    </cacheField>
    <cacheField name="Rep" numFmtId="0">
      <sharedItems containsBlank="1"/>
    </cacheField>
    <cacheField name="Quarters" numFmtId="0" databaseField="0">
      <fieldGroup base="0">
        <rangePr groupBy="quarters" startDate="2022-12-08T00:00:00" endDate="2024-12-19T00:00:00"/>
        <groupItems count="6">
          <s v="&lt;8/12/2022"/>
          <s v="Trim.1"/>
          <s v="Trim.2"/>
          <s v="Trim.3"/>
          <s v="Trim.4"/>
          <s v="&gt;19/12/2024"/>
        </groupItems>
      </fieldGroup>
    </cacheField>
    <cacheField name="Years" numFmtId="0" databaseField="0">
      <fieldGroup base="0">
        <rangePr groupBy="years" startDate="2022-12-08T00:00:00" endDate="2024-12-19T00:00:00"/>
        <groupItems count="5">
          <s v="&lt;8/12/2022"/>
          <s v="2022"/>
          <s v="2023"/>
          <s v="2024"/>
          <s v="&gt;19/12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24">
  <r>
    <d v="2022-12-08T00:00:00"/>
    <s v="Inventory"/>
    <x v="0"/>
    <s v="Bio-Ray"/>
    <n v="3318055"/>
    <x v="0"/>
    <s v="Contra Angulo"/>
    <m/>
    <n v="2"/>
    <n v="2160000"/>
    <n v="4320000"/>
    <m/>
    <n v="979.78068335166654"/>
    <n v="979.78068335166654"/>
    <m/>
    <m/>
    <m/>
    <m/>
    <m/>
  </r>
  <r>
    <d v="2022-12-08T00:00:00"/>
    <s v="Inventory"/>
    <x v="0"/>
    <s v="Ankyra"/>
    <s v="820-029"/>
    <x v="1"/>
    <s v="Mango"/>
    <n v="49116"/>
    <n v="10"/>
    <n v="357000"/>
    <n v="3570000"/>
    <s v="COP"/>
    <n v="809.67987026977994"/>
    <n v="809.67987026977994"/>
    <s v="entregado por Elsa Arango"/>
    <m/>
    <m/>
    <m/>
    <m/>
  </r>
  <r>
    <d v="2022-12-08T00:00:00"/>
    <s v="Inventory movement"/>
    <x v="0"/>
    <s v="Ankyra"/>
    <s v="820-031"/>
    <x v="2"/>
    <s v="Extensión"/>
    <n v="48791"/>
    <n v="-12"/>
    <n v="90440"/>
    <n v="-1085280"/>
    <m/>
    <n v="-246.14268056201311"/>
    <n v="-246.14268056201311"/>
    <m/>
    <m/>
    <m/>
    <m/>
    <m/>
  </r>
  <r>
    <d v="2022-12-08T00:00:00"/>
    <s v="Inventory movement"/>
    <x v="0"/>
    <s v="Ankyra"/>
    <s v="820-029"/>
    <x v="1"/>
    <s v="Mango"/>
    <n v="48466"/>
    <n v="-19"/>
    <n v="357000"/>
    <n v="-6783000"/>
    <s v="COP"/>
    <n v="-1538.391753512582"/>
    <n v="-1538.391753512582"/>
    <m/>
    <m/>
    <m/>
    <m/>
    <m/>
  </r>
  <r>
    <d v="2022-12-08T00:00:00"/>
    <s v="Inventory movement"/>
    <x v="0"/>
    <s v="Ankyra"/>
    <s v="820-031"/>
    <x v="2"/>
    <s v="Extensión"/>
    <n v="48141"/>
    <n v="-16"/>
    <n v="90440"/>
    <n v="-1447040"/>
    <m/>
    <n v="-328.19024074935083"/>
    <n v="-328.19024074935083"/>
    <m/>
    <m/>
    <m/>
    <m/>
    <m/>
  </r>
  <r>
    <d v="2022-12-08T00:00:00"/>
    <s v="Inventory movement"/>
    <x v="0"/>
    <s v="Ankyra"/>
    <s v="820-029"/>
    <x v="1"/>
    <s v="Mango"/>
    <n v="47816"/>
    <n v="-20"/>
    <n v="357000"/>
    <n v="-7140000"/>
    <s v="COP"/>
    <n v="-1619.3597405395599"/>
    <n v="-1619.3597405395599"/>
    <m/>
    <m/>
    <m/>
    <m/>
    <m/>
  </r>
  <r>
    <d v="2022-12-08T00:00:00"/>
    <s v="Inventory movement"/>
    <x v="0"/>
    <s v="Ankyra"/>
    <s v="820-031"/>
    <x v="2"/>
    <s v="Extensión"/>
    <n v="47491"/>
    <n v="-20"/>
    <n v="90440"/>
    <n v="-1808800"/>
    <m/>
    <n v="-410.23780093668853"/>
    <n v="-410.23780093668853"/>
    <m/>
    <m/>
    <m/>
    <m/>
    <m/>
  </r>
  <r>
    <d v="2022-12-08T00:00:00"/>
    <s v="Inventory"/>
    <x v="1"/>
    <s v="Bio-Ray"/>
    <s v="M-211308"/>
    <x v="3"/>
    <s v="1.3 x 8"/>
    <s v="L210206901"/>
    <n v="30"/>
    <n v="73331"/>
    <n v="2199930"/>
    <m/>
    <n v="498.9465089643129"/>
    <n v="498.9465089643129"/>
    <m/>
    <m/>
    <m/>
    <m/>
    <m/>
  </r>
  <r>
    <d v="2022-12-08T00:00:00"/>
    <s v="Inventory"/>
    <x v="1"/>
    <s v="Bio-Ray"/>
    <s v="A-1PL-211408"/>
    <x v="4"/>
    <s v="1.4 x 8"/>
    <s v="L210905201"/>
    <n v="4"/>
    <n v="73331"/>
    <n v="293324"/>
    <m/>
    <n v="66.526201195241725"/>
    <n v="66.526201195241725"/>
    <m/>
    <m/>
    <m/>
    <m/>
    <m/>
  </r>
  <r>
    <d v="2022-12-08T00:00:00"/>
    <s v="Inventory"/>
    <x v="1"/>
    <s v="Bio-Ray"/>
    <s v="A-1PL-211508"/>
    <x v="5"/>
    <s v="1.5 x 8"/>
    <s v="L211103501"/>
    <n v="3"/>
    <n v="73331"/>
    <n v="219993"/>
    <m/>
    <n v="49.894650896431287"/>
    <n v="49.894650896431287"/>
    <m/>
    <m/>
    <m/>
    <m/>
    <m/>
  </r>
  <r>
    <d v="2022-12-08T00:00:00"/>
    <s v="Inventory"/>
    <x v="1"/>
    <s v="Bio-Ray"/>
    <s v="A-1PL-211508"/>
    <x v="5"/>
    <s v="1.5 x 8"/>
    <s v="L211100801"/>
    <n v="12"/>
    <n v="73331"/>
    <n v="879972"/>
    <m/>
    <n v="199.57860358572515"/>
    <n v="199.57860358572515"/>
    <m/>
    <m/>
    <m/>
    <m/>
    <m/>
  </r>
  <r>
    <d v="2022-12-08T00:00:00"/>
    <s v="Inventory"/>
    <x v="1"/>
    <s v="Bio-Ray"/>
    <s v="A-1PL-211508"/>
    <x v="5"/>
    <s v="1.5 x 8"/>
    <s v="L220206201"/>
    <n v="1"/>
    <n v="73331"/>
    <n v="73331"/>
    <s v="COP"/>
    <n v="16.631550298810431"/>
    <n v="16.631550298810431"/>
    <m/>
    <m/>
    <m/>
    <m/>
    <m/>
  </r>
  <r>
    <d v="2022-12-08T00:00:00"/>
    <s v="Inventory"/>
    <x v="1"/>
    <s v="Bio-Ray"/>
    <s v="A-1PL-211508"/>
    <x v="5"/>
    <s v="1.5 x 8"/>
    <s v="L211105401"/>
    <n v="5"/>
    <n v="73331"/>
    <n v="366655"/>
    <m/>
    <n v="83.15775149405215"/>
    <n v="83.15775149405215"/>
    <m/>
    <m/>
    <m/>
    <m/>
    <m/>
  </r>
  <r>
    <d v="2022-12-08T00:00:00"/>
    <s v="Inventory"/>
    <x v="1"/>
    <s v="Bio-Ray"/>
    <s v="A-1PL-211508"/>
    <x v="5"/>
    <s v="1.5 x 8"/>
    <s v="L211104201"/>
    <n v="1"/>
    <n v="73331"/>
    <n v="73331"/>
    <m/>
    <n v="16.631550298810431"/>
    <n v="16.631550298810431"/>
    <m/>
    <m/>
    <m/>
    <m/>
    <m/>
  </r>
  <r>
    <d v="2022-12-08T00:00:00"/>
    <s v="Inventory"/>
    <x v="1"/>
    <s v="Bio-Ray"/>
    <s v="A-1PL-211508"/>
    <x v="5"/>
    <s v="1.5 x 8"/>
    <s v="L211008301"/>
    <n v="2"/>
    <n v="73331"/>
    <n v="146662"/>
    <m/>
    <n v="33.263100597620863"/>
    <n v="33.263100597620863"/>
    <m/>
    <m/>
    <m/>
    <m/>
    <m/>
  </r>
  <r>
    <d v="2022-12-08T00:00:00"/>
    <s v="Inventory"/>
    <x v="1"/>
    <s v="Bio-Ray"/>
    <s v="A-1PL-211508"/>
    <x v="5"/>
    <s v="1.5 x 8"/>
    <s v="L211013001"/>
    <n v="1"/>
    <n v="73331"/>
    <n v="73331"/>
    <m/>
    <n v="16.631550298810431"/>
    <n v="16.631550298810431"/>
    <m/>
    <m/>
    <m/>
    <m/>
    <m/>
  </r>
  <r>
    <d v="2022-12-08T00:00:00"/>
    <s v="Inventory"/>
    <x v="1"/>
    <s v="Bio-Ray"/>
    <s v="A-1PL-212008"/>
    <x v="6"/>
    <s v="2.0 x 8"/>
    <s v="L210807001"/>
    <n v="3"/>
    <n v="73331"/>
    <n v="219993"/>
    <m/>
    <n v="49.894650896431287"/>
    <n v="49.894650896431287"/>
    <m/>
    <m/>
    <m/>
    <m/>
    <m/>
  </r>
  <r>
    <d v="2023-02-17T00:00:00"/>
    <s v="Purchasing"/>
    <x v="1"/>
    <s v="Ankyra"/>
    <s v="TSXX-LOA2010"/>
    <x v="7"/>
    <s v="2.0 X 10"/>
    <s v="EE148352X1"/>
    <n v="60"/>
    <n v="51750"/>
    <n v="3105000"/>
    <m/>
    <n v="704.21736615901034"/>
    <n v="704.21736615901034"/>
    <s v="FV-105224"/>
    <m/>
    <m/>
    <m/>
    <m/>
  </r>
  <r>
    <d v="2022-12-08T00:00:00"/>
    <s v="Inventory"/>
    <x v="1"/>
    <s v="Bio-Ray"/>
    <s v="A-1PL-212014"/>
    <x v="8"/>
    <s v="2.0 x 14"/>
    <s v="L210904601"/>
    <n v="2"/>
    <n v="73331"/>
    <n v="146662"/>
    <m/>
    <n v="33.263100597620863"/>
    <n v="33.263100597620863"/>
    <m/>
    <m/>
    <m/>
    <m/>
    <m/>
  </r>
  <r>
    <d v="2022-12-08T00:00:00"/>
    <s v="Inventory"/>
    <x v="1"/>
    <s v="Bio-Ray"/>
    <s v="A-1PL-212014"/>
    <x v="8"/>
    <s v="2.0 x 14"/>
    <s v="L211203101"/>
    <n v="17"/>
    <n v="73331"/>
    <n v="1246627"/>
    <m/>
    <n v="282.7363550797773"/>
    <n v="282.7363550797773"/>
    <m/>
    <m/>
    <m/>
    <m/>
    <m/>
  </r>
  <r>
    <d v="2022-12-08T00:00:00"/>
    <s v="Inventory"/>
    <x v="1"/>
    <s v="Bio-Ray"/>
    <s v="A-1PL-212014"/>
    <x v="8"/>
    <s v="2.0 x 14"/>
    <s v="L210901401"/>
    <n v="10"/>
    <n v="73331"/>
    <n v="733310"/>
    <m/>
    <n v="166.3155029881043"/>
    <n v="166.3155029881043"/>
    <m/>
    <m/>
    <m/>
    <m/>
    <m/>
  </r>
  <r>
    <d v="2022-12-08T00:00:00"/>
    <s v="Inventory"/>
    <x v="1"/>
    <s v="Bio-Ray"/>
    <s v="A-1PS-222012"/>
    <x v="9"/>
    <s v="TS 2.0 x 12"/>
    <s v="L220407701"/>
    <n v="8"/>
    <n v="73331"/>
    <n v="586648"/>
    <s v="COP"/>
    <n v="133.05240239048345"/>
    <n v="133.05240239048345"/>
    <m/>
    <m/>
    <m/>
    <m/>
    <m/>
  </r>
  <r>
    <d v="2022-12-08T00:00:00"/>
    <s v="Inventory"/>
    <x v="0"/>
    <s v="Bio-Ray"/>
    <s v="SMES #09"/>
    <x v="10"/>
    <s v="Expansor 1ra generación #09"/>
    <m/>
    <n v="1"/>
    <m/>
    <m/>
    <m/>
    <n v="0"/>
    <m/>
    <m/>
    <m/>
    <m/>
    <m/>
    <m/>
  </r>
  <r>
    <d v="2022-12-08T00:00:00"/>
    <s v="Inventory"/>
    <x v="0"/>
    <s v="Bio-Ray"/>
    <s v="SMES #11"/>
    <x v="11"/>
    <s v="Expansor 1ra generación #11"/>
    <m/>
    <n v="4"/>
    <n v="73.06083650190115"/>
    <n v="292.2433460076046"/>
    <s v="USD"/>
    <m/>
    <n v="292.2433460076046"/>
    <m/>
    <m/>
    <m/>
    <m/>
    <m/>
  </r>
  <r>
    <d v="2022-12-08T00:00:00"/>
    <s v="Inventory"/>
    <x v="1"/>
    <s v="Ankyra"/>
    <s v="TSXX-LOA1508"/>
    <x v="12"/>
    <s v="1.5 x 8"/>
    <s v="EE138062X1"/>
    <n v="24"/>
    <n v="61600"/>
    <n v="1478400"/>
    <m/>
    <n v="-73.06083650190115"/>
    <n v="-73.06083650190115"/>
    <m/>
    <m/>
    <m/>
    <m/>
    <m/>
  </r>
  <r>
    <d v="2022-12-08T00:00:00"/>
    <s v="Inventory"/>
    <x v="1"/>
    <s v="Ankyra"/>
    <s v="TSXX-LOA1508"/>
    <x v="12"/>
    <s v="1.5 x 8"/>
    <s v="EE138065X1"/>
    <n v="4"/>
    <n v="61600"/>
    <n v="246400"/>
    <m/>
    <n v="-73.06083650190115"/>
    <n v="-73.06083650190115"/>
    <m/>
    <m/>
    <m/>
    <m/>
    <m/>
  </r>
  <r>
    <d v="2022-12-08T00:00:00"/>
    <s v="Inventory"/>
    <x v="1"/>
    <s v="Ankyra"/>
    <s v="TSXX-LOA2008"/>
    <x v="13"/>
    <s v="2.0 x 8"/>
    <s v="EE136231X1"/>
    <n v="1"/>
    <n v="61600"/>
    <n v="61600"/>
    <m/>
    <n v="10"/>
    <n v="10"/>
    <m/>
    <m/>
    <m/>
    <m/>
    <m/>
  </r>
  <r>
    <d v="2022-12-08T00:00:00"/>
    <s v="Inventory"/>
    <x v="1"/>
    <s v="Ankyra"/>
    <s v="TSXX-LOA2014"/>
    <x v="14"/>
    <s v="2.0 x 14"/>
    <s v="EE138091X1"/>
    <n v="27"/>
    <n v="61600"/>
    <n v="1663200"/>
    <m/>
    <n v="180"/>
    <n v="180"/>
    <m/>
    <m/>
    <m/>
    <m/>
    <m/>
  </r>
  <r>
    <d v="2022-12-08T00:00:00"/>
    <s v="Inventory"/>
    <x v="1"/>
    <s v="Ankyra"/>
    <s v="TSXX-LOA2014"/>
    <x v="14"/>
    <s v="2.0 x 14"/>
    <s v="EE138085X1"/>
    <n v="1"/>
    <n v="61600"/>
    <n v="61600"/>
    <m/>
    <n v="5"/>
    <n v="5"/>
    <m/>
    <m/>
    <m/>
    <m/>
    <m/>
  </r>
  <r>
    <d v="2022-12-08T00:00:00"/>
    <s v="Inventory"/>
    <x v="1"/>
    <s v="Ankyra"/>
    <s v="TSXX-LOA2017"/>
    <x v="15"/>
    <s v="2.0 x 17"/>
    <s v="EE138094X1"/>
    <n v="34"/>
    <n v="61600"/>
    <n v="2094400"/>
    <m/>
    <n v="-3"/>
    <n v="-3"/>
    <m/>
    <m/>
    <m/>
    <m/>
    <m/>
  </r>
  <r>
    <d v="2022-12-08T00:00:00"/>
    <s v="Inventory"/>
    <x v="1"/>
    <s v="Ankyra"/>
    <s v="TSXX-LOACE1508"/>
    <x v="16"/>
    <s v="Dual 1.5 x 8"/>
    <s v="EE138096X1"/>
    <n v="18"/>
    <n v="61600"/>
    <n v="1108800"/>
    <m/>
    <n v="-3"/>
    <n v="-3"/>
    <m/>
    <m/>
    <m/>
    <m/>
    <m/>
  </r>
  <r>
    <d v="2022-12-08T00:00:00"/>
    <s v="Inventory"/>
    <x v="1"/>
    <s v="Ankyra"/>
    <s v="TSXX-LOART2012"/>
    <x v="17"/>
    <s v="2.0 x 12 Total"/>
    <s v="EE138101X1"/>
    <n v="10"/>
    <n v="61600"/>
    <n v="616000"/>
    <m/>
    <n v="-8"/>
    <n v="-8"/>
    <m/>
    <m/>
    <m/>
    <m/>
    <m/>
  </r>
  <r>
    <d v="2022-12-08T00:00:00"/>
    <s v="Inventory"/>
    <x v="0"/>
    <s v="Bio-Ray"/>
    <s v="103-11"/>
    <x v="18"/>
    <s v="Expansor 3ra generación #11"/>
    <m/>
    <n v="7"/>
    <m/>
    <m/>
    <m/>
    <n v="1043.726235741445"/>
    <n v="1043.726235741445"/>
    <m/>
    <m/>
    <m/>
    <m/>
    <m/>
  </r>
  <r>
    <d v="2022-12-08T00:00:00"/>
    <s v="Inventory"/>
    <x v="1"/>
    <s v="Ankyra"/>
    <s v="TSXX-LOA2012"/>
    <x v="19"/>
    <s v="2.0 X 12"/>
    <s v="EE138084X1"/>
    <n v="1"/>
    <n v="61600"/>
    <n v="61600"/>
    <m/>
    <n v="626.2357414448669"/>
    <n v="626.2357414448669"/>
    <m/>
    <m/>
    <m/>
    <m/>
    <m/>
  </r>
  <r>
    <d v="2022-12-08T00:00:00"/>
    <s v="Inventory"/>
    <x v="1"/>
    <s v="Ankyra"/>
    <s v="TSXX-LOA2012"/>
    <x v="19"/>
    <s v="2.0 X 12"/>
    <s v="EE138079X1"/>
    <n v="2"/>
    <n v="61600"/>
    <n v="123200"/>
    <m/>
    <n v="626.2357414448669"/>
    <n v="626.2357414448669"/>
    <m/>
    <m/>
    <m/>
    <m/>
    <m/>
  </r>
  <r>
    <d v="2022-12-08T00:00:00"/>
    <s v="Inventory"/>
    <x v="1"/>
    <s v="Bio-Ray"/>
    <s v="A-1PL-212012"/>
    <x v="20"/>
    <s v="2.0 X 12"/>
    <s v="L220701501"/>
    <n v="12"/>
    <n v="73331"/>
    <n v="879972"/>
    <m/>
    <n v="2087.4524714828899"/>
    <n v="2087.4524714828899"/>
    <m/>
    <m/>
    <m/>
    <m/>
    <m/>
  </r>
  <r>
    <d v="2023-11-15T00:00:00"/>
    <s v="Purchasing"/>
    <x v="1"/>
    <s v="Ankyra"/>
    <s v="TSXX-LOA2010"/>
    <x v="7"/>
    <s v="2.0 X 10"/>
    <s v="EE162876X1"/>
    <n v="100"/>
    <n v="51750"/>
    <n v="5175000"/>
    <m/>
    <n v="730.60836501901144"/>
    <n v="730.60836501901144"/>
    <s v="FV-124648"/>
    <m/>
    <m/>
    <m/>
    <m/>
  </r>
  <r>
    <d v="2022-12-14T00:00:00"/>
    <s v="Inventory loan"/>
    <x v="1"/>
    <s v="Bio-Ray"/>
    <s v="A-1PL-212008"/>
    <x v="6"/>
    <s v="2.0 x 8"/>
    <s v="L210709801"/>
    <n v="5"/>
    <n v="73331"/>
    <n v="366655"/>
    <m/>
    <n v="375.74144486692023"/>
    <n v="375.74144486692023"/>
    <m/>
    <m/>
    <m/>
    <s v="Silvia Tellez"/>
    <m/>
  </r>
  <r>
    <d v="2022-12-28T00:00:00"/>
    <s v="Inventory movement"/>
    <x v="0"/>
    <s v="Bio-Ray"/>
    <n v="3308050"/>
    <x v="21"/>
    <s v="Handle Universal "/>
    <s v="NA"/>
    <n v="3"/>
    <n v="675000"/>
    <n v="2025000"/>
    <s v="COP"/>
    <n v="10"/>
    <n v="10"/>
    <m/>
    <m/>
    <s v="Entregados por Dra Elsa "/>
    <m/>
    <m/>
  </r>
  <r>
    <d v="2022-12-28T00:00:00"/>
    <s v="Sales"/>
    <x v="0"/>
    <s v="Bio-Ray"/>
    <n v="3308050"/>
    <x v="21"/>
    <s v="Handle Universal "/>
    <s v="NA"/>
    <n v="-2"/>
    <n v="675000"/>
    <n v="-1350000"/>
    <s v="COP"/>
    <n v="5"/>
    <n v="5"/>
    <m/>
    <n v="20220040"/>
    <s v="Medicona SRL (Guillermo Ramírez-Rep Dominicana)"/>
    <m/>
    <s v="Conny"/>
  </r>
  <r>
    <d v="2022-12-28T00:00:00"/>
    <s v="Sales"/>
    <x v="1"/>
    <s v="Bio-Ray"/>
    <s v="A-1PIZC-212017"/>
    <x v="22"/>
    <s v="IZC 2 x 17"/>
    <s v="L210901201"/>
    <n v="-3"/>
    <n v="73331"/>
    <n v="-219993"/>
    <s v="COP"/>
    <n v="180"/>
    <n v="180"/>
    <m/>
    <n v="20220040"/>
    <s v="Medicona SRL (Guillermo Ramírez-Rep Dominicana)"/>
    <m/>
    <s v="Conny"/>
  </r>
  <r>
    <d v="2022-12-28T00:00:00"/>
    <s v="Sales"/>
    <x v="1"/>
    <s v="Bio-Ray"/>
    <s v="A-1PIZC-212017"/>
    <x v="22"/>
    <s v="IZC 2 x 17"/>
    <s v="L210611801"/>
    <n v="-2"/>
    <n v="73331"/>
    <n v="-146662"/>
    <s v="COP"/>
    <n v="224.21917808219177"/>
    <n v="224.21917808219177"/>
    <m/>
    <n v="20220040"/>
    <s v="Medicona SRL (Guillermo Ramírez-Rep Dominicana)"/>
    <m/>
    <s v="Conny"/>
  </r>
  <r>
    <d v="2022-12-28T00:00:00"/>
    <s v="Sales"/>
    <x v="1"/>
    <s v="Bio-Ray"/>
    <s v="A-1PL-211508"/>
    <x v="5"/>
    <s v="1.5 x 8"/>
    <s v="L220206201"/>
    <n v="-1"/>
    <n v="73331"/>
    <n v="-73331"/>
    <s v="COP"/>
    <n v="224.21917808219177"/>
    <n v="224.21917808219177"/>
    <m/>
    <n v="20220040"/>
    <s v="Medicona SRL (Guillermo Ramírez-Rep Dominicana)"/>
    <m/>
    <s v="Conny"/>
  </r>
  <r>
    <d v="2022-12-28T00:00:00"/>
    <s v="Sales"/>
    <x v="1"/>
    <s v="Bio-Ray"/>
    <s v="A-1PL-211508"/>
    <x v="5"/>
    <s v="1.5 x 8"/>
    <s v="L211105401"/>
    <n v="-5"/>
    <n v="73331"/>
    <n v="-366655"/>
    <m/>
    <n v="570.7397260273973"/>
    <n v="570.7397260273973"/>
    <m/>
    <n v="20220040"/>
    <s v="Medicona SRL (Guillermo Ramírez-Rep Dominicana)"/>
    <m/>
    <s v="Conny"/>
  </r>
  <r>
    <d v="2022-12-28T00:00:00"/>
    <s v="Sales"/>
    <x v="1"/>
    <s v="Bio-Ray"/>
    <s v="A-1PL-211508"/>
    <x v="5"/>
    <s v="1.5 x 8"/>
    <s v="L211104201"/>
    <n v="-1"/>
    <n v="73331"/>
    <n v="-73331"/>
    <m/>
    <n v="1426.8493150684933"/>
    <n v="1426.8493150684933"/>
    <m/>
    <n v="20220040"/>
    <s v="Medicona SRL (Guillermo Ramírez-Rep Dominicana)"/>
    <m/>
    <s v="Conny"/>
  </r>
  <r>
    <d v="2022-12-28T00:00:00"/>
    <s v="Sales"/>
    <x v="1"/>
    <s v="Bio-Ray"/>
    <s v="A-1PL-211508"/>
    <x v="5"/>
    <s v="1.5 x 8"/>
    <s v="L211008301"/>
    <n v="-2"/>
    <n v="73331"/>
    <n v="-146662"/>
    <m/>
    <n v="1426.8493150684933"/>
    <n v="1426.8493150684933"/>
    <m/>
    <n v="20220040"/>
    <s v="Medicona SRL (Guillermo Ramírez-Rep Dominicana)"/>
    <m/>
    <s v="Conny"/>
  </r>
  <r>
    <d v="2022-12-28T00:00:00"/>
    <s v="Sales"/>
    <x v="1"/>
    <s v="Bio-Ray"/>
    <s v="A-1PL-211508"/>
    <x v="5"/>
    <s v="1.5 x 8"/>
    <s v="L211013001"/>
    <n v="-1"/>
    <n v="73331"/>
    <n v="-73331"/>
    <m/>
    <n v="199.75890410958905"/>
    <n v="199.75890410958905"/>
    <m/>
    <n v="20220040"/>
    <s v="Medicona SRL (Guillermo Ramírez-Rep Dominicana)"/>
    <m/>
    <s v="Conny"/>
  </r>
  <r>
    <d v="2022-12-28T00:00:00"/>
    <s v="Sales"/>
    <x v="1"/>
    <s v="Bio-Ray"/>
    <s v="A-1PL-212008"/>
    <x v="6"/>
    <s v="2.0 x 8"/>
    <s v="L210807001"/>
    <n v="-3"/>
    <n v="73331"/>
    <n v="-219993"/>
    <m/>
    <n v="85.610958904109594"/>
    <n v="85.610958904109594"/>
    <m/>
    <n v="20220040"/>
    <s v="Medicona SRL (Guillermo Ramírez-Rep Dominicana)"/>
    <m/>
    <s v="Conny"/>
  </r>
  <r>
    <d v="2022-12-28T00:00:00"/>
    <s v="Sales"/>
    <x v="1"/>
    <s v="Bio-Ray"/>
    <s v="A-1PL-212008"/>
    <x v="6"/>
    <s v="2.0 x 8"/>
    <s v="L210709801"/>
    <n v="-5"/>
    <n v="73331"/>
    <n v="-366655"/>
    <m/>
    <n v="14.268493150684932"/>
    <n v="14.268493150684932"/>
    <m/>
    <n v="20220040"/>
    <s v="Medicona SRL (Guillermo Ramírez-Rep Dominicana)"/>
    <m/>
    <s v="Conny"/>
  </r>
  <r>
    <d v="2024-10-02T00:00:00"/>
    <s v="Purchasing"/>
    <x v="1"/>
    <s v="Ankyra"/>
    <s v="TSXX-LOA2010"/>
    <x v="7"/>
    <s v="2.0 X 10"/>
    <s v="EE180815X1"/>
    <n v="71"/>
    <n v="51750"/>
    <n v="3674250"/>
    <s v="COP"/>
    <n v="1779.4849315068493"/>
    <n v="1779.4849315068493"/>
    <s v="SAMPEDRO FV 147067"/>
    <m/>
    <m/>
    <m/>
    <m/>
  </r>
  <r>
    <d v="2024-11-18T00:00:00"/>
    <s v="Purchasing"/>
    <x v="1"/>
    <s v="Ankyra"/>
    <s v="TSXX-LOA2010"/>
    <x v="7"/>
    <s v="2.0 X 10"/>
    <s v="EE182212X1"/>
    <n v="29"/>
    <n v="51750"/>
    <n v="1500750"/>
    <s v="COP"/>
    <n v="660.42739726027401"/>
    <n v="660.42739726027401"/>
    <s v="SAMPEDRO FV 150118"/>
    <m/>
    <m/>
    <m/>
    <m/>
  </r>
  <r>
    <d v="2022-12-28T00:00:00"/>
    <s v="Sales"/>
    <x v="1"/>
    <s v="Bio-Ray"/>
    <s v="A-1PL-212012"/>
    <x v="20"/>
    <s v="2.0 X 12"/>
    <s v="L220701501"/>
    <n v="-8"/>
    <n v="73331"/>
    <n v="-586648"/>
    <m/>
    <n v="476.97534246575344"/>
    <n v="476.97534246575344"/>
    <m/>
    <n v="20220040"/>
    <s v="Medicona SRL (Guillermo Ramírez-Rep Dominicana)"/>
    <m/>
    <s v="Conny"/>
  </r>
  <r>
    <d v="2022-12-28T00:00:00"/>
    <s v="Sales"/>
    <x v="1"/>
    <s v="Bio-Ray"/>
    <s v="A-1PL-212014"/>
    <x v="8"/>
    <s v="2.0 x 14"/>
    <s v="L211203101"/>
    <n v="-1"/>
    <n v="73331"/>
    <n v="-73331"/>
    <m/>
    <n v="-91.726027397260282"/>
    <n v="-91.726027397260282"/>
    <m/>
    <n v="20220040"/>
    <s v="Medicona SRL (Guillermo Ramírez-Rep Dominicana)"/>
    <m/>
    <s v="Conny"/>
  </r>
  <r>
    <d v="2023-01-12T00:00:00"/>
    <s v="Inventory loan"/>
    <x v="1"/>
    <s v="Ankyra"/>
    <s v="TSXX-LOA2014"/>
    <x v="14"/>
    <s v="2.0 x 14"/>
    <s v="EE138085X1"/>
    <n v="-1"/>
    <n v="61600"/>
    <n v="-61600"/>
    <m/>
    <n v="-285.36986301369865"/>
    <n v="-285.36986301369865"/>
    <m/>
    <m/>
    <m/>
    <s v="Virgina Hurtado"/>
    <m/>
  </r>
  <r>
    <d v="2023-01-12T00:00:00"/>
    <s v="Inventory loan"/>
    <x v="1"/>
    <s v="Ankyra"/>
    <s v="TSXX-LOA2014"/>
    <x v="14"/>
    <s v="2.0 x 14"/>
    <s v="EE138091X1"/>
    <n v="-1"/>
    <n v="61600"/>
    <n v="-61600"/>
    <m/>
    <n v="570.7397260273973"/>
    <n v="570.7397260273973"/>
    <m/>
    <m/>
    <m/>
    <s v="Virgina Hurtado"/>
    <m/>
  </r>
  <r>
    <d v="2023-01-13T00:00:00"/>
    <s v="Inventory loan"/>
    <x v="1"/>
    <s v="Ankyra"/>
    <s v="TSXX-LOA2014"/>
    <x v="14"/>
    <s v="2.0 x 14"/>
    <s v="EE142003X1"/>
    <n v="2"/>
    <n v="61600"/>
    <n v="123200"/>
    <m/>
    <n v="-570.7397260273973"/>
    <n v="-570.7397260273973"/>
    <m/>
    <m/>
    <m/>
    <s v="Virgina Hurtado"/>
    <m/>
  </r>
  <r>
    <d v="2023-01-17T00:00:00"/>
    <s v="Inventory movement"/>
    <x v="0"/>
    <s v="Bio-Ray"/>
    <n v="3318225"/>
    <x v="23"/>
    <s v="Blade for Engine"/>
    <s v="NA"/>
    <n v="-4"/>
    <n v="153420.53519000002"/>
    <n v="-613682.1407600001"/>
    <s v="COP"/>
    <n v="-165.1068493150685"/>
    <n v="-165.1068493150685"/>
    <m/>
    <m/>
    <s v="Solicitud Dra Elsa Arango"/>
    <m/>
    <m/>
  </r>
  <r>
    <d v="2023-01-26T00:00:00"/>
    <s v="Inventory loan"/>
    <x v="1"/>
    <s v="Ankyra"/>
    <s v="TSXX-LOA2012"/>
    <x v="19"/>
    <s v="2.0 X 12"/>
    <s v="EE120650X1"/>
    <n v="2"/>
    <n v="51750"/>
    <n v="103500"/>
    <m/>
    <n v="-214.02739726027397"/>
    <n v="-214.02739726027397"/>
    <m/>
    <m/>
    <m/>
    <s v="Silvia Tellez"/>
    <m/>
  </r>
  <r>
    <d v="2023-01-26T00:00:00"/>
    <s v="Inventory loan"/>
    <x v="1"/>
    <s v="Ankyra"/>
    <s v="TSXX-LOA2012"/>
    <x v="19"/>
    <s v="2.0 X 12"/>
    <s v="EE136237X1"/>
    <n v="2"/>
    <n v="51750"/>
    <n v="103500"/>
    <m/>
    <n v="-128.41643835616438"/>
    <n v="-128.41643835616438"/>
    <m/>
    <m/>
    <m/>
    <s v="Silvia Tellez"/>
    <m/>
  </r>
  <r>
    <d v="2023-01-26T00:00:00"/>
    <s v="Inventory loan"/>
    <x v="1"/>
    <s v="Ankyra"/>
    <s v="TSXX-LOA2012"/>
    <x v="19"/>
    <s v="2.0 X 12"/>
    <s v="EE133307X1"/>
    <n v="1"/>
    <n v="51750"/>
    <n v="51750"/>
    <m/>
    <n v="-998.79452054794524"/>
    <n v="-998.79452054794524"/>
    <m/>
    <m/>
    <m/>
    <s v="Silvia Tellez"/>
    <m/>
  </r>
  <r>
    <d v="2023-01-26T00:00:00"/>
    <s v="Donación"/>
    <x v="1"/>
    <s v="Ankyra"/>
    <s v="TSXX-LOA2012"/>
    <x v="19"/>
    <s v="2.0 X 12"/>
    <s v="EE120650X1"/>
    <n v="-2"/>
    <n v="51750"/>
    <n v="-103500"/>
    <m/>
    <n v="-403.59452054794519"/>
    <n v="-403.59452054794519"/>
    <m/>
    <m/>
    <s v="Donación Dr Joaquín Ariza"/>
    <m/>
    <m/>
  </r>
  <r>
    <d v="2023-01-26T00:00:00"/>
    <s v="Donación"/>
    <x v="1"/>
    <s v="Ankyra"/>
    <s v="TSXX-LOA2012"/>
    <x v="19"/>
    <s v="2.0 X 12"/>
    <s v="EE136237X1"/>
    <n v="-2"/>
    <n v="51750"/>
    <n v="-103500"/>
    <m/>
    <n v="-356.71232876712332"/>
    <n v="-356.71232876712332"/>
    <m/>
    <m/>
    <s v="Donación Dr Joaquín Ariza"/>
    <m/>
    <m/>
  </r>
  <r>
    <d v="2023-01-26T00:00:00"/>
    <s v="Donación"/>
    <x v="1"/>
    <s v="Ankyra"/>
    <s v="TSXX-LOA2012"/>
    <x v="19"/>
    <s v="2.0 X 12"/>
    <s v="EE133307X1"/>
    <n v="-1"/>
    <n v="51750"/>
    <n v="-51750"/>
    <m/>
    <n v="-57.07397260273973"/>
    <n v="-57.07397260273973"/>
    <m/>
    <m/>
    <s v="Donación Dr Joaquín Ariza"/>
    <m/>
    <m/>
  </r>
  <r>
    <d v="2023-02-03T00:00:00"/>
    <s v="Purchasing"/>
    <x v="0"/>
    <s v="Bio-Ray"/>
    <n v="3308050"/>
    <x v="21"/>
    <s v="Handle Universal "/>
    <s v="NA"/>
    <n v="48"/>
    <n v="505243.49166666658"/>
    <n v="24251687.599999994"/>
    <s v="COP"/>
    <n v="-85.610958904109594"/>
    <n v="-85.610958904109594"/>
    <s v="BioRay 20230116"/>
    <m/>
    <m/>
    <m/>
    <m/>
  </r>
  <r>
    <d v="2023-02-03T00:00:00"/>
    <s v="Purchasing"/>
    <x v="1"/>
    <s v="Bio-Ray"/>
    <s v="A-1PIZC-212014"/>
    <x v="24"/>
    <s v="IZC 2 x 14"/>
    <s v="L221108401"/>
    <n v="100"/>
    <n v="84287.164444444439"/>
    <n v="8428716.444444444"/>
    <s v="COP"/>
    <n v="-458.63013698630135"/>
    <n v="-458.63013698630135"/>
    <s v="BioRay 20230116"/>
    <m/>
    <m/>
    <m/>
    <m/>
  </r>
  <r>
    <d v="2023-02-03T00:00:00"/>
    <s v="Purchasing"/>
    <x v="1"/>
    <s v="Bio-Ray"/>
    <s v="A-1PIZC-212017"/>
    <x v="22"/>
    <s v="IZC 2 x 17"/>
    <s v="L220922201"/>
    <n v="50"/>
    <n v="84287.164444444439"/>
    <n v="4214358.222222222"/>
    <s v="COP"/>
    <n v="-285.36986301369865"/>
    <n v="-285.36986301369865"/>
    <s v="BioRay 20230116"/>
    <m/>
    <m/>
    <m/>
    <m/>
  </r>
  <r>
    <d v="2023-02-03T00:00:00"/>
    <s v="Purchasing"/>
    <x v="1"/>
    <s v="Bio-Ray"/>
    <s v="A-1PL-211508"/>
    <x v="5"/>
    <s v="1.5 x 8"/>
    <s v="L220602101"/>
    <n v="1"/>
    <n v="65949.40444444443"/>
    <n v="65949.40444444443"/>
    <m/>
    <n v="-313.11787072243351"/>
    <n v="-313.11787072243351"/>
    <s v="BioRay 20230116"/>
    <m/>
    <m/>
    <m/>
    <m/>
  </r>
  <r>
    <d v="2023-02-03T00:00:00"/>
    <s v="Purchasing"/>
    <x v="1"/>
    <s v="Bio-Ray"/>
    <s v="A-1PL-211508"/>
    <x v="5"/>
    <s v="1.5 x 8"/>
    <s v="L220602101"/>
    <n v="34"/>
    <n v="65949.40444444443"/>
    <n v="2242279.7511111107"/>
    <m/>
    <n v="508.55147842806684"/>
    <n v="508.55147842806684"/>
    <s v="BioRay 20230116"/>
    <m/>
    <m/>
    <m/>
    <m/>
  </r>
  <r>
    <d v="2023-02-03T00:00:00"/>
    <s v="Purchasing"/>
    <x v="1"/>
    <s v="Bio-Ray"/>
    <s v="A-1PL-211508"/>
    <x v="5"/>
    <s v="1.5 x 8"/>
    <s v="L211100801"/>
    <n v="35"/>
    <n v="65949.40444444443"/>
    <n v="2308229.1555555551"/>
    <m/>
    <n v="-57.07397260273973"/>
    <n v="-57.07397260273973"/>
    <s v="BioRay 20230116"/>
    <m/>
    <m/>
    <m/>
    <m/>
  </r>
  <r>
    <d v="2023-02-03T00:00:00"/>
    <s v="Purchasing"/>
    <x v="1"/>
    <s v="Bio-Ray"/>
    <s v="A-1PL-212008"/>
    <x v="6"/>
    <s v="2.0 x 8"/>
    <s v="L220504801"/>
    <n v="60"/>
    <n v="65949.40444444443"/>
    <n v="3956964.2666666657"/>
    <m/>
    <n v="-214.02739726027397"/>
    <n v="-214.02739726027397"/>
    <s v="BioRay 20230116"/>
    <m/>
    <m/>
    <m/>
    <m/>
  </r>
  <r>
    <d v="2022-12-08T00:00:00"/>
    <s v="Inventory"/>
    <x v="1"/>
    <s v="Bio-Ray"/>
    <s v="A-1PL-212010"/>
    <x v="25"/>
    <s v="2.0 X 10"/>
    <s v="L220206201"/>
    <n v="3"/>
    <n v="73331"/>
    <n v="219993"/>
    <s v="COP"/>
    <n v="-275.17808219178085"/>
    <n v="-275.17808219178085"/>
    <m/>
    <m/>
    <m/>
    <m/>
    <m/>
  </r>
  <r>
    <d v="2022-12-14T00:00:00"/>
    <s v="Inventory loan"/>
    <x v="1"/>
    <s v="Bio-Ray"/>
    <s v="A-1PL-212010"/>
    <x v="25"/>
    <s v="2.0 X 10"/>
    <s v="L211108901"/>
    <n v="12"/>
    <n v="73331"/>
    <n v="879972"/>
    <m/>
    <n v="-185.49041095890414"/>
    <n v="-185.49041095890414"/>
    <m/>
    <m/>
    <m/>
    <s v="Silvia Tellez"/>
    <m/>
  </r>
  <r>
    <d v="2023-02-03T00:00:00"/>
    <s v="Sales"/>
    <x v="1"/>
    <s v="Bio-Ray"/>
    <s v="A-1PIZC-212014"/>
    <x v="24"/>
    <s v="IZC 2 x 14"/>
    <s v="L220812801"/>
    <n v="-10"/>
    <n v="73331"/>
    <n v="-733310"/>
    <s v="COP"/>
    <n v="-104.3726235741445"/>
    <n v="-104.3726235741445"/>
    <m/>
    <n v="20230026"/>
    <s v="MediLine (JJ Grand Prix - Guatemala)"/>
    <m/>
    <s v="Catalina"/>
  </r>
  <r>
    <d v="2023-02-03T00:00:00"/>
    <s v="Sales"/>
    <x v="1"/>
    <s v="Bio-Ray"/>
    <s v="A-1PIZC-212017"/>
    <x v="22"/>
    <s v="IZC 2 x 17"/>
    <s v="L210901201"/>
    <n v="-10"/>
    <n v="73331"/>
    <n v="-733310"/>
    <s v="COP"/>
    <n v="-220.14246575342466"/>
    <n v="-220.14246575342466"/>
    <m/>
    <n v="20230026"/>
    <s v="MediLine (JJ Grand Prix - Guatemala)"/>
    <m/>
    <s v="Catalina"/>
  </r>
  <r>
    <d v="2023-02-03T00:00:00"/>
    <s v="Sales"/>
    <x v="1"/>
    <s v="Bio-Ray"/>
    <s v="A-1PL-211508"/>
    <x v="5"/>
    <s v="1.5 x 8"/>
    <s v="L220602101"/>
    <n v="-1"/>
    <n v="65949.40444444443"/>
    <n v="-65949.40444444443"/>
    <m/>
    <n v="-356.71232876712332"/>
    <n v="-356.71232876712332"/>
    <m/>
    <n v="20230026"/>
    <s v="MediLine (JJ Grand Prix - Guatemala)"/>
    <m/>
    <s v="Catalina"/>
  </r>
  <r>
    <d v="2023-02-03T00:00:00"/>
    <s v="Sales"/>
    <x v="1"/>
    <s v="Bio-Ray"/>
    <s v="A-1PL-211508"/>
    <x v="5"/>
    <s v="1.5 x 8"/>
    <s v="L211103501"/>
    <n v="-3"/>
    <n v="73331"/>
    <n v="-219993"/>
    <m/>
    <n v="1"/>
    <n v="1"/>
    <m/>
    <n v="20230026"/>
    <s v="MediLine (JJ Grand Prix - Guatemala)"/>
    <m/>
    <s v="Catalina"/>
  </r>
  <r>
    <d v="2023-02-03T00:00:00"/>
    <s v="Sales"/>
    <x v="1"/>
    <s v="Bio-Ray"/>
    <s v="A-1PL-211508"/>
    <x v="5"/>
    <s v="1.5 x 8"/>
    <s v="L211100801"/>
    <n v="-16"/>
    <n v="73331"/>
    <n v="-1173296"/>
    <m/>
    <n v="4"/>
    <n v="4"/>
    <m/>
    <n v="20230026"/>
    <s v="MediLine (JJ Grand Prix - Guatemala)"/>
    <m/>
    <s v="Catalina"/>
  </r>
  <r>
    <d v="2022-12-28T00:00:00"/>
    <s v="Sales"/>
    <x v="1"/>
    <s v="Bio-Ray"/>
    <s v="A-1PL-212010"/>
    <x v="25"/>
    <s v="2.0 X 10"/>
    <s v="L220206201"/>
    <n v="-3"/>
    <n v="73331"/>
    <n v="-219993"/>
    <s v="COP"/>
    <n v="9"/>
    <n v="9"/>
    <m/>
    <n v="20220040"/>
    <s v="Medicona SRL (Guillermo Ramírez-Rep Dominicana)"/>
    <m/>
    <s v="Conny"/>
  </r>
  <r>
    <d v="2022-12-28T00:00:00"/>
    <s v="Sales"/>
    <x v="1"/>
    <s v="Bio-Ray"/>
    <s v="A-1PL-212010"/>
    <x v="25"/>
    <s v="2.0 X 10"/>
    <s v="L211108901"/>
    <n v="-12"/>
    <n v="73331"/>
    <n v="-879972"/>
    <m/>
    <n v="583.33333333333337"/>
    <n v="583.33333333333337"/>
    <m/>
    <n v="20220040"/>
    <s v="Medicona SRL (Guillermo Ramírez-Rep Dominicana)"/>
    <m/>
    <s v="Conny"/>
  </r>
  <r>
    <d v="2023-02-03T00:00:00"/>
    <s v="Purchasing"/>
    <x v="1"/>
    <s v="Bio-Ray"/>
    <s v="A-1PL-212010"/>
    <x v="25"/>
    <s v="2.0 X 10"/>
    <s v="L220923001"/>
    <n v="50"/>
    <n v="65949.40444444443"/>
    <n v="3297470.2222222215"/>
    <m/>
    <n v="160.41666666666669"/>
    <n v="160.41666666666669"/>
    <s v="BioRay 20230116"/>
    <m/>
    <m/>
    <m/>
    <m/>
  </r>
  <r>
    <d v="2023-02-03T00:00:00"/>
    <s v="Sales"/>
    <x v="1"/>
    <s v="Ankyra"/>
    <s v="TSXX-LOA1508"/>
    <x v="12"/>
    <s v="1.5 x 8"/>
    <s v="EE138062X1"/>
    <n v="-24"/>
    <n v="61600"/>
    <n v="-1478400"/>
    <m/>
    <n v="422.91666666666669"/>
    <n v="422.91666666666669"/>
    <m/>
    <n v="20230027"/>
    <s v="Global Connection &amp; Innovation LLC (Mauricio Arbelaez - USA)"/>
    <m/>
    <s v="Catalina"/>
  </r>
  <r>
    <d v="2023-02-03T00:00:00"/>
    <s v="Sales"/>
    <x v="1"/>
    <s v="Ankyra"/>
    <s v="TSXX-LOA1508"/>
    <x v="12"/>
    <s v="1.5 x 8"/>
    <s v="EE138065X1"/>
    <n v="-4"/>
    <n v="61600"/>
    <n v="-246400"/>
    <m/>
    <n v="1166.6666666666667"/>
    <n v="1166.6666666666667"/>
    <m/>
    <n v="20230027"/>
    <s v="Global Connection &amp; Innovation LLC (Mauricio Arbelaez - USA)"/>
    <m/>
    <s v="Catalina"/>
  </r>
  <r>
    <d v="2023-02-03T00:00:00"/>
    <s v="Sales"/>
    <x v="1"/>
    <s v="Ankyra"/>
    <s v="TSXX-LOA2008"/>
    <x v="13"/>
    <s v="2.0 x 8"/>
    <s v="EE136231X1"/>
    <n v="-1"/>
    <n v="61600"/>
    <n v="-61600"/>
    <m/>
    <n v="277.08333333333337"/>
    <n v="277.08333333333337"/>
    <m/>
    <n v="20230027"/>
    <s v="Global Connection &amp; Innovation LLC (Mauricio Arbelaez - USA)"/>
    <m/>
    <s v="Catalina"/>
  </r>
  <r>
    <d v="2023-02-03T00:00:00"/>
    <s v="Sales"/>
    <x v="1"/>
    <s v="Ankyra"/>
    <s v="TSXX-LOA2014"/>
    <x v="14"/>
    <s v="2.0 x 14"/>
    <s v="EE142003X1"/>
    <n v="-2"/>
    <n v="61600"/>
    <n v="-123200"/>
    <m/>
    <n v="14.583333333333334"/>
    <n v="14.583333333333334"/>
    <m/>
    <n v="20230027"/>
    <s v="Global Connection &amp; Innovation LLC (Mauricio Arbelaez - USA)"/>
    <m/>
    <s v="Catalina"/>
  </r>
  <r>
    <d v="2023-02-03T00:00:00"/>
    <s v="Sales"/>
    <x v="1"/>
    <s v="Ankyra"/>
    <s v="TSXX-LOA2014"/>
    <x v="14"/>
    <s v="2.0 x 14"/>
    <s v="EE138091X1"/>
    <n v="-8"/>
    <n v="61600"/>
    <n v="-492800"/>
    <m/>
    <n v="937.5"/>
    <n v="937.5"/>
    <m/>
    <n v="20230027"/>
    <s v="Global Connection &amp; Innovation LLC (Mauricio Arbelaez - USA)"/>
    <m/>
    <s v="Catalina"/>
  </r>
  <r>
    <d v="2023-02-03T00:00:00"/>
    <s v="Sales"/>
    <x v="1"/>
    <s v="Ankyra"/>
    <s v="TSXX-LOACE1508"/>
    <x v="16"/>
    <s v="Dual 1.5 x 8"/>
    <s v="EE138096X1"/>
    <n v="-18"/>
    <n v="61600"/>
    <n v="-1108800"/>
    <m/>
    <n v="375"/>
    <n v="375"/>
    <m/>
    <n v="20230027"/>
    <s v="Global Connection &amp; Innovation LLC (Mauricio Arbelaez - USA)"/>
    <m/>
    <s v="Catalina"/>
  </r>
  <r>
    <d v="2023-02-03T00:00:00"/>
    <s v="Sales"/>
    <x v="1"/>
    <s v="Ankyra"/>
    <s v="TSXX-LOA2012"/>
    <x v="19"/>
    <s v="2.0 X 12"/>
    <s v="EE138084X1"/>
    <n v="-1"/>
    <n v="61600"/>
    <n v="-61600"/>
    <m/>
    <n v="208.33333333333334"/>
    <n v="208.33333333333334"/>
    <m/>
    <n v="20230027"/>
    <s v="Global Connection &amp; Innovation LLC (Mauricio Arbelaez - USA)"/>
    <m/>
    <s v="Catalina"/>
  </r>
  <r>
    <d v="2023-02-03T00:00:00"/>
    <s v="Sales"/>
    <x v="1"/>
    <s v="Ankyra"/>
    <s v="TSXX-LOA2012"/>
    <x v="19"/>
    <s v="2.0 X 12"/>
    <s v="EE138079X1"/>
    <n v="-2"/>
    <n v="61600"/>
    <n v="-123200"/>
    <m/>
    <n v="729.16666666666674"/>
    <n v="729.16666666666674"/>
    <m/>
    <n v="20230027"/>
    <s v="Global Connection &amp; Innovation LLC (Mauricio Arbelaez - USA)"/>
    <m/>
    <s v="Catalina"/>
  </r>
  <r>
    <d v="2023-02-03T00:00:00"/>
    <s v="Purchasing"/>
    <x v="1"/>
    <s v="Bio-Ray"/>
    <s v="A-1PL-212012"/>
    <x v="20"/>
    <s v="2.0 X 12"/>
    <s v="L221107201"/>
    <n v="24"/>
    <n v="65949.40444444443"/>
    <n v="1582785.7066666663"/>
    <m/>
    <n v="-145.83333333333334"/>
    <n v="-145.83333333333334"/>
    <s v="BioRay 20230116"/>
    <m/>
    <m/>
    <m/>
    <m/>
  </r>
  <r>
    <d v="2023-02-03T00:00:00"/>
    <s v="Purchasing"/>
    <x v="1"/>
    <s v="Bio-Ray"/>
    <s v="A-1PL-212012"/>
    <x v="20"/>
    <s v="2.0 X 12"/>
    <s v="L221107201"/>
    <n v="77"/>
    <n v="65949.40444444443"/>
    <n v="5078104.142222221"/>
    <m/>
    <n v="-72"/>
    <n v="-72"/>
    <s v="BioRay 20230116"/>
    <m/>
    <m/>
    <m/>
    <m/>
  </r>
  <r>
    <d v="2023-02-03T00:00:00"/>
    <s v="Sales"/>
    <x v="1"/>
    <s v="Bio-Ray"/>
    <s v="A-1PL-212012"/>
    <x v="20"/>
    <s v="2.0 X 12"/>
    <s v="L221107201"/>
    <n v="-20"/>
    <n v="65949.40444444443"/>
    <n v="-1318988.0888888887"/>
    <m/>
    <n v="-187.5"/>
    <n v="-187.5"/>
    <m/>
    <n v="20230026"/>
    <s v="MediLine (JJ Grand Prix - Guatemala)"/>
    <m/>
    <s v="Catalina"/>
  </r>
  <r>
    <d v="2023-02-06T00:00:00"/>
    <s v="Sales"/>
    <x v="1"/>
    <s v="Bio-Ray"/>
    <s v="A-1PIZC-212014"/>
    <x v="24"/>
    <s v="IZC 2 x 14"/>
    <s v="L220812801"/>
    <n v="-9"/>
    <n v="73331"/>
    <n v="-659979"/>
    <s v="COP"/>
    <n v="-62.623574144486689"/>
    <n v="-62.623574144486689"/>
    <m/>
    <n v="20230028"/>
    <s v="Smile Arc (Martinelli)"/>
    <m/>
    <s v="Conny"/>
  </r>
  <r>
    <d v="2023-02-06T00:00:00"/>
    <s v="Sales"/>
    <x v="1"/>
    <s v="Bio-Ray"/>
    <s v="A-1PIZC-212017"/>
    <x v="22"/>
    <s v="IZC 2 x 17"/>
    <s v="L220922201"/>
    <n v="-2"/>
    <n v="84287.164444444439"/>
    <n v="-168574.32888888888"/>
    <s v="COP"/>
    <n v="-729.16666666666674"/>
    <n v="-729.16666666666674"/>
    <m/>
    <n v="20230028"/>
    <s v="Smile Arc (Martinelli)"/>
    <m/>
    <s v="Conny"/>
  </r>
  <r>
    <d v="2023-02-03T00:00:00"/>
    <s v="Purchasing"/>
    <x v="1"/>
    <s v="Bio-Ray"/>
    <s v="A-1PL-212010"/>
    <x v="25"/>
    <s v="2.0 X 10"/>
    <s v="L221110401"/>
    <n v="10"/>
    <n v="65949.40444444443"/>
    <n v="659494.04444444436"/>
    <m/>
    <n v="-214.02739726027397"/>
    <n v="-214.02739726027397"/>
    <s v="BioRay 20230116"/>
    <m/>
    <m/>
    <m/>
    <m/>
  </r>
  <r>
    <d v="2023-02-06T00:00:00"/>
    <s v="Sales"/>
    <x v="0"/>
    <s v="Bio-Ray"/>
    <n v="3308050"/>
    <x v="21"/>
    <s v="Handle Universal "/>
    <s v="NA"/>
    <n v="-2"/>
    <n v="505243.49166666658"/>
    <n v="-1010486.9833333332"/>
    <s v="COP"/>
    <n v="440.84639498432603"/>
    <n v="440.84639498432603"/>
    <m/>
    <n v="20230028"/>
    <s v="Smile Arc (Martinelli)"/>
    <m/>
    <s v="Conny"/>
  </r>
  <r>
    <d v="2023-02-06T00:00:00"/>
    <s v="Sales"/>
    <x v="0"/>
    <s v="Bio-Ray"/>
    <n v="3318225"/>
    <x v="23"/>
    <s v="Blade for Engine"/>
    <s v="NA"/>
    <n v="-2"/>
    <n v="153420.53519000002"/>
    <n v="-306841.07038000005"/>
    <s v="COP"/>
    <n v="669.66666666666663"/>
    <n v="669.66666666666663"/>
    <m/>
    <n v="20230028"/>
    <s v="Smile Arc (Martinelli)"/>
    <m/>
    <s v="Conny"/>
  </r>
  <r>
    <d v="2023-02-06T00:00:00"/>
    <s v="Sales"/>
    <x v="1"/>
    <s v="Bio-Ray"/>
    <s v="A-1PL-212012"/>
    <x v="20"/>
    <s v="2.0 X 12"/>
    <s v="L220701501"/>
    <n v="-4"/>
    <n v="73331"/>
    <n v="-293324"/>
    <m/>
    <n v="58.779519331243471"/>
    <n v="58.779519331243471"/>
    <m/>
    <n v="20230028"/>
    <s v="Smile Arc (Martinelli)"/>
    <m/>
    <s v="Conny"/>
  </r>
  <r>
    <d v="2023-02-06T00:00:00"/>
    <s v="Sales"/>
    <x v="1"/>
    <s v="Bio-Ray"/>
    <s v="A-1PL-212012"/>
    <x v="20"/>
    <s v="2.0 X 12"/>
    <s v="L221107201"/>
    <n v="-2"/>
    <n v="65949.40444444443"/>
    <n v="-131898.80888888886"/>
    <m/>
    <n v="382.06687565308255"/>
    <n v="382.06687565308255"/>
    <m/>
    <n v="20230028"/>
    <s v="Smile Arc (Martinelli)"/>
    <m/>
    <s v="Conny"/>
  </r>
  <r>
    <d v="2023-02-08T00:00:00"/>
    <s v="Sales"/>
    <x v="0"/>
    <s v="Bio-Ray"/>
    <n v="3308050"/>
    <x v="21"/>
    <s v="Handle Universal "/>
    <s v="NA"/>
    <n v="-20"/>
    <n v="505243.49166666658"/>
    <n v="-10104869.833333332"/>
    <s v="COP"/>
    <n v="692.75862068965512"/>
    <n v="692.75862068965512"/>
    <m/>
    <n v="20230030"/>
    <s v="Orthopremium ltda"/>
    <m/>
    <s v="NA"/>
  </r>
  <r>
    <d v="2023-02-15T00:00:00"/>
    <s v="Inventory movement"/>
    <x v="1"/>
    <s v="Bio-Ray"/>
    <s v="A-1PL-212014"/>
    <x v="8"/>
    <s v="2.0 x 14"/>
    <s v="L210904601"/>
    <n v="-1"/>
    <n v="73331"/>
    <n v="-73331"/>
    <s v="COP"/>
    <n v="157.44514106583071"/>
    <n v="157.44514106583071"/>
    <m/>
    <m/>
    <m/>
    <s v="Oscar Haptica (archivo STL Perú)"/>
    <m/>
  </r>
  <r>
    <d v="2023-02-15T00:00:00"/>
    <s v="Inventory movement"/>
    <x v="0"/>
    <s v="Bio-Ray"/>
    <n v="3308050"/>
    <x v="21"/>
    <s v="Handle Universal "/>
    <s v="NA"/>
    <n v="-1"/>
    <n v="505243.49166666658"/>
    <n v="-505243.49166666658"/>
    <s v="COP"/>
    <n v="734.74399164054341"/>
    <n v="734.74399164054341"/>
    <m/>
    <m/>
    <m/>
    <s v="Oscar Haptica (archivo STL Perú)"/>
    <m/>
  </r>
  <r>
    <d v="2023-02-17T00:00:00"/>
    <s v="Purchasing"/>
    <x v="1"/>
    <s v="Ankyra"/>
    <s v="TSXX-LOA1508"/>
    <x v="12"/>
    <s v="1.5 x 8"/>
    <s v="EE138062X1"/>
    <n v="1"/>
    <n v="51750"/>
    <n v="51750"/>
    <m/>
    <n v="-145.83333333333334"/>
    <n v="-145.83333333333334"/>
    <s v="FV-105224"/>
    <m/>
    <m/>
    <m/>
    <m/>
  </r>
  <r>
    <d v="2023-02-17T00:00:00"/>
    <s v="Purchasing"/>
    <x v="1"/>
    <s v="Ankyra"/>
    <s v="TSXX-LOA1508"/>
    <x v="12"/>
    <s v="1.5 x 8"/>
    <s v="EE138065X1"/>
    <n v="5"/>
    <n v="51750"/>
    <n v="258750"/>
    <m/>
    <n v="-281.25"/>
    <n v="-281.25"/>
    <s v="FV-105224"/>
    <m/>
    <m/>
    <m/>
    <m/>
  </r>
  <r>
    <d v="2023-02-17T00:00:00"/>
    <s v="Purchasing"/>
    <x v="1"/>
    <s v="Ankyra"/>
    <s v="TSXX-LOA1508"/>
    <x v="12"/>
    <s v="1.5 x 8"/>
    <s v="EE141992X1"/>
    <n v="9"/>
    <n v="51750"/>
    <n v="465750"/>
    <m/>
    <n v="-145.83333333333334"/>
    <n v="-145.83333333333334"/>
    <s v="FV-105224"/>
    <m/>
    <m/>
    <m/>
    <m/>
  </r>
  <r>
    <d v="2023-02-17T00:00:00"/>
    <s v="Purchasing"/>
    <x v="1"/>
    <s v="Ankyra"/>
    <s v="TSXX-LOA2008"/>
    <x v="13"/>
    <s v="2.0 x 8"/>
    <s v="EE122876X2"/>
    <n v="2"/>
    <n v="51750"/>
    <n v="103500"/>
    <m/>
    <n v="-191.03343782654127"/>
    <n v="-191.03343782654127"/>
    <s v="FV-105224"/>
    <m/>
    <m/>
    <m/>
    <m/>
  </r>
  <r>
    <d v="2023-02-17T00:00:00"/>
    <s v="Purchasing"/>
    <x v="1"/>
    <s v="Ankyra"/>
    <s v="TSXX-LOA2008"/>
    <x v="13"/>
    <s v="2.0 x 8"/>
    <s v="EE133301X1R2"/>
    <n v="2"/>
    <n v="51750"/>
    <n v="103500"/>
    <m/>
    <n v="-218.75"/>
    <n v="-218.75"/>
    <s v="FV-105224"/>
    <m/>
    <m/>
    <m/>
    <m/>
  </r>
  <r>
    <d v="2023-02-17T00:00:00"/>
    <s v="Purchasing"/>
    <x v="1"/>
    <s v="Ankyra"/>
    <s v="TSXX-LOA2008"/>
    <x v="13"/>
    <s v="2.0 x 8"/>
    <s v="EE141994X1"/>
    <n v="10"/>
    <n v="51750"/>
    <n v="517500"/>
    <m/>
    <n v="-150"/>
    <n v="-150"/>
    <s v="FV-105224"/>
    <m/>
    <m/>
    <m/>
    <m/>
  </r>
  <r>
    <d v="2023-02-03T00:00:00"/>
    <s v="Sales"/>
    <x v="1"/>
    <s v="Bio-Ray"/>
    <s v="A-1PL-212010"/>
    <x v="25"/>
    <s v="2.0 X 10"/>
    <s v="L221110401"/>
    <n v="-10"/>
    <n v="65949.40444444443"/>
    <n v="-659494.04444444436"/>
    <m/>
    <n v="-31.311787072243344"/>
    <n v="-31.311787072243344"/>
    <m/>
    <n v="20230026"/>
    <s v="MediLine (JJ Grand Prix - Guatemala)"/>
    <m/>
    <s v="Catalina"/>
  </r>
  <r>
    <d v="2023-02-03T00:00:00"/>
    <s v="Sales"/>
    <x v="1"/>
    <s v="Bio-Ray"/>
    <s v="A-1PL-212010"/>
    <x v="25"/>
    <s v="2.0 X 10"/>
    <s v="L220923001"/>
    <n v="-8"/>
    <n v="65949.40444444443"/>
    <n v="-527595.23555555544"/>
    <m/>
    <n v="-87.5"/>
    <n v="-87.5"/>
    <m/>
    <n v="20230026"/>
    <s v="MediLine (JJ Grand Prix - Guatemala)"/>
    <m/>
    <s v="Catalina"/>
  </r>
  <r>
    <d v="2023-02-03T00:00:00"/>
    <s v="Sales"/>
    <x v="1"/>
    <s v="Bio-Ray"/>
    <s v="A-1PL-212010"/>
    <x v="25"/>
    <s v="2.0 X 10"/>
    <s v="L220923001"/>
    <n v="-12"/>
    <n v="65949.40444444443"/>
    <n v="-791392.85333333316"/>
    <m/>
    <n v="-112.5"/>
    <n v="-112.5"/>
    <m/>
    <n v="20230029"/>
    <s v="MediLine (JJ Grand Prix - Guatemala)"/>
    <m/>
    <s v="Catalina"/>
  </r>
  <r>
    <d v="2023-02-06T00:00:00"/>
    <s v="Sales"/>
    <x v="1"/>
    <s v="Bio-Ray"/>
    <s v="A-1PL-212010"/>
    <x v="25"/>
    <s v="2.0 X 10"/>
    <s v="L220923001"/>
    <n v="-30"/>
    <n v="65949.40444444443"/>
    <n v="-1978482.1333333328"/>
    <m/>
    <n v="-204.16666666666669"/>
    <n v="-204.16666666666669"/>
    <m/>
    <n v="20230028"/>
    <s v="Smile Arc (Martinelli)"/>
    <m/>
    <s v="Conny"/>
  </r>
  <r>
    <d v="2023-02-17T00:00:00"/>
    <s v="Purchasing"/>
    <x v="1"/>
    <s v="Ankyra"/>
    <s v="TSXX-LOA2014"/>
    <x v="14"/>
    <s v="2.0 x 14"/>
    <s v="EE130446X1R1"/>
    <n v="3"/>
    <n v="51750"/>
    <n v="155250"/>
    <m/>
    <n v="-58.333333333333336"/>
    <n v="-58.333333333333336"/>
    <s v="FV-105224"/>
    <m/>
    <m/>
    <m/>
    <m/>
  </r>
  <r>
    <d v="2023-02-17T00:00:00"/>
    <s v="Purchasing"/>
    <x v="1"/>
    <s v="Ankyra"/>
    <s v="TSXX-LOA2014"/>
    <x v="14"/>
    <s v="2.0 x 14"/>
    <s v="EE138088X1"/>
    <n v="2"/>
    <n v="51750"/>
    <n v="103500"/>
    <m/>
    <n v="-72.916666666666671"/>
    <n v="-72.916666666666671"/>
    <s v="FV-105224"/>
    <m/>
    <m/>
    <m/>
    <m/>
  </r>
  <r>
    <d v="2023-02-17T00:00:00"/>
    <s v="Purchasing"/>
    <x v="1"/>
    <s v="Ankyra"/>
    <s v="TSXX-LOA2014"/>
    <x v="14"/>
    <s v="2.0 x 14"/>
    <s v="EE142363X1"/>
    <n v="5"/>
    <n v="51750"/>
    <n v="258750"/>
    <m/>
    <n v="-189.58333333333334"/>
    <n v="-189.58333333333334"/>
    <s v="FV-105224"/>
    <m/>
    <m/>
    <m/>
    <m/>
  </r>
  <r>
    <d v="2023-02-17T00:00:00"/>
    <s v="Purchasing"/>
    <x v="1"/>
    <s v="Ankyra"/>
    <s v="TSXX-LOA2017"/>
    <x v="15"/>
    <s v="2.0 x 17"/>
    <s v="EE133310X1"/>
    <n v="4"/>
    <n v="51750"/>
    <n v="207000"/>
    <m/>
    <n v="-110.07123287671233"/>
    <n v="-110.07123287671233"/>
    <s v="FV-105224"/>
    <m/>
    <m/>
    <m/>
    <m/>
  </r>
  <r>
    <d v="2023-02-17T00:00:00"/>
    <s v="Purchasing"/>
    <x v="1"/>
    <s v="Ankyra"/>
    <s v="TSXX-LOA2017"/>
    <x v="15"/>
    <s v="2.0 x 17"/>
    <s v="EE138093X1"/>
    <n v="1"/>
    <n v="51750"/>
    <n v="51750"/>
    <m/>
    <n v="-206.25"/>
    <n v="-206.25"/>
    <s v="FV-105224"/>
    <m/>
    <m/>
    <m/>
    <m/>
  </r>
  <r>
    <d v="2023-02-17T00:00:00"/>
    <s v="Purchasing"/>
    <x v="1"/>
    <s v="Ankyra"/>
    <s v="TSXX-LOA2017"/>
    <x v="15"/>
    <s v="2.0 x 17"/>
    <s v="EE142006X1"/>
    <n v="10"/>
    <n v="51750"/>
    <n v="517500"/>
    <m/>
    <n v="-131.25"/>
    <n v="-131.25"/>
    <s v="FV-105224"/>
    <m/>
    <m/>
    <m/>
    <m/>
  </r>
  <r>
    <d v="2023-02-17T00:00:00"/>
    <s v="Purchasing"/>
    <x v="1"/>
    <s v="Ankyra"/>
    <s v="TSXX-LOACE1508"/>
    <x v="26"/>
    <s v="Dual 1.5 x 8"/>
    <s v="EE138096X1"/>
    <n v="2"/>
    <n v="51750"/>
    <n v="103500"/>
    <m/>
    <n v="-367.37199582027171"/>
    <n v="-367.37199582027171"/>
    <s v="FV-105224"/>
    <m/>
    <m/>
    <m/>
    <m/>
  </r>
  <r>
    <d v="2023-02-17T00:00:00"/>
    <s v="Sales"/>
    <x v="1"/>
    <s v="Bio-Ray"/>
    <s v="A-1PIZC-212014"/>
    <x v="24"/>
    <s v="IZC 2 x 14"/>
    <s v="L220812801"/>
    <n v="-7"/>
    <n v="73331"/>
    <n v="-513317"/>
    <s v="COP"/>
    <n v="-117.55903866248694"/>
    <n v="-117.55903866248694"/>
    <m/>
    <n v="20230036"/>
    <s v="Smile Arc (Martinelli)"/>
    <m/>
    <s v="Conny"/>
  </r>
  <r>
    <d v="2023-02-17T00:00:00"/>
    <s v="Sales"/>
    <x v="1"/>
    <s v="Bio-Ray"/>
    <s v="A-1PIZC-212014"/>
    <x v="24"/>
    <s v="IZC 2 x 14"/>
    <s v="L221108401"/>
    <n v="-3"/>
    <n v="84287.164444444439"/>
    <n v="-252861.49333333332"/>
    <s v="COP"/>
    <n v="-218.75"/>
    <n v="-218.75"/>
    <m/>
    <n v="20230036"/>
    <s v="Smile Arc (Martinelli)"/>
    <m/>
    <s v="Conny"/>
  </r>
  <r>
    <d v="2023-02-17T00:00:00"/>
    <s v="Sales"/>
    <x v="1"/>
    <s v="Bio-Ray"/>
    <s v="A-1PL-212008"/>
    <x v="6"/>
    <s v="2.0 x 8"/>
    <s v="L220504801"/>
    <n v="-8"/>
    <n v="65949.40444444443"/>
    <n v="-527595.23555555544"/>
    <m/>
    <n v="-36"/>
    <n v="-36"/>
    <m/>
    <n v="20230037"/>
    <s v="Grupo Helix (Panamá - Dra Ilka)"/>
    <m/>
    <s v="Conny"/>
  </r>
  <r>
    <d v="2023-02-17T00:00:00"/>
    <s v="Sales"/>
    <x v="1"/>
    <s v="Bio-Ray"/>
    <s v="A-1PS-222012"/>
    <x v="9"/>
    <s v="TS 2.0 x 12"/>
    <s v="L220407701"/>
    <n v="-8"/>
    <n v="73331"/>
    <n v="-586648"/>
    <s v="COP"/>
    <n v="-62.623574144486689"/>
    <n v="-62.623574144486689"/>
    <m/>
    <n v="20230037"/>
    <s v="Grupo Helix (Panamá - Dra Ilka)"/>
    <m/>
    <s v="Conny"/>
  </r>
  <r>
    <d v="2023-02-17T00:00:00"/>
    <s v="Sales"/>
    <x v="1"/>
    <s v="Bio-Ray"/>
    <s v="A-1PIZC-212014"/>
    <x v="24"/>
    <s v="IZC 2 x 14"/>
    <s v="L220812801"/>
    <n v="-16"/>
    <n v="73331"/>
    <n v="-1173296"/>
    <s v="COP"/>
    <n v="433.43283582089555"/>
    <n v="433.43283582089555"/>
    <m/>
    <n v="20230037"/>
    <s v="Grupo Helix (Panamá - Dra Ilka)"/>
    <m/>
    <s v="Conny"/>
  </r>
  <r>
    <d v="2023-02-17T00:00:00"/>
    <s v="Sales"/>
    <x v="1"/>
    <s v="Bio-Ray"/>
    <s v="A-1PIZC-212017"/>
    <x v="22"/>
    <s v="IZC 2 x 17"/>
    <s v="L220922201"/>
    <n v="-4"/>
    <n v="84287.164444444439"/>
    <n v="-337148.65777777776"/>
    <s v="COP"/>
    <n v="433.43283582089555"/>
    <n v="433.43283582089555"/>
    <m/>
    <n v="20230037"/>
    <s v="Grupo Helix (Panamá - Dra Ilka)"/>
    <m/>
    <s v="Conny"/>
  </r>
  <r>
    <d v="2023-02-17T00:00:00"/>
    <s v="Sales"/>
    <x v="1"/>
    <s v="Bio-Ray"/>
    <s v="A-1PL-211508"/>
    <x v="5"/>
    <s v="1.5 x 8"/>
    <s v="L211100801"/>
    <n v="-7"/>
    <n v="65949.40444444443"/>
    <n v="-461645.83111111098"/>
    <m/>
    <n v="-218.75"/>
    <n v="-218.75"/>
    <m/>
    <n v="20230037"/>
    <s v="Grupo Helix (Panamá - Dra Ilka)"/>
    <m/>
    <s v="Conny"/>
  </r>
  <r>
    <d v="2023-02-17T00:00:00"/>
    <s v="Sales"/>
    <x v="0"/>
    <s v="Bio-Ray"/>
    <n v="3318055"/>
    <x v="0"/>
    <s v="Contra Angulo"/>
    <s v="NA"/>
    <n v="-1"/>
    <n v="2160000"/>
    <n v="-2160000"/>
    <m/>
    <n v="433.43283582089555"/>
    <n v="433.43283582089555"/>
    <m/>
    <n v="20230037"/>
    <s v="Grupo Helix (Panamá - Dra Ilka)"/>
    <m/>
    <s v="Conny"/>
  </r>
  <r>
    <d v="2023-02-17T00:00:00"/>
    <s v="Sales"/>
    <x v="0"/>
    <s v="Bio-Ray"/>
    <n v="3308050"/>
    <x v="21"/>
    <s v="Handle Universal "/>
    <s v="NA"/>
    <n v="-1"/>
    <n v="505243.49166666658"/>
    <n v="-505243.49166666658"/>
    <s v="COP"/>
    <n v="866.8656716417911"/>
    <n v="866.8656716417911"/>
    <m/>
    <n v="20230037"/>
    <s v="Grupo Helix (Panamá - Dra Ilka)"/>
    <m/>
    <s v="Conny"/>
  </r>
  <r>
    <d v="2023-02-17T00:00:00"/>
    <s v="Purchasing"/>
    <x v="1"/>
    <s v="Ankyra"/>
    <s v="TSXX-LOA2012"/>
    <x v="19"/>
    <s v="2.0 X 12"/>
    <s v="EE138077X1"/>
    <n v="1"/>
    <n v="51750"/>
    <n v="51750"/>
    <m/>
    <n v="928.78464818763325"/>
    <n v="928.78464818763325"/>
    <s v="FV-105224"/>
    <m/>
    <m/>
    <m/>
    <m/>
  </r>
  <r>
    <d v="2023-02-17T00:00:00"/>
    <s v="Purchasing"/>
    <x v="1"/>
    <s v="Ankyra"/>
    <s v="TSXX-LOA2012"/>
    <x v="19"/>
    <s v="2.0 X 12"/>
    <s v="EE138080X1"/>
    <n v="13"/>
    <n v="51750"/>
    <n v="672750"/>
    <m/>
    <n v="557.27078891257997"/>
    <n v="557.27078891257997"/>
    <s v="FV-105224"/>
    <m/>
    <m/>
    <m/>
    <m/>
  </r>
  <r>
    <d v="2023-02-20T00:00:00"/>
    <s v="Donación"/>
    <x v="0"/>
    <s v="Bio-Ray"/>
    <s v="SMES #09"/>
    <x v="10"/>
    <s v="Expansor 1ra generación #09"/>
    <m/>
    <n v="-1"/>
    <m/>
    <m/>
    <m/>
    <n v="154.79744136460553"/>
    <n v="154.79744136460553"/>
    <m/>
    <m/>
    <s v="Donación Dra Beatriz Erazo"/>
    <m/>
    <m/>
  </r>
  <r>
    <d v="2023-02-20T00:00:00"/>
    <s v="Donación"/>
    <x v="0"/>
    <s v="Bio-Ray"/>
    <s v="SMES #11"/>
    <x v="11"/>
    <s v="Expansor 1ra generación #11"/>
    <m/>
    <n v="-1"/>
    <n v="73.06083650190115"/>
    <n v="-73.06083650190115"/>
    <s v="USD"/>
    <m/>
    <n v="-73.06083650190115"/>
    <m/>
    <m/>
    <s v="Donación Dra Beatriz Erazo"/>
    <m/>
    <m/>
  </r>
  <r>
    <d v="2023-02-20T00:00:00"/>
    <s v="Donación"/>
    <x v="0"/>
    <s v="Bio-Ray"/>
    <s v="106-11"/>
    <x v="18"/>
    <s v="Expansor 3ra generación #11"/>
    <m/>
    <n v="-1"/>
    <m/>
    <m/>
    <m/>
    <n v="722.38805970149258"/>
    <n v="722.38805970149258"/>
    <m/>
    <m/>
    <s v="Donación Dra Beatriz Erazo"/>
    <m/>
    <m/>
  </r>
  <r>
    <d v="2023-02-20T00:00:00"/>
    <s v="Donación"/>
    <x v="1"/>
    <s v="Ankyra"/>
    <s v="TSXX-LOACE1508"/>
    <x v="26"/>
    <s v="Dual 1.5 x 8"/>
    <s v="EE138096X1"/>
    <n v="-2"/>
    <n v="61600"/>
    <m/>
    <m/>
    <n v="628.16326530612241"/>
    <n v="628.16326530612241"/>
    <m/>
    <m/>
    <s v="Donación Dr Villegas"/>
    <m/>
    <m/>
  </r>
  <r>
    <d v="2023-02-20T00:00:00"/>
    <s v="Donación"/>
    <x v="1"/>
    <s v="Ankyra"/>
    <s v="TSXX-LOA1508"/>
    <x v="12"/>
    <s v="1.5 x 8"/>
    <s v="EE141992X1"/>
    <n v="-2"/>
    <n v="51750"/>
    <m/>
    <m/>
    <n v="628.16326530612241"/>
    <n v="628.16326530612241"/>
    <m/>
    <m/>
    <s v="Donación Dr Villegas"/>
    <m/>
    <m/>
  </r>
  <r>
    <d v="2023-02-20T00:00:00"/>
    <s v="Donación"/>
    <x v="1"/>
    <s v="Ankyra"/>
    <s v="TSXX-LOA2008"/>
    <x v="13"/>
    <s v="2.0 x 8"/>
    <s v="EE141994X1"/>
    <n v="-2"/>
    <n v="51750"/>
    <m/>
    <m/>
    <n v="-994.38961470963113"/>
    <n v="-994.38961470963113"/>
    <m/>
    <m/>
    <s v="Donación Dr Villegas"/>
    <m/>
    <m/>
  </r>
  <r>
    <d v="2023-02-17T00:00:00"/>
    <s v="Purchasing"/>
    <x v="1"/>
    <s v="Ankyra"/>
    <s v="TSXX-LOA2010"/>
    <x v="7"/>
    <s v="2.0 X 10"/>
    <s v="EE133303X1"/>
    <n v="12"/>
    <n v="51750"/>
    <n v="621000"/>
    <m/>
    <n v="-132.2539184952978"/>
    <n v="-132.2539184952978"/>
    <s v="FV-105224"/>
    <m/>
    <m/>
    <m/>
    <m/>
  </r>
  <r>
    <d v="2023-02-20T00:00:00"/>
    <s v="Donación"/>
    <x v="1"/>
    <s v="Ankyra"/>
    <s v="TSXX-LOART2012"/>
    <x v="17"/>
    <s v="2.0 x 12 Total"/>
    <s v="EE138101X1"/>
    <n v="-2"/>
    <n v="61600"/>
    <n v="-123200"/>
    <m/>
    <n v="-144.47761194029852"/>
    <n v="-144.47761194029852"/>
    <m/>
    <m/>
    <s v="Donación Dr Villegas"/>
    <m/>
    <m/>
  </r>
  <r>
    <d v="2023-02-20T00:00:00"/>
    <s v="Donación"/>
    <x v="1"/>
    <s v="Ankyra"/>
    <s v="TSXX-LOA2014"/>
    <x v="14"/>
    <s v="2.0 x 14"/>
    <s v="EE138091X1"/>
    <n v="-2"/>
    <n v="61600"/>
    <n v="-123200"/>
    <m/>
    <n v="-208.745247148289"/>
    <n v="-208.745247148289"/>
    <m/>
    <m/>
    <s v="Donación Dr Villegas"/>
    <m/>
    <m/>
  </r>
  <r>
    <d v="2023-02-20T00:00:00"/>
    <s v="Donación"/>
    <x v="1"/>
    <s v="Ankyra"/>
    <s v="TSXX-LOA2017"/>
    <x v="15"/>
    <s v="2.0 x 17"/>
    <s v="EE138094X1"/>
    <n v="-2"/>
    <n v="61600"/>
    <n v="-123200"/>
    <m/>
    <n v="-131.25"/>
    <n v="-131.25"/>
    <m/>
    <m/>
    <s v="Donación Dr Villegas"/>
    <m/>
    <m/>
  </r>
  <r>
    <d v="2023-02-20T00:00:00"/>
    <s v="Donación"/>
    <x v="0"/>
    <s v="Ankyra"/>
    <s v="820-029"/>
    <x v="1"/>
    <s v="Mango"/>
    <n v="49116"/>
    <n v="-5"/>
    <n v="357000"/>
    <n v="-1785000"/>
    <m/>
    <n v="-146.94879832810867"/>
    <n v="-146.94879832810867"/>
    <m/>
    <m/>
    <s v="Donación Dr Villegas"/>
    <m/>
    <m/>
  </r>
  <r>
    <d v="2023-02-20T00:00:00"/>
    <s v="Donación"/>
    <x v="0"/>
    <s v="Ankyra"/>
    <s v="820-031"/>
    <x v="2"/>
    <s v="Extensión"/>
    <n v="48791"/>
    <n v="-5"/>
    <n v="90440"/>
    <n v="-452200"/>
    <m/>
    <n v="-62.623574144486689"/>
    <n v="-62.623574144486689"/>
    <m/>
    <m/>
    <s v="Donación Dr Villegas"/>
    <m/>
    <m/>
  </r>
  <r>
    <d v="2023-02-20T00:00:00"/>
    <s v="Donación"/>
    <x v="1"/>
    <s v="Ankyra"/>
    <s v="TSXX-LOA2012"/>
    <x v="19"/>
    <s v="2.0 X 12"/>
    <s v="EE138080X1"/>
    <n v="-1"/>
    <n v="51750"/>
    <n v="-51750"/>
    <m/>
    <n v="-89.68767123287671"/>
    <n v="-89.68767123287671"/>
    <m/>
    <m/>
    <s v="Donación Dr Villegas"/>
    <m/>
    <m/>
  </r>
  <r>
    <d v="2023-02-20T00:00:00"/>
    <s v="Donación"/>
    <x v="1"/>
    <s v="Ankyra"/>
    <s v="TSXX-LOA2012"/>
    <x v="19"/>
    <s v="2.0 X 12"/>
    <s v="EE138077X1"/>
    <n v="-1"/>
    <n v="51750"/>
    <n v="-51750"/>
    <m/>
    <n v="-220.42319749216301"/>
    <n v="-220.42319749216301"/>
    <m/>
    <m/>
    <s v="Donación Dr Villegas"/>
    <m/>
    <m/>
  </r>
  <r>
    <d v="2023-02-21T00:00:00"/>
    <s v="Purchasing"/>
    <x v="1"/>
    <s v="Ankyra"/>
    <s v="TSXX-LOA2008"/>
    <x v="13"/>
    <s v="2.0 x 8"/>
    <s v="EE121923X1"/>
    <n v="10"/>
    <n v="51750"/>
    <n v="517500"/>
    <m/>
    <n v="-146.94879832810867"/>
    <n v="-146.94879832810867"/>
    <s v="FV-105529"/>
    <m/>
    <m/>
    <m/>
    <m/>
  </r>
  <r>
    <d v="2023-02-17T00:00:00"/>
    <s v="Purchasing"/>
    <x v="1"/>
    <s v="Ankyra"/>
    <s v="TSXX-LOA2010"/>
    <x v="7"/>
    <s v="2.0 X 10"/>
    <s v="EE141996X1"/>
    <n v="9"/>
    <n v="51750"/>
    <n v="465750"/>
    <m/>
    <n v="-216.71641791044777"/>
    <n v="-216.71641791044777"/>
    <s v="FV-105224"/>
    <m/>
    <m/>
    <m/>
    <m/>
  </r>
  <r>
    <d v="2023-02-17T00:00:00"/>
    <s v="Purchasing"/>
    <x v="1"/>
    <s v="Ankyra"/>
    <s v="TSXX-LOA2010"/>
    <x v="7"/>
    <s v="2.0 X 10"/>
    <s v="EE148354X1"/>
    <n v="40"/>
    <n v="51750"/>
    <n v="2070000"/>
    <m/>
    <n v="-297.21108742004265"/>
    <n v="-297.21108742004265"/>
    <s v="FV-105224"/>
    <m/>
    <m/>
    <m/>
    <m/>
  </r>
  <r>
    <d v="2023-02-20T00:00:00"/>
    <s v="Donación"/>
    <x v="1"/>
    <s v="Ankyra"/>
    <s v="TSXX-LOA2010"/>
    <x v="7"/>
    <s v="2.0 X 10"/>
    <s v="EE148352X1"/>
    <n v="-2"/>
    <n v="51750"/>
    <n v="-103500"/>
    <m/>
    <n v="583.33333333333337"/>
    <n v="583.33333333333337"/>
    <m/>
    <m/>
    <s v="Donación Dr Villegas"/>
    <m/>
    <m/>
  </r>
  <r>
    <d v="2023-02-21T00:00:00"/>
    <s v="Purchasing"/>
    <x v="1"/>
    <s v="Ankyra"/>
    <s v="TSXX-LOA2012"/>
    <x v="19"/>
    <s v="2.0 X 12"/>
    <s v="EE148360X1"/>
    <n v="60"/>
    <n v="51750"/>
    <n v="3105000"/>
    <m/>
    <n v="-216.71641791044777"/>
    <n v="-216.71641791044777"/>
    <s v="FV-105529"/>
    <m/>
    <m/>
    <m/>
    <m/>
  </r>
  <r>
    <d v="2023-02-21T00:00:00"/>
    <s v="Purchasing"/>
    <x v="1"/>
    <s v="Ankyra"/>
    <s v="TSXX-LOA2012"/>
    <x v="19"/>
    <s v="2.0 X 12"/>
    <s v="EE148367X1"/>
    <n v="60"/>
    <n v="51750"/>
    <n v="3105000"/>
    <m/>
    <n v="-185.75692963752664"/>
    <n v="-185.75692963752664"/>
    <s v="FV-105529"/>
    <m/>
    <m/>
    <m/>
    <m/>
  </r>
  <r>
    <d v="2023-02-21T00:00:00"/>
    <s v="Purchasing"/>
    <x v="1"/>
    <s v="Ankyra"/>
    <s v="TSXX-LOA2012"/>
    <x v="19"/>
    <s v="2.0 X 12"/>
    <s v="EE148368X1"/>
    <n v="60"/>
    <n v="51750"/>
    <n v="3105000"/>
    <m/>
    <n v="-216.71641791044777"/>
    <n v="-216.71641791044777"/>
    <s v="FV-105529"/>
    <m/>
    <m/>
    <m/>
    <m/>
  </r>
  <r>
    <d v="2023-02-22T00:00:00"/>
    <s v="Inventory movement"/>
    <x v="0"/>
    <s v="Bio-Ray"/>
    <n v="3318225"/>
    <x v="23"/>
    <s v="Blade for Engine"/>
    <m/>
    <n v="-1"/>
    <n v="153420.53519000002"/>
    <n v="-153420.53519000002"/>
    <s v="COP"/>
    <n v="-230.91954022988503"/>
    <n v="-230.91954022988503"/>
    <m/>
    <m/>
    <m/>
    <s v="Oscar Haptica (archivo STL Perú)"/>
    <m/>
  </r>
  <r>
    <d v="2023-02-22T00:00:00"/>
    <s v="Inventory movement"/>
    <x v="0"/>
    <s v="Bio-Ray"/>
    <s v="SMES #11"/>
    <x v="11"/>
    <s v="Expansor 1ra generación #11"/>
    <m/>
    <n v="-1"/>
    <n v="73.06083650190115"/>
    <n v="-73.06083650190115"/>
    <s v="USD"/>
    <m/>
    <n v="-73.06083650190115"/>
    <m/>
    <m/>
    <m/>
    <s v="Oscar Haptica (archivo STL Perú)"/>
    <m/>
  </r>
  <r>
    <d v="2023-02-22T00:00:00"/>
    <s v="Inventory movement"/>
    <x v="0"/>
    <s v="Bio-Ray"/>
    <s v="106-11"/>
    <x v="18"/>
    <s v="Expansor 3ra generación #11"/>
    <m/>
    <n v="-1"/>
    <m/>
    <m/>
    <m/>
    <n v="-577.91044776119406"/>
    <n v="-577.91044776119406"/>
    <m/>
    <m/>
    <m/>
    <s v="Oscar Haptica (archivo STL Perú)"/>
    <m/>
  </r>
  <r>
    <d v="2023-02-22T00:00:00"/>
    <s v="Purchasing"/>
    <x v="1"/>
    <s v="Ankyra"/>
    <s v="TSXX-LOA2014"/>
    <x v="14"/>
    <s v="2.0 x 14"/>
    <s v="EE148373X1"/>
    <n v="60"/>
    <n v="51750"/>
    <n v="3105000"/>
    <m/>
    <n v="-291.666666666666"/>
    <n v="-291.666666666666"/>
    <s v="FV-105696"/>
    <m/>
    <m/>
    <m/>
    <m/>
  </r>
  <r>
    <d v="2023-02-22T00:00:00"/>
    <s v="Purchasing"/>
    <x v="1"/>
    <s v="Ankyra"/>
    <s v="TSXX-LOA2014"/>
    <x v="14"/>
    <s v="2.0 x 14"/>
    <s v="EE148376X1"/>
    <n v="60"/>
    <n v="51750"/>
    <n v="3105000"/>
    <m/>
    <n v="-371.51385927505328"/>
    <n v="-371.51385927505328"/>
    <s v="FV-105696"/>
    <m/>
    <m/>
    <m/>
    <m/>
  </r>
  <r>
    <d v="2023-02-22T00:00:00"/>
    <s v="Purchasing"/>
    <x v="1"/>
    <s v="Ankyra"/>
    <s v="TSXX-LOA2014"/>
    <x v="14"/>
    <s v="2.0 x 14"/>
    <s v="EE148377X1"/>
    <n v="60"/>
    <n v="51750"/>
    <n v="3105000"/>
    <m/>
    <n v="-31.311787072243344"/>
    <n v="-31.311787072243344"/>
    <s v="FV-105696"/>
    <m/>
    <m/>
    <m/>
    <m/>
  </r>
  <r>
    <d v="2023-02-22T00:00:00"/>
    <s v="Purchasing"/>
    <x v="1"/>
    <s v="Ankyra"/>
    <s v="TSXX-LOA2017"/>
    <x v="15"/>
    <s v="2.0 x 17"/>
    <s v="EE148379X1"/>
    <n v="60"/>
    <n v="51750"/>
    <n v="3105000"/>
    <m/>
    <n v="161.05592105263159"/>
    <n v="161.05592105263159"/>
    <s v="FV-105696"/>
    <m/>
    <m/>
    <m/>
    <m/>
  </r>
  <r>
    <d v="2023-02-22T00:00:00"/>
    <s v="Purchasing"/>
    <x v="1"/>
    <s v="Ankyra"/>
    <s v="TSXX-LOA2012"/>
    <x v="19"/>
    <s v="2.0 X 12"/>
    <s v="EE148366X1"/>
    <n v="6"/>
    <n v="51750"/>
    <n v="310500"/>
    <m/>
    <n v="932.0723684210526"/>
    <n v="932.0723684210526"/>
    <s v="FV-105696"/>
    <m/>
    <m/>
    <m/>
    <m/>
  </r>
  <r>
    <d v="2023-02-21T00:00:00"/>
    <s v="Purchasing"/>
    <x v="1"/>
    <s v="Ankyra"/>
    <s v="TSXX-LOA2010"/>
    <x v="7"/>
    <s v="2.0 X 10"/>
    <s v="EE148354X1"/>
    <n v="10"/>
    <n v="51750"/>
    <n v="517500"/>
    <m/>
    <n v="-72.238805970149258"/>
    <n v="-72.238805970149258"/>
    <s v="FV-105529"/>
    <m/>
    <m/>
    <m/>
    <m/>
  </r>
  <r>
    <d v="2023-02-23T00:00:00"/>
    <s v="Inventory loan"/>
    <x v="1"/>
    <s v="Ankyra"/>
    <s v="TSXX-LOA2014"/>
    <x v="14"/>
    <s v="2.0 x 14"/>
    <s v="EE138091X1"/>
    <n v="-8"/>
    <n v="61600"/>
    <n v="-492800"/>
    <m/>
    <n v="1456.9553805774278"/>
    <n v="1456.9553805774278"/>
    <m/>
    <n v="20230046"/>
    <m/>
    <s v="COIDES"/>
    <s v="NA"/>
  </r>
  <r>
    <d v="2023-02-23T00:00:00"/>
    <s v="Inventory loan"/>
    <x v="1"/>
    <s v="Ankyra"/>
    <s v="TSXX-LOA2012"/>
    <x v="19"/>
    <s v="2.0 X 12"/>
    <s v="EE138080X1"/>
    <n v="-12"/>
    <n v="51750"/>
    <n v="-621000"/>
    <m/>
    <n v="437.08661417322833"/>
    <n v="437.08661417322833"/>
    <m/>
    <n v="20230046"/>
    <m/>
    <s v="COIDES"/>
    <s v="NA"/>
  </r>
  <r>
    <d v="2023-02-24T00:00:00"/>
    <s v="Purchasing"/>
    <x v="1"/>
    <s v="Bio-Ray"/>
    <s v="V-201408"/>
    <x v="27"/>
    <s v="V 1.4 x 8"/>
    <s v="L221110101"/>
    <n v="15"/>
    <n v="93249"/>
    <n v="1398735"/>
    <m/>
    <n v="291.39107611548559"/>
    <n v="291.39107611548559"/>
    <s v="Orthopremium FEV7261"/>
    <m/>
    <m/>
    <m/>
    <m/>
  </r>
  <r>
    <d v="2023-02-24T00:00:00"/>
    <s v="Purchasing"/>
    <x v="1"/>
    <s v="Bio-Ray"/>
    <s v="A-1PL-211508"/>
    <x v="5"/>
    <s v="1.5 x 8"/>
    <s v="L220602101"/>
    <n v="50"/>
    <n v="81594"/>
    <n v="4079700"/>
    <m/>
    <n v="936.61417322834643"/>
    <n v="936.61417322834643"/>
    <s v="Orthopremium FEV7261"/>
    <m/>
    <m/>
    <m/>
    <m/>
  </r>
  <r>
    <d v="2023-02-24T00:00:00"/>
    <s v="Purchasing"/>
    <x v="1"/>
    <s v="Bio-Ray"/>
    <s v="A-1PL-212008"/>
    <x v="6"/>
    <s v="2.0 x 8"/>
    <s v="L220504801"/>
    <n v="60"/>
    <n v="81594"/>
    <n v="4895640"/>
    <m/>
    <n v="312.20472440944883"/>
    <n v="312.20472440944883"/>
    <s v="Orthopremium FEV7261"/>
    <m/>
    <m/>
    <m/>
    <m/>
  </r>
  <r>
    <d v="2023-02-21T00:00:00"/>
    <s v="Purchasing"/>
    <x v="1"/>
    <s v="Ankyra"/>
    <s v="TSXX-LOA2010"/>
    <x v="7"/>
    <s v="2.0 X 10"/>
    <s v="EE148358X1"/>
    <n v="60"/>
    <n v="51750"/>
    <n v="3105000"/>
    <m/>
    <n v="312.20472440944883"/>
    <n v="312.20472440944883"/>
    <s v="FV-105529"/>
    <m/>
    <m/>
    <m/>
    <m/>
  </r>
  <r>
    <d v="2023-02-21T00:00:00"/>
    <s v="Purchasing"/>
    <x v="1"/>
    <s v="Ankyra"/>
    <s v="TSXX-LOA2010"/>
    <x v="7"/>
    <s v="2.0 X 10"/>
    <s v="EE148359X1"/>
    <n v="9"/>
    <n v="51750"/>
    <n v="465750"/>
    <m/>
    <n v="437.08661417322833"/>
    <n v="437.08661417322833"/>
    <s v="FV-105529"/>
    <m/>
    <m/>
    <m/>
    <m/>
  </r>
  <r>
    <d v="2023-02-23T00:00:00"/>
    <s v="Inventory loan"/>
    <x v="1"/>
    <s v="Ankyra"/>
    <s v="TSXX-LOA2010"/>
    <x v="7"/>
    <s v="2.0 X 10"/>
    <s v="EE148354X1"/>
    <n v="-10"/>
    <n v="51750"/>
    <n v="-517500"/>
    <m/>
    <n v="1456.9553805774278"/>
    <n v="1456.9553805774278"/>
    <m/>
    <n v="20230046"/>
    <m/>
    <s v="COIDES"/>
    <s v="NA"/>
  </r>
  <r>
    <d v="2023-02-24T00:00:00"/>
    <s v="Purchasing"/>
    <x v="1"/>
    <s v="Bio-Ray"/>
    <s v="A-1PS-222012"/>
    <x v="9"/>
    <s v="TS 2.0 x 12"/>
    <s v="L220601301"/>
    <n v="40"/>
    <n v="104000"/>
    <n v="4160000"/>
    <s v="COP"/>
    <n v="291.39107611548559"/>
    <n v="291.39107611548559"/>
    <s v="Orthopremium FEV7261"/>
    <m/>
    <m/>
    <m/>
    <m/>
  </r>
  <r>
    <d v="2023-02-24T00:00:00"/>
    <s v="Purchasing"/>
    <x v="1"/>
    <s v="Bio-Ray"/>
    <s v="A-1PIZC-212014"/>
    <x v="24"/>
    <s v="IZC 2 x 14"/>
    <s v="L221113401"/>
    <n v="20"/>
    <n v="104905"/>
    <n v="2098100"/>
    <s v="COP"/>
    <n v="936.61417322834643"/>
    <n v="936.61417322834643"/>
    <s v="Orthopremium FEV7261"/>
    <m/>
    <m/>
    <m/>
    <m/>
  </r>
  <r>
    <d v="2023-02-24T00:00:00"/>
    <s v="Purchasing"/>
    <x v="1"/>
    <s v="Bio-Ray"/>
    <s v="A-1PIZC-212017"/>
    <x v="22"/>
    <s v="IZC 2 x 17"/>
    <s v="L221110301"/>
    <n v="20"/>
    <n v="104905"/>
    <n v="2098100"/>
    <s v="COP"/>
    <n v="312.20472440944883"/>
    <n v="312.20472440944883"/>
    <s v="Orthopremium FEV7261"/>
    <m/>
    <m/>
    <m/>
    <m/>
  </r>
  <r>
    <d v="2023-02-24T00:00:00"/>
    <s v="Sales"/>
    <x v="1"/>
    <s v="Bio-Ray"/>
    <s v="A-1PL-211508"/>
    <x v="5"/>
    <s v="1.5 x 8"/>
    <s v="L211100801"/>
    <n v="-8"/>
    <n v="65949.40444444443"/>
    <n v="-527595.23555555544"/>
    <m/>
    <n v="312.20472440944883"/>
    <n v="312.20472440944883"/>
    <m/>
    <n v="20230047"/>
    <s v="Rodrigo García (Costa Rica)"/>
    <m/>
    <s v="Conny"/>
  </r>
  <r>
    <d v="2023-02-24T00:00:00"/>
    <s v="Sales"/>
    <x v="1"/>
    <s v="Bio-Ray"/>
    <s v="A-1PL-212008"/>
    <x v="6"/>
    <s v="2.0 x 8"/>
    <s v="L220504801"/>
    <n v="-3"/>
    <n v="65949.40444444443"/>
    <n v="-197848.21333333329"/>
    <m/>
    <n v="-104.38783111710875"/>
    <n v="-104.38783111710875"/>
    <m/>
    <n v="20230047"/>
    <s v="Rodrigo García (Costa Rica)"/>
    <m/>
    <s v="Conny"/>
  </r>
  <r>
    <d v="2023-02-24T00:00:00"/>
    <s v="Purchasing"/>
    <x v="1"/>
    <s v="Bio-Ray"/>
    <s v="A-1PL-212010"/>
    <x v="25"/>
    <s v="2.0 X 10"/>
    <s v="L220922901"/>
    <n v="100"/>
    <n v="81594"/>
    <n v="8159400"/>
    <m/>
    <n v="218.54330708661416"/>
    <n v="218.54330708661416"/>
    <s v="Orthopremium FEV7261"/>
    <m/>
    <m/>
    <m/>
    <m/>
  </r>
  <r>
    <d v="2023-02-24T00:00:00"/>
    <s v="Sales"/>
    <x v="1"/>
    <s v="Bio-Ray"/>
    <s v="A-1PS-222012"/>
    <x v="9"/>
    <s v="TS 2.0 x 12"/>
    <s v="L220601301"/>
    <n v="-2"/>
    <n v="104000"/>
    <n v="-208000"/>
    <s v="COP"/>
    <n v="218.54330708661416"/>
    <n v="218.54330708661416"/>
    <m/>
    <n v="20230047"/>
    <s v="Rodrigo García (Costa Rica)"/>
    <m/>
    <s v="Conny"/>
  </r>
  <r>
    <d v="2023-02-24T00:00:00"/>
    <s v="Sales"/>
    <x v="1"/>
    <s v="Bio-Ray"/>
    <s v="A-1PIZC-212014"/>
    <x v="24"/>
    <s v="IZC 2 x 14"/>
    <s v="L221108401"/>
    <n v="-12"/>
    <n v="84287.164444444439"/>
    <n v="-1011445.9733333333"/>
    <s v="COP"/>
    <n v="-468.30708661417322"/>
    <n v="-468.30708661417322"/>
    <m/>
    <n v="20230047"/>
    <s v="Rodrigo García (Costa Rica)"/>
    <m/>
    <s v="Conny"/>
  </r>
  <r>
    <d v="2023-02-24T00:00:00"/>
    <s v="Sales"/>
    <x v="1"/>
    <s v="Bio-Ray"/>
    <s v="A-1PIZC-212017"/>
    <x v="22"/>
    <s v="IZC 2 x 17"/>
    <s v="L220922201"/>
    <n v="-2"/>
    <n v="84287.164444444439"/>
    <n v="-168574.32888888888"/>
    <s v="COP"/>
    <n v="583.33333333333337"/>
    <n v="583.33333333333337"/>
    <m/>
    <n v="20230047"/>
    <s v="Rodrigo García (Costa Rica)"/>
    <m/>
    <s v="Conny"/>
  </r>
  <r>
    <d v="2023-02-24T00:00:00"/>
    <s v="Sales"/>
    <x v="1"/>
    <s v="Ankyra"/>
    <s v="TSXX-LOA2014"/>
    <x v="14"/>
    <s v="2.0 x 14"/>
    <s v="EE138091X1"/>
    <n v="-2"/>
    <n v="61600"/>
    <n v="-123200"/>
    <m/>
    <n v="-187.3228346456693"/>
    <n v="-187.3228346456693"/>
    <m/>
    <n v="20230047"/>
    <s v="Rodrigo García (Costa Rica)"/>
    <m/>
    <s v="Conny"/>
  </r>
  <r>
    <d v="2023-02-24T00:00:00"/>
    <s v="Sales"/>
    <x v="0"/>
    <s v="Ankyra"/>
    <s v="820-031"/>
    <x v="2"/>
    <s v="Extensión"/>
    <n v="48791"/>
    <n v="-2"/>
    <n v="90440"/>
    <n v="-180880"/>
    <m/>
    <n v="-145.69553805774279"/>
    <n v="-145.69553805774279"/>
    <m/>
    <n v="20230047"/>
    <s v="Rodrigo García (Costa Rica)"/>
    <m/>
    <s v="Conny"/>
  </r>
  <r>
    <d v="2023-02-24T00:00:00"/>
    <s v="Sales"/>
    <x v="0"/>
    <s v="Ankyra"/>
    <s v="820-029"/>
    <x v="1"/>
    <s v="Mango"/>
    <n v="49116"/>
    <n v="-3"/>
    <n v="357000"/>
    <n v="-1071000"/>
    <m/>
    <n v="-54"/>
    <n v="-54"/>
    <m/>
    <n v="20230047"/>
    <s v="Rodrigo García (Costa Rica)"/>
    <m/>
    <s v="Conny"/>
  </r>
  <r>
    <d v="2023-02-24T00:00:00"/>
    <s v="Sales"/>
    <x v="0"/>
    <s v="Ankyra"/>
    <s v="820-031"/>
    <x v="2"/>
    <s v="Extensión"/>
    <n v="48791"/>
    <n v="-3"/>
    <n v="90440"/>
    <n v="-271320"/>
    <m/>
    <n v="-144.47761194029852"/>
    <n v="-144.47761194029852"/>
    <m/>
    <n v="20230047"/>
    <s v="Rodrigo García (Costa Rica)"/>
    <m/>
    <s v="Conny"/>
  </r>
  <r>
    <d v="2023-02-24T00:00:00"/>
    <s v="Purchasing"/>
    <x v="1"/>
    <s v="Bio-Ray"/>
    <s v="A-1PL-212010"/>
    <x v="25"/>
    <s v="2.0 X 10"/>
    <s v="L220923001"/>
    <n v="100"/>
    <n v="81594"/>
    <n v="8159400"/>
    <m/>
    <n v="-203.9737532808399"/>
    <n v="-203.9737532808399"/>
    <s v="Orthopremium FEV7261"/>
    <m/>
    <m/>
    <m/>
    <m/>
  </r>
  <r>
    <d v="2023-02-24T00:00:00"/>
    <s v="Damage"/>
    <x v="0"/>
    <s v="Ankyra"/>
    <s v="820-031"/>
    <x v="2"/>
    <s v="Extensión"/>
    <n v="48791"/>
    <n v="-8"/>
    <n v="90440"/>
    <n v="-723520"/>
    <m/>
    <n v="-582.78215223097118"/>
    <n v="-582.78215223097118"/>
    <s v="Producto con caucho roto"/>
    <m/>
    <m/>
    <m/>
    <s v="Producto con caucho roto"/>
  </r>
  <r>
    <d v="2023-02-24T00:00:00"/>
    <s v="Sales"/>
    <x v="1"/>
    <s v="Ankyra"/>
    <s v="TSXX-LOA2012"/>
    <x v="19"/>
    <s v="2.0 X 12"/>
    <s v="EE148367X1"/>
    <n v="-2"/>
    <n v="51750"/>
    <n v="-103500"/>
    <m/>
    <n v="-262.25196850393701"/>
    <n v="-262.25196850393701"/>
    <m/>
    <n v="20230047"/>
    <s v="Rodrigo García (Costa Rica)"/>
    <m/>
    <s v="Conny"/>
  </r>
  <r>
    <d v="2023-02-28T00:00:00"/>
    <s v="Purchasing"/>
    <x v="1"/>
    <s v="Ankyra"/>
    <s v="TSXX-LOA2014"/>
    <x v="14"/>
    <s v="2.0 x 14"/>
    <s v="EE148374X1"/>
    <n v="10"/>
    <n v="51750"/>
    <n v="517500"/>
    <m/>
    <n v="-101.98687664041995"/>
    <n v="-101.98687664041995"/>
    <s v="FV-106020"/>
    <m/>
    <m/>
    <m/>
    <m/>
  </r>
  <r>
    <d v="2023-02-28T00:00:00"/>
    <s v="Purchasing"/>
    <x v="1"/>
    <s v="Ankyra"/>
    <s v="TSXX-LOA2017"/>
    <x v="15"/>
    <s v="2.0 x 17"/>
    <s v="EE148380X1"/>
    <n v="5"/>
    <n v="51750"/>
    <n v="258750"/>
    <m/>
    <n v="-149.85826771653544"/>
    <n v="-149.85826771653544"/>
    <s v="FV-106020"/>
    <m/>
    <m/>
    <m/>
    <m/>
  </r>
  <r>
    <d v="2023-02-28T00:00:00"/>
    <s v="Purchasing"/>
    <x v="1"/>
    <s v="Ankyra"/>
    <s v="TSXX-LOA2017"/>
    <x v="15"/>
    <s v="2.0 x 17"/>
    <s v="EE148381X1"/>
    <n v="20"/>
    <n v="51750"/>
    <n v="1035000"/>
    <m/>
    <n v="-58.278215223097114"/>
    <n v="-58.278215223097114"/>
    <s v="FV-106020"/>
    <m/>
    <m/>
    <m/>
    <m/>
  </r>
  <r>
    <d v="2023-02-28T00:00:00"/>
    <s v="Purchasing"/>
    <x v="1"/>
    <s v="Ankyra"/>
    <s v="TSXX-LOA2008"/>
    <x v="13"/>
    <s v="2.0 x 8"/>
    <s v="EE148349X1"/>
    <n v="16"/>
    <n v="51750"/>
    <n v="828000"/>
    <m/>
    <n v="-145.69553805774279"/>
    <n v="-145.69553805774279"/>
    <s v="FV-106020"/>
    <m/>
    <m/>
    <m/>
    <m/>
  </r>
  <r>
    <d v="2023-02-28T00:00:00"/>
    <s v="Purchasing"/>
    <x v="1"/>
    <s v="Ankyra"/>
    <s v="TSXX-LOA2008"/>
    <x v="13"/>
    <s v="2.0 x 8"/>
    <s v="EE148350X1"/>
    <n v="60"/>
    <n v="51750"/>
    <n v="3105000"/>
    <m/>
    <n v="-1043.726235741445"/>
    <n v="-1043.726235741445"/>
    <s v="FV-106020"/>
    <m/>
    <m/>
    <m/>
    <m/>
  </r>
  <r>
    <d v="2023-02-28T00:00:00"/>
    <s v="Purchasing"/>
    <x v="1"/>
    <s v="Ankyra"/>
    <s v="TSXX-LOART2012"/>
    <x v="28"/>
    <s v="2.0 x 12 Total"/>
    <s v="EE148384X1"/>
    <n v="50"/>
    <n v="51750"/>
    <n v="2587500"/>
    <m/>
    <n v="-405.86614173228344"/>
    <n v="-405.86614173228344"/>
    <s v="FV-106020"/>
    <m/>
    <m/>
    <m/>
    <m/>
  </r>
  <r>
    <d v="2023-02-28T00:00:00"/>
    <s v="Training"/>
    <x v="1"/>
    <s v="Ankyra"/>
    <s v="TSXX-LOART2012"/>
    <x v="28"/>
    <s v="2.0 x 12 Total"/>
    <s v="EE148384X1"/>
    <n v="-2"/>
    <n v="51750"/>
    <n v="-103500"/>
    <m/>
    <n v="-160.26509186351706"/>
    <n v="-160.26509186351706"/>
    <m/>
    <m/>
    <s v="Dra Elsa Arango"/>
    <m/>
    <m/>
  </r>
  <r>
    <d v="2023-02-28T00:00:00"/>
    <s v="Training"/>
    <x v="1"/>
    <s v="Ankyra"/>
    <s v="TSXX-LOA2014"/>
    <x v="14"/>
    <s v="2.0 x 14"/>
    <s v="EE148374X1"/>
    <n v="-2"/>
    <n v="51750"/>
    <n v="-103500"/>
    <m/>
    <n v="385.29310344827587"/>
    <n v="385.29310344827587"/>
    <m/>
    <m/>
    <s v="Dra Elsa Arango"/>
    <m/>
    <m/>
  </r>
  <r>
    <d v="2023-02-28T00:00:00"/>
    <s v="Training"/>
    <x v="1"/>
    <s v="Ankyra"/>
    <s v="TSXX-LOA2008"/>
    <x v="13"/>
    <s v="2.0 x 8"/>
    <s v="EE148349X1"/>
    <n v="-2"/>
    <n v="51750"/>
    <n v="-103500"/>
    <m/>
    <n v="-29.139107611548557"/>
    <n v="-29.139107611548557"/>
    <m/>
    <m/>
    <s v="Dra Elsa Arango"/>
    <m/>
    <m/>
  </r>
  <r>
    <d v="2023-02-28T00:00:00"/>
    <s v="Purchasing"/>
    <x v="0"/>
    <s v="Bio-Ray"/>
    <n v="3348235"/>
    <x v="29"/>
    <s v="V long blade"/>
    <m/>
    <n v="10"/>
    <n v="153420.53519000002"/>
    <n v="1534205.3519000001"/>
    <m/>
    <n v="-37.464566929133859"/>
    <n v="-37.464566929133859"/>
    <s v="BioRay 20230203"/>
    <m/>
    <m/>
    <m/>
    <m/>
  </r>
  <r>
    <d v="2023-02-28T00:00:00"/>
    <s v="Purchasing"/>
    <x v="0"/>
    <s v="Bio-Ray"/>
    <n v="3318235"/>
    <x v="30"/>
    <s v="Extensión"/>
    <m/>
    <n v="40"/>
    <n v="126823.496"/>
    <n v="5072939.84"/>
    <s v="COP"/>
    <n v="-104.06824146981627"/>
    <n v="-104.06824146981627"/>
    <s v="BioRay 20230203"/>
    <m/>
    <m/>
    <m/>
    <m/>
  </r>
  <r>
    <d v="2023-02-28T00:00:00"/>
    <s v="Sales"/>
    <x v="0"/>
    <s v="Bio-Ray"/>
    <n v="3348235"/>
    <x v="29"/>
    <s v="V long blade"/>
    <m/>
    <n v="-5"/>
    <n v="153420.53519000002"/>
    <n v="-767102.67595000006"/>
    <m/>
    <n v="-31.220472440944881"/>
    <n v="-31.220472440944881"/>
    <m/>
    <n v="20230030"/>
    <s v="Orthopremium ltda"/>
    <m/>
    <s v="NA"/>
  </r>
  <r>
    <d v="2023-02-28T00:00:00"/>
    <s v="Sales"/>
    <x v="0"/>
    <s v="Bio-Ray"/>
    <n v="3318235"/>
    <x v="30"/>
    <s v="Extensión"/>
    <m/>
    <n v="-20"/>
    <n v="126823.496"/>
    <n v="-2536469.92"/>
    <s v="COP"/>
    <n v="-58.333333333333201"/>
    <n v="-58.333333333333201"/>
    <m/>
    <n v="20230030"/>
    <s v="Orthopremium ltda"/>
    <m/>
    <s v="NA"/>
  </r>
  <r>
    <d v="2023-02-24T00:00:00"/>
    <s v="Purchasing"/>
    <x v="1"/>
    <s v="Bio-Ray"/>
    <s v="A-1PL-212010"/>
    <x v="25"/>
    <s v="2.0 X 10"/>
    <s v="L221110401"/>
    <n v="100"/>
    <n v="81594"/>
    <n v="8159400"/>
    <m/>
    <n v="-72.847769028871397"/>
    <n v="-72.847769028871397"/>
    <s v="Orthopremium FEV7261"/>
    <m/>
    <m/>
    <m/>
    <m/>
  </r>
  <r>
    <d v="2023-03-02T00:00:00"/>
    <s v="Inventory loan"/>
    <x v="1"/>
    <s v="Ankyra"/>
    <s v="TSXX-LOA2014"/>
    <x v="14"/>
    <s v="2.0 x 14"/>
    <s v="EE148375X1"/>
    <n v="8"/>
    <n v="51750"/>
    <n v="414000"/>
    <m/>
    <n v="-146.76164383561644"/>
    <n v="-146.76164383561644"/>
    <m/>
    <m/>
    <m/>
    <s v="COIDES"/>
    <m/>
  </r>
  <r>
    <d v="2023-03-02T00:00:00"/>
    <s v="Purchasing"/>
    <x v="1"/>
    <s v="Ankyra"/>
    <s v="TSXX-LOA1508"/>
    <x v="12"/>
    <s v="1.5 x 8"/>
    <s v="EE148344X1"/>
    <n v="5"/>
    <n v="51750"/>
    <n v="258750"/>
    <m/>
    <n v="-116.55643044619423"/>
    <n v="-116.55643044619423"/>
    <s v="FV-106026"/>
    <m/>
    <m/>
    <m/>
    <m/>
  </r>
  <r>
    <d v="2023-03-02T00:00:00"/>
    <s v="Purchasing"/>
    <x v="1"/>
    <s v="Ankyra"/>
    <s v="TSXX-LOA1508"/>
    <x v="12"/>
    <s v="1.5 x 8"/>
    <s v="EE148344X2"/>
    <n v="10"/>
    <n v="51750"/>
    <n v="517500"/>
    <m/>
    <n v="-149.85826771653544"/>
    <n v="-149.85826771653544"/>
    <s v="FV-106026"/>
    <m/>
    <m/>
    <m/>
    <m/>
  </r>
  <r>
    <d v="2023-03-02T00:00:00"/>
    <s v="Purchasing"/>
    <x v="1"/>
    <s v="Ankyra"/>
    <s v="TSXX-LOA1508"/>
    <x v="12"/>
    <s v="1.5 x 8"/>
    <s v="EE148345X1"/>
    <n v="60"/>
    <n v="51750"/>
    <n v="3105000"/>
    <m/>
    <n v="-174.83464566929135"/>
    <n v="-174.83464566929135"/>
    <s v="FV-106026"/>
    <m/>
    <m/>
    <m/>
    <m/>
  </r>
  <r>
    <d v="2023-03-02T00:00:00"/>
    <s v="Purchasing"/>
    <x v="1"/>
    <s v="Ankyra"/>
    <s v="TSXX-LOA1508"/>
    <x v="12"/>
    <s v="1.5 x 8"/>
    <s v="EE148346X1"/>
    <n v="60"/>
    <n v="51750"/>
    <n v="3105000"/>
    <m/>
    <n v="-72.847769028871397"/>
    <n v="-72.847769028871397"/>
    <s v="FV-106026"/>
    <m/>
    <m/>
    <m/>
    <m/>
  </r>
  <r>
    <d v="2023-03-02T00:00:00"/>
    <s v="Purchasing"/>
    <x v="1"/>
    <s v="Ankyra"/>
    <s v="TSXX-LOA1508"/>
    <x v="12"/>
    <s v="1.5 x 8"/>
    <s v="EE148348X1"/>
    <n v="50"/>
    <n v="51750"/>
    <n v="2587500"/>
    <m/>
    <n v="-224.78740157480314"/>
    <n v="-224.78740157480314"/>
    <s v="FV-106026"/>
    <m/>
    <m/>
    <m/>
    <m/>
  </r>
  <r>
    <d v="2023-03-02T00:00:00"/>
    <s v="Purchasing"/>
    <x v="1"/>
    <s v="Ankyra"/>
    <s v="TSXX-LOACE1508"/>
    <x v="31"/>
    <s v="Dual 1.5 x 8"/>
    <s v="EE148382X1"/>
    <n v="60"/>
    <n v="51750"/>
    <n v="3105000"/>
    <m/>
    <n v="372.82894736842104"/>
    <n v="372.82894736842104"/>
    <s v="FV-106026"/>
    <m/>
    <m/>
    <m/>
    <m/>
  </r>
  <r>
    <d v="2023-03-02T00:00:00"/>
    <s v="Purchasing"/>
    <x v="1"/>
    <s v="Ankyra"/>
    <s v="TSXX-LOACE1508"/>
    <x v="31"/>
    <s v="Dual 1.5 x 8"/>
    <s v="EE149532X1"/>
    <n v="38"/>
    <n v="51750"/>
    <n v="1966500"/>
    <m/>
    <n v="-208.745247148289"/>
    <n v="-208.745247148289"/>
    <s v="FV-106026"/>
    <m/>
    <m/>
    <m/>
    <m/>
  </r>
  <r>
    <d v="2023-03-10T00:00:00"/>
    <s v="Donación"/>
    <x v="1"/>
    <s v="Ankyra"/>
    <s v="TSXX-LOART2012"/>
    <x v="17"/>
    <s v="2.0 x 12 Total"/>
    <s v="EE138101X1"/>
    <n v="-2"/>
    <n v="61600"/>
    <n v="-123200"/>
    <m/>
    <n v="-62.440944881889763"/>
    <n v="-62.440944881889763"/>
    <m/>
    <m/>
    <s v="Virginia - uso consultorio Elsa Arango"/>
    <m/>
    <m/>
  </r>
  <r>
    <d v="2023-03-10T00:00:00"/>
    <s v="Donación"/>
    <x v="1"/>
    <s v="Ankyra"/>
    <s v="TSXX-LOA2014"/>
    <x v="14"/>
    <s v="2.0 x 14"/>
    <s v="EE148375X1"/>
    <n v="-2"/>
    <n v="51750"/>
    <n v="-103500"/>
    <m/>
    <n v="-309.59488272921106"/>
    <n v="-309.59488272921106"/>
    <m/>
    <m/>
    <s v="Virginia - uso consultorio Elsa Arango"/>
    <m/>
    <m/>
  </r>
  <r>
    <d v="2023-02-24T00:00:00"/>
    <s v="Sales"/>
    <x v="1"/>
    <s v="Bio-Ray"/>
    <s v="A-1PL-212010"/>
    <x v="25"/>
    <s v="2.0 X 10"/>
    <s v="L221110401"/>
    <n v="-8"/>
    <n v="81594"/>
    <n v="-652752"/>
    <m/>
    <n v="-43.708661417322837"/>
    <n v="-43.708661417322837"/>
    <m/>
    <n v="20230047"/>
    <s v="Rodrigo García (Costa Rica)"/>
    <m/>
    <s v="Conny"/>
  </r>
  <r>
    <d v="2023-03-10T00:00:00"/>
    <s v="Donación"/>
    <x v="1"/>
    <s v="Ankyra"/>
    <s v="TSXX-LOA2017"/>
    <x v="15"/>
    <s v="2.0 x 17"/>
    <s v="EE138094X1"/>
    <n v="-2"/>
    <n v="61600"/>
    <n v="-123200"/>
    <m/>
    <n v="-165.1068493150685"/>
    <n v="-165.1068493150685"/>
    <m/>
    <m/>
    <s v="Virginia - uso consultorio Elsa Arango"/>
    <m/>
    <m/>
  </r>
  <r>
    <d v="2023-03-10T00:00:00"/>
    <s v="Inventory loan"/>
    <x v="0"/>
    <s v="Ankyra"/>
    <s v="820-032"/>
    <x v="32"/>
    <s v="Blade for Engine"/>
    <m/>
    <n v="10"/>
    <n v="83600"/>
    <n v="836000"/>
    <m/>
    <n v="-280.98425196850394"/>
    <n v="-280.98425196850394"/>
    <m/>
    <m/>
    <m/>
    <s v="Orthopremium"/>
    <m/>
  </r>
  <r>
    <d v="2023-03-10T00:00:00"/>
    <s v="Inventory movement"/>
    <x v="0"/>
    <s v="Ankyra"/>
    <s v="820-028"/>
    <x v="33"/>
    <s v="UNICO"/>
    <m/>
    <n v="10"/>
    <n v="172550"/>
    <n v="1725500"/>
    <m/>
    <n v="-29.166666666666668"/>
    <n v="-29.166666666666668"/>
    <m/>
    <m/>
    <m/>
    <s v="Orthopremium"/>
    <m/>
  </r>
  <r>
    <d v="2023-03-10T00:00:00"/>
    <s v="Training"/>
    <x v="0"/>
    <s v="Ankyra"/>
    <s v="820-032"/>
    <x v="32"/>
    <s v="Blade for Engine"/>
    <m/>
    <n v="-10"/>
    <n v="83600"/>
    <n v="-836000"/>
    <m/>
    <n v="-29.139107611548557"/>
    <n v="-29.139107611548557"/>
    <m/>
    <m/>
    <s v="Certificación"/>
    <s v="Virgina Hurtado"/>
    <m/>
  </r>
  <r>
    <d v="2023-03-10T00:00:00"/>
    <s v="Training"/>
    <x v="0"/>
    <s v="Ankyra"/>
    <s v="820-028"/>
    <x v="33"/>
    <s v="UNICO"/>
    <m/>
    <n v="-11"/>
    <n v="172550"/>
    <n v="-1898050"/>
    <m/>
    <n v="732.0723684210526"/>
    <n v="732.0723684210526"/>
    <m/>
    <m/>
    <s v="Certificación"/>
    <s v="Virgina Hurtado"/>
    <m/>
  </r>
  <r>
    <d v="2023-03-02T00:00:00"/>
    <s v="Inventory loan"/>
    <x v="1"/>
    <s v="Ankyra"/>
    <s v="TSXX-LOA2012"/>
    <x v="19"/>
    <s v="2.0 X 12"/>
    <s v="EE148362X1"/>
    <n v="20"/>
    <n v="51750"/>
    <n v="1035000"/>
    <m/>
    <n v="-218.54330708661416"/>
    <n v="-218.54330708661416"/>
    <m/>
    <m/>
    <m/>
    <s v="COIDES"/>
    <m/>
  </r>
  <r>
    <d v="2023-02-17T00:00:00"/>
    <s v="Sales"/>
    <x v="1"/>
    <s v="Bio-Ray"/>
    <s v="A-1PL-212012"/>
    <x v="20"/>
    <s v="2.0 X 12"/>
    <s v="L221107201"/>
    <n v="-55"/>
    <n v="65949.40444444443"/>
    <n v="-3627217.2444444438"/>
    <m/>
    <n v="-58.278215223097114"/>
    <n v="-58.278215223097114"/>
    <m/>
    <n v="20230036"/>
    <s v="Smile Arc (Martinelli)"/>
    <m/>
    <s v="Conny"/>
  </r>
  <r>
    <d v="2023-03-13T00:00:00"/>
    <s v="Inventory loan"/>
    <x v="1"/>
    <s v="Ankyra"/>
    <s v="TSXX-LOA2017"/>
    <x v="15"/>
    <s v="2.0 x 17"/>
    <s v="EE138094X1"/>
    <n v="-15"/>
    <n v="61600"/>
    <n v="-924000"/>
    <m/>
    <n v="-218.54330708661416"/>
    <n v="-218.54330708661416"/>
    <m/>
    <m/>
    <s v="Certificación - CLEMI"/>
    <s v="Virgina Hurtado"/>
    <m/>
  </r>
  <r>
    <d v="2023-03-10T00:00:00"/>
    <s v="Donación"/>
    <x v="1"/>
    <s v="Ankyra"/>
    <s v="TSXX-LOA2012"/>
    <x v="19"/>
    <s v="2.0 X 12"/>
    <s v="EE148362X1"/>
    <n v="-1"/>
    <n v="51750"/>
    <n v="-51750"/>
    <m/>
    <n v="-208.745247148289"/>
    <n v="-208.745247148289"/>
    <m/>
    <m/>
    <s v="Virginia - uso consultorio Elsa Arango"/>
    <m/>
    <m/>
  </r>
  <r>
    <d v="2023-03-10T00:00:00"/>
    <s v="Inventory loan"/>
    <x v="1"/>
    <s v="Ankyra"/>
    <s v="TSXX-LOA2012"/>
    <x v="19"/>
    <s v="2.0 X 12"/>
    <s v="EE148362X1"/>
    <n v="-5"/>
    <n v="51750"/>
    <n v="-258750"/>
    <m/>
    <n v="-62.440944881889763"/>
    <n v="-62.440944881889763"/>
    <m/>
    <s v="packing list 20230310 Orthopremium"/>
    <m/>
    <s v="Silvia Tellez"/>
    <m/>
  </r>
  <r>
    <d v="2023-03-13T00:00:00"/>
    <s v="Inventory loan"/>
    <x v="1"/>
    <s v="Ankyra"/>
    <s v="TSXX-LOA2014"/>
    <x v="14"/>
    <s v="2.0 x 14"/>
    <s v="EE138091X1"/>
    <n v="-6"/>
    <n v="61600"/>
    <n v="-369600"/>
    <m/>
    <n v="-276.82152230971127"/>
    <n v="-276.82152230971127"/>
    <m/>
    <m/>
    <s v="Certificación - CLEMI"/>
    <s v="Virgina Hurtado"/>
    <m/>
  </r>
  <r>
    <d v="2023-03-13T00:00:00"/>
    <s v="Inventory loan"/>
    <x v="1"/>
    <s v="Ankyra"/>
    <s v="TSXX-LOA2014"/>
    <x v="14"/>
    <s v="2.0 x 14"/>
    <s v="EE148377X1"/>
    <n v="-14"/>
    <n v="51750"/>
    <n v="-724500"/>
    <m/>
    <n v="-14.569553805774278"/>
    <n v="-14.569553805774278"/>
    <m/>
    <m/>
    <s v="Certificación - CLEMI"/>
    <s v="Virgina Hurtado"/>
    <m/>
  </r>
  <r>
    <d v="2023-02-24T00:00:00"/>
    <s v="Gift"/>
    <x v="1"/>
    <s v="Ankyra"/>
    <s v="TSXX-LOA2010"/>
    <x v="7"/>
    <s v="2.0 X 10"/>
    <s v="EE148352X1"/>
    <n v="-6"/>
    <n v="51750"/>
    <n v="-310500"/>
    <m/>
    <n v="-74.929133858267718"/>
    <n v="-74.929133858267718"/>
    <m/>
    <n v="20230047"/>
    <s v="Rodrigo García (Costa Rica)"/>
    <m/>
    <s v="Conny"/>
  </r>
  <r>
    <d v="2023-03-02T00:00:00"/>
    <s v="Inventory loan"/>
    <x v="1"/>
    <s v="Ankyra"/>
    <s v="TSXX-LOA2010"/>
    <x v="7"/>
    <s v="2.0 X 10"/>
    <s v="EE148353X1"/>
    <n v="10"/>
    <n v="51750"/>
    <n v="517500"/>
    <m/>
    <n v="-72.847769028871397"/>
    <n v="-72.847769028871397"/>
    <m/>
    <m/>
    <m/>
    <s v="COIDES"/>
    <m/>
  </r>
  <r>
    <d v="2023-03-10T00:00:00"/>
    <s v="Donación"/>
    <x v="1"/>
    <s v="Ankyra"/>
    <s v="TSXX-LOA2010"/>
    <x v="7"/>
    <s v="2.0 X 10"/>
    <s v="EE148353X1"/>
    <n v="-2"/>
    <n v="51750"/>
    <n v="-103500"/>
    <m/>
    <n v="-393.37795275590554"/>
    <n v="-393.37795275590554"/>
    <m/>
    <m/>
    <s v="Virginia - uso consultorio Elsa Arango"/>
    <m/>
    <m/>
  </r>
  <r>
    <d v="2023-03-13T00:00:00"/>
    <s v="Inventory loan"/>
    <x v="1"/>
    <s v="Ankyra"/>
    <s v="TSXX-LOA2008"/>
    <x v="13"/>
    <s v="2.0 x 8"/>
    <s v="EE121923X1"/>
    <n v="-10"/>
    <n v="51750"/>
    <n v="-517500"/>
    <m/>
    <n v="362.10106382978722"/>
    <n v="362.10106382978722"/>
    <m/>
    <m/>
    <s v="Certificación - CLEMI"/>
    <s v="Virgina Hurtado"/>
    <m/>
  </r>
  <r>
    <d v="2023-03-13T00:00:00"/>
    <s v="Inventory loan"/>
    <x v="1"/>
    <s v="Ankyra"/>
    <s v="TSXX-LOA2008"/>
    <x v="13"/>
    <s v="2.0 x 8"/>
    <s v="EE141994X1"/>
    <n v="-8"/>
    <n v="51750"/>
    <n v="-414000"/>
    <m/>
    <n v="724.20212765957444"/>
    <n v="724.20212765957444"/>
    <m/>
    <m/>
    <s v="Certificación - CLEMI"/>
    <s v="Virgina Hurtado"/>
    <m/>
  </r>
  <r>
    <d v="2023-03-13T00:00:00"/>
    <s v="Inventory loan"/>
    <x v="1"/>
    <s v="Ankyra"/>
    <s v="TSXX-LOA2008"/>
    <x v="13"/>
    <s v="2.0 x 8"/>
    <s v="EE122876X2"/>
    <n v="-2"/>
    <n v="51750"/>
    <n v="-103500"/>
    <m/>
    <n v="724.20212765957444"/>
    <n v="724.20212765957444"/>
    <m/>
    <m/>
    <s v="Certificación - CLEMI"/>
    <s v="Virgina Hurtado"/>
    <m/>
  </r>
  <r>
    <d v="2023-03-13T00:00:00"/>
    <s v="Inventory loan"/>
    <x v="1"/>
    <s v="Ankyra"/>
    <s v="TSXX-LOA1508"/>
    <x v="12"/>
    <s v="1.5 x 8"/>
    <s v="EE148344X1"/>
    <n v="-5"/>
    <n v="51750"/>
    <n v="-258750"/>
    <m/>
    <n v="101.38829787234043"/>
    <n v="101.38829787234043"/>
    <m/>
    <m/>
    <s v="Certificación - CLEMI"/>
    <s v="Virgina Hurtado"/>
    <m/>
  </r>
  <r>
    <d v="2023-03-13T00:00:00"/>
    <s v="Inventory loan"/>
    <x v="1"/>
    <s v="Ankyra"/>
    <s v="TSXX-LOA1508"/>
    <x v="12"/>
    <s v="1.5 x 8"/>
    <s v="EE148344X2"/>
    <n v="-10"/>
    <n v="51750"/>
    <n v="-517500"/>
    <m/>
    <n v="43.452127659574472"/>
    <n v="43.452127659574472"/>
    <m/>
    <m/>
    <s v="Certificación - CLEMI"/>
    <s v="Virgina Hurtado"/>
    <m/>
  </r>
  <r>
    <d v="2023-03-13T00:00:00"/>
    <s v="Inventory loan"/>
    <x v="1"/>
    <s v="Ankyra"/>
    <s v="TSXX-LOA1508"/>
    <x v="12"/>
    <s v="1.5 x 8"/>
    <s v="EE148348X1"/>
    <n v="-5"/>
    <n v="51750"/>
    <n v="-258750"/>
    <m/>
    <n v="-73.474399164054333"/>
    <n v="-73.474399164054333"/>
    <m/>
    <m/>
    <s v="Certificación - CLEMI"/>
    <s v="Virgina Hurtado"/>
    <m/>
  </r>
  <r>
    <d v="2023-03-13T00:00:00"/>
    <s v="Inventory loan"/>
    <x v="1"/>
    <s v="Ankyra"/>
    <s v="TSXX-LOACE1508"/>
    <x v="31"/>
    <s v="Dual 1.5 x 8"/>
    <s v="EE149532X1"/>
    <n v="-20"/>
    <n v="51750"/>
    <n v="-1035000"/>
    <m/>
    <n v="37.244680851063833"/>
    <n v="37.244680851063833"/>
    <m/>
    <m/>
    <s v="Certificación - CLEMI"/>
    <s v="Virgina Hurtado"/>
    <m/>
  </r>
  <r>
    <d v="2023-03-13T00:00:00"/>
    <s v="Inventory loan"/>
    <x v="1"/>
    <s v="Ankyra"/>
    <s v="TSXX-LOACE1508"/>
    <x v="31"/>
    <s v="Dual 1.5 x 8"/>
    <s v="EE149532X1"/>
    <n v="-2"/>
    <n v="51750"/>
    <n v="-103500"/>
    <m/>
    <n v="893.872340425532"/>
    <n v="893.872340425532"/>
    <m/>
    <m/>
    <s v="Certificación"/>
    <s v="Stand Ankyra"/>
    <m/>
  </r>
  <r>
    <d v="2023-03-13T00:00:00"/>
    <s v="Inventory loan"/>
    <x v="1"/>
    <s v="Ankyra"/>
    <s v="TSXX-LOA1508"/>
    <x v="12"/>
    <s v="1.5 x 8"/>
    <s v="EE148348X1"/>
    <n v="-2"/>
    <n v="51750"/>
    <n v="-103500"/>
    <m/>
    <n v="310.37234042553189"/>
    <n v="310.37234042553189"/>
    <m/>
    <m/>
    <s v="Certificación"/>
    <s v="Stand Ankyra"/>
    <m/>
  </r>
  <r>
    <d v="2023-03-13T00:00:00"/>
    <s v="Inventory loan"/>
    <x v="1"/>
    <s v="Ankyra"/>
    <s v="TSXX-LOA2008"/>
    <x v="13"/>
    <s v="2.0 x 8"/>
    <s v="EE133301X1R2"/>
    <n v="-2"/>
    <n v="51750"/>
    <n v="-103500"/>
    <m/>
    <n v="93.111702127659569"/>
    <n v="93.111702127659569"/>
    <m/>
    <m/>
    <s v="Certificación"/>
    <s v="Stand Ankyra"/>
    <m/>
  </r>
  <r>
    <d v="2023-03-13T00:00:00"/>
    <s v="Inventory loan"/>
    <x v="1"/>
    <s v="Ankyra"/>
    <s v="TSXX-LOA2010"/>
    <x v="7"/>
    <s v="2.0 X 10"/>
    <s v="EE148353X1"/>
    <n v="-8"/>
    <n v="51750"/>
    <n v="-414000"/>
    <m/>
    <n v="93.111702127659569"/>
    <n v="93.111702127659569"/>
    <m/>
    <m/>
    <s v="Certificación - CLEMI"/>
    <s v="Virgina Hurtado"/>
    <m/>
  </r>
  <r>
    <d v="2023-03-13T00:00:00"/>
    <s v="Inventory loan"/>
    <x v="1"/>
    <s v="Ankyra"/>
    <s v="TSXX-LOA2012"/>
    <x v="19"/>
    <s v="2.0 X 12"/>
    <s v="EE148362X1"/>
    <n v="-13"/>
    <n v="51750"/>
    <n v="-672750"/>
    <m/>
    <n v="506.94148936170211"/>
    <n v="506.94148936170211"/>
    <m/>
    <m/>
    <s v="Certificación - CLEMI"/>
    <s v="Virgina Hurtado"/>
    <m/>
  </r>
  <r>
    <d v="2023-03-13T00:00:00"/>
    <s v="Inventory loan"/>
    <x v="1"/>
    <s v="Ankyra"/>
    <s v="TSXX-LOA2014"/>
    <x v="14"/>
    <s v="2.0 x 14"/>
    <s v="EE148375X1"/>
    <n v="-2"/>
    <n v="51750"/>
    <n v="-103500"/>
    <m/>
    <n v="-57.936170212765958"/>
    <n v="-57.936170212765958"/>
    <m/>
    <m/>
    <s v="Certificación"/>
    <s v="Stand Ankyra"/>
    <m/>
  </r>
  <r>
    <d v="2023-03-13T00:00:00"/>
    <s v="Inventory loan"/>
    <x v="1"/>
    <s v="Ankyra"/>
    <s v="TSXX-LOA2017"/>
    <x v="15"/>
    <s v="2.0 x 17"/>
    <s v="EE138094X1"/>
    <n v="-2"/>
    <n v="61600"/>
    <n v="-123200"/>
    <m/>
    <n v="-58.278215223097114"/>
    <n v="-58.278215223097114"/>
    <m/>
    <m/>
    <s v="Certificación"/>
    <s v="Stand Ankyra"/>
    <m/>
  </r>
  <r>
    <d v="2023-03-13T00:00:00"/>
    <s v="Inventory loan"/>
    <x v="1"/>
    <s v="Ankyra"/>
    <s v="TSXX-LOART2012"/>
    <x v="17"/>
    <s v="2.0 x 12 Total"/>
    <s v="EE138101X1"/>
    <n v="-2"/>
    <n v="61600"/>
    <n v="-123200"/>
    <m/>
    <n v="-186.22340425531917"/>
    <n v="-186.22340425531917"/>
    <m/>
    <m/>
    <s v="Certificación"/>
    <s v="Stand Ankyra"/>
    <m/>
  </r>
  <r>
    <d v="2023-03-13T00:00:00"/>
    <s v="Inventory loan"/>
    <x v="1"/>
    <s v="Ankyra"/>
    <s v="TSXX-LOA2010"/>
    <x v="7"/>
    <s v="2.0 X 10"/>
    <s v="EE148354X1"/>
    <n v="-10"/>
    <n v="51750"/>
    <n v="-517500"/>
    <m/>
    <n v="-36.69041095890411"/>
    <n v="-36.69041095890411"/>
    <m/>
    <m/>
    <s v="Certificación - CLEMI"/>
    <s v="Virgina Hurtado"/>
    <m/>
  </r>
  <r>
    <d v="2023-03-14T00:00:00"/>
    <s v="Inventory"/>
    <x v="0"/>
    <s v="Bio-Ray"/>
    <n v="3338235"/>
    <x v="34"/>
    <s v="Long Blade M"/>
    <s v="NA"/>
    <n v="1"/>
    <n v="153420.53519000002"/>
    <n v="153420.53519000002"/>
    <s v="COP"/>
    <n v="-29.166666666666668"/>
    <n v="-29.166666666666668"/>
    <s v="Inventario recibido de Elsa Arango"/>
    <m/>
    <m/>
    <m/>
    <m/>
  </r>
  <r>
    <d v="2023-03-14T00:00:00"/>
    <s v="Inventory"/>
    <x v="0"/>
    <s v="Bio-Ray"/>
    <n v="3318225"/>
    <x v="23"/>
    <s v="Blade for Engine"/>
    <m/>
    <n v="10"/>
    <n v="153420.53519000002"/>
    <n v="1534205.3519000001"/>
    <s v="COP"/>
    <n v="-58.333333333333336"/>
    <n v="-58.333333333333336"/>
    <s v="Inventario recibido de Elsa Arango"/>
    <m/>
    <m/>
    <m/>
    <m/>
  </r>
  <r>
    <d v="2023-03-15T00:00:00"/>
    <s v="Sales"/>
    <x v="1"/>
    <s v="Bio-Ray"/>
    <s v="M-211308"/>
    <x v="3"/>
    <s v="1.3 x 8"/>
    <s v="L210206901"/>
    <n v="-5"/>
    <n v="73331"/>
    <n v="-366655"/>
    <m/>
    <n v="-57.936170212765958"/>
    <n v="-57.936170212765958"/>
    <m/>
    <n v="20230064"/>
    <s v="Dr Carlos Ramiro Llusca (Ecuador)"/>
    <m/>
    <s v="Conny"/>
  </r>
  <r>
    <d v="2023-03-15T00:00:00"/>
    <s v="Sales"/>
    <x v="1"/>
    <s v="Bio-Ray"/>
    <s v="A-1PL-211408"/>
    <x v="4"/>
    <s v="1.4 x 8"/>
    <s v="L210905201"/>
    <n v="-4"/>
    <n v="73331"/>
    <n v="-293324"/>
    <m/>
    <n v="-279.33510638297878"/>
    <n v="-279.33510638297878"/>
    <m/>
    <n v="20230064"/>
    <s v="Dr Carlos Ramiro Llusca (Ecuador)"/>
    <m/>
    <s v="Conny"/>
  </r>
  <r>
    <d v="2023-03-15T00:00:00"/>
    <s v="Sales"/>
    <x v="1"/>
    <s v="Bio-Ray"/>
    <s v="A-1PL-211508"/>
    <x v="5"/>
    <s v="1.5 x 8"/>
    <s v="L220602101"/>
    <n v="-6"/>
    <n v="65949.40444444443"/>
    <n v="-395696.42666666658"/>
    <m/>
    <n v="-36.69041095890411"/>
    <n v="-36.69041095890411"/>
    <s v="BioRay 20230116"/>
    <n v="20230064"/>
    <s v="Dr Carlos Ramiro Llusca (Ecuador)"/>
    <m/>
    <s v="Conny"/>
  </r>
  <r>
    <d v="2023-03-15T00:00:00"/>
    <s v="Sales"/>
    <x v="1"/>
    <s v="Bio-Ray"/>
    <s v="A-1PL-212008"/>
    <x v="6"/>
    <s v="2.0 x 8"/>
    <s v="L220504801"/>
    <n v="-6"/>
    <n v="65949.40444444443"/>
    <n v="-395696.42666666658"/>
    <m/>
    <n v="-101.98687664041995"/>
    <n v="-101.98687664041995"/>
    <m/>
    <n v="20230064"/>
    <s v="Dr Carlos Ramiro Llusca (Ecuador)"/>
    <m/>
    <s v="Conny"/>
  </r>
  <r>
    <d v="2023-03-13T00:00:00"/>
    <s v="Inventory loan"/>
    <x v="1"/>
    <s v="Ankyra"/>
    <s v="TSXX-LOA2010"/>
    <x v="7"/>
    <s v="2.0 X 10"/>
    <s v="EE148359X1"/>
    <n v="-2"/>
    <n v="51750"/>
    <n v="-103500"/>
    <m/>
    <n v="-86.904255319148945"/>
    <n v="-86.904255319148945"/>
    <m/>
    <m/>
    <s v="Certificación - CLEMI"/>
    <s v="Virgina Hurtado"/>
    <m/>
  </r>
  <r>
    <d v="2023-02-24T00:00:00"/>
    <s v="Purchasing"/>
    <x v="1"/>
    <s v="Bio-Ray"/>
    <s v="A-1PL-212012"/>
    <x v="20"/>
    <s v="2.0 X 12"/>
    <s v="L221107201"/>
    <n v="50"/>
    <n v="81594"/>
    <n v="4079700"/>
    <m/>
    <n v="-58.333333333333336"/>
    <n v="-58.333333333333336"/>
    <s v="Orthopremium FEV7261"/>
    <m/>
    <m/>
    <m/>
    <m/>
  </r>
  <r>
    <d v="2023-03-15T00:00:00"/>
    <s v="Sales"/>
    <x v="1"/>
    <s v="Bio-Ray"/>
    <s v="A-1PIZC-212014"/>
    <x v="24"/>
    <s v="IZC 2 x 14"/>
    <s v="L221108401"/>
    <n v="-20"/>
    <n v="84287.164444444439"/>
    <n v="-1685743.2888888889"/>
    <s v="COP"/>
    <n v="-37.244680851063833"/>
    <n v="-37.244680851063833"/>
    <m/>
    <n v="20230064"/>
    <s v="Dr Carlos Ramiro Llusca (Ecuador)"/>
    <m/>
    <s v="Conny"/>
  </r>
  <r>
    <d v="2023-03-15T00:00:00"/>
    <s v="Sales"/>
    <x v="0"/>
    <s v="Bio-Ray"/>
    <n v="3338235"/>
    <x v="34"/>
    <s v="Long Blade M"/>
    <s v="NA"/>
    <n v="-1"/>
    <n v="153420.53519000002"/>
    <n v="-153420.53519000002"/>
    <s v="COP"/>
    <n v="-148.97872340425533"/>
    <n v="-148.97872340425533"/>
    <m/>
    <n v="20230064"/>
    <s v="Dr Carlos Ramiro Llusca (Ecuador)"/>
    <m/>
    <s v="Conny"/>
  </r>
  <r>
    <d v="2023-03-15T00:00:00"/>
    <s v="Sales"/>
    <x v="0"/>
    <s v="Bio-Ray"/>
    <s v="106-11"/>
    <x v="18"/>
    <s v="Expansor 3ra generación #11"/>
    <m/>
    <n v="-1"/>
    <n v="336000"/>
    <n v="-336000"/>
    <s v="COP"/>
    <n v="-73.38082191780822"/>
    <n v="-73.38082191780822"/>
    <m/>
    <n v="20230064"/>
    <s v="Dr Carlos Ramiro Llusca (Ecuador)"/>
    <m/>
    <s v="Conny"/>
  </r>
  <r>
    <d v="2023-03-15T00:00:00"/>
    <s v="Sales"/>
    <x v="1"/>
    <s v="Ankyra"/>
    <s v="TSXX-LOA1508"/>
    <x v="12"/>
    <s v="1.5 x 8"/>
    <s v="EE148348X1"/>
    <n v="-3"/>
    <n v="51750"/>
    <n v="-155250"/>
    <m/>
    <n v="-28.968085106382979"/>
    <n v="-28.968085106382979"/>
    <m/>
    <n v="20230065"/>
    <s v="Julio Rodríguez (Salvador)"/>
    <m/>
    <s v="Catalina"/>
  </r>
  <r>
    <d v="2023-03-15T00:00:00"/>
    <s v="Sales"/>
    <x v="1"/>
    <s v="Ankyra"/>
    <s v="TSXX-LOA2008"/>
    <x v="13"/>
    <s v="2.0 x 8"/>
    <s v="EE148349X1"/>
    <n v="-3"/>
    <n v="51750"/>
    <n v="-155250"/>
    <m/>
    <n v="720.49549549549545"/>
    <n v="720.49549549549545"/>
    <m/>
    <n v="20230065"/>
    <s v="Julio Rodríguez (Salvador)"/>
    <m/>
    <s v="Catalina"/>
  </r>
  <r>
    <d v="2023-03-13T00:00:00"/>
    <s v="Inventory loan"/>
    <x v="1"/>
    <s v="Ankyra"/>
    <s v="TSXX-LOA2010"/>
    <x v="7"/>
    <s v="2.0 X 10"/>
    <s v="EE148359X1"/>
    <n v="-1"/>
    <n v="51750"/>
    <n v="-51750"/>
    <m/>
    <n v="144.09909909909908"/>
    <n v="144.09909909909908"/>
    <m/>
    <m/>
    <s v="Certificación"/>
    <s v="Stand Ankyra"/>
    <m/>
  </r>
  <r>
    <d v="2023-03-15T00:00:00"/>
    <s v="Sales"/>
    <x v="1"/>
    <s v="Ankyra"/>
    <s v="TSXX-LOA2014"/>
    <x v="14"/>
    <s v="2.0 x 14"/>
    <s v="EE148375X1"/>
    <n v="-4"/>
    <n v="51750"/>
    <n v="-207000"/>
    <m/>
    <n v="504.3468468468468"/>
    <n v="504.3468468468468"/>
    <m/>
    <n v="20230065"/>
    <s v="Julio Rodríguez (Salvador)"/>
    <m/>
    <s v="Catalina"/>
  </r>
  <r>
    <d v="2023-03-15T00:00:00"/>
    <s v="Sales"/>
    <x v="1"/>
    <s v="Ankyra"/>
    <s v="TSXX-LOA2014"/>
    <x v="14"/>
    <s v="2.0 x 14"/>
    <s v="EE148377X1"/>
    <n v="-6"/>
    <n v="51750"/>
    <n v="-310500"/>
    <m/>
    <n v="1080.7432432432431"/>
    <n v="1080.7432432432431"/>
    <m/>
    <n v="20230065"/>
    <s v="Julio Rodríguez (Salvador)"/>
    <m/>
    <s v="Catalina"/>
  </r>
  <r>
    <d v="2023-03-15T00:00:00"/>
    <s v="Sales"/>
    <x v="1"/>
    <s v="Ankyra"/>
    <s v="TSXX-LOA2017"/>
    <x v="15"/>
    <s v="2.0 x 17"/>
    <s v="EE138094X1"/>
    <n v="-5"/>
    <n v="61600"/>
    <n v="-308000"/>
    <m/>
    <n v="1852.7027027027027"/>
    <n v="1852.7027027027027"/>
    <m/>
    <n v="20230065"/>
    <s v="Julio Rodríguez (Salvador)"/>
    <m/>
    <s v="Catalina"/>
  </r>
  <r>
    <d v="2023-03-15T00:00:00"/>
    <s v="Sales"/>
    <x v="0"/>
    <s v="Ankyra"/>
    <s v="820-029"/>
    <x v="1"/>
    <s v="Mango"/>
    <n v="49116"/>
    <n v="-2"/>
    <n v="357000"/>
    <n v="-714000"/>
    <m/>
    <n v="205.85585585585585"/>
    <n v="205.85585585585585"/>
    <m/>
    <n v="20230065"/>
    <s v="Julio Rodríguez (Salvador)"/>
    <m/>
    <s v="Catalina"/>
  </r>
  <r>
    <d v="2023-03-15T00:00:00"/>
    <s v="Sales"/>
    <x v="0"/>
    <s v="Ankyra"/>
    <s v="820-031"/>
    <x v="2"/>
    <s v="Extensión"/>
    <n v="48791"/>
    <n v="-2"/>
    <n v="90440"/>
    <n v="-180880"/>
    <m/>
    <n v="61.756756756756758"/>
    <n v="61.756756756756758"/>
    <m/>
    <n v="20230065"/>
    <s v="Julio Rodríguez (Salvador)"/>
    <m/>
    <s v="Catalina"/>
  </r>
  <r>
    <d v="2023-03-15T00:00:00"/>
    <s v="Sales"/>
    <x v="0"/>
    <s v="Ankyra"/>
    <s v="820-032"/>
    <x v="32"/>
    <s v="Blade for Engine"/>
    <m/>
    <n v="-1"/>
    <n v="83600"/>
    <n v="-83600"/>
    <m/>
    <n v="-144.84042553191489"/>
    <n v="-144.84042553191489"/>
    <m/>
    <n v="20230065"/>
    <s v="Julio Rodríguez (Salvador)"/>
    <m/>
    <s v="Catalina"/>
  </r>
  <r>
    <d v="2023-03-15T00:00:00"/>
    <s v="Sales"/>
    <x v="0"/>
    <s v="Ankyra"/>
    <s v="820-028"/>
    <x v="33"/>
    <s v="UNICO"/>
    <m/>
    <n v="-1"/>
    <n v="172550"/>
    <n v="-172550"/>
    <s v="COP"/>
    <n v="-145.83333333333334"/>
    <n v="-145.83333333333334"/>
    <m/>
    <n v="20230065"/>
    <s v="Julio Rodríguez (Salvador)"/>
    <m/>
    <s v="Catalina"/>
  </r>
  <r>
    <d v="2023-03-13T00:00:00"/>
    <s v="Sales"/>
    <x v="1"/>
    <s v="Ankyra"/>
    <s v="TSXX-LOA2010"/>
    <x v="7"/>
    <s v="2.0 X 10"/>
    <s v="EE148359X1"/>
    <n v="-1"/>
    <n v="51750"/>
    <n v="-51750"/>
    <m/>
    <n v="-88.169278996865202"/>
    <n v="-88.169278996865202"/>
    <m/>
    <n v="20230067"/>
    <s v="Global Connection &amp; Innovation LLC (Mauricio Arbelaez - USA)"/>
    <m/>
    <s v="Catalina"/>
  </r>
  <r>
    <d v="2023-03-16T00:00:00"/>
    <s v="Sales"/>
    <x v="1"/>
    <s v="Bio-Ray"/>
    <s v="A-1PIZC-212014"/>
    <x v="24"/>
    <s v="IZC 2 x 14"/>
    <s v="L221108401"/>
    <n v="-8"/>
    <n v="84287.164444444439"/>
    <n v="-674297.31555555551"/>
    <s v="COP"/>
    <n v="-279.33510638297878"/>
    <n v="-279.33510638297878"/>
    <m/>
    <n v="20230066"/>
    <s v="MediLine (JJ Grand Prix - Guatemala)"/>
    <m/>
    <s v="Catalina"/>
  </r>
  <r>
    <d v="2023-02-24T00:00:00"/>
    <s v="Purchasing"/>
    <x v="1"/>
    <s v="Bio-Ray"/>
    <s v="A-1PL-212012"/>
    <x v="20"/>
    <s v="2.0 X 12"/>
    <s v="L230105301"/>
    <n v="300"/>
    <n v="81594"/>
    <n v="24478200"/>
    <m/>
    <n v="-92.635135135135144"/>
    <n v="-92.635135135135144"/>
    <s v="Orthopremium FEV7261"/>
    <m/>
    <m/>
    <m/>
    <m/>
  </r>
  <r>
    <d v="2023-03-16T00:00:00"/>
    <s v="Sales"/>
    <x v="0"/>
    <s v="Bio-Ray"/>
    <n v="3308050"/>
    <x v="21"/>
    <s v="Handle Universal "/>
    <s v="NA"/>
    <n v="-2"/>
    <n v="505243.49166666658"/>
    <n v="-1010486.9833333332"/>
    <s v="COP"/>
    <n v="-22.421917808219177"/>
    <n v="-22.421917808219177"/>
    <m/>
    <n v="20230066"/>
    <s v="MediLine (JJ Grand Prix - Guatemala)"/>
    <m/>
    <s v="Catalina"/>
  </r>
  <r>
    <d v="2023-03-16T00:00:00"/>
    <s v="Sales"/>
    <x v="0"/>
    <s v="Bio-Ray"/>
    <n v="3318235"/>
    <x v="30"/>
    <s v="Extensión"/>
    <m/>
    <n v="-5"/>
    <n v="126823.496"/>
    <n v="-634117.48"/>
    <s v="COP"/>
    <n v="-36"/>
    <n v="-36"/>
    <m/>
    <n v="20230066"/>
    <s v="MediLine (JJ Grand Prix - Guatemala)"/>
    <m/>
    <s v="Catalina"/>
  </r>
  <r>
    <d v="2023-03-16T00:00:00"/>
    <s v="Sales"/>
    <x v="1"/>
    <s v="Ankyra"/>
    <s v="TSXX-LOACE1508"/>
    <x v="31"/>
    <s v="Dual 1.5 x 8"/>
    <s v="EE149532X1"/>
    <n v="-7"/>
    <n v="51750"/>
    <n v="-362250"/>
    <m/>
    <n v="-146.1216730038023"/>
    <n v="-146.1216730038023"/>
    <m/>
    <n v="20230067"/>
    <s v="Global Connection &amp; Innovation LLC (Mauricio Arbelaez - USA)"/>
    <m/>
    <s v="Catalina"/>
  </r>
  <r>
    <d v="2023-03-16T00:00:00"/>
    <s v="Sales"/>
    <x v="1"/>
    <s v="Ankyra"/>
    <s v="TSXX-LOA1508"/>
    <x v="12"/>
    <s v="1.5 x 8"/>
    <s v="EE148348X1"/>
    <n v="-25"/>
    <n v="51750"/>
    <n v="-1293750"/>
    <m/>
    <n v="-437.08661417322833"/>
    <n v="-437.08661417322833"/>
    <m/>
    <n v="20230067"/>
    <s v="Global Connection &amp; Innovation LLC (Mauricio Arbelaez - USA)"/>
    <m/>
    <s v="Catalina"/>
  </r>
  <r>
    <d v="2023-03-16T00:00:00"/>
    <s v="Sales"/>
    <x v="1"/>
    <s v="Ankyra"/>
    <s v="TSXX-LOA2008"/>
    <x v="13"/>
    <s v="2.0 x 8"/>
    <s v="EE148349X1"/>
    <n v="-11"/>
    <n v="51750"/>
    <n v="-569250"/>
    <m/>
    <n v="-31.037234042553191"/>
    <n v="-31.037234042553191"/>
    <m/>
    <n v="20230067"/>
    <s v="Global Connection &amp; Innovation LLC (Mauricio Arbelaez - USA)"/>
    <m/>
    <s v="Catalina"/>
  </r>
  <r>
    <d v="2023-03-16T00:00:00"/>
    <s v="Sales"/>
    <x v="1"/>
    <s v="Ankyra"/>
    <s v="TSXX-LOA2008"/>
    <x v="13"/>
    <s v="2.0 x 8"/>
    <s v="EE148350X1"/>
    <n v="-9"/>
    <n v="51750"/>
    <n v="-465750"/>
    <m/>
    <n v="3590.0514579759861"/>
    <n v="3590.0514579759861"/>
    <m/>
    <n v="20230067"/>
    <s v="Global Connection &amp; Innovation LLC (Mauricio Arbelaez - USA)"/>
    <m/>
    <s v="Catalina"/>
  </r>
  <r>
    <d v="2023-03-15T00:00:00"/>
    <s v="Sales"/>
    <x v="1"/>
    <s v="Bio-Ray"/>
    <s v="A-1PL-212010"/>
    <x v="25"/>
    <s v="2.0 X 10"/>
    <s v="L220922901"/>
    <n v="-20"/>
    <n v="81594"/>
    <n v="-1631880"/>
    <m/>
    <n v="410.29159519725556"/>
    <n v="410.29159519725556"/>
    <m/>
    <n v="20230064"/>
    <s v="Dr Carlos Ramiro Llusca (Ecuador)"/>
    <m/>
    <s v="Conny"/>
  </r>
  <r>
    <d v="2023-03-15T00:00:00"/>
    <s v="Sales"/>
    <x v="1"/>
    <s v="Ankyra"/>
    <s v="TSXX-LOA2010"/>
    <x v="7"/>
    <s v="2.0 X 10"/>
    <s v="EE148359X1"/>
    <n v="-4"/>
    <n v="51750"/>
    <n v="-207000"/>
    <m/>
    <n v="102.57289879931389"/>
    <n v="102.57289879931389"/>
    <m/>
    <n v="20230065"/>
    <s v="Julio Rodríguez (Salvador)"/>
    <m/>
    <s v="Catalina"/>
  </r>
  <r>
    <d v="2023-03-16T00:00:00"/>
    <s v="Sales"/>
    <x v="1"/>
    <s v="Bio-Ray"/>
    <s v="A-1PL-212010"/>
    <x v="25"/>
    <s v="2.0 X 10"/>
    <s v="L220922901"/>
    <n v="-61"/>
    <n v="81594"/>
    <n v="-4977234"/>
    <m/>
    <n v="1230.8747855917668"/>
    <n v="1230.8747855917668"/>
    <m/>
    <n v="20230066"/>
    <s v="MediLine (JJ Grand Prix - Guatemala)"/>
    <m/>
    <s v="Catalina"/>
  </r>
  <r>
    <d v="2023-03-16T00:00:00"/>
    <s v="Sales"/>
    <x v="1"/>
    <s v="Ankyra"/>
    <s v="TSXX-LOA2010"/>
    <x v="7"/>
    <s v="2.0 X 10"/>
    <s v="EE148359X1"/>
    <n v="-1"/>
    <n v="51750"/>
    <n v="-51750"/>
    <m/>
    <n v="307.71869639794198"/>
    <n v="307.71869639794198"/>
    <m/>
    <n v="20230067"/>
    <s v="Global Connection &amp; Innovation LLC (Mauricio Arbelaez - USA)"/>
    <m/>
    <s v="Catalina"/>
  </r>
  <r>
    <d v="2023-03-16T00:00:00"/>
    <s v="Sales"/>
    <x v="1"/>
    <s v="Bio-Ray"/>
    <s v="A-1PS-222012"/>
    <x v="9"/>
    <s v="TS 2.0 x 12"/>
    <s v="L220601301"/>
    <n v="-8"/>
    <n v="104000"/>
    <n v="-832000"/>
    <s v="COP"/>
    <n v="307.71869639794198"/>
    <n v="307.71869639794198"/>
    <m/>
    <n v="20230068"/>
    <s v="Grupo Helix (Panamá - Dra Ilka)"/>
    <m/>
    <s v="Conny"/>
  </r>
  <r>
    <d v="2023-03-16T00:00:00"/>
    <s v="Inventory loan"/>
    <x v="1"/>
    <s v="Ankyra"/>
    <s v="TSXX-LOACE1508"/>
    <x v="31"/>
    <s v="Dual 1.5 x 8"/>
    <s v="EE149532X1"/>
    <n v="20"/>
    <n v="51750"/>
    <n v="1035000"/>
    <m/>
    <n v="30.771869639794168"/>
    <n v="30.771869639794168"/>
    <m/>
    <m/>
    <s v="Certificación - CLEMI"/>
    <s v="Virgina Hurtado"/>
    <m/>
  </r>
  <r>
    <d v="2023-03-16T00:00:00"/>
    <s v="Inventory loan"/>
    <x v="1"/>
    <s v="Ankyra"/>
    <s v="TSXX-LOA2008"/>
    <x v="13"/>
    <s v="2.0 x 8"/>
    <s v="EE122876X2"/>
    <n v="2"/>
    <n v="51750"/>
    <n v="103500"/>
    <m/>
    <n v="-43.080617495711834"/>
    <n v="-43.080617495711834"/>
    <m/>
    <m/>
    <s v="Devolucion Certificación - CLEMI"/>
    <s v="Virgina Hurtado"/>
    <m/>
  </r>
  <r>
    <d v="2023-03-16T00:00:00"/>
    <s v="Inventory loan"/>
    <x v="1"/>
    <s v="Ankyra"/>
    <s v="TSXX-LOA2008"/>
    <x v="13"/>
    <s v="2.0 x 8"/>
    <s v="EE141994X1"/>
    <n v="8"/>
    <n v="51750"/>
    <n v="414000"/>
    <m/>
    <n v="-51.286449399656945"/>
    <n v="-51.286449399656945"/>
    <m/>
    <m/>
    <s v="Certificación - CLEMI"/>
    <s v="Virgina Hurtado"/>
    <m/>
  </r>
  <r>
    <d v="2023-03-16T00:00:00"/>
    <s v="Inventory loan"/>
    <x v="1"/>
    <s v="Ankyra"/>
    <s v="TSXX-LOA2008"/>
    <x v="13"/>
    <s v="2.0 x 8"/>
    <s v="EE121923X1"/>
    <n v="10"/>
    <n v="51750"/>
    <n v="517500"/>
    <m/>
    <n v="-51.286449399656945"/>
    <n v="-51.286449399656945"/>
    <m/>
    <m/>
    <s v="Devolucion Certificación - CLEMI"/>
    <s v="Virgina Hurtado"/>
    <m/>
  </r>
  <r>
    <d v="2023-03-16T00:00:00"/>
    <s v="Sales"/>
    <x v="1"/>
    <s v="Ankyra"/>
    <s v="TSXX-LOA2010"/>
    <x v="7"/>
    <s v="2.0 X 10"/>
    <s v="EE148358X1"/>
    <n v="-24"/>
    <n v="51750"/>
    <n v="-1242000"/>
    <m/>
    <n v="-2872.0411663807886"/>
    <n v="-2872.0411663807886"/>
    <m/>
    <n v="20230067"/>
    <s v="Global Connection &amp; Innovation LLC (Mauricio Arbelaez - USA)"/>
    <m/>
    <s v="Catalina"/>
  </r>
  <r>
    <d v="2023-03-16T00:00:00"/>
    <s v="Sales"/>
    <x v="1"/>
    <s v="Bio-Ray"/>
    <s v="A-1PL-212010"/>
    <x v="25"/>
    <s v="2.0 X 10"/>
    <s v="L221110401"/>
    <n v="-6"/>
    <n v="81594"/>
    <n v="-489564"/>
    <m/>
    <n v="-615.4373927958834"/>
    <n v="-615.4373927958834"/>
    <m/>
    <n v="20230068"/>
    <s v="Grupo Helix (Panamá - Dra Ilka)"/>
    <m/>
    <s v="Conny"/>
  </r>
  <r>
    <d v="2023-03-16T00:00:00"/>
    <s v="Sales"/>
    <x v="1"/>
    <s v="Bio-Ray"/>
    <s v="A-1PL-212010"/>
    <x v="25"/>
    <s v="2.0 X 10"/>
    <s v="L220922901"/>
    <n v="-19"/>
    <n v="81594"/>
    <n v="-1550286"/>
    <m/>
    <n v="-15.385934819897084"/>
    <n v="-15.385934819897084"/>
    <m/>
    <n v="20230068"/>
    <s v="Grupo Helix (Panamá - Dra Ilka)"/>
    <m/>
    <s v="Conny"/>
  </r>
  <r>
    <d v="2023-03-16T00:00:00"/>
    <s v="Inventory loan"/>
    <x v="1"/>
    <s v="Ankyra"/>
    <s v="TSXX-LOA2010"/>
    <x v="7"/>
    <s v="2.0 X 10"/>
    <s v="EE148354X1"/>
    <n v="10"/>
    <n v="51750"/>
    <n v="517500"/>
    <m/>
    <n v="117.36956102650171"/>
    <n v="117.36956102650171"/>
    <m/>
    <m/>
    <s v="Certificación - CLEMI"/>
    <s v="Virgina Hurtado"/>
    <m/>
  </r>
  <r>
    <d v="2023-03-16T00:00:00"/>
    <s v="Inventory loan"/>
    <x v="1"/>
    <s v="Ankyra"/>
    <s v="TSXX-LOA1508"/>
    <x v="12"/>
    <s v="1.5 x 8"/>
    <s v="EE148344X2"/>
    <n v="10"/>
    <n v="51750"/>
    <n v="517500"/>
    <m/>
    <n v="117.36956102650171"/>
    <n v="117.36956102650171"/>
    <m/>
    <m/>
    <s v="Certificación - CLEMI"/>
    <s v="Virgina Hurtado"/>
    <m/>
  </r>
  <r>
    <d v="2023-03-16T00:00:00"/>
    <s v="Inventory loan"/>
    <x v="1"/>
    <s v="Ankyra"/>
    <s v="TSXX-LOA1508"/>
    <x v="12"/>
    <s v="1.5 x 8"/>
    <s v="EE148344X1"/>
    <n v="5"/>
    <n v="51750"/>
    <n v="258750"/>
    <m/>
    <n v="58.684780513250857"/>
    <n v="58.684780513250857"/>
    <m/>
    <m/>
    <s v="Certificación - CLEMI"/>
    <s v="Virgina Hurtado"/>
    <m/>
  </r>
  <r>
    <d v="2023-03-16T00:00:00"/>
    <s v="Inventory loan"/>
    <x v="1"/>
    <s v="Ankyra"/>
    <s v="TSXX-LOA1508"/>
    <x v="12"/>
    <s v="1.5 x 8"/>
    <s v="EE148348X1"/>
    <n v="5"/>
    <n v="51750"/>
    <n v="258750"/>
    <m/>
    <n v="58.684780513250857"/>
    <n v="58.684780513250857"/>
    <m/>
    <m/>
    <s v="Certificación - CLEMI"/>
    <s v="Virgina Hurtado"/>
    <m/>
  </r>
  <r>
    <d v="2023-03-16T00:00:00"/>
    <s v="Inventory loan"/>
    <x v="1"/>
    <s v="Ankyra"/>
    <s v="TSXX-LOA2017"/>
    <x v="15"/>
    <s v="2.0 x 17"/>
    <s v="EE148380X1"/>
    <n v="-3"/>
    <n v="61600"/>
    <n v="-184800"/>
    <m/>
    <n v="-41.912840343376843"/>
    <n v="-41.912840343376843"/>
    <m/>
    <m/>
    <s v="Certificación - CLEMI"/>
    <s v="Virgina Hurtado"/>
    <m/>
  </r>
  <r>
    <d v="2023-03-16T00:00:00"/>
    <s v="Inventory loan"/>
    <x v="1"/>
    <s v="Ankyra"/>
    <s v="TSXX-LOA2014"/>
    <x v="14"/>
    <s v="2.0 x 14"/>
    <s v="EE138091X1"/>
    <n v="6"/>
    <n v="61600"/>
    <n v="369600"/>
    <m/>
    <n v="83.825680686753685"/>
    <n v="83.825680686753685"/>
    <m/>
    <m/>
    <s v="Certificación - CLEMI"/>
    <s v="Virgina Hurtado"/>
    <m/>
  </r>
  <r>
    <d v="2023-03-16T00:00:00"/>
    <s v="Inventory loan"/>
    <x v="1"/>
    <s v="Ankyra"/>
    <s v="TSXX-LOA2014"/>
    <x v="14"/>
    <s v="2.0 x 14"/>
    <s v="EE148377X1"/>
    <n v="12"/>
    <n v="51750"/>
    <n v="621000"/>
    <m/>
    <n v="140.84347323180205"/>
    <n v="140.84347323180205"/>
    <m/>
    <m/>
    <s v="Certificación - CLEMI"/>
    <s v="Virgina Hurtado"/>
    <m/>
  </r>
  <r>
    <d v="2023-03-16T00:00:00"/>
    <s v="Inventory loan"/>
    <x v="1"/>
    <s v="Ankyra"/>
    <s v="TSXX-LOACE1508"/>
    <x v="31"/>
    <s v="Dual 1.5 x 8"/>
    <s v="EE149532X1"/>
    <n v="2"/>
    <n v="51750"/>
    <n v="103500"/>
    <m/>
    <n v="23.473912205300344"/>
    <n v="23.473912205300344"/>
    <m/>
    <m/>
    <s v="Certificación"/>
    <s v="Stand Ankyra"/>
    <m/>
  </r>
  <r>
    <d v="2023-03-16T00:00:00"/>
    <s v="Inventory loan"/>
    <x v="1"/>
    <s v="Ankyra"/>
    <s v="TSXX-LOA1508"/>
    <x v="12"/>
    <s v="1.5 x 8"/>
    <s v="EE148348X1"/>
    <n v="2"/>
    <n v="51750"/>
    <n v="103500"/>
    <m/>
    <n v="23.473912205300344"/>
    <n v="23.473912205300344"/>
    <m/>
    <m/>
    <s v="Certificación"/>
    <s v="Stand Ankyra"/>
    <m/>
  </r>
  <r>
    <d v="2023-03-16T00:00:00"/>
    <s v="Inventory loan"/>
    <x v="1"/>
    <s v="Ankyra"/>
    <s v="TSXX-LOA2008"/>
    <x v="13"/>
    <s v="2.0 x 8"/>
    <s v="EE133301X1R2"/>
    <n v="2"/>
    <n v="51750"/>
    <n v="103500"/>
    <m/>
    <n v="23.473912205300344"/>
    <n v="23.473912205300344"/>
    <m/>
    <m/>
    <s v="Certificación"/>
    <s v="Stand Ankyra"/>
    <m/>
  </r>
  <r>
    <d v="2023-03-16T00:00:00"/>
    <s v="Inventory loan"/>
    <x v="1"/>
    <s v="Ankyra"/>
    <s v="TSXX-LOA2010"/>
    <x v="7"/>
    <s v="2.0 X 10"/>
    <s v="EE148359X1"/>
    <n v="2"/>
    <n v="51750"/>
    <n v="103500"/>
    <m/>
    <n v="23.473912205300344"/>
    <n v="23.473912205300344"/>
    <m/>
    <m/>
    <s v="Certificación - CLEMI"/>
    <s v="Virgina Hurtado"/>
    <m/>
  </r>
  <r>
    <d v="2023-03-15T00:00:00"/>
    <s v="Sales"/>
    <x v="1"/>
    <s v="Ankyra"/>
    <s v="TSXX-LOA2012"/>
    <x v="19"/>
    <s v="2.0 X 12"/>
    <s v="EE148360X1"/>
    <n v="-10"/>
    <n v="51750"/>
    <n v="-517500"/>
    <m/>
    <n v="-117.36956102650171"/>
    <n v="-117.36956102650171"/>
    <m/>
    <n v="20230065"/>
    <s v="Julio Rodríguez (Salvador)"/>
    <m/>
    <s v="Catalina"/>
  </r>
  <r>
    <d v="2023-03-16T00:00:00"/>
    <s v="Inventory loan"/>
    <x v="1"/>
    <s v="Ankyra"/>
    <s v="TSXX-LOA2014"/>
    <x v="14"/>
    <s v="2.0 x 14"/>
    <s v="EE148375X1"/>
    <n v="2"/>
    <n v="51750"/>
    <n v="103500"/>
    <m/>
    <n v="23.473912205300344"/>
    <n v="23.473912205300344"/>
    <m/>
    <m/>
    <s v="Certificación"/>
    <s v="Stand Ankyra"/>
    <m/>
  </r>
  <r>
    <d v="2023-03-16T00:00:00"/>
    <s v="Inventory loan"/>
    <x v="1"/>
    <s v="Ankyra"/>
    <s v="TSXX-LOA2017"/>
    <x v="15"/>
    <s v="2.0 x 17"/>
    <s v="EE148380X1"/>
    <n v="-2"/>
    <n v="61600"/>
    <n v="-123200"/>
    <m/>
    <n v="-27.941893562251231"/>
    <n v="-27.941893562251231"/>
    <m/>
    <m/>
    <s v="Certificación"/>
    <s v="Stand Ankyra"/>
    <m/>
  </r>
  <r>
    <d v="2023-03-16T00:00:00"/>
    <s v="Inventory loan"/>
    <x v="1"/>
    <s v="Ankyra"/>
    <s v="TSXX-LOART2012"/>
    <x v="17"/>
    <s v="2.0 x 12 Total"/>
    <s v="EE138101X1"/>
    <n v="2"/>
    <n v="61600"/>
    <n v="123200"/>
    <m/>
    <n v="27.941893562251231"/>
    <n v="27.941893562251231"/>
    <m/>
    <m/>
    <s v="Certificación"/>
    <s v="Stand Ankyra"/>
    <m/>
  </r>
  <r>
    <d v="2023-03-21T00:00:00"/>
    <s v="Donación"/>
    <x v="1"/>
    <s v="Ankyra"/>
    <s v="TSXX-LOACE1508"/>
    <x v="31"/>
    <s v="Dual 1.5 x 8"/>
    <s v="EE149532X1"/>
    <n v="-2"/>
    <n v="51750"/>
    <n v="-103500"/>
    <m/>
    <n v="-23.473912205300344"/>
    <n v="-23.473912205300344"/>
    <m/>
    <m/>
    <s v="Virginia - uso consultorio Elsa Arango"/>
    <m/>
    <m/>
  </r>
  <r>
    <d v="2023-03-16T00:00:00"/>
    <s v="Inventory loan"/>
    <x v="1"/>
    <s v="Ankyra"/>
    <s v="TSXX-LOA2012"/>
    <x v="19"/>
    <s v="2.0 X 12"/>
    <s v="EE148360X1"/>
    <n v="-2"/>
    <n v="51750"/>
    <n v="-103500"/>
    <m/>
    <n v="-23.473912205300344"/>
    <n v="-23.473912205300344"/>
    <m/>
    <m/>
    <s v="Certificación"/>
    <s v="Stand Ankyra"/>
    <m/>
  </r>
  <r>
    <d v="2023-03-21T00:00:00"/>
    <s v="Donación"/>
    <x v="1"/>
    <s v="Ankyra"/>
    <s v="TSXX-LOA2008"/>
    <x v="13"/>
    <s v="2.0 x 8"/>
    <s v="EE122876X2"/>
    <n v="-2"/>
    <n v="51750"/>
    <n v="-103500"/>
    <m/>
    <n v="-23.473912205300344"/>
    <n v="-23.473912205300344"/>
    <m/>
    <m/>
    <s v="Virginia - uso consultorio Elsa Arango"/>
    <m/>
    <m/>
  </r>
  <r>
    <d v="2023-03-21T00:00:00"/>
    <s v="Donación"/>
    <x v="1"/>
    <s v="Ankyra"/>
    <s v="TSXX-LOA1508"/>
    <x v="12"/>
    <s v="1.5 x 8"/>
    <s v="EE148344X1"/>
    <n v="-2"/>
    <n v="51750"/>
    <n v="-103500"/>
    <m/>
    <n v="-23.473912205300344"/>
    <n v="-23.473912205300344"/>
    <m/>
    <m/>
    <s v="Virginia - uso consultorio Elsa Arango"/>
    <m/>
    <m/>
  </r>
  <r>
    <d v="2023-03-16T00:00:00"/>
    <s v="Training"/>
    <x v="0"/>
    <s v="Ankyra"/>
    <s v="820-032"/>
    <x v="32"/>
    <s v="Blade for Engine"/>
    <m/>
    <n v="-10"/>
    <n v="83600"/>
    <n v="-836000"/>
    <m/>
    <n v="-189.60570631527619"/>
    <n v="-189.60570631527619"/>
    <m/>
    <m/>
    <s v="Certificación"/>
    <s v="Virgina Hurtado"/>
    <m/>
  </r>
  <r>
    <d v="2023-03-16T00:00:00"/>
    <s v="Inventory movement"/>
    <x v="0"/>
    <s v="Ankyra"/>
    <s v="820-028"/>
    <x v="33"/>
    <s v="UNICO"/>
    <m/>
    <n v="9"/>
    <n v="172550"/>
    <n v="1552950"/>
    <m/>
    <n v="352.21074356735426"/>
    <n v="352.21074356735426"/>
    <m/>
    <m/>
    <s v="Certificación"/>
    <s v="Virgina Hurtado"/>
    <m/>
  </r>
  <r>
    <d v="2023-03-16T00:00:00"/>
    <s v="Damage"/>
    <x v="0"/>
    <s v="Ankyra"/>
    <s v="820-028"/>
    <x v="33"/>
    <s v="UNICO"/>
    <m/>
    <n v="-1"/>
    <n v="172550"/>
    <n v="-172550"/>
    <m/>
    <n v="-39.134527063039364"/>
    <n v="-39.134527063039364"/>
    <m/>
    <m/>
    <m/>
    <m/>
    <m/>
  </r>
  <r>
    <d v="2023-03-16T00:00:00"/>
    <s v="Inventory loan"/>
    <x v="1"/>
    <s v="Ankyra"/>
    <s v="TSXX-LOA2010"/>
    <x v="7"/>
    <s v="2.0 X 10"/>
    <s v="EE148355X1"/>
    <n v="2"/>
    <n v="51750"/>
    <n v="103500"/>
    <m/>
    <n v="23.473912205300344"/>
    <n v="23.473912205300344"/>
    <m/>
    <m/>
    <s v="Certificación - CLEMI"/>
    <s v="Virgina Hurtado"/>
    <m/>
  </r>
  <r>
    <d v="2023-03-15T00:00:00"/>
    <s v="Inventory loan"/>
    <x v="0"/>
    <s v="Ankyra"/>
    <s v="820-028"/>
    <x v="33"/>
    <s v="UNICO"/>
    <m/>
    <n v="-1"/>
    <n v="172550"/>
    <n v="-172550"/>
    <m/>
    <n v="-39.134527063039364"/>
    <n v="-39.134527063039364"/>
    <m/>
    <m/>
    <s v="Orthopremium - Esperanza"/>
    <m/>
    <m/>
  </r>
  <r>
    <d v="2023-03-15T00:00:00"/>
    <s v="Inventory loan"/>
    <x v="0"/>
    <s v="Ankyra"/>
    <s v="820-028"/>
    <x v="33"/>
    <s v="UNICO"/>
    <m/>
    <n v="-1"/>
    <n v="172550"/>
    <n v="-172550"/>
    <m/>
    <n v="-39.134527063039364"/>
    <n v="-39.134527063039364"/>
    <m/>
    <m/>
    <s v="Orthopremium - Virginia"/>
    <m/>
    <m/>
  </r>
  <r>
    <d v="2023-03-22T00:00:00"/>
    <s v="Sales"/>
    <x v="0"/>
    <s v="Bio-Ray"/>
    <n v="3318235"/>
    <x v="30"/>
    <s v="Extensión"/>
    <m/>
    <n v="-4"/>
    <n v="126823.496"/>
    <n v="-507293.984"/>
    <s v="COP"/>
    <n v="-115.05482553326605"/>
    <n v="-115.05482553326605"/>
    <m/>
    <n v="20230069"/>
    <s v="Sideral Business (Perú - Roger Echaiz)"/>
    <m/>
    <s v="Conny"/>
  </r>
  <r>
    <d v="2023-03-22T00:00:00"/>
    <s v="Sales"/>
    <x v="0"/>
    <s v="Bio-Ray"/>
    <n v="3308050"/>
    <x v="21"/>
    <s v="Handle Universal "/>
    <s v="NA"/>
    <n v="-4"/>
    <n v="505243.49166666658"/>
    <n v="-2020973.9666666663"/>
    <s v="COP"/>
    <n v="-458.35908659643388"/>
    <n v="-458.35908659643388"/>
    <s v="BioRay 20230116"/>
    <n v="20230069"/>
    <s v="Sideral Business (Perú - Roger Echaiz)"/>
    <m/>
    <s v="Conny"/>
  </r>
  <r>
    <d v="2023-03-23T00:00:00"/>
    <s v="Purchasing"/>
    <x v="0"/>
    <s v="Bio-Ray"/>
    <n v="3348235"/>
    <x v="29"/>
    <s v="V long blade"/>
    <m/>
    <n v="10"/>
    <n v="153420.53519000002"/>
    <n v="1534205.3519000001"/>
    <m/>
    <n v="347.95943705702916"/>
    <n v="347.95943705702916"/>
    <s v="BioRay 20230203"/>
    <m/>
    <m/>
    <m/>
    <m/>
  </r>
  <r>
    <d v="2023-03-23T00:00:00"/>
    <s v="Purchasing"/>
    <x v="0"/>
    <s v="Bio-Ray"/>
    <n v="3318235"/>
    <x v="30"/>
    <s v="Extensión"/>
    <m/>
    <n v="21"/>
    <n v="126823.496"/>
    <n v="2663293.4160000002"/>
    <s v="COP"/>
    <n v="604.0378340496469"/>
    <n v="604.0378340496469"/>
    <s v="BioRay 20230203"/>
    <m/>
    <m/>
    <m/>
    <m/>
  </r>
  <r>
    <d v="2023-03-16T00:00:00"/>
    <s v="Damage"/>
    <x v="1"/>
    <s v="Ankyra"/>
    <s v="TSXX-LOA2012"/>
    <x v="19"/>
    <s v="2.0 X 12"/>
    <s v="EE148360X1"/>
    <n v="-1"/>
    <n v="51750"/>
    <n v="-51750"/>
    <m/>
    <n v="-11.736956102650172"/>
    <n v="-11.736956102650172"/>
    <m/>
    <m/>
    <s v="Certificación"/>
    <s v="Stand Ankyra"/>
    <m/>
  </r>
  <r>
    <d v="2023-03-27T00:00:00"/>
    <s v="Donación"/>
    <x v="1"/>
    <s v="Ankyra"/>
    <s v="TSXX-LOA2017"/>
    <x v="15"/>
    <s v="2.0 x 17"/>
    <s v="EE138094X1"/>
    <n v="-1"/>
    <n v="61600"/>
    <n v="-61600"/>
    <m/>
    <n v="-13.970946781125615"/>
    <n v="-13.970946781125615"/>
    <m/>
    <m/>
    <s v="Virginia - uso consultorio Elsa Arango"/>
    <m/>
    <m/>
  </r>
  <r>
    <d v="2023-03-27T00:00:00"/>
    <s v="Donación"/>
    <x v="1"/>
    <s v="Ankyra"/>
    <s v="TSXX-LOA2014"/>
    <x v="14"/>
    <s v="2.0 x 14"/>
    <s v="EE138091X1"/>
    <n v="-3"/>
    <n v="61600"/>
    <n v="-184800"/>
    <m/>
    <n v="-41.912840343376843"/>
    <n v="-41.912840343376843"/>
    <m/>
    <m/>
    <s v="Virginia - uso consultorio Elsa Arango"/>
    <m/>
    <m/>
  </r>
  <r>
    <d v="2023-03-21T00:00:00"/>
    <s v="Donación"/>
    <x v="1"/>
    <s v="Ankyra"/>
    <s v="TSXX-LOA2012"/>
    <x v="19"/>
    <s v="2.0 X 12"/>
    <s v="EE148362X1"/>
    <n v="-1"/>
    <n v="51750"/>
    <n v="-51750"/>
    <m/>
    <n v="-11.736956102650172"/>
    <n v="-11.736956102650172"/>
    <m/>
    <m/>
    <s v="Virginia - uso consultorio Elsa Arango"/>
    <m/>
    <m/>
  </r>
  <r>
    <d v="2023-03-30T00:00:00"/>
    <s v="Sales"/>
    <x v="1"/>
    <s v="Bio-Ray"/>
    <s v="A-1PL-212014"/>
    <x v="8"/>
    <s v="2.0 x 14"/>
    <s v="L210901401"/>
    <n v="-5"/>
    <n v="73331"/>
    <n v="-366655"/>
    <s v="COP"/>
    <n v="-83.15775149405215"/>
    <n v="-83.15775149405215"/>
    <m/>
    <n v="20230070"/>
    <s v="Smile Arc (Martinelli)"/>
    <m/>
    <s v="Conny"/>
  </r>
  <r>
    <d v="2023-03-30T00:00:00"/>
    <s v="Sales"/>
    <x v="1"/>
    <s v="Bio-Ray"/>
    <s v="A-1PIZC-212014"/>
    <x v="24"/>
    <s v="IZC 2 x 14"/>
    <s v="L221108401"/>
    <n v="-3"/>
    <n v="84287.164444444439"/>
    <n v="-252861.49333333332"/>
    <s v="COP"/>
    <n v="-57.349260817466707"/>
    <n v="-57.349260817466707"/>
    <m/>
    <n v="20230070"/>
    <s v="Smile Arc (Martinelli)"/>
    <m/>
    <s v="Conny"/>
  </r>
  <r>
    <d v="2023-03-16T00:00:00"/>
    <s v="Inventory loan"/>
    <x v="1"/>
    <s v="Ankyra"/>
    <s v="TSXX-LOA2010"/>
    <x v="7"/>
    <s v="2.0 X 10"/>
    <s v="EE148353X1"/>
    <n v="6"/>
    <n v="51750"/>
    <n v="310500"/>
    <m/>
    <n v="70.421736615901025"/>
    <n v="70.421736615901025"/>
    <m/>
    <m/>
    <s v="Certificación - CLEMI"/>
    <s v="Virgina Hurtado"/>
    <m/>
  </r>
  <r>
    <d v="2023-03-30T00:00:00"/>
    <s v="Sales"/>
    <x v="1"/>
    <s v="Bio-Ray"/>
    <s v="A-1PL-211508"/>
    <x v="5"/>
    <s v="1.5 x 8"/>
    <s v="L220602101"/>
    <n v="-8"/>
    <n v="65949.40444444443"/>
    <n v="-527595.23555555544"/>
    <m/>
    <n v="-119.65917139483925"/>
    <n v="-119.65917139483925"/>
    <s v="BioRay 20230116"/>
    <n v="20230070"/>
    <s v="Smile Arc (Martinelli)"/>
    <m/>
    <s v="Conny"/>
  </r>
  <r>
    <d v="2023-03-30T00:00:00"/>
    <s v="Sales"/>
    <x v="1"/>
    <s v="Bio-Ray"/>
    <s v="A-1PL-212008"/>
    <x v="6"/>
    <s v="2.0 x 8"/>
    <s v="L220504801"/>
    <n v="-14"/>
    <n v="65949.40444444443"/>
    <n v="-923291.66222222196"/>
    <m/>
    <n v="-209.40354994096867"/>
    <n v="-209.40354994096867"/>
    <m/>
    <n v="20230070"/>
    <s v="Smile Arc (Martinelli)"/>
    <m/>
    <s v="Conny"/>
  </r>
  <r>
    <d v="2023-03-24T00:00:00"/>
    <s v="Inventory loan"/>
    <x v="1"/>
    <s v="Ankyra"/>
    <s v="TSXX-LOA2012"/>
    <x v="19"/>
    <s v="2.0 X 12"/>
    <s v="EE148360X1"/>
    <n v="-2"/>
    <n v="51750"/>
    <n v="-103500"/>
    <m/>
    <n v="-23.473912205300344"/>
    <n v="-23.473912205300344"/>
    <m/>
    <m/>
    <s v="Préstamo venta fin de semana"/>
    <s v="Virgina Hurtado"/>
    <m/>
  </r>
  <r>
    <d v="2023-03-30T00:00:00"/>
    <s v="Gift"/>
    <x v="0"/>
    <s v="Ankyra"/>
    <s v="820-028"/>
    <x v="33"/>
    <s v="UNICO"/>
    <m/>
    <n v="-1"/>
    <n v="172550"/>
    <n v="-172550"/>
    <m/>
    <n v="-39.134527063039364"/>
    <n v="-39.134527063039364"/>
    <m/>
    <m/>
    <s v="Dr Vicky Charris"/>
    <m/>
    <m/>
  </r>
  <r>
    <d v="2023-04-17T00:00:00"/>
    <s v="Inventory movement"/>
    <x v="0"/>
    <s v="Ankyra"/>
    <s v="820-028"/>
    <x v="33"/>
    <s v="UNICO"/>
    <m/>
    <n v="1"/>
    <n v="172550"/>
    <n v="172550"/>
    <m/>
    <n v="39.134527063039364"/>
    <n v="39.134527063039364"/>
    <m/>
    <m/>
    <m/>
    <s v="Orthopremium - Esperanza"/>
    <m/>
  </r>
  <r>
    <d v="2023-04-18T00:00:00"/>
    <s v="Purchasing"/>
    <x v="1"/>
    <s v="Ankyra"/>
    <s v="TSXX-LOA2020"/>
    <x v="35"/>
    <s v="2.0 X 20"/>
    <s v="EE151237X1"/>
    <n v="15"/>
    <n v="52020"/>
    <n v="780300"/>
    <m/>
    <n v="176.97288593039477"/>
    <n v="176.97288593039477"/>
    <s v="FV-108731"/>
    <m/>
    <m/>
    <s v="Orthopremium - Virginia"/>
    <m/>
  </r>
  <r>
    <d v="2023-04-18T00:00:00"/>
    <s v="Purchasing"/>
    <x v="1"/>
    <s v="Ankyra"/>
    <s v="TSXX-LOA2025"/>
    <x v="36"/>
    <s v="2.0 X 25"/>
    <s v="EE151238X1"/>
    <n v="14"/>
    <n v="59850"/>
    <n v="837900"/>
    <m/>
    <n v="190.03662837508364"/>
    <n v="190.03662837508364"/>
    <s v="FV-108731"/>
    <m/>
    <m/>
    <m/>
    <m/>
  </r>
  <r>
    <d v="2023-04-18T00:00:00"/>
    <s v="Purchasing"/>
    <x v="1"/>
    <s v="Ankyra"/>
    <s v="TSXX-LOA2025"/>
    <x v="36"/>
    <s v="2.0 X 25"/>
    <s v="EE151238X2"/>
    <n v="1"/>
    <n v="59850"/>
    <n v="59850"/>
    <m/>
    <n v="13.574044883934546"/>
    <n v="13.574044883934546"/>
    <s v="FV-108731"/>
    <m/>
    <m/>
    <m/>
    <m/>
  </r>
  <r>
    <d v="2023-04-18T00:00:00"/>
    <s v="Purchasing"/>
    <x v="1"/>
    <s v="Ankyra"/>
    <s v="TSXX-LOA2030"/>
    <x v="37"/>
    <s v="2.0 X 30"/>
    <s v="EE151239X1"/>
    <n v="14"/>
    <n v="59850"/>
    <n v="837900"/>
    <m/>
    <n v="190.03662837508364"/>
    <n v="190.03662837508364"/>
    <s v="FV-108731"/>
    <m/>
    <m/>
    <m/>
    <m/>
  </r>
  <r>
    <d v="2023-04-18T00:00:00"/>
    <s v="Purchasing"/>
    <x v="1"/>
    <s v="Ankyra"/>
    <s v="TSXX-LOA2030"/>
    <x v="37"/>
    <s v="2.0 X 30"/>
    <s v="EE151239X2"/>
    <n v="1"/>
    <n v="59850"/>
    <n v="59850"/>
    <m/>
    <n v="13.574044883934546"/>
    <n v="13.574044883934546"/>
    <s v="FV-108731"/>
    <m/>
    <m/>
    <m/>
    <m/>
  </r>
  <r>
    <d v="2023-04-18T00:00:00"/>
    <s v="Purchasing"/>
    <x v="1"/>
    <s v="Ankyra"/>
    <s v="TSXX-LOA2035"/>
    <x v="38"/>
    <s v="2.0 X 35"/>
    <s v="EE151240X1"/>
    <n v="15"/>
    <n v="59850"/>
    <n v="897750"/>
    <m/>
    <n v="203.6106732590182"/>
    <n v="203.6106732590182"/>
    <s v="FV-108731"/>
    <m/>
    <m/>
    <m/>
    <m/>
  </r>
  <r>
    <d v="2023-04-18T00:00:00"/>
    <s v="Purchasing"/>
    <x v="1"/>
    <s v="Ankyra"/>
    <s v="TSXX-LOA2040"/>
    <x v="39"/>
    <s v="2.0 X 40"/>
    <s v="CL151241X1"/>
    <n v="14"/>
    <n v="59850"/>
    <n v="837900"/>
    <m/>
    <n v="190.03662837508364"/>
    <n v="190.03662837508364"/>
    <s v="FV-108731"/>
    <m/>
    <m/>
    <m/>
    <m/>
  </r>
  <r>
    <d v="2023-04-18T00:00:00"/>
    <s v="Purchasing"/>
    <x v="1"/>
    <s v="Ankyra"/>
    <s v="TSXX-LOA2040"/>
    <x v="39"/>
    <s v="2.0 X 40"/>
    <s v="CL151241X2"/>
    <n v="1"/>
    <n v="59850"/>
    <n v="59850"/>
    <m/>
    <n v="13.574044883934546"/>
    <n v="13.574044883934546"/>
    <s v="FV-108731"/>
    <m/>
    <m/>
    <m/>
    <m/>
  </r>
  <r>
    <d v="2023-04-18T00:00:00"/>
    <s v="Inventory loan"/>
    <x v="1"/>
    <s v="Ankyra"/>
    <s v="TSXX-LOA2020"/>
    <x v="35"/>
    <s v="2.0 X 20"/>
    <s v="EE151237X1"/>
    <n v="-13"/>
    <n v="52020"/>
    <n v="-676260"/>
    <m/>
    <n v="-153.37650113967547"/>
    <n v="-153.37650113967547"/>
    <m/>
    <m/>
    <s v="Sampedro entregó en casa Dra Elsa Arango"/>
    <s v="Dra Elsa Arango"/>
    <m/>
  </r>
  <r>
    <d v="2023-04-18T00:00:00"/>
    <s v="Inventory loan"/>
    <x v="1"/>
    <s v="Ankyra"/>
    <s v="TSXX-LOA2025"/>
    <x v="36"/>
    <s v="2.0 X 25"/>
    <s v="EE151238X1"/>
    <n v="-13"/>
    <n v="59850"/>
    <n v="-778050"/>
    <m/>
    <n v="-176.4625834911491"/>
    <n v="-176.4625834911491"/>
    <m/>
    <m/>
    <s v="Sampedro entregó en casa Dra Elsa Arango"/>
    <s v="Dra Elsa Arango"/>
    <m/>
  </r>
  <r>
    <d v="2023-04-18T00:00:00"/>
    <s v="Inventory loan"/>
    <x v="1"/>
    <s v="Ankyra"/>
    <s v="TSXX-LOA2030"/>
    <x v="37"/>
    <s v="2.0 X 30"/>
    <s v="EE151239X2"/>
    <n v="-13"/>
    <n v="59850"/>
    <n v="-778050"/>
    <m/>
    <n v="-176.4625834911491"/>
    <n v="-176.4625834911491"/>
    <m/>
    <m/>
    <s v="Sampedro entregó en casa Dra Elsa Arango"/>
    <s v="Dra Elsa Arango"/>
    <m/>
  </r>
  <r>
    <d v="2023-04-18T00:00:00"/>
    <s v="Inventory loan"/>
    <x v="1"/>
    <s v="Ankyra"/>
    <s v="TSXX-LOA2035"/>
    <x v="38"/>
    <s v="2.0 X 35"/>
    <s v="EE151240X1"/>
    <n v="-13"/>
    <n v="59850"/>
    <n v="-778050"/>
    <m/>
    <n v="-176.4625834911491"/>
    <n v="-176.4625834911491"/>
    <m/>
    <m/>
    <s v="Sampedro entregó en casa Dra Elsa Arango"/>
    <s v="Dra Elsa Arango"/>
    <m/>
  </r>
  <r>
    <d v="2023-04-18T00:00:00"/>
    <s v="Inventory loan"/>
    <x v="1"/>
    <s v="Ankyra"/>
    <s v="TSXX-LOA2040"/>
    <x v="39"/>
    <s v="2.0 X 40"/>
    <s v="CL151241X2"/>
    <n v="-13"/>
    <n v="59850"/>
    <n v="-778050"/>
    <m/>
    <n v="-176.4625834911491"/>
    <n v="-176.4625834911491"/>
    <m/>
    <m/>
    <s v="Sampedro entregó en casa Dra Elsa Arango"/>
    <s v="Dra Elsa Arango"/>
    <m/>
  </r>
  <r>
    <d v="2023-04-18T00:00:00"/>
    <s v="Donación"/>
    <x v="1"/>
    <s v="Ankyra"/>
    <s v="TSXX-LOA2020"/>
    <x v="35"/>
    <s v="2.0 X 20"/>
    <s v="EE151237X1"/>
    <n v="-1"/>
    <n v="52020"/>
    <n v="-52020"/>
    <m/>
    <n v="-11.798192395359651"/>
    <n v="-11.798192395359651"/>
    <m/>
    <m/>
    <s v="Carlos Villegas, entregadas directamente por Sampedro en Medellín"/>
    <m/>
    <m/>
  </r>
  <r>
    <d v="2023-04-18T00:00:00"/>
    <s v="Donación"/>
    <x v="1"/>
    <s v="Ankyra"/>
    <s v="TSXX-LOA2025"/>
    <x v="36"/>
    <s v="2.0 X 25"/>
    <s v="EE151238X2"/>
    <n v="-1"/>
    <n v="59850"/>
    <n v="-59850"/>
    <m/>
    <n v="-13.574044883934546"/>
    <n v="-13.574044883934546"/>
    <m/>
    <m/>
    <s v="Carlos Villegas, entregadas directamente por Sampedro en Medellín"/>
    <m/>
    <m/>
  </r>
  <r>
    <d v="2023-04-18T00:00:00"/>
    <s v="Donación"/>
    <x v="1"/>
    <s v="Ankyra"/>
    <s v="TSXX-LOA2030"/>
    <x v="37"/>
    <s v="2.0 X 30"/>
    <s v="EE151239X2"/>
    <n v="-1"/>
    <n v="59850"/>
    <n v="-59850"/>
    <m/>
    <n v="-13.574044883934546"/>
    <n v="-13.574044883934546"/>
    <m/>
    <m/>
    <s v="Carlos Villegas, entregadas directamente por Sampedro en Medellín"/>
    <m/>
    <m/>
  </r>
  <r>
    <d v="2023-04-18T00:00:00"/>
    <s v="Donación"/>
    <x v="1"/>
    <s v="Ankyra"/>
    <s v="TSXX-LOA2035"/>
    <x v="38"/>
    <s v="2.0 X 35"/>
    <s v="EE151240X1"/>
    <n v="-1"/>
    <n v="59850"/>
    <n v="-59850"/>
    <m/>
    <n v="-13.574044883934546"/>
    <n v="-13.574044883934546"/>
    <m/>
    <m/>
    <s v="Carlos Villegas, entregadas directamente por Sampedro en Medellín"/>
    <m/>
    <m/>
  </r>
  <r>
    <d v="2023-04-18T00:00:00"/>
    <s v="Donación"/>
    <x v="1"/>
    <s v="Ankyra"/>
    <s v="TSXX-LOA2040"/>
    <x v="39"/>
    <s v="2.0 X 40"/>
    <s v="CL151241X2"/>
    <n v="-1"/>
    <n v="59850"/>
    <n v="-59850"/>
    <m/>
    <n v="-13.574044883934546"/>
    <n v="-13.574044883934546"/>
    <m/>
    <m/>
    <s v="Carlos Villegas, entregadas directamente por Sampedro en Medellín"/>
    <m/>
    <m/>
  </r>
  <r>
    <d v="2023-04-19T00:00:00"/>
    <s v="Inventory"/>
    <x v="0"/>
    <s v="Ankyra"/>
    <s v="820-029"/>
    <x v="1"/>
    <s v="Mango"/>
    <n v="49116"/>
    <n v="2"/>
    <n v="357000"/>
    <n v="714000"/>
    <s v="COP"/>
    <n v="161.93597405395599"/>
    <n v="161.93597405395599"/>
    <s v="entregado por Elsa Arango"/>
    <m/>
    <m/>
    <m/>
    <m/>
  </r>
  <r>
    <d v="2023-04-19T00:00:00"/>
    <s v="Inventory movement"/>
    <x v="0"/>
    <s v="Ankyra"/>
    <s v="820-031"/>
    <x v="2"/>
    <s v="Extensión"/>
    <n v="47160"/>
    <n v="-8"/>
    <n v="90440"/>
    <n v="-723520"/>
    <m/>
    <n v="-164.09512037467542"/>
    <n v="-164.09512037467542"/>
    <m/>
    <m/>
    <m/>
    <m/>
    <m/>
  </r>
  <r>
    <d v="2023-04-19T00:00:00"/>
    <s v="Inventory movement"/>
    <x v="0"/>
    <s v="Ankyra"/>
    <s v="820-031"/>
    <x v="2"/>
    <s v="Extensión"/>
    <n v="48791"/>
    <n v="-6"/>
    <n v="90440"/>
    <n v="-542640"/>
    <m/>
    <n v="-123.07134028100656"/>
    <n v="-123.07134028100656"/>
    <m/>
    <m/>
    <m/>
    <m/>
    <m/>
  </r>
  <r>
    <d v="2023-03-30T00:00:00"/>
    <s v="Inventory loan"/>
    <x v="1"/>
    <s v="Ankyra"/>
    <s v="TSXX-LOA2012"/>
    <x v="19"/>
    <s v="2.0 X 12"/>
    <s v="EE142001X1"/>
    <n v="2"/>
    <n v="51750"/>
    <n v="103500"/>
    <m/>
    <n v="23.473912205300344"/>
    <n v="23.473912205300344"/>
    <m/>
    <m/>
    <s v="Préstamo venta fin de semana"/>
    <s v="Virgina Hurtado"/>
    <m/>
  </r>
  <r>
    <d v="2023-03-30T00:00:00"/>
    <s v="Donación"/>
    <x v="1"/>
    <s v="Ankyra"/>
    <s v="TSXX-LOA2012"/>
    <x v="19"/>
    <s v="2.0 X 12"/>
    <s v="EE142001X1"/>
    <n v="-2"/>
    <n v="51750"/>
    <n v="-103500"/>
    <m/>
    <n v="-23.473912205300344"/>
    <n v="-23.473912205300344"/>
    <m/>
    <m/>
    <s v="Dr Giovanny Oberti"/>
    <m/>
    <m/>
  </r>
  <r>
    <d v="2023-04-19T00:00:00"/>
    <s v="Sales"/>
    <x v="1"/>
    <s v="Ankyra"/>
    <s v="TSXX-LOART2012"/>
    <x v="17"/>
    <s v="2.0 x 12 Total"/>
    <s v="EE148384X1"/>
    <n v="-14"/>
    <n v="51750"/>
    <n v="-724500"/>
    <m/>
    <n v="-164.31738543710242"/>
    <n v="-164.31738543710242"/>
    <m/>
    <n v="20230071"/>
    <s v="Global Connection &amp; Innovation LLC (Mauricio Arbelaez - USA)"/>
    <m/>
    <s v="Catalina"/>
  </r>
  <r>
    <d v="2023-04-19T00:00:00"/>
    <s v="Sales"/>
    <x v="1"/>
    <s v="Ankyra"/>
    <s v="TSXX-LOART2012"/>
    <x v="17"/>
    <s v="2.0 x 12 Total"/>
    <s v="EE138101X1"/>
    <n v="-6"/>
    <n v="61600"/>
    <n v="-369600"/>
    <m/>
    <n v="-83.825680686753685"/>
    <n v="-83.825680686753685"/>
    <m/>
    <n v="20230071"/>
    <s v="Global Connection &amp; Innovation LLC (Mauricio Arbelaez - USA)"/>
    <m/>
    <s v="Catalina"/>
  </r>
  <r>
    <d v="2023-04-19T00:00:00"/>
    <s v="Sales"/>
    <x v="1"/>
    <s v="Ankyra"/>
    <s v="TSXX-LOA2014"/>
    <x v="14"/>
    <s v="2.0 x 14"/>
    <s v="EE148377X1"/>
    <n v="-15"/>
    <n v="51750"/>
    <n v="-776250"/>
    <m/>
    <n v="-176.05434153975258"/>
    <n v="-176.05434153975258"/>
    <m/>
    <n v="20230071"/>
    <s v="Global Connection &amp; Innovation LLC (Mauricio Arbelaez - USA)"/>
    <m/>
    <s v="Catalina"/>
  </r>
  <r>
    <d v="2023-04-19T00:00:00"/>
    <s v="Sales"/>
    <x v="1"/>
    <s v="Ankyra"/>
    <s v="TSXX-LOA2014"/>
    <x v="14"/>
    <s v="2.0 x 14"/>
    <s v="EE138091X1"/>
    <n v="-3"/>
    <n v="61600"/>
    <n v="-184800"/>
    <m/>
    <n v="-41.912840343376843"/>
    <n v="-41.912840343376843"/>
    <m/>
    <n v="20230071"/>
    <s v="Global Connection &amp; Innovation LLC (Mauricio Arbelaez - USA)"/>
    <m/>
    <s v="Catalina"/>
  </r>
  <r>
    <d v="2023-04-19T00:00:00"/>
    <s v="Sales"/>
    <x v="1"/>
    <s v="Ankyra"/>
    <s v="TSXX-LOA2014"/>
    <x v="14"/>
    <s v="2.0 x 14"/>
    <s v="EE148375X1"/>
    <n v="-2"/>
    <n v="51750"/>
    <n v="-103500"/>
    <m/>
    <n v="-23.473912205300344"/>
    <n v="-23.473912205300344"/>
    <m/>
    <n v="20230071"/>
    <s v="Global Connection &amp; Innovation LLC (Mauricio Arbelaez - USA)"/>
    <m/>
    <s v="Catalina"/>
  </r>
  <r>
    <d v="2023-04-19T00:00:00"/>
    <s v="Sales"/>
    <x v="1"/>
    <s v="Ankyra"/>
    <s v="TSXX-LOA2017"/>
    <x v="15"/>
    <s v="2.0 x 17"/>
    <s v="EE138093X1"/>
    <n v="-1"/>
    <n v="51750"/>
    <n v="-51750"/>
    <m/>
    <n v="-11.736956102650172"/>
    <n v="-11.736956102650172"/>
    <m/>
    <n v="20230071"/>
    <s v="Global Connection &amp; Innovation LLC (Mauricio Arbelaez - USA)"/>
    <m/>
    <s v="Catalina"/>
  </r>
  <r>
    <d v="2023-04-19T00:00:00"/>
    <s v="Sales"/>
    <x v="1"/>
    <s v="Ankyra"/>
    <s v="TSXX-LOA2017"/>
    <x v="15"/>
    <s v="2.0 x 17"/>
    <s v="EE142006X1"/>
    <n v="-2"/>
    <n v="51750"/>
    <n v="-103500"/>
    <m/>
    <n v="-23.473912205300344"/>
    <n v="-23.473912205300344"/>
    <m/>
    <n v="20230071"/>
    <s v="Global Connection &amp; Innovation LLC (Mauricio Arbelaez - USA)"/>
    <m/>
    <s v="Catalina"/>
  </r>
  <r>
    <d v="2023-04-19T00:00:00"/>
    <s v="Sales"/>
    <x v="1"/>
    <s v="Ankyra"/>
    <s v="TSXX-LOA2017"/>
    <x v="15"/>
    <s v="2.0 x 17"/>
    <s v="EE138094X1"/>
    <n v="-7"/>
    <n v="61600"/>
    <n v="-431200"/>
    <m/>
    <n v="-97.796627467879304"/>
    <n v="-97.796627467879304"/>
    <m/>
    <n v="20230071"/>
    <s v="Global Connection &amp; Innovation LLC (Mauricio Arbelaez - USA)"/>
    <m/>
    <s v="Catalina"/>
  </r>
  <r>
    <d v="2023-04-19T00:00:00"/>
    <s v="Sales"/>
    <x v="0"/>
    <s v="Ankyra"/>
    <s v="820-029"/>
    <x v="1"/>
    <s v="Mango"/>
    <n v="49116"/>
    <n v="-5"/>
    <n v="357000"/>
    <n v="-1785000"/>
    <m/>
    <n v="-404.83993513488997"/>
    <n v="-404.83993513488997"/>
    <m/>
    <n v="20230071"/>
    <s v="Global Connection &amp; Innovation LLC (Mauricio Arbelaez - USA)"/>
    <m/>
    <s v="Catalina"/>
  </r>
  <r>
    <d v="2023-04-19T00:00:00"/>
    <s v="Sales"/>
    <x v="0"/>
    <s v="Ankyra"/>
    <s v="820-031"/>
    <x v="2"/>
    <s v="Extensión"/>
    <n v="47160"/>
    <n v="-5"/>
    <n v="90440"/>
    <n v="-452200"/>
    <m/>
    <n v="-102.55945023417213"/>
    <n v="-102.55945023417213"/>
    <m/>
    <n v="20230071"/>
    <s v="Global Connection &amp; Innovation LLC (Mauricio Arbelaez - USA)"/>
    <m/>
    <s v="Catalina"/>
  </r>
  <r>
    <d v="2023-04-19T00:00:00"/>
    <s v="Gift"/>
    <x v="0"/>
    <s v="Ankyra"/>
    <s v="820-032"/>
    <x v="32"/>
    <s v="Blade for Engine"/>
    <m/>
    <n v="-1"/>
    <n v="83600"/>
    <n v="-83600"/>
    <m/>
    <n v="-18.96057063152762"/>
    <n v="-18.96057063152762"/>
    <m/>
    <n v="20230071"/>
    <s v="Global Connection &amp; Innovation LLC (Mauricio Arbelaez - USA)"/>
    <m/>
    <s v="Catalina"/>
  </r>
  <r>
    <d v="2023-04-19T00:00:00"/>
    <s v="Gift"/>
    <x v="0"/>
    <s v="Ankyra"/>
    <s v="820-028"/>
    <x v="33"/>
    <s v="UNICO"/>
    <m/>
    <n v="-2"/>
    <n v="172550"/>
    <n v="-345100"/>
    <m/>
    <n v="-78.269054126078728"/>
    <n v="-78.269054126078728"/>
    <m/>
    <n v="20230071"/>
    <s v="Global Connection &amp; Innovation LLC (Mauricio Arbelaez - USA)"/>
    <m/>
    <s v="Catalina"/>
  </r>
  <r>
    <d v="2023-04-19T00:00:00"/>
    <s v="Donación"/>
    <x v="1"/>
    <s v="Ankyra"/>
    <s v="TSXX-LOART2012"/>
    <x v="17"/>
    <s v="2.0 x 12 Total"/>
    <s v="EE148384X1"/>
    <n v="-1"/>
    <n v="51750"/>
    <n v="-51750"/>
    <m/>
    <n v="-11.736956102650172"/>
    <n v="-11.736956102650172"/>
    <m/>
    <m/>
    <s v="Virginia - uso consultorio Elsa Arango"/>
    <m/>
    <m/>
  </r>
  <r>
    <d v="2023-04-19T00:00:00"/>
    <s v="Sales"/>
    <x v="1"/>
    <s v="Ankyra"/>
    <s v="TSXX-LOA2012"/>
    <x v="19"/>
    <s v="2.0 X 12"/>
    <s v="EE148360X1"/>
    <n v="-12"/>
    <n v="51750"/>
    <n v="-621000"/>
    <m/>
    <n v="-140.84347323180205"/>
    <n v="-140.84347323180205"/>
    <m/>
    <n v="20230071"/>
    <s v="Global Connection &amp; Innovation LLC (Mauricio Arbelaez - USA)"/>
    <m/>
    <s v="Catalina"/>
  </r>
  <r>
    <d v="2023-04-19T00:00:00"/>
    <s v="Sales"/>
    <x v="1"/>
    <s v="Ankyra"/>
    <s v="TSXX-LOA2012"/>
    <x v="19"/>
    <s v="2.0 X 12"/>
    <s v="EE148360X1"/>
    <n v="-8"/>
    <n v="51750"/>
    <n v="-414000"/>
    <m/>
    <n v="-93.895648821201377"/>
    <n v="-93.895648821201377"/>
    <m/>
    <n v="20230071"/>
    <s v="Global Connection &amp; Innovation LLC (Mauricio Arbelaez - USA)"/>
    <m/>
    <s v="Catalina"/>
  </r>
  <r>
    <d v="2023-04-27T00:00:00"/>
    <s v="Inventory loan"/>
    <x v="1"/>
    <s v="Bio-Ray"/>
    <s v="A-1PL-212014"/>
    <x v="8"/>
    <s v="2.0 x 14"/>
    <s v="L201210301"/>
    <n v="3"/>
    <n v="73331"/>
    <n v="219993"/>
    <s v="COP"/>
    <n v="49.894650896431287"/>
    <n v="49.894650896431287"/>
    <m/>
    <m/>
    <m/>
    <s v="Silvia Tellez"/>
    <m/>
  </r>
  <r>
    <d v="2023-04-27T00:00:00"/>
    <s v="Inventory movement"/>
    <x v="0"/>
    <s v="Ankyra"/>
    <s v="820-028"/>
    <x v="33"/>
    <s v="UNICO"/>
    <m/>
    <n v="1"/>
    <n v="172550"/>
    <n v="172550"/>
    <m/>
    <n v="39.134527063039364"/>
    <n v="39.134527063039364"/>
    <m/>
    <m/>
    <m/>
    <s v="Orthopremium - Virginia"/>
    <m/>
  </r>
  <r>
    <d v="2023-02-11T00:00:00"/>
    <s v="Damage"/>
    <x v="1"/>
    <s v="Ankyra"/>
    <s v="TSXX-LOA2040"/>
    <x v="39"/>
    <s v="2.0 X 40"/>
    <s v="CL151241X1"/>
    <n v="-1"/>
    <n v="59850"/>
    <n v="-59850"/>
    <m/>
    <n v="-13.574044883934546"/>
    <n v="-13.574044883934546"/>
    <m/>
    <m/>
    <s v="Fotógrafo, está físicamente pero abierto el sobre"/>
    <m/>
    <m/>
  </r>
  <r>
    <d v="2023-02-11T00:00:00"/>
    <s v="Damage"/>
    <x v="1"/>
    <s v="Ankyra"/>
    <s v="TSXX-LOA2035"/>
    <x v="38"/>
    <s v="2.0 X 35"/>
    <s v="EE151240X1"/>
    <n v="-1"/>
    <n v="59850"/>
    <n v="-59850"/>
    <m/>
    <n v="-13.574044883934546"/>
    <n v="-13.574044883934546"/>
    <m/>
    <m/>
    <s v="Fotógrafo, está físicamente pero abierto el sobre"/>
    <m/>
    <m/>
  </r>
  <r>
    <d v="2023-02-11T00:00:00"/>
    <s v="Damage"/>
    <x v="1"/>
    <s v="Ankyra"/>
    <s v="TSXX-LOA2030"/>
    <x v="37"/>
    <s v="2.0 X 30"/>
    <s v="EE151239X1"/>
    <n v="-1"/>
    <n v="59850"/>
    <n v="-59850"/>
    <m/>
    <n v="-13.574044883934546"/>
    <n v="-13.574044883934546"/>
    <m/>
    <m/>
    <s v="Fotógrafo, está físicamente pero abierto el sobre"/>
    <m/>
    <m/>
  </r>
  <r>
    <d v="2023-02-11T00:00:00"/>
    <s v="Damage"/>
    <x v="1"/>
    <s v="Ankyra"/>
    <s v="TSXX-LOA2025"/>
    <x v="36"/>
    <s v="2.0 X 25"/>
    <s v="EE151238X1"/>
    <n v="-1"/>
    <n v="59850"/>
    <n v="-59850"/>
    <m/>
    <n v="-13.574044883934546"/>
    <n v="-13.574044883934546"/>
    <m/>
    <m/>
    <s v="Fotógrafo, está físicamente pero abierto el sobre"/>
    <m/>
    <m/>
  </r>
  <r>
    <d v="2023-04-18T00:00:00"/>
    <s v="Damage"/>
    <x v="1"/>
    <s v="Ankyra"/>
    <s v="TSXX-LOA2020"/>
    <x v="35"/>
    <s v="2.0 X 20"/>
    <s v="EE151237X1"/>
    <n v="-1"/>
    <n v="52020"/>
    <n v="-52020"/>
    <m/>
    <n v="-11.798192395359651"/>
    <n v="-11.798192395359651"/>
    <m/>
    <m/>
    <s v="Fotógrafo, está físicamente pero abierto el sobre"/>
    <m/>
    <m/>
  </r>
  <r>
    <d v="2023-02-24T00:00:00"/>
    <s v="Sales"/>
    <x v="1"/>
    <s v="Bio-Ray"/>
    <s v="A-1PL-212012"/>
    <x v="20"/>
    <s v="2.0 X 12"/>
    <s v="L221107201"/>
    <n v="-12"/>
    <n v="65949.40444444443"/>
    <n v="-791392.85333333316"/>
    <m/>
    <n v="-179.48875709225888"/>
    <n v="-179.48875709225888"/>
    <m/>
    <n v="20230047"/>
    <s v="Rodrigo García (Costa Rica)"/>
    <m/>
    <s v="Conny"/>
  </r>
  <r>
    <d v="2023-03-16T00:00:00"/>
    <s v="Inventory loan"/>
    <x v="1"/>
    <s v="Ankyra"/>
    <s v="TSXX-LOA2010"/>
    <x v="7"/>
    <s v="2.0 X 10"/>
    <s v="EE148359X1"/>
    <n v="1"/>
    <n v="51750"/>
    <n v="51750"/>
    <m/>
    <n v="11.736956102650172"/>
    <n v="11.736956102650172"/>
    <m/>
    <m/>
    <s v="Certificación"/>
    <s v="Stand Ankyra"/>
    <m/>
  </r>
  <r>
    <d v="2023-05-02T00:00:00"/>
    <s v="Sales"/>
    <x v="1"/>
    <s v="Bio-Ray"/>
    <s v="A-1PL-212008"/>
    <x v="6"/>
    <s v="2.0 x 8"/>
    <s v="L220504801"/>
    <n v="-3"/>
    <n v="65949.40444444443"/>
    <n v="-197848.21333333329"/>
    <m/>
    <n v="-44.87218927306472"/>
    <n v="-44.87218927306472"/>
    <m/>
    <n v="20230072"/>
    <s v="Medicona SRL (Guillermo Ramírez-Rep Dominicana)"/>
    <m/>
    <s v="Conny"/>
  </r>
  <r>
    <d v="2023-05-02T00:00:00"/>
    <s v="Sales"/>
    <x v="1"/>
    <s v="Bio-Ray"/>
    <s v="A-1PL-211508"/>
    <x v="5"/>
    <s v="1.5 x 8"/>
    <s v="L220602101"/>
    <n v="-4"/>
    <n v="65949.40444444443"/>
    <n v="-263797.61777777772"/>
    <m/>
    <n v="-59.829585697419624"/>
    <n v="-59.829585697419624"/>
    <m/>
    <n v="20230072"/>
    <s v="Medicona SRL (Guillermo Ramírez-Rep Dominicana)"/>
    <m/>
    <s v="Conny"/>
  </r>
  <r>
    <d v="2023-05-02T00:00:00"/>
    <s v="Sales"/>
    <x v="1"/>
    <s v="Bio-Ray"/>
    <s v="A-1PL-212014"/>
    <x v="8"/>
    <s v="2.0 x 14"/>
    <s v="L201210301"/>
    <n v="-3"/>
    <n v="73331"/>
    <n v="-219993"/>
    <s v="COP"/>
    <n v="-49.894650896431287"/>
    <n v="-49.894650896431287"/>
    <m/>
    <n v="20230072"/>
    <s v="Medicona SRL (Guillermo Ramírez-Rep Dominicana)"/>
    <m/>
    <s v="Conny"/>
  </r>
  <r>
    <d v="2023-05-02T00:00:00"/>
    <s v="Sales"/>
    <x v="1"/>
    <s v="Bio-Ray"/>
    <s v="A-1PL-212014"/>
    <x v="8"/>
    <s v="2.0 x 14"/>
    <s v="L211203101"/>
    <n v="-16"/>
    <n v="73331"/>
    <n v="-1173296"/>
    <s v="COP"/>
    <n v="-266.1048047809669"/>
    <n v="-266.1048047809669"/>
    <m/>
    <n v="20230072"/>
    <s v="Medicona SRL (Guillermo Ramírez-Rep Dominicana)"/>
    <m/>
    <s v="Conny"/>
  </r>
  <r>
    <d v="2023-05-02T00:00:00"/>
    <s v="Sales"/>
    <x v="1"/>
    <s v="Bio-Ray"/>
    <s v="A-1PL-212014"/>
    <x v="8"/>
    <s v="2.0 x 14"/>
    <s v="L210904601"/>
    <n v="-1"/>
    <n v="73331"/>
    <n v="-73331"/>
    <s v="COP"/>
    <n v="-16.631550298810431"/>
    <n v="-16.631550298810431"/>
    <m/>
    <n v="20230072"/>
    <s v="Medicona SRL (Guillermo Ramírez-Rep Dominicana)"/>
    <m/>
    <s v="Conny"/>
  </r>
  <r>
    <d v="2023-05-02T00:00:00"/>
    <s v="Sales"/>
    <x v="1"/>
    <s v="Bio-Ray"/>
    <s v="A-1PL-212014"/>
    <x v="8"/>
    <s v="2.0 x 14"/>
    <s v="L210901401"/>
    <n v="-5"/>
    <n v="73331"/>
    <n v="-366655"/>
    <s v="COP"/>
    <n v="-83.15775149405215"/>
    <n v="-83.15775149405215"/>
    <m/>
    <n v="20230072"/>
    <s v="Medicona SRL (Guillermo Ramírez-Rep Dominicana)"/>
    <m/>
    <s v="Conny"/>
  </r>
  <r>
    <d v="2023-05-02T00:00:00"/>
    <s v="Sales"/>
    <x v="1"/>
    <s v="Bio-Ray"/>
    <s v="A-1PL-212012"/>
    <x v="20"/>
    <s v="2.0 X 12"/>
    <s v="L230105301"/>
    <n v="-35"/>
    <n v="81594"/>
    <n v="-2855790"/>
    <m/>
    <n v="-647.69626798816103"/>
    <n v="-647.69626798816103"/>
    <m/>
    <n v="20230072"/>
    <s v="Medicona SRL (Guillermo Ramírez-Rep Dominicana)"/>
    <m/>
    <s v="Conny"/>
  </r>
  <r>
    <d v="2023-03-10T00:00:00"/>
    <s v="Inventory loan"/>
    <x v="1"/>
    <s v="Bio-Ray"/>
    <s v="A-1PL-212012"/>
    <x v="20"/>
    <s v="2.0 X 12"/>
    <s v="L221107201"/>
    <n v="-12"/>
    <n v="65949.40444444443"/>
    <n v="-791392.85333333316"/>
    <m/>
    <n v="-179.48875709225888"/>
    <n v="-179.48875709225888"/>
    <m/>
    <s v="packing list 20230310 Orthopremium"/>
    <m/>
    <s v="Silvia Tellez"/>
    <m/>
  </r>
  <r>
    <d v="2023-05-05T00:00:00"/>
    <s v="Donación"/>
    <x v="1"/>
    <s v="Ankyra"/>
    <s v="TSXX-LOART2012"/>
    <x v="28"/>
    <s v="2.0 x 12 Total"/>
    <s v="EE148384X1"/>
    <n v="-2"/>
    <n v="51750"/>
    <n v="-103500"/>
    <m/>
    <n v="-23.473912205300344"/>
    <n v="-23.473912205300344"/>
    <m/>
    <m/>
    <s v="Virginia - uso consultorio Elsa Arango"/>
    <m/>
    <m/>
  </r>
  <r>
    <d v="2023-03-30T00:00:00"/>
    <s v="Sales"/>
    <x v="1"/>
    <s v="Bio-Ray"/>
    <s v="A-1PL-212010"/>
    <x v="25"/>
    <s v="2.0 X 10"/>
    <s v="L221110401"/>
    <n v="-20"/>
    <n v="81594"/>
    <n v="-1631880"/>
    <m/>
    <n v="-370.11215313609205"/>
    <n v="-370.11215313609205"/>
    <m/>
    <n v="20230070"/>
    <s v="Smile Arc (Martinelli)"/>
    <m/>
    <s v="Conny"/>
  </r>
  <r>
    <d v="2023-05-08T00:00:00"/>
    <s v="Purchasing"/>
    <x v="1"/>
    <s v="Ankyra"/>
    <s v="TSXX-LOA2008"/>
    <x v="13"/>
    <s v="2.0 x 8"/>
    <s v="EE152481X1"/>
    <n v="100"/>
    <n v="51750"/>
    <n v="5175000"/>
    <m/>
    <n v="1173.6956102650172"/>
    <n v="1173.6956102650172"/>
    <s v="FV-110459"/>
    <m/>
    <m/>
    <m/>
    <m/>
  </r>
  <r>
    <d v="2023-05-08T00:00:00"/>
    <s v="Purchasing"/>
    <x v="1"/>
    <s v="Ankyra"/>
    <s v="TSXX-LOART2012"/>
    <x v="40"/>
    <s v="2.0 x 12 Total"/>
    <s v="EE152482X1"/>
    <n v="100"/>
    <n v="51750"/>
    <n v="5175000"/>
    <m/>
    <n v="1173.6956102650172"/>
    <n v="1173.6956102650172"/>
    <s v="FV-110459"/>
    <m/>
    <m/>
    <m/>
    <m/>
  </r>
  <r>
    <d v="2023-03-15T00:00:00"/>
    <s v="Damage"/>
    <x v="0"/>
    <s v="Bio-Ray"/>
    <s v="106-11"/>
    <x v="18"/>
    <s v="Expansor 3ra generación #11"/>
    <m/>
    <n v="-1"/>
    <n v="336000"/>
    <n v="-336000"/>
    <s v="COP"/>
    <n v="-76.205164260685166"/>
    <n v="-76.205164260685166"/>
    <m/>
    <n v="20230064"/>
    <s v="Dr Carlos Ramiro Llusca (Ecuador)"/>
    <m/>
    <s v="Conny"/>
  </r>
  <r>
    <d v="2023-05-10T00:00:00"/>
    <s v="Inventory"/>
    <x v="0"/>
    <s v="Bio-Ray"/>
    <s v="106-11"/>
    <x v="41"/>
    <s v="Expansor 3ra generación #11 SET"/>
    <m/>
    <n v="6"/>
    <n v="331339.82954545453"/>
    <n v="1988038.9772727271"/>
    <s v="COP"/>
    <n v="450.88939529676406"/>
    <n v="450.88939529676406"/>
    <s v="Inventario recibido de Elsa Arango"/>
    <m/>
    <m/>
    <m/>
    <m/>
  </r>
  <r>
    <d v="2023-05-10T00:00:00"/>
    <s v="Inventory loan"/>
    <x v="1"/>
    <s v="Bio-Ray"/>
    <s v="V-201408"/>
    <x v="27"/>
    <s v="V 1.4 x 8"/>
    <s v="D170300201"/>
    <n v="17"/>
    <n v="79213.829545454559"/>
    <n v="1346635.1022727275"/>
    <m/>
    <n v="305.41830109493384"/>
    <n v="305.41830109493384"/>
    <m/>
    <m/>
    <m/>
    <s v="Jattin"/>
    <m/>
  </r>
  <r>
    <d v="2023-05-10T00:00:00"/>
    <s v="Inventory loan"/>
    <x v="1"/>
    <s v="Bio-Ray"/>
    <s v="A-1PIZC-212014"/>
    <x v="24"/>
    <s v="IZC 2 x 14"/>
    <s v="L220603201"/>
    <n v="7"/>
    <n v="84287.164444444439"/>
    <n v="590010.15111111104"/>
    <s v="COP"/>
    <n v="133.81494190742231"/>
    <n v="133.81494190742231"/>
    <m/>
    <m/>
    <m/>
    <s v="Jattin"/>
    <m/>
  </r>
  <r>
    <d v="2023-05-11T00:00:00"/>
    <s v="Inventory loan"/>
    <x v="1"/>
    <s v="Bio-Ray"/>
    <s v="A-1PL-212014"/>
    <x v="8"/>
    <s v="2.0 x 14"/>
    <s v="L191007601"/>
    <n v="7"/>
    <n v="81594"/>
    <n v="571158"/>
    <s v="COP"/>
    <n v="129.53925359763221"/>
    <n v="129.53925359763221"/>
    <m/>
    <m/>
    <m/>
    <s v="Silvia Telléz"/>
    <m/>
  </r>
  <r>
    <d v="2023-03-10T00:00:00"/>
    <s v="Inventory loan"/>
    <x v="1"/>
    <s v="Bio-Ray"/>
    <s v="A-1PL-212012"/>
    <x v="20"/>
    <s v="2.0 x 12"/>
    <s v="L230105301"/>
    <n v="-4"/>
    <n v="81594"/>
    <n v="-326376"/>
    <m/>
    <n v="-74.022430627218398"/>
    <n v="-74.022430627218398"/>
    <m/>
    <s v="packing list 20230310 Orthopremium"/>
    <m/>
    <s v="Silvia Tellez"/>
    <m/>
  </r>
  <r>
    <d v="2023-05-11T00:00:00"/>
    <s v="Sales"/>
    <x v="1"/>
    <s v="Bio-Ray"/>
    <s v="M-211308"/>
    <x v="3"/>
    <s v="1.3 x 8"/>
    <s v="L210206901"/>
    <n v="-3"/>
    <n v="73331"/>
    <n v="-219993"/>
    <m/>
    <n v="-49.894650896431287"/>
    <n v="-49.894650896431287"/>
    <m/>
    <n v="20230074"/>
    <s v="Dr Carlos Ramiro Llusca (Ecuador)"/>
    <m/>
    <s v="Conny"/>
  </r>
  <r>
    <d v="2023-05-11T00:00:00"/>
    <s v="Sales"/>
    <x v="1"/>
    <s v="Bio-Ray"/>
    <s v="V-201408"/>
    <x v="27"/>
    <s v="V 1.4 x 8"/>
    <s v="D170300201"/>
    <n v="-17"/>
    <n v="79213.829545454559"/>
    <n v="-1346635.1022727275"/>
    <m/>
    <n v="-305.41830109493384"/>
    <n v="-305.41830109493384"/>
    <m/>
    <n v="20230074"/>
    <s v="Dr Carlos Ramiro Llusca (Ecuador)"/>
    <m/>
    <s v="Conny"/>
  </r>
  <r>
    <d v="2023-05-11T00:00:00"/>
    <s v="Sales"/>
    <x v="1"/>
    <s v="Bio-Ray"/>
    <s v="A-1PL-211508"/>
    <x v="5"/>
    <s v="1.5 x 8"/>
    <s v="L220602101"/>
    <n v="-7"/>
    <n v="65949.40444444443"/>
    <n v="-461645.83111111098"/>
    <m/>
    <n v="-104.70177497048434"/>
    <n v="-104.70177497048434"/>
    <m/>
    <n v="20230074"/>
    <s v="Dr Carlos Ramiro Llusca (Ecuador)"/>
    <m/>
    <s v="Conny"/>
  </r>
  <r>
    <d v="2023-05-11T00:00:00"/>
    <s v="Sales"/>
    <x v="1"/>
    <s v="Bio-Ray"/>
    <s v="A-1PL-212008"/>
    <x v="6"/>
    <s v="2.0 x 8"/>
    <s v="L220504801"/>
    <n v="-6"/>
    <n v="65949.40444444443"/>
    <n v="-395696.42666666658"/>
    <m/>
    <n v="-89.74437854612944"/>
    <n v="-89.74437854612944"/>
    <m/>
    <n v="20230074"/>
    <s v="Dr Carlos Ramiro Llusca (Ecuador)"/>
    <m/>
    <s v="Conny"/>
  </r>
  <r>
    <d v="2023-04-19T00:00:00"/>
    <s v="Donación"/>
    <x v="1"/>
    <s v="Ankyra"/>
    <s v="TSXX-LOA2010"/>
    <x v="7"/>
    <s v="2.0 X 10"/>
    <s v="EE148358X1"/>
    <n v="-1"/>
    <n v="51750"/>
    <n v="-51750"/>
    <m/>
    <n v="-11.736956102650172"/>
    <n v="-11.736956102650172"/>
    <m/>
    <m/>
    <s v="Virginia - uso consultorio Elsa Arango"/>
    <m/>
    <m/>
  </r>
  <r>
    <d v="2023-03-10T00:00:00"/>
    <s v="Inventory loan"/>
    <x v="1"/>
    <s v="Bio-Ray"/>
    <s v="A-1PL-212012"/>
    <x v="20"/>
    <s v="2.0 x 12"/>
    <s v="L230105301"/>
    <n v="-2"/>
    <n v="81594"/>
    <n v="-163188"/>
    <m/>
    <n v="-37.011215313609199"/>
    <n v="-37.011215313609199"/>
    <m/>
    <s v="packing list 20230310 Orthopremium"/>
    <m/>
    <s v="Silvia Tellez"/>
    <m/>
  </r>
  <r>
    <d v="2023-05-11T00:00:00"/>
    <s v="Sales"/>
    <x v="1"/>
    <s v="Bio-Ray"/>
    <s v="A-1PL-212014"/>
    <x v="8"/>
    <s v="2.0 x 14"/>
    <s v="L191007601"/>
    <n v="-7"/>
    <n v="81594"/>
    <n v="-571158"/>
    <s v="COP"/>
    <n v="-129.53925359763221"/>
    <n v="-129.53925359763221"/>
    <m/>
    <n v="20230074"/>
    <s v="Dr Carlos Ramiro Llusca (Ecuador)"/>
    <m/>
    <s v="Conny"/>
  </r>
  <r>
    <d v="2023-05-11T00:00:00"/>
    <s v="Sales"/>
    <x v="1"/>
    <s v="Bio-Ray"/>
    <s v="A-1PIZC-212014"/>
    <x v="24"/>
    <s v="IZC 2 x 14"/>
    <s v="L221108401"/>
    <n v="-10"/>
    <n v="84287.164444444439"/>
    <n v="-842871.64444444445"/>
    <s v="COP"/>
    <n v="-191.16420272488904"/>
    <n v="-191.16420272488904"/>
    <m/>
    <n v="20230074"/>
    <s v="Dr Carlos Ramiro Llusca (Ecuador)"/>
    <m/>
    <s v="Conny"/>
  </r>
  <r>
    <d v="2023-05-11T00:00:00"/>
    <s v="Sales"/>
    <x v="0"/>
    <s v="Bio-Ray"/>
    <n v="3308050"/>
    <x v="21"/>
    <s v="Handle Universal "/>
    <s v="NA"/>
    <n v="-3"/>
    <n v="505243.49166666658"/>
    <n v="-1515730.4749999996"/>
    <s v="COP"/>
    <n v="-343.76931494732537"/>
    <n v="-343.76931494732537"/>
    <m/>
    <n v="20230074"/>
    <s v="Dr Carlos Ramiro Llusca (Ecuador)"/>
    <m/>
    <s v="Conny"/>
  </r>
  <r>
    <d v="2023-05-11T00:00:00"/>
    <s v="Sales"/>
    <x v="0"/>
    <s v="Bio-Ray"/>
    <n v="3318235"/>
    <x v="30"/>
    <s v="Extensión"/>
    <m/>
    <n v="-3"/>
    <n v="126823.496"/>
    <n v="-380470.48800000001"/>
    <s v="COP"/>
    <n v="-86.291119149949552"/>
    <n v="-86.291119149949552"/>
    <m/>
    <n v="20230074"/>
    <s v="Dr Carlos Ramiro Llusca (Ecuador)"/>
    <m/>
    <s v="Conny"/>
  </r>
  <r>
    <d v="2023-05-11T00:00:00"/>
    <s v="Sales"/>
    <x v="0"/>
    <s v="Bio-Ray"/>
    <n v="3318225"/>
    <x v="23"/>
    <s v="Blade for Engine"/>
    <m/>
    <n v="-2"/>
    <n v="153420.53519000002"/>
    <n v="-306841.07038000005"/>
    <s v="COP"/>
    <n v="-69.59188741140585"/>
    <n v="-69.59188741140585"/>
    <m/>
    <n v="20230074"/>
    <s v="Dr Carlos Ramiro Llusca (Ecuador)"/>
    <m/>
    <s v="Conny"/>
  </r>
  <r>
    <d v="2023-05-11T00:00:00"/>
    <s v="Sales"/>
    <x v="0"/>
    <s v="Bio-Ray"/>
    <n v="3348235"/>
    <x v="29"/>
    <s v="V long blade"/>
    <m/>
    <n v="-2"/>
    <n v="153420.53519000002"/>
    <n v="-306841.07038000005"/>
    <m/>
    <n v="-69.59188741140585"/>
    <n v="-69.59188741140585"/>
    <m/>
    <n v="20230074"/>
    <s v="Dr Carlos Ramiro Llusca (Ecuador)"/>
    <m/>
    <s v="Conny"/>
  </r>
  <r>
    <d v="2023-05-11T00:00:00"/>
    <s v="Sales"/>
    <x v="0"/>
    <s v="Bio-Ray"/>
    <n v="3318055"/>
    <x v="0"/>
    <s v="Contra Angulo"/>
    <m/>
    <n v="-1"/>
    <n v="2160000"/>
    <n v="-2160000"/>
    <m/>
    <n v="-489.89034167583327"/>
    <n v="-489.89034167583327"/>
    <m/>
    <n v="20230074"/>
    <s v="Dr Carlos Ramiro Llusca (Ecuador)"/>
    <m/>
    <s v="Conny"/>
  </r>
  <r>
    <d v="2023-05-11T00:00:00"/>
    <s v="Sales"/>
    <x v="0"/>
    <s v="Bio-Ray"/>
    <s v="106-11"/>
    <x v="18"/>
    <s v="Expansor 3ra generación #11"/>
    <m/>
    <n v="-1"/>
    <n v="336000"/>
    <n v="-336000"/>
    <s v="COP"/>
    <n v="-76.205164260685166"/>
    <n v="-76.205164260685166"/>
    <m/>
    <n v="20230074"/>
    <s v="Dr Carlos Ramiro Llusca (Ecuador)"/>
    <m/>
    <s v="Conny"/>
  </r>
  <r>
    <d v="2023-05-11T00:00:00"/>
    <s v="Sales"/>
    <x v="0"/>
    <s v="Bio-Ray"/>
    <s v="106-11"/>
    <x v="41"/>
    <s v="Expansor 3ra generación #11 SET"/>
    <m/>
    <n v="-3"/>
    <n v="331339.82954545453"/>
    <n v="-994019.48863636353"/>
    <s v="COP"/>
    <n v="-225.44469764838203"/>
    <n v="-225.44469764838203"/>
    <m/>
    <n v="20230074"/>
    <s v="Dr Carlos Ramiro Llusca (Ecuador)"/>
    <m/>
    <s v="Conny"/>
  </r>
  <r>
    <d v="2023-05-02T00:00:00"/>
    <s v="Sales"/>
    <x v="1"/>
    <s v="Bio-Ray"/>
    <s v="A-1PL-212010"/>
    <x v="25"/>
    <s v="2.0 x 10"/>
    <s v="L221110401"/>
    <n v="-10"/>
    <n v="81594"/>
    <n v="-815940"/>
    <m/>
    <n v="-185.05607656804602"/>
    <n v="-185.05607656804602"/>
    <m/>
    <n v="20230072"/>
    <s v="Medicona SRL (Guillermo Ramírez-Rep Dominicana)"/>
    <m/>
    <s v="Conny"/>
  </r>
  <r>
    <d v="2023-05-18T00:00:00"/>
    <s v="Sales"/>
    <x v="1"/>
    <s v="Bio-Ray"/>
    <s v="A-1PL-211508"/>
    <x v="5"/>
    <s v="1.5 x 8"/>
    <s v="L211100801"/>
    <n v="-15"/>
    <n v="73331"/>
    <n v="-1099965"/>
    <m/>
    <n v="-249.47325448215645"/>
    <n v="-249.47325448215645"/>
    <m/>
    <n v="20230076"/>
    <s v="MediLine (JJ Grand Prix - Guatemala)"/>
    <m/>
    <s v="Catalina"/>
  </r>
  <r>
    <d v="2023-03-15T00:00:00"/>
    <s v="Sales"/>
    <x v="1"/>
    <s v="Bio-Ray"/>
    <s v="A-1PL-212012"/>
    <x v="20"/>
    <s v="2.0 x 12"/>
    <s v="L230105301"/>
    <n v="-40"/>
    <n v="81594"/>
    <n v="-3263760"/>
    <m/>
    <n v="-740.22430627218409"/>
    <n v="-740.22430627218409"/>
    <m/>
    <n v="20230064"/>
    <s v="Dr Carlos Ramiro Llusca (Ecuador)"/>
    <m/>
    <s v="Conny"/>
  </r>
  <r>
    <d v="2023-05-18T00:00:00"/>
    <s v="Sales"/>
    <x v="1"/>
    <s v="Bio-Ray"/>
    <s v="A-1PIZC-212014"/>
    <x v="24"/>
    <s v="IZC 2 x 14"/>
    <s v="L221108401"/>
    <n v="-20"/>
    <n v="84287.164444444439"/>
    <n v="-1685743.2888888889"/>
    <s v="COP"/>
    <n v="-382.32840544977807"/>
    <n v="-382.32840544977807"/>
    <m/>
    <n v="20230077"/>
    <s v="MediLine (JJ Grand Prix - Guatemala)"/>
    <m/>
    <s v="Catalina"/>
  </r>
  <r>
    <d v="2023-05-24T00:00:00"/>
    <s v="Inventory movement"/>
    <x v="1"/>
    <s v="Ankyra"/>
    <s v="TSXX-LOART2012"/>
    <x v="17"/>
    <s v="2.0 x 12 Total"/>
    <s v="EE148385X1"/>
    <n v="50"/>
    <n v="51750"/>
    <n v="2587500"/>
    <m/>
    <n v="586.8478051325086"/>
    <n v="586.8478051325086"/>
    <m/>
    <m/>
    <s v="Silvia Tellez, cambio por 2x12 cuello largo"/>
    <m/>
    <m/>
  </r>
  <r>
    <d v="2023-05-29T00:00:00"/>
    <s v="Sales"/>
    <x v="1"/>
    <s v="Ankyra"/>
    <s v="TSXX-LOACE1508"/>
    <x v="31"/>
    <s v="Dual 1.5 x 8"/>
    <s v="EE149532X1"/>
    <n v="-10"/>
    <n v="51750"/>
    <n v="-517500"/>
    <m/>
    <n v="-117.36956102650171"/>
    <n v="-117.36956102650171"/>
    <m/>
    <n v="20230079"/>
    <s v="Global Connection &amp; Innovation LLC (Mauricio Arbelaez - USA)"/>
    <m/>
    <s v="Catalina"/>
  </r>
  <r>
    <d v="2023-05-29T00:00:00"/>
    <s v="Sales"/>
    <x v="1"/>
    <s v="Ankyra"/>
    <s v="TSXX-LOA1508"/>
    <x v="12"/>
    <s v="1.5 x 8"/>
    <s v="EE148348X1"/>
    <n v="-17"/>
    <n v="51750"/>
    <n v="-879750"/>
    <m/>
    <n v="-199.52825374505292"/>
    <n v="-199.52825374505292"/>
    <m/>
    <n v="20230079"/>
    <s v="Global Connection &amp; Innovation LLC (Mauricio Arbelaez - USA)"/>
    <m/>
    <s v="Catalina"/>
  </r>
  <r>
    <d v="2023-05-29T00:00:00"/>
    <s v="Sales"/>
    <x v="1"/>
    <s v="Ankyra"/>
    <s v="TSXX-LOA1508"/>
    <x v="12"/>
    <s v="1.5 x 8"/>
    <s v="EE148344X1"/>
    <n v="-3"/>
    <n v="51750"/>
    <n v="-155250"/>
    <m/>
    <n v="-35.210868307950513"/>
    <n v="-35.210868307950513"/>
    <m/>
    <n v="20230079"/>
    <s v="Global Connection &amp; Innovation LLC (Mauricio Arbelaez - USA)"/>
    <m/>
    <s v="Catalina"/>
  </r>
  <r>
    <d v="2023-05-29T00:00:00"/>
    <s v="Sales"/>
    <x v="1"/>
    <s v="Ankyra"/>
    <s v="TSXX-LOART2012"/>
    <x v="28"/>
    <s v="2.0 x 12 Total"/>
    <s v="EE148384X1"/>
    <n v="-15"/>
    <n v="51750"/>
    <n v="-776250"/>
    <m/>
    <n v="-176.05434153975258"/>
    <n v="-176.05434153975258"/>
    <m/>
    <n v="20230079"/>
    <s v="Global Connection &amp; Innovation LLC (Mauricio Arbelaez - USA)"/>
    <m/>
    <s v="Catalina"/>
  </r>
  <r>
    <d v="2023-05-29T00:00:00"/>
    <s v="Sales"/>
    <x v="1"/>
    <s v="Ankyra"/>
    <s v="TSXX-LOA2017"/>
    <x v="15"/>
    <s v="2.0 X 17"/>
    <s v="EE148379X1"/>
    <n v="-3"/>
    <n v="51750"/>
    <n v="-155250"/>
    <m/>
    <n v="-35.210868307950513"/>
    <n v="-35.210868307950513"/>
    <m/>
    <n v="20230079"/>
    <s v="Global Connection &amp; Innovation LLC (Mauricio Arbelaez - USA)"/>
    <m/>
    <s v="Catalina"/>
  </r>
  <r>
    <d v="2023-05-29T00:00:00"/>
    <s v="Sales"/>
    <x v="1"/>
    <s v="Ankyra"/>
    <s v="TSXX-LOA2017"/>
    <x v="15"/>
    <s v="2.0 x 17"/>
    <s v="EE142006X1"/>
    <n v="-8"/>
    <n v="51750"/>
    <n v="-414000"/>
    <m/>
    <n v="-93.895648821201377"/>
    <n v="-93.895648821201377"/>
    <m/>
    <n v="20230079"/>
    <s v="Global Connection &amp; Innovation LLC (Mauricio Arbelaez - USA)"/>
    <m/>
    <s v="Catalina"/>
  </r>
  <r>
    <d v="2023-05-29T00:00:00"/>
    <s v="Sales"/>
    <x v="1"/>
    <s v="Ankyra"/>
    <s v="TSXX-LOA2017"/>
    <x v="15"/>
    <s v="2.0 x 17"/>
    <s v="EE133310X1"/>
    <n v="-4"/>
    <n v="51750"/>
    <n v="-207000"/>
    <m/>
    <n v="-46.947824410600688"/>
    <n v="-46.947824410600688"/>
    <m/>
    <n v="20230079"/>
    <s v="Global Connection &amp; Innovation LLC (Mauricio Arbelaez - USA)"/>
    <m/>
    <s v="Catalina"/>
  </r>
  <r>
    <d v="2023-05-29T00:00:00"/>
    <s v="Sales"/>
    <x v="0"/>
    <s v="Bio-Ray"/>
    <n v="3318225"/>
    <x v="23"/>
    <s v="Blade for Engine"/>
    <m/>
    <n v="-2"/>
    <n v="153420.53519000002"/>
    <n v="-306841.07038000005"/>
    <s v="COP"/>
    <n v="-69.59188741140585"/>
    <n v="-69.59188741140585"/>
    <m/>
    <n v="20230080"/>
    <s v="Smile Arc (Martinelli)"/>
    <m/>
    <s v="Conny"/>
  </r>
  <r>
    <d v="2023-05-05T00:00:00"/>
    <s v="Donación"/>
    <x v="1"/>
    <s v="Ankyra"/>
    <s v="TSXX-LOA2010"/>
    <x v="7"/>
    <s v="2.0 X 10"/>
    <s v="EE148358X1"/>
    <n v="-2"/>
    <n v="51750"/>
    <n v="-103500"/>
    <m/>
    <n v="-23.473912205300344"/>
    <n v="-23.473912205300344"/>
    <m/>
    <m/>
    <s v="Virginia - uso consultorio Elsa Arango"/>
    <m/>
    <m/>
  </r>
  <r>
    <d v="2023-05-29T00:00:00"/>
    <s v="Sales"/>
    <x v="1"/>
    <s v="Bio-Ray"/>
    <s v="A-1PIZC-212014"/>
    <x v="24"/>
    <s v="IZC 2 x 14"/>
    <s v="L221108401"/>
    <n v="-11"/>
    <n v="84287.164444444439"/>
    <n v="-927158.8088888888"/>
    <s v="COP"/>
    <n v="-210.28062299737792"/>
    <n v="-210.28062299737792"/>
    <m/>
    <n v="20230080"/>
    <s v="Smile Arc (Martinelli)"/>
    <m/>
    <s v="Conny"/>
  </r>
  <r>
    <d v="2023-03-16T00:00:00"/>
    <s v="Sales"/>
    <x v="1"/>
    <s v="Bio-Ray"/>
    <s v="A-1PL-212012"/>
    <x v="20"/>
    <s v="2.0 x 12"/>
    <s v="L230105301"/>
    <n v="-12"/>
    <n v="81594"/>
    <n v="-979128"/>
    <m/>
    <n v="-222.06729188165522"/>
    <n v="-222.06729188165522"/>
    <m/>
    <n v="20230066"/>
    <s v="MediLine (JJ Grand Prix - Guatemala)"/>
    <m/>
    <s v="Catalina"/>
  </r>
  <r>
    <d v="2023-05-29T00:00:00"/>
    <s v="Sales"/>
    <x v="1"/>
    <s v="Bio-Ray"/>
    <s v="A-1PS-222012"/>
    <x v="9"/>
    <s v="TS 2.0 x 12"/>
    <s v="L220601301"/>
    <n v="-2"/>
    <n v="104000"/>
    <n v="-208000"/>
    <s v="COP"/>
    <n v="-47.174625494709872"/>
    <n v="-47.174625494709872"/>
    <m/>
    <n v="20230080"/>
    <s v="Smile Arc (Martinelli)"/>
    <m/>
    <s v="Conny"/>
  </r>
  <r>
    <d v="2023-05-29T00:00:00"/>
    <s v="Sales"/>
    <x v="1"/>
    <s v="Bio-Ray"/>
    <s v="A-1PL-212008"/>
    <x v="6"/>
    <s v="2.0 x 8"/>
    <s v="L220504801"/>
    <n v="-3"/>
    <n v="65949.40444444443"/>
    <n v="-197848.21333333329"/>
    <m/>
    <n v="-44.87218927306472"/>
    <n v="-44.87218927306472"/>
    <m/>
    <n v="20230080"/>
    <s v="Smile Arc (Martinelli)"/>
    <m/>
    <s v="Conny"/>
  </r>
  <r>
    <d v="2023-06-01T00:00:00"/>
    <s v="Donación"/>
    <x v="0"/>
    <s v="Bio-Ray"/>
    <n v="3348235"/>
    <x v="29"/>
    <s v="V long blade"/>
    <m/>
    <n v="-5"/>
    <n v="153420.53519000002"/>
    <n v="-767102.67595000006"/>
    <m/>
    <n v="-173.97971852851458"/>
    <n v="-173.97971852851458"/>
    <m/>
    <m/>
    <s v="Entregados a Silvia Tellez"/>
    <m/>
    <m/>
  </r>
  <r>
    <d v="2023-06-08T00:00:00"/>
    <s v="Sales"/>
    <x v="0"/>
    <s v="Bio-Ray"/>
    <n v="3308050"/>
    <x v="21"/>
    <s v="Handle Universal "/>
    <s v="NA"/>
    <n v="-5"/>
    <n v="505243.49166666658"/>
    <n v="-2526217.458333333"/>
    <s v="COP"/>
    <n v="-572.9488582455424"/>
    <n v="-572.9488582455424"/>
    <m/>
    <n v="20230081"/>
    <s v="Sideral Business (Perú - Roger Echaiz)"/>
    <m/>
    <s v="Conny"/>
  </r>
  <r>
    <d v="2023-06-08T00:00:00"/>
    <s v="Sales"/>
    <x v="0"/>
    <s v="Bio-Ray"/>
    <n v="3318235"/>
    <x v="30"/>
    <s v="Extensión"/>
    <m/>
    <n v="-5"/>
    <n v="126823.496"/>
    <n v="-634117.48"/>
    <s v="COP"/>
    <n v="-143.81853191658257"/>
    <n v="-143.81853191658257"/>
    <m/>
    <n v="20230081"/>
    <s v="Sideral Business (Perú - Roger Echaiz)"/>
    <m/>
    <s v="Conny"/>
  </r>
  <r>
    <d v="2023-06-08T00:00:00"/>
    <s v="Inventory movement"/>
    <x v="0"/>
    <s v="Bio-Ray"/>
    <n v="3308050"/>
    <x v="21"/>
    <s v="Handle Universal "/>
    <s v="NA"/>
    <n v="6"/>
    <n v="505243.49166666658"/>
    <n v="3031460.9499999993"/>
    <s v="COP"/>
    <n v="687.53862989465074"/>
    <n v="687.53862989465074"/>
    <m/>
    <m/>
    <s v="Entregados por Dra Elsa "/>
    <m/>
    <m/>
  </r>
  <r>
    <d v="2023-06-08T00:00:00"/>
    <s v="Inventory movement"/>
    <x v="0"/>
    <s v="Bio-Ray"/>
    <n v="3318235"/>
    <x v="30"/>
    <s v="Extensión"/>
    <m/>
    <n v="-6"/>
    <n v="126823.496"/>
    <n v="-760940.97600000002"/>
    <s v="COP"/>
    <n v="-172.5822382998991"/>
    <n v="-172.5822382998991"/>
    <m/>
    <m/>
    <m/>
    <m/>
    <m/>
  </r>
  <r>
    <d v="2023-06-15T00:00:00"/>
    <s v="Sales"/>
    <x v="1"/>
    <s v="Bio-Ray"/>
    <s v="A-1PIZC-212014"/>
    <x v="24"/>
    <s v="IZC 2 x 14"/>
    <s v="L221108401"/>
    <n v="-13"/>
    <n v="84287.164444444439"/>
    <n v="-1095733.1377777776"/>
    <s v="COP"/>
    <n v="-248.51346354235571"/>
    <n v="-248.51346354235571"/>
    <m/>
    <n v="20230083"/>
    <s v="Grupo Helix (Panamá - Dra Ilka)"/>
    <m/>
    <s v="Conny"/>
  </r>
  <r>
    <d v="2023-06-15T00:00:00"/>
    <s v="Sales"/>
    <x v="1"/>
    <s v="Bio-Ray"/>
    <s v="A-1PIZC-212014"/>
    <x v="24"/>
    <s v="IZC 2 x 14"/>
    <s v="L221113401"/>
    <n v="-2"/>
    <n v="104905"/>
    <n v="-209810"/>
    <s v="COP"/>
    <n v="-47.585135456947491"/>
    <n v="-47.585135456947491"/>
    <m/>
    <n v="20230083"/>
    <s v="Grupo Helix (Panamá - Dra Ilka)"/>
    <m/>
    <s v="Conny"/>
  </r>
  <r>
    <d v="2023-06-15T00:00:00"/>
    <s v="Sales"/>
    <x v="0"/>
    <s v="Bio-Ray"/>
    <n v="3308050"/>
    <x v="21"/>
    <s v="Handle Universal "/>
    <s v="NA"/>
    <n v="-2"/>
    <n v="505243.49166666658"/>
    <n v="-1010486.9833333332"/>
    <s v="COP"/>
    <n v="-229.17954329821694"/>
    <n v="-229.17954329821694"/>
    <m/>
    <n v="20230083"/>
    <s v="Grupo Helix (Panamá - Dra Ilka)"/>
    <m/>
    <s v="Conny"/>
  </r>
  <r>
    <d v="2023-06-15T00:00:00"/>
    <s v="Sales"/>
    <x v="0"/>
    <s v="Bio-Ray"/>
    <n v="3318235"/>
    <x v="30"/>
    <s v="Extensión"/>
    <m/>
    <n v="-2"/>
    <n v="126823.496"/>
    <n v="-253646.992"/>
    <s v="COP"/>
    <n v="-57.527412766633027"/>
    <n v="-57.527412766633027"/>
    <m/>
    <n v="20230083"/>
    <s v="Grupo Helix (Panamá - Dra Ilka)"/>
    <m/>
    <s v="Conny"/>
  </r>
  <r>
    <d v="2023-06-15T00:00:00"/>
    <s v="Sales"/>
    <x v="0"/>
    <s v="Bio-Ray"/>
    <n v="3318225"/>
    <x v="23"/>
    <s v="Blade for Engine"/>
    <m/>
    <n v="-1"/>
    <n v="153420.53519000002"/>
    <n v="-153420.53519000002"/>
    <s v="COP"/>
    <n v="-34.795943705702925"/>
    <n v="-34.795943705702925"/>
    <m/>
    <n v="20230083"/>
    <s v="Grupo Helix (Panamá - Dra Ilka)"/>
    <m/>
    <s v="Conny"/>
  </r>
  <r>
    <d v="2023-06-15T00:00:00"/>
    <s v="Sales"/>
    <x v="1"/>
    <s v="Bio-Ray"/>
    <s v="A-1PIZC-212017"/>
    <x v="22"/>
    <s v="IZC 2 x 17"/>
    <s v="L220922201"/>
    <n v="-4"/>
    <n v="84287.164444444439"/>
    <n v="-337148.65777777776"/>
    <s v="COP"/>
    <n v="-76.465681089955609"/>
    <n v="-76.465681089955609"/>
    <m/>
    <n v="20230083"/>
    <s v="Grupo Helix (Panamá - Dra Ilka)"/>
    <m/>
    <s v="Conny"/>
  </r>
  <r>
    <d v="2023-06-15T00:00:00"/>
    <s v="Sales"/>
    <x v="1"/>
    <s v="Bio-Ray"/>
    <s v="A-1PL-211508"/>
    <x v="5"/>
    <s v="1.5 x 8"/>
    <s v="L220602101"/>
    <n v="-5"/>
    <n v="81594"/>
    <n v="-407970"/>
    <m/>
    <n v="-92.528038284023012"/>
    <n v="-92.528038284023012"/>
    <m/>
    <n v="20230083"/>
    <s v="Grupo Helix (Panamá - Dra Ilka)"/>
    <m/>
    <s v="Conny"/>
  </r>
  <r>
    <d v="2023-05-11T00:00:00"/>
    <s v="Sales"/>
    <x v="1"/>
    <s v="Bio-Ray"/>
    <s v="A-1PL-212010"/>
    <x v="25"/>
    <s v="2.0 x 10"/>
    <s v="L221110401"/>
    <n v="-17"/>
    <n v="81594"/>
    <n v="-1387098"/>
    <m/>
    <n v="-314.59533016567821"/>
    <n v="-314.59533016567821"/>
    <m/>
    <n v="20230074"/>
    <s v="Dr Carlos Ramiro Llusca (Ecuador)"/>
    <m/>
    <s v="Conny"/>
  </r>
  <r>
    <d v="2023-06-22T00:00:00"/>
    <s v="Purchasing"/>
    <x v="0"/>
    <s v="Ankyra"/>
    <s v="820-032"/>
    <x v="32"/>
    <s v="Blade for Engine"/>
    <n v="50361"/>
    <n v="70"/>
    <n v="83600"/>
    <n v="5852000"/>
    <m/>
    <n v="1327.2399442069334"/>
    <n v="1327.2399442069334"/>
    <s v="ORTOMAC / FVE576077 "/>
    <m/>
    <m/>
    <m/>
    <m/>
  </r>
  <r>
    <d v="2023-06-22T00:00:00"/>
    <s v="Purchasing"/>
    <x v="0"/>
    <s v="Ankyra"/>
    <s v="820-029"/>
    <x v="1"/>
    <s v="Mango"/>
    <n v="50359"/>
    <n v="30"/>
    <n v="647360"/>
    <n v="19420800"/>
    <s v="COP"/>
    <n v="4404.6584942676027"/>
    <n v="4404.6584942676027"/>
    <s v="ORTOMAC / FVE576077 "/>
    <m/>
    <m/>
    <m/>
    <m/>
  </r>
  <r>
    <d v="2023-06-22T00:00:00"/>
    <s v="Purchasing"/>
    <x v="0"/>
    <s v="Ankyra"/>
    <s v="820-031"/>
    <x v="2"/>
    <s v="Extensión"/>
    <s v="NA"/>
    <n v="45"/>
    <n v="102340"/>
    <n v="4605300"/>
    <m/>
    <n v="1044.4870326480161"/>
    <n v="1044.4870326480161"/>
    <s v="ORTOMAC / FVE576077 "/>
    <m/>
    <m/>
    <m/>
    <m/>
  </r>
  <r>
    <d v="2023-06-22T00:00:00"/>
    <s v="Purchasing"/>
    <x v="0"/>
    <s v="Ankyra"/>
    <s v="820-028"/>
    <x v="33"/>
    <s v="UNICO"/>
    <n v="50360"/>
    <n v="50"/>
    <n v="145000"/>
    <n v="7250000"/>
    <m/>
    <n v="1644.3078597915699"/>
    <n v="1644.3078597915699"/>
    <s v="ORTOMAC / FVE576077 "/>
    <m/>
    <m/>
    <m/>
    <m/>
  </r>
  <r>
    <d v="2023-06-24T00:00:00"/>
    <s v="Inventory loan"/>
    <x v="1"/>
    <s v="Ankyra"/>
    <s v="TSXX-LOA2014"/>
    <x v="14"/>
    <s v="2.0 x 14"/>
    <m/>
    <n v="10"/>
    <n v="51750"/>
    <n v="517500"/>
    <m/>
    <n v="117.36956102650171"/>
    <n v="117.36956102650171"/>
    <m/>
    <m/>
    <s v="Rodrigo García, pedido sabado 24-Junio"/>
    <s v="COIDES"/>
    <m/>
  </r>
  <r>
    <d v="2023-06-24T00:00:00"/>
    <s v="Inventory loan"/>
    <x v="1"/>
    <s v="Ankyra"/>
    <s v="TSXX-LOA2008"/>
    <x v="13"/>
    <s v="2.0 x 8"/>
    <m/>
    <n v="2"/>
    <n v="51750"/>
    <n v="103500"/>
    <m/>
    <n v="23.473912205300344"/>
    <n v="23.473912205300344"/>
    <m/>
    <m/>
    <s v="Rodrigo García, pedido sabado 24-Junio"/>
    <s v="COIDES"/>
    <m/>
  </r>
  <r>
    <d v="2023-06-24T00:00:00"/>
    <s v="Inventory loan"/>
    <x v="1"/>
    <s v="Ankyra"/>
    <s v="TSXX-LOA1508"/>
    <x v="12"/>
    <s v="1.5 x 8"/>
    <m/>
    <n v="10"/>
    <n v="51750"/>
    <n v="517500"/>
    <m/>
    <n v="117.36956102650171"/>
    <n v="117.36956102650171"/>
    <m/>
    <m/>
    <s v="Rodrigo García, pedido sabado 24-Junio"/>
    <s v="COIDES"/>
    <m/>
  </r>
  <r>
    <d v="2023-06-26T00:00:00"/>
    <s v="Inventory loan"/>
    <x v="1"/>
    <s v="Ankyra"/>
    <s v="TSXX-LOA2014"/>
    <x v="14"/>
    <s v="2.0 x 14"/>
    <m/>
    <n v="-10"/>
    <n v="51750"/>
    <n v="-517500"/>
    <m/>
    <n v="-117.36956102650171"/>
    <n v="-117.36956102650171"/>
    <m/>
    <m/>
    <s v="Rodrigo García (Costa Rica)"/>
    <m/>
    <m/>
  </r>
  <r>
    <d v="2023-06-26T00:00:00"/>
    <s v="Inventory loan"/>
    <x v="1"/>
    <s v="Ankyra"/>
    <s v="TSXX-LOA2008"/>
    <x v="13"/>
    <s v="2.0 x 8"/>
    <m/>
    <n v="-2"/>
    <n v="51750"/>
    <n v="-103500"/>
    <m/>
    <n v="-23.473912205300344"/>
    <n v="-23.473912205300344"/>
    <m/>
    <m/>
    <s v="Rodrigo García (Costa Rica)"/>
    <m/>
    <m/>
  </r>
  <r>
    <d v="2023-06-26T00:00:00"/>
    <s v="Inventory loan"/>
    <x v="1"/>
    <s v="Ankyra"/>
    <s v="TSXX-LOA1508"/>
    <x v="12"/>
    <s v="1.5 x 8"/>
    <m/>
    <n v="-10"/>
    <n v="51750"/>
    <n v="-517500"/>
    <m/>
    <n v="-117.36956102650171"/>
    <n v="-117.36956102650171"/>
    <m/>
    <m/>
    <s v="Rodrigo García (Costa Rica)"/>
    <m/>
    <m/>
  </r>
  <r>
    <d v="2023-04-19T00:00:00"/>
    <s v="Donación"/>
    <x v="1"/>
    <s v="Ankyra"/>
    <s v="TSXX-LOA2012"/>
    <x v="19"/>
    <s v="2.0 X 12"/>
    <s v="EE148360X1"/>
    <n v="-1"/>
    <n v="51750"/>
    <n v="-51750"/>
    <m/>
    <n v="-11.736956102650172"/>
    <n v="-11.736956102650172"/>
    <m/>
    <m/>
    <s v="Virginia - uso consultorio Elsa Arango"/>
    <m/>
    <m/>
  </r>
  <r>
    <d v="2023-05-24T00:00:00"/>
    <s v="Inventory movement"/>
    <x v="1"/>
    <s v="Ankyra"/>
    <s v="TSXX-LOA2012"/>
    <x v="19"/>
    <s v="2.0 X 12"/>
    <s v="EE148368X1"/>
    <n v="-50"/>
    <n v="51750"/>
    <n v="-2587500"/>
    <m/>
    <n v="-586.8478051325086"/>
    <n v="-586.8478051325086"/>
    <m/>
    <m/>
    <s v="Silvia Tellez, cambio a Rosca"/>
    <m/>
    <m/>
  </r>
  <r>
    <d v="2023-06-29T00:00:00"/>
    <s v="Purchasing"/>
    <x v="1"/>
    <s v="Ankyra"/>
    <s v="TSXX-LOA2012"/>
    <x v="19"/>
    <s v="2.0 X 12"/>
    <s v="EE148366X1"/>
    <n v="10"/>
    <n v="51750"/>
    <n v="517500"/>
    <m/>
    <n v="117.36956102650171"/>
    <n v="117.36956102650171"/>
    <s v="FV-114822"/>
    <m/>
    <m/>
    <m/>
    <m/>
  </r>
  <r>
    <d v="2023-06-29T00:00:00"/>
    <s v="Purchasing"/>
    <x v="1"/>
    <s v="Ankyra"/>
    <s v="TSXX-LOA2012"/>
    <x v="19"/>
    <s v="2.0 X 12"/>
    <s v="EE152489X1"/>
    <n v="50"/>
    <n v="51750"/>
    <n v="2587500"/>
    <m/>
    <n v="586.8478051325086"/>
    <n v="586.8478051325086"/>
    <s v="FV-114822"/>
    <m/>
    <m/>
    <m/>
    <m/>
  </r>
  <r>
    <d v="2023-06-29T00:00:00"/>
    <s v="Purchasing"/>
    <x v="1"/>
    <s v="Ankyra"/>
    <s v="TSXX-LOA2012"/>
    <x v="19"/>
    <s v="2.0 X 12"/>
    <s v="EE156002X1"/>
    <n v="40"/>
    <n v="51750"/>
    <n v="2070000"/>
    <m/>
    <n v="469.47824410600685"/>
    <n v="469.47824410600685"/>
    <s v="FV-114822"/>
    <m/>
    <m/>
    <m/>
    <m/>
  </r>
  <r>
    <d v="2023-06-29T00:00:00"/>
    <s v="Purchasing"/>
    <x v="1"/>
    <s v="Ankyra"/>
    <s v="TSXX-LOACE1508"/>
    <x v="26"/>
    <s v="Dual 1.5 x 8"/>
    <s v="EE156000X1"/>
    <n v="50"/>
    <n v="51750"/>
    <n v="2587500"/>
    <m/>
    <n v="586.8478051325086"/>
    <n v="586.8478051325086"/>
    <s v="FV-114822"/>
    <m/>
    <m/>
    <m/>
    <m/>
  </r>
  <r>
    <d v="2023-06-29T00:00:00"/>
    <s v="Purchasing"/>
    <x v="1"/>
    <s v="Ankyra"/>
    <s v="TSXX-LOA2012"/>
    <x v="19"/>
    <s v="2.0 X 12"/>
    <s v="EE156003X1"/>
    <n v="100"/>
    <n v="51750"/>
    <n v="5175000"/>
    <m/>
    <n v="1173.6956102650172"/>
    <n v="1173.6956102650172"/>
    <s v="FV-114822"/>
    <m/>
    <m/>
    <m/>
    <m/>
  </r>
  <r>
    <d v="2023-06-29T00:00:00"/>
    <s v="Purchasing"/>
    <x v="1"/>
    <s v="Ankyra"/>
    <s v="TSXX-LOA2012"/>
    <x v="19"/>
    <s v="2.0 X 12"/>
    <s v="EE156004X1"/>
    <n v="100"/>
    <n v="51750"/>
    <n v="5175000"/>
    <m/>
    <n v="1173.6956102650172"/>
    <n v="1173.6956102650172"/>
    <s v="FV-114822"/>
    <m/>
    <m/>
    <m/>
    <m/>
  </r>
  <r>
    <d v="2023-06-30T00:00:00"/>
    <s v="Inventory movement"/>
    <x v="1"/>
    <s v="Ankyra"/>
    <s v="TSXX-LOART2012"/>
    <x v="17"/>
    <s v="2.0 x 12 Total"/>
    <s v="EE148385X1"/>
    <n v="200"/>
    <n v="51750"/>
    <n v="10350000"/>
    <m/>
    <n v="2347.3912205300344"/>
    <n v="2347.3912205300344"/>
    <m/>
    <m/>
    <s v="Orthopremium"/>
    <m/>
    <m/>
  </r>
  <r>
    <d v="2023-07-10T00:00:00"/>
    <s v="Purchasing"/>
    <x v="1"/>
    <s v="Bio-Ray"/>
    <s v="V-201408"/>
    <x v="27"/>
    <s v="V 1.4 x 8"/>
    <s v="L221110101"/>
    <n v="20"/>
    <n v="79213.829545454559"/>
    <n v="1584276.5909090913"/>
    <m/>
    <n v="359.31564834698105"/>
    <n v="359.31564834698105"/>
    <s v="BioRay 20230502"/>
    <m/>
    <m/>
    <m/>
    <m/>
  </r>
  <r>
    <d v="2023-07-10T00:00:00"/>
    <s v="Purchasing"/>
    <x v="1"/>
    <s v="Bio-Ray"/>
    <s v="A-1PL-211508"/>
    <x v="5"/>
    <s v="1.5 x 8"/>
    <s v="L230206401"/>
    <n v="20"/>
    <n v="69875.829545454544"/>
    <n v="1397516.5909090908"/>
    <m/>
    <n v="316.9582778787501"/>
    <n v="316.9582778787501"/>
    <s v="BioRay 20230502"/>
    <m/>
    <m/>
    <m/>
    <m/>
  </r>
  <r>
    <d v="2023-05-18T00:00:00"/>
    <s v="Sales"/>
    <x v="1"/>
    <s v="Ankyra"/>
    <s v="TSXX-LOA2010"/>
    <x v="7"/>
    <s v="2.0 X 10"/>
    <s v="EE148354X1"/>
    <n v="-10"/>
    <n v="51750"/>
    <n v="-517500"/>
    <m/>
    <n v="-117.36956102650171"/>
    <n v="-117.36956102650171"/>
    <m/>
    <n v="20230076"/>
    <s v="MediLine (JJ Grand Prix - Guatemala)"/>
    <m/>
    <s v="Catalina"/>
  </r>
  <r>
    <d v="2023-05-29T00:00:00"/>
    <s v="Sales"/>
    <x v="1"/>
    <s v="Bio-Ray"/>
    <s v="A-1PL-212010"/>
    <x v="25"/>
    <s v="2.0 x 10"/>
    <s v="L221110401"/>
    <n v="-20"/>
    <n v="81594"/>
    <n v="-1631880"/>
    <m/>
    <n v="-370.11215313609205"/>
    <n v="-370.11215313609205"/>
    <m/>
    <n v="20230080"/>
    <s v="Smile Arc (Martinelli)"/>
    <m/>
    <s v="Conny"/>
  </r>
  <r>
    <d v="2023-07-10T00:00:00"/>
    <s v="Purchasing"/>
    <x v="1"/>
    <s v="Bio-Ray"/>
    <s v="A-1PL-212014"/>
    <x v="8"/>
    <s v="2.0 x 14"/>
    <s v="L220900201"/>
    <n v="30"/>
    <n v="69875.829545454544"/>
    <n v="2096274.8863636362"/>
    <s v="COP"/>
    <n v="475.43741681812514"/>
    <n v="475.43741681812514"/>
    <s v="BioRay 20230502"/>
    <m/>
    <m/>
    <m/>
    <m/>
  </r>
  <r>
    <d v="2023-07-10T00:00:00"/>
    <s v="Purchasing"/>
    <x v="1"/>
    <s v="Bio-Ray"/>
    <s v="A-1PIZC-212014"/>
    <x v="24"/>
    <s v="IZC 2 x 14"/>
    <s v="L230305101"/>
    <n v="30"/>
    <n v="88551.829545454559"/>
    <n v="2656554.8863636367"/>
    <s v="COP"/>
    <n v="602.50952822281772"/>
    <n v="602.50952822281772"/>
    <s v="BioRay 20230502"/>
    <m/>
    <m/>
    <m/>
    <m/>
  </r>
  <r>
    <d v="2023-07-10T00:00:00"/>
    <s v="Purchasing"/>
    <x v="0"/>
    <s v="Bio-Ray"/>
    <n v="3318225"/>
    <x v="23"/>
    <s v="Blade for Engine"/>
    <m/>
    <n v="3"/>
    <n v="206486.49600000001"/>
    <n v="619459.48800000001"/>
    <s v="COP"/>
    <n v="140.49408344011886"/>
    <n v="140.49408344011886"/>
    <s v="BioRay 20230502"/>
    <m/>
    <m/>
    <m/>
    <m/>
  </r>
  <r>
    <d v="2023-07-10T00:00:00"/>
    <s v="Purchasing"/>
    <x v="0"/>
    <s v="Bio-Ray"/>
    <s v="106-11"/>
    <x v="41"/>
    <s v="Expansor 3ra generación #11 SET"/>
    <m/>
    <n v="3"/>
    <n v="331339.82954545453"/>
    <n v="994019.48863636353"/>
    <s v="COP"/>
    <n v="225.44469764838203"/>
    <n v="225.44469764838203"/>
    <s v="BioRay 20230502"/>
    <m/>
    <m/>
    <m/>
    <m/>
  </r>
  <r>
    <d v="2023-07-10T00:00:00"/>
    <s v="Purchasing"/>
    <x v="0"/>
    <s v="Bio-Ray"/>
    <n v="3318225"/>
    <x v="23"/>
    <s v="Blade for Engine"/>
    <m/>
    <n v="10"/>
    <n v="206486.49600000001"/>
    <n v="2064864.9600000002"/>
    <s v="COP"/>
    <n v="468.31361146706291"/>
    <n v="468.31361146706291"/>
    <s v="BioRay 20230620"/>
    <m/>
    <m/>
    <m/>
    <m/>
  </r>
  <r>
    <d v="2023-07-10T00:00:00"/>
    <s v="Purchasing"/>
    <x v="0"/>
    <s v="Bio-Ray"/>
    <n v="3318235"/>
    <x v="30"/>
    <s v="Extensión"/>
    <m/>
    <n v="10"/>
    <n v="126823.496"/>
    <n v="1268234.96"/>
    <s v="COP"/>
    <n v="287.63706383316514"/>
    <n v="287.63706383316514"/>
    <s v="BioRay 20230620"/>
    <m/>
    <m/>
    <m/>
    <m/>
  </r>
  <r>
    <d v="2023-07-10T00:00:00"/>
    <s v="Purchasing"/>
    <x v="0"/>
    <s v="Bio-Ray"/>
    <n v="3308050"/>
    <x v="21"/>
    <s v="Handle Universal "/>
    <s v="NA"/>
    <n v="10"/>
    <n v="438441.296969697"/>
    <n v="4384412.9696969697"/>
    <s v="COP"/>
    <n v="994.38961470963113"/>
    <n v="994.38961470963113"/>
    <s v="BioRay 20230620"/>
    <m/>
    <m/>
    <m/>
    <m/>
  </r>
  <r>
    <d v="2023-07-10T00:00:00"/>
    <s v="Purchasing"/>
    <x v="0"/>
    <s v="Bio-Ray"/>
    <n v="3318055"/>
    <x v="0"/>
    <s v="Contra Angulo"/>
    <m/>
    <n v="3"/>
    <n v="1267585.2969696971"/>
    <n v="3802755.8909090916"/>
    <m/>
    <n v="862.4691586607604"/>
    <n v="862.4691586607604"/>
    <s v="BioRay 20230620"/>
    <m/>
    <m/>
    <m/>
    <m/>
  </r>
  <r>
    <d v="2023-07-10T00:00:00"/>
    <s v="Sales"/>
    <x v="1"/>
    <s v="Bio-Ray"/>
    <s v="A-1PL-212008"/>
    <x v="6"/>
    <s v="2.0 x 8"/>
    <s v="L220504801"/>
    <n v="-7"/>
    <n v="65949.40444444443"/>
    <n v="-461645.83111111098"/>
    <m/>
    <n v="-104.70177497048434"/>
    <n v="-104.70177497048434"/>
    <m/>
    <n v="20230091"/>
    <s v="Medicona SRL (Guillermo Ramírez-Rep Dominicana)"/>
    <m/>
    <s v="Conny"/>
  </r>
  <r>
    <d v="2023-07-10T00:00:00"/>
    <s v="Sales"/>
    <x v="1"/>
    <s v="Bio-Ray"/>
    <s v="A-1PIZC-212017"/>
    <x v="22"/>
    <s v="IZC 2 x 17"/>
    <s v="L220922201"/>
    <n v="-30"/>
    <n v="84287.164444444439"/>
    <n v="-2528614.9333333331"/>
    <s v="COP"/>
    <n v="-573.49260817466711"/>
    <n v="-573.49260817466711"/>
    <m/>
    <n v="20230091"/>
    <s v="Medicona SRL (Guillermo Ramírez-Rep Dominicana)"/>
    <m/>
    <s v="Conny"/>
  </r>
  <r>
    <d v="2023-07-10T00:00:00"/>
    <s v="Sales"/>
    <x v="1"/>
    <s v="Bio-Ray"/>
    <s v="A-1PIZC-212014"/>
    <x v="24"/>
    <s v="IZC 2 x 14"/>
    <s v="L230305101"/>
    <n v="-30"/>
    <n v="88551.829545454559"/>
    <n v="-2656554.8863636367"/>
    <s v="COP"/>
    <n v="-602.50952822281772"/>
    <n v="-602.50952822281772"/>
    <m/>
    <n v="20230091"/>
    <s v="Medicona SRL (Guillermo Ramírez-Rep Dominicana)"/>
    <m/>
    <s v="Conny"/>
  </r>
  <r>
    <d v="2023-05-03T00:00:00"/>
    <s v="Inventory loan"/>
    <x v="1"/>
    <s v="Bio-Ray"/>
    <s v="A-1PL-212012"/>
    <x v="20"/>
    <s v="2.0 x 12"/>
    <s v="L230105301"/>
    <n v="-3"/>
    <n v="81594"/>
    <n v="-244782"/>
    <m/>
    <n v="-55.516822970413806"/>
    <n v="-55.516822970413806"/>
    <m/>
    <m/>
    <s v="Se devuelven 2x12 en vez de 2x14 por solicitud de Silivia y aprobación de Savir."/>
    <s v="Silvia Tellez"/>
    <m/>
  </r>
  <r>
    <d v="2023-07-11T00:00:00"/>
    <s v="Sales"/>
    <x v="1"/>
    <s v="Bio-Ray"/>
    <s v="A-1PL-212008"/>
    <x v="6"/>
    <s v="2.0 x 8"/>
    <s v="L220504801"/>
    <n v="-10"/>
    <n v="65949.40444444443"/>
    <n v="-659494.04444444436"/>
    <m/>
    <n v="-149.57396424354909"/>
    <n v="-149.57396424354909"/>
    <m/>
    <n v="20230092"/>
    <s v="Smile Arc (Martinelli)"/>
    <m/>
    <s v="Conny"/>
  </r>
  <r>
    <d v="2023-06-15T00:00:00"/>
    <s v="Sales"/>
    <x v="1"/>
    <s v="Bio-Ray"/>
    <s v="A-1PL-212010"/>
    <x v="25"/>
    <s v="2.0 x 10"/>
    <s v="L221110401"/>
    <n v="-6"/>
    <n v="81594"/>
    <n v="-489564"/>
    <m/>
    <n v="-111.03364594082761"/>
    <n v="-111.03364594082761"/>
    <m/>
    <n v="20230083"/>
    <s v="Grupo Helix (Panamá - Dra Ilka)"/>
    <m/>
    <s v="Conny"/>
  </r>
  <r>
    <d v="2023-07-10T00:00:00"/>
    <s v="Purchasing"/>
    <x v="1"/>
    <s v="Bio-Ray"/>
    <s v="A-1PL-212010"/>
    <x v="25"/>
    <s v="2.0 x 10"/>
    <s v="L230303301"/>
    <n v="20"/>
    <n v="69875.829545454544"/>
    <n v="1397516.5909090908"/>
    <m/>
    <n v="316.9582778787501"/>
    <n v="316.9582778787501"/>
    <s v="BioRay 20230502"/>
    <m/>
    <m/>
    <m/>
    <m/>
  </r>
  <r>
    <d v="2023-07-11T00:00:00"/>
    <s v="Sales"/>
    <x v="1"/>
    <s v="Bio-Ray"/>
    <s v="A-1PL-211508"/>
    <x v="5"/>
    <s v="1.5 x 8"/>
    <s v="L220602101"/>
    <n v="-5"/>
    <n v="65949.40444444443"/>
    <n v="-329747.02222222218"/>
    <m/>
    <n v="-74.786982121774543"/>
    <n v="-74.786982121774543"/>
    <m/>
    <n v="20230092"/>
    <s v="Smile Arc (Martinelli)"/>
    <m/>
    <s v="Conny"/>
  </r>
  <r>
    <d v="2023-05-11T00:00:00"/>
    <s v="Inventory loan"/>
    <x v="1"/>
    <s v="Bio-Ray"/>
    <s v="A-1PL-212012"/>
    <x v="20"/>
    <s v="2.0 x 12"/>
    <s v="L230105301"/>
    <n v="-7"/>
    <n v="81594"/>
    <n v="-571158"/>
    <m/>
    <n v="-129.53925359763221"/>
    <n v="-129.53925359763221"/>
    <m/>
    <m/>
    <s v="Se devuelven 2x12 en vez de 2x14 por solicitud de Silivia y aprobación de Savir."/>
    <s v="Silvia Telléz"/>
    <m/>
  </r>
  <r>
    <d v="2023-07-11T00:00:00"/>
    <s v="Sales"/>
    <x v="0"/>
    <s v="Bio-Ray"/>
    <n v="3318055"/>
    <x v="0"/>
    <s v="Contra Angulo"/>
    <m/>
    <n v="-1"/>
    <n v="1267585.2969696971"/>
    <n v="-1267585.2969696971"/>
    <m/>
    <n v="-287.48971955358678"/>
    <n v="-287.48971955358678"/>
    <m/>
    <n v="20230093"/>
    <s v="MediLine (JJ Grand Prix - Guatemala)"/>
    <m/>
    <s v="Catalina"/>
  </r>
  <r>
    <d v="2023-07-11T00:00:00"/>
    <s v="Sales"/>
    <x v="1"/>
    <s v="Bio-Ray"/>
    <s v="A-1PIZC-212014"/>
    <x v="24"/>
    <s v="IZC 2 x 14"/>
    <s v="L221113401"/>
    <n v="-18"/>
    <n v="104905"/>
    <n v="-1888290"/>
    <s v="COP"/>
    <n v="-428.26621911252738"/>
    <n v="-428.26621911252738"/>
    <m/>
    <n v="20230094"/>
    <s v="MediLine (JJ Grand Prix - Guatemala)"/>
    <m/>
    <s v="Catalina"/>
  </r>
  <r>
    <d v="2023-07-11T00:00:00"/>
    <s v="Sales"/>
    <x v="1"/>
    <s v="Bio-Ray"/>
    <s v="A-1PIZC-212014"/>
    <x v="24"/>
    <s v="IZC 2 x 14"/>
    <s v="L220603201"/>
    <n v="-2"/>
    <n v="84287.164444444439"/>
    <n v="-168574.32888888888"/>
    <s v="COP"/>
    <n v="-38.232840544977805"/>
    <n v="-38.232840544977805"/>
    <m/>
    <n v="20230094"/>
    <s v="MediLine (JJ Grand Prix - Guatemala)"/>
    <m/>
    <s v="Catalina"/>
  </r>
  <r>
    <d v="2023-07-11T00:00:00"/>
    <s v="Sales"/>
    <x v="1"/>
    <s v="Bio-Ray"/>
    <s v="A-1PIZC-212017"/>
    <x v="22"/>
    <s v="IZC 2 x 17"/>
    <s v="L220922201"/>
    <n v="-8"/>
    <n v="84287.164444444439"/>
    <n v="-674297.31555555551"/>
    <s v="COP"/>
    <n v="-152.93136217991122"/>
    <n v="-152.93136217991122"/>
    <m/>
    <n v="20230094"/>
    <s v="MediLine (JJ Grand Prix - Guatemala)"/>
    <m/>
    <s v="Catalina"/>
  </r>
  <r>
    <d v="2023-07-11T00:00:00"/>
    <s v="Sales"/>
    <x v="1"/>
    <s v="Bio-Ray"/>
    <s v="A-1PIZC-212017"/>
    <x v="22"/>
    <s v="IZC 2 x 17"/>
    <s v="L221110301"/>
    <n v="-3"/>
    <n v="104905"/>
    <n v="-314715"/>
    <s v="COP"/>
    <n v="-71.377703185421225"/>
    <n v="-71.377703185421225"/>
    <m/>
    <n v="20230094"/>
    <s v="MediLine (JJ Grand Prix - Guatemala)"/>
    <m/>
    <s v="Catalina"/>
  </r>
  <r>
    <d v="2023-07-11T00:00:00"/>
    <s v="Sales"/>
    <x v="1"/>
    <s v="Bio-Ray"/>
    <s v="A-1PL-211508"/>
    <x v="5"/>
    <s v="1.5 x 8"/>
    <s v="L211100801"/>
    <n v="-1"/>
    <n v="73331"/>
    <n v="-73331"/>
    <m/>
    <n v="-16.631550298810431"/>
    <n v="-16.631550298810431"/>
    <m/>
    <n v="20230095"/>
    <s v="Dr Carlos Ramiro Llusca (Ecuador)"/>
    <m/>
    <s v="Conny"/>
  </r>
  <r>
    <d v="2023-07-11T00:00:00"/>
    <s v="Sales"/>
    <x v="1"/>
    <s v="Bio-Ray"/>
    <s v="A-1PL-211508"/>
    <x v="5"/>
    <s v="1.5 x 8"/>
    <s v="L220602101"/>
    <n v="-15"/>
    <n v="65949.40444444443"/>
    <n v="-989241.06666666642"/>
    <m/>
    <n v="-224.3609463653236"/>
    <n v="-224.3609463653236"/>
    <m/>
    <n v="20230095"/>
    <s v="Dr Carlos Ramiro Llusca (Ecuador)"/>
    <m/>
    <s v="Conny"/>
  </r>
  <r>
    <d v="2023-07-11T00:00:00"/>
    <s v="Sales"/>
    <x v="1"/>
    <s v="Bio-Ray"/>
    <s v="A-1PL-212008"/>
    <x v="6"/>
    <s v="2.0 x 8"/>
    <s v="L220504801"/>
    <n v="-16"/>
    <n v="81594"/>
    <n v="-1305504"/>
    <m/>
    <n v="-296.08972250887359"/>
    <n v="-296.08972250887359"/>
    <m/>
    <n v="20230095"/>
    <s v="Dr Carlos Ramiro Llusca (Ecuador)"/>
    <m/>
    <s v="Conny"/>
  </r>
  <r>
    <d v="2023-07-10T00:00:00"/>
    <s v="Purchasing"/>
    <x v="1"/>
    <s v="Bio-Ray"/>
    <s v="A-1PL-212010"/>
    <x v="25"/>
    <s v="2.0 x 10"/>
    <s v="L230401801"/>
    <n v="50"/>
    <n v="69875.829545454544"/>
    <n v="3493791.4772727271"/>
    <s v="COP"/>
    <n v="792.39569469687524"/>
    <n v="792.39569469687524"/>
    <s v="BioRay 20230502"/>
    <m/>
    <m/>
    <m/>
    <m/>
  </r>
  <r>
    <d v="2023-05-11T00:00:00"/>
    <s v="Sales"/>
    <x v="1"/>
    <s v="Bio-Ray"/>
    <s v="A-1PL-212012"/>
    <x v="20"/>
    <s v="2.0 x 12"/>
    <s v="L230105301"/>
    <n v="-15"/>
    <n v="81594"/>
    <n v="-1223910"/>
    <m/>
    <n v="-277.58411485206904"/>
    <n v="-277.58411485206904"/>
    <m/>
    <n v="20230074"/>
    <s v="Dr Carlos Ramiro Llusca (Ecuador)"/>
    <m/>
    <s v="Conny"/>
  </r>
  <r>
    <d v="2023-07-11T00:00:00"/>
    <s v="Sales"/>
    <x v="1"/>
    <s v="Bio-Ray"/>
    <s v="A-1PL-212014"/>
    <x v="8"/>
    <s v="2.0 x 14"/>
    <s v="L220900201"/>
    <n v="-25"/>
    <n v="69875.829545454544"/>
    <n v="-1746895.7386363635"/>
    <s v="COP"/>
    <n v="-396.19784734843762"/>
    <n v="-396.19784734843762"/>
    <m/>
    <n v="20230095"/>
    <s v="Dr Carlos Ramiro Llusca (Ecuador)"/>
    <m/>
    <s v="Conny"/>
  </r>
  <r>
    <d v="2023-07-11T00:00:00"/>
    <s v="Sales"/>
    <x v="1"/>
    <s v="Bio-Ray"/>
    <s v="A-1PIZC-212014"/>
    <x v="24"/>
    <s v="IZC 2 x 14"/>
    <s v="L220603201"/>
    <n v="-5"/>
    <n v="84287.164444444439"/>
    <n v="-421435.82222222222"/>
    <s v="COP"/>
    <n v="-95.582101362444519"/>
    <n v="-95.582101362444519"/>
    <m/>
    <n v="20230095"/>
    <s v="Dr Carlos Ramiro Llusca (Ecuador)"/>
    <m/>
    <s v="Conny"/>
  </r>
  <r>
    <d v="2023-07-11T00:00:00"/>
    <s v="Sales"/>
    <x v="1"/>
    <s v="Bio-Ray"/>
    <s v="A-1PIZC-212017"/>
    <x v="22"/>
    <s v="IZC 2 x 17"/>
    <s v="L221110301"/>
    <n v="-17"/>
    <n v="104905"/>
    <n v="-1783385"/>
    <s v="COP"/>
    <n v="-404.47365138405365"/>
    <n v="-404.47365138405365"/>
    <m/>
    <n v="20230095"/>
    <s v="Dr Carlos Ramiro Llusca (Ecuador)"/>
    <m/>
    <s v="Conny"/>
  </r>
  <r>
    <d v="2023-07-11T00:00:00"/>
    <s v="Sales"/>
    <x v="0"/>
    <s v="Bio-Ray"/>
    <n v="3318225"/>
    <x v="23"/>
    <s v="Blade for Engine"/>
    <m/>
    <n v="-1"/>
    <n v="153420.53519000002"/>
    <n v="-153420.53519000002"/>
    <s v="COP"/>
    <n v="-34.795943705702925"/>
    <n v="-34.795943705702925"/>
    <m/>
    <n v="20230095"/>
    <s v="Dr Carlos Ramiro Llusca (Ecuador)"/>
    <m/>
    <s v="Conny"/>
  </r>
  <r>
    <d v="2023-07-17T00:00:00"/>
    <s v="Sales"/>
    <x v="0"/>
    <s v="Ankyra"/>
    <s v="820-029"/>
    <x v="1"/>
    <s v="Mango"/>
    <n v="50359"/>
    <n v="-1"/>
    <n v="647360"/>
    <n v="-647360"/>
    <m/>
    <n v="-146.8219498089201"/>
    <n v="-146.8219498089201"/>
    <m/>
    <n v="20230085"/>
    <s v="COIDES"/>
    <m/>
    <s v="NA"/>
  </r>
  <r>
    <d v="2023-07-17T00:00:00"/>
    <s v="Sales"/>
    <x v="0"/>
    <s v="Ankyra"/>
    <s v="820-029"/>
    <x v="1"/>
    <s v="Mango"/>
    <n v="50359"/>
    <n v="-9"/>
    <n v="647360"/>
    <n v="-5826240"/>
    <m/>
    <n v="-1321.3975482802809"/>
    <n v="-1321.3975482802809"/>
    <m/>
    <n v="20230085"/>
    <s v="COIDES"/>
    <m/>
    <s v="NA"/>
  </r>
  <r>
    <d v="2023-07-17T00:00:00"/>
    <s v="Sales"/>
    <x v="0"/>
    <s v="Ankyra"/>
    <s v="820-031"/>
    <x v="2"/>
    <s v="Extensión"/>
    <n v="50362"/>
    <n v="-10"/>
    <n v="102340"/>
    <n v="-1023400"/>
    <m/>
    <n v="-232.10822947733692"/>
    <n v="-232.10822947733692"/>
    <m/>
    <n v="20230085"/>
    <s v="COIDES"/>
    <m/>
    <s v="NA"/>
  </r>
  <r>
    <d v="2023-07-17T00:00:00"/>
    <s v="Sales"/>
    <x v="0"/>
    <s v="Ankyra"/>
    <s v="820-028"/>
    <x v="33"/>
    <s v="UNICO"/>
    <m/>
    <n v="-5"/>
    <n v="145000"/>
    <n v="-725000"/>
    <s v="COP"/>
    <n v="-164.43078597915701"/>
    <n v="-164.43078597915701"/>
    <m/>
    <n v="20230085"/>
    <s v="COIDES"/>
    <m/>
    <s v="NA"/>
  </r>
  <r>
    <d v="2023-07-17T00:00:00"/>
    <s v="Sales"/>
    <x v="0"/>
    <s v="Ankyra"/>
    <s v="820-028"/>
    <x v="33"/>
    <s v="UNICO"/>
    <n v="50360"/>
    <n v="-1"/>
    <n v="145000"/>
    <n v="-145000"/>
    <s v="COP"/>
    <n v="-32.886157195831402"/>
    <n v="-32.886157195831402"/>
    <m/>
    <n v="20230085"/>
    <s v="COIDES"/>
    <m/>
    <s v="NA"/>
  </r>
  <r>
    <d v="2023-07-17T00:00:00"/>
    <s v="Sales"/>
    <x v="0"/>
    <s v="Ankyra"/>
    <s v="820-032"/>
    <x v="32"/>
    <s v="Blade for Engine"/>
    <m/>
    <n v="-6"/>
    <n v="83600"/>
    <n v="-501600"/>
    <m/>
    <n v="-113.76342378916573"/>
    <n v="-113.76342378916573"/>
    <m/>
    <n v="20230085"/>
    <s v="COIDES"/>
    <m/>
    <s v="NA"/>
  </r>
  <r>
    <d v="2023-07-14T00:00:00"/>
    <s v="Sales"/>
    <x v="1"/>
    <s v="Ankyra"/>
    <s v="TSXX-LOA2014"/>
    <x v="14"/>
    <s v="2.0 X 14"/>
    <s v="EE148377X1"/>
    <n v="-10"/>
    <n v="51750"/>
    <n v="-517500"/>
    <m/>
    <n v="-117.36956102650171"/>
    <n v="-117.36956102650171"/>
    <m/>
    <n v="20230097"/>
    <s v="Rodrigo García (Costa Rica)"/>
    <s v="COIDES"/>
    <s v="Catalina"/>
  </r>
  <r>
    <d v="2023-07-14T00:00:00"/>
    <s v="Sales"/>
    <x v="1"/>
    <s v="Ankyra"/>
    <s v="TSXX-LOA2008"/>
    <x v="13"/>
    <s v="2.0 x 8"/>
    <s v="EE133301X1R2"/>
    <n v="-2"/>
    <n v="51750"/>
    <n v="-103500"/>
    <m/>
    <n v="-23.473912205300344"/>
    <n v="-23.473912205300344"/>
    <m/>
    <n v="20230097"/>
    <s v="Rodrigo García (Costa Rica)"/>
    <s v="COIDES"/>
    <s v="Catalina"/>
  </r>
  <r>
    <d v="2023-07-11T00:00:00"/>
    <s v="Sales"/>
    <x v="1"/>
    <s v="Bio-Ray"/>
    <s v="A-1PL-212010"/>
    <x v="25"/>
    <s v="2.0 x 10"/>
    <s v="L221110401"/>
    <n v="-13"/>
    <n v="81594"/>
    <n v="-1060722"/>
    <m/>
    <n v="-240.57289953845981"/>
    <n v="-240.57289953845981"/>
    <m/>
    <n v="20230092"/>
    <s v="Smile Arc (Martinelli)"/>
    <m/>
    <s v="Conny"/>
  </r>
  <r>
    <d v="2023-07-11T00:00:00"/>
    <s v="Sales"/>
    <x v="1"/>
    <s v="Bio-Ray"/>
    <s v="A-1PL-212010"/>
    <x v="25"/>
    <s v="2.0 x 10"/>
    <s v="L220923001"/>
    <n v="-7"/>
    <n v="81594"/>
    <n v="-571158"/>
    <m/>
    <n v="-129.53925359763221"/>
    <n v="-129.53925359763221"/>
    <m/>
    <n v="20230092"/>
    <s v="Smile Arc (Martinelli)"/>
    <m/>
    <s v="Conny"/>
  </r>
  <r>
    <d v="2023-07-14T00:00:00"/>
    <s v="Sales"/>
    <x v="1"/>
    <s v="Ankyra"/>
    <s v="TSXX-LOA1508"/>
    <x v="12"/>
    <s v="1.5 x 8"/>
    <s v="EE148344X2"/>
    <n v="-10"/>
    <n v="51750"/>
    <n v="-517500"/>
    <m/>
    <n v="-117.36956102650171"/>
    <n v="-117.36956102650171"/>
    <m/>
    <n v="20230097"/>
    <s v="Rodrigo García (Costa Rica)"/>
    <s v="COIDES"/>
    <s v="Catalina"/>
  </r>
  <r>
    <d v="2023-06-30T00:00:00"/>
    <s v="Inventory movement"/>
    <x v="1"/>
    <s v="Ankyra"/>
    <s v="TSXX-LOA2012"/>
    <x v="19"/>
    <s v="2.0 X 12"/>
    <s v="EE156003X1"/>
    <n v="-100"/>
    <n v="51750"/>
    <n v="-5175000"/>
    <m/>
    <n v="-1173.6956102650172"/>
    <n v="-1173.6956102650172"/>
    <m/>
    <m/>
    <s v="Orthopremium"/>
    <m/>
    <m/>
  </r>
  <r>
    <d v="2023-07-24T00:00:00"/>
    <s v="Inventory"/>
    <x v="1"/>
    <s v="Bio-Ray"/>
    <s v="A-1N-211508"/>
    <x v="42"/>
    <s v="1.5 x 8 BS"/>
    <s v="L191121001"/>
    <n v="10"/>
    <n v="1"/>
    <n v="10"/>
    <s v="USD"/>
    <m/>
    <n v="10"/>
    <s v="Inventario recibido de Elsa Arango"/>
    <m/>
    <m/>
    <m/>
    <m/>
  </r>
  <r>
    <d v="2023-07-24T00:00:00"/>
    <s v="Inventory"/>
    <x v="1"/>
    <s v="Bio-Ray"/>
    <s v="A-1N-212008"/>
    <x v="43"/>
    <s v="2.0 x 8 BS"/>
    <s v="L200300701"/>
    <n v="10"/>
    <n v="18"/>
    <n v="180"/>
    <s v="USD"/>
    <m/>
    <n v="180"/>
    <s v="Inventario recibido de Elsa Arango"/>
    <m/>
    <m/>
    <m/>
    <m/>
  </r>
  <r>
    <d v="2023-07-27T00:00:00"/>
    <s v="Inventory loan"/>
    <x v="1"/>
    <s v="Ankyra"/>
    <s v="TSXX-LOA2017"/>
    <x v="15"/>
    <s v="2.0 X 17"/>
    <s v="EE148379X1"/>
    <n v="-1"/>
    <n v="51750"/>
    <n v="-51750"/>
    <m/>
    <n v="-11.736956102650172"/>
    <n v="-11.736956102650172"/>
    <m/>
    <m/>
    <s v="Curso SCO - Dra Elsa Arango"/>
    <s v="Virgina Hurtado"/>
    <m/>
  </r>
  <r>
    <d v="2023-07-27T00:00:00"/>
    <s v="Inventory loan"/>
    <x v="1"/>
    <s v="Ankyra"/>
    <s v="TSXX-LOART2012"/>
    <x v="28"/>
    <s v="2.0 x 12 Total"/>
    <s v="EE148384X1"/>
    <n v="-1"/>
    <n v="51750"/>
    <n v="-51750"/>
    <m/>
    <n v="-11.736956102650172"/>
    <n v="-11.736956102650172"/>
    <m/>
    <m/>
    <s v="Curso SCO - Dra Elsa Arango"/>
    <s v="Virgina Hurtado"/>
    <m/>
  </r>
  <r>
    <d v="2023-06-30T00:00:00"/>
    <s v="Inventory movement"/>
    <x v="1"/>
    <s v="Ankyra"/>
    <s v="TSXX-LOA2012"/>
    <x v="19"/>
    <s v="2.0 X 12"/>
    <s v="EE156004X1"/>
    <n v="-100"/>
    <n v="51750"/>
    <n v="-5175000"/>
    <m/>
    <n v="-1173.6956102650172"/>
    <n v="-1173.6956102650172"/>
    <m/>
    <m/>
    <s v="Orthopremium"/>
    <m/>
    <m/>
  </r>
  <r>
    <d v="2023-07-27T00:00:00"/>
    <s v="Inventory loan"/>
    <x v="1"/>
    <s v="Ankyra"/>
    <s v="TSXX-LOA2014"/>
    <x v="14"/>
    <s v="2.0 X 14"/>
    <s v="EE148377X1"/>
    <n v="-1"/>
    <n v="51750"/>
    <n v="-51750"/>
    <m/>
    <n v="-11.736956102650172"/>
    <n v="-11.736956102650172"/>
    <m/>
    <m/>
    <s v="Curso SCO - Dra Elsa Arango"/>
    <s v="Virgina Hurtado"/>
    <m/>
  </r>
  <r>
    <d v="2023-07-27T00:00:00"/>
    <s v="Inventory loan"/>
    <x v="1"/>
    <s v="Ankyra"/>
    <s v="TSXX-LOACE1508"/>
    <x v="31"/>
    <s v="Dual 1.5 x 8"/>
    <s v="EE149532X1"/>
    <n v="-1"/>
    <n v="51750"/>
    <n v="-51750"/>
    <m/>
    <n v="-11.736956102650172"/>
    <n v="-11.736956102650172"/>
    <m/>
    <m/>
    <s v="Curso SCO - Dra Elsa Arango"/>
    <s v="Virgina Hurtado"/>
    <m/>
  </r>
  <r>
    <d v="2023-07-27T00:00:00"/>
    <s v="Inventory loan"/>
    <x v="1"/>
    <s v="Ankyra"/>
    <s v="TSXX-LOA1508"/>
    <x v="12"/>
    <s v="1.5 x 8"/>
    <s v="EE148348X1"/>
    <n v="-1"/>
    <n v="51750"/>
    <n v="-51750"/>
    <m/>
    <n v="-11.736956102650172"/>
    <n v="-11.736956102650172"/>
    <m/>
    <m/>
    <s v="Curso SCO - Dra Elsa Arango"/>
    <s v="Virgina Hurtado"/>
    <m/>
  </r>
  <r>
    <d v="2023-07-27T00:00:00"/>
    <s v="Inventory loan"/>
    <x v="1"/>
    <s v="Ankyra"/>
    <s v="TSXX-LOA2008"/>
    <x v="13"/>
    <s v="2.0 x 8"/>
    <s v="EE148350X1"/>
    <n v="-1"/>
    <n v="51750"/>
    <n v="-51750"/>
    <m/>
    <n v="-11.736956102650172"/>
    <n v="-11.736956102650172"/>
    <m/>
    <m/>
    <s v="Curso SCO - Dra Elsa Arango"/>
    <s v="Virgina Hurtado"/>
    <m/>
  </r>
  <r>
    <d v="2023-07-11T00:00:00"/>
    <s v="Sales"/>
    <x v="1"/>
    <s v="Bio-Ray"/>
    <s v="A-1PL-212010"/>
    <x v="25"/>
    <s v="2.0 x 10"/>
    <s v="L220923001"/>
    <n v="-22"/>
    <n v="81594"/>
    <n v="-1795068"/>
    <m/>
    <n v="-407.12336844970122"/>
    <n v="-407.12336844970122"/>
    <m/>
    <n v="20230095"/>
    <s v="Dr Carlos Ramiro Llusca (Ecuador)"/>
    <m/>
    <s v="Conny"/>
  </r>
  <r>
    <d v="2023-07-27T00:00:00"/>
    <s v="Inventory loan"/>
    <x v="0"/>
    <s v="Ankyra"/>
    <s v="820-028"/>
    <x v="33"/>
    <s v="UNICO"/>
    <n v="50360"/>
    <n v="-1"/>
    <n v="145000"/>
    <n v="-145000"/>
    <m/>
    <n v="-32.886157195831402"/>
    <n v="-32.886157195831402"/>
    <m/>
    <m/>
    <s v="Curso SCO - Dra Elsa Arango"/>
    <s v="Virgina Hurtado"/>
    <m/>
  </r>
  <r>
    <d v="2023-07-27T00:00:00"/>
    <s v="Inventory loan"/>
    <x v="0"/>
    <s v="Ankyra"/>
    <s v="820-031"/>
    <x v="2"/>
    <s v="Extensión"/>
    <n v="50362"/>
    <n v="-5"/>
    <n v="102340"/>
    <n v="-511700"/>
    <m/>
    <n v="-116.05411473866846"/>
    <n v="-116.05411473866846"/>
    <m/>
    <m/>
    <s v="Curso SCO - Dra Elsa Arango"/>
    <s v="Virgina Hurtado"/>
    <m/>
  </r>
  <r>
    <d v="2023-07-27T00:00:00"/>
    <s v="Inventory loan"/>
    <x v="0"/>
    <s v="Ankyra"/>
    <s v="820-029"/>
    <x v="1"/>
    <s v="Mango"/>
    <n v="50359"/>
    <n v="-6"/>
    <n v="647360"/>
    <n v="-3884160"/>
    <m/>
    <n v="-880.93169885352063"/>
    <n v="-880.93169885352063"/>
    <m/>
    <m/>
    <s v="Curso SCO - Dra Elsa Arango"/>
    <s v="Virgina Hurtado"/>
    <m/>
  </r>
  <r>
    <d v="2023-07-27T00:00:00"/>
    <s v="Inventory loan"/>
    <x v="0"/>
    <s v="Ankyra"/>
    <s v="820-032"/>
    <x v="32"/>
    <s v="Blade for Engine"/>
    <m/>
    <n v="-1"/>
    <n v="83600"/>
    <n v="-83600"/>
    <m/>
    <n v="-18.96057063152762"/>
    <n v="-18.96057063152762"/>
    <m/>
    <m/>
    <s v="Curso SCO - Dra Elsa Arango"/>
    <s v="Virgina Hurtado"/>
    <m/>
  </r>
  <r>
    <d v="2023-07-31T00:00:00"/>
    <s v="Inventory loan"/>
    <x v="1"/>
    <s v="Ankyra"/>
    <s v="TSXX-LOA2017"/>
    <x v="15"/>
    <s v="2.0 X 17"/>
    <s v="EE148379X1"/>
    <n v="-1"/>
    <n v="51750"/>
    <n v="-51750"/>
    <m/>
    <n v="-11.736956102650172"/>
    <n v="-11.736956102650172"/>
    <m/>
    <m/>
    <s v="Curso SCO - Dra Elsa Arango"/>
    <s v="Virgina Hurtado"/>
    <m/>
  </r>
  <r>
    <d v="2023-07-31T00:00:00"/>
    <s v="Inventory loan"/>
    <x v="1"/>
    <s v="Ankyra"/>
    <s v="TSXX-LOART2012"/>
    <x v="28"/>
    <s v="2.0 x 12 Total"/>
    <s v="EE148384X1"/>
    <n v="1"/>
    <n v="51750"/>
    <n v="51750"/>
    <m/>
    <n v="11.736956102650172"/>
    <n v="11.736956102650172"/>
    <m/>
    <m/>
    <s v="Curso SCO - Dra Elsa Arango"/>
    <s v="Virgina Hurtado"/>
    <m/>
  </r>
  <r>
    <d v="2023-07-14T00:00:00"/>
    <s v="Sales"/>
    <x v="1"/>
    <s v="Ankyra"/>
    <s v="TSXX-LOA2012"/>
    <x v="19"/>
    <s v="2.0 X 12"/>
    <s v="EE148360X1"/>
    <n v="-10"/>
    <n v="51750"/>
    <n v="-517500"/>
    <m/>
    <n v="-117.36956102650171"/>
    <n v="-117.36956102650171"/>
    <m/>
    <n v="20230097"/>
    <s v="Rodrigo García (Costa Rica)"/>
    <s v="COIDES"/>
    <s v="Catalina"/>
  </r>
  <r>
    <d v="2023-07-31T00:00:00"/>
    <s v="Inventory loan"/>
    <x v="1"/>
    <s v="Ankyra"/>
    <s v="TSXX-LOA2014"/>
    <x v="14"/>
    <s v="2.0 X 14"/>
    <s v="EE148377X1"/>
    <n v="1"/>
    <n v="51750"/>
    <n v="51750"/>
    <m/>
    <n v="11.736956102650172"/>
    <n v="11.736956102650172"/>
    <m/>
    <m/>
    <s v="Curso SCO - Dra Elsa Arango"/>
    <s v="Virgina Hurtado"/>
    <m/>
  </r>
  <r>
    <d v="2023-07-31T00:00:00"/>
    <s v="Inventory loan"/>
    <x v="1"/>
    <s v="Ankyra"/>
    <s v="TSXX-LOACE1508"/>
    <x v="31"/>
    <s v="Dual 1.5 x 8"/>
    <s v="EE149532X1"/>
    <n v="1"/>
    <n v="51750"/>
    <n v="51750"/>
    <m/>
    <n v="11.736956102650172"/>
    <n v="11.736956102650172"/>
    <m/>
    <m/>
    <s v="Curso SCO - Dra Elsa Arango"/>
    <s v="Virgina Hurtado"/>
    <m/>
  </r>
  <r>
    <d v="2023-07-31T00:00:00"/>
    <s v="Inventory loan"/>
    <x v="1"/>
    <s v="Ankyra"/>
    <s v="TSXX-LOA1508"/>
    <x v="12"/>
    <s v="1.5 x 8"/>
    <s v="EE148348X1"/>
    <n v="1"/>
    <n v="51750"/>
    <n v="51750"/>
    <m/>
    <n v="11.736956102650172"/>
    <n v="11.736956102650172"/>
    <m/>
    <m/>
    <s v="Curso SCO - Dra Elsa Arango"/>
    <s v="Virgina Hurtado"/>
    <m/>
  </r>
  <r>
    <d v="2023-07-31T00:00:00"/>
    <s v="Inventory loan"/>
    <x v="1"/>
    <s v="Ankyra"/>
    <s v="TSXX-LOA2008"/>
    <x v="13"/>
    <s v="2.0 x 8"/>
    <s v="EE148350X1"/>
    <n v="1"/>
    <n v="51750"/>
    <n v="51750"/>
    <m/>
    <n v="11.736956102650172"/>
    <n v="11.736956102650172"/>
    <m/>
    <m/>
    <s v="Curso SCO - Dra Elsa Arango"/>
    <s v="Virgina Hurtado"/>
    <m/>
  </r>
  <r>
    <d v="2023-07-14T00:00:00"/>
    <s v="Sales"/>
    <x v="1"/>
    <s v="Ankyra"/>
    <s v="TSXX-LOA2010"/>
    <x v="7"/>
    <s v="2.0 X 10"/>
    <s v="EE148355X1"/>
    <n v="-2"/>
    <n v="51750"/>
    <n v="-103500"/>
    <m/>
    <n v="-23.473912205300344"/>
    <n v="-23.473912205300344"/>
    <m/>
    <n v="20230097"/>
    <s v="Rodrigo García (Costa Rica)"/>
    <s v="COIDES"/>
    <s v="Catalina"/>
  </r>
  <r>
    <d v="2023-07-31T00:00:00"/>
    <s v="Inventory loan"/>
    <x v="0"/>
    <s v="Ankyra"/>
    <s v="820-028"/>
    <x v="33"/>
    <s v="UNICO"/>
    <n v="50360"/>
    <n v="-1"/>
    <n v="145000"/>
    <n v="-145000"/>
    <m/>
    <n v="-32.886157195831402"/>
    <n v="-32.886157195831402"/>
    <m/>
    <m/>
    <s v="Curso SCO - Dra Elsa Arango"/>
    <s v="Virgina Hurtado"/>
    <m/>
  </r>
  <r>
    <d v="2023-07-31T00:00:00"/>
    <s v="Inventory loan"/>
    <x v="0"/>
    <s v="Ankyra"/>
    <s v="820-031"/>
    <x v="2"/>
    <s v="Extensión"/>
    <n v="50362"/>
    <n v="-5"/>
    <n v="102340"/>
    <n v="-511700"/>
    <m/>
    <n v="-116.05411473866846"/>
    <n v="-116.05411473866846"/>
    <m/>
    <m/>
    <s v="Curso SCO - Dra Elsa Arango"/>
    <s v="Virgina Hurtado"/>
    <m/>
  </r>
  <r>
    <d v="2023-07-31T00:00:00"/>
    <s v="Inventory loan"/>
    <x v="0"/>
    <s v="Ankyra"/>
    <s v="820-029"/>
    <x v="1"/>
    <s v="Mango"/>
    <n v="50359"/>
    <n v="-6"/>
    <n v="647360"/>
    <n v="-3884160"/>
    <m/>
    <n v="-880.93169885352063"/>
    <n v="-880.93169885352063"/>
    <m/>
    <m/>
    <s v="devolucion  Dra Elsa Arango"/>
    <s v="Virgina Hurtado"/>
    <m/>
  </r>
  <r>
    <d v="2023-07-31T00:00:00"/>
    <s v="Inventory loan"/>
    <x v="0"/>
    <s v="Ankyra"/>
    <s v="820-032"/>
    <x v="32"/>
    <s v="Blade for Engine"/>
    <m/>
    <n v="3"/>
    <n v="83600"/>
    <n v="250800"/>
    <m/>
    <n v="56.881711894582864"/>
    <n v="56.881711894582864"/>
    <m/>
    <m/>
    <s v="Curso SCO - Dra Elsa Arango"/>
    <s v="Virgina Hurtado"/>
    <m/>
  </r>
  <r>
    <d v="2023-08-10T00:00:00"/>
    <s v="Inventory loan"/>
    <x v="1"/>
    <s v="Bio-Ray"/>
    <s v="A-1PIZC-212014"/>
    <x v="24"/>
    <s v="IZC 2 x 14"/>
    <s v="L220414901"/>
    <n v="4"/>
    <n v="88882"/>
    <n v="8888200"/>
    <s v="COP"/>
    <n v="2015.853395779232"/>
    <n v="2015.853395779232"/>
    <m/>
    <m/>
    <s v="Préstamo para Perú"/>
    <s v="Silvia Tellez"/>
    <m/>
  </r>
  <r>
    <d v="2023-08-10T00:00:00"/>
    <s v="Inventory loan"/>
    <x v="1"/>
    <s v="Bio-Ray"/>
    <s v="A-1PIZC-212014"/>
    <x v="24"/>
    <s v="IZC 2 x 14"/>
    <s v="L221108401"/>
    <n v="2"/>
    <n v="84287.164444444439"/>
    <n v="9271588.0888888892"/>
    <s v="COP"/>
    <n v="2102.8062299737794"/>
    <n v="2102.8062299737794"/>
    <m/>
    <m/>
    <s v="Préstamo para Perú"/>
    <s v="Silvia Tellez"/>
    <m/>
  </r>
  <r>
    <d v="2023-08-10T00:00:00"/>
    <s v="Inventory loan"/>
    <x v="1"/>
    <s v="Bio-Ray"/>
    <s v="A-1PIZC-212014"/>
    <x v="24"/>
    <s v="IZC 2 x 14"/>
    <s v="L221113401"/>
    <n v="1"/>
    <n v="104905"/>
    <n v="10490500"/>
    <s v="COP"/>
    <n v="2379.2567728473746"/>
    <n v="2379.2567728473746"/>
    <m/>
    <m/>
    <s v="Préstamo para Perú"/>
    <s v="Silvia Tellez"/>
    <m/>
  </r>
  <r>
    <d v="2023-08-10T00:00:00"/>
    <s v="Sales"/>
    <x v="1"/>
    <s v="Bio-Ray"/>
    <s v="A-1PIZC-212014"/>
    <x v="24"/>
    <s v="IZC 2 x 14"/>
    <s v="L220414901"/>
    <n v="-4"/>
    <n v="88882"/>
    <n v="-622174"/>
    <s v="COP"/>
    <n v="-141.10973770454623"/>
    <n v="-141.10973770454623"/>
    <m/>
    <n v="20230105"/>
    <s v="Sideral Business (Perú - Roger Echaiz)"/>
    <m/>
    <s v="Conny"/>
  </r>
  <r>
    <d v="2023-08-10T00:00:00"/>
    <s v="Sales"/>
    <x v="1"/>
    <s v="Bio-Ray"/>
    <s v="A-1PIZC-212014"/>
    <x v="24"/>
    <s v="IZC 2 x 14"/>
    <s v="L221108401"/>
    <n v="-2"/>
    <n v="84287.164444444439"/>
    <n v="-84287.164444444439"/>
    <s v="COP"/>
    <n v="-19.116420272488902"/>
    <n v="-19.116420272488902"/>
    <m/>
    <n v="20230105"/>
    <s v="Sideral Business (Perú - Roger Echaiz)"/>
    <m/>
    <s v="Conny"/>
  </r>
  <r>
    <d v="2023-08-10T00:00:00"/>
    <s v="Sales"/>
    <x v="1"/>
    <s v="Bio-Ray"/>
    <s v="A-1PIZC-212014"/>
    <x v="24"/>
    <s v="IZC 2 x 14"/>
    <s v="L221113401"/>
    <n v="-1"/>
    <n v="104905"/>
    <n v="-524525"/>
    <s v="COP"/>
    <n v="-118.96283864236872"/>
    <n v="-118.96283864236872"/>
    <m/>
    <n v="20230105"/>
    <s v="Sideral Business (Perú - Roger Echaiz)"/>
    <m/>
    <s v="Conny"/>
  </r>
  <r>
    <d v="2023-07-14T00:00:00"/>
    <s v="Sales"/>
    <x v="1"/>
    <s v="Ankyra"/>
    <s v="TSXX-LOA2010"/>
    <x v="7"/>
    <s v="2.0 X 10"/>
    <s v="EE148359X1"/>
    <n v="-3"/>
    <n v="51750"/>
    <n v="-155250"/>
    <m/>
    <n v="-35.210868307950513"/>
    <n v="-35.210868307950513"/>
    <m/>
    <n v="20230097"/>
    <s v="Rodrigo García (Costa Rica)"/>
    <s v="COIDES"/>
    <s v="Catalina"/>
  </r>
  <r>
    <d v="2023-05-18T00:00:00"/>
    <s v="Sales"/>
    <x v="1"/>
    <s v="Bio-Ray"/>
    <s v="A-1PL-212012"/>
    <x v="20"/>
    <s v="2.0 x 12"/>
    <s v="L230105301"/>
    <n v="-5"/>
    <n v="81594"/>
    <n v="-407970"/>
    <m/>
    <n v="-92.528038284023012"/>
    <n v="-92.528038284023012"/>
    <m/>
    <n v="20230077"/>
    <s v="MediLine (JJ Grand Prix - Guatemala)"/>
    <m/>
    <s v="Catalina"/>
  </r>
  <r>
    <d v="2023-08-11T00:00:00"/>
    <s v="Purchasing"/>
    <x v="1"/>
    <s v="Bio-Ray"/>
    <s v="A-1N-211508"/>
    <x v="42"/>
    <s v="1.5 x 8 BS"/>
    <s v="L191121001"/>
    <n v="5"/>
    <n v="1"/>
    <n v="5"/>
    <s v="USD"/>
    <m/>
    <n v="5"/>
    <s v="FEV8585 - Orthopremium"/>
    <m/>
    <m/>
    <m/>
    <m/>
  </r>
  <r>
    <d v="2023-08-11T00:00:00"/>
    <s v="Purchasing"/>
    <x v="1"/>
    <s v="Bio-Ray"/>
    <s v="A-1PL-211508"/>
    <x v="5"/>
    <s v="1.5 x 8"/>
    <s v=" L230509301"/>
    <n v="50"/>
    <n v="69131"/>
    <n v="3456550"/>
    <m/>
    <n v="783.94928727759327"/>
    <n v="783.94928727759327"/>
    <s v="FEV8585 - Orthopremium"/>
    <m/>
    <m/>
    <m/>
    <m/>
  </r>
  <r>
    <d v="2023-08-11T00:00:00"/>
    <s v="Purchasing"/>
    <x v="1"/>
    <s v="Bio-Ray"/>
    <s v="A-1PL-212008"/>
    <x v="6"/>
    <s v="2.0 x 8"/>
    <s v=" L230402901"/>
    <n v="60"/>
    <n v="69131"/>
    <n v="4147860"/>
    <m/>
    <n v="940.73914473311186"/>
    <n v="940.73914473311186"/>
    <s v="FEV8585 - Orthopremium"/>
    <m/>
    <m/>
    <m/>
    <m/>
  </r>
  <r>
    <d v="2023-07-27T00:00:00"/>
    <s v="Inventory loan"/>
    <x v="1"/>
    <s v="Ankyra"/>
    <s v="TSXX-LOA2010"/>
    <x v="7"/>
    <s v="2.0 X 10"/>
    <s v="EE148353X1"/>
    <n v="-1"/>
    <n v="51750"/>
    <n v="-51750"/>
    <m/>
    <n v="-11.736956102650172"/>
    <n v="-11.736956102650172"/>
    <m/>
    <m/>
    <s v="Curso SCO - Dra Elsa Arango"/>
    <s v="Virgina Hurtado"/>
    <m/>
  </r>
  <r>
    <d v="2023-05-29T00:00:00"/>
    <s v="Sales"/>
    <x v="1"/>
    <s v="Bio-Ray"/>
    <s v="A-1PL-212012"/>
    <x v="20"/>
    <s v="2.0 x 12"/>
    <s v="L230105301"/>
    <n v="-20"/>
    <n v="81594"/>
    <n v="-1631880"/>
    <m/>
    <n v="-370.11215313609205"/>
    <n v="-370.11215313609205"/>
    <m/>
    <n v="20230080"/>
    <s v="Smile Arc (Martinelli)"/>
    <m/>
    <s v="Conny"/>
  </r>
  <r>
    <d v="2023-06-15T00:00:00"/>
    <s v="Sales"/>
    <x v="1"/>
    <s v="Bio-Ray"/>
    <s v="A-1PL-212012"/>
    <x v="20"/>
    <s v="2.0 x 12"/>
    <s v="L230105301"/>
    <n v="-24"/>
    <n v="81594"/>
    <n v="-1958256"/>
    <m/>
    <n v="-444.13458376331045"/>
    <n v="-444.13458376331045"/>
    <m/>
    <n v="20230083"/>
    <s v="Grupo Helix (Panamá - Dra Ilka)"/>
    <m/>
    <s v="Conny"/>
  </r>
  <r>
    <d v="2023-07-11T00:00:00"/>
    <s v="Sales"/>
    <x v="1"/>
    <s v="Bio-Ray"/>
    <s v="A-1PL-212012"/>
    <x v="20"/>
    <s v="2.0 x 12"/>
    <s v="L230105301"/>
    <n v="-20"/>
    <n v="81594"/>
    <n v="-1631880"/>
    <m/>
    <n v="-370.11215313609205"/>
    <n v="-370.11215313609205"/>
    <m/>
    <n v="20230092"/>
    <s v="Smile Arc (Martinelli)"/>
    <m/>
    <s v="Conny"/>
  </r>
  <r>
    <d v="2023-08-11T00:00:00"/>
    <s v="Purchasing"/>
    <x v="1"/>
    <s v="Bio-Ray"/>
    <s v="A-1PL-212014"/>
    <x v="8"/>
    <s v="2.0 x 14"/>
    <s v="L220900101"/>
    <n v="15"/>
    <n v="69131"/>
    <n v="1036965"/>
    <s v="COP"/>
    <n v="235.18478618327796"/>
    <n v="235.18478618327796"/>
    <s v="FEV8585 - Orthopremium"/>
    <m/>
    <m/>
    <m/>
    <m/>
  </r>
  <r>
    <d v="2023-08-11T00:00:00"/>
    <s v="Purchasing"/>
    <x v="1"/>
    <s v="Bio-Ray"/>
    <s v="A-1PL-212014"/>
    <x v="8"/>
    <s v="2.0 x 14"/>
    <s v=" L220304601"/>
    <n v="35"/>
    <n v="69131"/>
    <n v="2419585"/>
    <s v="COP"/>
    <n v="548.76450109431528"/>
    <n v="548.76450109431528"/>
    <s v="FEV8585 - Orthopremium"/>
    <m/>
    <m/>
    <m/>
    <m/>
  </r>
  <r>
    <d v="2023-08-11T00:00:00"/>
    <s v="Purchasing"/>
    <x v="1"/>
    <s v="Bio-Ray"/>
    <s v="A-1PIZC-212014"/>
    <x v="24"/>
    <s v="IZC 2 x 14"/>
    <s v=" L230500701"/>
    <n v="100"/>
    <n v="88882"/>
    <n v="8888200"/>
    <s v="COP"/>
    <n v="2015.853395779232"/>
    <n v="2015.853395779232"/>
    <s v="FEV8585 - Orthopremium"/>
    <m/>
    <m/>
    <m/>
    <m/>
  </r>
  <r>
    <d v="2023-08-11T00:00:00"/>
    <s v="Purchasing"/>
    <x v="1"/>
    <s v="Bio-Ray"/>
    <s v="A-1PIZC-212014"/>
    <x v="24"/>
    <s v="IZC 2 x 14"/>
    <s v=" L230601801"/>
    <n v="110"/>
    <n v="88882"/>
    <n v="9777020"/>
    <s v="COP"/>
    <n v="2217.4387353571551"/>
    <n v="2217.4387353571551"/>
    <s v="FEV8585 - Orthopremium"/>
    <m/>
    <m/>
    <m/>
    <m/>
  </r>
  <r>
    <d v="2023-08-11T00:00:00"/>
    <s v="Purchasing"/>
    <x v="1"/>
    <s v="Bio-Ray"/>
    <s v="A-1PIZC-212017"/>
    <x v="22"/>
    <s v="IZC 2 x 17"/>
    <s v=" L230500801"/>
    <n v="100"/>
    <n v="75398.578723404251"/>
    <n v="7539857.8723404249"/>
    <m/>
    <n v="1710.0479394759593"/>
    <n v="1710.0479394759593"/>
    <s v="FEV8585 - Orthopremium"/>
    <m/>
    <m/>
    <m/>
    <m/>
  </r>
  <r>
    <d v="2023-08-15T00:00:00"/>
    <s v="Inventory loan"/>
    <x v="1"/>
    <s v="Bio-Ray"/>
    <s v="A-1PIZC-212014"/>
    <x v="24"/>
    <s v="IZC 2 x 14"/>
    <s v=" L230601801"/>
    <n v="-7"/>
    <n v="88882"/>
    <n v="-622174"/>
    <s v="COP"/>
    <n v="-141.10973770454623"/>
    <n v="-141.10973770454623"/>
    <m/>
    <m/>
    <s v="Préstamo para Perú"/>
    <s v="Silvia Tellez"/>
    <m/>
  </r>
  <r>
    <d v="2023-07-27T00:00:00"/>
    <s v="Inventory loan"/>
    <x v="1"/>
    <s v="Ankyra"/>
    <s v="TSXX-LOA2012"/>
    <x v="19"/>
    <s v="2.0 X 12"/>
    <s v="EE148360X1"/>
    <n v="-1"/>
    <n v="51750"/>
    <n v="-51750"/>
    <m/>
    <n v="-11.736956102650172"/>
    <n v="-11.736956102650172"/>
    <m/>
    <m/>
    <s v="Curso SCO - Dra Elsa Arango"/>
    <s v="Virgina Hurtado"/>
    <m/>
  </r>
  <r>
    <d v="2023-08-16T00:00:00"/>
    <s v="Sales"/>
    <x v="1"/>
    <s v="Ankyra"/>
    <s v="TSXX-LOA1508"/>
    <x v="12"/>
    <s v="1.5 x 8"/>
    <s v="EE148348X1"/>
    <n v="-5"/>
    <n v="51750"/>
    <n v="-258750"/>
    <m/>
    <n v="-58.684780513250857"/>
    <n v="-58.684780513250857"/>
    <m/>
    <n v="20230106"/>
    <s v="Global Connection &amp; Innovation LLC (Mauricio Arbelaez - USA)"/>
    <m/>
    <s v="Catalina"/>
  </r>
  <r>
    <d v="2023-08-16T00:00:00"/>
    <s v="Sales"/>
    <x v="1"/>
    <s v="Ankyra"/>
    <s v="TSXX-LOA1508"/>
    <x v="12"/>
    <s v="1.5 x 8"/>
    <s v="EE148345X1"/>
    <n v="-3"/>
    <n v="51750"/>
    <n v="-155250"/>
    <m/>
    <n v="-35.210868307950513"/>
    <n v="-35.210868307950513"/>
    <m/>
    <n v="20230106"/>
    <s v="Global Connection &amp; Innovation LLC (Mauricio Arbelaez - USA)"/>
    <m/>
    <s v="Catalina"/>
  </r>
  <r>
    <d v="2023-08-16T00:00:00"/>
    <s v="Sales"/>
    <x v="1"/>
    <s v="Ankyra"/>
    <s v="TSXX-LOACE1508"/>
    <x v="31"/>
    <s v="Dual 1.5 x 8"/>
    <s v="EE148382X1"/>
    <n v="-30"/>
    <n v="51750"/>
    <n v="-1552500"/>
    <m/>
    <n v="-352.10868307950517"/>
    <n v="-352.10868307950517"/>
    <m/>
    <n v="20230106"/>
    <s v="Global Connection &amp; Innovation LLC (Mauricio Arbelaez - USA)"/>
    <m/>
    <s v="Catalina"/>
  </r>
  <r>
    <d v="2023-07-31T00:00:00"/>
    <s v="Inventory loan"/>
    <x v="1"/>
    <s v="Ankyra"/>
    <s v="TSXX-LOA2010"/>
    <x v="7"/>
    <s v="2.0 X 10"/>
    <s v="EE148353X1"/>
    <n v="1"/>
    <n v="51750"/>
    <n v="51750"/>
    <m/>
    <n v="11.736956102650172"/>
    <n v="11.736956102650172"/>
    <m/>
    <m/>
    <s v="Curso SCO - Dra Elsa Arango"/>
    <s v="Virgina Hurtado"/>
    <m/>
  </r>
  <r>
    <d v="2023-08-16T00:00:00"/>
    <s v="Sales"/>
    <x v="1"/>
    <s v="Ankyra"/>
    <s v="TSXX-LOART2012"/>
    <x v="40"/>
    <s v="2.0 x 12 Total"/>
    <s v="EE152482X1"/>
    <n v="-80"/>
    <n v="51750"/>
    <n v="-4140000"/>
    <m/>
    <n v="-938.95648821201371"/>
    <n v="-938.95648821201371"/>
    <m/>
    <n v="20230106"/>
    <s v="Global Connection &amp; Innovation LLC (Mauricio Arbelaez - USA)"/>
    <m/>
    <s v="Catalina"/>
  </r>
  <r>
    <d v="2023-07-31T00:00:00"/>
    <s v="Inventory loan"/>
    <x v="1"/>
    <s v="Ankyra"/>
    <s v="TSXX-LOA2012"/>
    <x v="19"/>
    <s v="2.0 X 12"/>
    <s v="EE148360X1"/>
    <n v="-1"/>
    <n v="51750"/>
    <n v="-51750"/>
    <m/>
    <n v="-11.736956102650172"/>
    <n v="-11.736956102650172"/>
    <m/>
    <m/>
    <s v="Curso SCO - Dra Elsa Arango"/>
    <s v="Virgina Hurtado"/>
    <m/>
  </r>
  <r>
    <d v="2023-08-16T00:00:00"/>
    <s v="Sales"/>
    <x v="1"/>
    <s v="Ankyra"/>
    <s v="TSXX-LOA2014"/>
    <x v="14"/>
    <s v="2.0 X 14"/>
    <s v="EE148377X1"/>
    <n v="-27"/>
    <n v="51750"/>
    <n v="-1397250"/>
    <m/>
    <n v="-316.89781477155464"/>
    <n v="-316.89781477155464"/>
    <m/>
    <n v="20230106"/>
    <s v="Global Connection &amp; Innovation LLC (Mauricio Arbelaez - USA)"/>
    <m/>
    <s v="Catalina"/>
  </r>
  <r>
    <d v="2023-08-16T00:00:00"/>
    <s v="Sales"/>
    <x v="1"/>
    <s v="Ankyra"/>
    <s v="TSXX-LOA2014"/>
    <x v="14"/>
    <s v="2.0 x 14"/>
    <s v="EE130446X1R1"/>
    <n v="-3"/>
    <n v="51750"/>
    <n v="-155250"/>
    <m/>
    <n v="-35.210868307950513"/>
    <n v="-35.210868307950513"/>
    <m/>
    <n v="20230106"/>
    <s v="Global Connection &amp; Innovation LLC (Mauricio Arbelaez - USA)"/>
    <m/>
    <s v="Catalina"/>
  </r>
  <r>
    <d v="2023-08-16T00:00:00"/>
    <s v="Sales"/>
    <x v="0"/>
    <s v="Ankyra"/>
    <s v="820-029"/>
    <x v="1"/>
    <s v="Mango"/>
    <n v="50359"/>
    <n v="-10"/>
    <n v="647360"/>
    <n v="-6473600"/>
    <m/>
    <n v="-1468.2194980892009"/>
    <n v="-1468.2194980892009"/>
    <m/>
    <n v="20230106"/>
    <s v="Global Connection &amp; Innovation LLC (Mauricio Arbelaez - USA)"/>
    <m/>
    <s v="Catalina"/>
  </r>
  <r>
    <d v="2023-08-16T00:00:00"/>
    <s v="Sales"/>
    <x v="0"/>
    <s v="Ankyra"/>
    <s v="820-031"/>
    <x v="2"/>
    <s v="Extensión"/>
    <m/>
    <n v="-10"/>
    <n v="102340"/>
    <n v="-1023400"/>
    <m/>
    <n v="-232.10822947733692"/>
    <n v="-232.10822947733692"/>
    <m/>
    <n v="20230106"/>
    <s v="Global Connection &amp; Innovation LLC (Mauricio Arbelaez - USA)"/>
    <m/>
    <s v="Catalina"/>
  </r>
  <r>
    <d v="2023-08-17T00:00:00"/>
    <s v="Inventory"/>
    <x v="0"/>
    <s v="Ankyra"/>
    <s v="820-029"/>
    <x v="1"/>
    <s v="Mango"/>
    <n v="49116"/>
    <n v="6"/>
    <n v="647360"/>
    <n v="3884160"/>
    <s v="COP"/>
    <n v="880.93169885352063"/>
    <n v="880.93169885352063"/>
    <s v="entregado por Elsa Arango"/>
    <m/>
    <m/>
    <m/>
    <m/>
  </r>
  <r>
    <d v="2023-08-17T00:00:00"/>
    <s v="Inventory movement"/>
    <x v="0"/>
    <s v="Ankyra"/>
    <s v="820-031"/>
    <x v="2"/>
    <s v="Extensión"/>
    <n v="48791"/>
    <n v="10"/>
    <n v="102340"/>
    <n v="1023400"/>
    <m/>
    <n v="232.10822947733692"/>
    <n v="232.10822947733692"/>
    <s v="entregado por Elsa Arango"/>
    <m/>
    <m/>
    <m/>
    <m/>
  </r>
  <r>
    <d v="2023-08-17T00:00:00"/>
    <s v="Inventory movement"/>
    <x v="0"/>
    <s v="Ankyra"/>
    <s v="820-031"/>
    <x v="2"/>
    <s v="Extensión"/>
    <n v="47160"/>
    <n v="5"/>
    <n v="102340"/>
    <n v="511700"/>
    <m/>
    <n v="116.05411473866846"/>
    <n v="116.05411473866846"/>
    <s v="entregado por Elsa Arango"/>
    <m/>
    <m/>
    <m/>
    <m/>
  </r>
  <r>
    <d v="2023-08-18T00:00:00"/>
    <s v="Sales"/>
    <x v="1"/>
    <s v="Bio-Ray"/>
    <s v="A-1PL-211508"/>
    <x v="5"/>
    <s v="1.5 x 8"/>
    <s v="L220602101"/>
    <n v="-10"/>
    <n v="65949.40444444443"/>
    <n v="-659494.04444444436"/>
    <m/>
    <n v="-149.57396424354909"/>
    <n v="-149.57396424354909"/>
    <m/>
    <n v="20230107"/>
    <s v="Rodrigo García (Costa Rica)"/>
    <m/>
    <s v="Catalina"/>
  </r>
  <r>
    <d v="2023-08-18T00:00:00"/>
    <s v="Sales"/>
    <x v="1"/>
    <s v="Bio-Ray"/>
    <s v="A-1PL-212008"/>
    <x v="6"/>
    <s v="2.0 x 8"/>
    <s v="L220504801"/>
    <n v="-5"/>
    <n v="81594"/>
    <n v="-407970"/>
    <m/>
    <n v="-92.528038284023012"/>
    <n v="-92.528038284023012"/>
    <m/>
    <n v="20230107"/>
    <s v="Rodrigo García (Costa Rica)"/>
    <m/>
    <s v="Catalina"/>
  </r>
  <r>
    <d v="2023-08-10T00:00:00"/>
    <s v="Sales"/>
    <x v="1"/>
    <s v="Bio-Ray"/>
    <s v="A-1PL-212010"/>
    <x v="25"/>
    <s v="2.0 x 10"/>
    <s v="L220923001"/>
    <n v="-10"/>
    <n v="81594"/>
    <n v="-815940"/>
    <m/>
    <n v="-185.05607656804602"/>
    <n v="-185.05607656804602"/>
    <m/>
    <n v="20230105"/>
    <s v="Sideral Business (Perú - Roger Echaiz)"/>
    <m/>
    <s v="Conny"/>
  </r>
  <r>
    <d v="2023-07-11T00:00:00"/>
    <s v="Sales"/>
    <x v="1"/>
    <s v="Bio-Ray"/>
    <s v="A-1PL-212012"/>
    <x v="20"/>
    <s v="2.0 x 12"/>
    <s v="L230105301"/>
    <n v="-20"/>
    <n v="81594"/>
    <n v="-1631880"/>
    <m/>
    <n v="-370.11215313609205"/>
    <n v="-370.11215313609205"/>
    <m/>
    <n v="20230093"/>
    <s v="MediLine (JJ Grand Prix - Guatemala)"/>
    <m/>
    <s v="Catalina"/>
  </r>
  <r>
    <d v="2023-08-18T00:00:00"/>
    <s v="Sales"/>
    <x v="1"/>
    <s v="Bio-Ray"/>
    <s v="A-1PIZC-212014"/>
    <x v="24"/>
    <s v="IZC 2 x 14"/>
    <s v=" L230601801"/>
    <n v="-3"/>
    <n v="88882"/>
    <n v="-266646"/>
    <s v="COP"/>
    <n v="-60.475601873376959"/>
    <n v="-60.475601873376959"/>
    <m/>
    <n v="20230107"/>
    <s v="Rodrigo García (Costa Rica)"/>
    <m/>
    <s v="Catalina"/>
  </r>
  <r>
    <d v="2023-08-18T00:00:00"/>
    <s v="Sales"/>
    <x v="1"/>
    <s v="Bio-Ray"/>
    <s v="A-1PIZC-212017"/>
    <x v="22"/>
    <s v="IZC 2 x 17"/>
    <s v=" L230500801"/>
    <n v="-12"/>
    <n v="75398.578723404251"/>
    <n v="-904782.94468085095"/>
    <m/>
    <n v="-205.20575273711509"/>
    <n v="-205.20575273711509"/>
    <m/>
    <n v="20230107"/>
    <s v="Rodrigo García (Costa Rica)"/>
    <m/>
    <s v="Catalina"/>
  </r>
  <r>
    <d v="2023-08-18T00:00:00"/>
    <s v="Sales"/>
    <x v="1"/>
    <s v="Ankyra"/>
    <s v="TSXX-LOA1508"/>
    <x v="12"/>
    <s v="1.5 x 8"/>
    <s v="EE148345X1"/>
    <n v="-15"/>
    <n v="51750"/>
    <n v="-776250"/>
    <m/>
    <n v="-176.05434153975258"/>
    <n v="-176.05434153975258"/>
    <m/>
    <n v="20230107"/>
    <s v="Rodrigo García (Costa Rica)"/>
    <m/>
    <s v="Catalina"/>
  </r>
  <r>
    <d v="2023-08-18T00:00:00"/>
    <s v="Sales"/>
    <x v="1"/>
    <s v="Ankyra"/>
    <s v="TSXX-LOA2008"/>
    <x v="13"/>
    <s v="2.0 x 8"/>
    <s v="EE148350X1"/>
    <n v="-5"/>
    <n v="51750"/>
    <n v="-258750"/>
    <m/>
    <n v="-58.684780513250857"/>
    <n v="-58.684780513250857"/>
    <m/>
    <n v="20230107"/>
    <s v="Rodrigo García (Costa Rica)"/>
    <m/>
    <s v="Catalina"/>
  </r>
  <r>
    <d v="2023-08-11T00:00:00"/>
    <s v="Purchasing"/>
    <x v="1"/>
    <s v="Bio-Ray"/>
    <s v="A-1PL-212010"/>
    <x v="25"/>
    <s v="2.0 x 10"/>
    <s v=" L230601001"/>
    <n v="100"/>
    <n v="69131"/>
    <n v="6913100"/>
    <m/>
    <n v="1567.8985745551865"/>
    <n v="1567.8985745551865"/>
    <s v="FEV8585 - Orthopremium"/>
    <m/>
    <m/>
    <m/>
    <m/>
  </r>
  <r>
    <d v="2023-08-18T00:00:00"/>
    <s v="Sales"/>
    <x v="1"/>
    <s v="Ankyra"/>
    <s v="TSXX-LOA2014"/>
    <x v="14"/>
    <s v="2.0 x 14"/>
    <s v="EE148374X1"/>
    <n v="-8"/>
    <n v="51750"/>
    <n v="-414000"/>
    <m/>
    <n v="-93.895648821201377"/>
    <n v="-93.895648821201377"/>
    <m/>
    <n v="20230107"/>
    <s v="Rodrigo García (Costa Rica)"/>
    <m/>
    <s v="Catalina"/>
  </r>
  <r>
    <d v="2023-08-18T00:00:00"/>
    <s v="Sales"/>
    <x v="1"/>
    <s v="Ankyra"/>
    <s v="TSXX-LOA2014"/>
    <x v="14"/>
    <s v="2.0 x 14"/>
    <s v="EE138088X1"/>
    <n v="-2"/>
    <n v="51750"/>
    <n v="-103500"/>
    <m/>
    <n v="-23.473912205300344"/>
    <n v="-23.473912205300344"/>
    <m/>
    <n v="20230107"/>
    <s v="Rodrigo García (Costa Rica)"/>
    <m/>
    <s v="Catalina"/>
  </r>
  <r>
    <d v="2023-08-16T00:00:00"/>
    <s v="Sales"/>
    <x v="1"/>
    <s v="Ankyra"/>
    <s v="TSXX-LOA2012"/>
    <x v="19"/>
    <s v="2.0 X 12"/>
    <s v="EE152489X1"/>
    <n v="-50"/>
    <n v="51750"/>
    <n v="-2587500"/>
    <m/>
    <n v="-586.8478051325086"/>
    <n v="-586.8478051325086"/>
    <m/>
    <n v="20230106"/>
    <s v="Global Connection &amp; Innovation LLC (Mauricio Arbelaez - USA)"/>
    <m/>
    <s v="Catalina"/>
  </r>
  <r>
    <d v="2023-08-18T00:00:00"/>
    <s v="Sales"/>
    <x v="0"/>
    <s v="Ankyra"/>
    <s v="820-029"/>
    <x v="1"/>
    <s v="Mango"/>
    <n v="49116"/>
    <n v="-12"/>
    <n v="647360"/>
    <n v="-7768320"/>
    <m/>
    <n v="-1761.8633977070413"/>
    <n v="-1761.8633977070413"/>
    <m/>
    <n v="20230107"/>
    <s v="Rodrigo García (Costa Rica)"/>
    <m/>
    <s v="Catalina"/>
  </r>
  <r>
    <d v="2023-08-18T00:00:00"/>
    <s v="Sales"/>
    <x v="0"/>
    <s v="Ankyra"/>
    <s v="820-031"/>
    <x v="2"/>
    <s v="Extensión"/>
    <m/>
    <n v="-12"/>
    <n v="102340"/>
    <n v="-1228080"/>
    <m/>
    <n v="-278.52987537280433"/>
    <n v="-278.52987537280433"/>
    <m/>
    <n v="20230107"/>
    <s v="Rodrigo García (Costa Rica)"/>
    <m/>
    <s v="Catalina"/>
  </r>
  <r>
    <d v="2023-08-18T00:00:00"/>
    <s v="Sales"/>
    <x v="0"/>
    <s v="Ankyra"/>
    <s v="820-031"/>
    <x v="2"/>
    <s v="Extensión"/>
    <m/>
    <n v="-4"/>
    <n v="102340"/>
    <n v="-409360"/>
    <m/>
    <n v="-92.843291790934771"/>
    <n v="-92.843291790934771"/>
    <m/>
    <n v="20230107"/>
    <s v="Rodrigo García (Costa Rica)"/>
    <m/>
    <s v="Catalina"/>
  </r>
  <r>
    <d v="2023-08-18T00:00:00"/>
    <s v="Sales"/>
    <x v="0"/>
    <s v="Bio-Ray"/>
    <n v="3318235"/>
    <x v="30"/>
    <s v="Extensión"/>
    <m/>
    <n v="-11"/>
    <n v="126823.496"/>
    <n v="-1395058.456"/>
    <m/>
    <n v="-316.40077021648165"/>
    <n v="-316.40077021648165"/>
    <m/>
    <n v="20230107"/>
    <s v="Rodrigo García (Costa Rica)"/>
    <m/>
    <s v="Catalina"/>
  </r>
  <r>
    <d v="2023-08-16T00:00:00"/>
    <s v="Sales"/>
    <x v="1"/>
    <s v="Ankyra"/>
    <s v="TSXX-LOA2012"/>
    <x v="19"/>
    <s v="2.0 X 12"/>
    <s v="EE148366X1"/>
    <n v="-10"/>
    <n v="51750"/>
    <n v="-517500"/>
    <m/>
    <n v="-117.36956102650171"/>
    <n v="-117.36956102650171"/>
    <m/>
    <n v="20230106"/>
    <s v="Global Connection &amp; Innovation LLC (Mauricio Arbelaez - USA)"/>
    <m/>
    <s v="Catalina"/>
  </r>
  <r>
    <d v="2023-08-18T00:00:00"/>
    <s v="Sales"/>
    <x v="0"/>
    <s v="Bio-Ray"/>
    <n v="3318235"/>
    <x v="30"/>
    <s v="Extensión"/>
    <m/>
    <n v="-1"/>
    <n v="126823.496"/>
    <n v="-126823.496"/>
    <m/>
    <n v="-28.763706383316514"/>
    <n v="-28.763706383316514"/>
    <m/>
    <n v="20230108"/>
    <s v="Rodrigo García (Costa Rica)"/>
    <m/>
    <s v="Catalina"/>
  </r>
  <r>
    <d v="2023-08-17T00:00:00"/>
    <s v="Damage"/>
    <x v="0"/>
    <s v="Ankyra"/>
    <s v="820-029"/>
    <x v="1"/>
    <s v="Mango"/>
    <m/>
    <n v="-1"/>
    <n v="647360"/>
    <n v="-647360"/>
    <m/>
    <n v="-146.8219498089201"/>
    <n v="-146.8219498089201"/>
    <m/>
    <m/>
    <m/>
    <m/>
    <m/>
  </r>
  <r>
    <d v="2023-08-25T00:00:00"/>
    <s v="Sales"/>
    <x v="1"/>
    <s v="Bio-Ray"/>
    <s v="A-1PL-211508"/>
    <x v="5"/>
    <s v="1.5 x 8"/>
    <s v="L220602101"/>
    <n v="-5"/>
    <n v="65949.40444444443"/>
    <n v="-329747.02222222218"/>
    <m/>
    <n v="-74.786982121774543"/>
    <n v="-74.786982121774543"/>
    <m/>
    <n v="20230110"/>
    <s v="Dr Carlos Ramiro Llusca (Ecuador)"/>
    <m/>
    <s v="Conny"/>
  </r>
  <r>
    <d v="2023-08-25T00:00:00"/>
    <s v="Sales"/>
    <x v="1"/>
    <s v="Bio-Ray"/>
    <s v="A-1PL-212008"/>
    <x v="6"/>
    <s v="2.0 x 8"/>
    <s v="L220504801"/>
    <n v="-4"/>
    <n v="81594"/>
    <n v="-326376"/>
    <m/>
    <n v="-74.022430627218398"/>
    <n v="-74.022430627218398"/>
    <m/>
    <n v="20230110"/>
    <s v="Dr Carlos Ramiro Llusca (Ecuador)"/>
    <m/>
    <s v="Conny"/>
  </r>
  <r>
    <d v="2023-08-16T00:00:00"/>
    <s v="Sales"/>
    <x v="1"/>
    <s v="Ankyra"/>
    <s v="TSXX-LOA2010"/>
    <x v="7"/>
    <s v="2.0 X 10"/>
    <s v="EE148358X1"/>
    <n v="-20"/>
    <n v="51750"/>
    <n v="-1035000"/>
    <m/>
    <n v="-234.73912205300343"/>
    <n v="-234.73912205300343"/>
    <m/>
    <n v="20230106"/>
    <s v="Global Connection &amp; Innovation LLC (Mauricio Arbelaez - USA)"/>
    <m/>
    <s v="Catalina"/>
  </r>
  <r>
    <d v="2023-07-11T00:00:00"/>
    <s v="Sales"/>
    <x v="1"/>
    <s v="Bio-Ray"/>
    <s v="A-1PL-212012"/>
    <x v="20"/>
    <s v="2.0 x 12"/>
    <s v="L230105301"/>
    <n v="-15"/>
    <n v="81594"/>
    <n v="-1223910"/>
    <m/>
    <n v="-277.58411485206904"/>
    <n v="-277.58411485206904"/>
    <m/>
    <n v="20230095"/>
    <s v="Dr Carlos Ramiro Llusca (Ecuador)"/>
    <m/>
    <s v="Conny"/>
  </r>
  <r>
    <d v="2023-08-25T00:00:00"/>
    <s v="Sales"/>
    <x v="1"/>
    <s v="Bio-Ray"/>
    <s v="A-1PL-212014"/>
    <x v="8"/>
    <s v="2.0 x 14"/>
    <s v="L220900201"/>
    <n v="-5"/>
    <n v="69875.829545454544"/>
    <n v="-349379.14772727271"/>
    <m/>
    <n v="-79.239569469687524"/>
    <n v="-79.239569469687524"/>
    <m/>
    <n v="20230110"/>
    <s v="Dr Carlos Ramiro Llusca (Ecuador)"/>
    <m/>
    <s v="Conny"/>
  </r>
  <r>
    <d v="2023-08-25T00:00:00"/>
    <s v="Sales"/>
    <x v="1"/>
    <s v="Bio-Ray"/>
    <s v="A-1PL-212014"/>
    <x v="8"/>
    <s v="2.0 x 14"/>
    <s v="L220900101"/>
    <n v="-10"/>
    <n v="69131"/>
    <n v="-691310"/>
    <m/>
    <n v="-156.78985745551864"/>
    <n v="-156.78985745551864"/>
    <m/>
    <n v="20230110"/>
    <s v="Dr Carlos Ramiro Llusca (Ecuador)"/>
    <m/>
    <s v="Conny"/>
  </r>
  <r>
    <d v="2023-08-25T00:00:00"/>
    <s v="Sales"/>
    <x v="1"/>
    <s v="Bio-Ray"/>
    <s v="A-1PIZC-212014"/>
    <x v="24"/>
    <s v="IZC 2 x 14"/>
    <s v=" L230601801"/>
    <n v="-15"/>
    <n v="88882"/>
    <n v="-1333230"/>
    <s v="COP"/>
    <n v="-302.37800936688478"/>
    <n v="-302.37800936688478"/>
    <m/>
    <n v="20230110"/>
    <s v="Dr Carlos Ramiro Llusca (Ecuador)"/>
    <m/>
    <s v="Conny"/>
  </r>
  <r>
    <d v="2023-08-25T00:00:00"/>
    <s v="Sales"/>
    <x v="1"/>
    <s v="Bio-Ray"/>
    <s v="A-1PIZC-212017"/>
    <x v="22"/>
    <s v="IZC 2 x 17"/>
    <s v=" L230500801"/>
    <n v="-24"/>
    <n v="75398.578723404251"/>
    <n v="-1809565.8893617019"/>
    <m/>
    <n v="-410.41150547423018"/>
    <n v="-410.41150547423018"/>
    <m/>
    <n v="20230110"/>
    <s v="Dr Carlos Ramiro Llusca (Ecuador)"/>
    <m/>
    <s v="Conny"/>
  </r>
  <r>
    <d v="2023-08-25T00:00:00"/>
    <s v="Sales"/>
    <x v="0"/>
    <s v="Bio-Ray"/>
    <n v="3308050"/>
    <x v="21"/>
    <s v="Handle Universal "/>
    <s v="NA"/>
    <n v="-2"/>
    <n v="505243.49166666658"/>
    <n v="-1010486.9833333332"/>
    <s v="COP"/>
    <n v="-229.17954329821694"/>
    <n v="-229.17954329821694"/>
    <m/>
    <n v="20230110"/>
    <s v="Dr Carlos Ramiro Llusca (Ecuador)"/>
    <m/>
    <s v="Conny"/>
  </r>
  <r>
    <d v="2023-08-25T00:00:00"/>
    <s v="Sales"/>
    <x v="0"/>
    <s v="Bio-Ray"/>
    <n v="3318235"/>
    <x v="30"/>
    <s v="Extensión"/>
    <m/>
    <n v="-2"/>
    <n v="126823.496"/>
    <n v="-253646.992"/>
    <m/>
    <n v="-57.527412766633027"/>
    <n v="-57.527412766633027"/>
    <m/>
    <n v="20230110"/>
    <s v="Dr Carlos Ramiro Llusca (Ecuador)"/>
    <m/>
    <s v="Conny"/>
  </r>
  <r>
    <d v="2023-08-25T00:00:00"/>
    <s v="Sales"/>
    <x v="1"/>
    <s v="Bio-Ray"/>
    <s v="A-1N-211508"/>
    <x v="42"/>
    <s v="1.5 x 8 BS"/>
    <s v="L191121001"/>
    <n v="-3"/>
    <n v="1"/>
    <n v="-3"/>
    <s v="USD"/>
    <m/>
    <n v="-3"/>
    <m/>
    <n v="20230110"/>
    <s v="Dr Carlos Ramiro Llusca (Ecuador)"/>
    <m/>
    <s v="Conny"/>
  </r>
  <r>
    <d v="2023-08-25T00:00:00"/>
    <s v="Sales"/>
    <x v="0"/>
    <s v="Bio-Ray"/>
    <s v="106-11"/>
    <x v="18"/>
    <s v="Expansor 3ra generación #11"/>
    <m/>
    <n v="-2"/>
    <n v="331339.82954545453"/>
    <n v="-662679.65909090906"/>
    <s v="COP"/>
    <n v="-150.29646509892137"/>
    <n v="-150.29646509892137"/>
    <m/>
    <n v="20230110"/>
    <s v="Dr Carlos Ramiro Llusca (Ecuador)"/>
    <m/>
    <s v="Conny"/>
  </r>
  <r>
    <d v="2023-08-25T00:00:00"/>
    <s v="Sales"/>
    <x v="1"/>
    <s v="Bio-Ray"/>
    <s v="A-1PIZC-212014"/>
    <x v="24"/>
    <s v="IZC 2 x 14"/>
    <s v=" L230601801"/>
    <n v="-25"/>
    <n v="88882"/>
    <n v="-2222050"/>
    <s v="COP"/>
    <n v="-503.96334894480799"/>
    <n v="-503.96334894480799"/>
    <m/>
    <n v="20230110"/>
    <s v="Dr Carlos Ramiro Llusca (Ecuador)"/>
    <m/>
    <s v="Conny"/>
  </r>
  <r>
    <d v="2023-08-25T00:00:00"/>
    <s v="Sales"/>
    <x v="1"/>
    <s v="Bio-Ray"/>
    <s v="A-1PIZC-212017"/>
    <x v="22"/>
    <s v="IZC 2 x 17"/>
    <s v=" L230500801"/>
    <n v="-6"/>
    <n v="75398.578723404251"/>
    <n v="-452391.47234042548"/>
    <m/>
    <n v="-102.60287636855755"/>
    <n v="-102.60287636855755"/>
    <m/>
    <n v="20230110"/>
    <s v="Dr Carlos Ramiro Llusca (Ecuador)"/>
    <m/>
    <s v="Conny"/>
  </r>
  <r>
    <d v="2023-08-25T00:00:00"/>
    <s v="Sales"/>
    <x v="1"/>
    <s v="Bio-Ray"/>
    <s v="A-1N-211508"/>
    <x v="42"/>
    <s v="1.5 x 8 BS"/>
    <s v="L191121001"/>
    <n v="-3"/>
    <n v="1"/>
    <n v="-3"/>
    <s v="USD"/>
    <m/>
    <n v="-3"/>
    <m/>
    <n v="20230110"/>
    <s v="Dr Carlos Ramiro Llusca (Ecuador)"/>
    <m/>
    <s v="Conny"/>
  </r>
  <r>
    <d v="2023-08-10T00:00:00"/>
    <s v="Sales"/>
    <x v="1"/>
    <s v="Bio-Ray"/>
    <s v="A-1PL-212012"/>
    <x v="20"/>
    <s v="2.0 x 12"/>
    <s v="L230105301"/>
    <n v="-18"/>
    <n v="81594"/>
    <n v="-1468692"/>
    <m/>
    <n v="-333.10093782248282"/>
    <n v="-333.10093782248282"/>
    <m/>
    <n v="20230105"/>
    <s v="Sideral Business (Perú - Roger Echaiz)"/>
    <m/>
    <s v="Conny"/>
  </r>
  <r>
    <d v="2023-08-25T00:00:00"/>
    <s v="Sales"/>
    <x v="0"/>
    <s v="Bio-Ray"/>
    <n v="3308050"/>
    <x v="21"/>
    <s v="Handle Universal "/>
    <s v="NA"/>
    <n v="-1"/>
    <n v="505243.49166666658"/>
    <n v="-505243.49166666658"/>
    <s v="COP"/>
    <n v="-114.58977164910847"/>
    <n v="-114.58977164910847"/>
    <m/>
    <n v="20230110"/>
    <s v="Dr Carlos Ramiro Llusca (Ecuador)"/>
    <m/>
    <s v="Conny"/>
  </r>
  <r>
    <d v="2023-08-25T00:00:00"/>
    <s v="Sales"/>
    <x v="0"/>
    <s v="Bio-Ray"/>
    <n v="3318235"/>
    <x v="30"/>
    <s v="Extensión"/>
    <m/>
    <n v="-1"/>
    <n v="126823.496"/>
    <n v="-126823.496"/>
    <m/>
    <n v="-28.763706383316514"/>
    <n v="-28.763706383316514"/>
    <m/>
    <n v="20230110"/>
    <s v="Dr Carlos Ramiro Llusca (Ecuador)"/>
    <m/>
    <s v="Conny"/>
  </r>
  <r>
    <d v="2023-08-11T00:00:00"/>
    <s v="Purchasing"/>
    <x v="1"/>
    <s v="Bio-Ray"/>
    <s v="A-1PL-212012"/>
    <x v="20"/>
    <s v="2.0 x 12"/>
    <s v=" L221212901"/>
    <n v="3"/>
    <n v="69131"/>
    <n v="207393"/>
    <m/>
    <n v="47.036957236655596"/>
    <n v="47.036957236655596"/>
    <s v="FEV8585 - Orthopremium"/>
    <m/>
    <m/>
    <m/>
    <m/>
  </r>
  <r>
    <d v="2023-08-25T00:00:00"/>
    <s v="Sales"/>
    <x v="1"/>
    <s v="Bio-Ray"/>
    <s v="A-1PL-212008"/>
    <x v="6"/>
    <s v="2.0 x 8"/>
    <s v="L220504801"/>
    <n v="-10"/>
    <n v="81594"/>
    <n v="-815940"/>
    <m/>
    <n v="-185.05607656804602"/>
    <n v="-185.05607656804602"/>
    <m/>
    <n v="20230111"/>
    <s v="Smile Arc (Martinelli)"/>
    <m/>
    <s v="Conny"/>
  </r>
  <r>
    <d v="2023-08-18T00:00:00"/>
    <s v="Sales"/>
    <x v="1"/>
    <s v="Bio-Ray"/>
    <s v="A-1PL-212010"/>
    <x v="25"/>
    <s v="2.0 x 10"/>
    <s v="L220923001"/>
    <n v="-8"/>
    <n v="81594"/>
    <n v="-652752"/>
    <m/>
    <n v="-148.0448612544368"/>
    <n v="-148.0448612544368"/>
    <m/>
    <n v="20230107"/>
    <s v="Rodrigo García (Costa Rica)"/>
    <m/>
    <s v="Catalina"/>
  </r>
  <r>
    <d v="2023-08-25T00:00:00"/>
    <s v="Sales"/>
    <x v="1"/>
    <s v="Bio-Ray"/>
    <s v="A-1PL-211508"/>
    <x v="5"/>
    <s v="1.5 x 8"/>
    <s v="L220602101"/>
    <n v="-5"/>
    <n v="65949.40444444443"/>
    <n v="-329747.02222222218"/>
    <m/>
    <n v="-74.786982121774543"/>
    <n v="-74.786982121774543"/>
    <m/>
    <n v="20230111"/>
    <s v="Smile Arc (Martinelli)"/>
    <m/>
    <s v="Conny"/>
  </r>
  <r>
    <d v="2023-08-18T00:00:00"/>
    <s v="Sales"/>
    <x v="1"/>
    <s v="Ankyra"/>
    <s v="TSXX-LOA2012"/>
    <x v="19"/>
    <s v="2.0 X 12"/>
    <s v="EE148360X1"/>
    <n v="-12"/>
    <n v="51750"/>
    <n v="-621000"/>
    <m/>
    <n v="-140.84347323180205"/>
    <n v="-140.84347323180205"/>
    <m/>
    <n v="20230107"/>
    <s v="Rodrigo García (Costa Rica)"/>
    <m/>
    <s v="Catalina"/>
  </r>
  <r>
    <d v="2023-08-18T00:00:00"/>
    <s v="Sales"/>
    <x v="1"/>
    <s v="Ankyra"/>
    <s v="TSXX-LOA2010"/>
    <x v="7"/>
    <s v="2.0 X 10"/>
    <s v="EE148353X1"/>
    <n v="-5"/>
    <n v="51750"/>
    <n v="-258750"/>
    <m/>
    <n v="-58.684780513250857"/>
    <n v="-58.684780513250857"/>
    <m/>
    <n v="20230107"/>
    <s v="Rodrigo García (Costa Rica)"/>
    <m/>
    <s v="Catalina"/>
  </r>
  <r>
    <d v="2023-08-25T00:00:00"/>
    <s v="Sales"/>
    <x v="1"/>
    <s v="Ankyra"/>
    <s v="TSXX-LOART2012"/>
    <x v="28"/>
    <s v="2.0 x 12 Total"/>
    <s v="EE148384X1"/>
    <n v="-6"/>
    <n v="51750"/>
    <n v="-310500"/>
    <m/>
    <n v="-70.421736615901025"/>
    <n v="-70.421736615901025"/>
    <m/>
    <n v="20230111"/>
    <s v="Smile Arc (Martinelli)"/>
    <m/>
    <s v="Conny"/>
  </r>
  <r>
    <d v="2023-08-28T00:00:00"/>
    <s v="Inventory loan"/>
    <x v="1"/>
    <s v="Ankyra"/>
    <s v="TSXX-LOA2017"/>
    <x v="15"/>
    <s v="2.0 X 17"/>
    <s v="EE148379X1"/>
    <n v="-2"/>
    <n v="51750"/>
    <n v="-103500"/>
    <m/>
    <n v="-23.473912205300344"/>
    <n v="-23.473912205300344"/>
    <m/>
    <m/>
    <s v="Certificación - demostración cirugía C.Villegas"/>
    <m/>
    <m/>
  </r>
  <r>
    <d v="2023-08-28T00:00:00"/>
    <s v="Inventory loan"/>
    <x v="0"/>
    <s v="Ankyra"/>
    <s v="820-029"/>
    <x v="1"/>
    <s v="Mango"/>
    <m/>
    <n v="-8"/>
    <n v="647360"/>
    <n v="-5178880"/>
    <m/>
    <n v="-1174.5755984713608"/>
    <n v="-1174.5755984713608"/>
    <m/>
    <m/>
    <s v="Muestra stand Ankyra Certificación"/>
    <s v="Catalina"/>
    <m/>
  </r>
  <r>
    <d v="2023-08-28T00:00:00"/>
    <s v="Donación"/>
    <x v="0"/>
    <s v="Ankyra"/>
    <s v="820-031"/>
    <x v="2"/>
    <s v="Extensión"/>
    <m/>
    <n v="-3"/>
    <n v="102340"/>
    <n v="-307020"/>
    <m/>
    <n v="-69.632468843201082"/>
    <n v="-69.632468843201082"/>
    <m/>
    <m/>
    <s v="Práctica con mándibula de cerdos Certificación"/>
    <s v="Virginia"/>
    <m/>
  </r>
  <r>
    <d v="2023-08-28T00:00:00"/>
    <s v="Inventory loan"/>
    <x v="1"/>
    <s v="Ankyra"/>
    <s v="TSXX-LOACE1508"/>
    <x v="31"/>
    <s v="Dual 1.5 x 8"/>
    <s v="EE149532X1"/>
    <n v="-1"/>
    <n v="51750"/>
    <n v="-51750"/>
    <m/>
    <n v="-11.736956102650172"/>
    <n v="-11.736956102650172"/>
    <m/>
    <m/>
    <s v="Muestra stand Ankyra Certificación"/>
    <s v="Catalina"/>
    <m/>
  </r>
  <r>
    <d v="2023-08-28T00:00:00"/>
    <s v="Inventory loan"/>
    <x v="1"/>
    <s v="Ankyra"/>
    <s v="TSXX-LOA1508"/>
    <x v="12"/>
    <s v="1.5 x 8"/>
    <s v="EE148345X1"/>
    <n v="-1"/>
    <n v="51750"/>
    <n v="-51750"/>
    <m/>
    <n v="-11.736956102650172"/>
    <n v="-11.736956102650172"/>
    <m/>
    <m/>
    <s v="Muestra stand Ankyra Certificación"/>
    <s v="Catalina"/>
    <m/>
  </r>
  <r>
    <d v="2023-08-28T00:00:00"/>
    <s v="Inventory loan"/>
    <x v="1"/>
    <s v="Ankyra"/>
    <s v="TSXX-LOA2008"/>
    <x v="13"/>
    <s v="2.0 x 8"/>
    <s v="EE148350X1"/>
    <n v="-1"/>
    <n v="51750"/>
    <n v="-51750"/>
    <m/>
    <n v="-11.736956102650172"/>
    <n v="-11.736956102650172"/>
    <m/>
    <m/>
    <s v="Muestra stand Ankyra Certificación"/>
    <s v="Catalina"/>
    <m/>
  </r>
  <r>
    <d v="2023-08-25T00:00:00"/>
    <s v="Sales"/>
    <x v="1"/>
    <s v="Bio-Ray"/>
    <s v="A-1PL-212010"/>
    <x v="25"/>
    <s v="2.0 x 10"/>
    <s v="L220923001"/>
    <n v="-11"/>
    <n v="81594"/>
    <n v="-897534"/>
    <m/>
    <n v="-203.56168422485061"/>
    <n v="-203.56168422485061"/>
    <m/>
    <n v="20230110"/>
    <s v="Dr Carlos Ramiro Llusca (Ecuador)"/>
    <m/>
    <s v="Conny"/>
  </r>
  <r>
    <d v="2023-08-18T00:00:00"/>
    <s v="Gift"/>
    <x v="1"/>
    <s v="Ankyra"/>
    <s v="TSXX-LOA2012"/>
    <x v="19"/>
    <s v="2.0 X 12"/>
    <s v="EE148367X1"/>
    <n v="-5"/>
    <n v="51750"/>
    <n v="-258750"/>
    <m/>
    <n v="-58.684780513250857"/>
    <n v="-58.684780513250857"/>
    <m/>
    <n v="20230107"/>
    <s v="Rodrigo García (Costa Rica)"/>
    <m/>
    <s v="Catalina"/>
  </r>
  <r>
    <d v="2023-08-28T00:00:00"/>
    <s v="Inventory loan"/>
    <x v="1"/>
    <s v="Ankyra"/>
    <s v="TSXX-LOART2012"/>
    <x v="28"/>
    <s v="2.0 x 12 Total"/>
    <s v="EE148384X1"/>
    <n v="-1"/>
    <n v="51750"/>
    <n v="-51750"/>
    <m/>
    <n v="-11.736956102650172"/>
    <n v="-11.736956102650172"/>
    <m/>
    <m/>
    <s v="Muestra stand Ankyra Certificación"/>
    <s v="Catalina"/>
    <m/>
  </r>
  <r>
    <d v="2023-08-28T00:00:00"/>
    <s v="Inventory loan"/>
    <x v="1"/>
    <s v="Ankyra"/>
    <s v="TSXX-LOA2014"/>
    <x v="14"/>
    <s v="2.0 x 14"/>
    <s v="EE142363X1"/>
    <n v="-1"/>
    <n v="51750"/>
    <n v="-51750"/>
    <m/>
    <n v="-11.736956102650172"/>
    <n v="-11.736956102650172"/>
    <m/>
    <m/>
    <s v="Muestra stand Ankyra Certificación"/>
    <s v="Catalina"/>
    <m/>
  </r>
  <r>
    <d v="2023-08-28T00:00:00"/>
    <s v="Inventory loan"/>
    <x v="1"/>
    <s v="Ankyra"/>
    <s v="TSXX-LOA2017"/>
    <x v="15"/>
    <s v="2.0 X 17"/>
    <s v="EE148379X1"/>
    <n v="-1"/>
    <n v="51750"/>
    <n v="-51750"/>
    <m/>
    <n v="-11.736956102650172"/>
    <n v="-11.736956102650172"/>
    <m/>
    <m/>
    <s v="Muestra stand Ankyra Certificación"/>
    <s v="Catalina"/>
    <m/>
  </r>
  <r>
    <d v="2023-08-29T00:00:00"/>
    <s v="Inventory loan"/>
    <x v="1"/>
    <s v="Ankyra"/>
    <s v="TSXX-LOA2008"/>
    <x v="13"/>
    <s v="2.0 x 8"/>
    <s v="EE148350X1"/>
    <n v="-20"/>
    <n v="51750"/>
    <n v="-1035000"/>
    <m/>
    <n v="-234.73912205300343"/>
    <n v="-234.73912205300343"/>
    <m/>
    <m/>
    <s v="CLEMI - Certificación"/>
    <s v="Virginia"/>
    <m/>
  </r>
  <r>
    <d v="2023-08-25T00:00:00"/>
    <s v="Sales"/>
    <x v="1"/>
    <s v="Ankyra"/>
    <s v="TSXX-LOA2012"/>
    <x v="19"/>
    <s v="2.0 X 12"/>
    <s v="EE148367X1"/>
    <n v="-6"/>
    <n v="51750"/>
    <n v="-310500"/>
    <m/>
    <n v="-70.421736615901025"/>
    <n v="-70.421736615901025"/>
    <m/>
    <n v="20230111"/>
    <s v="Smile Arc (Martinelli)"/>
    <m/>
    <s v="Conny"/>
  </r>
  <r>
    <d v="2023-08-29T00:00:00"/>
    <s v="Inventory loan"/>
    <x v="1"/>
    <s v="Ankyra"/>
    <s v="TSXX-LOA2014"/>
    <x v="14"/>
    <s v="2.0 X 14"/>
    <s v="EE148376X1"/>
    <n v="-20"/>
    <n v="51750"/>
    <n v="-1035000"/>
    <m/>
    <n v="-234.73912205300343"/>
    <n v="-234.73912205300343"/>
    <m/>
    <m/>
    <s v="CLEMI - Certificación"/>
    <s v="Virginia"/>
    <m/>
  </r>
  <r>
    <d v="2023-08-29T00:00:00"/>
    <s v="Inventory loan"/>
    <x v="1"/>
    <s v="Ankyra"/>
    <s v="TSXX-LOA2017"/>
    <x v="15"/>
    <s v="2.0 X 17"/>
    <s v="EE148379X1"/>
    <n v="-20"/>
    <n v="51750"/>
    <n v="-1035000"/>
    <m/>
    <n v="-234.73912205300343"/>
    <n v="-234.73912205300343"/>
    <m/>
    <m/>
    <s v="CLEMI - Certificación"/>
    <s v="Virginia"/>
    <m/>
  </r>
  <r>
    <d v="2023-08-29T00:00:00"/>
    <s v="Inventory loan"/>
    <x v="0"/>
    <s v="Ankyra"/>
    <s v="820-031"/>
    <x v="2"/>
    <s v="Extensión"/>
    <m/>
    <n v="-5"/>
    <n v="102340"/>
    <n v="-511700"/>
    <m/>
    <n v="-116.05411473866846"/>
    <n v="-116.05411473866846"/>
    <m/>
    <m/>
    <s v="Muestra stand Ankyra Certificación"/>
    <s v="Catalina"/>
    <m/>
  </r>
  <r>
    <d v="2023-08-29T00:00:00"/>
    <s v="Inventory loan"/>
    <x v="1"/>
    <s v="Ankyra"/>
    <s v="TSXX-LOART2012"/>
    <x v="40"/>
    <s v="2.0 x 12 Total"/>
    <s v="EE152482X1"/>
    <n v="-20"/>
    <n v="51750"/>
    <n v="-1035000"/>
    <m/>
    <n v="-234.73912205300343"/>
    <n v="-234.73912205300343"/>
    <m/>
    <m/>
    <s v="CLEMI - Certificación"/>
    <s v="Elsa Arango"/>
    <m/>
  </r>
  <r>
    <d v="2023-08-29T00:00:00"/>
    <s v="Training"/>
    <x v="0"/>
    <s v="Ankyra"/>
    <s v="820-028"/>
    <x v="33"/>
    <s v="UNICO"/>
    <m/>
    <n v="-3"/>
    <n v="172550"/>
    <n v="-517650"/>
    <m/>
    <n v="-117.4035811891181"/>
    <n v="-117.4035811891181"/>
    <m/>
    <m/>
    <s v="CLEMI - Certificación"/>
    <s v="Elsa Arango"/>
    <m/>
  </r>
  <r>
    <d v="2023-08-29T00:00:00"/>
    <s v="Inventory loan"/>
    <x v="0"/>
    <s v="Ankyra"/>
    <s v="820-032"/>
    <x v="32"/>
    <s v="Blade for Engine"/>
    <m/>
    <n v="-2"/>
    <n v="83600"/>
    <n v="-167200"/>
    <m/>
    <n v="-37.92114126305524"/>
    <n v="-37.92114126305524"/>
    <m/>
    <m/>
    <s v="CLEMI - Certificación"/>
    <s v="Elsa Arango"/>
    <m/>
  </r>
  <r>
    <d v="2023-08-29T00:00:00"/>
    <s v="Inventory loan"/>
    <x v="0"/>
    <s v="Ankyra"/>
    <s v="820-029"/>
    <x v="1"/>
    <s v="Mango"/>
    <m/>
    <n v="-6"/>
    <n v="647360"/>
    <n v="-3884160"/>
    <m/>
    <n v="-880.93169885352063"/>
    <n v="-880.93169885352063"/>
    <m/>
    <m/>
    <s v="Muestra stand Ankyra Certificación"/>
    <s v="Catalina"/>
    <m/>
  </r>
  <r>
    <d v="2023-08-29T00:00:00"/>
    <s v="Inventory loan"/>
    <x v="0"/>
    <s v="Ankyra"/>
    <s v="820-031"/>
    <x v="2"/>
    <s v="Extensión"/>
    <m/>
    <n v="-5"/>
    <n v="102340"/>
    <n v="-511700"/>
    <m/>
    <n v="-116.05411473866846"/>
    <n v="-116.05411473866846"/>
    <m/>
    <m/>
    <s v="Muestra stand Ankyra Certificación"/>
    <s v="Catalina"/>
    <m/>
  </r>
  <r>
    <d v="2023-08-28T00:00:00"/>
    <s v="Inventory loan"/>
    <x v="1"/>
    <s v="Ankyra"/>
    <s v="TSXX-LOACE1508"/>
    <x v="31"/>
    <s v="Dual 1.5 x 8"/>
    <s v="EE149532X1"/>
    <n v="1"/>
    <n v="51750"/>
    <n v="51750"/>
    <m/>
    <n v="11.736956102650172"/>
    <n v="11.736956102650172"/>
    <m/>
    <m/>
    <s v="Muestra stand Ankyra Certificación"/>
    <s v="Catalina"/>
    <m/>
  </r>
  <r>
    <d v="2023-08-28T00:00:00"/>
    <s v="Inventory loan"/>
    <x v="1"/>
    <s v="Ankyra"/>
    <s v="TSXX-LOA1508"/>
    <x v="12"/>
    <s v="1.5 x 8"/>
    <s v="EE148345X1"/>
    <n v="1"/>
    <n v="51750"/>
    <n v="51750"/>
    <m/>
    <n v="11.736956102650172"/>
    <n v="11.736956102650172"/>
    <m/>
    <m/>
    <s v="Muestra stand Ankyra Certificación"/>
    <s v="Catalina"/>
    <m/>
  </r>
  <r>
    <d v="2023-08-28T00:00:00"/>
    <s v="Inventory loan"/>
    <x v="1"/>
    <s v="Ankyra"/>
    <s v="TSXX-LOA2008"/>
    <x v="13"/>
    <s v="2.0 x 8"/>
    <s v="EE148350X1"/>
    <n v="1"/>
    <n v="51750"/>
    <n v="51750"/>
    <m/>
    <n v="11.736956102650172"/>
    <n v="11.736956102650172"/>
    <m/>
    <m/>
    <s v="Muestra stand Ankyra Certificación"/>
    <s v="Catalina"/>
    <m/>
  </r>
  <r>
    <d v="2023-08-25T00:00:00"/>
    <s v="Sales"/>
    <x v="1"/>
    <s v="Bio-Ray"/>
    <s v="A-1PL-212010"/>
    <x v="25"/>
    <s v="2.0 x 10"/>
    <s v="L220923001"/>
    <n v="-10"/>
    <n v="81594"/>
    <n v="-815940"/>
    <m/>
    <n v="-185.05607656804602"/>
    <n v="-185.05607656804602"/>
    <m/>
    <n v="20230111"/>
    <s v="Smile Arc (Martinelli)"/>
    <m/>
    <s v="Conny"/>
  </r>
  <r>
    <d v="2023-08-28T00:00:00"/>
    <s v="Inventory loan"/>
    <x v="1"/>
    <s v="Ankyra"/>
    <s v="TSXX-LOART2012"/>
    <x v="28"/>
    <s v="2.0 x 12 Total"/>
    <s v="EE148384X1"/>
    <n v="1"/>
    <n v="51750"/>
    <n v="51750"/>
    <m/>
    <n v="11.736956102650172"/>
    <n v="11.736956102650172"/>
    <m/>
    <m/>
    <s v="Muestra stand Ankyra Certificación"/>
    <s v="Catalina"/>
    <m/>
  </r>
  <r>
    <d v="2023-08-28T00:00:00"/>
    <s v="Inventory loan"/>
    <x v="1"/>
    <s v="Ankyra"/>
    <s v="TSXX-LOA2014"/>
    <x v="14"/>
    <s v="2.0 x 14"/>
    <s v="EE142363X1"/>
    <n v="1"/>
    <n v="51750"/>
    <n v="51750"/>
    <m/>
    <n v="11.736956102650172"/>
    <n v="11.736956102650172"/>
    <m/>
    <m/>
    <s v="Muestra stand Ankyra Certificación"/>
    <s v="Catalina"/>
    <m/>
  </r>
  <r>
    <d v="2023-08-31T00:00:00"/>
    <s v="Gift"/>
    <x v="0"/>
    <s v="Ankyra"/>
    <s v="820-031"/>
    <x v="2"/>
    <s v="Extensión"/>
    <m/>
    <n v="-5"/>
    <n v="102340"/>
    <n v="-511700"/>
    <m/>
    <n v="-116.05411473866846"/>
    <n v="-116.05411473866846"/>
    <m/>
    <n v="20230117"/>
    <s v="Global Connection &amp; Innovation LLC (Mauricio Arbelaez - USA)"/>
    <m/>
    <s v="Catalina"/>
  </r>
  <r>
    <d v="2023-08-31T00:00:00"/>
    <s v="Sales"/>
    <x v="0"/>
    <s v="Ankyra"/>
    <s v="820-032"/>
    <x v="32"/>
    <s v="Blade for Engine"/>
    <m/>
    <n v="-5"/>
    <n v="83600"/>
    <n v="-418000"/>
    <m/>
    <n v="-94.802853157638097"/>
    <n v="-94.802853157638097"/>
    <m/>
    <n v="20230117"/>
    <s v="Global Connection &amp; Innovation LLC (Mauricio Arbelaez - USA)"/>
    <m/>
    <s v="Catalina"/>
  </r>
  <r>
    <d v="2023-08-31T00:00:00"/>
    <s v="Sales"/>
    <x v="0"/>
    <s v="Ankyra"/>
    <s v="820-028"/>
    <x v="33"/>
    <s v="UNICO"/>
    <m/>
    <n v="-5"/>
    <n v="172550"/>
    <n v="-862750"/>
    <s v="COP"/>
    <n v="-195.67263531519683"/>
    <n v="-195.67263531519683"/>
    <m/>
    <n v="20230117"/>
    <s v="Global Connection &amp; Innovation LLC (Mauricio Arbelaez - USA)"/>
    <m/>
    <s v="Catalina"/>
  </r>
  <r>
    <d v="2023-08-31T00:00:00"/>
    <s v="Inventory loan"/>
    <x v="1"/>
    <s v="Ankyra"/>
    <s v="TSXX-LOACE1508"/>
    <x v="31"/>
    <s v="Dual 1.5 x 8"/>
    <s v="EE149532X1"/>
    <n v="-2"/>
    <n v="51750"/>
    <n v="-103500"/>
    <m/>
    <n v="-23.473912205300344"/>
    <n v="-23.473912205300344"/>
    <m/>
    <m/>
    <s v="Orthopremium - Consignación Dr Freddy Jácome"/>
    <s v="Virginia"/>
    <m/>
  </r>
  <r>
    <d v="2023-08-31T00:00:00"/>
    <s v="Inventory loan"/>
    <x v="1"/>
    <s v="Ankyra"/>
    <s v="TSXX-LOA1508"/>
    <x v="12"/>
    <s v="1.5 x 8"/>
    <s v="EE148345X1"/>
    <n v="-2"/>
    <n v="51750"/>
    <n v="-103500"/>
    <m/>
    <n v="-23.473912205300344"/>
    <n v="-23.473912205300344"/>
    <m/>
    <m/>
    <s v="Orthopremium - Consignación Dr Freddy Jácome"/>
    <s v="Virginia"/>
    <m/>
  </r>
  <r>
    <d v="2023-08-31T00:00:00"/>
    <s v="Inventory loan"/>
    <x v="1"/>
    <s v="Ankyra"/>
    <s v="TSXX-LOA2008"/>
    <x v="13"/>
    <s v="2.0 x 8"/>
    <s v="EE148350X1"/>
    <n v="-2"/>
    <n v="51750"/>
    <n v="-103500"/>
    <m/>
    <n v="-23.473912205300344"/>
    <n v="-23.473912205300344"/>
    <m/>
    <m/>
    <s v="Orthopremium - Consignación Dr Freddy Jácome"/>
    <s v="Virginia"/>
    <m/>
  </r>
  <r>
    <d v="2023-08-25T00:00:00"/>
    <s v="Sales"/>
    <x v="1"/>
    <s v="Ankyra"/>
    <s v="TSXX-LOA2010"/>
    <x v="7"/>
    <s v="2.0 X 10"/>
    <s v="EE148358X1"/>
    <n v="-6"/>
    <n v="51750"/>
    <n v="-310500"/>
    <m/>
    <n v="-70.421736615901025"/>
    <n v="-70.421736615901025"/>
    <m/>
    <n v="20230111"/>
    <s v="Smile Arc (Martinelli)"/>
    <m/>
    <s v="Conny"/>
  </r>
  <r>
    <d v="2023-08-29T00:00:00"/>
    <s v="Inventory loan"/>
    <x v="1"/>
    <s v="Ankyra"/>
    <s v="TSXX-LOA2012"/>
    <x v="19"/>
    <s v="2.0 X 12"/>
    <s v="EE148367X1"/>
    <n v="-20"/>
    <n v="51750"/>
    <n v="-1035000"/>
    <m/>
    <n v="-234.73912205300343"/>
    <n v="-234.73912205300343"/>
    <m/>
    <m/>
    <s v="CLEMI - Certificación"/>
    <s v="Virginia"/>
    <m/>
  </r>
  <r>
    <d v="2023-08-31T00:00:00"/>
    <s v="Inventory loan"/>
    <x v="1"/>
    <s v="Ankyra"/>
    <s v="TSXX-LOART2012"/>
    <x v="28"/>
    <s v="2.0 x 12 Total"/>
    <s v="EE148384X1"/>
    <n v="-2"/>
    <n v="51750"/>
    <n v="-103500"/>
    <m/>
    <n v="-23.473912205300344"/>
    <n v="-23.473912205300344"/>
    <m/>
    <m/>
    <s v="Orthopremium - Consignación Dr Freddy Jácome"/>
    <s v="Virginia"/>
    <m/>
  </r>
  <r>
    <d v="2023-08-31T00:00:00"/>
    <s v="Inventory loan"/>
    <x v="1"/>
    <s v="Ankyra"/>
    <s v="TSXX-LOA2014"/>
    <x v="14"/>
    <s v="2.0 x 14"/>
    <s v="EE142363X1"/>
    <n v="-2"/>
    <n v="51750"/>
    <n v="-103500"/>
    <m/>
    <n v="-23.473912205300344"/>
    <n v="-23.473912205300344"/>
    <m/>
    <m/>
    <s v="Orthopremium - Consignación Dr Freddy Jácome"/>
    <s v="Virginia"/>
    <m/>
  </r>
  <r>
    <d v="2023-08-31T00:00:00"/>
    <s v="Inventory loan"/>
    <x v="1"/>
    <s v="Ankyra"/>
    <s v="TSXX-LOA2017"/>
    <x v="15"/>
    <s v="2.0 X 17"/>
    <s v="EE148379X1"/>
    <n v="-2"/>
    <n v="51750"/>
    <n v="-103500"/>
    <m/>
    <n v="-23.473912205300344"/>
    <n v="-23.473912205300344"/>
    <m/>
    <m/>
    <s v="Orthopremium - Consignación Dr Freddy Jácome"/>
    <s v="Virginia"/>
    <m/>
  </r>
  <r>
    <d v="2023-09-04T00:00:00"/>
    <s v="Sales"/>
    <x v="0"/>
    <s v="Bio-Ray"/>
    <n v="3308050"/>
    <x v="21"/>
    <s v="Handle Universal "/>
    <s v="NA"/>
    <n v="-4"/>
    <n v="505243.49166666658"/>
    <n v="-2020973.9666666663"/>
    <s v="COP"/>
    <n v="-458.35908659643388"/>
    <n v="-458.35908659643388"/>
    <m/>
    <n v="20230119"/>
    <s v="Sideral Business (Perú - Roger Echaiz)"/>
    <m/>
    <s v="Catalina"/>
  </r>
  <r>
    <d v="2023-09-04T00:00:00"/>
    <s v="Sales"/>
    <x v="0"/>
    <s v="Bio-Ray"/>
    <n v="3318235"/>
    <x v="30"/>
    <s v="Extensión"/>
    <m/>
    <n v="-4"/>
    <n v="126823.496"/>
    <n v="-507293.984"/>
    <m/>
    <n v="-115.05482553326605"/>
    <n v="-115.05482553326605"/>
    <m/>
    <n v="20230119"/>
    <s v="Sideral Business (Perú - Roger Echaiz)"/>
    <m/>
    <s v="Catalina"/>
  </r>
  <r>
    <d v="2023-09-04T00:00:00"/>
    <s v="Sales"/>
    <x v="0"/>
    <s v="Bio-Ray"/>
    <n v="3318225"/>
    <x v="23"/>
    <s v="Blade for Engine"/>
    <m/>
    <n v="-2"/>
    <n v="153420.53519000002"/>
    <n v="-306841.07038000005"/>
    <s v="COP"/>
    <n v="-69.59188741140585"/>
    <n v="-69.59188741140585"/>
    <m/>
    <n v="20230119"/>
    <s v="Sideral Business (Perú - Roger Echaiz)"/>
    <m/>
    <s v="Catalina"/>
  </r>
  <r>
    <d v="2023-08-28T00:00:00"/>
    <s v="Inventory loan"/>
    <x v="1"/>
    <s v="Ankyra"/>
    <s v="TSXX-LOA2010"/>
    <x v="7"/>
    <s v="2.0 X 10"/>
    <s v="EE148358X1"/>
    <n v="-1"/>
    <n v="51750"/>
    <n v="-51750"/>
    <m/>
    <n v="-11.736956102650172"/>
    <n v="-11.736956102650172"/>
    <m/>
    <m/>
    <s v="Muestra stand Ankyra Certificación"/>
    <s v="Catalina"/>
    <m/>
  </r>
  <r>
    <d v="2023-08-11T00:00:00"/>
    <s v="Purchasing"/>
    <x v="1"/>
    <s v="Bio-Ray"/>
    <s v="A-1PL-212012"/>
    <x v="20"/>
    <s v="2.0 x 12"/>
    <s v="L230105301"/>
    <n v="47"/>
    <n v="69131"/>
    <n v="3249157"/>
    <m/>
    <n v="736.9123300409376"/>
    <n v="736.9123300409376"/>
    <s v="FEV8585 - Orthopremium"/>
    <m/>
    <m/>
    <m/>
    <m/>
  </r>
  <r>
    <d v="2023-08-11T00:00:00"/>
    <s v="Purchasing"/>
    <x v="1"/>
    <s v="Bio-Ray"/>
    <s v="A-1PL-212012"/>
    <x v="20"/>
    <s v="2.0 x 12"/>
    <s v=" L230403301"/>
    <n v="100"/>
    <n v="69131"/>
    <n v="6913100"/>
    <m/>
    <n v="1567.8985745551865"/>
    <n v="1567.8985745551865"/>
    <s v="FEV8585 - Orthopremium"/>
    <m/>
    <m/>
    <m/>
    <m/>
  </r>
  <r>
    <d v="2023-09-04T00:00:00"/>
    <s v="Sales"/>
    <x v="1"/>
    <s v="Bio-Ray"/>
    <s v="A-1PIZC-212014"/>
    <x v="24"/>
    <s v="IZC 2 x 14"/>
    <s v=" L230601801"/>
    <n v="-45"/>
    <n v="88882"/>
    <n v="-3999690"/>
    <s v="COP"/>
    <n v="-907.1340281006544"/>
    <n v="-907.1340281006544"/>
    <m/>
    <n v="20230119"/>
    <s v="Sideral Business (Perú - Roger Echaiz)"/>
    <m/>
    <s v="Catalina"/>
  </r>
  <r>
    <d v="2023-09-04T00:00:00"/>
    <s v="Training"/>
    <x v="0"/>
    <s v="Ankyra"/>
    <s v="820-028"/>
    <x v="33"/>
    <s v="UNICO"/>
    <m/>
    <n v="-3"/>
    <n v="172550"/>
    <n v="-517650"/>
    <m/>
    <n v="-117.4035811891181"/>
    <n v="-117.4035811891181"/>
    <m/>
    <m/>
    <s v="CLEMI - Certificación"/>
    <s v="Elsa Arango"/>
    <m/>
  </r>
  <r>
    <d v="2023-09-04T00:00:00"/>
    <s v="Inventory loan"/>
    <x v="0"/>
    <s v="Ankyra"/>
    <s v="820-032"/>
    <x v="32"/>
    <s v="Blade for Engine"/>
    <m/>
    <n v="3"/>
    <n v="83600"/>
    <n v="250800"/>
    <m/>
    <n v="56.881711894582864"/>
    <n v="56.881711894582864"/>
    <m/>
    <m/>
    <s v="CLEMI - Certificación"/>
    <s v="Elsa Arango"/>
    <m/>
  </r>
  <r>
    <d v="2023-09-04T00:00:00"/>
    <s v="Inventory loan"/>
    <x v="1"/>
    <s v="Ankyra"/>
    <s v="TSXX-LOART2012"/>
    <x v="28"/>
    <s v="2.0 x 12 Total"/>
    <s v="EE148384X1"/>
    <n v="16"/>
    <n v="51750"/>
    <n v="828000"/>
    <m/>
    <n v="187.79129764240275"/>
    <n v="187.79129764240275"/>
    <m/>
    <m/>
    <s v="CLEMI - Certificación"/>
    <s v="Elsa Arango"/>
    <m/>
  </r>
  <r>
    <d v="2023-09-04T00:00:00"/>
    <s v="Inventory loan"/>
    <x v="1"/>
    <s v="Ankyra"/>
    <s v="TSXX-LOA2008"/>
    <x v="13"/>
    <s v="2.0 x 8"/>
    <s v="EE148350X1"/>
    <n v="3"/>
    <n v="51750"/>
    <n v="155250"/>
    <m/>
    <n v="35.210868307950513"/>
    <n v="35.210868307950513"/>
    <m/>
    <m/>
    <s v="CLEMI - Certificación"/>
    <s v="Virginia"/>
    <m/>
  </r>
  <r>
    <d v="2023-09-04T00:00:00"/>
    <s v="Inventory loan"/>
    <x v="1"/>
    <s v="Ankyra"/>
    <s v="TSXX-LOA2014"/>
    <x v="14"/>
    <s v="2.0 X 14"/>
    <s v="EE148376X1"/>
    <n v="3"/>
    <n v="51750"/>
    <n v="155250"/>
    <m/>
    <n v="35.210868307950513"/>
    <n v="35.210868307950513"/>
    <m/>
    <m/>
    <s v="CLEMI - Certificación"/>
    <s v="Virginia"/>
    <m/>
  </r>
  <r>
    <d v="2023-09-11T00:00:00"/>
    <s v="Sales"/>
    <x v="1"/>
    <s v="Bio-Ray"/>
    <s v="A-1PL-211508"/>
    <x v="5"/>
    <s v="1.5 x 8"/>
    <s v="L220602101"/>
    <n v="-5"/>
    <n v="65949.40444444443"/>
    <n v="-329747.02222222218"/>
    <m/>
    <n v="-74.786982121774543"/>
    <n v="-74.786982121774543"/>
    <m/>
    <n v="20230121"/>
    <s v="Medicona SRL (Guillermo Ramírez-Rep Dominicana)"/>
    <m/>
    <s v="Conny"/>
  </r>
  <r>
    <d v="2023-09-11T00:00:00"/>
    <s v="Sales"/>
    <x v="1"/>
    <s v="Bio-Ray"/>
    <s v="A-1PL-212008"/>
    <x v="6"/>
    <s v="2.0 x 8"/>
    <s v="L220504801"/>
    <n v="-4"/>
    <n v="81594"/>
    <n v="-326376"/>
    <m/>
    <n v="-74.022430627218398"/>
    <n v="-74.022430627218398"/>
    <m/>
    <n v="20230121"/>
    <s v="Medicona SRL (Guillermo Ramírez-Rep Dominicana)"/>
    <m/>
    <s v="Conny"/>
  </r>
  <r>
    <d v="2023-08-28T00:00:00"/>
    <s v="Inventory loan"/>
    <x v="1"/>
    <s v="Ankyra"/>
    <s v="TSXX-LOA2010"/>
    <x v="7"/>
    <s v="2.0 X 10"/>
    <s v="EE148358X1"/>
    <n v="1"/>
    <n v="51750"/>
    <n v="51750"/>
    <m/>
    <n v="11.736956102650172"/>
    <n v="11.736956102650172"/>
    <m/>
    <m/>
    <s v="Muestra stand Ankyra Certificación"/>
    <s v="Catalina"/>
    <m/>
  </r>
  <r>
    <d v="2023-08-31T00:00:00"/>
    <s v="Inventory loan"/>
    <x v="1"/>
    <s v="Ankyra"/>
    <s v="TSXX-LOA2010"/>
    <x v="7"/>
    <s v="2.0 X 10"/>
    <s v="EE148358X1"/>
    <n v="-2"/>
    <n v="51750"/>
    <n v="-103500"/>
    <m/>
    <n v="-23.473912205300344"/>
    <n v="-23.473912205300344"/>
    <m/>
    <m/>
    <s v="Orthopremium - Consignación Dr Freddy Jácome"/>
    <s v="Virginia"/>
    <m/>
  </r>
  <r>
    <d v="2023-08-18T00:00:00"/>
    <s v="Sales"/>
    <x v="1"/>
    <s v="Bio-Ray"/>
    <s v="A-1PL-212012"/>
    <x v="20"/>
    <s v="2.0 x 12"/>
    <s v="L230105301"/>
    <n v="-5"/>
    <n v="81594"/>
    <n v="-407970"/>
    <m/>
    <n v="-92.528038284023012"/>
    <n v="-92.528038284023012"/>
    <m/>
    <n v="20230107"/>
    <s v="Rodrigo García (Costa Rica)"/>
    <m/>
    <s v="Catalina"/>
  </r>
  <r>
    <d v="2023-09-11T00:00:00"/>
    <s v="Sales"/>
    <x v="1"/>
    <s v="Bio-Ray"/>
    <s v="A-1PL-212014"/>
    <x v="8"/>
    <s v="2.0 x 14"/>
    <s v="L220900101"/>
    <n v="-5"/>
    <n v="69131"/>
    <n v="-345655"/>
    <m/>
    <n v="-78.394928727759321"/>
    <n v="-78.394928727759321"/>
    <m/>
    <n v="20230121"/>
    <s v="Medicona SRL (Guillermo Ramírez-Rep Dominicana)"/>
    <m/>
    <s v="Conny"/>
  </r>
  <r>
    <d v="2023-09-11T00:00:00"/>
    <s v="Sales"/>
    <x v="1"/>
    <s v="Bio-Ray"/>
    <s v="A-1PL-212014"/>
    <x v="8"/>
    <s v="2.0 x 14"/>
    <s v=" L220304601"/>
    <n v="-2"/>
    <n v="69131"/>
    <n v="-138262"/>
    <s v="COP"/>
    <n v="-31.357971491103729"/>
    <n v="-31.357971491103729"/>
    <m/>
    <n v="20230121"/>
    <s v="Medicona SRL (Guillermo Ramírez-Rep Dominicana)"/>
    <m/>
    <s v="Conny"/>
  </r>
  <r>
    <d v="2023-09-11T00:00:00"/>
    <s v="Sales"/>
    <x v="1"/>
    <s v="Bio-Ray"/>
    <s v="A-1PIZC-212014"/>
    <x v="24"/>
    <s v="IZC 2 x 14"/>
    <s v=" L230601801"/>
    <n v="-10"/>
    <n v="88882"/>
    <n v="-888820"/>
    <s v="COP"/>
    <n v="-201.58533957792321"/>
    <n v="-201.58533957792321"/>
    <m/>
    <n v="20230121"/>
    <s v="Medicona SRL (Guillermo Ramírez-Rep Dominicana)"/>
    <m/>
    <s v="Conny"/>
  </r>
  <r>
    <d v="2023-09-11T00:00:00"/>
    <s v="Sales"/>
    <x v="1"/>
    <s v="Bio-Ray"/>
    <s v="A-1PIZC-212017"/>
    <x v="22"/>
    <s v="IZC 2 x 17"/>
    <s v=" L230500801"/>
    <n v="-3"/>
    <n v="75398.578723404251"/>
    <n v="-226195.73617021274"/>
    <m/>
    <n v="-51.301438184278773"/>
    <n v="-51.301438184278773"/>
    <m/>
    <n v="20230121"/>
    <s v="Medicona SRL (Guillermo Ramírez-Rep Dominicana)"/>
    <m/>
    <s v="Conny"/>
  </r>
  <r>
    <d v="2023-09-11T00:00:00"/>
    <s v="Sales"/>
    <x v="0"/>
    <s v="Bio-Ray"/>
    <n v="3308050"/>
    <x v="21"/>
    <s v="Handle Universal "/>
    <s v="NA"/>
    <n v="-1"/>
    <n v="505243.49166666658"/>
    <n v="-505243.49166666658"/>
    <s v="COP"/>
    <n v="-114.58977164910847"/>
    <n v="-114.58977164910847"/>
    <m/>
    <n v="20230121"/>
    <s v="Medicona SRL (Guillermo Ramírez-Rep Dominicana)"/>
    <m/>
    <s v="Conny"/>
  </r>
  <r>
    <d v="2023-09-11T00:00:00"/>
    <s v="Sales"/>
    <x v="0"/>
    <s v="Bio-Ray"/>
    <n v="3318235"/>
    <x v="30"/>
    <s v="Extensión"/>
    <m/>
    <n v="-1"/>
    <n v="126823.496"/>
    <n v="-126823.496"/>
    <m/>
    <n v="-28.763706383316514"/>
    <n v="-28.763706383316514"/>
    <m/>
    <n v="20230121"/>
    <s v="Medicona SRL (Guillermo Ramírez-Rep Dominicana)"/>
    <m/>
    <s v="Conny"/>
  </r>
  <r>
    <d v="2023-08-25T00:00:00"/>
    <s v="Sales"/>
    <x v="1"/>
    <s v="Bio-Ray"/>
    <s v="A-1PL-212012"/>
    <x v="20"/>
    <s v="2.0 x 12"/>
    <s v="L230105301"/>
    <n v="-20"/>
    <n v="81594"/>
    <n v="-1631880"/>
    <m/>
    <n v="-370.11215313609205"/>
    <n v="-370.11215313609205"/>
    <m/>
    <n v="20230110"/>
    <s v="Dr Carlos Ramiro Llusca (Ecuador)"/>
    <m/>
    <s v="Conny"/>
  </r>
  <r>
    <d v="2023-08-30T00:00:00"/>
    <s v="Inventory loan"/>
    <x v="1"/>
    <s v="Bio-Ray"/>
    <s v="A-1PL-212014"/>
    <x v="8"/>
    <s v="2.0 x 14"/>
    <s v=" L220304601"/>
    <n v="-4"/>
    <n v="69131"/>
    <n v="-276524"/>
    <s v="COP"/>
    <n v="-62.715942982207459"/>
    <n v="-62.715942982207459"/>
    <m/>
    <m/>
    <s v="Cruza con préstamo 10-may. Se entregó a Dr Llusca en SAIC como préstamo a Jattin"/>
    <s v="Jattin"/>
    <m/>
  </r>
  <r>
    <d v="2023-09-13T00:00:00"/>
    <s v="Inventory loan"/>
    <x v="1"/>
    <s v="Bio-Ray"/>
    <s v="A-1PIZC-212014"/>
    <x v="24"/>
    <s v="IZC 2 x 14"/>
    <s v=" L230500701"/>
    <n v="-2"/>
    <n v="88882"/>
    <n v="-177764"/>
    <s v="COP"/>
    <n v="-40.317067915584637"/>
    <n v="-40.317067915584637"/>
    <m/>
    <m/>
    <s v="Cruza con préstamo 10-may."/>
    <s v="Jattin"/>
    <m/>
  </r>
  <r>
    <d v="2023-09-13T00:00:00"/>
    <s v="Inventory loan"/>
    <x v="1"/>
    <s v="Bio-Ray"/>
    <s v="A-1PIZC-212014"/>
    <x v="24"/>
    <s v="IZC 2 x 14"/>
    <s v=" L230601801"/>
    <n v="-5"/>
    <n v="88882"/>
    <n v="-444410"/>
    <s v="COP"/>
    <n v="-100.7926697889616"/>
    <n v="-100.7926697889616"/>
    <m/>
    <m/>
    <s v="Cruza con préstamo 10-may."/>
    <s v="Jattin"/>
    <m/>
  </r>
  <r>
    <d v="2023-09-13T00:00:00"/>
    <s v="Inventory loan"/>
    <x v="1"/>
    <s v="Bio-Ray"/>
    <s v="V-201408"/>
    <x v="27"/>
    <s v="V 1.4 x 8"/>
    <s v="L221110101"/>
    <n v="-11"/>
    <n v="93249"/>
    <n v="-1025739"/>
    <m/>
    <n v="-232.6387172130683"/>
    <n v="-232.6387172130683"/>
    <m/>
    <m/>
    <s v="Cruza con préstamo 10-may."/>
    <s v="Jattin"/>
    <m/>
  </r>
  <r>
    <d v="2023-08-25T00:00:00"/>
    <s v="Sales"/>
    <x v="1"/>
    <s v="Bio-Ray"/>
    <s v="A-1PL-212012"/>
    <x v="20"/>
    <s v="2.0 x 12"/>
    <s v="L230105301"/>
    <n v="-10"/>
    <n v="81594"/>
    <n v="-815940"/>
    <m/>
    <n v="-185.05607656804602"/>
    <n v="-185.05607656804602"/>
    <m/>
    <n v="20230110"/>
    <s v="Dr Carlos Ramiro Llusca (Ecuador)"/>
    <m/>
    <s v="Conny"/>
  </r>
  <r>
    <d v="2023-08-25T00:00:00"/>
    <s v="Sales"/>
    <x v="1"/>
    <s v="Bio-Ray"/>
    <s v="A-1PL-212012"/>
    <x v="20"/>
    <s v="2.0 x 12"/>
    <s v="L230105301"/>
    <n v="-20"/>
    <n v="81594"/>
    <n v="-1631880"/>
    <m/>
    <n v="-370.11215313609205"/>
    <n v="-370.11215313609205"/>
    <m/>
    <n v="20230111"/>
    <s v="Smile Arc (Martinelli)"/>
    <m/>
    <s v="Conny"/>
  </r>
  <r>
    <d v="2023-09-04T00:00:00"/>
    <s v="Sales"/>
    <x v="1"/>
    <s v="Bio-Ray"/>
    <s v="A-1PL-212012"/>
    <x v="20"/>
    <s v="2.0 x 12"/>
    <s v="L221107201"/>
    <n v="-25"/>
    <n v="65949.40444444443"/>
    <n v="-1648735.1111111108"/>
    <m/>
    <n v="-373.93491060887266"/>
    <n v="-373.93491060887266"/>
    <m/>
    <n v="20230119"/>
    <s v="Sideral Business (Perú - Roger Echaiz)"/>
    <m/>
    <s v="Catalina"/>
  </r>
  <r>
    <d v="2023-08-31T00:00:00"/>
    <s v="Inventory loan"/>
    <x v="1"/>
    <s v="Ankyra"/>
    <s v="TSXX-LOA2012"/>
    <x v="19"/>
    <s v="2.0 X 12"/>
    <s v="EE148367X1"/>
    <n v="-2"/>
    <n v="51750"/>
    <n v="-103500"/>
    <m/>
    <n v="-23.473912205300344"/>
    <n v="-23.473912205300344"/>
    <m/>
    <m/>
    <s v="Orthopremium - Consignación Dr Freddy Jácome"/>
    <s v="Virginia"/>
    <m/>
  </r>
  <r>
    <d v="2023-09-15T00:00:00"/>
    <s v="Purchasing"/>
    <x v="1"/>
    <s v="Ankyra"/>
    <s v="TSXX-LOA2017"/>
    <x v="15"/>
    <s v="2.0 x 17"/>
    <s v="EE160215X1"/>
    <n v="50"/>
    <n v="51750"/>
    <n v="2587500"/>
    <m/>
    <n v="586.8478051325086"/>
    <n v="586.8478051325086"/>
    <s v="FV-120613"/>
    <m/>
    <m/>
    <m/>
    <m/>
  </r>
  <r>
    <d v="2023-09-15T00:00:00"/>
    <s v="Purchasing"/>
    <x v="1"/>
    <s v="Ankyra"/>
    <s v="TSXX-LOA2020"/>
    <x v="44"/>
    <s v="2.0 X 20"/>
    <s v="EE160216X1"/>
    <n v="50"/>
    <n v="60750"/>
    <n v="3037500"/>
    <m/>
    <n v="688.90829298164056"/>
    <n v="688.90829298164056"/>
    <s v="FV-120613"/>
    <m/>
    <m/>
    <m/>
    <m/>
  </r>
  <r>
    <d v="2023-09-15T00:00:00"/>
    <s v="Purchasing"/>
    <x v="1"/>
    <s v="Ankyra"/>
    <s v="TSXX-LOA2025"/>
    <x v="45"/>
    <s v="2.0 X 25"/>
    <s v="EE160217X1"/>
    <n v="50"/>
    <n v="60750"/>
    <n v="3037500"/>
    <m/>
    <n v="688.90829298164056"/>
    <n v="688.90829298164056"/>
    <s v="FV-120613"/>
    <m/>
    <m/>
    <m/>
    <m/>
  </r>
  <r>
    <d v="2023-09-15T00:00:00"/>
    <s v="Purchasing"/>
    <x v="1"/>
    <s v="Ankyra"/>
    <s v="TSXX-LOA2030"/>
    <x v="46"/>
    <s v="2.0 X 30"/>
    <s v="EE160218X1"/>
    <n v="50"/>
    <n v="60750"/>
    <n v="3037500"/>
    <m/>
    <n v="688.90829298164056"/>
    <n v="688.90829298164056"/>
    <s v="FV-120613"/>
    <m/>
    <m/>
    <m/>
    <m/>
  </r>
  <r>
    <d v="2023-09-15T00:00:00"/>
    <s v="Purchasing"/>
    <x v="1"/>
    <s v="Ankyra"/>
    <s v="TSXX-LOA2035"/>
    <x v="47"/>
    <s v="2.0 X 35"/>
    <s v="EE160219X1"/>
    <n v="50"/>
    <n v="60750"/>
    <n v="3037500"/>
    <m/>
    <n v="688.90829298164056"/>
    <n v="688.90829298164056"/>
    <s v="FV-120613"/>
    <m/>
    <m/>
    <m/>
    <m/>
  </r>
  <r>
    <d v="2023-09-15T00:00:00"/>
    <s v="Purchasing"/>
    <x v="1"/>
    <s v="Ankyra"/>
    <s v="TSXX-LOA2040"/>
    <x v="48"/>
    <s v="2.0 X 40"/>
    <s v="CL160220X1"/>
    <n v="50"/>
    <n v="60750"/>
    <n v="3037500"/>
    <m/>
    <n v="688.90829298164056"/>
    <n v="688.90829298164056"/>
    <s v="FV-120613"/>
    <m/>
    <m/>
    <m/>
    <m/>
  </r>
  <r>
    <d v="2023-09-21T00:00:00"/>
    <s v="Sales"/>
    <x v="1"/>
    <s v="Ankyra"/>
    <s v="TSXX-LOA1508"/>
    <x v="12"/>
    <s v="1.5 x 8"/>
    <s v="EE148345X1"/>
    <n v="-30"/>
    <n v="51750"/>
    <n v="-1552500"/>
    <m/>
    <n v="-352.10868307950517"/>
    <n v="-352.10868307950517"/>
    <m/>
    <n v="20230123"/>
    <s v="Comercial S &amp; K SpA (Juan Peña)"/>
    <m/>
    <s v="Catalina"/>
  </r>
  <r>
    <d v="2023-09-21T00:00:00"/>
    <s v="Sales"/>
    <x v="1"/>
    <s v="Ankyra"/>
    <s v="TSXX-LOA2008"/>
    <x v="13"/>
    <s v="2.0 x 8"/>
    <s v="EE148350X1"/>
    <n v="-26"/>
    <n v="51750"/>
    <n v="-1345500"/>
    <m/>
    <n v="-305.16085866890444"/>
    <n v="-305.16085866890444"/>
    <m/>
    <n v="20230123"/>
    <s v="Comercial S &amp; K SpA (Juan Peña)"/>
    <m/>
    <s v="Catalina"/>
  </r>
  <r>
    <d v="2023-09-21T00:00:00"/>
    <s v="Sales"/>
    <x v="1"/>
    <s v="Ankyra"/>
    <s v="TSXX-LOA2008"/>
    <x v="13"/>
    <s v="2.0 x 8"/>
    <s v="EE121923X1"/>
    <n v="-2"/>
    <n v="51750"/>
    <n v="-103500"/>
    <m/>
    <n v="-23.473912205300344"/>
    <n v="-23.473912205300344"/>
    <m/>
    <n v="20230123"/>
    <s v="Comercial S &amp; K SpA (Juan Peña)"/>
    <m/>
    <s v="Catalina"/>
  </r>
  <r>
    <d v="2023-09-21T00:00:00"/>
    <s v="Sales"/>
    <x v="1"/>
    <s v="Ankyra"/>
    <s v="TSXX-LOA2008"/>
    <x v="13"/>
    <s v="2.0 x 8"/>
    <s v="EE121923X1"/>
    <n v="-8"/>
    <n v="51750"/>
    <n v="-414000"/>
    <m/>
    <n v="-93.895648821201377"/>
    <n v="-93.895648821201377"/>
    <m/>
    <n v="20230123"/>
    <s v="Comercial S &amp; K SpA (Juan Peña)"/>
    <m/>
    <s v="Catalina"/>
  </r>
  <r>
    <d v="2023-09-21T00:00:00"/>
    <s v="Sales"/>
    <x v="1"/>
    <s v="Ankyra"/>
    <s v="TSXX-LOA2008"/>
    <x v="13"/>
    <s v="2.0 x 8"/>
    <s v="EE141994X1"/>
    <n v="-8"/>
    <n v="51750"/>
    <n v="-414000"/>
    <m/>
    <n v="-93.895648821201377"/>
    <n v="-93.895648821201377"/>
    <m/>
    <n v="20230123"/>
    <s v="Comercial S &amp; K SpA (Juan Peña)"/>
    <m/>
    <s v="Catalina"/>
  </r>
  <r>
    <d v="2023-09-21T00:00:00"/>
    <s v="Sales"/>
    <x v="1"/>
    <s v="Ankyra"/>
    <s v="TSXX-LOA2008"/>
    <x v="13"/>
    <s v="2.0 x 8"/>
    <s v="EE152481X1"/>
    <n v="-6"/>
    <n v="51750"/>
    <n v="-310500"/>
    <m/>
    <n v="-70.421736615901025"/>
    <n v="-70.421736615901025"/>
    <m/>
    <n v="20230123"/>
    <s v="Comercial S &amp; K SpA (Juan Peña)"/>
    <m/>
    <s v="Catalina"/>
  </r>
  <r>
    <d v="2023-09-04T00:00:00"/>
    <s v="Sales"/>
    <x v="1"/>
    <s v="Bio-Ray"/>
    <s v="A-1PL-212010"/>
    <x v="25"/>
    <s v="2.0 x 10"/>
    <s v="L220923001"/>
    <n v="-15"/>
    <n v="81594"/>
    <n v="-1223910"/>
    <m/>
    <n v="-277.58411485206904"/>
    <n v="-277.58411485206904"/>
    <m/>
    <n v="20230119"/>
    <s v="Sideral Business (Perú - Roger Echaiz)"/>
    <m/>
    <s v="Catalina"/>
  </r>
  <r>
    <d v="2023-09-11T00:00:00"/>
    <s v="Sales"/>
    <x v="1"/>
    <s v="Bio-Ray"/>
    <s v="A-1PL-212010"/>
    <x v="25"/>
    <s v="2.0 x 10"/>
    <s v="L220923001"/>
    <n v="-17"/>
    <n v="81594"/>
    <n v="-1387098"/>
    <m/>
    <n v="-314.59533016567821"/>
    <n v="-314.59533016567821"/>
    <m/>
    <n v="20230121"/>
    <s v="Medicona SRL (Guillermo Ramírez-Rep Dominicana)"/>
    <m/>
    <s v="Conny"/>
  </r>
  <r>
    <d v="2023-09-11T00:00:00"/>
    <s v="Sales"/>
    <x v="1"/>
    <s v="Bio-Ray"/>
    <s v="A-1PL-212010"/>
    <x v="25"/>
    <s v="2.0 x 10"/>
    <s v=" L230601001"/>
    <n v="-3"/>
    <n v="69131"/>
    <n v="-207393"/>
    <m/>
    <n v="-47.036957236655596"/>
    <n v="-47.036957236655596"/>
    <m/>
    <n v="20230121"/>
    <s v="Medicona SRL (Guillermo Ramírez-Rep Dominicana)"/>
    <m/>
    <s v="Conny"/>
  </r>
  <r>
    <d v="2023-09-21T00:00:00"/>
    <s v="Sales"/>
    <x v="1"/>
    <s v="Ankyra"/>
    <s v="TSXX-LOA2010"/>
    <x v="7"/>
    <s v="2.0 X 10"/>
    <s v="EE148358X1"/>
    <n v="-4"/>
    <n v="51750"/>
    <n v="-207000"/>
    <m/>
    <n v="-46.947824410600688"/>
    <n v="-46.947824410600688"/>
    <m/>
    <n v="20230123"/>
    <s v="Comercial S &amp; K SpA (Juan Peña)"/>
    <m/>
    <s v="Catalina"/>
  </r>
  <r>
    <d v="2023-09-21T00:00:00"/>
    <s v="Sales"/>
    <x v="1"/>
    <s v="Ankyra"/>
    <s v="TSXX-LOA2010"/>
    <x v="7"/>
    <s v="2.0 X 10"/>
    <s v="EE148353X1"/>
    <n v="-1"/>
    <n v="51750"/>
    <n v="-51750"/>
    <m/>
    <n v="-11.736956102650172"/>
    <n v="-11.736956102650172"/>
    <m/>
    <n v="20230123"/>
    <s v="Comercial S &amp; K SpA (Juan Peña)"/>
    <m/>
    <s v="Catalina"/>
  </r>
  <r>
    <d v="2023-09-04T00:00:00"/>
    <s v="Inventory loan"/>
    <x v="1"/>
    <s v="Ankyra"/>
    <s v="TSXX-LOA2012"/>
    <x v="19"/>
    <s v="2.0 X 12"/>
    <s v="EE148367X1"/>
    <n v="20"/>
    <n v="51750"/>
    <n v="1035000"/>
    <m/>
    <n v="234.73912205300343"/>
    <n v="234.73912205300343"/>
    <m/>
    <m/>
    <s v="CLEMI - Certificación"/>
    <s v="Virginia"/>
    <m/>
  </r>
  <r>
    <d v="2023-09-15T00:00:00"/>
    <s v="Purchasing"/>
    <x v="1"/>
    <s v="Ankyra"/>
    <s v="TSXX-LOA2012"/>
    <x v="19"/>
    <s v="2.0 x 12"/>
    <s v="EE160214X1"/>
    <n v="80"/>
    <n v="51750"/>
    <n v="4140000"/>
    <m/>
    <n v="938.95648821201371"/>
    <n v="938.95648821201371"/>
    <s v="FV-120613"/>
    <m/>
    <m/>
    <m/>
    <m/>
  </r>
  <r>
    <d v="2023-09-21T00:00:00"/>
    <s v="Sales"/>
    <x v="1"/>
    <s v="Ankyra"/>
    <s v="TSXX-LOA2012"/>
    <x v="19"/>
    <s v="2.0 X 12"/>
    <s v="EE148367X1"/>
    <n v="-45"/>
    <n v="51750"/>
    <n v="-2328750"/>
    <m/>
    <n v="-528.16302461925773"/>
    <n v="-528.16302461925773"/>
    <m/>
    <n v="20230123"/>
    <s v="Comercial S &amp; K SpA (Juan Peña)"/>
    <m/>
    <s v="Catalina"/>
  </r>
  <r>
    <d v="2023-09-21T00:00:00"/>
    <s v="Sales"/>
    <x v="1"/>
    <s v="Ankyra"/>
    <s v="TSXX-LOA2014"/>
    <x v="14"/>
    <s v="2.0 x 14"/>
    <s v="EE142363X1"/>
    <n v="-3"/>
    <n v="51750"/>
    <n v="-155250"/>
    <m/>
    <n v="-35.210868307950513"/>
    <n v="-35.210868307950513"/>
    <m/>
    <n v="20230123"/>
    <s v="Comercial S &amp; K SpA (Juan Peña)"/>
    <m/>
    <s v="Catalina"/>
  </r>
  <r>
    <d v="2023-09-21T00:00:00"/>
    <s v="Sales"/>
    <x v="1"/>
    <s v="Ankyra"/>
    <s v="TSXX-LOA2014"/>
    <x v="14"/>
    <s v="2.0 X 14"/>
    <s v="EE148376X1"/>
    <n v="-43"/>
    <n v="51750"/>
    <n v="-2225250"/>
    <m/>
    <n v="-504.68911241395739"/>
    <n v="-504.68911241395739"/>
    <m/>
    <n v="20230123"/>
    <s v="Comercial S &amp; K SpA (Juan Peña)"/>
    <m/>
    <s v="Catalina"/>
  </r>
  <r>
    <d v="2023-09-21T00:00:00"/>
    <s v="Sales"/>
    <x v="1"/>
    <s v="Ankyra"/>
    <s v="TSXX-LOA2014"/>
    <x v="14"/>
    <s v="2.0 X 14"/>
    <s v="EE148373X1"/>
    <n v="-4"/>
    <n v="51750"/>
    <n v="-207000"/>
    <m/>
    <n v="-46.947824410600688"/>
    <n v="-46.947824410600688"/>
    <m/>
    <n v="20230123"/>
    <s v="Comercial S &amp; K SpA (Juan Peña)"/>
    <m/>
    <s v="Catalina"/>
  </r>
  <r>
    <d v="2023-09-21T00:00:00"/>
    <s v="Sales"/>
    <x v="1"/>
    <s v="Ankyra"/>
    <s v="TSXX-LOA2017"/>
    <x v="15"/>
    <s v="2.0 X 17"/>
    <s v="EE160215X1"/>
    <n v="-30"/>
    <n v="51750"/>
    <n v="-1552500"/>
    <m/>
    <n v="-352.10868307950517"/>
    <n v="-352.10868307950517"/>
    <m/>
    <n v="20230123"/>
    <s v="Comercial S &amp; K SpA (Juan Peña)"/>
    <m/>
    <s v="Catalina"/>
  </r>
  <r>
    <d v="2023-09-21T00:00:00"/>
    <s v="Sales"/>
    <x v="1"/>
    <s v="Ankyra"/>
    <s v="TSXX-LOART2012"/>
    <x v="28"/>
    <s v="2.0 x 12 Total"/>
    <s v="EE148384X1"/>
    <n v="-17"/>
    <n v="51750"/>
    <n v="-879750"/>
    <m/>
    <n v="-199.52825374505292"/>
    <n v="-199.52825374505292"/>
    <m/>
    <n v="20230123"/>
    <s v="Comercial S &amp; K SpA (Juan Peña)"/>
    <m/>
    <s v="Catalina"/>
  </r>
  <r>
    <d v="2023-09-21T00:00:00"/>
    <s v="Sales"/>
    <x v="1"/>
    <s v="Ankyra"/>
    <s v="TSXX-LOART2012"/>
    <x v="17"/>
    <s v="2.0 x 12 Total"/>
    <s v="EE148385X1"/>
    <n v="-33"/>
    <n v="51750"/>
    <n v="-1707750"/>
    <m/>
    <n v="-387.31955138745565"/>
    <n v="-387.31955138745565"/>
    <m/>
    <n v="20230123"/>
    <s v="Comercial S &amp; K SpA (Juan Peña)"/>
    <m/>
    <s v="Catalina"/>
  </r>
  <r>
    <d v="2023-09-21T00:00:00"/>
    <s v="Sales"/>
    <x v="0"/>
    <s v="Ankyra"/>
    <s v="820-028"/>
    <x v="33"/>
    <s v="UNICO"/>
    <m/>
    <n v="-10"/>
    <n v="172550"/>
    <n v="-1725500"/>
    <s v="COP"/>
    <n v="-391.34527063039366"/>
    <n v="-391.34527063039366"/>
    <m/>
    <n v="20230123"/>
    <s v="Comercial S &amp; K SpA (Juan Peña)"/>
    <m/>
    <s v="Catalina"/>
  </r>
  <r>
    <d v="2023-09-21T00:00:00"/>
    <s v="Sales"/>
    <x v="0"/>
    <s v="Ankyra"/>
    <s v="820-032"/>
    <x v="32"/>
    <s v="Blade for Engine"/>
    <m/>
    <n v="-10"/>
    <n v="83600"/>
    <n v="-836000"/>
    <m/>
    <n v="-189.60570631527619"/>
    <n v="-189.60570631527619"/>
    <m/>
    <n v="20230123"/>
    <s v="Comercial S &amp; K SpA (Juan Peña)"/>
    <m/>
    <s v="Catalina"/>
  </r>
  <r>
    <d v="2023-09-22T00:00:00"/>
    <s v="Sales"/>
    <x v="1"/>
    <s v="Bio-Ray"/>
    <s v="M-211308"/>
    <x v="3"/>
    <s v="1.3 x 8"/>
    <s v="L210206901"/>
    <n v="-6"/>
    <n v="73331"/>
    <n v="-439986"/>
    <m/>
    <n v="-99.789301792862574"/>
    <n v="-99.789301792862574"/>
    <m/>
    <n v="20230124"/>
    <s v="Dr Carlos Ramiro Llusca (Ecuador)"/>
    <m/>
    <s v="Catalina"/>
  </r>
  <r>
    <d v="2023-09-22T00:00:00"/>
    <s v="Sales"/>
    <x v="1"/>
    <s v="Bio-Ray"/>
    <s v="V-201408"/>
    <x v="27"/>
    <s v="V 1.4 x 8"/>
    <s v="L221110101"/>
    <n v="-4"/>
    <n v="93249"/>
    <n v="-372996"/>
    <m/>
    <n v="-84.595897168388476"/>
    <n v="-84.595897168388476"/>
    <m/>
    <n v="20230124"/>
    <s v="Dr Carlos Ramiro Llusca (Ecuador)"/>
    <m/>
    <s v="Catalina"/>
  </r>
  <r>
    <d v="2023-09-22T00:00:00"/>
    <s v="Sales"/>
    <x v="1"/>
    <s v="Bio-Ray"/>
    <s v="V-201408"/>
    <x v="27"/>
    <s v="V 1.4 x 8"/>
    <s v="L221110101"/>
    <n v="-1"/>
    <n v="79213.829545454559"/>
    <n v="-79213.829545454559"/>
    <m/>
    <n v="-17.96578241734905"/>
    <n v="-17.96578241734905"/>
    <m/>
    <n v="20230124"/>
    <s v="Dr Carlos Ramiro Llusca (Ecuador)"/>
    <m/>
    <s v="Catalina"/>
  </r>
  <r>
    <d v="2023-09-22T00:00:00"/>
    <s v="Sales"/>
    <x v="1"/>
    <s v="Bio-Ray"/>
    <s v="A-1PL-211508"/>
    <x v="5"/>
    <s v="1.5 x 8"/>
    <s v="L220602101"/>
    <n v="-9"/>
    <n v="81594"/>
    <n v="-734346"/>
    <m/>
    <n v="-166.55046891124141"/>
    <n v="-166.55046891124141"/>
    <m/>
    <n v="20230124"/>
    <s v="Dr Carlos Ramiro Llusca (Ecuador)"/>
    <m/>
    <s v="Catalina"/>
  </r>
  <r>
    <d v="2023-09-22T00:00:00"/>
    <s v="Sales"/>
    <x v="1"/>
    <s v="Bio-Ray"/>
    <s v="A-1PL-211508"/>
    <x v="5"/>
    <s v="1.5 x 8"/>
    <s v="L230206401"/>
    <n v="-2"/>
    <n v="69875.829545454544"/>
    <n v="-139751.65909090909"/>
    <m/>
    <n v="-31.695827787875011"/>
    <n v="-31.695827787875011"/>
    <m/>
    <n v="20230124"/>
    <s v="Dr Carlos Ramiro Llusca (Ecuador)"/>
    <m/>
    <s v="Catalina"/>
  </r>
  <r>
    <d v="2023-09-22T00:00:00"/>
    <s v="Sales"/>
    <x v="1"/>
    <s v="Bio-Ray"/>
    <s v="A-1PL-212008"/>
    <x v="6"/>
    <s v="2.0 x 8"/>
    <s v="L220504801"/>
    <n v="-16"/>
    <n v="81594"/>
    <n v="-1305504"/>
    <m/>
    <n v="-296.08972250887359"/>
    <n v="-296.08972250887359"/>
    <m/>
    <n v="20230124"/>
    <s v="Dr Carlos Ramiro Llusca (Ecuador)"/>
    <m/>
    <s v="Catalina"/>
  </r>
  <r>
    <d v="2023-09-21T00:00:00"/>
    <s v="Sales"/>
    <x v="1"/>
    <s v="Ankyra"/>
    <s v="TSXX-LOA2010"/>
    <x v="7"/>
    <s v="2.0 X 10"/>
    <s v="EE133303X1"/>
    <n v="-12"/>
    <n v="51750"/>
    <n v="-621000"/>
    <m/>
    <n v="-140.84347323180205"/>
    <n v="-140.84347323180205"/>
    <m/>
    <n v="20230123"/>
    <s v="Comercial S &amp; K SpA (Juan Peña)"/>
    <m/>
    <s v="Catalina"/>
  </r>
  <r>
    <d v="2023-09-04T00:00:00"/>
    <s v="Sales"/>
    <x v="1"/>
    <s v="Bio-Ray"/>
    <s v="A-1PL-212012"/>
    <x v="20"/>
    <s v="2.0 x 12"/>
    <s v="L230105301"/>
    <n v="-2"/>
    <n v="81594"/>
    <n v="-163188"/>
    <m/>
    <n v="-37.011215313609199"/>
    <n v="-37.011215313609199"/>
    <m/>
    <n v="20230119"/>
    <s v="Sideral Business (Perú - Roger Echaiz)"/>
    <m/>
    <s v="Catalina"/>
  </r>
  <r>
    <d v="2023-09-11T00:00:00"/>
    <s v="Sales"/>
    <x v="1"/>
    <s v="Bio-Ray"/>
    <s v="A-1PL-212012"/>
    <x v="20"/>
    <s v="2.0 x 12"/>
    <s v="L221107201"/>
    <n v="-15"/>
    <n v="65949.40444444443"/>
    <n v="-989241.06666666642"/>
    <m/>
    <n v="-224.3609463653236"/>
    <n v="-224.3609463653236"/>
    <m/>
    <n v="20230121"/>
    <s v="Medicona SRL (Guillermo Ramírez-Rep Dominicana)"/>
    <m/>
    <s v="Conny"/>
  </r>
  <r>
    <d v="2023-09-22T00:00:00"/>
    <s v="Sales"/>
    <x v="1"/>
    <s v="Bio-Ray"/>
    <s v="A-1PL-212014"/>
    <x v="8"/>
    <s v="2.0 x 14"/>
    <s v=" L220304601"/>
    <n v="-6"/>
    <n v="69131"/>
    <n v="-414786"/>
    <s v="COP"/>
    <n v="-94.073914473311191"/>
    <n v="-94.073914473311191"/>
    <m/>
    <n v="20230124"/>
    <s v="Dr Carlos Ramiro Llusca (Ecuador)"/>
    <m/>
    <s v="Catalina"/>
  </r>
  <r>
    <d v="2023-09-22T00:00:00"/>
    <s v="Sales"/>
    <x v="1"/>
    <s v="Bio-Ray"/>
    <s v="A-1PIZC-212017"/>
    <x v="22"/>
    <s v="IZC 2 x 17"/>
    <s v=" L230500801"/>
    <n v="-10"/>
    <n v="75398.578723404251"/>
    <n v="-753985.78723404254"/>
    <m/>
    <n v="-171.00479394759594"/>
    <n v="-171.00479394759594"/>
    <m/>
    <n v="20230124"/>
    <s v="Dr Carlos Ramiro Llusca (Ecuador)"/>
    <m/>
    <s v="Catalina"/>
  </r>
  <r>
    <d v="2023-09-22T00:00:00"/>
    <s v="Sales"/>
    <x v="1"/>
    <s v="Bio-Ray"/>
    <s v="A-1N-211508"/>
    <x v="42"/>
    <s v="1.5 x 8 BS"/>
    <s v="L191121001"/>
    <n v="-8"/>
    <n v="1"/>
    <n v="-8"/>
    <s v="USD"/>
    <m/>
    <n v="-8"/>
    <m/>
    <n v="20230124"/>
    <s v="Dr Carlos Ramiro Llusca (Ecuador)"/>
    <m/>
    <s v="Catalina"/>
  </r>
  <r>
    <d v="2023-09-22T00:00:00"/>
    <s v="Sales"/>
    <x v="0"/>
    <s v="Bio-Ray"/>
    <s v="106-11"/>
    <x v="41"/>
    <s v="Expansor 3ra generación #11 SET"/>
    <m/>
    <n v="-3"/>
    <n v="331339.82954545453"/>
    <n v="-994019.48863636353"/>
    <s v="COP"/>
    <n v="-225.44469764838203"/>
    <n v="-225.44469764838203"/>
    <m/>
    <n v="20230124"/>
    <s v="Dr Carlos Ramiro Llusca (Ecuador)"/>
    <m/>
    <s v="Catalina"/>
  </r>
  <r>
    <d v="2023-09-22T00:00:00"/>
    <s v="Sales"/>
    <x v="0"/>
    <s v="Bio-Ray"/>
    <n v="3318225"/>
    <x v="23"/>
    <s v="Blade for Engine"/>
    <m/>
    <n v="-3"/>
    <n v="153420.53519000002"/>
    <n v="-460261.60557000007"/>
    <s v="COP"/>
    <n v="-104.38783111710876"/>
    <n v="-104.38783111710876"/>
    <m/>
    <n v="20230124"/>
    <s v="Dr Carlos Ramiro Llusca (Ecuador)"/>
    <m/>
    <s v="Catalina"/>
  </r>
  <r>
    <d v="2023-09-22T00:00:00"/>
    <s v="Sales"/>
    <x v="1"/>
    <s v="Ankyra"/>
    <s v="TSXX-LOA1508"/>
    <x v="12"/>
    <s v="1.5 x 8"/>
    <s v="EE148345X1"/>
    <n v="-4"/>
    <n v="51750"/>
    <n v="-207000"/>
    <m/>
    <n v="-46.947824410600688"/>
    <n v="-46.947824410600688"/>
    <m/>
    <n v="20230124"/>
    <s v="Dr Carlos Ramiro Llusca (Ecuador)"/>
    <m/>
    <s v="Catalina"/>
  </r>
  <r>
    <d v="2023-09-22T00:00:00"/>
    <s v="Sales"/>
    <x v="1"/>
    <s v="Ankyra"/>
    <s v="TSXX-LOA2008"/>
    <x v="13"/>
    <s v="2.0 x 8"/>
    <s v="EE148350X1"/>
    <n v="-1"/>
    <n v="51750"/>
    <n v="-51750"/>
    <m/>
    <n v="-11.736956102650172"/>
    <n v="-11.736956102650172"/>
    <m/>
    <n v="20230124"/>
    <s v="Dr Carlos Ramiro Llusca (Ecuador)"/>
    <m/>
    <s v="Catalina"/>
  </r>
  <r>
    <d v="2023-09-22T00:00:00"/>
    <s v="Sales"/>
    <x v="1"/>
    <s v="Ankyra"/>
    <s v="TSXX-LOA2008"/>
    <x v="13"/>
    <s v="2.0 x 8"/>
    <s v="EE152481X1"/>
    <n v="-3"/>
    <n v="51750"/>
    <n v="-155250"/>
    <m/>
    <n v="-35.210868307950513"/>
    <n v="-35.210868307950513"/>
    <m/>
    <n v="20230124"/>
    <s v="Dr Carlos Ramiro Llusca (Ecuador)"/>
    <m/>
    <s v="Catalina"/>
  </r>
  <r>
    <d v="2023-09-21T00:00:00"/>
    <s v="Sales"/>
    <x v="1"/>
    <s v="Ankyra"/>
    <s v="TSXX-LOA2010"/>
    <x v="7"/>
    <s v="2.0 X 10"/>
    <s v="EE141996X1"/>
    <n v="-9"/>
    <n v="51750"/>
    <n v="-465750"/>
    <m/>
    <n v="-105.63260492385155"/>
    <n v="-105.63260492385155"/>
    <m/>
    <n v="20230123"/>
    <s v="Comercial S &amp; K SpA (Juan Peña)"/>
    <m/>
    <s v="Catalina"/>
  </r>
  <r>
    <d v="2023-09-21T00:00:00"/>
    <s v="Sales"/>
    <x v="1"/>
    <s v="Ankyra"/>
    <s v="TSXX-LOA2010"/>
    <x v="7"/>
    <s v="2.0 X 10"/>
    <s v="EE148354X1"/>
    <n v="-24"/>
    <n v="51750"/>
    <n v="-1242000"/>
    <m/>
    <n v="-281.6869464636041"/>
    <n v="-281.6869464636041"/>
    <m/>
    <n v="20230123"/>
    <s v="Comercial S &amp; K SpA (Juan Peña)"/>
    <m/>
    <s v="Catalina"/>
  </r>
  <r>
    <d v="2023-09-21T00:00:00"/>
    <s v="Sales"/>
    <x v="1"/>
    <s v="Ankyra"/>
    <s v="TSXX-LOA2012"/>
    <x v="19"/>
    <s v="2.0 X 12"/>
    <s v="EE160214X1"/>
    <n v="-1"/>
    <n v="51750"/>
    <n v="-51750"/>
    <m/>
    <n v="-11.736956102650172"/>
    <n v="-11.736956102650172"/>
    <m/>
    <n v="20230123"/>
    <s v="Comercial S &amp; K SpA (Juan Peña)"/>
    <m/>
    <s v="Catalina"/>
  </r>
  <r>
    <d v="2023-09-21T00:00:00"/>
    <s v="Sales"/>
    <x v="1"/>
    <s v="Ankyra"/>
    <s v="TSXX-LOA2012"/>
    <x v="19"/>
    <s v="2.0 X 12"/>
    <s v="EE148366X1"/>
    <n v="-4"/>
    <n v="51750"/>
    <n v="-207000"/>
    <m/>
    <n v="-46.947824410600688"/>
    <n v="-46.947824410600688"/>
    <m/>
    <n v="20230123"/>
    <s v="Comercial S &amp; K SpA (Juan Peña)"/>
    <m/>
    <s v="Catalina"/>
  </r>
  <r>
    <d v="2023-09-22T00:00:00"/>
    <s v="Sales"/>
    <x v="1"/>
    <s v="Ankyra"/>
    <s v="TSXX-LOA2014"/>
    <x v="14"/>
    <s v="2.0 X 14"/>
    <s v="EE148373X1"/>
    <n v="-4"/>
    <n v="51750"/>
    <n v="-207000"/>
    <m/>
    <n v="-46.947824410600688"/>
    <n v="-46.947824410600688"/>
    <m/>
    <n v="20230124"/>
    <s v="Dr Carlos Ramiro Llusca (Ecuador)"/>
    <m/>
    <s v="Catalina"/>
  </r>
  <r>
    <d v="2023-09-22T00:00:00"/>
    <s v="Sales"/>
    <x v="1"/>
    <s v="Ankyra"/>
    <s v="TSXX-LOA2017"/>
    <x v="15"/>
    <s v="2.0 X 17"/>
    <s v="EE160215X1"/>
    <n v="-4"/>
    <n v="51750"/>
    <n v="-207000"/>
    <m/>
    <n v="-46.947824410600688"/>
    <n v="-46.947824410600688"/>
    <m/>
    <n v="20230124"/>
    <s v="Dr Carlos Ramiro Llusca (Ecuador)"/>
    <m/>
    <s v="Catalina"/>
  </r>
  <r>
    <d v="2023-09-22T00:00:00"/>
    <s v="Sales"/>
    <x v="1"/>
    <s v="Ankyra"/>
    <s v="TSXX-LOART2012"/>
    <x v="28"/>
    <s v="2.0 x 12 Total"/>
    <s v="EE148384X1"/>
    <n v="-2"/>
    <n v="51750"/>
    <n v="-103500"/>
    <m/>
    <n v="-23.473912205300344"/>
    <n v="-23.473912205300344"/>
    <m/>
    <n v="20230124"/>
    <s v="Dr Carlos Ramiro Llusca (Ecuador)"/>
    <m/>
    <s v="Catalina"/>
  </r>
  <r>
    <d v="2023-09-22T00:00:00"/>
    <s v="Sales"/>
    <x v="1"/>
    <s v="Ankyra"/>
    <s v="TSXX-LOART2012"/>
    <x v="17"/>
    <s v="2.0 x 12 Total"/>
    <s v="EE148385X1"/>
    <n v="-4"/>
    <n v="51750"/>
    <n v="-207000"/>
    <m/>
    <n v="-46.947824410600688"/>
    <n v="-46.947824410600688"/>
    <m/>
    <n v="20230124"/>
    <s v="Dr Carlos Ramiro Llusca (Ecuador)"/>
    <m/>
    <s v="Catalina"/>
  </r>
  <r>
    <d v="2023-09-22T00:00:00"/>
    <s v="Sales"/>
    <x v="0"/>
    <s v="Bio-Ray"/>
    <n v="3308050"/>
    <x v="21"/>
    <s v="Handle Universal "/>
    <m/>
    <n v="-1"/>
    <n v="505243.49166666658"/>
    <n v="-505243.49166666658"/>
    <s v="COP"/>
    <n v="-114.58977164910847"/>
    <n v="-114.58977164910847"/>
    <m/>
    <n v="20230124"/>
    <s v="Dr Carlos Ramiro Llusca (Ecuador)"/>
    <m/>
    <s v="Catalina"/>
  </r>
  <r>
    <d v="2023-09-22T00:00:00"/>
    <s v="Sales"/>
    <x v="0"/>
    <s v="Bio-Ray"/>
    <n v="3318235"/>
    <x v="30"/>
    <s v="Extensión"/>
    <m/>
    <n v="-1"/>
    <n v="126823.496"/>
    <n v="-126823.496"/>
    <m/>
    <n v="-28.763706383316514"/>
    <n v="-28.763706383316514"/>
    <m/>
    <n v="20230124"/>
    <s v="Dr Carlos Ramiro Llusca (Ecuador)"/>
    <m/>
    <s v="Catalina"/>
  </r>
  <r>
    <d v="2023-09-26T00:00:00"/>
    <s v="Inventory"/>
    <x v="0"/>
    <s v="Bio-Ray"/>
    <s v="pieza contra ángulo"/>
    <x v="49"/>
    <s v="pieza contra ángulo"/>
    <m/>
    <n v="4"/>
    <m/>
    <m/>
    <m/>
    <n v="0"/>
    <n v="0"/>
    <m/>
    <m/>
    <m/>
    <m/>
    <m/>
  </r>
  <r>
    <d v="2023-09-28T00:00:00"/>
    <s v="Inventory loan"/>
    <x v="0"/>
    <s v="Ankyra"/>
    <s v="820-029"/>
    <x v="1"/>
    <s v="Mango"/>
    <m/>
    <n v="-10"/>
    <n v="647360"/>
    <n v="-6473600"/>
    <m/>
    <n v="-1468.2194980892009"/>
    <n v="-1468.2194980892009"/>
    <m/>
    <m/>
    <m/>
    <s v="Orthopremium"/>
    <m/>
  </r>
  <r>
    <d v="2023-09-28T00:00:00"/>
    <s v="Inventory loan"/>
    <x v="0"/>
    <s v="Ankyra"/>
    <s v="820-031"/>
    <x v="2"/>
    <s v="Extensión"/>
    <m/>
    <n v="-12"/>
    <n v="102340"/>
    <n v="-1228080"/>
    <m/>
    <n v="-278.52987537280433"/>
    <n v="-278.52987537280433"/>
    <m/>
    <m/>
    <m/>
    <s v="Orthopremium"/>
    <m/>
  </r>
  <r>
    <d v="2023-09-29T00:00:00"/>
    <s v="Sales"/>
    <x v="0"/>
    <s v="Ankyra"/>
    <s v="820-029"/>
    <x v="1"/>
    <s v="Mango"/>
    <n v="50359"/>
    <n v="-10"/>
    <n v="647360"/>
    <n v="-6473600"/>
    <m/>
    <n v="-1468.2194980892009"/>
    <n v="-1468.2194980892009"/>
    <m/>
    <n v="20230129"/>
    <s v="Comercial S &amp; K SpA (Juan Peña)"/>
    <m/>
    <s v="Catalina"/>
  </r>
  <r>
    <d v="2023-09-29T00:00:00"/>
    <s v="Sales"/>
    <x v="0"/>
    <s v="Ankyra"/>
    <s v="820-031"/>
    <x v="2"/>
    <s v="Extensión"/>
    <m/>
    <n v="-10"/>
    <n v="102340"/>
    <n v="-1023400"/>
    <m/>
    <n v="-232.10822947733692"/>
    <n v="-232.10822947733692"/>
    <m/>
    <n v="20230129"/>
    <s v="Comercial S &amp; K SpA (Juan Peña)"/>
    <m/>
    <s v="Catalina"/>
  </r>
  <r>
    <d v="2023-09-29T00:00:00"/>
    <s v="Damage"/>
    <x v="0"/>
    <s v="Ankyra"/>
    <s v="820-031"/>
    <x v="2"/>
    <s v="Extensión"/>
    <m/>
    <n v="-10"/>
    <n v="102340"/>
    <n v="-1023400"/>
    <m/>
    <n v="-232.10822947733692"/>
    <n v="-232.10822947733692"/>
    <s v="Producto con caucho roto"/>
    <m/>
    <m/>
    <m/>
    <s v="Producto con caucho roto"/>
  </r>
  <r>
    <d v="2023-10-03T00:00:00"/>
    <s v="Sales"/>
    <x v="1"/>
    <s v="Ankyra"/>
    <s v="TSXX-LOA2030"/>
    <x v="46"/>
    <s v="2.0 X 30"/>
    <s v="EE160218X1"/>
    <n v="-4"/>
    <n v="60750"/>
    <n v="-243000"/>
    <m/>
    <n v="-55.112663438531243"/>
    <n v="-55.112663438531243"/>
    <m/>
    <s v="link de pago por USD$250 recibido 04-Oct-23"/>
    <s v="Dr. Óscar Arita  - Congreso SCO Medellín"/>
    <s v="Virginia"/>
    <m/>
  </r>
  <r>
    <d v="2023-10-03T00:00:00"/>
    <s v="Sales"/>
    <x v="1"/>
    <s v="Ankyra"/>
    <s v="TSXX-LOA2025"/>
    <x v="45"/>
    <s v="2.0 X 25"/>
    <s v="EE160217X1"/>
    <n v="-4"/>
    <n v="60750"/>
    <n v="-243000"/>
    <m/>
    <n v="-55.112663438531243"/>
    <n v="-55.112663438531243"/>
    <m/>
    <s v="link de pago por USD$250 recibido 04-Oct-23"/>
    <s v="Dr. Óscar Arita  - Congreso SCO Medellín"/>
    <s v="Virginia"/>
    <m/>
  </r>
  <r>
    <d v="2023-09-22T00:00:00"/>
    <s v="Sales"/>
    <x v="1"/>
    <s v="Ankyra"/>
    <s v="TSXX-LOA2012"/>
    <x v="19"/>
    <s v="2.0 X 12"/>
    <s v="EE148366X1"/>
    <n v="-2"/>
    <n v="51750"/>
    <n v="-103500"/>
    <m/>
    <n v="-23.473912205300344"/>
    <n v="-23.473912205300344"/>
    <m/>
    <n v="20230124"/>
    <s v="Dr Carlos Ramiro Llusca (Ecuador)"/>
    <m/>
    <s v="Catalina"/>
  </r>
  <r>
    <d v="2023-09-22T00:00:00"/>
    <s v="Sales"/>
    <x v="1"/>
    <s v="Ankyra"/>
    <s v="TSXX-LOA2012"/>
    <x v="19"/>
    <s v="2.0 X 12"/>
    <s v="EE148368X1"/>
    <n v="-8"/>
    <n v="51750"/>
    <n v="-414000"/>
    <m/>
    <n v="-93.895648821201377"/>
    <n v="-93.895648821201377"/>
    <m/>
    <n v="20230124"/>
    <s v="Dr Carlos Ramiro Llusca (Ecuador)"/>
    <m/>
    <s v="Catalina"/>
  </r>
  <r>
    <d v="2023-08-30T00:00:00"/>
    <s v="Inventory loan"/>
    <x v="1"/>
    <s v="Bio-Ray"/>
    <s v="A-1PL-212012"/>
    <x v="20"/>
    <s v="2.0 x 12"/>
    <s v="L230105301"/>
    <n v="-3"/>
    <n v="81594"/>
    <n v="-244782"/>
    <m/>
    <n v="-55.516822970413806"/>
    <n v="-55.516822970413806"/>
    <m/>
    <m/>
    <s v="Cruza con préstamo 10-may. Se entregó a Dr Llusca en SAIC como préstamo a Jattin"/>
    <s v="Jattin"/>
    <m/>
  </r>
  <r>
    <d v="2023-10-06T00:00:00"/>
    <s v="Sales"/>
    <x v="1"/>
    <s v="Bio-Ray"/>
    <s v="A-1PIZC-212014"/>
    <x v="24"/>
    <s v="IZC 2 x 14"/>
    <s v=" L230500701"/>
    <n v="-15"/>
    <n v="88882"/>
    <n v="-1333230"/>
    <s v="COP"/>
    <n v="-302.37800936688478"/>
    <n v="-302.37800936688478"/>
    <m/>
    <n v="20230130"/>
    <s v="MediLine (JJ Grand Prix - Guatemala)"/>
    <m/>
    <s v="Catalina"/>
  </r>
  <r>
    <d v="2023-10-07T00:00:00"/>
    <s v="Sales"/>
    <x v="1"/>
    <s v="Bio-Ray"/>
    <s v="A-1PL-212008"/>
    <x v="6"/>
    <s v="2.0 x 8"/>
    <s v="L220504801"/>
    <n v="-4"/>
    <n v="81594"/>
    <n v="-326376"/>
    <m/>
    <n v="-74.022430627218398"/>
    <n v="-74.022430627218398"/>
    <m/>
    <n v="20230131"/>
    <s v="Smile Arc (Martinelli)"/>
    <m/>
    <s v="Conny"/>
  </r>
  <r>
    <d v="2023-10-07T00:00:00"/>
    <s v="Sales"/>
    <x v="1"/>
    <s v="Bio-Ray"/>
    <s v="A-1PL-212008"/>
    <x v="6"/>
    <s v="2.0 x 8"/>
    <s v=" L230402901"/>
    <n v="-6"/>
    <n v="69131"/>
    <n v="-414786"/>
    <m/>
    <n v="-94.073914473311191"/>
    <n v="-94.073914473311191"/>
    <m/>
    <n v="20230131"/>
    <s v="Smile Arc (Martinelli)"/>
    <m/>
    <s v="Conny"/>
  </r>
  <r>
    <d v="2023-10-07T00:00:00"/>
    <s v="Sales"/>
    <x v="1"/>
    <s v="Bio-Ray"/>
    <s v="A-1PL-212012"/>
    <x v="20"/>
    <s v="2.0 x 12"/>
    <s v=" L230403301"/>
    <n v="-25"/>
    <n v="69131"/>
    <n v="-1728275"/>
    <m/>
    <n v="-391.97464363879664"/>
    <n v="-391.97464363879664"/>
    <m/>
    <n v="20230131"/>
    <s v="Smile Arc (Martinelli)"/>
    <m/>
    <s v="Conny"/>
  </r>
  <r>
    <d v="2023-09-15T00:00:00"/>
    <s v="Sales"/>
    <x v="1"/>
    <s v="Bio-Ray"/>
    <s v="A-1PL-212012"/>
    <x v="20"/>
    <s v="2.0 x 12"/>
    <s v="L221107201"/>
    <n v="-10"/>
    <n v="65949.40444444443"/>
    <n v="-659494.04444444436"/>
    <m/>
    <n v="-149.57396424354909"/>
    <n v="-149.57396424354909"/>
    <m/>
    <n v="20230122"/>
    <s v="Smile Arc (Martinelli)"/>
    <m/>
    <s v="Conny"/>
  </r>
  <r>
    <d v="2023-10-07T00:00:00"/>
    <s v="Sales"/>
    <x v="1"/>
    <s v="Bio-Ray"/>
    <s v="A-1PIZC-212014"/>
    <x v="24"/>
    <s v="IZC 2 x 14"/>
    <s v=" L230500701"/>
    <n v="-15"/>
    <n v="88882"/>
    <n v="-1333230"/>
    <s v="COP"/>
    <n v="-302.37800936688478"/>
    <n v="-302.37800936688478"/>
    <m/>
    <n v="20230131"/>
    <s v="Smile Arc (Martinelli)"/>
    <m/>
    <s v="Conny"/>
  </r>
  <r>
    <d v="2023-10-20T00:00:00"/>
    <s v="Inventory loan"/>
    <x v="0"/>
    <s v="Ankyra"/>
    <s v="820-032"/>
    <x v="32"/>
    <s v="Blade for Engine"/>
    <m/>
    <n v="-2"/>
    <n v="83600"/>
    <n v="-167200"/>
    <m/>
    <n v="-37.92114126305524"/>
    <n v="-37.92114126305524"/>
    <m/>
    <m/>
    <m/>
    <s v="Virginia"/>
    <m/>
  </r>
  <r>
    <d v="2023-10-20T00:00:00"/>
    <s v="Inventory movement"/>
    <x v="0"/>
    <s v="Ankyra"/>
    <s v="820-028"/>
    <x v="33"/>
    <s v="UNICO"/>
    <m/>
    <n v="3"/>
    <n v="172550"/>
    <n v="517650"/>
    <m/>
    <n v="117.4035811891181"/>
    <n v="117.4035811891181"/>
    <m/>
    <m/>
    <m/>
    <s v="Virginia"/>
    <m/>
  </r>
  <r>
    <d v="2023-10-20T00:00:00"/>
    <s v="Inventory loan"/>
    <x v="1"/>
    <s v="Ankyra"/>
    <s v="TSXX-LOACE1508"/>
    <x v="31"/>
    <s v="Dual 1.5 x 8"/>
    <s v="EE149532X1"/>
    <n v="-2"/>
    <n v="51750"/>
    <n v="-103500"/>
    <m/>
    <n v="-23.473912205300344"/>
    <n v="-23.473912205300344"/>
    <m/>
    <m/>
    <m/>
    <s v="Virginia"/>
    <m/>
  </r>
  <r>
    <d v="2023-10-23T00:00:00"/>
    <s v="Inventory loan"/>
    <x v="0"/>
    <s v="Ankyra"/>
    <s v="820-032"/>
    <x v="32"/>
    <s v="Blade for Engine"/>
    <m/>
    <n v="5"/>
    <n v="83600"/>
    <n v="418000"/>
    <m/>
    <n v="94.802853157638097"/>
    <n v="94.802853157638097"/>
    <m/>
    <m/>
    <m/>
    <s v="Virginia"/>
    <m/>
  </r>
  <r>
    <d v="2023-10-23T00:00:00"/>
    <s v="Inventory movement"/>
    <x v="0"/>
    <s v="Ankyra"/>
    <s v="820-028"/>
    <x v="33"/>
    <s v="UNICO"/>
    <m/>
    <n v="3"/>
    <n v="172550"/>
    <n v="517650"/>
    <m/>
    <n v="117.4035811891181"/>
    <n v="117.4035811891181"/>
    <m/>
    <m/>
    <m/>
    <s v="Virginia"/>
    <m/>
  </r>
  <r>
    <d v="2023-10-23T00:00:00"/>
    <s v="Inventory loan"/>
    <x v="1"/>
    <s v="Ankyra"/>
    <s v="TSXX-LOACE1508"/>
    <x v="31"/>
    <s v="Dual 1.5 x 8"/>
    <s v="EE155999X1"/>
    <n v="2"/>
    <n v="51750"/>
    <n v="103500"/>
    <m/>
    <n v="23.473912205300344"/>
    <n v="23.473912205300344"/>
    <m/>
    <m/>
    <m/>
    <s v="Virginia"/>
    <m/>
  </r>
  <r>
    <d v="2023-10-26T00:00:00"/>
    <s v="Sales"/>
    <x v="1"/>
    <s v="Bio-Ray"/>
    <s v="A-1PL-211508"/>
    <x v="5"/>
    <s v="1.5 x 8"/>
    <s v="L230206401"/>
    <n v="-18"/>
    <n v="69875.829545454544"/>
    <n v="-1257764.9318181819"/>
    <m/>
    <n v="-285.26245009087512"/>
    <n v="-285.26245009087512"/>
    <m/>
    <n v="20230133"/>
    <s v="Smile Arc (Martinelli)"/>
    <m/>
    <s v="Conny"/>
  </r>
  <r>
    <d v="2023-10-26T00:00:00"/>
    <s v="Sales"/>
    <x v="1"/>
    <s v="Bio-Ray"/>
    <s v="A-1PL-211508"/>
    <x v="5"/>
    <s v="1.5 x 8"/>
    <s v=" L230509301"/>
    <n v="-2"/>
    <n v="69131"/>
    <n v="-138262"/>
    <m/>
    <n v="-31.357971491103729"/>
    <n v="-31.357971491103729"/>
    <m/>
    <n v="20230133"/>
    <s v="Smile Arc (Martinelli)"/>
    <m/>
    <s v="Conny"/>
  </r>
  <r>
    <d v="2023-10-26T00:00:00"/>
    <s v="Sales"/>
    <x v="1"/>
    <s v="Ankyra"/>
    <s v="TSXX-LOA1508"/>
    <x v="12"/>
    <s v="1.5 x 8"/>
    <s v="EE148345X1"/>
    <n v="-3"/>
    <n v="51750"/>
    <n v="-155250"/>
    <m/>
    <n v="-35.210868307950513"/>
    <n v="-35.210868307950513"/>
    <m/>
    <n v="20230133"/>
    <s v="Smile Arc (Martinelli)"/>
    <m/>
    <s v="Conny"/>
  </r>
  <r>
    <d v="2023-10-26T00:00:00"/>
    <s v="Sales"/>
    <x v="1"/>
    <s v="Ankyra"/>
    <s v="TSXX-LOACE1508"/>
    <x v="31"/>
    <s v="Dual 1.5 x 8"/>
    <s v="EE149532X1"/>
    <n v="-3"/>
    <n v="51750"/>
    <n v="-155250"/>
    <m/>
    <n v="-35.210868307950513"/>
    <n v="-35.210868307950513"/>
    <m/>
    <n v="20230133"/>
    <s v="Smile Arc (Martinelli)"/>
    <m/>
    <s v="Conny"/>
  </r>
  <r>
    <d v="2023-10-26T00:00:00"/>
    <s v="Donación"/>
    <x v="1"/>
    <s v="Ankyra"/>
    <s v="TSXX-LOA2017"/>
    <x v="15"/>
    <s v="2.0 X 17"/>
    <s v="EE148379X1"/>
    <n v="-10"/>
    <n v="51750"/>
    <n v="-517500"/>
    <m/>
    <n v="-117.36956102650171"/>
    <n v="-117.36956102650171"/>
    <m/>
    <m/>
    <s v="Dr Carlos Villegas solicitud Virginia aprobación Dra Elsa"/>
    <s v="Virginia"/>
    <m/>
  </r>
  <r>
    <d v="2023-10-26T00:00:00"/>
    <s v="Donación"/>
    <x v="1"/>
    <s v="Ankyra"/>
    <s v="TSXX-LOA2014"/>
    <x v="14"/>
    <s v="2.0 X 14"/>
    <s v="EE148373X1"/>
    <n v="-10"/>
    <n v="51750"/>
    <n v="-517500"/>
    <m/>
    <n v="-117.36956102650171"/>
    <n v="-117.36956102650171"/>
    <m/>
    <m/>
    <s v="Dr Carlos Villegas solicitud Virginia aprobación Dra Elsa"/>
    <s v="Virginia"/>
    <m/>
  </r>
  <r>
    <d v="2023-09-22T00:00:00"/>
    <s v="Sales"/>
    <x v="1"/>
    <s v="Bio-Ray"/>
    <s v="A-1PL-212010"/>
    <x v="25"/>
    <s v="2.0 x 10"/>
    <s v=" L230601001"/>
    <n v="-10"/>
    <n v="69131"/>
    <n v="-691310"/>
    <m/>
    <n v="-156.78985745551864"/>
    <n v="-156.78985745551864"/>
    <m/>
    <n v="20230124"/>
    <s v="Dr Carlos Ramiro Llusca (Ecuador)"/>
    <m/>
    <s v="Catalina"/>
  </r>
  <r>
    <d v="2023-11-10T00:00:00"/>
    <s v="Inventory loan"/>
    <x v="1"/>
    <s v="Bio-Ray"/>
    <s v="M-211308"/>
    <x v="3"/>
    <s v="1.3 x 8"/>
    <s v="L210206901"/>
    <n v="-4"/>
    <n v="73331"/>
    <n v="-293324"/>
    <m/>
    <n v="-66.526201195241725"/>
    <n v="-66.526201195241725"/>
    <m/>
    <m/>
    <s v="Enviado a Pereira"/>
    <s v="Mauricio Arbelaez"/>
    <m/>
  </r>
  <r>
    <d v="2023-11-10T00:00:00"/>
    <s v="Inventory loan"/>
    <x v="1"/>
    <s v="Bio-Ray"/>
    <s v="A-1PIZC-212014"/>
    <x v="24"/>
    <s v="IZC 2 x 14"/>
    <s v=" L230500701"/>
    <n v="-4"/>
    <n v="88882"/>
    <n v="-355528"/>
    <s v="COP"/>
    <n v="-80.634135831169274"/>
    <n v="-80.634135831169274"/>
    <m/>
    <m/>
    <s v="Enviado a Pereira"/>
    <s v="Mauricio Arbelaez"/>
    <m/>
  </r>
  <r>
    <d v="2023-11-10T00:00:00"/>
    <s v="Inventory loan"/>
    <x v="0"/>
    <s v="Bio-Ray"/>
    <n v="3318235"/>
    <x v="30"/>
    <s v="Extensión"/>
    <m/>
    <n v="-1"/>
    <n v="126823.496"/>
    <n v="-126823.496"/>
    <m/>
    <n v="-28.763706383316514"/>
    <n v="-28.763706383316514"/>
    <m/>
    <m/>
    <s v="Enviado a Pereira"/>
    <s v="Mauricio Arbelaez"/>
    <m/>
  </r>
  <r>
    <d v="2023-11-10T00:00:00"/>
    <s v="Inventory loan"/>
    <x v="0"/>
    <s v="Bio-Ray"/>
    <n v="3308050"/>
    <x v="21"/>
    <s v="Handle Universal "/>
    <s v="NA"/>
    <n v="-1"/>
    <n v="505243.49166666658"/>
    <n v="-505243.49166666658"/>
    <s v="COP"/>
    <n v="-114.58977164910847"/>
    <n v="-114.58977164910847"/>
    <m/>
    <m/>
    <s v="Enviado a Pereira"/>
    <s v="Mauricio Arbelaez"/>
    <m/>
  </r>
  <r>
    <d v="2023-11-15T00:00:00"/>
    <s v="Sales"/>
    <x v="1"/>
    <s v="Bio-Ray"/>
    <s v="A-1PIZC-212014"/>
    <x v="24"/>
    <s v="IZC 2 x 14"/>
    <s v=" L230500701"/>
    <n v="-24"/>
    <n v="88882"/>
    <n v="-2133168"/>
    <s v="COP"/>
    <n v="-483.80481498701567"/>
    <n v="-483.80481498701567"/>
    <m/>
    <n v="20230161"/>
    <s v="Grupo Helix (Panamá - Dra Ilka)"/>
    <m/>
    <s v="Conny"/>
  </r>
  <r>
    <d v="2023-09-15T00:00:00"/>
    <s v="Sales"/>
    <x v="1"/>
    <s v="Bio-Ray"/>
    <s v="A-1PL-212012"/>
    <x v="20"/>
    <s v="2.0 x 12"/>
    <s v="L230105301"/>
    <n v="-12"/>
    <n v="81594"/>
    <n v="-979128"/>
    <m/>
    <n v="-222.06729188165522"/>
    <n v="-222.06729188165522"/>
    <m/>
    <n v="20230122"/>
    <s v="Smile Arc (Martinelli)"/>
    <m/>
    <s v="Conny"/>
  </r>
  <r>
    <d v="2023-09-22T00:00:00"/>
    <s v="Sales"/>
    <x v="1"/>
    <s v="Ankyra"/>
    <s v="TSXX-LOA2010"/>
    <x v="7"/>
    <s v="2.0 X 10"/>
    <s v="EE148358X1"/>
    <n v="-1"/>
    <n v="51750"/>
    <n v="-51750"/>
    <m/>
    <n v="-11.736956102650172"/>
    <n v="-11.736956102650172"/>
    <m/>
    <n v="20230124"/>
    <s v="Dr Carlos Ramiro Llusca (Ecuador)"/>
    <m/>
    <s v="Catalina"/>
  </r>
  <r>
    <d v="2023-11-15T00:00:00"/>
    <s v="Sales"/>
    <x v="1"/>
    <s v="Bio-Ray"/>
    <s v="A-1PIZC-212014"/>
    <x v="24"/>
    <s v="IZC 2 x 14"/>
    <s v=" L230500701"/>
    <n v="-25"/>
    <n v="88882"/>
    <n v="-2222050"/>
    <s v="COP"/>
    <n v="-503.96334894480799"/>
    <n v="-503.96334894480799"/>
    <m/>
    <n v="20230159"/>
    <s v="MediLine (JJ Grand Prix - Guatemala)"/>
    <m/>
    <s v="Catalina"/>
  </r>
  <r>
    <d v="2023-11-15T00:00:00"/>
    <s v="Sales"/>
    <x v="1"/>
    <s v="Bio-Ray"/>
    <s v="A-1PIZC-212014"/>
    <x v="24"/>
    <s v="IZC 2 x 14"/>
    <s v=" L230500701"/>
    <n v="-5"/>
    <n v="88882"/>
    <n v="-444410"/>
    <s v="COP"/>
    <n v="-100.7926697889616"/>
    <n v="-100.7926697889616"/>
    <m/>
    <n v="20230160"/>
    <s v="MediLine (JJ Grand Prix - Guatemala)"/>
    <m/>
    <s v="Catalina"/>
  </r>
  <r>
    <d v="2023-09-15T00:00:00"/>
    <s v="Sales"/>
    <x v="1"/>
    <s v="Bio-Ray"/>
    <s v="A-1PL-212012"/>
    <x v="20"/>
    <s v="2.0 x 12"/>
    <s v=" L221212901"/>
    <n v="-3"/>
    <n v="69131"/>
    <n v="-207393"/>
    <m/>
    <n v="-47.036957236655596"/>
    <n v="-47.036957236655596"/>
    <m/>
    <n v="20230122"/>
    <s v="Smile Arc (Martinelli)"/>
    <m/>
    <s v="Conny"/>
  </r>
  <r>
    <d v="2023-11-15T00:00:00"/>
    <s v="Sales"/>
    <x v="1"/>
    <s v="Bio-Ray"/>
    <s v="A-1PL-211508"/>
    <x v="5"/>
    <s v="1.5 x 8"/>
    <s v=" L230509301"/>
    <n v="-9"/>
    <n v="69131"/>
    <n v="-622179"/>
    <m/>
    <n v="-141.11087170996677"/>
    <n v="-141.11087170996677"/>
    <m/>
    <n v="20230160"/>
    <s v="MediLine (JJ Grand Prix - Guatemala)"/>
    <m/>
    <s v="Catalina"/>
  </r>
  <r>
    <d v="2023-11-15T00:00:00"/>
    <s v="Purchasing"/>
    <x v="1"/>
    <s v="Ankyra"/>
    <s v="TSXX-LOA1508"/>
    <x v="12"/>
    <s v="1.5 x 8"/>
    <s v="EE152485X1"/>
    <n v="50"/>
    <n v="51750"/>
    <n v="2587500"/>
    <m/>
    <n v="586.8478051325086"/>
    <n v="586.8478051325086"/>
    <s v="FV-124648"/>
    <m/>
    <m/>
    <m/>
    <m/>
  </r>
  <r>
    <d v="2023-11-15T00:00:00"/>
    <s v="Purchasing"/>
    <x v="1"/>
    <s v="Ankyra"/>
    <s v="TSXX-LOA2008"/>
    <x v="13"/>
    <s v="2.0 x 8"/>
    <s v="EE152486X1"/>
    <n v="3"/>
    <n v="51750"/>
    <n v="155250"/>
    <m/>
    <n v="35.210868307950513"/>
    <n v="35.210868307950513"/>
    <s v="FV-124648"/>
    <m/>
    <m/>
    <m/>
    <m/>
  </r>
  <r>
    <d v="2023-11-15T00:00:00"/>
    <s v="Purchasing"/>
    <x v="1"/>
    <s v="Ankyra"/>
    <s v="TSXX-LOA2008"/>
    <x v="13"/>
    <s v="2.0 x 8"/>
    <s v="EE160284X1"/>
    <n v="2"/>
    <n v="51750"/>
    <n v="103500"/>
    <m/>
    <n v="23.473912205300344"/>
    <n v="23.473912205300344"/>
    <s v="FV-124648"/>
    <m/>
    <m/>
    <m/>
    <m/>
  </r>
  <r>
    <d v="2023-11-15T00:00:00"/>
    <s v="Purchasing"/>
    <x v="1"/>
    <s v="Ankyra"/>
    <s v="TSXX-LOA2008"/>
    <x v="13"/>
    <s v="2.0 x 8"/>
    <s v="EE162875X1"/>
    <n v="42"/>
    <n v="51750"/>
    <n v="2173500"/>
    <m/>
    <n v="492.95215631130719"/>
    <n v="492.95215631130719"/>
    <s v="FV-124648"/>
    <m/>
    <m/>
    <m/>
    <m/>
  </r>
  <r>
    <d v="2023-11-15T00:00:00"/>
    <s v="Purchasing"/>
    <x v="1"/>
    <s v="Ankyra"/>
    <s v="TSXX-LOA2008"/>
    <x v="13"/>
    <s v="2.0 x 8"/>
    <s v="EE162875X1"/>
    <n v="3"/>
    <n v="51750"/>
    <n v="155250"/>
    <m/>
    <n v="35.210868307950513"/>
    <n v="35.210868307950513"/>
    <s v="FV-124648"/>
    <m/>
    <m/>
    <m/>
    <m/>
  </r>
  <r>
    <d v="2023-09-22T00:00:00"/>
    <s v="Sales"/>
    <x v="1"/>
    <s v="Ankyra"/>
    <s v="TSXX-LOA2010"/>
    <x v="7"/>
    <s v="2.0 X 10"/>
    <s v="EE148354X1"/>
    <n v="-3"/>
    <n v="51750"/>
    <n v="-155250"/>
    <m/>
    <n v="-35.210868307950513"/>
    <n v="-35.210868307950513"/>
    <m/>
    <n v="20230124"/>
    <s v="Dr Carlos Ramiro Llusca (Ecuador)"/>
    <m/>
    <s v="Catalina"/>
  </r>
  <r>
    <d v="2023-10-05T00:00:00"/>
    <s v="Inventory loan"/>
    <x v="1"/>
    <s v="Ankyra"/>
    <s v="TSXX-LOA2012"/>
    <x v="19"/>
    <s v="2.0 X 12"/>
    <s v="EE148368X1"/>
    <n v="-2"/>
    <n v="51750"/>
    <n v="-103500"/>
    <m/>
    <n v="-23.473912205300344"/>
    <n v="-23.473912205300344"/>
    <m/>
    <m/>
    <m/>
    <s v="Jattin"/>
    <m/>
  </r>
  <r>
    <d v="2023-11-15T00:00:00"/>
    <s v="Purchasing"/>
    <x v="1"/>
    <s v="Ankyra"/>
    <s v="TSXX-LOA2014"/>
    <x v="14"/>
    <s v="2.0 x 14"/>
    <s v="EE162878X1"/>
    <n v="130"/>
    <n v="51750"/>
    <n v="6727500"/>
    <m/>
    <n v="1525.8042933445224"/>
    <n v="1525.8042933445224"/>
    <s v="FV-124648"/>
    <m/>
    <m/>
    <m/>
    <m/>
  </r>
  <r>
    <d v="2023-11-15T00:00:00"/>
    <s v="Purchasing"/>
    <x v="1"/>
    <s v="Ankyra"/>
    <s v="TSXX-LOA2017"/>
    <x v="15"/>
    <s v="2.0 x 17"/>
    <s v="EE162879X1"/>
    <n v="50"/>
    <n v="51750"/>
    <n v="2587500"/>
    <m/>
    <n v="586.8478051325086"/>
    <n v="586.8478051325086"/>
    <s v="FV-124648"/>
    <m/>
    <m/>
    <m/>
    <m/>
  </r>
  <r>
    <d v="2023-11-27T00:00:00"/>
    <s v="Purchasing"/>
    <x v="0"/>
    <s v="Ankyra"/>
    <s v="820-029"/>
    <x v="1"/>
    <s v="Mango"/>
    <n v="52006"/>
    <n v="100"/>
    <n v="647360"/>
    <n v="64736000"/>
    <s v="COP"/>
    <n v="14682.194980892009"/>
    <n v="14682.194980892009"/>
    <s v="ORTOMAC / FVE577654"/>
    <m/>
    <m/>
    <m/>
    <m/>
  </r>
  <r>
    <d v="2023-11-27T00:00:00"/>
    <s v="Purchasing"/>
    <x v="0"/>
    <s v="Ankyra"/>
    <s v="820-031"/>
    <x v="2"/>
    <s v="Extensión"/>
    <s v="NA"/>
    <n v="150"/>
    <n v="102340"/>
    <n v="15351000"/>
    <m/>
    <n v="3481.6234421600539"/>
    <n v="3481.6234421600539"/>
    <s v="ORTOMAC / FVE577654"/>
    <m/>
    <m/>
    <m/>
    <m/>
  </r>
  <r>
    <d v="2023-11-30T00:00:00"/>
    <s v="Purchasing"/>
    <x v="0"/>
    <s v="Ankyra"/>
    <s v="820-029"/>
    <x v="1"/>
    <s v="Mango"/>
    <n v="52006"/>
    <n v="50"/>
    <n v="647360"/>
    <n v="32368000"/>
    <s v="COP"/>
    <n v="7341.0974904460045"/>
    <n v="7341.0974904460045"/>
    <s v="ORTOMAC / FVE577686"/>
    <m/>
    <m/>
    <m/>
    <m/>
  </r>
  <r>
    <d v="2023-11-30T00:00:00"/>
    <s v="Purchasing"/>
    <x v="0"/>
    <s v="Ankyra"/>
    <s v="820-031"/>
    <x v="2"/>
    <s v="Extensión"/>
    <s v="NA"/>
    <n v="80"/>
    <n v="102340"/>
    <n v="8187200"/>
    <m/>
    <n v="1856.8658358186954"/>
    <n v="1856.8658358186954"/>
    <s v="ORTOMAC / FVE577686"/>
    <m/>
    <m/>
    <m/>
    <m/>
  </r>
  <r>
    <d v="2023-12-04T00:00:00"/>
    <s v="Donación"/>
    <x v="1"/>
    <s v="Ankyra"/>
    <s v="TSXX-LOA2017"/>
    <x v="15"/>
    <s v="2.0 X 17"/>
    <s v="EE148379X1"/>
    <n v="-2"/>
    <n v="51750"/>
    <n v="-103500"/>
    <m/>
    <n v="-23.473912205300344"/>
    <n v="-23.473912205300344"/>
    <m/>
    <m/>
    <s v="Dra. Monica Peñaloza, cliente Virginia Hurtdo, aprobado por Dr Elsa Arango"/>
    <m/>
    <m/>
  </r>
  <r>
    <d v="2023-12-04T00:00:00"/>
    <s v="Donación"/>
    <x v="1"/>
    <s v="Ankyra"/>
    <s v="TSXX-LOA2014"/>
    <x v="14"/>
    <s v="2.0 X 14"/>
    <s v="EE148373X1"/>
    <n v="-2"/>
    <n v="51750"/>
    <n v="-103500"/>
    <m/>
    <n v="-23.473912205300344"/>
    <n v="-23.473912205300344"/>
    <m/>
    <m/>
    <s v="Dra. Monica Peñaloza, cliente Virginia Hurtdo, aprobado por Dr Elsa Arango"/>
    <m/>
    <m/>
  </r>
  <r>
    <d v="2023-10-05T00:00:00"/>
    <s v="Inventory loan"/>
    <x v="1"/>
    <s v="Ankyra"/>
    <s v="TSXX-LOA2012"/>
    <x v="19"/>
    <s v="2.0 X 12"/>
    <s v="EE156002X1"/>
    <n v="-7"/>
    <n v="51750"/>
    <n v="-362250"/>
    <m/>
    <n v="-82.158692718551208"/>
    <n v="-82.158692718551208"/>
    <m/>
    <m/>
    <m/>
    <s v="Jattin"/>
    <m/>
  </r>
  <r>
    <d v="2023-11-10T00:00:00"/>
    <s v="Inventory loan"/>
    <x v="1"/>
    <s v="Bio-Ray"/>
    <s v="A-1PL-212010"/>
    <x v="25"/>
    <s v="2.0 x 10"/>
    <s v=" L230601001"/>
    <n v="-4"/>
    <n v="69131"/>
    <n v="-276524"/>
    <m/>
    <n v="-62.715942982207459"/>
    <n v="-62.715942982207459"/>
    <m/>
    <m/>
    <s v="Enviado a Pereira"/>
    <s v="Mauricio Arbelaez"/>
    <m/>
  </r>
  <r>
    <d v="2023-12-04T00:00:00"/>
    <s v="Donación"/>
    <x v="1"/>
    <s v="Ankyra"/>
    <s v="TSXX-LOA2008"/>
    <x v="13"/>
    <s v="2.0 x 8"/>
    <s v="EE152481X1"/>
    <n v="-1"/>
    <n v="51750"/>
    <n v="-51750"/>
    <m/>
    <n v="-11.736956102650172"/>
    <n v="-11.736956102650172"/>
    <m/>
    <m/>
    <s v="Virginia - uso consultorio Elsa Arango"/>
    <m/>
    <m/>
  </r>
  <r>
    <d v="2023-11-15T00:00:00"/>
    <s v="Sales"/>
    <x v="1"/>
    <s v="Bio-Ray"/>
    <s v="A-1PL-212010"/>
    <x v="25"/>
    <s v="2.0 x 10"/>
    <s v=" L230601001"/>
    <n v="-2"/>
    <n v="69131"/>
    <n v="-138262"/>
    <m/>
    <n v="-31.357971491103729"/>
    <n v="-31.357971491103729"/>
    <m/>
    <n v="20230161"/>
    <s v="Grupo Helix (Panamá - Dra Ilka)"/>
    <m/>
    <s v="Conny"/>
  </r>
  <r>
    <d v="2023-11-15T00:00:00"/>
    <s v="Purchasing"/>
    <x v="1"/>
    <s v="Ankyra"/>
    <s v="TSXX-LOA2012"/>
    <x v="19"/>
    <s v="2.0 x 12"/>
    <s v="EE162877X1"/>
    <n v="80"/>
    <n v="51750"/>
    <n v="4140000"/>
    <m/>
    <n v="938.95648821201371"/>
    <n v="938.95648821201371"/>
    <s v="FV-124648"/>
    <m/>
    <m/>
    <m/>
    <m/>
  </r>
  <r>
    <d v="2023-12-04T00:00:00"/>
    <s v="Donación"/>
    <x v="1"/>
    <s v="Ankyra"/>
    <s v="TSXX-LOART2012"/>
    <x v="17"/>
    <s v="2.0 x 12 Total"/>
    <s v="EE148385X1"/>
    <n v="-2"/>
    <n v="51750"/>
    <n v="-103500"/>
    <m/>
    <n v="-23.473912205300344"/>
    <n v="-23.473912205300344"/>
    <m/>
    <m/>
    <s v="Virginia - uso consultorio Elsa Arango"/>
    <m/>
    <m/>
  </r>
  <r>
    <d v="2023-12-04T00:00:00"/>
    <s v="Purchasing"/>
    <x v="0"/>
    <s v="Bio-Ray"/>
    <n v="3318225"/>
    <x v="23"/>
    <s v="Blade for Engine"/>
    <s v="NA"/>
    <n v="20"/>
    <n v="52.186311787072249"/>
    <n v="1043.726235741445"/>
    <s v="USD"/>
    <m/>
    <n v="1043.726235741445"/>
    <s v="BioRay 20231030-4"/>
    <m/>
    <m/>
    <m/>
    <m/>
  </r>
  <r>
    <d v="2023-12-04T00:00:00"/>
    <s v="Purchasing"/>
    <x v="0"/>
    <s v="Bio-Ray"/>
    <n v="3348235"/>
    <x v="29"/>
    <s v="V long blade"/>
    <s v="NA"/>
    <n v="20"/>
    <n v="31.311787072243344"/>
    <n v="626.2357414448669"/>
    <s v="USD"/>
    <m/>
    <n v="626.2357414448669"/>
    <s v="BioRay 20231030-4"/>
    <m/>
    <m/>
    <m/>
    <m/>
  </r>
  <r>
    <d v="2023-12-04T00:00:00"/>
    <s v="Purchasing"/>
    <x v="0"/>
    <s v="Bio-Ray"/>
    <n v="3318235"/>
    <x v="30"/>
    <s v="Extensión"/>
    <s v="NA"/>
    <n v="20"/>
    <n v="31.311787072243344"/>
    <n v="626.2357414448669"/>
    <s v="USD"/>
    <m/>
    <n v="626.2357414448669"/>
    <s v="BioRay 20231030-4"/>
    <m/>
    <m/>
    <m/>
    <m/>
  </r>
  <r>
    <d v="2023-12-04T00:00:00"/>
    <s v="Purchasing"/>
    <x v="0"/>
    <s v="Bio-Ray"/>
    <n v="3308050"/>
    <x v="21"/>
    <s v="Handle Universal "/>
    <s v="NA"/>
    <n v="20"/>
    <n v="104.3726235741445"/>
    <n v="2087.4524714828899"/>
    <s v="USD"/>
    <m/>
    <n v="2087.4524714828899"/>
    <s v="BioRay 20231030-4"/>
    <m/>
    <m/>
    <m/>
    <m/>
  </r>
  <r>
    <d v="2023-12-04T00:00:00"/>
    <s v="Purchasing"/>
    <x v="0"/>
    <s v="Bio-Ray"/>
    <s v="106-11"/>
    <x v="41"/>
    <s v="Expansor 3ra generación #11 SET"/>
    <s v="NA"/>
    <n v="10"/>
    <n v="73.06083650190115"/>
    <n v="730.60836501901144"/>
    <s v="USD"/>
    <m/>
    <n v="730.60836501901144"/>
    <s v="BioRay 20231030-4"/>
    <m/>
    <m/>
    <m/>
    <m/>
  </r>
  <r>
    <d v="2023-12-04T00:00:00"/>
    <s v="Purchasing"/>
    <x v="2"/>
    <s v="Bio-Ray"/>
    <s v="Handle Spare Parts"/>
    <x v="50"/>
    <s v="Handle Spare Parts"/>
    <s v="NA"/>
    <n v="20"/>
    <n v="18.78707224334601"/>
    <n v="375.74144486692023"/>
    <s v="USD"/>
    <m/>
    <n v="375.74144486692023"/>
    <s v="BioRay 20231030-4"/>
    <m/>
    <m/>
    <m/>
    <m/>
  </r>
  <r>
    <d v="2023-12-04T00:00:00"/>
    <s v="Purchasing"/>
    <x v="2"/>
    <s v="Bio-Ray"/>
    <s v="Handle smaller screws"/>
    <x v="51"/>
    <s v="Handle smaller screws"/>
    <s v="NA"/>
    <n v="10"/>
    <n v="1"/>
    <n v="10"/>
    <s v="USD"/>
    <m/>
    <n v="10"/>
    <s v="BioRay 20231030-4"/>
    <m/>
    <m/>
    <m/>
    <m/>
  </r>
  <r>
    <d v="2023-12-04T00:00:00"/>
    <s v="Purchasing"/>
    <x v="2"/>
    <s v="Bio-Ray"/>
    <s v="Handle bigger screws"/>
    <x v="52"/>
    <s v="Handle bigger screws"/>
    <s v="NA"/>
    <n v="5"/>
    <n v="1"/>
    <n v="5"/>
    <s v="USD"/>
    <m/>
    <n v="5"/>
    <s v="BioRay 20231030-4"/>
    <m/>
    <m/>
    <m/>
    <m/>
  </r>
  <r>
    <d v="2023-12-04T00:00:00"/>
    <s v="Purchasing"/>
    <x v="0"/>
    <s v="Bio-Ray"/>
    <s v="Llave Corta"/>
    <x v="53"/>
    <s v="Llave corta expansor"/>
    <s v="NA"/>
    <n v="12"/>
    <n v="286149.49600000004"/>
    <n v="3433793.9520000005"/>
    <s v="COP"/>
    <n v="778.78819092115282"/>
    <n v="778.78819092115282"/>
    <m/>
    <m/>
    <m/>
    <m/>
    <m/>
  </r>
  <r>
    <d v="2023-12-04T00:00:00"/>
    <s v="Inventory"/>
    <x v="1"/>
    <s v="Bio-Ray"/>
    <s v="A-1N-212008"/>
    <x v="43"/>
    <s v="2.0 x 8 BS"/>
    <s v="L200300701"/>
    <n v="10"/>
    <n v="18"/>
    <n v="180"/>
    <s v="USD"/>
    <m/>
    <n v="180"/>
    <m/>
    <m/>
    <m/>
    <m/>
    <m/>
  </r>
  <r>
    <d v="2023-12-04T00:00:00"/>
    <s v="Inventory"/>
    <x v="1"/>
    <s v="Bio-Ray"/>
    <s v="A-1N-211508"/>
    <x v="42"/>
    <s v="1.5 x 8 BS"/>
    <s v="L191121001"/>
    <n v="10"/>
    <n v="22.421917808219177"/>
    <n v="224.21917808219177"/>
    <s v="USD"/>
    <m/>
    <n v="224.21917808219177"/>
    <m/>
    <m/>
    <m/>
    <m/>
    <m/>
  </r>
  <r>
    <d v="2023-12-04T00:00:00"/>
    <s v="Purchasing"/>
    <x v="1"/>
    <s v="Bio-Ray"/>
    <s v="A-1N-211508"/>
    <x v="42"/>
    <s v="1.5 x 8 BS"/>
    <s v="L191121001"/>
    <n v="10"/>
    <n v="22.421917808219177"/>
    <n v="224.21917808219177"/>
    <s v="USD"/>
    <m/>
    <n v="224.21917808219177"/>
    <s v="BioRay 20231030-3"/>
    <m/>
    <m/>
    <m/>
    <m/>
  </r>
  <r>
    <d v="2023-12-04T00:00:00"/>
    <s v="Purchasing"/>
    <x v="1"/>
    <s v="Bio-Ray"/>
    <s v="A-1PL-211508"/>
    <x v="5"/>
    <s v="1.5 x 8"/>
    <s v="L230602201"/>
    <n v="40"/>
    <n v="14.268493150684932"/>
    <n v="570.7397260273973"/>
    <s v="USD"/>
    <m/>
    <n v="570.7397260273973"/>
    <s v="BioRay 20231030-3"/>
    <m/>
    <m/>
    <m/>
    <m/>
  </r>
  <r>
    <d v="2023-12-04T00:00:00"/>
    <s v="Donación"/>
    <x v="1"/>
    <s v="Ankyra"/>
    <s v="TSXX-LOA2010"/>
    <x v="7"/>
    <s v="2.0 X 10"/>
    <s v="EE148352X1"/>
    <n v="-2"/>
    <n v="51750"/>
    <n v="-103500"/>
    <m/>
    <n v="-23.473912205300344"/>
    <n v="-23.473912205300344"/>
    <m/>
    <m/>
    <s v="Dra. Monica Peñaloza, cliente Virginia Hurtdo, aprobado por Dr Elsa Arango"/>
    <m/>
    <m/>
  </r>
  <r>
    <d v="2023-09-22T00:00:00"/>
    <s v="Sales"/>
    <x v="1"/>
    <s v="Bio-Ray"/>
    <s v="A-1PL-212012"/>
    <x v="20"/>
    <s v="2.0 x 12"/>
    <s v="L230105301"/>
    <n v="-35"/>
    <n v="81594"/>
    <n v="-2855790"/>
    <m/>
    <n v="-647.69626798816103"/>
    <n v="-647.69626798816103"/>
    <m/>
    <n v="20230124"/>
    <s v="Dr Carlos Ramiro Llusca (Ecuador)"/>
    <m/>
    <s v="Catalina"/>
  </r>
  <r>
    <d v="2023-09-22T00:00:00"/>
    <s v="Sales"/>
    <x v="1"/>
    <s v="Bio-Ray"/>
    <s v="A-1PL-212012"/>
    <x v="20"/>
    <s v="2.0 x 12"/>
    <s v=" L230403301"/>
    <n v="-40"/>
    <n v="69131"/>
    <n v="-2765240"/>
    <m/>
    <n v="-627.15942982207457"/>
    <n v="-627.15942982207457"/>
    <m/>
    <n v="20230124"/>
    <s v="Dr Carlos Ramiro Llusca (Ecuador)"/>
    <m/>
    <s v="Catalina"/>
  </r>
  <r>
    <d v="2023-12-04T00:00:00"/>
    <s v="Purchasing"/>
    <x v="1"/>
    <s v="Bio-Ray"/>
    <s v="A-1PL-212012"/>
    <x v="20"/>
    <s v="2.0 x 12"/>
    <s v="L230702001"/>
    <n v="100"/>
    <n v="14.268493150684932"/>
    <n v="1426.8493150684933"/>
    <s v="USD"/>
    <m/>
    <n v="1426.8493150684933"/>
    <s v="BioRay 20231030-3"/>
    <m/>
    <m/>
    <m/>
    <m/>
  </r>
  <r>
    <d v="2023-12-04T00:00:00"/>
    <s v="Purchasing"/>
    <x v="1"/>
    <s v="Bio-Ray"/>
    <s v="A-1PL-212012"/>
    <x v="20"/>
    <s v="2.0 x 12"/>
    <s v="L230307201"/>
    <n v="100"/>
    <n v="14.268493150684932"/>
    <n v="1426.8493150684933"/>
    <s v="USD"/>
    <m/>
    <n v="1426.8493150684933"/>
    <s v="BioRay 20231030-3"/>
    <m/>
    <m/>
    <m/>
    <m/>
  </r>
  <r>
    <d v="2023-12-04T00:00:00"/>
    <s v="Purchasing"/>
    <x v="1"/>
    <s v="Bio-Ray"/>
    <s v="A-1PL-212014"/>
    <x v="8"/>
    <s v="2.0 x 14"/>
    <s v="L220806201"/>
    <n v="14"/>
    <n v="14.268493150684932"/>
    <n v="199.75890410958905"/>
    <s v="USD"/>
    <m/>
    <n v="199.75890410958905"/>
    <s v="BioRay 20231030-3"/>
    <m/>
    <m/>
    <m/>
    <m/>
  </r>
  <r>
    <d v="2023-12-04T00:00:00"/>
    <s v="Purchasing"/>
    <x v="1"/>
    <s v="Bio-Ray"/>
    <s v="A-1PL-212014"/>
    <x v="8"/>
    <s v="2.0 x 14"/>
    <s v="L220900101"/>
    <n v="6"/>
    <n v="14.268493150684932"/>
    <n v="85.610958904109594"/>
    <s v="USD"/>
    <m/>
    <n v="85.610958904109594"/>
    <s v="BioRay 20231030-3"/>
    <m/>
    <m/>
    <m/>
    <m/>
  </r>
  <r>
    <d v="2023-12-04T00:00:00"/>
    <s v="Purchasing"/>
    <x v="1"/>
    <s v="Bio-Ray"/>
    <s v="A-1PL-212014"/>
    <x v="8"/>
    <s v="2.0 x 14"/>
    <s v=" L220304601"/>
    <n v="1"/>
    <n v="14.268493150684932"/>
    <n v="14.268493150684932"/>
    <s v="USD"/>
    <m/>
    <n v="14.268493150684932"/>
    <s v="BioRay 20231030-3"/>
    <m/>
    <m/>
    <m/>
    <m/>
  </r>
  <r>
    <d v="2023-12-04T00:00:00"/>
    <s v="Purchasing"/>
    <x v="1"/>
    <s v="Bio-Ray"/>
    <s v="A-1PIZC-212014"/>
    <x v="24"/>
    <s v="IZC 2 x 14"/>
    <s v="L230905901"/>
    <n v="97"/>
    <n v="18.345205479452055"/>
    <n v="1779.4849315068493"/>
    <s v="USD"/>
    <m/>
    <n v="1779.4849315068493"/>
    <s v="BioRay 20231030-3"/>
    <m/>
    <m/>
    <m/>
    <m/>
  </r>
  <r>
    <d v="2023-12-04T00:00:00"/>
    <s v="Purchasing"/>
    <x v="1"/>
    <s v="Bio-Ray"/>
    <s v="A-1PIZC-212017"/>
    <x v="22"/>
    <s v="IZC 2 x 17"/>
    <s v="L230109101"/>
    <n v="36"/>
    <n v="18.345205479452055"/>
    <n v="660.42739726027401"/>
    <s v="USD"/>
    <m/>
    <n v="660.42739726027401"/>
    <s v="BioRay 20231030-3"/>
    <m/>
    <m/>
    <m/>
    <m/>
  </r>
  <r>
    <d v="2023-12-04T00:00:00"/>
    <s v="Purchasing"/>
    <x v="1"/>
    <s v="Bio-Ray"/>
    <s v="A-1PIZC-212017"/>
    <x v="22"/>
    <s v="IZC 2 x 17"/>
    <s v="L230109201"/>
    <n v="26"/>
    <n v="18.345205479452055"/>
    <n v="476.97534246575344"/>
    <s v="USD"/>
    <m/>
    <n v="476.97534246575344"/>
    <s v="BioRay 20231030-3"/>
    <m/>
    <m/>
    <m/>
    <m/>
  </r>
  <r>
    <d v="2023-12-04T00:00:00"/>
    <s v="Donación"/>
    <x v="1"/>
    <s v="Ankyra"/>
    <s v="TSXX-LOA2012"/>
    <x v="19"/>
    <s v="2.0 X 12"/>
    <s v="EE156002X1"/>
    <n v="-2"/>
    <n v="51750"/>
    <n v="-103500"/>
    <m/>
    <n v="-23.473912205300344"/>
    <n v="-23.473912205300344"/>
    <m/>
    <m/>
    <s v="Dra. Monica Peñaloza, cliente Virginia Hurtdo, aprobado por Dr Elsa Arango"/>
    <m/>
    <m/>
  </r>
  <r>
    <d v="2023-12-05T00:00:00"/>
    <s v="Donación"/>
    <x v="1"/>
    <s v="Ankyra"/>
    <s v="TSXX-LOA2012"/>
    <x v="19"/>
    <s v="2.0 X 12"/>
    <s v="EE156002X1"/>
    <n v="-2"/>
    <n v="51750"/>
    <n v="-103500"/>
    <m/>
    <n v="-23.473912205300344"/>
    <n v="-23.473912205300344"/>
    <m/>
    <m/>
    <s v="Dra. Monica Peñaloza, cliente Virginia Hurtdo, aprobado por Dr Elsa Arango"/>
    <m/>
    <m/>
  </r>
  <r>
    <d v="2023-12-11T00:00:00"/>
    <s v="Donación"/>
    <x v="1"/>
    <s v="Ankyra"/>
    <s v="TSXX-LOA2025"/>
    <x v="45"/>
    <s v="2.0 X 25"/>
    <s v="EE160217X1"/>
    <n v="-4"/>
    <n v="60750"/>
    <n v="-243000"/>
    <m/>
    <n v="-55.112663438531243"/>
    <n v="-55.112663438531243"/>
    <m/>
    <m/>
    <s v="Dr Diego Chávez, autorizado por Elsa Arango entregado a Virgina Hurtado"/>
    <m/>
    <m/>
  </r>
  <r>
    <d v="2023-12-11T00:00:00"/>
    <s v="Donación"/>
    <x v="1"/>
    <s v="Ankyra"/>
    <s v="TSXX-LOA2030"/>
    <x v="46"/>
    <s v="2.0 X 30"/>
    <s v="EE160218X1"/>
    <n v="-4"/>
    <n v="60750"/>
    <n v="-243000"/>
    <m/>
    <n v="-55.112663438531243"/>
    <n v="-55.112663438531243"/>
    <m/>
    <m/>
    <s v="Dr Diego Chávez, autorizado por Elsa Arango entregado a Virgina Hurtado"/>
    <m/>
    <m/>
  </r>
  <r>
    <d v="2023-12-11T00:00:00"/>
    <s v="Sales"/>
    <x v="1"/>
    <s v="Ankyra"/>
    <s v="TSXX-LOA2025"/>
    <x v="45"/>
    <s v="2.0 X 25"/>
    <s v="EE160217X1"/>
    <n v="-10"/>
    <n v="60750"/>
    <n v="-607500"/>
    <m/>
    <n v="-137.7816585963281"/>
    <n v="-137.7816585963281"/>
    <m/>
    <n v="20230175"/>
    <s v="Martha Constanza Hurtado vendido a través de OrthoPremium con Tata (Olga)"/>
    <m/>
    <s v="NA"/>
  </r>
  <r>
    <d v="2023-12-11T00:00:00"/>
    <s v="Donación"/>
    <x v="1"/>
    <s v="Ankyra"/>
    <s v="TSXX-LOA2025"/>
    <x v="45"/>
    <s v="2.0 X 25"/>
    <s v="EE160217X1"/>
    <n v="-1"/>
    <n v="60750"/>
    <n v="-60750"/>
    <m/>
    <n v="-13.778165859632811"/>
    <n v="-13.778165859632811"/>
    <m/>
    <n v="20230175"/>
    <s v="Martha Constanza Hurtado vendido a través de OrthoPremium con Tata (Olga)"/>
    <m/>
    <m/>
  </r>
  <r>
    <d v="2023-10-06T00:00:00"/>
    <s v="Sales"/>
    <x v="1"/>
    <s v="Bio-Ray"/>
    <s v="A-1PL-212012"/>
    <x v="20"/>
    <s v="2.0 x 12"/>
    <s v=" L230403301"/>
    <n v="-9"/>
    <n v="69131"/>
    <n v="-622179"/>
    <m/>
    <n v="-141.11087170996677"/>
    <n v="-141.11087170996677"/>
    <m/>
    <n v="20230130"/>
    <s v="MediLine (JJ Grand Prix - Guatemala)"/>
    <m/>
    <s v="Catalina"/>
  </r>
  <r>
    <d v="2023-12-04T00:00:00"/>
    <s v="Donación"/>
    <x v="1"/>
    <s v="Ankyra"/>
    <s v="TSXX-LOA2010"/>
    <x v="7"/>
    <s v="2.0 X 10"/>
    <s v="EE148354X1"/>
    <n v="-1"/>
    <n v="51750"/>
    <n v="-51750"/>
    <m/>
    <n v="-11.736956102650172"/>
    <n v="-11.736956102650172"/>
    <m/>
    <m/>
    <s v="Virginia - uso consultorio Elsa Arango"/>
    <m/>
    <m/>
  </r>
  <r>
    <d v="2023-12-11T00:00:00"/>
    <s v="Sales"/>
    <x v="1"/>
    <s v="Bio-Ray"/>
    <s v="A-1PIZC-212014"/>
    <x v="24"/>
    <s v="IZC 2 x 14"/>
    <s v="L230500701"/>
    <n v="-10"/>
    <n v="88882"/>
    <n v="-888820"/>
    <s v="COP"/>
    <n v="-201.58533957792321"/>
    <n v="-201.58533957792321"/>
    <m/>
    <n v="20230177"/>
    <s v="MediLine (JJ Grand Prix - Guatemala)"/>
    <m/>
    <s v="Catalina"/>
  </r>
  <r>
    <d v="2023-12-11T00:00:00"/>
    <s v="Sales"/>
    <x v="1"/>
    <s v="Bio-Ray"/>
    <s v="A-1PIZC-212014"/>
    <x v="24"/>
    <s v="IZC 2 x 14"/>
    <s v="L230905901"/>
    <n v="-5"/>
    <n v="18.345205479452055"/>
    <n v="-91.726027397260282"/>
    <s v="USD"/>
    <m/>
    <n v="-91.726027397260282"/>
    <m/>
    <n v="20230177"/>
    <s v="MediLine (JJ Grand Prix - Guatemala)"/>
    <m/>
    <s v="Catalina"/>
  </r>
  <r>
    <d v="2023-12-11T00:00:00"/>
    <s v="Sales"/>
    <x v="1"/>
    <s v="Bio-Ray"/>
    <s v="A-1PL-211508"/>
    <x v="5"/>
    <s v="1.5 x 8"/>
    <s v=" L230509301"/>
    <n v="-5"/>
    <n v="69131"/>
    <n v="-345655"/>
    <m/>
    <n v="-78.394928727759321"/>
    <n v="0"/>
    <m/>
    <n v="20230177"/>
    <s v="MediLine (JJ Grand Prix - Guatemala)"/>
    <m/>
    <s v="Catalina"/>
  </r>
  <r>
    <d v="2023-12-11T00:00:00"/>
    <s v="Sales"/>
    <x v="1"/>
    <s v="Bio-Ray"/>
    <s v="A-1PIZC-212017"/>
    <x v="22"/>
    <s v="IZC 2 x 17"/>
    <s v=" L230500801"/>
    <n v="-6"/>
    <n v="75398.578723404251"/>
    <n v="-452391.47234042548"/>
    <m/>
    <n v="-102.60287636855755"/>
    <n v="0"/>
    <m/>
    <n v="20230177"/>
    <s v="MediLine (JJ Grand Prix - Guatemala)"/>
    <m/>
    <s v="Catalina"/>
  </r>
  <r>
    <d v="2023-12-11T00:00:00"/>
    <s v="Sales"/>
    <x v="1"/>
    <s v="Bio-Ray"/>
    <s v="A-1PL-212012"/>
    <x v="20"/>
    <s v="2.0 X 12"/>
    <s v="L230702001"/>
    <n v="-20"/>
    <n v="14.268493150684932"/>
    <n v="-285.36986301369865"/>
    <s v="USD"/>
    <m/>
    <n v="-285.36986301369865"/>
    <m/>
    <n v="20230176"/>
    <s v="MediLine (JJ Grand Prix - Guatemala)"/>
    <m/>
    <s v="Catalina"/>
  </r>
  <r>
    <d v="2023-12-20T00:00:00"/>
    <s v="Sales"/>
    <x v="0"/>
    <s v="Bio-Ray"/>
    <n v="3348235"/>
    <x v="29"/>
    <s v="V long blade"/>
    <m/>
    <n v="-10"/>
    <n v="31.311787072243344"/>
    <n v="-313.11787072243345"/>
    <m/>
    <n v="-7.101547253380662E-2"/>
    <n v="-313.11787072243345"/>
    <m/>
    <n v="20230186"/>
    <s v="Orthopremium"/>
    <m/>
    <s v="NA"/>
  </r>
  <r>
    <d v="2023-12-20T00:00:00"/>
    <s v="Sales"/>
    <x v="0"/>
    <s v="Bio-Ray"/>
    <n v="3318225"/>
    <x v="23"/>
    <s v="Blade for Engine"/>
    <m/>
    <n v="-10"/>
    <n v="206486.49600000001"/>
    <n v="-2064864.9600000002"/>
    <s v="COP"/>
    <n v="-468.31361146706291"/>
    <n v="-468.31361146706291"/>
    <m/>
    <n v="20230186"/>
    <s v="Orthopremium"/>
    <m/>
    <s v="NA"/>
  </r>
  <r>
    <d v="2023-12-20T00:00:00"/>
    <s v="Inventory loan"/>
    <x v="1"/>
    <s v="Ankyra"/>
    <s v="TSXX-LOA1508"/>
    <x v="12"/>
    <s v="1.5 x 8"/>
    <s v="EE148345X1"/>
    <n v="2"/>
    <n v="51750"/>
    <n v="103500"/>
    <m/>
    <n v="23.473912205300344"/>
    <n v="23.473912205300344"/>
    <m/>
    <m/>
    <s v="Orthopremium - Consignación Dr Freddy Jácome"/>
    <s v="Virginia"/>
    <m/>
  </r>
  <r>
    <d v="2023-12-20T00:00:00"/>
    <s v="Inventory loan"/>
    <x v="1"/>
    <s v="Ankyra"/>
    <s v="TSXX-LOA1508"/>
    <x v="12"/>
    <s v="1.5 x 8"/>
    <s v="EE152484X1"/>
    <n v="2"/>
    <n v="51750"/>
    <n v="103500"/>
    <m/>
    <n v="23.473912205300344"/>
    <n v="23.473912205300344"/>
    <m/>
    <m/>
    <s v="Orthopremium - Consignación Dr Freddy Jácome"/>
    <s v="Virginia"/>
    <m/>
  </r>
  <r>
    <d v="2023-12-20T00:00:00"/>
    <s v="Inventory loan"/>
    <x v="1"/>
    <s v="Ankyra"/>
    <s v="TSXX-LOA2008"/>
    <x v="13"/>
    <s v="2.0 x 8"/>
    <s v="EE152480X1"/>
    <n v="2"/>
    <n v="51750"/>
    <n v="103500"/>
    <m/>
    <n v="23.473912205300344"/>
    <n v="23.473912205300344"/>
    <m/>
    <m/>
    <s v="Orthopremium - Consignación Dr Freddy Jácome"/>
    <s v="Virginia"/>
    <m/>
  </r>
  <r>
    <d v="2023-12-04T00:00:00"/>
    <s v="Purchasing"/>
    <x v="1"/>
    <s v="Bio-Ray"/>
    <s v="A-1PL-212010"/>
    <x v="25"/>
    <s v="2.0 x 10"/>
    <s v="L230906601"/>
    <n v="40"/>
    <n v="14.268493150684932"/>
    <n v="570.7397260273973"/>
    <s v="USD"/>
    <n v="0.12944438860719126"/>
    <n v="570.7397260273973"/>
    <s v="BioRay 20231030-3"/>
    <m/>
    <m/>
    <m/>
    <m/>
  </r>
  <r>
    <d v="2023-12-20T00:00:00"/>
    <s v="Inventory loan"/>
    <x v="1"/>
    <s v="Ankyra"/>
    <s v="TSXX-LOART2012"/>
    <x v="28"/>
    <s v="2.0 x 12 Total"/>
    <s v="EE148384X1"/>
    <n v="2"/>
    <n v="51750"/>
    <n v="103500"/>
    <m/>
    <n v="23.473912205300344"/>
    <n v="23.473912205300344"/>
    <m/>
    <m/>
    <s v="Orthopremium - Consignación Dr Freddy Jácome"/>
    <s v="Virginia"/>
    <m/>
  </r>
  <r>
    <d v="2023-12-20T00:00:00"/>
    <s v="Inventory loan"/>
    <x v="1"/>
    <s v="Ankyra"/>
    <s v="TSXX-LOA2012"/>
    <x v="19"/>
    <s v="2.0 X 12"/>
    <s v="EE162378X1"/>
    <n v="2"/>
    <n v="51750"/>
    <n v="103500"/>
    <m/>
    <n v="23.473912205300344"/>
    <n v="23.473912205300344"/>
    <m/>
    <m/>
    <s v="Orthopremium - Consignación Dr Freddy Jácome"/>
    <s v="Virginia"/>
    <m/>
  </r>
  <r>
    <d v="2023-12-04T00:00:00"/>
    <s v="Donación"/>
    <x v="1"/>
    <s v="Ankyra"/>
    <s v="TSXX-LOA2012"/>
    <x v="19"/>
    <s v="2.0 X 12"/>
    <s v="EE156002X1"/>
    <n v="-2"/>
    <n v="51750"/>
    <n v="-103500"/>
    <m/>
    <n v="-23.473912205300344"/>
    <n v="-23.473912205300344"/>
    <m/>
    <m/>
    <s v="Virginia - uso consultorio Elsa Arango"/>
    <m/>
    <m/>
  </r>
  <r>
    <d v="2023-12-20T00:00:00"/>
    <s v="Inventory loan"/>
    <x v="1"/>
    <s v="Ankyra"/>
    <s v="TSXX-LOA2014"/>
    <x v="14"/>
    <s v="2.0 x 14"/>
    <s v="EE142363X1"/>
    <n v="2"/>
    <n v="51750"/>
    <n v="103500"/>
    <m/>
    <n v="23.473912205300344"/>
    <n v="23.473912205300344"/>
    <m/>
    <m/>
    <s v="Orthopremium - Consignación Dr Freddy Jácome"/>
    <s v="Virginia"/>
    <m/>
  </r>
  <r>
    <d v="2023-12-20T00:00:00"/>
    <s v="Inventory loan"/>
    <x v="1"/>
    <s v="Ankyra"/>
    <s v="TSXX-LOA2017"/>
    <x v="15"/>
    <s v="2.0 X 17"/>
    <s v="EE148379X1"/>
    <n v="-2"/>
    <n v="51750"/>
    <n v="-103500"/>
    <m/>
    <n v="-23.473912205300344"/>
    <n v="-23.473912205300344"/>
    <m/>
    <m/>
    <s v="Orthopremium - Consignación Dr Freddy Jácome"/>
    <s v="Virginia"/>
    <m/>
  </r>
  <r>
    <d v="2023-12-21T00:00:00"/>
    <s v="Donación"/>
    <x v="0"/>
    <s v="Ankyra"/>
    <s v="820-032"/>
    <x v="32"/>
    <s v="Blade for Engine"/>
    <m/>
    <n v="-1"/>
    <n v="83600"/>
    <n v="-83600"/>
    <m/>
    <n v="-18.96057063152762"/>
    <n v="-18.96057063152762"/>
    <m/>
    <m/>
    <s v="Dr Diego Chávez, autorizado por Elsa Arango entregado a Virgina Hurtado"/>
    <m/>
    <m/>
  </r>
  <r>
    <d v="2024-01-11T00:00:00"/>
    <s v="Sales"/>
    <x v="0"/>
    <s v="Bio-Ray"/>
    <n v="3308050"/>
    <x v="21"/>
    <s v="Handle Universal "/>
    <s v="NA"/>
    <n v="-2"/>
    <n v="505243.49166666658"/>
    <n v="-1010486.9833333332"/>
    <s v="COP"/>
    <n v="-229.17954329821694"/>
    <n v="-229.17954329821694"/>
    <m/>
    <s v="20240007"/>
    <s v="MediLine (JJ Grand Prix - Guatemala)"/>
    <m/>
    <m/>
  </r>
  <r>
    <d v="2024-01-11T00:00:00"/>
    <s v="Sales"/>
    <x v="0"/>
    <s v="Bio-Ray"/>
    <n v="3318235"/>
    <x v="30"/>
    <s v="Extensión"/>
    <s v="NA"/>
    <n v="-2"/>
    <n v="126823.496"/>
    <n v="-253646.992"/>
    <s v="COP"/>
    <n v="-57.527412766633027"/>
    <n v="-57.527412766633027"/>
    <m/>
    <s v="20240007"/>
    <s v="MediLine (JJ Grand Prix - Guatemala)"/>
    <m/>
    <s v="Catalina"/>
  </r>
  <r>
    <d v="2024-01-12T00:00:00"/>
    <s v="Donación"/>
    <x v="1"/>
    <s v="Ankyra"/>
    <s v="TSXX-LOA2008"/>
    <x v="13"/>
    <s v="2.0 x 8"/>
    <s v="EE152481X1"/>
    <n v="-2"/>
    <n v="51750"/>
    <n v="-103500"/>
    <m/>
    <n v="-23.473912205300344"/>
    <n v="-23.473912205300344"/>
    <m/>
    <m/>
    <s v="Entregados a Virginia para ciruguia de paciente Sandra Castañeda, cirugano Dr. Diego Chavez"/>
    <m/>
    <m/>
  </r>
  <r>
    <d v="2023-12-11T00:00:00"/>
    <s v="Sales"/>
    <x v="1"/>
    <s v="Bio-Ray"/>
    <s v="A-1PL-212010"/>
    <x v="25"/>
    <s v="2.0 x 10"/>
    <s v=" L230601001"/>
    <n v="-5"/>
    <n v="69131"/>
    <n v="-345655"/>
    <m/>
    <n v="-78.394928727759321"/>
    <n v="-78.394928727759321"/>
    <m/>
    <n v="20230176"/>
    <s v="MediLine (JJ Grand Prix - Guatemala)"/>
    <m/>
    <s v="Catalina"/>
  </r>
  <r>
    <d v="2024-01-12T00:00:00"/>
    <s v="Inventory loan"/>
    <x v="1"/>
    <s v="Ankyra"/>
    <s v="TSXX-LOA2014"/>
    <x v="14"/>
    <s v="2.0 x 14"/>
    <s v="EE142363X1"/>
    <n v="-2"/>
    <n v="51750"/>
    <n v="-103500"/>
    <m/>
    <n v="-23.473912205300344"/>
    <n v="-23.473912205300344"/>
    <m/>
    <m/>
    <m/>
    <s v="Virginia "/>
    <m/>
  </r>
  <r>
    <d v="2024-01-15T00:00:00"/>
    <s v="Inventory loan"/>
    <x v="1"/>
    <s v="Ankyra"/>
    <s v="TSXX-LOA2014"/>
    <x v="14"/>
    <s v="2.0 x 14"/>
    <s v="EE162379X1"/>
    <n v="2"/>
    <n v="51750"/>
    <n v="103500"/>
    <m/>
    <n v="23.473912205300344"/>
    <n v="23.473912205300344"/>
    <m/>
    <m/>
    <m/>
    <s v="Virginia "/>
    <m/>
  </r>
  <r>
    <d v="2023-12-20T00:00:00"/>
    <s v="Inventory loan"/>
    <x v="1"/>
    <s v="Ankyra"/>
    <s v="TSXX-LOA2010"/>
    <x v="7"/>
    <s v="2.0 X 10"/>
    <s v="EE148358X1"/>
    <n v="2"/>
    <n v="51750"/>
    <n v="103500"/>
    <m/>
    <n v="23.473912205300344"/>
    <n v="23.473912205300344"/>
    <m/>
    <m/>
    <s v="Orthopremium - Consignación Dr Freddy Jácome"/>
    <s v="Virginia"/>
    <m/>
  </r>
  <r>
    <d v="2024-01-16T00:00:00"/>
    <s v="Sales"/>
    <x v="1"/>
    <s v="Bio-Ray"/>
    <s v="M-211308"/>
    <x v="3"/>
    <s v="1.3 x 8"/>
    <s v="L210206901"/>
    <n v="-3"/>
    <n v="73331"/>
    <n v="2199930"/>
    <m/>
    <n v="498.9465089643129"/>
    <n v="498.9465089643129"/>
    <m/>
    <n v="20240009"/>
    <s v="Smile Arc (Panamá - Dr Martinelli)"/>
    <m/>
    <m/>
  </r>
  <r>
    <d v="2024-01-16T00:00:00"/>
    <s v="Sales"/>
    <x v="1"/>
    <s v="Ankyra"/>
    <s v="TSXX-LOA2012"/>
    <x v="19"/>
    <s v="2.0 X 12"/>
    <s v="EE156002X1"/>
    <n v="-5"/>
    <n v="51750"/>
    <n v="-258750"/>
    <m/>
    <n v="-58.684780513250857"/>
    <n v="-58.684780513250857"/>
    <m/>
    <n v="20240009"/>
    <s v="Smile Arc (Panamá - Dr Martinelli)"/>
    <m/>
    <m/>
  </r>
  <r>
    <d v="2024-01-16T00:00:00"/>
    <s v="Sales"/>
    <x v="1"/>
    <s v="Bio-Ray"/>
    <s v="A-1PL-212012"/>
    <x v="20"/>
    <s v="2.0 x 12"/>
    <s v="L230702001"/>
    <n v="-40"/>
    <n v="14.268493150684932"/>
    <n v="-570.7397260273973"/>
    <s v="USD"/>
    <m/>
    <n v="-570.7397260273973"/>
    <m/>
    <n v="20240009"/>
    <s v="Smile Arc (Panamá - Dr Martinelli)"/>
    <m/>
    <m/>
  </r>
  <r>
    <d v="2024-01-16T00:00:00"/>
    <s v="Sales"/>
    <x v="1"/>
    <s v="Ankyra"/>
    <s v="TSXX-LOA1508"/>
    <x v="12"/>
    <s v="1.5 x 8"/>
    <s v="EE148345X1"/>
    <n v="-2"/>
    <n v="51750"/>
    <n v="-103500"/>
    <m/>
    <n v="-23.473912205300344"/>
    <n v="-23.473912205300344"/>
    <m/>
    <n v="20240009"/>
    <s v="Smile Arc (Panamá - Dr Martinelli)"/>
    <m/>
    <m/>
  </r>
  <r>
    <d v="2024-01-16T00:00:00"/>
    <s v="Sales"/>
    <x v="1"/>
    <s v="Ankyra"/>
    <s v="TSXX-LOACE1508"/>
    <x v="31"/>
    <s v="Dual 1.5 x 8"/>
    <s v="EE149532X1"/>
    <n v="-6"/>
    <n v="51750"/>
    <n v="-310500"/>
    <m/>
    <n v="-70.421736615901025"/>
    <n v="-70.421736615901025"/>
    <m/>
    <s v="20240010"/>
    <s v="Global Connection &amp; Innovation LLC (Mauricio Arbelaez - USA)"/>
    <m/>
    <m/>
  </r>
  <r>
    <d v="2024-01-16T00:00:00"/>
    <s v="Sales"/>
    <x v="1"/>
    <s v="Ankyra"/>
    <s v="TSXX-LOA1508"/>
    <x v="12"/>
    <s v="1.5 x 8"/>
    <s v="EE138065X1"/>
    <n v="-5"/>
    <n v="51750"/>
    <n v="258750"/>
    <m/>
    <n v="58.684780513250857"/>
    <n v="58.684780513250857"/>
    <m/>
    <s v="20240010"/>
    <s v="Global Connection &amp; Innovation LLC (Mauricio Arbelaez - USA)"/>
    <m/>
    <m/>
  </r>
  <r>
    <d v="2024-01-16T00:00:00"/>
    <s v="Sales"/>
    <x v="1"/>
    <s v="Ankyra"/>
    <s v="TSXX-LOA1508"/>
    <x v="12"/>
    <s v="1.5 x 8"/>
    <s v="EE141992X1"/>
    <n v="-7"/>
    <n v="51750"/>
    <n v="465750"/>
    <m/>
    <n v="105.63260492385155"/>
    <n v="105.63260492385155"/>
    <m/>
    <s v="20240010"/>
    <s v="Global Connection &amp; Innovation LLC (Mauricio Arbelaez - USA)"/>
    <m/>
    <m/>
  </r>
  <r>
    <d v="2024-01-16T00:00:00"/>
    <s v="Sales"/>
    <x v="1"/>
    <s v="Ankyra"/>
    <s v="TSXX-LOA1508"/>
    <x v="12"/>
    <s v="1.5 x 8"/>
    <s v="EE148346X1"/>
    <n v="-13"/>
    <n v="51750"/>
    <n v="-672750"/>
    <m/>
    <n v="-152.58042933445222"/>
    <n v="-152.58042933445222"/>
    <m/>
    <s v="20240010"/>
    <s v="Global Connection &amp; Innovation LLC (Mauricio Arbelaez - USA)"/>
    <m/>
    <m/>
  </r>
  <r>
    <d v="2024-01-16T00:00:00"/>
    <s v="Sales"/>
    <x v="1"/>
    <s v="Ankyra"/>
    <s v="TSXX-LOA2008"/>
    <x v="13"/>
    <s v="2.0 x 8"/>
    <s v="EE152481X1"/>
    <n v="-5"/>
    <n v="51750"/>
    <n v="5175000"/>
    <m/>
    <n v="1173.6956102650172"/>
    <n v="1173.6956102650172"/>
    <m/>
    <s v="20240010"/>
    <s v="Global Connection &amp; Innovation LLC (Mauricio Arbelaez - USA)"/>
    <m/>
    <m/>
  </r>
  <r>
    <d v="2024-01-12T00:00:00"/>
    <s v="Donación"/>
    <x v="1"/>
    <s v="Ankyra"/>
    <s v="TSXX-LOA2010"/>
    <x v="7"/>
    <s v="2.0 X 10"/>
    <s v="EE148358X1"/>
    <n v="-2"/>
    <n v="51750"/>
    <n v="-103500"/>
    <m/>
    <n v="-23.473912205300344"/>
    <n v="-23.473912205300344"/>
    <m/>
    <m/>
    <s v="Entregados a Virginia para ciruguia de paciente Sandra Castañeda, cirugano Dr. Diego Chavez"/>
    <m/>
    <m/>
  </r>
  <r>
    <d v="2024-01-16T00:00:00"/>
    <s v="Sales"/>
    <x v="1"/>
    <s v="Ankyra"/>
    <s v="TSXX-LOA2014"/>
    <x v="14"/>
    <s v="2.0 X 14"/>
    <s v="EE148373X1"/>
    <n v="-22"/>
    <n v="51750"/>
    <n v="3105000"/>
    <m/>
    <n v="704.21736615901034"/>
    <n v="704.21736615901034"/>
    <m/>
    <s v="20240010"/>
    <s v="Global Connection &amp; Innovation LLC (Mauricio Arbelaez - USA)"/>
    <m/>
    <m/>
  </r>
  <r>
    <d v="2024-01-16T00:00:00"/>
    <s v="Sales"/>
    <x v="1"/>
    <s v="Ankyra"/>
    <s v="TSXX-LOA2017"/>
    <x v="15"/>
    <s v="2.0 x 17"/>
    <s v="EE160215X1"/>
    <n v="-7"/>
    <n v="51750"/>
    <n v="-362250"/>
    <m/>
    <n v="-82.158692718551208"/>
    <n v="-82.158692718551208"/>
    <m/>
    <s v="20240010"/>
    <s v="Global Connection &amp; Innovation LLC (Mauricio Arbelaez - USA)"/>
    <m/>
    <m/>
  </r>
  <r>
    <d v="2024-01-19T00:00:00"/>
    <s v="Sales"/>
    <x v="1"/>
    <s v="Bio-Ray"/>
    <s v="A-1PL-211508"/>
    <x v="5"/>
    <s v="1.5 x 8"/>
    <s v=" L230509301"/>
    <n v="-15"/>
    <n v="69131"/>
    <n v="-1036965"/>
    <s v="COP"/>
    <n v="-235.18478618327796"/>
    <n v="-235.18478618327796"/>
    <m/>
    <s v="20240011"/>
    <s v="Medicona SRL (Guillermo Ramírez-Rep Dominicana)"/>
    <m/>
    <m/>
  </r>
  <r>
    <d v="2024-01-19T00:00:00"/>
    <s v="Sales"/>
    <x v="1"/>
    <s v="Bio-Ray"/>
    <s v="A-1PL-212008"/>
    <x v="6"/>
    <s v="2.0 x 8"/>
    <s v=" L230402901"/>
    <n v="-15"/>
    <n v="69131"/>
    <n v="-1036965"/>
    <s v="COP"/>
    <n v="-235.18478618327796"/>
    <n v="-235.18478618327796"/>
    <m/>
    <s v="20240011"/>
    <s v="Medicona SRL (Guillermo Ramírez-Rep Dominicana)"/>
    <m/>
    <m/>
  </r>
  <r>
    <d v="2023-11-15T00:00:00"/>
    <s v="Sales"/>
    <x v="1"/>
    <s v="Bio-Ray"/>
    <s v="A-1PL-212012"/>
    <x v="20"/>
    <s v="2.0 x 12"/>
    <s v=" L230403301"/>
    <n v="-14"/>
    <n v="69131"/>
    <n v="-967834"/>
    <m/>
    <n v="-219.50580043772612"/>
    <n v="-219.50580043772612"/>
    <m/>
    <n v="20230161"/>
    <s v="Grupo Helix (Panamá - Dra Ilka)"/>
    <m/>
    <s v="Conny"/>
  </r>
  <r>
    <d v="2024-01-19T00:00:00"/>
    <s v="Sales"/>
    <x v="1"/>
    <s v="Bio-Ray"/>
    <s v="A-1PIZC-212014"/>
    <x v="24"/>
    <s v="IZC 2 x 14"/>
    <s v="L230905901"/>
    <n v="-9"/>
    <n v="18.345205479452055"/>
    <n v="-165.1068493150685"/>
    <s v="USD"/>
    <m/>
    <n v="-165.1068493150685"/>
    <m/>
    <s v="20240011"/>
    <s v="Medicona SRL (Guillermo Ramírez-Rep Dominicana)"/>
    <m/>
    <m/>
  </r>
  <r>
    <d v="2024-01-19T00:00:00"/>
    <s v="Sales"/>
    <x v="1"/>
    <s v="Ankyra"/>
    <s v="TSXX-LOA1508"/>
    <x v="12"/>
    <s v="1.5 x 8"/>
    <s v="EE138062X1"/>
    <n v="-1"/>
    <n v="51750"/>
    <n v="1478400"/>
    <s v="COP"/>
    <n v="335.30272274701474"/>
    <n v="335.30272274701474"/>
    <m/>
    <s v="20240011"/>
    <s v="Medicona SRL (Guillermo Ramírez-Rep Dominicana)"/>
    <m/>
    <m/>
  </r>
  <r>
    <d v="2024-01-19T00:00:00"/>
    <s v="Sales"/>
    <x v="1"/>
    <s v="Ankyra"/>
    <s v="TSXX-LOA1508"/>
    <x v="12"/>
    <s v="1.5 x 8"/>
    <s v="EE148345X1"/>
    <n v="-2"/>
    <n v="51750"/>
    <n v="3105000"/>
    <s v="COP"/>
    <n v="704.21736615901034"/>
    <n v="704.21736615901034"/>
    <m/>
    <s v="20240011"/>
    <s v="Medicona SRL (Guillermo Ramírez-Rep Dominicana)"/>
    <m/>
    <m/>
  </r>
  <r>
    <d v="2024-01-19T00:00:00"/>
    <s v="Sales"/>
    <x v="1"/>
    <s v="Ankyra"/>
    <s v="TSXX-LOA1508"/>
    <x v="12"/>
    <s v="1.5 x 8"/>
    <s v="EE152484X1"/>
    <n v="-2"/>
    <n v="51750"/>
    <n v="103500"/>
    <s v="COP"/>
    <n v="23.473912205300344"/>
    <n v="23.473912205300344"/>
    <m/>
    <s v="20240011"/>
    <s v="Medicona SRL (Guillermo Ramírez-Rep Dominicana)"/>
    <m/>
    <m/>
  </r>
  <r>
    <d v="2024-01-19T00:00:00"/>
    <s v="Sales"/>
    <x v="1"/>
    <s v="Ankyra"/>
    <s v="TSXX-LOA2008"/>
    <x v="13"/>
    <s v="2.0 x 8"/>
    <s v="EE152481X1"/>
    <n v="-3"/>
    <n v="51750"/>
    <n v="-155250"/>
    <s v="COP"/>
    <n v="-35.210868307950513"/>
    <n v="-35.210868307950513"/>
    <m/>
    <s v="20240011"/>
    <s v="Medicona SRL (Guillermo Ramírez-Rep Dominicana)"/>
    <m/>
    <m/>
  </r>
  <r>
    <d v="2024-01-19T00:00:00"/>
    <s v="Sales"/>
    <x v="1"/>
    <s v="Ankyra"/>
    <s v="TSXX-LOA2008"/>
    <x v="13"/>
    <s v="2.0 x 8"/>
    <s v="EE152480X1"/>
    <n v="-2"/>
    <n v="51750"/>
    <n v="103500"/>
    <s v="COP"/>
    <n v="23.473912205300344"/>
    <n v="23.473912205300344"/>
    <m/>
    <s v="20240011"/>
    <s v="Medicona SRL (Guillermo Ramírez-Rep Dominicana)"/>
    <m/>
    <m/>
  </r>
  <r>
    <d v="2024-01-16T00:00:00"/>
    <s v="Sales"/>
    <x v="1"/>
    <s v="Bio-Ray"/>
    <s v="A-1PL-212010"/>
    <x v="25"/>
    <s v="2.0 x 10"/>
    <s v=" L230601001"/>
    <n v="-11"/>
    <n v="69131"/>
    <n v="-760441"/>
    <s v="COP"/>
    <n v="-172.46884320107051"/>
    <n v="-172.46884320107051"/>
    <m/>
    <n v="20240009"/>
    <s v="Smile Arc (Panamá - Dr Martinelli)"/>
    <m/>
    <m/>
  </r>
  <r>
    <d v="2024-01-19T00:00:00"/>
    <s v="Sales"/>
    <x v="1"/>
    <s v="Ankyra"/>
    <s v="TSXX-LOA2014"/>
    <x v="14"/>
    <s v="2.0 X 14"/>
    <s v="EE148373X1"/>
    <n v="-3"/>
    <n v="51750"/>
    <n v="3105000"/>
    <s v="COP"/>
    <n v="704.21736615901034"/>
    <n v="704.21736615901034"/>
    <m/>
    <s v="20240011"/>
    <s v="Medicona SRL (Guillermo Ramírez-Rep Dominicana)"/>
    <m/>
    <m/>
  </r>
  <r>
    <d v="2024-01-19T00:00:00"/>
    <s v="Sales"/>
    <x v="1"/>
    <s v="Ankyra"/>
    <s v="TSXX-LOA2014"/>
    <x v="14"/>
    <s v="2.0 x 14"/>
    <s v="EE162379X1"/>
    <n v="-2"/>
    <n v="51750"/>
    <n v="103500"/>
    <s v="COP"/>
    <n v="23.473912205300344"/>
    <n v="23.473912205300344"/>
    <m/>
    <s v="20240011"/>
    <s v="Medicona SRL (Guillermo Ramírez-Rep Dominicana)"/>
    <m/>
    <m/>
  </r>
  <r>
    <d v="2024-01-19T00:00:00"/>
    <s v="Sales"/>
    <x v="1"/>
    <s v="Ankyra"/>
    <s v="TSXX-LOA2012"/>
    <x v="19"/>
    <s v="2.0 X 12"/>
    <s v="EE156002X1"/>
    <n v="-3"/>
    <n v="51750"/>
    <n v="2300000"/>
    <s v="COP"/>
    <n v="521.64249345111875"/>
    <n v="521.64249345111875"/>
    <m/>
    <s v="20240011"/>
    <s v="Medicona SRL (Guillermo Ramírez-Rep Dominicana)"/>
    <m/>
    <m/>
  </r>
  <r>
    <d v="2024-01-19T00:00:00"/>
    <s v="Sales"/>
    <x v="1"/>
    <s v="Ankyra"/>
    <s v="TSXX-LOA2012"/>
    <x v="19"/>
    <s v="2.0 X 12"/>
    <s v="EE162378X1"/>
    <n v="-2"/>
    <n v="51750"/>
    <n v="103500"/>
    <s v="COP"/>
    <n v="23.473912205300344"/>
    <n v="23.473912205300344"/>
    <m/>
    <s v="20240011"/>
    <s v="Medicona SRL (Guillermo Ramírez-Rep Dominicana)"/>
    <m/>
    <m/>
  </r>
  <r>
    <d v="2024-01-19T00:00:00"/>
    <s v="Sales"/>
    <x v="1"/>
    <s v="Bio-Ray"/>
    <s v="A-1PL-212012"/>
    <x v="20"/>
    <s v="2.0 x 12"/>
    <s v="L230702001"/>
    <n v="-15"/>
    <n v="14.268493150684932"/>
    <n v="-214.02739726027397"/>
    <s v="USD"/>
    <m/>
    <n v="-214.02739726027397"/>
    <m/>
    <s v="20240011"/>
    <s v="Medicona SRL (Guillermo Ramírez-Rep Dominicana)"/>
    <m/>
    <m/>
  </r>
  <r>
    <d v="2024-01-19T00:00:00"/>
    <s v="Inventory loan"/>
    <x v="1"/>
    <s v="Ankyra"/>
    <s v="TSXX-LOA2014"/>
    <x v="14"/>
    <s v="2.0 x 14"/>
    <s v="EE162878X1"/>
    <n v="-45"/>
    <n v="51750"/>
    <n v="6727500"/>
    <m/>
    <n v="1525.8042933445224"/>
    <n v="1525.8042933445224"/>
    <m/>
    <m/>
    <m/>
    <s v="Solicitado por la Dra. Elsa Arango, Entregado a Silvia (Orthopremium) 22-01-2024"/>
    <m/>
  </r>
  <r>
    <d v="2024-01-19T00:00:00"/>
    <s v="Inventory loan"/>
    <x v="1"/>
    <s v="Ankyra"/>
    <s v="TSXX-LOA2014"/>
    <x v="14"/>
    <s v="2.0 X 14"/>
    <s v="EE148373X1"/>
    <n v="-15"/>
    <n v="51750"/>
    <n v="3105000"/>
    <m/>
    <n v="704.21736615901034"/>
    <n v="704.21736615901034"/>
    <m/>
    <m/>
    <m/>
    <s v="Solicitado por la Dra. Elsa Arango, Entregado a Silvia (Orthopremium) 22-01-2024"/>
    <m/>
  </r>
  <r>
    <d v="2024-01-19T00:00:00"/>
    <s v="Sales"/>
    <x v="1"/>
    <s v="Bio-Ray"/>
    <s v="A-1PL-211508"/>
    <x v="5"/>
    <s v="1.5 x 8"/>
    <s v=" L230509301"/>
    <n v="-8"/>
    <n v="69131"/>
    <n v="3456550"/>
    <m/>
    <n v="783.94928727759327"/>
    <n v="783.94928727759327"/>
    <m/>
    <s v="20240012"/>
    <s v="Dr Carlos Ramiro Llusca (Ecuador)"/>
    <m/>
    <m/>
  </r>
  <r>
    <d v="2024-01-19T00:00:00"/>
    <s v="Sales"/>
    <x v="1"/>
    <s v="Bio-Ray"/>
    <s v="A-1PL-212008"/>
    <x v="6"/>
    <s v="2.0 x 8"/>
    <s v=" L230402901"/>
    <n v="-2"/>
    <n v="69131"/>
    <n v="4147860"/>
    <m/>
    <n v="940.73914473311186"/>
    <n v="940.73914473311186"/>
    <m/>
    <s v="20240012"/>
    <s v="Dr Carlos Ramiro Llusca (Ecuador)"/>
    <m/>
    <m/>
  </r>
  <r>
    <d v="2024-01-16T00:00:00"/>
    <s v="Sales"/>
    <x v="1"/>
    <s v="Ankyra"/>
    <s v="TSXX-LOA2010"/>
    <x v="7"/>
    <s v="2.0 X 10"/>
    <s v="EE148352X1"/>
    <n v="-10"/>
    <n v="51750"/>
    <n v="3105000"/>
    <m/>
    <n v="704.21736615901034"/>
    <n v="704.21736615901034"/>
    <m/>
    <s v="20240010"/>
    <s v="Global Connection &amp; Innovation LLC (Mauricio Arbelaez - USA)"/>
    <m/>
    <m/>
  </r>
  <r>
    <d v="2024-01-19T00:00:00"/>
    <s v="Sales"/>
    <x v="1"/>
    <s v="Bio-Ray"/>
    <s v="A-1PS-222012"/>
    <x v="9"/>
    <s v="TS 2.0 x 12"/>
    <s v="L220601301"/>
    <n v="-3"/>
    <n v="104000"/>
    <n v="-312000"/>
    <s v="COP"/>
    <n v="-70.761938242064801"/>
    <n v="-70.761938242064801"/>
    <m/>
    <s v="20240012"/>
    <s v="Dr Carlos Ramiro Llusca (Ecuador)"/>
    <m/>
    <m/>
  </r>
  <r>
    <d v="2023-11-15T00:00:00"/>
    <s v="Sales"/>
    <x v="1"/>
    <s v="Bio-Ray"/>
    <s v="A-1PL-212012"/>
    <x v="20"/>
    <s v="2.0 x 12"/>
    <s v=" L230403301"/>
    <n v="-12"/>
    <n v="69131"/>
    <n v="-829572"/>
    <m/>
    <n v="-188.14782894662238"/>
    <n v="-188.14782894662238"/>
    <m/>
    <n v="20230160"/>
    <s v="MediLine (JJ Grand Prix - Guatemala)"/>
    <m/>
    <s v="Catalina"/>
  </r>
  <r>
    <d v="2024-01-19T00:00:00"/>
    <s v="Sales"/>
    <x v="1"/>
    <s v="Bio-Ray"/>
    <s v="A-1PIZC-212014"/>
    <x v="24"/>
    <s v="IZC 2 x 14"/>
    <s v="L230905901"/>
    <n v="-7"/>
    <n v="18.345205479452055"/>
    <n v="-128.41643835616438"/>
    <s v="USD"/>
    <m/>
    <n v="-128.41643835616438"/>
    <m/>
    <s v="20240012"/>
    <s v="Dr Carlos Ramiro Llusca (Ecuador)"/>
    <m/>
    <m/>
  </r>
  <r>
    <d v="2024-01-19T00:00:00"/>
    <s v="Sales"/>
    <x v="1"/>
    <s v="Bio-Ray"/>
    <s v="A-1PIZC-212017"/>
    <x v="22"/>
    <s v="IZC 2 x 17"/>
    <s v=" L230500801"/>
    <n v="-6"/>
    <n v="75398.578723404251"/>
    <n v="8888200"/>
    <m/>
    <n v="2015.853395779232"/>
    <n v="2015.853395779232"/>
    <m/>
    <s v="20240012"/>
    <s v="Dr Carlos Ramiro Llusca (Ecuador)"/>
    <m/>
    <m/>
  </r>
  <r>
    <d v="2024-01-19T00:00:00"/>
    <s v="Sales"/>
    <x v="1"/>
    <s v="Ankyra"/>
    <s v="TSXX-LOA2012"/>
    <x v="19"/>
    <s v="2.0 X 12"/>
    <s v="EE156002X1"/>
    <n v="-15"/>
    <n v="51750"/>
    <n v="2300000"/>
    <m/>
    <n v="521.64249345111875"/>
    <n v="521.64249345111875"/>
    <m/>
    <s v="20240012"/>
    <s v="Dr Carlos Ramiro Llusca (Ecuador)"/>
    <m/>
    <m/>
  </r>
  <r>
    <d v="2024-01-19T00:00:00"/>
    <s v="Sales"/>
    <x v="1"/>
    <s v="Bio-Ray"/>
    <s v="A-1PL-212012"/>
    <x v="20"/>
    <s v="2.0 x 12"/>
    <s v="L230307201"/>
    <n v="-70"/>
    <n v="14.268493150684932"/>
    <n v="-998.79452054794524"/>
    <s v="USD"/>
    <m/>
    <n v="-998.79452054794524"/>
    <m/>
    <s v="20240012"/>
    <s v="Dr Carlos Ramiro Llusca (Ecuador)"/>
    <m/>
    <m/>
  </r>
  <r>
    <d v="2024-01-19T00:00:00"/>
    <s v="Sales"/>
    <x v="1"/>
    <s v="Ankyra"/>
    <s v="TSXX-LOA2010"/>
    <x v="7"/>
    <s v="2.0 X 10"/>
    <s v="EE148352X1"/>
    <n v="-5"/>
    <n v="51750"/>
    <n v="3105000"/>
    <s v="COP"/>
    <n v="704.21736615901034"/>
    <n v="704.21736615901034"/>
    <m/>
    <s v="20240011"/>
    <s v="Medicona SRL (Guillermo Ramírez-Rep Dominicana)"/>
    <m/>
    <m/>
  </r>
  <r>
    <d v="2024-01-30T00:00:00"/>
    <s v="Inventory loan"/>
    <x v="1"/>
    <s v="Bio-Ray"/>
    <s v="M-211308"/>
    <x v="3"/>
    <s v="1.3 x 8"/>
    <s v="L210206901"/>
    <n v="4"/>
    <n v="73331"/>
    <n v="293324"/>
    <m/>
    <n v="66.526201195241725"/>
    <n v="66.526201195241725"/>
    <m/>
    <m/>
    <m/>
    <s v="Devolucion Mauricio Arbelaez"/>
    <m/>
  </r>
  <r>
    <d v="2024-01-30T00:00:00"/>
    <s v="Inventory loan"/>
    <x v="1"/>
    <s v="Bio-Ray"/>
    <s v="A-1PIZC-212014"/>
    <x v="24"/>
    <s v="IZC 2 x 14"/>
    <s v="L230905901"/>
    <n v="4"/>
    <n v="88882"/>
    <n v="355528"/>
    <s v="COP"/>
    <n v="80.634135831169274"/>
    <n v="80.634135831169274"/>
    <m/>
    <m/>
    <m/>
    <s v="Devolucion Mauricio Arbelaez"/>
    <m/>
  </r>
  <r>
    <d v="2024-01-30T00:00:00"/>
    <s v="Inventory "/>
    <x v="0"/>
    <s v="Bio-Ray"/>
    <n v="3318235"/>
    <x v="30"/>
    <s v="Extensión"/>
    <m/>
    <n v="1"/>
    <n v="126823.496"/>
    <n v="126823.496"/>
    <m/>
    <n v="28.763706383316514"/>
    <n v="28.763706383316514"/>
    <m/>
    <m/>
    <m/>
    <s v="Devolucion Mauricio Arbelaez"/>
    <m/>
  </r>
  <r>
    <d v="2024-01-30T00:00:00"/>
    <s v="Inventory "/>
    <x v="0"/>
    <s v="Bio-Ray"/>
    <n v="3308050"/>
    <x v="21"/>
    <s v="Handle Universal "/>
    <s v="NA"/>
    <n v="1"/>
    <n v="405643.99600000004"/>
    <n v="405643.99600000004"/>
    <s v="COP"/>
    <n v="92.000498055180728"/>
    <n v="92.000498055180728"/>
    <m/>
    <m/>
    <m/>
    <s v="Devolucion Mauricio Arbelaez"/>
    <m/>
  </r>
  <r>
    <d v="2024-02-06T00:00:00"/>
    <s v="Sales"/>
    <x v="0"/>
    <s v="Bio-Ray"/>
    <n v="3308050"/>
    <x v="21"/>
    <s v="Handle Universal "/>
    <s v="NA"/>
    <n v="-1"/>
    <n v="405643.99599999998"/>
    <n v="-405643.99599999998"/>
    <s v="COP"/>
    <n v="-92.000498055180714"/>
    <n v="-92.000498055180714"/>
    <m/>
    <n v="20240040"/>
    <s v="Dr. Jorge Enrique Contreras"/>
    <m/>
    <m/>
  </r>
  <r>
    <d v="2024-02-06T00:00:00"/>
    <s v="Sales"/>
    <x v="1"/>
    <s v="Ankyra"/>
    <s v="TSXX-LOA2012"/>
    <x v="19"/>
    <s v="2.0 x 12"/>
    <s v="EE160214X1"/>
    <n v="-4"/>
    <n v="51750"/>
    <n v="4140000"/>
    <m/>
    <n v="938.95648821201371"/>
    <n v="938.95648821201371"/>
    <m/>
    <n v="20240040"/>
    <s v="Dr. Jorge Enrique Contreras"/>
    <m/>
    <m/>
  </r>
  <r>
    <d v="2024-02-06T00:00:00"/>
    <s v="Sales"/>
    <x v="0"/>
    <s v="Bio-Ray"/>
    <n v="3318235"/>
    <x v="30"/>
    <s v="Extensión"/>
    <s v="NA"/>
    <n v="-1"/>
    <n v="126823.496"/>
    <n v="2536469.92"/>
    <s v="COP"/>
    <n v="575.27412766633029"/>
    <n v="575.27412766633029"/>
    <m/>
    <n v="20240040"/>
    <s v="Dr. Jorge Enrique Contreras"/>
    <m/>
    <m/>
  </r>
  <r>
    <d v="2024-02-07T00:00:00"/>
    <s v="Sales"/>
    <x v="1"/>
    <s v="Bio-Ray"/>
    <s v="A-1PS-222012"/>
    <x v="9"/>
    <s v="TS 2.0 x 12"/>
    <s v="L220601301"/>
    <n v="-3"/>
    <n v="104000"/>
    <n v="-312000"/>
    <s v="COP"/>
    <n v="-70.761938242064801"/>
    <n v="-70.761938242064801"/>
    <m/>
    <n v="20240041"/>
    <s v="SMILE ARC PANAMÀ,S.A."/>
    <m/>
    <m/>
  </r>
  <r>
    <d v="2024-02-07T00:00:00"/>
    <s v="Sales"/>
    <x v="1"/>
    <s v="Bio-Ray"/>
    <s v="A-1PIZC-212014"/>
    <x v="24"/>
    <s v="IZC 2 x 14"/>
    <s v="L230905901"/>
    <n v="-22"/>
    <n v="18.345205479452055"/>
    <n v="-403.59452054794519"/>
    <s v="USD"/>
    <m/>
    <n v="-403.59452054794519"/>
    <m/>
    <n v="20240041"/>
    <s v="SMILE ARC PANAMÀ,S.A."/>
    <m/>
    <m/>
  </r>
  <r>
    <d v="2024-02-07T00:00:00"/>
    <s v="Sales"/>
    <x v="1"/>
    <s v="Bio-Ray"/>
    <s v="A-1PL-212012"/>
    <x v="20"/>
    <s v="2.0 x 12"/>
    <s v="L230702001"/>
    <n v="-25"/>
    <n v="14.268493150684932"/>
    <n v="-356.71232876712332"/>
    <s v="USD"/>
    <m/>
    <n v="-356.71232876712332"/>
    <m/>
    <n v="20240041"/>
    <s v="SMILE ARC PANAMÀ,S.A."/>
    <m/>
    <m/>
  </r>
  <r>
    <d v="2024-02-07T00:00:00"/>
    <s v="Sales"/>
    <x v="1"/>
    <s v="Ankyra"/>
    <s v="TSXX-LOART2012"/>
    <x v="17"/>
    <s v="2.0 x 12 Total"/>
    <s v="EE148385X1"/>
    <n v="-5"/>
    <n v="51750"/>
    <n v="2587500"/>
    <m/>
    <n v="586.8478051325086"/>
    <n v="586.8478051325086"/>
    <m/>
    <n v="20240041"/>
    <s v="SMILE ARC PANAMÀ,S.A."/>
    <m/>
    <m/>
  </r>
  <r>
    <d v="2024-02-07T00:00:00"/>
    <s v="Purchasing"/>
    <x v="1"/>
    <s v="Ankyra"/>
    <s v="TSXX-LOA1508"/>
    <x v="12"/>
    <s v="1.5 x 8"/>
    <s v="EE167606X1"/>
    <n v="50"/>
    <n v="51750"/>
    <n v="2587500"/>
    <s v="COP"/>
    <n v="586.8478051325086"/>
    <n v="586.8478051325086"/>
    <s v="SAMPEDRO FV 130605"/>
    <m/>
    <m/>
    <m/>
    <m/>
  </r>
  <r>
    <d v="2024-02-07T00:00:00"/>
    <s v="Purchasing"/>
    <x v="1"/>
    <s v="Ankyra"/>
    <s v="TSXX-LOA2008"/>
    <x v="13"/>
    <s v="2.0 x 8"/>
    <s v="EE167605X1"/>
    <n v="50"/>
    <n v="51750"/>
    <n v="2587500"/>
    <s v="COP"/>
    <n v="586.8478051325086"/>
    <n v="586.8478051325086"/>
    <s v="SAMPEDRO FV 130605"/>
    <m/>
    <m/>
    <m/>
    <m/>
  </r>
  <r>
    <d v="2024-01-19T00:00:00"/>
    <s v="Sales"/>
    <x v="1"/>
    <s v="Bio-Ray"/>
    <s v="A-1PL-212010"/>
    <x v="25"/>
    <s v="2.0 x 10"/>
    <s v=" L230601001"/>
    <n v="-30"/>
    <n v="69131"/>
    <n v="6913100"/>
    <s v="COP"/>
    <n v="1567.8985745551865"/>
    <n v="1567.8985745551865"/>
    <m/>
    <s v="20240012"/>
    <s v="Dr Carlos Ramiro Llusca (Ecuador)"/>
    <m/>
    <m/>
  </r>
  <r>
    <d v="2024-02-07T00:00:00"/>
    <s v="Purchasing"/>
    <x v="1"/>
    <s v="Ankyra"/>
    <s v="TSXX-LOA2014"/>
    <x v="14"/>
    <s v="2.0 x 14"/>
    <s v="EE167603X1"/>
    <n v="50"/>
    <n v="51750"/>
    <n v="2587500"/>
    <s v="COP"/>
    <n v="586.8478051325086"/>
    <n v="586.8478051325086"/>
    <s v="SAMPEDRO FV 130605"/>
    <m/>
    <m/>
    <m/>
    <m/>
  </r>
  <r>
    <d v="2024-02-07T00:00:00"/>
    <s v="Purchasing"/>
    <x v="1"/>
    <s v="Ankyra"/>
    <s v="TSXX-LOACE1508"/>
    <x v="16"/>
    <s v="Dual 1.5 x 8"/>
    <s v="EE167607X1"/>
    <n v="50"/>
    <n v="51750"/>
    <n v="2587500"/>
    <s v="COP"/>
    <n v="586.8478051325086"/>
    <n v="586.8478051325086"/>
    <s v="SAMPEDRO FV 130605"/>
    <m/>
    <m/>
    <m/>
    <m/>
  </r>
  <r>
    <d v="2024-02-07T00:00:00"/>
    <s v="Purchasing"/>
    <x v="1"/>
    <s v="Ankyra"/>
    <s v="TSXX-LOA2012"/>
    <x v="19"/>
    <s v="2.0 X 12"/>
    <s v="EE167602X1"/>
    <n v="150"/>
    <n v="51750"/>
    <n v="7762500"/>
    <s v="COP"/>
    <n v="1760.5434153975257"/>
    <n v="1760.5434153975257"/>
    <s v="SAMPEDRO FV 130605"/>
    <m/>
    <m/>
    <m/>
    <m/>
  </r>
  <r>
    <d v="2024-02-09T00:00:00"/>
    <s v="Sales"/>
    <x v="1"/>
    <s v="Ankyra"/>
    <s v="TSXX-LOA2020"/>
    <x v="44"/>
    <s v="2.0 X 20"/>
    <s v="EE160216X1"/>
    <n v="-1"/>
    <n v="60750"/>
    <n v="-60750"/>
    <s v="COP"/>
    <n v="-13.778165859632811"/>
    <n v="-13.778165859632811"/>
    <m/>
    <s v="20240042"/>
    <s v="Noemy Rendón Hurtado"/>
    <s v="Virginia"/>
    <m/>
  </r>
  <r>
    <d v="2024-02-09T00:00:00"/>
    <s v="Sales"/>
    <x v="1"/>
    <s v="Ankyra"/>
    <s v="TSXX-LOA2014"/>
    <x v="14"/>
    <s v="2.0 x 14"/>
    <s v="EE162878X1"/>
    <n v="-6"/>
    <n v="51750"/>
    <n v="6727500"/>
    <s v="COP"/>
    <n v="1525.8042933445224"/>
    <n v="1525.8042933445224"/>
    <m/>
    <s v="20240043"/>
    <s v="Luis Medrano (Mexico)"/>
    <m/>
    <m/>
  </r>
  <r>
    <d v="2024-02-09T00:00:00"/>
    <s v="Sales"/>
    <x v="0"/>
    <s v="Ankyra"/>
    <s v="820-029"/>
    <x v="1"/>
    <s v="Mango"/>
    <n v="52006"/>
    <n v="-2"/>
    <n v="647360"/>
    <n v="-5440000"/>
    <s v="COP"/>
    <n v="-1233.7978975539504"/>
    <n v="-1233.7978975539504"/>
    <m/>
    <s v="20240043"/>
    <s v="Luis Medrano (Mexico)"/>
    <m/>
    <s v="Catalina"/>
  </r>
  <r>
    <d v="2024-02-09T00:00:00"/>
    <s v="Sales"/>
    <x v="0"/>
    <s v="Ankyra"/>
    <s v="820-031"/>
    <x v="2"/>
    <s v="Extensión"/>
    <m/>
    <n v="-2"/>
    <n v="102340"/>
    <n v="-860000"/>
    <s v="COP"/>
    <n v="-195.04893233389657"/>
    <n v="-195.04893233389657"/>
    <m/>
    <s v="20240043"/>
    <s v="Luis Medrano (Mexico)"/>
    <m/>
    <s v="Catalina"/>
  </r>
  <r>
    <d v="2024-02-09T00:00:00"/>
    <s v="Gift"/>
    <x v="0"/>
    <s v="Ankyra"/>
    <s v="820-031"/>
    <x v="2"/>
    <s v="Extensión"/>
    <m/>
    <n v="-2"/>
    <n v="102340"/>
    <n v="-860000"/>
    <s v="COP"/>
    <n v="-195.04893233389657"/>
    <n v="-195.04893233389657"/>
    <m/>
    <s v="20240043"/>
    <s v="Luis Medrano (Mexico)"/>
    <m/>
    <s v="Catalina"/>
  </r>
  <r>
    <d v="2024-02-09T00:00:00"/>
    <s v="Sales"/>
    <x v="1"/>
    <s v="Ankyra"/>
    <s v="TSXX-LOA2012"/>
    <x v="19"/>
    <s v="2.0 x 12"/>
    <s v="EE160214X1"/>
    <n v="-6"/>
    <n v="51750"/>
    <n v="4140000"/>
    <s v="COP"/>
    <n v="938.95648821201371"/>
    <n v="938.95648821201371"/>
    <m/>
    <s v="20240043"/>
    <s v="Luis Medrano (Mexico)"/>
    <m/>
    <m/>
  </r>
  <r>
    <d v="2024-02-09T00:00:00"/>
    <s v="Sales"/>
    <x v="1"/>
    <s v="Ankyra"/>
    <s v="TSXX-LOA2014"/>
    <x v="14"/>
    <s v="2.0 x 14"/>
    <s v="EE162878X1"/>
    <n v="-4"/>
    <n v="51750"/>
    <n v="-207000"/>
    <s v="COP"/>
    <n v="-46.947824410600688"/>
    <n v="-46.947824410600688"/>
    <m/>
    <s v="20240044"/>
    <s v="Carlos Bello (Venezuela)"/>
    <m/>
    <m/>
  </r>
  <r>
    <d v="2024-02-09T00:00:00"/>
    <s v="Sales"/>
    <x v="1"/>
    <s v="Ankyra"/>
    <s v="TSXX-LOA2017"/>
    <x v="15"/>
    <s v="2.0 X 17"/>
    <s v="EE148379X1"/>
    <n v="-2"/>
    <n v="51750"/>
    <n v="-103500"/>
    <s v="COP"/>
    <n v="-23.473912205300344"/>
    <n v="-23.473912205300344"/>
    <m/>
    <s v="20240044"/>
    <s v="Carlos Bello (Venezuela)"/>
    <m/>
    <m/>
  </r>
  <r>
    <d v="2024-02-09T00:00:00"/>
    <s v="Sales"/>
    <x v="1"/>
    <s v="Ankyra"/>
    <s v="TSXX-LOA2012"/>
    <x v="19"/>
    <s v="2.0 x 12"/>
    <s v="EE160214X1"/>
    <n v="-4"/>
    <n v="51750"/>
    <n v="-207000"/>
    <s v="COP"/>
    <n v="-46.947824410600688"/>
    <n v="-46.947824410600688"/>
    <m/>
    <s v="20240044"/>
    <s v="Carlos Bello (Venezuela)"/>
    <m/>
    <m/>
  </r>
  <r>
    <d v="2024-01-30T00:00:00"/>
    <s v="Inventory loan"/>
    <x v="1"/>
    <s v="Bio-Ray"/>
    <s v="A-1PL-212010"/>
    <x v="25"/>
    <s v="2.0 x 10"/>
    <s v=" L230601001"/>
    <n v="4"/>
    <n v="69131"/>
    <n v="276524"/>
    <m/>
    <n v="62.715942982207459"/>
    <n v="62.715942982207459"/>
    <m/>
    <m/>
    <m/>
    <s v="Devolucion Mauricio Arbelaez"/>
    <m/>
  </r>
  <r>
    <d v="2024-02-19T00:00:00"/>
    <s v="Inventory loan"/>
    <x v="1"/>
    <s v="Ankyra"/>
    <s v="TSXX-LOA2014"/>
    <x v="14"/>
    <s v="2.0 x 14"/>
    <s v="EE162878X1"/>
    <n v="45"/>
    <n v="51750"/>
    <n v="6727500"/>
    <s v="COP"/>
    <n v="1525.8042933445224"/>
    <n v="1525.8042933445224"/>
    <m/>
    <m/>
    <m/>
    <s v="Devolucion prestamo Silvia (Orthopremium) no fuero usados"/>
    <m/>
  </r>
  <r>
    <d v="2024-02-19T00:00:00"/>
    <s v="Inventory loan"/>
    <x v="1"/>
    <s v="Ankyra"/>
    <s v="TSXX-LOA2014"/>
    <x v="14"/>
    <s v="2.0 X 14"/>
    <s v="EE148373X1"/>
    <n v="15"/>
    <n v="51750"/>
    <n v="3105000"/>
    <s v="COP"/>
    <n v="704.21736615901034"/>
    <n v="704.21736615901034"/>
    <m/>
    <m/>
    <m/>
    <s v="Devolucion prestamo Silvia (Orthopremium) no fuero usados"/>
    <m/>
  </r>
  <r>
    <d v="2024-02-21T00:00:00"/>
    <s v="Sales"/>
    <x v="1"/>
    <s v="Bio-Ray"/>
    <s v="A-1PL-211508"/>
    <x v="5"/>
    <s v="1.5 x 8"/>
    <s v=" L230509301"/>
    <n v="-11"/>
    <n v="69131"/>
    <n v="-760441"/>
    <s v="COP"/>
    <n v="-172.46884320107051"/>
    <n v="-172.46884320107051"/>
    <m/>
    <n v="20240046"/>
    <s v="MediLine (JJ Grand Prix - Guatemala)"/>
    <m/>
    <m/>
  </r>
  <r>
    <d v="2024-02-21T00:00:00"/>
    <s v="Sales"/>
    <x v="1"/>
    <s v="Bio-Ray"/>
    <s v="A-1PL-211508"/>
    <x v="5"/>
    <s v="1.5 x 8"/>
    <s v="L230602201"/>
    <n v="-4"/>
    <n v="14.268493150684932"/>
    <n v="-57.07397260273973"/>
    <s v="USD"/>
    <m/>
    <n v="-57.07397260273973"/>
    <m/>
    <n v="20240046"/>
    <s v="MediLine (JJ Grand Prix - Guatemala)"/>
    <m/>
    <m/>
  </r>
  <r>
    <d v="2024-02-07T00:00:00"/>
    <s v="Purchasing"/>
    <x v="1"/>
    <s v="Ankyra"/>
    <s v="TSXX-LOA2010"/>
    <x v="7"/>
    <s v="2.0 X 10"/>
    <s v="EE167604X1"/>
    <n v="100"/>
    <n v="51750"/>
    <n v="5175000"/>
    <s v="COP"/>
    <n v="1173.6956102650172"/>
    <n v="1173.6956102650172"/>
    <s v="SAMPEDRO FV 130605"/>
    <m/>
    <m/>
    <m/>
    <m/>
  </r>
  <r>
    <d v="2024-02-20T00:00:00"/>
    <s v="Sales"/>
    <x v="0"/>
    <s v="Bio-Ray"/>
    <n v="3308050"/>
    <x v="21"/>
    <s v="Handle Universal "/>
    <s v="NA"/>
    <n v="-2"/>
    <n v="505243.49166666658"/>
    <n v="-1010486.9833333332"/>
    <s v="COP"/>
    <n v="-229.17954329821694"/>
    <n v="-229.17954329821694"/>
    <m/>
    <n v="20240046"/>
    <s v="MediLine (JJ Grand Prix - Guatemala)"/>
    <m/>
    <m/>
  </r>
  <r>
    <d v="2024-02-20T00:00:00"/>
    <s v="Sales"/>
    <x v="0"/>
    <s v="Bio-Ray"/>
    <n v="3318235"/>
    <x v="30"/>
    <s v="Extensión"/>
    <s v="NA"/>
    <n v="-2"/>
    <n v="126823.496"/>
    <n v="2536469.92"/>
    <s v="COP"/>
    <n v="575.27412766633029"/>
    <n v="575.27412766633029"/>
    <m/>
    <n v="20240046"/>
    <s v="MediLine (JJ Grand Prix - Guatemala)"/>
    <m/>
    <m/>
  </r>
  <r>
    <d v="2024-02-21T00:00:00"/>
    <s v="Sales"/>
    <x v="1"/>
    <s v="Bio-Ray"/>
    <s v="A-1PL-212012"/>
    <x v="20"/>
    <s v="2.0 x 12"/>
    <s v="L230307201"/>
    <n v="-6"/>
    <n v="14.268493150684932"/>
    <n v="-85.610958904109594"/>
    <s v="USD"/>
    <m/>
    <n v="-85.610958904109594"/>
    <m/>
    <s v="20240047"/>
    <s v="MediLine (JJ Grand Prix - Guatemala)"/>
    <m/>
    <m/>
  </r>
  <r>
    <d v="2024-02-21T00:00:00"/>
    <s v="Sales"/>
    <x v="1"/>
    <s v="Bio-Ray"/>
    <s v="A-1PIZC-212014"/>
    <x v="24"/>
    <s v="IZC 2 x 14"/>
    <s v="L230905901"/>
    <n v="-25"/>
    <n v="18.345205479452055"/>
    <n v="-458.63013698630135"/>
    <s v="USD"/>
    <m/>
    <n v="-458.63013698630135"/>
    <m/>
    <s v="20240047"/>
    <s v="MediLine (JJ Grand Prix - Guatemala)"/>
    <m/>
    <m/>
  </r>
  <r>
    <d v="2024-02-21T00:00:00"/>
    <s v="Sales"/>
    <x v="0"/>
    <s v="Bio-Ray"/>
    <n v="3318235"/>
    <x v="30"/>
    <s v="Extensión"/>
    <s v="NA"/>
    <n v="-2"/>
    <n v="126823.496"/>
    <n v="-253646.992"/>
    <s v="COP"/>
    <n v="-57.527412766633027"/>
    <n v="-57.527412766633027"/>
    <m/>
    <s v="20240047"/>
    <s v="MediLine (JJ Grand Prix - Guatemala)"/>
    <m/>
    <m/>
  </r>
  <r>
    <d v="2024-02-15T00:00:00"/>
    <s v="Donación"/>
    <x v="1"/>
    <s v="Ankyra"/>
    <s v="TSXX-LOA2010"/>
    <x v="7"/>
    <s v="2.0 X 10"/>
    <s v="EE148352X1"/>
    <n v="-3"/>
    <n v="51750"/>
    <n v="3105000"/>
    <s v="COP"/>
    <n v="704.21736615901034"/>
    <n v="704.21736615901034"/>
    <m/>
    <m/>
    <s v="Virginia - uso consultorio Elsa Arango"/>
    <m/>
    <m/>
  </r>
  <r>
    <d v="2024-02-28T00:00:00"/>
    <s v="Sales"/>
    <x v="1"/>
    <s v="Ankyra"/>
    <s v="TSXX-LOA2008"/>
    <x v="13"/>
    <s v="2.0 x 8"/>
    <s v="EE152481X1"/>
    <n v="-25"/>
    <n v="51750"/>
    <n v="-1293750"/>
    <s v="COP"/>
    <n v="-293.4239025662543"/>
    <n v="-293.4239025662543"/>
    <m/>
    <n v="20240048"/>
    <s v="Dr. Pedro Carballo (El Salvador-Jattin)"/>
    <m/>
    <m/>
  </r>
  <r>
    <d v="2024-02-28T00:00:00"/>
    <s v="Sales"/>
    <x v="1"/>
    <s v="Ankyra"/>
    <s v="TSXX-LOA2012"/>
    <x v="19"/>
    <s v="2.0 x 12"/>
    <s v="EE162877X1"/>
    <n v="-20"/>
    <n v="51750"/>
    <n v="-1035000"/>
    <s v="COP"/>
    <n v="-234.73912205300343"/>
    <n v="-234.73912205300343"/>
    <m/>
    <n v="20240048"/>
    <s v="Dr. Pedro Carballo (El Salvador-Jattin)"/>
    <m/>
    <m/>
  </r>
  <r>
    <d v="2024-02-28T00:00:00"/>
    <s v="Sales"/>
    <x v="1"/>
    <s v="Ankyra"/>
    <s v="TSXX-LOA2014"/>
    <x v="14"/>
    <s v="2.0 x 14"/>
    <s v="EE162878X1"/>
    <n v="-20"/>
    <n v="51750"/>
    <n v="-1035000"/>
    <s v="COP"/>
    <n v="-234.73912205300343"/>
    <n v="-234.73912205300343"/>
    <m/>
    <n v="20240048"/>
    <s v="Dr. Pedro Carballo (El Salvador-Jattin)"/>
    <m/>
    <m/>
  </r>
  <r>
    <d v="2024-03-03T00:00:00"/>
    <s v="Donación"/>
    <x v="1"/>
    <s v="Ankyra"/>
    <s v="TSXX-LOA2030"/>
    <x v="46"/>
    <s v="2.0 X 30"/>
    <s v="EE160218X1"/>
    <n v="-3"/>
    <n v="51750"/>
    <n v="-155250"/>
    <s v="COP"/>
    <n v="-35.210868307950513"/>
    <n v="-35.210868307950513"/>
    <m/>
    <m/>
    <s v="Uso consultorio Dra Elsa"/>
    <m/>
    <m/>
  </r>
  <r>
    <d v="2024-03-03T00:00:00"/>
    <s v="Donación"/>
    <x v="1"/>
    <s v="Ankyra"/>
    <s v="TSXX-LOA2025"/>
    <x v="45"/>
    <s v="2.0 X 25"/>
    <s v="EE160217X1"/>
    <n v="-1"/>
    <n v="60750"/>
    <n v="-60750"/>
    <s v="COP"/>
    <n v="-13.778165859632811"/>
    <n v="-13.778165859632811"/>
    <m/>
    <m/>
    <s v="Uso consultorio Dra Elsa"/>
    <m/>
    <m/>
  </r>
  <r>
    <d v="2024-02-21T00:00:00"/>
    <s v="Sales"/>
    <x v="1"/>
    <s v="Bio-Ray"/>
    <s v="A-1PL-212010"/>
    <x v="25"/>
    <s v="2.0 x 10"/>
    <s v="L230601001"/>
    <n v="-6"/>
    <n v="69131"/>
    <n v="-414786"/>
    <s v="COP"/>
    <n v="-94.073914473311191"/>
    <n v="-94.073914473311191"/>
    <m/>
    <n v="20240046"/>
    <s v="MediLine (JJ Grand Prix - Guatemala)"/>
    <m/>
    <m/>
  </r>
  <r>
    <d v="2024-02-28T00:00:00"/>
    <s v="Sales"/>
    <x v="1"/>
    <s v="Ankyra"/>
    <s v="TSXX-LOA2010"/>
    <x v="7"/>
    <s v="2.0 X 10"/>
    <s v="EE148352X1"/>
    <n v="-20"/>
    <n v="51750"/>
    <n v="-1035000"/>
    <s v="COP"/>
    <n v="-234.73912205300343"/>
    <n v="-234.73912205300343"/>
    <m/>
    <n v="20240048"/>
    <s v="Dr. Pedro Carballo (El Salvador-Jattin)"/>
    <m/>
    <m/>
  </r>
  <r>
    <d v="2024-03-12T00:00:00"/>
    <s v="Sales"/>
    <x v="1"/>
    <s v="Ankyra"/>
    <s v="TSXX-LOA2012"/>
    <x v="19"/>
    <s v="2.0 x 12"/>
    <s v="EE162877X1"/>
    <n v="-20"/>
    <n v="51750"/>
    <n v="-1035000"/>
    <s v="COP"/>
    <n v="-234.73912205300343"/>
    <n v="-234.73912205300343"/>
    <m/>
    <s v="20240050"/>
    <s v="Medicona SRL (Guillermo Ramírez-Rep Dominicana)"/>
    <m/>
    <m/>
  </r>
  <r>
    <d v="2024-03-12T00:00:00"/>
    <s v="Sales"/>
    <x v="1"/>
    <s v="Bio-Ray"/>
    <s v="A-1PL-212012"/>
    <x v="20"/>
    <s v="2.0 x 12"/>
    <s v="L230307201"/>
    <n v="-20"/>
    <n v="14.268493150684932"/>
    <n v="-285.36986301369865"/>
    <s v="USD"/>
    <m/>
    <n v="-285.36986301369865"/>
    <m/>
    <s v="20240050"/>
    <s v="Medicona SRL (Guillermo Ramírez-Rep Dominicana)"/>
    <m/>
    <m/>
  </r>
  <r>
    <d v="2024-03-12T00:00:00"/>
    <s v="Sales"/>
    <x v="0"/>
    <s v="Bio-Ray"/>
    <n v="3308050"/>
    <x v="21"/>
    <s v="Handle Universal "/>
    <s v="NA"/>
    <n v="-3"/>
    <n v="104.3726235741445"/>
    <n v="-313.11787072243351"/>
    <s v="USD"/>
    <m/>
    <n v="-313.11787072243351"/>
    <m/>
    <s v="20240052"/>
    <s v="Dr Carlos Ramiro Llusca (Ecuador)"/>
    <m/>
    <m/>
  </r>
  <r>
    <d v="2024-03-12T00:00:00"/>
    <s v="Sales"/>
    <x v="0"/>
    <s v="Bio-Ray"/>
    <n v="3318235"/>
    <x v="30"/>
    <s v="Extensión"/>
    <s v="NA"/>
    <n v="-5"/>
    <n v="126823.496"/>
    <n v="2536469.92"/>
    <s v="COP"/>
    <n v="575.27412766633029"/>
    <n v="575.27412766633029"/>
    <m/>
    <s v="20240052"/>
    <s v="Dr Carlos Ramiro Llusca (Ecuador)"/>
    <m/>
    <m/>
  </r>
  <r>
    <d v="2024-03-12T00:00:00"/>
    <s v="Sales"/>
    <x v="0"/>
    <s v="Ankyra"/>
    <s v="820-029"/>
    <x v="1"/>
    <s v="Mango"/>
    <n v="52006"/>
    <n v="-2"/>
    <n v="647360"/>
    <n v="27200000"/>
    <s v="COP"/>
    <n v="6168.9894877697525"/>
    <n v="6168.9894877697525"/>
    <m/>
    <s v="20240052"/>
    <s v="Dr Carlos Ramiro Llusca (Ecuador)"/>
    <m/>
    <m/>
  </r>
  <r>
    <d v="2024-03-12T00:00:00"/>
    <s v="Sales"/>
    <x v="0"/>
    <s v="Ankyra"/>
    <s v="820-031"/>
    <x v="2"/>
    <s v="Extensión"/>
    <s v="NA"/>
    <n v="-2"/>
    <n v="102340"/>
    <n v="6880000"/>
    <s v="COP"/>
    <n v="1560.3914586711726"/>
    <n v="1560.3914586711726"/>
    <m/>
    <s v="20240052"/>
    <s v="Dr Carlos Ramiro Llusca (Ecuador)"/>
    <m/>
    <m/>
  </r>
  <r>
    <d v="2024-03-12T00:00:00"/>
    <s v="Sales"/>
    <x v="1"/>
    <s v="Bio-Ray"/>
    <s v="A-1PL-211508"/>
    <x v="5"/>
    <s v="1.5 x 8"/>
    <s v="L230602201"/>
    <n v="-8"/>
    <n v="14.268493150684932"/>
    <n v="2356643.94893617"/>
    <s v="USD"/>
    <n v="534.48940247806729"/>
    <n v="534.48940247806729"/>
    <m/>
    <s v="20240052"/>
    <s v="Dr Carlos Ramiro Llusca (Ecuador)"/>
    <m/>
    <m/>
  </r>
  <r>
    <d v="2024-03-12T00:00:00"/>
    <s v="Sales"/>
    <x v="1"/>
    <s v="Bio-Ray"/>
    <s v="A-1PIZC-212017"/>
    <x v="22"/>
    <s v="IZC 2 x 17"/>
    <s v=" L230500801"/>
    <n v="-7"/>
    <n v="75398.578723404251"/>
    <n v="8888200"/>
    <s v="COP"/>
    <n v="2015.853395779232"/>
    <n v="2015.853395779232"/>
    <m/>
    <s v="20240052"/>
    <s v="Dr Carlos Ramiro Llusca (Ecuador)"/>
    <m/>
    <m/>
  </r>
  <r>
    <d v="2024-03-12T00:00:00"/>
    <s v="Sales"/>
    <x v="1"/>
    <s v="Ankyra"/>
    <s v="TSXX-LOA2008"/>
    <x v="13"/>
    <s v="2.0 x 8"/>
    <s v="EE152481X1"/>
    <n v="-2"/>
    <n v="51750"/>
    <n v="-103500"/>
    <s v="COP"/>
    <n v="-23.473912205300344"/>
    <n v="-23.473912205300344"/>
    <m/>
    <s v="20240052"/>
    <s v="Dr Carlos Ramiro Llusca (Ecuador)"/>
    <m/>
    <m/>
  </r>
  <r>
    <d v="2024-03-12T00:00:00"/>
    <s v="Sales"/>
    <x v="1"/>
    <s v="Ankyra"/>
    <s v="TSXX-LOA2010"/>
    <x v="7"/>
    <s v="2.0 X 10"/>
    <s v="EE148352X1"/>
    <n v="-5"/>
    <n v="51750"/>
    <n v="-258750"/>
    <s v="COP"/>
    <n v="-58.684780513250857"/>
    <n v="-58.684780513250857"/>
    <m/>
    <s v="20240050"/>
    <s v="Medicona SRL (Guillermo Ramírez-Rep Dominicana)"/>
    <m/>
    <m/>
  </r>
  <r>
    <d v="2024-03-12T00:00:00"/>
    <s v="Sales"/>
    <x v="1"/>
    <s v="Ankyra"/>
    <s v="TSXX-LOART2012"/>
    <x v="17"/>
    <s v="2.0 x 12 Total"/>
    <s v="EE148385X1"/>
    <n v="-10"/>
    <n v="51750"/>
    <n v="11500000"/>
    <s v="COP"/>
    <n v="2608.2124672555938"/>
    <n v="2608.2124672555938"/>
    <m/>
    <s v="20240052"/>
    <s v="Dr Carlos Ramiro Llusca (Ecuador)"/>
    <m/>
    <m/>
  </r>
  <r>
    <d v="2024-03-12T00:00:00"/>
    <s v="Sales"/>
    <x v="1"/>
    <s v="Ankyra"/>
    <s v="TSXX-LOA2012"/>
    <x v="19"/>
    <s v="2.0 X 12"/>
    <s v="EE167602X1"/>
    <n v="-10"/>
    <n v="51750"/>
    <n v="7762500"/>
    <s v="COP"/>
    <n v="1760.5434153975257"/>
    <n v="1760.5434153975257"/>
    <m/>
    <s v="20240052"/>
    <s v="Dr Carlos Ramiro Llusca (Ecuador)"/>
    <m/>
    <m/>
  </r>
  <r>
    <d v="2024-03-12T00:00:00"/>
    <s v="Sales"/>
    <x v="1"/>
    <s v="Bio-Ray"/>
    <s v="A-1PL-212012"/>
    <x v="20"/>
    <s v="2.0 x 12"/>
    <s v="L230307201"/>
    <n v="-4"/>
    <n v="14.268493150684932"/>
    <n v="-57.07397260273973"/>
    <s v="USD"/>
    <m/>
    <n v="-57.07397260273973"/>
    <m/>
    <s v="20240052"/>
    <s v="Dr Carlos Ramiro Llusca (Ecuador)"/>
    <m/>
    <m/>
  </r>
  <r>
    <d v="2024-03-20T00:00:00"/>
    <s v="Sales"/>
    <x v="0"/>
    <s v="Bio-Ray"/>
    <s v="Llave Corta"/>
    <x v="53"/>
    <s v="Llave corta expansor"/>
    <m/>
    <n v="-1"/>
    <n v="286149.49600000004"/>
    <n v="-286149.49600000004"/>
    <s v="COP"/>
    <n v="-64.899015910096068"/>
    <n v="-64.899015910096068"/>
    <m/>
    <s v="20240054"/>
    <s v="Beatriz E Erazo Urrea"/>
    <m/>
    <m/>
  </r>
  <r>
    <d v="2024-03-12T00:00:00"/>
    <s v="Sales"/>
    <x v="1"/>
    <s v="Bio-Ray"/>
    <s v="A-1PL-212010"/>
    <x v="25"/>
    <s v="2.0 x 10"/>
    <s v=" L230601001"/>
    <n v="-5"/>
    <n v="69131"/>
    <n v="-345655"/>
    <s v="COP"/>
    <n v="-78.394928727759321"/>
    <n v="-78.394928727759321"/>
    <m/>
    <s v="20240050"/>
    <s v="Medicona SRL (Guillermo Ramírez-Rep Dominicana)"/>
    <m/>
    <m/>
  </r>
  <r>
    <d v="2024-03-12T00:00:00"/>
    <s v="Sales"/>
    <x v="1"/>
    <s v="Bio-Ray"/>
    <s v="A-1PL-212012"/>
    <x v="20"/>
    <s v="2.0 x 12"/>
    <s v="L231002601"/>
    <n v="-10"/>
    <n v="58916.098723404248"/>
    <n v="589160.98723404249"/>
    <s v="COP"/>
    <n v="133.62235061951682"/>
    <n v="133.62235061951682"/>
    <m/>
    <s v="20240052"/>
    <s v="Dr Carlos Ramiro Llusca (Ecuador)"/>
    <s v="Prestamos por parte de Orthopremium"/>
    <m/>
  </r>
  <r>
    <d v="2024-03-12T00:00:00"/>
    <s v="Sales"/>
    <x v="1"/>
    <s v="Ankyra"/>
    <s v="TSXX-LOA2010"/>
    <x v="7"/>
    <s v="2.0 X 10"/>
    <s v="EE148352X1"/>
    <n v="-3"/>
    <n v="51750"/>
    <n v="3105000"/>
    <s v="COP"/>
    <n v="704.21736615901034"/>
    <n v="704.21736615901034"/>
    <m/>
    <s v="20240052"/>
    <s v="Dr Carlos Ramiro Llusca (Ecuador)"/>
    <m/>
    <m/>
  </r>
  <r>
    <d v="2024-03-21T00:00:00"/>
    <s v="Sales"/>
    <x v="1"/>
    <s v="Ankyra"/>
    <s v="TSXX-LOA2008"/>
    <x v="13"/>
    <s v="2.0 x 8"/>
    <s v="EE167605X1"/>
    <n v="-40"/>
    <n v="51750"/>
    <n v="2587500"/>
    <s v="COP"/>
    <n v="586.8478051325086"/>
    <n v="586.8478051325086"/>
    <m/>
    <s v="20240055"/>
    <s v="COIDES"/>
    <m/>
    <m/>
  </r>
  <r>
    <d v="2024-03-21T00:00:00"/>
    <s v="Sales"/>
    <x v="1"/>
    <s v="Ankyra"/>
    <s v="TSXX-LOART2012"/>
    <x v="17"/>
    <s v="2.0 x 12 Total"/>
    <s v="EE148385X1"/>
    <n v="-40"/>
    <n v="51750"/>
    <n v="-2070000"/>
    <s v="COP"/>
    <n v="-469.47824410600685"/>
    <n v="-469.47824410600685"/>
    <m/>
    <s v="20240055"/>
    <s v="COIDES"/>
    <m/>
    <m/>
  </r>
  <r>
    <d v="2024-03-21T00:00:00"/>
    <s v="Sales"/>
    <x v="1"/>
    <s v="Ankyra"/>
    <s v="TSXX-LOA2014"/>
    <x v="14"/>
    <s v="2.0 x 14"/>
    <s v="EE162878X1"/>
    <n v="-80"/>
    <n v="51750"/>
    <n v="-4140000"/>
    <s v="COP"/>
    <n v="-938.95648821201371"/>
    <n v="-938.95648821201371"/>
    <m/>
    <s v="20240055"/>
    <s v="COIDES"/>
    <m/>
    <m/>
  </r>
  <r>
    <d v="2024-03-21T00:00:00"/>
    <s v="Sales"/>
    <x v="0"/>
    <s v="Ankyra"/>
    <s v="820-029"/>
    <x v="1"/>
    <s v="Mango"/>
    <n v="52006"/>
    <n v="-4"/>
    <n v="647360"/>
    <n v="-2589440"/>
    <s v="COP"/>
    <n v="-587.28779923568038"/>
    <n v="-587.28779923568038"/>
    <m/>
    <s v="20240055"/>
    <s v="COIDES"/>
    <m/>
    <m/>
  </r>
  <r>
    <d v="2024-03-21T00:00:00"/>
    <s v="Sales"/>
    <x v="0"/>
    <s v="Ankyra"/>
    <s v="820-031"/>
    <x v="2"/>
    <s v="Extensión"/>
    <s v="NA"/>
    <n v="-4"/>
    <n v="102340"/>
    <n v="-409360"/>
    <s v="COP"/>
    <n v="-92.843291790934771"/>
    <n v="-92.843291790934771"/>
    <m/>
    <s v="20240055"/>
    <s v="COIDES"/>
    <m/>
    <m/>
  </r>
  <r>
    <d v="2024-03-21T00:00:00"/>
    <s v="Sales"/>
    <x v="1"/>
    <s v="Ankyra"/>
    <s v="TSXX-LOA2012"/>
    <x v="19"/>
    <s v="2.0 x 12"/>
    <s v="EE167602X1"/>
    <n v="-40"/>
    <n v="51750"/>
    <n v="-2070000"/>
    <s v="COP"/>
    <n v="-469.47824410600685"/>
    <n v="-469.47824410600685"/>
    <m/>
    <s v="20240055"/>
    <s v="COIDES"/>
    <m/>
    <m/>
  </r>
  <r>
    <d v="2024-03-21T00:00:00"/>
    <s v="Donación"/>
    <x v="1"/>
    <s v="Ankyra"/>
    <s v="TSXX-LOA2012"/>
    <x v="19"/>
    <s v="2.0 X 12"/>
    <s v="EE156002X1"/>
    <n v="-2"/>
    <n v="51750"/>
    <n v="-103500"/>
    <s v="COP"/>
    <n v="-23.473912205300344"/>
    <n v="-23.473912205300344"/>
    <m/>
    <m/>
    <s v="Uso consultorio Dra Elsa"/>
    <m/>
    <m/>
  </r>
  <r>
    <d v="2024-03-21T00:00:00"/>
    <s v="Donación"/>
    <x v="1"/>
    <s v="Ankyra"/>
    <s v="TSXX-LOA2012"/>
    <x v="19"/>
    <s v="2.0 X 12"/>
    <s v="EE160214X1"/>
    <n v="-1"/>
    <n v="51750"/>
    <n v="-51750"/>
    <s v="COP"/>
    <n v="-11.736956102650172"/>
    <n v="-11.736956102650172"/>
    <m/>
    <m/>
    <s v="Uso consultorio Dra Elsa"/>
    <m/>
    <m/>
  </r>
  <r>
    <d v="2024-03-12T00:00:00"/>
    <s v="Inventory loan"/>
    <x v="1"/>
    <s v="Bio-Ray"/>
    <s v="A-1PL-212012"/>
    <x v="20"/>
    <s v="2.0 x 12"/>
    <s v="L231002601"/>
    <n v="10"/>
    <n v="58916.098723404248"/>
    <n v="589160.98723404249"/>
    <s v="COP"/>
    <n v="133.62235061951682"/>
    <n v="133.62235061951682"/>
    <m/>
    <m/>
    <m/>
    <s v="Prestamo por parte de Orthopremium"/>
    <m/>
  </r>
  <r>
    <d v="2024-03-26T00:00:00"/>
    <s v="Sales"/>
    <x v="1"/>
    <s v="Bio-Ray"/>
    <s v="A-1PL-211508"/>
    <x v="5"/>
    <s v="1.5 x 8"/>
    <s v="L230602201"/>
    <n v="-15"/>
    <n v="14.268493150684932"/>
    <n v="-214.02739726027397"/>
    <s v="USD"/>
    <m/>
    <n v="-214.02739726027397"/>
    <m/>
    <s v="20240056"/>
    <s v="JESUS RODRIGUEZ RIOS (MEXICO)"/>
    <m/>
    <m/>
  </r>
  <r>
    <d v="2024-03-26T00:00:00"/>
    <s v="Sales"/>
    <x v="1"/>
    <s v="Bio-Ray"/>
    <s v="A-1PL-212008"/>
    <x v="6"/>
    <s v="2.0 x 8"/>
    <s v=" L230402901"/>
    <n v="-10"/>
    <n v="69131"/>
    <n v="-691310"/>
    <s v="COP"/>
    <n v="-156.78985745551864"/>
    <n v="-156.78985745551864"/>
    <m/>
    <s v="20240056"/>
    <s v="JESUS RODRIGUEZ RIOS (MEXICO)"/>
    <m/>
    <m/>
  </r>
  <r>
    <d v="2024-03-21T00:00:00"/>
    <s v="Sales"/>
    <x v="1"/>
    <s v="Ankyra"/>
    <s v="TSXX-LOA2010"/>
    <x v="7"/>
    <s v="2.0 x 10"/>
    <s v="EE162876X1"/>
    <n v="-40"/>
    <n v="51750"/>
    <n v="-2070000"/>
    <s v="COP"/>
    <n v="-469.47824410600685"/>
    <n v="-469.47824410600685"/>
    <m/>
    <s v="20240055"/>
    <s v="COIDES"/>
    <m/>
    <m/>
  </r>
  <r>
    <d v="2024-03-26T00:00:00"/>
    <s v="Sales"/>
    <x v="1"/>
    <s v="Bio-Ray"/>
    <s v="A-1PS-222012"/>
    <x v="9"/>
    <s v="TS 2.0 x 12"/>
    <s v="L220601301"/>
    <n v="-10"/>
    <n v="104000"/>
    <n v="-1040000"/>
    <s v="COP"/>
    <n v="-235.87312747354935"/>
    <n v="-235.87312747354935"/>
    <m/>
    <s v="20240056"/>
    <s v="JESUS RODRIGUEZ RIOS (MEXICO)"/>
    <m/>
    <m/>
  </r>
  <r>
    <d v="2024-03-26T00:00:00"/>
    <s v="Sales"/>
    <x v="1"/>
    <s v="Bio-Ray"/>
    <s v="A-1PIZC-212014"/>
    <x v="24"/>
    <s v="IZC 2 x 14"/>
    <s v="L230905901"/>
    <n v="-15"/>
    <n v="18.345205479452055"/>
    <n v="-275.17808219178085"/>
    <s v="USD"/>
    <m/>
    <n v="-275.17808219178085"/>
    <m/>
    <s v="20240056"/>
    <s v="JESUS RODRIGUEZ RIOS (MEXICO)"/>
    <m/>
    <m/>
  </r>
  <r>
    <d v="2024-03-26T00:00:00"/>
    <s v="Sales"/>
    <x v="1"/>
    <s v="Ankyra"/>
    <s v="TSXX-LOA2008"/>
    <x v="13"/>
    <s v="2.0 x 8"/>
    <s v="EE167605X1"/>
    <n v="-5"/>
    <n v="51750"/>
    <n v="-258750"/>
    <s v="COP"/>
    <n v="-58.684780513250857"/>
    <n v="-58.684780513250857"/>
    <m/>
    <s v="20240057"/>
    <s v="Smile Arc (Panamá - Dr Martinelli)"/>
    <m/>
    <m/>
  </r>
  <r>
    <d v="2024-03-26T00:00:00"/>
    <s v="Sales"/>
    <x v="1"/>
    <s v="Ankyra"/>
    <s v="TSXX-LOART2012"/>
    <x v="17"/>
    <s v="2.0 x 12 Total"/>
    <s v="EE148385X1"/>
    <n v="-2"/>
    <n v="51750"/>
    <n v="-103500"/>
    <s v="COP"/>
    <n v="-23.473912205300344"/>
    <n v="-23.473912205300344"/>
    <m/>
    <s v="20240057"/>
    <s v="Smile Arc (Panamá - Dr Martinelli)"/>
    <m/>
    <m/>
  </r>
  <r>
    <d v="2024-03-26T00:00:00"/>
    <s v="Sales"/>
    <x v="1"/>
    <s v="Bio-Ray"/>
    <s v="A-1PL-211508"/>
    <x v="5"/>
    <s v="1.5 x 8"/>
    <s v="L230602201"/>
    <n v="-13"/>
    <n v="14.268493150684932"/>
    <n v="-185.49041095890414"/>
    <s v="USD"/>
    <m/>
    <n v="-185.49041095890414"/>
    <m/>
    <s v="20240057"/>
    <s v="Smile Arc (Panamá - Dr Martinelli)"/>
    <m/>
    <m/>
  </r>
  <r>
    <d v="2024-03-26T00:00:00"/>
    <s v="Sales"/>
    <x v="1"/>
    <s v="Bio-Ray"/>
    <s v="A-1PL-212008"/>
    <x v="6"/>
    <s v="2.0 x 8"/>
    <s v=" L230402901"/>
    <n v="-5"/>
    <n v="69131"/>
    <n v="-345655"/>
    <s v="COP"/>
    <n v="-78.394928727759321"/>
    <n v="-78.394928727759321"/>
    <m/>
    <s v="20240057"/>
    <s v="Smile Arc (Panamá - Dr Martinelli)"/>
    <m/>
    <m/>
  </r>
  <r>
    <d v="2024-03-26T00:00:00"/>
    <s v="Sales"/>
    <x v="1"/>
    <s v="Bio-Ray"/>
    <s v="A-1PS-222012"/>
    <x v="9"/>
    <s v="TS 2.0 x 12"/>
    <s v="L220601301"/>
    <n v="-12"/>
    <n v="104000"/>
    <n v="-1248000"/>
    <s v="COP"/>
    <n v="-283.0477529682592"/>
    <n v="-283.0477529682592"/>
    <m/>
    <s v="20240057"/>
    <s v="Smile Arc (Panamá - Dr Martinelli)"/>
    <m/>
    <m/>
  </r>
  <r>
    <d v="2024-03-26T00:00:00"/>
    <s v="Sales"/>
    <x v="1"/>
    <s v="Bio-Ray"/>
    <s v="A-1PIZC-212017"/>
    <x v="22"/>
    <s v="IZC 2 x 17"/>
    <s v=" L230500801"/>
    <n v="-4"/>
    <n v="75398.578723404251"/>
    <n v="-301594.314893617"/>
    <s v="COP"/>
    <n v="-68.401917579038368"/>
    <n v="-68.401917579038368"/>
    <m/>
    <s v="20240057"/>
    <s v="Smile Arc (Panamá - Dr Martinelli)"/>
    <m/>
    <m/>
  </r>
  <r>
    <d v="2024-03-26T00:00:00"/>
    <s v="Sales"/>
    <x v="0"/>
    <s v="Bio-Ray"/>
    <n v="3318225"/>
    <x v="23"/>
    <s v="Blade for Engine"/>
    <s v="NA"/>
    <n v="-2"/>
    <n v="206486.49600000001"/>
    <n v="-2064864.9600000002"/>
    <s v="COP"/>
    <n v="-468.31361146706291"/>
    <n v="-468.31361146706291"/>
    <m/>
    <s v="20240057"/>
    <s v="Smile Arc (Panamá - Dr Martinelli)"/>
    <m/>
    <m/>
  </r>
  <r>
    <d v="2024-03-26T00:00:00"/>
    <s v="Sales"/>
    <x v="1"/>
    <s v="Ankyra"/>
    <s v="TSXX-LOA2012"/>
    <x v="19"/>
    <s v="2.0 X 12"/>
    <s v="EE167602X1"/>
    <n v="-5"/>
    <n v="51750"/>
    <n v="-258750"/>
    <s v="COP"/>
    <n v="-58.684780513250857"/>
    <n v="-58.684780513250857"/>
    <m/>
    <s v="20240057"/>
    <s v="Smile Arc (Panamá - Dr Martinelli)"/>
    <m/>
    <m/>
  </r>
  <r>
    <d v="2024-03-26T00:00:00"/>
    <s v="Inventory loan"/>
    <x v="1"/>
    <s v="Ankyra"/>
    <s v="TSXX-LOA2012"/>
    <x v="19"/>
    <s v="2.0 X 12"/>
    <s v="EE167602X1"/>
    <n v="-2"/>
    <n v="51750"/>
    <n v="-103500"/>
    <s v="COP"/>
    <n v="-23.473912205300344"/>
    <n v="-23.473912205300344"/>
    <m/>
    <m/>
    <s v="Prestamo Virginia Hurtado"/>
    <m/>
    <m/>
  </r>
  <r>
    <d v="2024-03-26T00:00:00"/>
    <s v="Inventory loan"/>
    <x v="1"/>
    <s v="Ankyra"/>
    <s v="TSXX-LOA2010"/>
    <x v="7"/>
    <s v="2.0 X 10"/>
    <s v="EE148354X1"/>
    <n v="-2"/>
    <n v="51750"/>
    <n v="-103500"/>
    <s v="COP"/>
    <n v="-23.473912205300344"/>
    <n v="-23.473912205300344"/>
    <m/>
    <m/>
    <s v="Prestamo Virginia Hurtado"/>
    <m/>
    <m/>
  </r>
  <r>
    <d v="2024-03-26T00:00:00"/>
    <s v="Sales"/>
    <x v="1"/>
    <s v="Bio-Ray"/>
    <s v="A-1PL-212010"/>
    <x v="25"/>
    <s v="2.0 x 10"/>
    <s v=" L230601001"/>
    <n v="-10"/>
    <n v="69131"/>
    <n v="-691310"/>
    <s v="COP"/>
    <n v="-156.78985745551864"/>
    <n v="-156.78985745551864"/>
    <m/>
    <s v="20240056"/>
    <s v="JESUS RODRIGUEZ RIOS (MEXICO)"/>
    <m/>
    <m/>
  </r>
  <r>
    <d v="2024-04-02T00:00:00"/>
    <s v="Inventory loan"/>
    <x v="1"/>
    <s v="Ankyra"/>
    <s v="TSXX-LOA2012"/>
    <x v="19"/>
    <s v="2.0 X 12"/>
    <s v="EE162880X1"/>
    <n v="2"/>
    <n v="51750"/>
    <n v="103500"/>
    <s v="COP"/>
    <n v="23.473912205300344"/>
    <n v="23.473912205300344"/>
    <m/>
    <m/>
    <s v="Devolucion Prestamo Virginia Hurtado 26-3"/>
    <m/>
    <m/>
  </r>
  <r>
    <d v="2024-04-02T00:00:00"/>
    <s v="Purchasing"/>
    <x v="1"/>
    <s v="Ankyra"/>
    <s v="CAPXX-ATLA"/>
    <x v="54"/>
    <s v="CAP"/>
    <s v="EE170780X1"/>
    <n v="60"/>
    <n v="45000"/>
    <n v="2700000"/>
    <s v="COP"/>
    <n v="612.36292709479153"/>
    <n v="612.36292709479153"/>
    <s v="SAMPEDRO FV 134144"/>
    <m/>
    <m/>
    <m/>
    <m/>
  </r>
  <r>
    <d v="2024-04-02T00:00:00"/>
    <s v="Inventory movement"/>
    <x v="1"/>
    <s v="Ankyra"/>
    <s v="CAPXX-ATLA"/>
    <x v="54"/>
    <s v="CAP"/>
    <s v="EE170780X1"/>
    <n v="-40"/>
    <n v="45000"/>
    <n v="-1800000"/>
    <s v="COP"/>
    <n v="-408.24195139652772"/>
    <n v="-408.24195139652772"/>
    <m/>
    <m/>
    <s v="Envio Orthorichh para soldadura"/>
    <m/>
    <m/>
  </r>
  <r>
    <d v="2024-04-02T00:00:00"/>
    <s v="Inventory loan"/>
    <x v="1"/>
    <s v="Ankyra"/>
    <s v="TSXX-LOA2010"/>
    <x v="7"/>
    <s v="2.0 X 10"/>
    <s v="EE162377X1"/>
    <n v="2"/>
    <n v="51750"/>
    <n v="103500"/>
    <s v="COP"/>
    <n v="23.473912205300344"/>
    <n v="23.473912205300344"/>
    <m/>
    <m/>
    <s v="Devolucion Prestamo Virginia Hurtado 26-3"/>
    <m/>
    <m/>
  </r>
  <r>
    <d v="2024-04-04T00:00:00"/>
    <s v="Inventory movement"/>
    <x v="1"/>
    <s v="Ankyra"/>
    <s v="TSXX-LOA2040"/>
    <x v="48"/>
    <s v="2.0 X 40"/>
    <s v="CL160220X1"/>
    <n v="-3"/>
    <n v="60750"/>
    <n v="3037500"/>
    <s v="COP"/>
    <n v="688.90829298164056"/>
    <n v="688.90829298164056"/>
    <m/>
    <m/>
    <s v="Uso consultorios Dra Elsa entregado a Virginia Hurtado"/>
    <m/>
    <m/>
  </r>
  <r>
    <d v="2024-04-04T00:00:00"/>
    <s v="Inventory movement"/>
    <x v="1"/>
    <s v="Ankyra"/>
    <s v="TSXX-LOA2035"/>
    <x v="47"/>
    <s v="2.0 X 35"/>
    <s v="EE160219X1"/>
    <n v="-2"/>
    <n v="60750"/>
    <n v="-121500"/>
    <s v="COP"/>
    <n v="-27.556331719265621"/>
    <n v="-27.556331719265621"/>
    <m/>
    <m/>
    <s v="Uso consultorios Dra Elsa entregado a Virginia Hurtado"/>
    <m/>
    <m/>
  </r>
  <r>
    <d v="2024-04-04T00:00:00"/>
    <s v="Inventory movement"/>
    <x v="1"/>
    <s v="Ankyra"/>
    <s v="TSXX-LOA2030"/>
    <x v="46"/>
    <s v="2.0 X 30"/>
    <s v="EE160218X1"/>
    <n v="-4"/>
    <n v="60750"/>
    <n v="3037500"/>
    <s v="COP"/>
    <n v="688.90829298164056"/>
    <n v="688.90829298164056"/>
    <m/>
    <m/>
    <s v="Uso consultorios Dra Elsa entregado a Virginia Hurtado"/>
    <m/>
    <m/>
  </r>
  <r>
    <d v="2024-04-04T00:00:00"/>
    <s v="Inventory movement"/>
    <x v="1"/>
    <s v="Ankyra"/>
    <s v="TSXX-LOA2025"/>
    <x v="45"/>
    <s v="2.0 X 25"/>
    <s v="EE160217X1"/>
    <n v="-4"/>
    <n v="60750"/>
    <n v="-243000"/>
    <s v="COP"/>
    <n v="-55.112663438531243"/>
    <n v="-55.112663438531243"/>
    <m/>
    <m/>
    <s v="Uso consultorios Dra Elsa entregado a Virginia Hurtado"/>
    <m/>
    <m/>
  </r>
  <r>
    <d v="2024-04-04T00:00:00"/>
    <s v="Inventory movement"/>
    <x v="1"/>
    <s v="Ankyra"/>
    <s v="TSXX-LOA2014"/>
    <x v="14"/>
    <s v="2.0 X 14"/>
    <s v="EE148373X1"/>
    <n v="-2"/>
    <n v="51750"/>
    <n v="3105000"/>
    <s v="COP"/>
    <n v="704.21736615901034"/>
    <n v="704.21736615901034"/>
    <m/>
    <m/>
    <s v="Uso consultorios Dra Elsa entregado a Virginia Hurtado"/>
    <m/>
    <m/>
  </r>
  <r>
    <d v="2024-04-04T00:00:00"/>
    <s v="Inventory movement"/>
    <x v="1"/>
    <s v="Ankyra"/>
    <s v="TSXX-LOA2020"/>
    <x v="44"/>
    <s v="2.0 X 20"/>
    <s v="EE160216X1"/>
    <n v="-4"/>
    <n v="60750"/>
    <n v="-243000"/>
    <s v="COP"/>
    <n v="-55.112663438531243"/>
    <n v="-55.112663438531243"/>
    <m/>
    <m/>
    <s v="Uso consultorios Dra Elsa entregado a Virginia Hurtado"/>
    <m/>
    <m/>
  </r>
  <r>
    <d v="2024-04-04T00:00:00"/>
    <s v="Inventory movement"/>
    <x v="1"/>
    <s v="Ankyra"/>
    <s v="TSXX-LOART2012"/>
    <x v="28"/>
    <s v="2.0 x 12 Total"/>
    <s v="EE148384X1"/>
    <n v="-2"/>
    <n v="51750"/>
    <n v="2587500"/>
    <s v="COP"/>
    <n v="586.8478051325086"/>
    <n v="586.8478051325086"/>
    <m/>
    <m/>
    <s v="Uso consultorios Dra Elsa entregado a Virginia Hurtado"/>
    <m/>
    <m/>
  </r>
  <r>
    <d v="2024-04-04T00:00:00"/>
    <s v="Inventory movement"/>
    <x v="1"/>
    <s v="Ankyra"/>
    <s v="TSXX-LOA2012"/>
    <x v="19"/>
    <s v="2.0 X 12"/>
    <s v="EE162880X1"/>
    <n v="-2"/>
    <n v="51750"/>
    <n v="103500"/>
    <s v="COP"/>
    <n v="23.473912205300344"/>
    <n v="23.473912205300344"/>
    <m/>
    <m/>
    <s v="Uso consultorios Dra Elsa entregado a Virginia Hurtado"/>
    <m/>
    <m/>
  </r>
  <r>
    <d v="2024-04-04T00:00:00"/>
    <s v="Inventory movement"/>
    <x v="1"/>
    <s v="Ankyra"/>
    <s v="TSXX-LOA2012"/>
    <x v="19"/>
    <s v="2.0 X 12"/>
    <s v="EE156002X1"/>
    <n v="-2"/>
    <n v="51750"/>
    <n v="2300000"/>
    <s v="COP"/>
    <n v="521.64249345111875"/>
    <n v="521.64249345111875"/>
    <m/>
    <m/>
    <s v="Uso consultorios Dra Elsa entregado a Virginia Hurtado"/>
    <m/>
    <m/>
  </r>
  <r>
    <d v="2024-04-04T00:00:00"/>
    <s v="Inventory loan"/>
    <x v="1"/>
    <s v="Ankyra"/>
    <s v="TSXX-LOA2030"/>
    <x v="46"/>
    <s v="2.0 X 30"/>
    <s v="EE160218X1"/>
    <n v="-1"/>
    <n v="60750"/>
    <n v="3037500"/>
    <s v="COP"/>
    <n v="688.90829298164056"/>
    <n v="688.90829298164056"/>
    <m/>
    <m/>
    <s v="Prestamo Virginia Hurtado"/>
    <m/>
    <m/>
  </r>
  <r>
    <d v="2024-04-04T00:00:00"/>
    <s v="Inventory loan"/>
    <x v="1"/>
    <s v="Ankyra"/>
    <s v="TSXX-LOA2025"/>
    <x v="45"/>
    <s v="2.0 X 25"/>
    <s v="EE160217X1"/>
    <n v="-1"/>
    <n v="60750"/>
    <n v="-60750"/>
    <s v="COP"/>
    <n v="-13.778165859632811"/>
    <n v="-13.778165859632811"/>
    <m/>
    <m/>
    <s v="Prestamo Virginia Hurtado"/>
    <m/>
    <m/>
  </r>
  <r>
    <d v="2024-04-09T00:00:00"/>
    <s v="Inventory loan"/>
    <x v="1"/>
    <s v="Ankyra"/>
    <s v="TSXX-LOA2010"/>
    <x v="7"/>
    <s v="2.0 X 10"/>
    <s v="EE162377X1"/>
    <n v="-2"/>
    <n v="51750"/>
    <n v="103500"/>
    <s v="COP"/>
    <n v="23.473912205300344"/>
    <n v="23.473912205300344"/>
    <m/>
    <m/>
    <s v="Uso consultorio Dra Elsa entregado a Virginia Hurtado"/>
    <m/>
    <m/>
  </r>
  <r>
    <d v="2024-04-10T00:00:00"/>
    <s v="Inventory loan"/>
    <x v="1"/>
    <s v="Ankyra"/>
    <s v="TSXX-LOA2030"/>
    <x v="46"/>
    <s v="2.0 X 30"/>
    <s v="EE160218X1"/>
    <n v="1"/>
    <n v="60750"/>
    <n v="3037500"/>
    <s v="COP"/>
    <n v="688.90829298164056"/>
    <n v="688.90829298164056"/>
    <m/>
    <m/>
    <s v="Devolucion Prestamo Virginia Hurtado"/>
    <m/>
    <m/>
  </r>
  <r>
    <d v="2024-04-10T00:00:00"/>
    <s v="Inventory loan"/>
    <x v="1"/>
    <s v="Ankyra"/>
    <s v="TSXX-LOA2025"/>
    <x v="45"/>
    <s v="2.0 X 25"/>
    <s v="EE160217X1"/>
    <n v="1"/>
    <n v="60750"/>
    <n v="60750"/>
    <s v="COP"/>
    <n v="13.778165859632811"/>
    <n v="13.778165859632811"/>
    <m/>
    <m/>
    <s v="Devolucion Prestamo Virginia Hurtado"/>
    <m/>
    <m/>
  </r>
  <r>
    <d v="2024-04-15T00:00:00"/>
    <s v="Sales"/>
    <x v="0"/>
    <s v="Bio-Ray"/>
    <n v="3318235"/>
    <x v="30"/>
    <s v="Extensión"/>
    <s v="NA"/>
    <n v="-4"/>
    <n v="126823.496"/>
    <n v="2536469.92"/>
    <s v="COP"/>
    <n v="575.27412766633029"/>
    <n v="575.27412766633029"/>
    <m/>
    <s v="20240061"/>
    <s v="Sideral Business (Perú - Roger Echaiz)"/>
    <m/>
    <m/>
  </r>
  <r>
    <d v="2024-04-15T00:00:00"/>
    <s v="Sales"/>
    <x v="0"/>
    <s v="Bio-Ray"/>
    <n v="3318225"/>
    <x v="23"/>
    <s v="Blade for Engine"/>
    <s v="NA"/>
    <n v="-1"/>
    <n v="206486.49600000001"/>
    <n v="-2064864.9600000002"/>
    <s v="COP"/>
    <n v="-468.31361146706291"/>
    <n v="-468.31361146706291"/>
    <m/>
    <s v="20240061"/>
    <s v="Sideral Business (Perú - Roger Echaiz)"/>
    <m/>
    <m/>
  </r>
  <r>
    <d v="2024-04-15T00:00:00"/>
    <s v="Obsequio"/>
    <x v="0"/>
    <s v="Bio-Ray"/>
    <n v="3308050"/>
    <x v="55"/>
    <s v="Handle Universal "/>
    <s v="NA"/>
    <n v="-1"/>
    <n v="104.3726235741445"/>
    <n v="-104.3726235741445"/>
    <s v="USD"/>
    <m/>
    <n v="-104.3726235741445"/>
    <m/>
    <s v="20240061"/>
    <s v="Sideral Business (Perú - Roger Echaiz)"/>
    <s v="Garantia"/>
    <m/>
  </r>
  <r>
    <d v="2024-04-15T00:00:00"/>
    <s v="Obsequio"/>
    <x v="0"/>
    <s v="Bio-Ray"/>
    <n v="3318235"/>
    <x v="30"/>
    <s v="Extensión"/>
    <s v="NA"/>
    <n v="-1"/>
    <n v="126823.496"/>
    <n v="2536469.92"/>
    <s v="COP"/>
    <n v="575.27412766633029"/>
    <n v="575.27412766633029"/>
    <m/>
    <s v="20240061"/>
    <s v="Sideral Business (Perú - Roger Echaiz)"/>
    <m/>
    <m/>
  </r>
  <r>
    <d v="2024-04-19T00:00:00"/>
    <s v="Inventory movement"/>
    <x v="1"/>
    <s v="Ankyra"/>
    <s v="TSXX-LOA1508"/>
    <x v="12"/>
    <s v="1.5 x 8"/>
    <s v="EE130757X1"/>
    <n v="2"/>
    <n v="51750"/>
    <n v="103500"/>
    <s v="COP"/>
    <n v="23.473912205300344"/>
    <n v="23.473912205300344"/>
    <m/>
    <m/>
    <m/>
    <s v="Retorno COIDES"/>
    <m/>
  </r>
  <r>
    <d v="2024-04-23T00:00:00"/>
    <s v="Inventory loan"/>
    <x v="1"/>
    <s v="Ankyra"/>
    <s v="TSXX-LOA2012"/>
    <x v="19"/>
    <s v="2.0 X 12"/>
    <s v="EE167602X1"/>
    <n v="-3"/>
    <n v="51750"/>
    <n v="7762500"/>
    <m/>
    <n v="1760.5434153975257"/>
    <n v="1760.5434153975257"/>
    <m/>
    <m/>
    <s v="Uso consultorio Dra Elsa entregado a Virginia Hurtado"/>
    <m/>
    <m/>
  </r>
  <r>
    <d v="2024-04-26T00:00:00"/>
    <s v="Sales"/>
    <x v="1"/>
    <s v="Bio-Ray"/>
    <s v="A-1PIZC-212014"/>
    <x v="24"/>
    <s v="IZC 2 x 14"/>
    <s v="L230905901"/>
    <n v="-12"/>
    <n v="18.345205479452055"/>
    <n v="-220.14246575342466"/>
    <s v="USD"/>
    <m/>
    <n v="-220.14246575342466"/>
    <m/>
    <n v="20240064"/>
    <s v="MediLine (JJ Grand Prix - Guatemala)"/>
    <m/>
    <m/>
  </r>
  <r>
    <d v="2024-04-26T00:00:00"/>
    <s v="Sales"/>
    <x v="0"/>
    <s v="Ankyra"/>
    <s v="820-031"/>
    <x v="2"/>
    <s v="Extensión"/>
    <s v="NA"/>
    <n v="-10"/>
    <n v="102340"/>
    <n v="8187200"/>
    <s v="COP"/>
    <n v="1856.8658358186954"/>
    <n v="1856.8658358186954"/>
    <m/>
    <n v="20240065"/>
    <s v="Global Connection &amp; Innovation LLC (Mauricio Arbelaez - USA)"/>
    <m/>
    <m/>
  </r>
  <r>
    <d v="2024-04-26T00:00:00"/>
    <s v="Sales"/>
    <x v="1"/>
    <s v="Bio-Ray"/>
    <s v="A-1PL-212010"/>
    <x v="25"/>
    <s v="2.0 x 10"/>
    <s v="L230906601"/>
    <n v="-25"/>
    <n v="14.268493150684932"/>
    <n v="-356.71232876712332"/>
    <s v="USD"/>
    <m/>
    <n v="-356.71232876712332"/>
    <m/>
    <n v="20240064"/>
    <s v="MediLine (JJ Grand Prix - Guatemala)"/>
    <m/>
    <m/>
  </r>
  <r>
    <d v="2024-05-07T00:00:00"/>
    <s v="Sales"/>
    <x v="1"/>
    <s v="Bio-Ray"/>
    <s v="M-211308"/>
    <x v="3"/>
    <s v="1.3 x 8"/>
    <s v="L210206901"/>
    <n v="-4"/>
    <n v="73331"/>
    <n v="293324"/>
    <s v="COP"/>
    <n v="66.526201195241725"/>
    <n v="66.526201195241725"/>
    <m/>
    <n v="20240067"/>
    <s v="Rodrigo García (Costa Rica)"/>
    <m/>
    <m/>
  </r>
  <r>
    <d v="2024-05-07T00:00:00"/>
    <s v="Sales"/>
    <x v="1"/>
    <s v="Bio-Ray"/>
    <s v="A-1PL-212008"/>
    <x v="6"/>
    <s v="2.0 x 8"/>
    <s v=" L230402901"/>
    <n v="-6"/>
    <n v="69131"/>
    <n v="4147860"/>
    <s v="COP"/>
    <n v="940.73914473311186"/>
    <n v="940.73914473311186"/>
    <m/>
    <n v="20240067"/>
    <s v="Rodrigo García (Costa Rica)"/>
    <m/>
    <m/>
  </r>
  <r>
    <d v="2024-05-07T00:00:00"/>
    <s v="Sales"/>
    <x v="1"/>
    <s v="Ankyra"/>
    <s v="TSXX-LOA1508"/>
    <x v="12"/>
    <s v="1.5 x 8"/>
    <s v="EE148346X1"/>
    <n v="-15"/>
    <n v="51750"/>
    <n v="3105000"/>
    <s v="COP"/>
    <n v="704.21736615901034"/>
    <n v="704.21736615901034"/>
    <m/>
    <n v="20240067"/>
    <s v="Rodrigo García (Costa Rica)"/>
    <m/>
    <m/>
  </r>
  <r>
    <d v="2024-05-07T00:00:00"/>
    <s v="Sales"/>
    <x v="1"/>
    <s v="Ankyra"/>
    <s v="TSXX-LOA2008"/>
    <x v="13"/>
    <s v="2.0 x 8"/>
    <s v="EE152486X1"/>
    <n v="-3"/>
    <n v="51750"/>
    <n v="2173500"/>
    <s v="COP"/>
    <n v="492.95215631130719"/>
    <n v="492.95215631130719"/>
    <m/>
    <n v="20240067"/>
    <s v="Rodrigo García (Costa Rica)"/>
    <m/>
    <m/>
  </r>
  <r>
    <d v="2024-05-07T00:00:00"/>
    <s v="Sales"/>
    <x v="1"/>
    <s v="Ankyra"/>
    <s v="TSXX-LOA2008"/>
    <x v="13"/>
    <s v="2.0 x 8"/>
    <s v="EE162875X1"/>
    <n v="-3"/>
    <n v="51750"/>
    <n v="2173500"/>
    <s v="COP"/>
    <n v="492.95215631130719"/>
    <n v="492.95215631130719"/>
    <m/>
    <n v="20240067"/>
    <s v="Rodrigo García (Costa Rica)"/>
    <m/>
    <m/>
  </r>
  <r>
    <d v="2024-05-07T00:00:00"/>
    <s v="Sales"/>
    <x v="1"/>
    <s v="Ankyra"/>
    <s v="TSXX-LOA2014"/>
    <x v="14"/>
    <s v="2.0 X 14"/>
    <s v="EE148373X1"/>
    <n v="-5"/>
    <n v="51750"/>
    <n v="3105000"/>
    <s v="COP"/>
    <n v="704.21736615901034"/>
    <n v="704.21736615901034"/>
    <m/>
    <n v="20240067"/>
    <s v="Rodrigo García (Costa Rica)"/>
    <m/>
    <m/>
  </r>
  <r>
    <d v="2024-05-07T00:00:00"/>
    <s v="Sales"/>
    <x v="0"/>
    <s v="Ankyra"/>
    <s v="820-029"/>
    <x v="1"/>
    <s v="Mango"/>
    <n v="52006"/>
    <n v="-2"/>
    <n v="647360"/>
    <n v="-1294720"/>
    <s v="COP"/>
    <n v="-293.64389961784019"/>
    <n v="-293.64389961784019"/>
    <m/>
    <n v="20240067"/>
    <s v="Rodrigo García (Costa Rica)"/>
    <m/>
    <m/>
  </r>
  <r>
    <d v="2024-05-07T00:00:00"/>
    <s v="Sales"/>
    <x v="1"/>
    <s v="Ankyra"/>
    <s v="TSXX-LOA2012"/>
    <x v="19"/>
    <s v="2.0 x 12"/>
    <s v="EE160214X1"/>
    <n v="-25"/>
    <n v="51750"/>
    <n v="4140000"/>
    <s v="COP"/>
    <n v="938.95648821201371"/>
    <n v="938.95648821201371"/>
    <m/>
    <n v="20240067"/>
    <s v="Rodrigo García (Costa Rica)"/>
    <m/>
    <m/>
  </r>
  <r>
    <d v="2024-05-07T00:00:00"/>
    <s v="Sales"/>
    <x v="1"/>
    <s v="Ankyra"/>
    <s v="TSXX-LOA2014"/>
    <x v="14"/>
    <s v="2.0 x 14"/>
    <s v="EE162878X1"/>
    <n v="-20"/>
    <n v="51750"/>
    <n v="6727500"/>
    <s v="COP"/>
    <n v="1525.8042933445224"/>
    <n v="1525.8042933445224"/>
    <m/>
    <n v="20240067"/>
    <s v="Rodrigo García (Costa Rica)"/>
    <m/>
    <m/>
  </r>
  <r>
    <d v="2024-05-07T00:00:00"/>
    <s v="Sales"/>
    <x v="0"/>
    <s v="Ankyra"/>
    <s v="820-031"/>
    <x v="2"/>
    <s v="Extensión"/>
    <s v="NA"/>
    <n v="-4"/>
    <n v="102340"/>
    <n v="-409360"/>
    <s v="COP"/>
    <n v="-92.843291790934771"/>
    <n v="-92.843291790934771"/>
    <m/>
    <n v="20240067"/>
    <s v="Rodrigo García (Costa Rica)"/>
    <m/>
    <m/>
  </r>
  <r>
    <d v="2024-05-07T00:00:00"/>
    <s v="Sales"/>
    <x v="1"/>
    <s v="Bio-Ray"/>
    <s v="A-1PL-212010"/>
    <x v="25"/>
    <s v="2.0 x 10"/>
    <s v=" L230601001"/>
    <n v="-1"/>
    <n v="69131"/>
    <n v="276524"/>
    <s v="COP"/>
    <n v="62.715942982207459"/>
    <n v="62.715942982207459"/>
    <m/>
    <n v="20240067"/>
    <s v="Rodrigo García (Costa Rica)"/>
    <m/>
    <m/>
  </r>
  <r>
    <d v="2024-05-10T00:00:00"/>
    <s v="Sales"/>
    <x v="1"/>
    <s v="Ankyra"/>
    <s v="TSXX-LOA2012"/>
    <x v="19"/>
    <s v="2.0 x 12"/>
    <s v="EE160214X1"/>
    <n v="-10"/>
    <n v="51750"/>
    <n v="-517500"/>
    <s v="COP"/>
    <n v="-117.36956102650171"/>
    <n v="-117.36956102650171"/>
    <m/>
    <n v="20240070"/>
    <s v="Comercial S &amp; K SpA (Juan Peña - Chile)"/>
    <m/>
    <m/>
  </r>
  <r>
    <d v="2024-05-10T00:00:00"/>
    <s v="Sales"/>
    <x v="1"/>
    <s v="Ankyra"/>
    <s v="TSXX-LOART2012"/>
    <x v="17"/>
    <s v="2.0 x 12 Total"/>
    <s v="EE148385X1"/>
    <n v="-10"/>
    <n v="51750"/>
    <n v="-517500"/>
    <s v="COP"/>
    <n v="-117.36956102650171"/>
    <n v="-117.36956102650171"/>
    <m/>
    <n v="20240070"/>
    <s v="Comercial S &amp; K SpA (Juan Peña - Chile)"/>
    <m/>
    <m/>
  </r>
  <r>
    <d v="2024-05-10T00:00:00"/>
    <s v="Sales"/>
    <x v="1"/>
    <s v="Ankyra"/>
    <s v="TSXX-LOA1508"/>
    <x v="12"/>
    <s v="1.5 x 8"/>
    <s v="EE148346X1"/>
    <n v="-15"/>
    <n v="51750"/>
    <n v="-776250"/>
    <s v="COP"/>
    <n v="-176.05434153975258"/>
    <n v="-176.05434153975258"/>
    <m/>
    <n v="20240066"/>
    <s v="Comercial S &amp; K SpA (Juan Peña - Chile)"/>
    <m/>
    <m/>
  </r>
  <r>
    <d v="2024-05-10T00:00:00"/>
    <s v="Sales"/>
    <x v="1"/>
    <s v="Ankyra"/>
    <s v="TSXX-LOA1508"/>
    <x v="12"/>
    <s v="1.5 x 8"/>
    <s v="EE152485X1"/>
    <n v="-15"/>
    <n v="51750"/>
    <n v="-776250"/>
    <s v="COP"/>
    <n v="-176.05434153975258"/>
    <n v="-176.05434153975258"/>
    <m/>
    <n v="20240066"/>
    <s v="Comercial S &amp; K SpA (Juan Peña - Chile)"/>
    <m/>
    <m/>
  </r>
  <r>
    <d v="2024-05-10T00:00:00"/>
    <s v="Sales"/>
    <x v="1"/>
    <s v="Ankyra"/>
    <s v="TSXX-LOART2012"/>
    <x v="17"/>
    <s v="2.0 x 12 Total"/>
    <s v="EE148385X1"/>
    <n v="-10"/>
    <n v="51750"/>
    <n v="-517500"/>
    <s v="COP"/>
    <n v="-117.36956102650171"/>
    <n v="-117.36956102650171"/>
    <m/>
    <n v="20240066"/>
    <s v="Comercial S &amp; K SpA (Juan Peña - Chile)"/>
    <m/>
    <m/>
  </r>
  <r>
    <d v="2024-05-10T00:00:00"/>
    <s v="Garantia"/>
    <x v="0"/>
    <s v="Ankyra"/>
    <s v="820-029"/>
    <x v="1"/>
    <s v="Mango"/>
    <s v="NA"/>
    <n v="-1"/>
    <n v="647360"/>
    <n v="-647360"/>
    <s v="COP"/>
    <n v="-146.8219498089201"/>
    <n v="-146.8219498089201"/>
    <m/>
    <n v="20240066"/>
    <s v="Comercial S &amp; K SpA (Juan Peña - Chile)"/>
    <s v="Reposicion por cumplimiento garantia mal funcionamiento"/>
    <m/>
  </r>
  <r>
    <d v="2024-05-10T00:00:00"/>
    <s v="Garantia"/>
    <x v="0"/>
    <s v="Ankyra"/>
    <s v="820-031"/>
    <x v="2"/>
    <s v="Extensión"/>
    <s v="NA"/>
    <n v="-1"/>
    <n v="102340"/>
    <n v="-102340"/>
    <s v="COP"/>
    <n v="-23.210822947733693"/>
    <n v="-23.210822947733693"/>
    <m/>
    <n v="20240066"/>
    <s v="Comercial S &amp; K SpA (Juan Peña - Chile)"/>
    <s v="Reposicion por cumplimiento garantia mal funcionamiento"/>
    <m/>
  </r>
  <r>
    <d v="2024-05-10T00:00:00"/>
    <s v="Sales"/>
    <x v="1"/>
    <s v="Ankyra"/>
    <s v="TSXX-LOA2012"/>
    <x v="19"/>
    <s v="2.0 X 12"/>
    <s v="EE162877X1"/>
    <n v="-20"/>
    <n v="51750"/>
    <n v="-1035000"/>
    <s v="COP"/>
    <n v="-234.73912205300343"/>
    <n v="-234.73912205300343"/>
    <m/>
    <n v="20240066"/>
    <s v="Comercial S &amp; K SpA (Juan Peña - Chile)"/>
    <m/>
    <m/>
  </r>
  <r>
    <d v="2024-05-10T00:00:00"/>
    <s v="Garantia"/>
    <x v="0"/>
    <s v="Ankyra"/>
    <s v="820-032"/>
    <x v="32"/>
    <s v="Blade for Engine"/>
    <s v="NA"/>
    <n v="-1"/>
    <n v="83600"/>
    <n v="-83600"/>
    <s v="COP"/>
    <n v="-18.96057063152762"/>
    <n v="-18.96057063152762"/>
    <m/>
    <n v="20240066"/>
    <s v="Comercial S &amp; K SpA (Juan Peña - Chile)"/>
    <s v="Reposicion por cumplimiento garantia mal funcionamiento"/>
    <m/>
  </r>
  <r>
    <d v="2024-05-10T00:00:00"/>
    <s v="Sales"/>
    <x v="1"/>
    <s v="Ankyra"/>
    <s v="TSXX-LOA1508"/>
    <x v="12"/>
    <s v="1.5 x 8"/>
    <s v="EE148346X1"/>
    <n v="-4"/>
    <n v="51750"/>
    <n v="3105000"/>
    <s v="COP"/>
    <n v="704.21736615901034"/>
    <n v="704.21736615901034"/>
    <m/>
    <n v="20240068"/>
    <s v="Daniella Ramos (Venezuela)"/>
    <m/>
    <m/>
  </r>
  <r>
    <d v="2024-05-10T00:00:00"/>
    <s v="Sales"/>
    <x v="1"/>
    <s v="Ankyra"/>
    <s v="TSXX-LOA2014"/>
    <x v="14"/>
    <s v="2.0 X 14"/>
    <s v="EE148373X1"/>
    <n v="-4"/>
    <n v="51750"/>
    <n v="3105000"/>
    <s v="COP"/>
    <n v="704.21736615901034"/>
    <n v="704.21736615901034"/>
    <m/>
    <n v="20240068"/>
    <s v="Daniella Ramos (Venezuela)"/>
    <m/>
    <m/>
  </r>
  <r>
    <d v="2024-05-10T00:00:00"/>
    <s v="Sales"/>
    <x v="1"/>
    <s v="Ankyra"/>
    <s v="TSXX-LOA2012"/>
    <x v="19"/>
    <s v="2.0 X 12"/>
    <s v="EE167602X1"/>
    <n v="-8"/>
    <n v="51750"/>
    <n v="7762500"/>
    <s v="COP"/>
    <n v="1760.5434153975257"/>
    <n v="1760.5434153975257"/>
    <m/>
    <n v="20240068"/>
    <s v="Daniella Ramos (Venezuela)"/>
    <m/>
    <m/>
  </r>
  <r>
    <d v="2024-05-10T00:00:00"/>
    <s v="Sales"/>
    <x v="1"/>
    <s v="Ankyra"/>
    <s v="TSXX-LOA2010"/>
    <x v="7"/>
    <s v="2.0 x 10"/>
    <s v="EE162876X1"/>
    <n v="-4"/>
    <n v="51750"/>
    <n v="5175000"/>
    <s v="COP"/>
    <n v="1173.6956102650172"/>
    <n v="1173.6956102650172"/>
    <m/>
    <n v="20240068"/>
    <s v="Daniella Ramos (Venezuela)"/>
    <m/>
    <m/>
  </r>
  <r>
    <d v="2024-03-12T00:00:00"/>
    <s v="Sales"/>
    <x v="1"/>
    <s v="Bio-Ray"/>
    <s v="A-1PL-212012"/>
    <x v="20"/>
    <s v="2.0 x 12"/>
    <s v="L231002601"/>
    <n v="-10"/>
    <n v="58916.098723404248"/>
    <n v="589160.98723404249"/>
    <s v="COP"/>
    <n v="133.62235061951682"/>
    <n v="133.62235061951682"/>
    <m/>
    <s v="20240052"/>
    <s v="Dr Carlos Ramiro Llusca (Ecuador)"/>
    <s v="Prestamos por parte de Orthopremium"/>
    <m/>
  </r>
  <r>
    <d v="2024-05-14T00:00:00"/>
    <s v="Inventory movement"/>
    <x v="1"/>
    <s v="Ankyra"/>
    <s v="TSXX-LOACE1508"/>
    <x v="31"/>
    <s v="Dual 1.5 x 8"/>
    <s v="EE155999X1"/>
    <n v="-2"/>
    <n v="51750"/>
    <n v="103500"/>
    <s v="COP"/>
    <n v="23.473912205300344"/>
    <n v="23.473912205300344"/>
    <m/>
    <m/>
    <s v="Uso consultorio Dra Elsa entregado a Virginia Hurtado"/>
    <m/>
    <m/>
  </r>
  <r>
    <d v="2024-05-14T00:00:00"/>
    <s v="Inventory movement"/>
    <x v="1"/>
    <s v="Ankyra"/>
    <s v="TSXX-LOACE1508"/>
    <x v="31"/>
    <s v="Dual 1.5 x 8"/>
    <s v="EE149532X1"/>
    <n v="-1"/>
    <n v="51750"/>
    <n v="1035000"/>
    <s v="COP"/>
    <n v="234.73912205300343"/>
    <n v="234.73912205300343"/>
    <m/>
    <m/>
    <s v="Uso consultorio Dra Elsa entregado a Virginia Hurtado"/>
    <m/>
    <m/>
  </r>
  <r>
    <d v="2024-05-16T00:00:00"/>
    <s v="Inventory"/>
    <x v="1"/>
    <s v="Bio-Ray"/>
    <s v="A-1PS-222012"/>
    <x v="9"/>
    <s v="TS 2.0 x 12"/>
    <s v="L231102501"/>
    <n v="6"/>
    <n v="73331"/>
    <n v="586648"/>
    <s v="COP"/>
    <n v="133.05240239048345"/>
    <n v="133.05240239048345"/>
    <m/>
    <m/>
    <m/>
    <s v="Prestamo por parte de Orthopremium cruzo con la Dra Elsa"/>
    <m/>
  </r>
  <r>
    <d v="2024-05-16T00:00:00"/>
    <s v="Inventory"/>
    <x v="1"/>
    <s v="Bio-Ray"/>
    <s v="A-1PS-222012"/>
    <x v="9"/>
    <s v="TS 2.0 x 12"/>
    <s v="L220108401"/>
    <n v="4"/>
    <n v="73331"/>
    <n v="586648"/>
    <s v="COP"/>
    <n v="133.05240239048345"/>
    <n v="133.05240239048345"/>
    <m/>
    <m/>
    <m/>
    <s v="Prestamo por parte de Orthopremium cruzo con la Dra Elsa"/>
    <m/>
  </r>
  <r>
    <d v="2024-05-16T00:00:00"/>
    <s v="Purchasing"/>
    <x v="1"/>
    <s v="Bio-Ray"/>
    <s v="A-1PL-212014"/>
    <x v="8"/>
    <s v="2.0 x 14"/>
    <s v="L210904601"/>
    <n v="1"/>
    <n v="1"/>
    <n v="1"/>
    <s v="USD"/>
    <m/>
    <n v="1"/>
    <s v="BioRay SD MSVC"/>
    <m/>
    <m/>
    <m/>
    <m/>
  </r>
  <r>
    <d v="2024-05-16T00:00:00"/>
    <s v="Purchasing"/>
    <x v="1"/>
    <s v="Bio-Ray"/>
    <s v="A-1PS-222012"/>
    <x v="9"/>
    <s v="TS 2.0 x 12"/>
    <s v="L210309001"/>
    <n v="4"/>
    <n v="1"/>
    <n v="4"/>
    <s v="USD"/>
    <m/>
    <n v="4"/>
    <s v="BioRay SD MSVC"/>
    <m/>
    <m/>
    <m/>
    <m/>
  </r>
  <r>
    <d v="2024-05-16T00:00:00"/>
    <s v="Purchasing"/>
    <x v="1"/>
    <s v="Bio-Ray"/>
    <s v="A-1N-211507"/>
    <x v="56"/>
    <s v="1.5 x 7 BS"/>
    <s v="D180707001"/>
    <n v="9"/>
    <n v="1"/>
    <n v="9"/>
    <s v="USD"/>
    <m/>
    <n v="9"/>
    <s v="BioRay SD MSVC"/>
    <m/>
    <m/>
    <m/>
    <m/>
  </r>
  <r>
    <d v="2024-05-16T00:00:00"/>
    <s v="Purchasing"/>
    <x v="1"/>
    <s v="Bio-Ray"/>
    <s v="A-1PL-211508"/>
    <x v="5"/>
    <s v="1.5 x 8"/>
    <s v="L231217301"/>
    <n v="40"/>
    <n v="14.583333333333334"/>
    <n v="583.33333333333337"/>
    <s v="USD"/>
    <m/>
    <n v="583.33333333333337"/>
    <s v="BioRay 20240510"/>
    <m/>
    <m/>
    <m/>
    <m/>
  </r>
  <r>
    <d v="2024-05-16T00:00:00"/>
    <s v="Purchasing"/>
    <x v="1"/>
    <s v="Bio-Ray"/>
    <s v="A-1PL-212008"/>
    <x v="6"/>
    <s v="2.0 x 8"/>
    <s v="L240314301"/>
    <n v="11"/>
    <n v="14.583333333333334"/>
    <n v="160.41666666666669"/>
    <s v="USD"/>
    <m/>
    <n v="160.41666666666669"/>
    <s v="BioRay 20240510"/>
    <m/>
    <m/>
    <m/>
    <m/>
  </r>
  <r>
    <d v="2024-05-16T00:00:00"/>
    <s v="Purchasing"/>
    <x v="1"/>
    <s v="Bio-Ray"/>
    <s v="A-1PL-212008"/>
    <x v="6"/>
    <s v="2.0 x 8"/>
    <s v="l230602001"/>
    <n v="29"/>
    <n v="14.583333333333334"/>
    <n v="422.91666666666669"/>
    <s v="USD"/>
    <m/>
    <n v="422.91666666666669"/>
    <s v="BioRay 20240510"/>
    <m/>
    <m/>
    <m/>
    <m/>
  </r>
  <r>
    <d v="2024-05-16T00:00:00"/>
    <s v="Purchasing"/>
    <x v="1"/>
    <s v="Bio-Ray"/>
    <s v="A-1PL-212012"/>
    <x v="20"/>
    <s v="2.0 x 12"/>
    <s v="L240314801"/>
    <n v="80"/>
    <n v="14.583333333333334"/>
    <n v="1166.6666666666667"/>
    <s v="USD"/>
    <m/>
    <n v="1166.6666666666667"/>
    <s v="BioRay 20240510"/>
    <m/>
    <m/>
    <m/>
    <m/>
  </r>
  <r>
    <d v="2024-05-16T00:00:00"/>
    <s v="Purchasing"/>
    <x v="1"/>
    <s v="Bio-Ray"/>
    <s v="A-1PL-212014"/>
    <x v="8"/>
    <s v="2.0 x 14"/>
    <s v="L220407801"/>
    <n v="19"/>
    <n v="14.583333333333334"/>
    <n v="277.08333333333337"/>
    <s v="USD"/>
    <m/>
    <n v="277.08333333333337"/>
    <s v="BioRay 20240510"/>
    <m/>
    <m/>
    <m/>
    <m/>
  </r>
  <r>
    <d v="2024-05-16T00:00:00"/>
    <s v="Purchasing"/>
    <x v="1"/>
    <s v="Bio-Ray"/>
    <s v="A-1PL-212014"/>
    <x v="8"/>
    <s v="2.0 x 14"/>
    <s v="L220402701"/>
    <n v="1"/>
    <n v="14.583333333333334"/>
    <n v="14.583333333333334"/>
    <s v="USD"/>
    <m/>
    <n v="14.583333333333334"/>
    <s v="BioRay 20240510"/>
    <m/>
    <m/>
    <m/>
    <m/>
  </r>
  <r>
    <d v="2024-05-16T00:00:00"/>
    <s v="Purchasing"/>
    <x v="1"/>
    <s v="Bio-Ray"/>
    <s v="A-1PIZC-212014"/>
    <x v="24"/>
    <s v="IZC 2 x 14"/>
    <s v="L240313801"/>
    <n v="50"/>
    <n v="18.75"/>
    <n v="937.5"/>
    <s v="USD"/>
    <m/>
    <n v="937.5"/>
    <s v="BioRay 20240510"/>
    <m/>
    <m/>
    <m/>
    <m/>
  </r>
  <r>
    <d v="2024-05-16T00:00:00"/>
    <s v="Purchasing"/>
    <x v="1"/>
    <s v="Bio-Ray"/>
    <s v="A-1PIZC-212017"/>
    <x v="22"/>
    <s v="IZC 2 x 17"/>
    <s v="L240314201"/>
    <n v="20"/>
    <n v="18.75"/>
    <n v="375"/>
    <s v="USD"/>
    <m/>
    <n v="375"/>
    <s v="BioRay 20240510"/>
    <m/>
    <m/>
    <m/>
    <m/>
  </r>
  <r>
    <d v="2024-05-16T00:00:00"/>
    <s v="Purchasing"/>
    <x v="0"/>
    <s v="Bio-Ray"/>
    <n v="3318225"/>
    <x v="23"/>
    <s v="Blade for Engine"/>
    <s v="NA"/>
    <n v="4"/>
    <n v="52.083333333333336"/>
    <n v="208.33333333333334"/>
    <s v="USD"/>
    <m/>
    <n v="208.33333333333334"/>
    <s v="BioRay 20240510"/>
    <m/>
    <m/>
    <m/>
    <m/>
  </r>
  <r>
    <d v="2024-05-16T00:00:00"/>
    <s v="Purchasing"/>
    <x v="1"/>
    <s v="Bio-Ray"/>
    <s v="A-1PL-212010"/>
    <x v="25"/>
    <s v="2.0 x 10"/>
    <s v="L240404601"/>
    <n v="50"/>
    <n v="14.583333333333334"/>
    <n v="729.16666666666674"/>
    <s v="USD"/>
    <m/>
    <n v="729.16666666666674"/>
    <s v="BioRay 20240510"/>
    <m/>
    <m/>
    <m/>
    <m/>
  </r>
  <r>
    <d v="2024-05-17T00:00:00"/>
    <s v="Sales"/>
    <x v="1"/>
    <s v="Ankyra"/>
    <s v="TSXX-LOA2012"/>
    <x v="19"/>
    <s v="2.0 x 12"/>
    <s v="EE160214X1"/>
    <n v="-12"/>
    <n v="51750"/>
    <n v="-621000"/>
    <s v="COP"/>
    <n v="-140.84347323180205"/>
    <n v="-140.84347323180205"/>
    <m/>
    <n v="20240071"/>
    <s v="Morella Andreina Aranguren (Venezuela/ COIDES)"/>
    <m/>
    <m/>
  </r>
  <r>
    <d v="2024-05-17T00:00:00"/>
    <s v="Sales"/>
    <x v="1"/>
    <s v="Ankyra"/>
    <s v="TSXX-LOA1508"/>
    <x v="12"/>
    <s v="1.5 x 8"/>
    <s v="EE148346X1"/>
    <n v="-6"/>
    <n v="51750"/>
    <n v="-310500"/>
    <s v="COP"/>
    <n v="-70.421736615901025"/>
    <n v="-70.421736615901025"/>
    <m/>
    <n v="20240071"/>
    <s v="Morella Andreina Aranguren (Venezuela/ COIDES)"/>
    <m/>
    <m/>
  </r>
  <r>
    <d v="2024-05-17T00:00:00"/>
    <s v="Sales"/>
    <x v="1"/>
    <s v="Bio-Ray"/>
    <s v="A-1PL-211508"/>
    <x v="5"/>
    <s v="1.5 x 8"/>
    <s v="L231217301"/>
    <n v="-10"/>
    <n v="14.583333333333334"/>
    <n v="-145.83333333333334"/>
    <s v="USD"/>
    <m/>
    <n v="-145.83333333333334"/>
    <m/>
    <n v="20240072"/>
    <s v="Dr Carlos Ramiro Llusca (Ecuador)"/>
    <m/>
    <m/>
  </r>
  <r>
    <d v="2024-05-17T00:00:00"/>
    <s v="Sales"/>
    <x v="1"/>
    <s v="Bio-Ray"/>
    <s v="A-1PL-212014"/>
    <x v="8"/>
    <s v="2.0 x 14"/>
    <s v=" L220304601"/>
    <n v="-10"/>
    <n v="69131"/>
    <n v="-691310"/>
    <s v="COP"/>
    <n v="-156.78985745551864"/>
    <n v="-156.78985745551864"/>
    <m/>
    <n v="20240072"/>
    <s v="Dr Carlos Ramiro Llusca (Ecuador)"/>
    <m/>
    <m/>
  </r>
  <r>
    <d v="2024-05-17T00:00:00"/>
    <s v="Sales"/>
    <x v="1"/>
    <s v="Bio-Ray"/>
    <s v="A-1N-212008"/>
    <x v="43"/>
    <s v="2.0 x 8 BS"/>
    <s v="L200300701"/>
    <n v="-4"/>
    <n v="18"/>
    <n v="-72"/>
    <s v="USD"/>
    <m/>
    <n v="-72"/>
    <m/>
    <n v="20240072"/>
    <s v="Dr Carlos Ramiro Llusca (Ecuador)"/>
    <m/>
    <m/>
  </r>
  <r>
    <d v="2024-05-17T00:00:00"/>
    <s v="Sales"/>
    <x v="1"/>
    <s v="Bio-Ray"/>
    <s v="A-1PIZC-212014"/>
    <x v="24"/>
    <s v="IZC 2 x 14"/>
    <s v="L240313801"/>
    <n v="-10"/>
    <n v="18.75"/>
    <n v="-187.5"/>
    <s v="USD"/>
    <m/>
    <n v="-187.5"/>
    <m/>
    <n v="20240072"/>
    <s v="Dr Carlos Ramiro Llusca (Ecuador)"/>
    <m/>
    <m/>
  </r>
  <r>
    <d v="2024-05-17T00:00:00"/>
    <s v="Sales"/>
    <x v="1"/>
    <s v="Bio-Ray"/>
    <s v="A-1PIZC-212017"/>
    <x v="22"/>
    <s v="IZC 2 x 17"/>
    <s v=" L230500801"/>
    <n v="-3"/>
    <n v="75398.578723404251"/>
    <n v="-226195.73617021274"/>
    <s v="COP"/>
    <n v="-51.301438184278773"/>
    <n v="-51.301438184278773"/>
    <m/>
    <n v="20240072"/>
    <s v="Dr Carlos Ramiro Llusca (Ecuador)"/>
    <m/>
    <m/>
  </r>
  <r>
    <d v="2024-05-17T00:00:00"/>
    <s v="Sales"/>
    <x v="0"/>
    <s v="Bio-Ray"/>
    <n v="3318235"/>
    <x v="30"/>
    <s v="Extensión"/>
    <s v="NA"/>
    <n v="-2"/>
    <n v="31.311787072243344"/>
    <n v="-62.623574144486689"/>
    <s v="USD"/>
    <m/>
    <n v="-62.623574144486689"/>
    <m/>
    <n v="20240072"/>
    <s v="Dr Carlos Ramiro Llusca (Ecuador)"/>
    <m/>
    <m/>
  </r>
  <r>
    <d v="2024-05-17T00:00:00"/>
    <s v="Sales"/>
    <x v="1"/>
    <s v="Ankyra"/>
    <s v="TSXX-LOA2014"/>
    <x v="14"/>
    <s v="2.0 x 14"/>
    <s v="EE167603X1"/>
    <n v="-5"/>
    <n v="51750"/>
    <n v="-258750"/>
    <s v="COP"/>
    <n v="-58.684780513250857"/>
    <n v="-58.684780513250857"/>
    <m/>
    <n v="20240072"/>
    <s v="Dr Carlos Ramiro Llusca (Ecuador)"/>
    <m/>
    <m/>
  </r>
  <r>
    <d v="2024-05-17T00:00:00"/>
    <s v="Sales"/>
    <x v="1"/>
    <s v="Ankyra"/>
    <s v="TSXX-LOA2010"/>
    <x v="7"/>
    <s v="2.0 x 10"/>
    <s v="EE162876X1"/>
    <n v="-12"/>
    <n v="51750"/>
    <n v="-621000"/>
    <s v="COP"/>
    <n v="-140.84347323180205"/>
    <n v="-140.84347323180205"/>
    <m/>
    <n v="20240071"/>
    <s v="Morella Andreina Aranguren (Venezuela/ COIDES)"/>
    <m/>
    <m/>
  </r>
  <r>
    <d v="2024-05-17T00:00:00"/>
    <s v="Sales"/>
    <x v="1"/>
    <s v="Bio-Ray"/>
    <s v="A-1PL-212012"/>
    <x v="20"/>
    <s v="2.0 x 12"/>
    <s v="L240314801"/>
    <n v="-50"/>
    <n v="14.583333333333334"/>
    <n v="-729.16666666666674"/>
    <s v="USD"/>
    <m/>
    <n v="-729.16666666666674"/>
    <m/>
    <n v="20240072"/>
    <s v="Dr Carlos Ramiro Llusca (Ecuador)"/>
    <m/>
    <m/>
  </r>
  <r>
    <d v="2024-05-17T00:00:00"/>
    <s v="Sales"/>
    <x v="1"/>
    <s v="Ankyra"/>
    <s v="TSXX-LOA2012"/>
    <x v="19"/>
    <s v="2.0 x 12"/>
    <s v="EE160214X1"/>
    <n v="-10"/>
    <n v="51750"/>
    <n v="-517500"/>
    <s v="COP"/>
    <n v="-117.36956102650171"/>
    <n v="-117.36956102650171"/>
    <m/>
    <n v="20240072"/>
    <s v="Dr Carlos Ramiro Llusca (Ecuador)"/>
    <m/>
    <m/>
  </r>
  <r>
    <d v="2024-05-17T00:00:00"/>
    <s v="Sales"/>
    <x v="1"/>
    <s v="Bio-Ray"/>
    <s v="A-1PL-212010"/>
    <x v="25"/>
    <s v="2.0 x 10"/>
    <s v="L230906601"/>
    <n v="-15"/>
    <n v="14.268493150684932"/>
    <n v="-214.02739726027397"/>
    <s v="USD"/>
    <m/>
    <n v="-214.02739726027397"/>
    <m/>
    <n v="20240072"/>
    <s v="Dr Carlos Ramiro Llusca (Ecuador)"/>
    <m/>
    <m/>
  </r>
  <r>
    <d v="2024-05-17T00:00:00"/>
    <s v="Sales"/>
    <x v="1"/>
    <s v="Ankyra"/>
    <s v="TSXX-LOA2010"/>
    <x v="7"/>
    <s v="2.0 x 10"/>
    <s v="EE162876X1"/>
    <n v="-5"/>
    <n v="51750"/>
    <n v="-258750"/>
    <s v="COP"/>
    <n v="-58.684780513250857"/>
    <n v="-58.684780513250857"/>
    <m/>
    <n v="20240072"/>
    <s v="Dr Carlos Ramiro Llusca (Ecuador)"/>
    <m/>
    <m/>
  </r>
  <r>
    <d v="2024-05-21T00:00:00"/>
    <s v="Purchasing"/>
    <x v="1"/>
    <s v="Bio-Ray"/>
    <s v="A-1PL-211508"/>
    <x v="5"/>
    <s v="1.5 x 8"/>
    <s v="L231217301"/>
    <n v="30"/>
    <n v="14.694879832810868"/>
    <n v="440.84639498432603"/>
    <s v="USD"/>
    <m/>
    <n v="440.84639498432603"/>
    <s v="BioRay 20240517"/>
    <m/>
    <m/>
    <m/>
    <m/>
  </r>
  <r>
    <d v="2024-05-21T00:00:00"/>
    <s v="Purchasing"/>
    <x v="1"/>
    <s v="Bio-Ray"/>
    <s v="A-1N-211508"/>
    <x v="42"/>
    <s v="1.5 x 8 BS"/>
    <s v="L191121001"/>
    <n v="29"/>
    <n v="23.091954022988503"/>
    <n v="669.66666666666663"/>
    <s v="USD"/>
    <m/>
    <n v="669.66666666666663"/>
    <s v="BioRay 20240517"/>
    <m/>
    <m/>
    <m/>
    <m/>
  </r>
  <r>
    <d v="2024-05-21T00:00:00"/>
    <s v="Purchasing"/>
    <x v="1"/>
    <s v="Bio-Ray"/>
    <s v="A-1PL-212014"/>
    <x v="8"/>
    <s v="2.0 x 14"/>
    <s v="L231105901"/>
    <n v="4"/>
    <n v="14.694879832810868"/>
    <n v="58.779519331243471"/>
    <s v="USD"/>
    <m/>
    <n v="58.779519331243471"/>
    <s v="BioRay 20240517"/>
    <m/>
    <m/>
    <m/>
    <m/>
  </r>
  <r>
    <d v="2024-05-21T00:00:00"/>
    <s v="Purchasing"/>
    <x v="1"/>
    <s v="Bio-Ray"/>
    <s v="A-1PL-212014"/>
    <x v="8"/>
    <s v="2.0 x 14"/>
    <s v="L220402701"/>
    <n v="26"/>
    <n v="14.694879832810868"/>
    <n v="382.06687565308255"/>
    <s v="USD"/>
    <m/>
    <n v="382.06687565308255"/>
    <s v="BioRay 20240517"/>
    <m/>
    <m/>
    <m/>
    <m/>
  </r>
  <r>
    <d v="2024-05-21T00:00:00"/>
    <s v="Purchasing"/>
    <x v="1"/>
    <s v="Bio-Ray"/>
    <s v="A-1PS-222012"/>
    <x v="9"/>
    <s v="TS 2.0 x 12"/>
    <s v="L231105101"/>
    <n v="30"/>
    <n v="23.091954022988503"/>
    <n v="692.75862068965512"/>
    <s v="USD"/>
    <m/>
    <n v="692.75862068965512"/>
    <s v="BioRay 20240517"/>
    <m/>
    <m/>
    <m/>
    <m/>
  </r>
  <r>
    <d v="2024-05-21T00:00:00"/>
    <s v="Purchasing"/>
    <x v="0"/>
    <s v="Bio-Ray"/>
    <n v="3318225"/>
    <x v="23"/>
    <s v="Blade for Engine"/>
    <s v="NA"/>
    <n v="3"/>
    <n v="52.481713688610235"/>
    <n v="157.44514106583071"/>
    <s v="USD"/>
    <m/>
    <n v="157.44514106583071"/>
    <s v="BioRay 20240517"/>
    <m/>
    <m/>
    <m/>
    <m/>
  </r>
  <r>
    <d v="2024-05-21T00:00:00"/>
    <s v="Purchasing"/>
    <x v="1"/>
    <s v="Bio-Ray"/>
    <s v="A-1PL-212010"/>
    <x v="25"/>
    <s v="2.0 x 10"/>
    <s v="L240404601"/>
    <n v="50"/>
    <n v="14.694879832810868"/>
    <n v="734.74399164054341"/>
    <s v="USD"/>
    <m/>
    <n v="734.74399164054341"/>
    <s v="BioRay 20240517"/>
    <m/>
    <m/>
    <m/>
    <m/>
  </r>
  <r>
    <d v="2024-05-21T00:00:00"/>
    <s v="Inventory loan"/>
    <x v="1"/>
    <s v="Ankyra"/>
    <s v="TSXX-LOA2012"/>
    <x v="19"/>
    <s v="2.0 X 12"/>
    <s v="EE160214X1"/>
    <n v="-1"/>
    <n v="51750"/>
    <n v="-51750"/>
    <s v="COP"/>
    <n v="-11.736956102650172"/>
    <n v="-11.736956102650172"/>
    <m/>
    <m/>
    <m/>
    <s v="Prestamo Virginia Hurtado"/>
    <m/>
  </r>
  <r>
    <d v="2024-05-21T00:00:00"/>
    <s v="Inventory loan"/>
    <x v="1"/>
    <s v="Ankyra"/>
    <s v="TSXX-LOA2012"/>
    <x v="19"/>
    <s v="2.0 x 12"/>
    <s v="EE160214X1"/>
    <n v="-2"/>
    <n v="51750"/>
    <n v="-103500"/>
    <s v="COP"/>
    <n v="-23.473912205300344"/>
    <n v="-23.473912205300344"/>
    <m/>
    <m/>
    <m/>
    <s v="Prestamo Virginia Hurtado"/>
    <m/>
  </r>
  <r>
    <d v="2024-05-21T00:00:00"/>
    <s v="Inventory loan"/>
    <x v="1"/>
    <s v="Ankyra"/>
    <s v="TSXX-LOA2010"/>
    <x v="7"/>
    <s v="2.0 x 10"/>
    <s v="EE162876X1"/>
    <n v="-2"/>
    <n v="51750"/>
    <n v="-103500"/>
    <s v="COP"/>
    <n v="-23.473912205300344"/>
    <n v="-23.473912205300344"/>
    <m/>
    <m/>
    <m/>
    <s v="Prestamo Virginia Hurtado"/>
    <m/>
  </r>
  <r>
    <d v="2024-05-28T00:00:00"/>
    <s v="Sales"/>
    <x v="1"/>
    <s v="Bio-Ray"/>
    <s v="A-1PL-211508"/>
    <x v="5"/>
    <s v="1.5 x 8"/>
    <s v="L231217301"/>
    <n v="-10"/>
    <n v="14.583333333333334"/>
    <n v="-145.83333333333334"/>
    <s v="USD"/>
    <m/>
    <n v="-145.83333333333334"/>
    <m/>
    <n v="20240077"/>
    <s v="JESUS RODRIGUEZ RIOS"/>
    <m/>
    <m/>
  </r>
  <r>
    <d v="2024-05-28T00:00:00"/>
    <s v="Sales"/>
    <x v="1"/>
    <s v="Bio-Ray"/>
    <s v="A-1PL-212008"/>
    <x v="6"/>
    <s v="2.0 x 8"/>
    <s v=" L230402901"/>
    <n v="-15"/>
    <n v="69131"/>
    <n v="-1036965"/>
    <s v="COP"/>
    <n v="-235.18478618327796"/>
    <n v="-235.18478618327796"/>
    <m/>
    <n v="20240077"/>
    <s v="JESUS RODRIGUEZ RIOS"/>
    <m/>
    <m/>
  </r>
  <r>
    <d v="2024-05-28T00:00:00"/>
    <s v="Sales"/>
    <x v="1"/>
    <s v="Bio-Ray"/>
    <s v="A-1PIZC-212014"/>
    <x v="24"/>
    <s v="IZC 2 x 14"/>
    <s v="L240313801"/>
    <n v="-15"/>
    <n v="18.75"/>
    <n v="-281.25"/>
    <s v="USD"/>
    <m/>
    <n v="-281.25"/>
    <m/>
    <n v="20240077"/>
    <s v="JESUS RODRIGUEZ RIOS"/>
    <m/>
    <m/>
  </r>
  <r>
    <d v="2024-05-28T00:00:00"/>
    <s v="Sales"/>
    <x v="1"/>
    <s v="Bio-Ray"/>
    <s v="A-1PL-212012"/>
    <x v="20"/>
    <s v="2.0 x 12"/>
    <s v="L240314801"/>
    <n v="-10"/>
    <n v="14.583333333333334"/>
    <n v="-145.83333333333334"/>
    <s v="USD"/>
    <m/>
    <n v="-145.83333333333334"/>
    <m/>
    <n v="20240077"/>
    <s v="JESUS RODRIGUEZ RIOS"/>
    <m/>
    <m/>
  </r>
  <r>
    <d v="2024-05-28T00:00:00"/>
    <s v="Sales"/>
    <x v="1"/>
    <s v="Bio-Ray"/>
    <s v="A-1PL-211508"/>
    <x v="5"/>
    <s v="1.5 x 8"/>
    <s v="L231217301"/>
    <n v="-13"/>
    <n v="14.694879832810868"/>
    <n v="-191.03343782654127"/>
    <s v="USD"/>
    <m/>
    <n v="-191.03343782654127"/>
    <m/>
    <n v="20240079"/>
    <s v="MediLine (JJ Grand Prix - Guatemala)"/>
    <m/>
    <m/>
  </r>
  <r>
    <d v="2024-05-28T00:00:00"/>
    <s v="Sales"/>
    <x v="1"/>
    <s v="Bio-Ray"/>
    <s v="A-1PL-212012"/>
    <x v="20"/>
    <s v="2.0 x 12"/>
    <s v="L240314801"/>
    <n v="-15"/>
    <n v="14.583333333333334"/>
    <n v="-218.75"/>
    <s v="USD"/>
    <m/>
    <n v="-218.75"/>
    <m/>
    <n v="20240079"/>
    <s v="MediLine (JJ Grand Prix - Guatemala)"/>
    <m/>
    <m/>
  </r>
  <r>
    <d v="2024-05-28T00:00:00"/>
    <s v="Sales"/>
    <x v="1"/>
    <s v="Bio-Ray"/>
    <s v="A-1PIZC-212014"/>
    <x v="24"/>
    <s v="IZC 2 x 14"/>
    <s v="L240313801"/>
    <n v="-8"/>
    <n v="18.75"/>
    <n v="-150"/>
    <s v="USD"/>
    <m/>
    <n v="-150"/>
    <m/>
    <n v="20240079"/>
    <s v="MediLine (JJ Grand Prix - Guatemala)"/>
    <m/>
    <m/>
  </r>
  <r>
    <d v="2024-05-29T00:00:00"/>
    <s v="Inventory movement"/>
    <x v="1"/>
    <s v="Ankyra"/>
    <s v="TSXX-LOA2014"/>
    <x v="14"/>
    <s v="2.0 x 14"/>
    <s v="EE167603X1"/>
    <n v="40"/>
    <n v="51750"/>
    <n v="2070000"/>
    <s v="COP"/>
    <n v="469.47824410600685"/>
    <n v="469.47824410600685"/>
    <m/>
    <m/>
    <m/>
    <s v="Coides los presta para despacho invoice 20240083"/>
    <m/>
  </r>
  <r>
    <d v="2024-05-29T00:00:00"/>
    <s v="Sales"/>
    <x v="1"/>
    <s v="Ankyra"/>
    <s v="TSXX-LOA2014"/>
    <x v="14"/>
    <s v="2.0 x 14"/>
    <s v="EE167603X1"/>
    <n v="-50"/>
    <n v="51750"/>
    <n v="-2587500"/>
    <s v="COP"/>
    <n v="-586.8478051325086"/>
    <n v="-586.8478051325086"/>
    <m/>
    <n v="20240083"/>
    <s v="Philippe Tartaix - Francia (COIDES)"/>
    <m/>
    <m/>
  </r>
  <r>
    <d v="2024-05-29T00:00:00"/>
    <s v="Sales"/>
    <x v="0"/>
    <s v="Ankyra"/>
    <s v="820-031"/>
    <x v="2"/>
    <s v="Extensión"/>
    <s v="NA"/>
    <n v="-3"/>
    <n v="102340"/>
    <n v="-307020"/>
    <s v="COP"/>
    <n v="-69.632468843201082"/>
    <n v="-69.632468843201082"/>
    <m/>
    <n v="20240083"/>
    <s v="Philippe Tartaix - Francia (COIDES)"/>
    <m/>
    <m/>
  </r>
  <r>
    <d v="2024-05-29T00:00:00"/>
    <s v="Sales"/>
    <x v="1"/>
    <s v="Ankyra"/>
    <s v="TSXX-LOA2012"/>
    <x v="19"/>
    <s v="2.0 X 12"/>
    <s v="EE167602X1"/>
    <n v="-60"/>
    <n v="51750"/>
    <n v="-3105000"/>
    <s v="COP"/>
    <n v="-704.21736615901034"/>
    <n v="-704.21736615901034"/>
    <m/>
    <n v="20240083"/>
    <s v="Philippe Tartaix - Francia (COIDES)"/>
    <m/>
    <m/>
  </r>
  <r>
    <d v="2024-05-29T00:00:00"/>
    <s v="Sales"/>
    <x v="1"/>
    <s v="Ankyra"/>
    <s v="TSXX-LOA1508"/>
    <x v="12"/>
    <s v="1.5 x 8"/>
    <s v="EE152485X1"/>
    <n v="-30"/>
    <n v="51750"/>
    <n v="-1552500"/>
    <s v="COP"/>
    <n v="-352.10868307950517"/>
    <n v="-352.10868307950517"/>
    <m/>
    <n v="20240083"/>
    <s v="Philippe Tartaix - Francia (COIDES)"/>
    <m/>
    <m/>
  </r>
  <r>
    <d v="2024-05-29T00:00:00"/>
    <s v="Inventory loan"/>
    <x v="1"/>
    <s v="Ankyra"/>
    <s v="TSXX-LOA2012"/>
    <x v="19"/>
    <s v="2.0 X 12"/>
    <s v="EE160214X1"/>
    <n v="-1"/>
    <n v="51750"/>
    <n v="-51750"/>
    <s v="COP"/>
    <n v="-11.736956102650172"/>
    <n v="-11.736956102650172"/>
    <m/>
    <m/>
    <m/>
    <s v="Prestamo Virginia Hurtado"/>
    <m/>
  </r>
  <r>
    <d v="2024-05-29T00:00:00"/>
    <s v="Inventory loan"/>
    <x v="1"/>
    <s v="Ankyra"/>
    <s v="TSXX-LOA2012"/>
    <x v="19"/>
    <s v="2.0 x 12"/>
    <s v="EE160214X1"/>
    <n v="-2"/>
    <n v="51750"/>
    <n v="-103500"/>
    <s v="COP"/>
    <n v="-23.473912205300344"/>
    <n v="-23.473912205300344"/>
    <m/>
    <m/>
    <m/>
    <s v="Prestamo Virginia Hurtado"/>
    <m/>
  </r>
  <r>
    <d v="2024-05-29T00:00:00"/>
    <s v="Sales"/>
    <x v="1"/>
    <s v="Ankyra"/>
    <s v="TSXX-LOA1508"/>
    <x v="12"/>
    <s v="1.5 x 8"/>
    <s v="EE167606X1"/>
    <n v="-19"/>
    <n v="51750"/>
    <n v="-983250"/>
    <s v="COP"/>
    <n v="-223.00216595035326"/>
    <n v="-223.00216595035326"/>
    <m/>
    <n v="20240078"/>
    <s v="Comercial S &amp; K SpA (Juan Peña - Chile)"/>
    <m/>
    <m/>
  </r>
  <r>
    <d v="2024-05-29T00:00:00"/>
    <s v="Sales"/>
    <x v="1"/>
    <s v="Ankyra"/>
    <s v="TSXX-LOA2017"/>
    <x v="15"/>
    <s v="2.0 x 17"/>
    <s v="EE148381X1"/>
    <n v="-10"/>
    <n v="51750"/>
    <n v="-517500"/>
    <s v="COP"/>
    <n v="-117.36956102650171"/>
    <n v="-117.36956102650171"/>
    <m/>
    <n v="20240078"/>
    <s v="Comercial S &amp; K SpA (Juan Peña - Chile)"/>
    <m/>
    <m/>
  </r>
  <r>
    <d v="2024-05-28T00:00:00"/>
    <s v="Sales"/>
    <x v="1"/>
    <s v="Bio-Ray"/>
    <s v="A-1PL-212010"/>
    <x v="25"/>
    <s v="2.0 x 10"/>
    <s v=" L230601001"/>
    <n v="-15"/>
    <n v="69131"/>
    <n v="-1036965"/>
    <s v="COP"/>
    <n v="-235.18478618327796"/>
    <n v="-235.18478618327796"/>
    <m/>
    <n v="20240077"/>
    <s v="JESUS RODRIGUEZ RIOS"/>
    <m/>
    <m/>
  </r>
  <r>
    <d v="2024-05-29T00:00:00"/>
    <s v="Sales"/>
    <x v="1"/>
    <s v="Ankyra"/>
    <s v="TSXX-LOA2012"/>
    <x v="19"/>
    <s v="2.0 X 12"/>
    <s v="EE167602X1"/>
    <n v="-26"/>
    <n v="51750"/>
    <n v="-1345500"/>
    <s v="COP"/>
    <n v="-305.16085866890444"/>
    <n v="-305.16085866890444"/>
    <m/>
    <n v="20240078"/>
    <s v="Comercial S &amp; K SpA (Juan Peña - Chile)"/>
    <m/>
    <m/>
  </r>
  <r>
    <d v="2024-05-29T00:00:00"/>
    <s v="Sales"/>
    <x v="1"/>
    <s v="Ankyra"/>
    <s v="TSXX-LOA2014"/>
    <x v="14"/>
    <s v="2.0 x 14"/>
    <s v="EE167603X1"/>
    <n v="-13"/>
    <n v="51750"/>
    <n v="-672750"/>
    <s v="COP"/>
    <n v="-152.58042933445222"/>
    <n v="-152.58042933445222"/>
    <m/>
    <n v="20240078"/>
    <s v="Comercial S &amp; K SpA (Juan Peña - Chile)"/>
    <m/>
    <m/>
  </r>
  <r>
    <d v="2024-05-29T00:00:00"/>
    <s v="Inventory loan"/>
    <x v="1"/>
    <s v="Ankyra"/>
    <s v="TSXX-LOA2010"/>
    <x v="7"/>
    <s v="2.0 x 10"/>
    <s v="EE162876X1"/>
    <n v="-2"/>
    <n v="51750"/>
    <n v="-103500"/>
    <s v="COP"/>
    <n v="-23.473912205300344"/>
    <n v="-23.473912205300344"/>
    <m/>
    <m/>
    <m/>
    <s v="Prestamo Virginia Hurtado"/>
    <m/>
  </r>
  <r>
    <d v="2024-05-29T00:00:00"/>
    <s v="Sales"/>
    <x v="1"/>
    <s v="Ankyra"/>
    <s v="TSXX-LOA2010"/>
    <x v="7"/>
    <s v="2.0 X 10"/>
    <s v="EE167604X1"/>
    <n v="-40"/>
    <n v="51750"/>
    <n v="-2070000"/>
    <s v="COP"/>
    <n v="-469.47824410600685"/>
    <n v="-469.47824410600685"/>
    <m/>
    <n v="20240078"/>
    <s v="Comercial S &amp; K SpA (Juan Peña - Chile)"/>
    <m/>
    <m/>
  </r>
  <r>
    <d v="2024-05-30T00:00:00"/>
    <s v="Inventory movement"/>
    <x v="1"/>
    <s v="Ankyra"/>
    <s v="TSXX-LOA2010"/>
    <x v="7"/>
    <s v="2.0 x 10"/>
    <s v="EE162876X1"/>
    <n v="-1"/>
    <n v="51750"/>
    <n v="-51750"/>
    <s v="COP"/>
    <n v="-11.736956102650172"/>
    <n v="-11.736956102650172"/>
    <m/>
    <m/>
    <m/>
    <s v="uso consultorio Dra Elsa"/>
    <m/>
  </r>
  <r>
    <d v="2024-05-30T00:00:00"/>
    <s v="Inventory movement"/>
    <x v="1"/>
    <s v="Bio-Ray"/>
    <s v="A-1PL-212010"/>
    <x v="25"/>
    <s v="2.0 x 10"/>
    <s v=" L230601001"/>
    <n v="-2"/>
    <n v="69131"/>
    <n v="-138262"/>
    <s v="COP"/>
    <n v="-31.357971491103729"/>
    <n v="-31.357971491103729"/>
    <m/>
    <m/>
    <m/>
    <s v="uso consultorio Dra Elsa"/>
    <m/>
  </r>
  <r>
    <d v="2024-05-31T00:00:00"/>
    <s v="Purchasing"/>
    <x v="1"/>
    <s v="Ankyra"/>
    <s v="TSXX-LOA1508"/>
    <x v="12"/>
    <s v="1.5 x 8"/>
    <s v="EE152484X1"/>
    <n v="5"/>
    <n v="51750"/>
    <n v="258750"/>
    <s v="COP"/>
    <n v="58.684780513250857"/>
    <n v="58.684780513250857"/>
    <s v="SAMPEDRO FV 138294"/>
    <m/>
    <m/>
    <m/>
    <m/>
  </r>
  <r>
    <d v="2024-05-31T00:00:00"/>
    <s v="Purchasing"/>
    <x v="1"/>
    <s v="Ankyra"/>
    <s v="TSXX-LOA1508"/>
    <x v="12"/>
    <s v="1.5 x 8"/>
    <s v="EE171841X1"/>
    <n v="5"/>
    <n v="51750"/>
    <n v="258750"/>
    <s v="COP"/>
    <n v="58.684780513250857"/>
    <n v="58.684780513250857"/>
    <s v="SAMPEDRO FV 138294"/>
    <m/>
    <m/>
    <m/>
    <m/>
  </r>
  <r>
    <d v="2024-05-31T00:00:00"/>
    <s v="Purchasing"/>
    <x v="1"/>
    <s v="Ankyra"/>
    <s v="TSXX-LOA2008"/>
    <x v="13"/>
    <s v="2.0 x 8"/>
    <s v="EE173887X1"/>
    <n v="50"/>
    <n v="51750"/>
    <n v="2587500"/>
    <s v="COP"/>
    <n v="586.8478051325086"/>
    <n v="586.8478051325086"/>
    <s v="SAMPEDRO FV 138294"/>
    <m/>
    <m/>
    <m/>
    <m/>
  </r>
  <r>
    <d v="2024-05-31T00:00:00"/>
    <s v="Purchasing"/>
    <x v="1"/>
    <s v="Ankyra"/>
    <s v="TSXX-LOA2014"/>
    <x v="14"/>
    <s v="2.0 x 14"/>
    <s v="EE173884X1"/>
    <n v="150"/>
    <n v="51750"/>
    <n v="7762500"/>
    <s v="COP"/>
    <n v="1760.5434153975257"/>
    <n v="1760.5434153975257"/>
    <s v="SAMPEDRO FV 138294"/>
    <m/>
    <m/>
    <m/>
    <m/>
  </r>
  <r>
    <d v="2024-05-31T00:00:00"/>
    <s v="Purchasing"/>
    <x v="1"/>
    <s v="Ankyra"/>
    <s v="TSXX-LOART2012"/>
    <x v="17"/>
    <s v="2.0 x 12 Total"/>
    <s v="EE152499X1"/>
    <n v="10"/>
    <n v="51750"/>
    <n v="517500"/>
    <s v="COP"/>
    <n v="117.36956102650171"/>
    <n v="117.36956102650171"/>
    <s v="SAMPEDRO FV 138294"/>
    <m/>
    <m/>
    <m/>
    <m/>
  </r>
  <r>
    <d v="2024-05-31T00:00:00"/>
    <s v="Purchasing"/>
    <x v="1"/>
    <s v="Ankyra"/>
    <s v="TSXX-LOA2012"/>
    <x v="19"/>
    <s v="2.0 X 12"/>
    <s v="EE173885X1"/>
    <n v="70"/>
    <n v="51750"/>
    <n v="3622500"/>
    <s v="COP"/>
    <n v="821.58692718551197"/>
    <n v="821.58692718551197"/>
    <s v="SAMPEDRO FV 138294"/>
    <m/>
    <m/>
    <m/>
    <m/>
  </r>
  <r>
    <d v="2024-05-31T00:00:00"/>
    <s v="Purchasing"/>
    <x v="1"/>
    <s v="Ankyra"/>
    <s v="TSXX-LOA2010"/>
    <x v="7"/>
    <s v="2.0 X 10"/>
    <s v="EE160285X1"/>
    <n v="5"/>
    <n v="51750"/>
    <n v="258750"/>
    <s v="COP"/>
    <n v="58.684780513250857"/>
    <n v="58.684780513250857"/>
    <s v="SAMPEDRO FV 138294"/>
    <m/>
    <m/>
    <m/>
    <m/>
  </r>
  <r>
    <d v="2024-05-31T00:00:00"/>
    <s v="Purchasing"/>
    <x v="1"/>
    <s v="Ankyra"/>
    <s v="TSXX-LOA2010"/>
    <x v="7"/>
    <s v="2.0 X 10"/>
    <s v="EE171843X1"/>
    <n v="5"/>
    <n v="51750"/>
    <n v="258750"/>
    <s v="COP"/>
    <n v="58.684780513250857"/>
    <n v="58.684780513250857"/>
    <s v="SAMPEDRO FV 138294"/>
    <m/>
    <m/>
    <m/>
    <m/>
  </r>
  <r>
    <d v="2024-06-04T00:00:00"/>
    <s v="Sales"/>
    <x v="1"/>
    <s v="Ankyra"/>
    <s v="TSXX-LOA2020"/>
    <x v="44"/>
    <s v="2.0 X 20"/>
    <s v="EE160216X1"/>
    <n v="-2"/>
    <n v="60750"/>
    <n v="-121500"/>
    <s v="COP"/>
    <n v="-27.556331719265621"/>
    <n v="-27.556331719265621"/>
    <m/>
    <n v="20240086"/>
    <s v="Noemy Rendón Hurtado (Local)"/>
    <m/>
    <m/>
  </r>
  <r>
    <d v="2024-06-05T00:00:00"/>
    <s v="Inventory movement"/>
    <x v="1"/>
    <s v="Ankyra"/>
    <s v="TSXX-LOART2012"/>
    <x v="17"/>
    <s v="2.0 x 12 Total"/>
    <s v="EE148385X1"/>
    <n v="-1"/>
    <n v="51750"/>
    <n v="-51750"/>
    <s v="COP"/>
    <n v="-11.736956102650172"/>
    <n v="-11.736956102650172"/>
    <m/>
    <m/>
    <m/>
    <s v="uso consultorio Dra Elsa"/>
    <m/>
  </r>
  <r>
    <d v="2024-06-05T00:00:00"/>
    <s v="Inventory movement"/>
    <x v="1"/>
    <s v="Ankyra"/>
    <s v="TSXX-LOA2014"/>
    <x v="14"/>
    <s v="2.0 x 14"/>
    <s v="EE167600X1"/>
    <n v="-1"/>
    <n v="51750"/>
    <n v="-51750"/>
    <s v="COP"/>
    <n v="-11.736956102650172"/>
    <n v="-11.736956102650172"/>
    <m/>
    <m/>
    <m/>
    <s v="uso consultorio Dra Elsa"/>
    <m/>
  </r>
  <r>
    <d v="2024-06-05T00:00:00"/>
    <s v="Inventory loan"/>
    <x v="1"/>
    <s v="Ankyra"/>
    <s v="TSXX-LOA2012"/>
    <x v="19"/>
    <s v="2.0 X 12"/>
    <s v="EE148366X1"/>
    <n v="1"/>
    <n v="51750"/>
    <n v="51750"/>
    <s v="COP"/>
    <n v="11.736956102650172"/>
    <n v="11.736956102650172"/>
    <m/>
    <m/>
    <m/>
    <s v="Devolucion"/>
    <m/>
  </r>
  <r>
    <d v="2024-06-05T00:00:00"/>
    <s v="Sales"/>
    <x v="0"/>
    <s v="Ankyra"/>
    <s v="820-031"/>
    <x v="2"/>
    <s v="Extensión"/>
    <s v="NA"/>
    <n v="-1"/>
    <n v="102340"/>
    <n v="-102340"/>
    <s v="COP"/>
    <n v="-23.210822947733693"/>
    <n v="-23.210822947733693"/>
    <m/>
    <n v="20240085"/>
    <s v="Dra Paula Zuñiga - (COIDES Costa Rica )"/>
    <m/>
    <m/>
  </r>
  <r>
    <d v="2024-06-05T00:00:00"/>
    <s v="Sales"/>
    <x v="0"/>
    <s v="Bio-Ray"/>
    <n v="3318235"/>
    <x v="30"/>
    <s v="Extensión"/>
    <s v="NA"/>
    <n v="-1"/>
    <n v="31.311787072243344"/>
    <n v="-31.311787072243344"/>
    <s v="USD"/>
    <m/>
    <n v="-31.311787072243344"/>
    <m/>
    <n v="20240085"/>
    <s v="Dra Paula Zuñiga - (COIDES Costa Rica )"/>
    <m/>
    <m/>
  </r>
  <r>
    <d v="2024-06-05T00:00:00"/>
    <s v="Damage"/>
    <x v="0"/>
    <s v="Ankyra"/>
    <s v="820-031"/>
    <x v="2"/>
    <s v="Extensión"/>
    <s v="NA"/>
    <n v="-8"/>
    <n v="102340"/>
    <n v="-818720"/>
    <m/>
    <n v="-185.68658358186954"/>
    <n v="-185.68658358186954"/>
    <s v="Producto con caucho roto"/>
    <m/>
    <m/>
    <m/>
    <s v="Producto con caucho roto"/>
  </r>
  <r>
    <d v="2024-06-05T00:00:00"/>
    <s v="Inventory movement"/>
    <x v="1"/>
    <s v="Ankyra"/>
    <s v="TSXX-LOA2012"/>
    <x v="19"/>
    <s v="2.0 X 12"/>
    <s v="EE148366X1"/>
    <n v="-1"/>
    <n v="51750"/>
    <n v="-51750"/>
    <s v="COP"/>
    <n v="-11.736956102650172"/>
    <n v="-11.736956102650172"/>
    <m/>
    <m/>
    <m/>
    <s v="uso consultorio Dra Elsa"/>
    <m/>
  </r>
  <r>
    <d v="2024-06-05T00:00:00"/>
    <s v="Inventory movement"/>
    <x v="1"/>
    <s v="Ankyra"/>
    <s v="TSXX-LOA2012"/>
    <x v="19"/>
    <s v="2.0 x 12"/>
    <s v="EE160214X1"/>
    <n v="-1"/>
    <n v="51750"/>
    <n v="-51750"/>
    <s v="COP"/>
    <n v="-11.736956102650172"/>
    <n v="-11.736956102650172"/>
    <m/>
    <m/>
    <m/>
    <s v="uso consultorio Dra Elsa"/>
    <m/>
  </r>
  <r>
    <d v="2024-06-06T00:00:00"/>
    <s v="Purchasing"/>
    <x v="1"/>
    <s v="Ankyra"/>
    <s v="TSXX-LOA2008"/>
    <x v="13"/>
    <s v="2.0 x 8"/>
    <s v="EE174094X1"/>
    <n v="90"/>
    <n v="51750"/>
    <n v="4657500"/>
    <s v="COP"/>
    <n v="1056.3260492385155"/>
    <n v="1056.3260492385155"/>
    <s v="SAMPEDRO FV 138630"/>
    <m/>
    <m/>
    <m/>
    <m/>
  </r>
  <r>
    <d v="2024-06-06T00:00:00"/>
    <s v="Purchasing"/>
    <x v="1"/>
    <s v="Ankyra"/>
    <s v="TSXX-LOA2010"/>
    <x v="7"/>
    <s v="2.0 X 10"/>
    <s v="EE173886X1"/>
    <n v="10"/>
    <n v="51750"/>
    <n v="517500"/>
    <s v="COP"/>
    <n v="117.36956102650171"/>
    <n v="117.36956102650171"/>
    <s v="SAMPEDRO FV 138630"/>
    <m/>
    <m/>
    <m/>
    <m/>
  </r>
  <r>
    <d v="2024-06-06T00:00:00"/>
    <s v="Purchasing"/>
    <x v="1"/>
    <s v="Ankyra"/>
    <s v="TSXX-LOA2010"/>
    <x v="7"/>
    <s v="2.0 X 10"/>
    <s v="EE174092X1"/>
    <n v="20"/>
    <n v="51750"/>
    <n v="1035000"/>
    <s v="COP"/>
    <n v="234.73912205300343"/>
    <n v="234.73912205300343"/>
    <s v="SAMPEDRO FV 138630"/>
    <m/>
    <m/>
    <m/>
    <m/>
  </r>
  <r>
    <d v="2024-06-06T00:00:00"/>
    <s v="Sales"/>
    <x v="1"/>
    <s v="Bio-Ray"/>
    <s v="A-1PL-211508"/>
    <x v="5"/>
    <s v="1.5 x 8"/>
    <s v="L231217301"/>
    <n v="-6"/>
    <n v="14.583333333333334"/>
    <n v="-87.5"/>
    <s v="USD"/>
    <m/>
    <n v="-87.5"/>
    <m/>
    <n v="20240087"/>
    <s v="Rodrigo García (Costa Rica)"/>
    <m/>
    <m/>
  </r>
  <r>
    <d v="2024-06-06T00:00:00"/>
    <s v="Sales"/>
    <x v="1"/>
    <s v="Bio-Ray"/>
    <s v="A-1PS-222012"/>
    <x v="9"/>
    <s v="TS 2.0 x 12"/>
    <s v="L231102501"/>
    <n v="-6"/>
    <n v="73331"/>
    <n v="-439986"/>
    <s v="COP"/>
    <n v="-99.789301792862574"/>
    <n v="-99.789301792862574"/>
    <m/>
    <n v="20240087"/>
    <s v="Rodrigo García (Costa Rica)"/>
    <m/>
    <m/>
  </r>
  <r>
    <d v="2024-06-06T00:00:00"/>
    <s v="Sales"/>
    <x v="1"/>
    <s v="Bio-Ray"/>
    <s v="A-1PIZC-212014"/>
    <x v="24"/>
    <s v="IZC 2 x 14"/>
    <s v="L240313801"/>
    <n v="-6"/>
    <n v="18.75"/>
    <n v="-112.5"/>
    <s v="USD"/>
    <m/>
    <n v="-112.5"/>
    <m/>
    <n v="20240087"/>
    <s v="Rodrigo García (Costa Rica)"/>
    <m/>
    <m/>
  </r>
  <r>
    <d v="2024-06-06T00:00:00"/>
    <s v="Sales"/>
    <x v="1"/>
    <s v="Bio-Ray"/>
    <s v="A-1PIZC-212017"/>
    <x v="22"/>
    <s v="IZC 2 x 17"/>
    <s v=" L230500801"/>
    <n v="-3"/>
    <n v="75398.578723404251"/>
    <n v="-226195.73617021274"/>
    <s v="COP"/>
    <n v="-51.301438184278773"/>
    <n v="-51.301438184278773"/>
    <m/>
    <n v="20240087"/>
    <s v="Rodrigo García (Costa Rica)"/>
    <m/>
    <m/>
  </r>
  <r>
    <d v="2024-06-06T00:00:00"/>
    <s v="Sales"/>
    <x v="1"/>
    <s v="Ankyra"/>
    <s v="TSXX-LOA2014"/>
    <x v="14"/>
    <s v="2.0 x 14"/>
    <s v="EE167603X1"/>
    <n v="-4"/>
    <n v="51750"/>
    <n v="-207000"/>
    <s v="COP"/>
    <n v="-46.947824410600688"/>
    <n v="-46.947824410600688"/>
    <m/>
    <n v="20240087"/>
    <s v="Rodrigo García (Costa Rica)"/>
    <m/>
    <m/>
  </r>
  <r>
    <d v="2024-06-06T00:00:00"/>
    <s v="Sales"/>
    <x v="1"/>
    <s v="Ankyra"/>
    <s v="TSXX-LOA2012"/>
    <x v="19"/>
    <s v="2.0 X 12"/>
    <s v="EE173885X1"/>
    <n v="-15"/>
    <n v="51750"/>
    <n v="-776250"/>
    <s v="COP"/>
    <n v="-176.05434153975258"/>
    <n v="-176.05434153975258"/>
    <m/>
    <n v="20240087"/>
    <s v="Rodrigo García (Costa Rica)"/>
    <m/>
    <m/>
  </r>
  <r>
    <d v="2024-06-06T00:00:00"/>
    <s v="Sales"/>
    <x v="0"/>
    <s v="Ankyra"/>
    <s v="820-031"/>
    <x v="2"/>
    <s v="Extensión"/>
    <s v="NA"/>
    <n v="-3"/>
    <n v="102340"/>
    <n v="-307020"/>
    <s v="COP"/>
    <n v="-69.632468843201082"/>
    <n v="-69.632468843201082"/>
    <m/>
    <n v="20240087"/>
    <s v="Rodrigo García (Costa Rica)"/>
    <m/>
    <m/>
  </r>
  <r>
    <d v="2024-06-06T00:00:00"/>
    <s v="Purchasing"/>
    <x v="1"/>
    <s v="Ankyra"/>
    <s v="TSXX-LOA2010"/>
    <x v="7"/>
    <s v="2.0 X 10"/>
    <s v="EE174093X1"/>
    <n v="19"/>
    <n v="51750"/>
    <n v="983250"/>
    <s v="COP"/>
    <n v="223.00216595035326"/>
    <n v="223.00216595035326"/>
    <s v="SAMPEDRO FV 138630"/>
    <m/>
    <m/>
    <m/>
    <m/>
  </r>
  <r>
    <d v="2024-06-06T00:00:00"/>
    <s v="Sales"/>
    <x v="1"/>
    <s v="Bio-Ray"/>
    <s v="A-1PL-211508"/>
    <x v="5"/>
    <s v="1.5 x 8"/>
    <s v="L231217301"/>
    <n v="-14"/>
    <n v="14.583333333333334"/>
    <n v="-204.16666666666669"/>
    <s v="USD"/>
    <m/>
    <n v="-204.16666666666669"/>
    <m/>
    <n v="20240088"/>
    <s v="Medicona SRL (Guillermo Ramírez-Rep Dominicana)"/>
    <m/>
    <m/>
  </r>
  <r>
    <d v="2024-06-06T00:00:00"/>
    <s v="Sales"/>
    <x v="1"/>
    <s v="Bio-Ray"/>
    <s v="A-1PL-212008"/>
    <x v="6"/>
    <s v="2.0 x 8"/>
    <s v="L240314301"/>
    <n v="-4"/>
    <n v="14.583333333333334"/>
    <n v="-58.333333333333336"/>
    <s v="USD"/>
    <m/>
    <n v="-58.333333333333336"/>
    <m/>
    <n v="20240088"/>
    <s v="Medicona SRL (Guillermo Ramírez-Rep Dominicana)"/>
    <m/>
    <m/>
  </r>
  <r>
    <d v="2024-06-06T00:00:00"/>
    <s v="Sales"/>
    <x v="1"/>
    <s v="Bio-Ray"/>
    <s v="A-1PL-212010"/>
    <x v="25"/>
    <s v="2.0 x 10"/>
    <s v="L230401801"/>
    <n v="-15"/>
    <n v="69875.829545454544"/>
    <n v="-1048137.4431818181"/>
    <s v="COP"/>
    <n v="-237.71870840906257"/>
    <n v="-237.71870840906257"/>
    <m/>
    <n v="20240088"/>
    <s v="Medicona SRL (Guillermo Ramírez-Rep Dominicana)"/>
    <m/>
    <m/>
  </r>
  <r>
    <d v="2024-06-06T00:00:00"/>
    <s v="Sales"/>
    <x v="1"/>
    <s v="Bio-Ray"/>
    <s v="A-1PL-212012"/>
    <x v="20"/>
    <s v="2.0 x 12"/>
    <s v="L240314801"/>
    <n v="-5"/>
    <n v="14.583333333333334"/>
    <n v="-72.916666666666671"/>
    <s v="USD"/>
    <m/>
    <n v="-72.916666666666671"/>
    <m/>
    <n v="20240088"/>
    <s v="Medicona SRL (Guillermo Ramírez-Rep Dominicana)"/>
    <m/>
    <m/>
  </r>
  <r>
    <d v="2024-06-06T00:00:00"/>
    <s v="Sales"/>
    <x v="1"/>
    <s v="Bio-Ray"/>
    <s v="A-1PL-212014"/>
    <x v="8"/>
    <s v="2.0 x 14"/>
    <s v="L220407801"/>
    <n v="-13"/>
    <n v="14.583333333333334"/>
    <n v="-189.58333333333334"/>
    <s v="USD"/>
    <m/>
    <n v="-189.58333333333334"/>
    <m/>
    <n v="20240088"/>
    <s v="Medicona SRL (Guillermo Ramírez-Rep Dominicana)"/>
    <m/>
    <m/>
  </r>
  <r>
    <d v="2024-06-06T00:00:00"/>
    <s v="Sales"/>
    <x v="1"/>
    <s v="Bio-Ray"/>
    <s v="A-1PIZC-212014"/>
    <x v="24"/>
    <s v="IZC 2 x 14"/>
    <s v="L230905901"/>
    <n v="-6"/>
    <n v="18.345205479452055"/>
    <n v="-110.07123287671233"/>
    <s v="USD"/>
    <m/>
    <n v="-110.07123287671233"/>
    <m/>
    <n v="20240088"/>
    <s v="Medicona SRL (Guillermo Ramírez-Rep Dominicana)"/>
    <m/>
    <m/>
  </r>
  <r>
    <d v="2024-06-06T00:00:00"/>
    <s v="Sales"/>
    <x v="1"/>
    <s v="Bio-Ray"/>
    <s v="A-1PIZC-212014"/>
    <x v="24"/>
    <s v="IZC 2 x 14"/>
    <s v="L240313801"/>
    <n v="-11"/>
    <n v="18.75"/>
    <n v="-206.25"/>
    <s v="USD"/>
    <m/>
    <n v="-206.25"/>
    <m/>
    <n v="20240088"/>
    <s v="Medicona SRL (Guillermo Ramírez-Rep Dominicana)"/>
    <m/>
    <m/>
  </r>
  <r>
    <d v="2024-06-06T00:00:00"/>
    <s v="Sales"/>
    <x v="1"/>
    <s v="Bio-Ray"/>
    <s v="A-1PIZC-212017"/>
    <x v="22"/>
    <s v="IZC 2 x 17"/>
    <s v=" L230500801"/>
    <n v="-9"/>
    <n v="75398.578723404251"/>
    <n v="-678587.20851063821"/>
    <s v="COP"/>
    <n v="-153.90431455283633"/>
    <n v="-153.90431455283633"/>
    <m/>
    <n v="20240088"/>
    <s v="Medicona SRL (Guillermo Ramírez-Rep Dominicana)"/>
    <m/>
    <m/>
  </r>
  <r>
    <d v="2024-06-06T00:00:00"/>
    <s v="Sales"/>
    <x v="1"/>
    <s v="Ankyra"/>
    <s v="TSXX-LOA1508"/>
    <x v="12"/>
    <s v="1.5 x 8"/>
    <s v="EE148345X1"/>
    <n v="-1"/>
    <n v="51750"/>
    <n v="-51750"/>
    <s v="COP"/>
    <n v="-11.736956102650172"/>
    <n v="-11.736956102650172"/>
    <m/>
    <n v="20240088"/>
    <s v="Medicona SRL (Guillermo Ramírez-Rep Dominicana)"/>
    <m/>
    <m/>
  </r>
  <r>
    <d v="2024-06-06T00:00:00"/>
    <s v="Sales"/>
    <x v="1"/>
    <s v="Ankyra"/>
    <s v="TSXX-LOA1508"/>
    <x v="12"/>
    <s v="1.5 x 8"/>
    <s v="EE152485X1"/>
    <n v="-5"/>
    <n v="51750"/>
    <n v="-258750"/>
    <s v="COP"/>
    <n v="-58.684780513250857"/>
    <n v="-58.684780513250857"/>
    <m/>
    <n v="20240088"/>
    <s v="Medicona SRL (Guillermo Ramírez-Rep Dominicana)"/>
    <m/>
    <m/>
  </r>
  <r>
    <d v="2024-06-06T00:00:00"/>
    <s v="Sales"/>
    <x v="1"/>
    <s v="Ankyra"/>
    <s v="TSXX-LOA2010"/>
    <x v="7"/>
    <s v="2.0 x 10"/>
    <s v="EE160285X1"/>
    <n v="-2"/>
    <n v="51750"/>
    <n v="-103500"/>
    <s v="COP"/>
    <n v="-23.473912205300344"/>
    <n v="-23.473912205300344"/>
    <m/>
    <n v="20240088"/>
    <s v="Medicona SRL (Guillermo Ramírez-Rep Dominicana)"/>
    <m/>
    <m/>
  </r>
  <r>
    <d v="2024-06-06T00:00:00"/>
    <s v="Sales"/>
    <x v="1"/>
    <s v="Ankyra"/>
    <s v="TSXX-LOA2008"/>
    <x v="13"/>
    <s v="2.0 x 8"/>
    <s v="EE162875X1"/>
    <n v="-6"/>
    <n v="51750"/>
    <n v="-310500"/>
    <s v="COP"/>
    <n v="-70.421736615901025"/>
    <n v="-70.421736615901025"/>
    <m/>
    <n v="20240088"/>
    <s v="Medicona SRL (Guillermo Ramírez-Rep Dominicana)"/>
    <m/>
    <m/>
  </r>
  <r>
    <d v="2024-06-06T00:00:00"/>
    <s v="Sales"/>
    <x v="1"/>
    <s v="Ankyra"/>
    <s v="TSXX-LOA2014"/>
    <x v="14"/>
    <s v="2.0 x 14"/>
    <s v="EE167603X1"/>
    <n v="-16"/>
    <n v="51750"/>
    <n v="-828000"/>
    <s v="COP"/>
    <n v="-187.79129764240275"/>
    <n v="-187.79129764240275"/>
    <m/>
    <n v="20240088"/>
    <s v="Medicona SRL (Guillermo Ramírez-Rep Dominicana)"/>
    <m/>
    <m/>
  </r>
  <r>
    <d v="2024-06-06T00:00:00"/>
    <s v="Purchasing"/>
    <x v="1"/>
    <s v="Ankyra"/>
    <s v="TSXX-LOA2010"/>
    <x v="7"/>
    <s v="2.0 X 10"/>
    <s v="EE174095X1"/>
    <n v="41"/>
    <n v="51750"/>
    <n v="2121750"/>
    <s v="COP"/>
    <n v="481.21520020865705"/>
    <n v="481.21520020865705"/>
    <s v="SAMPEDRO FV 138630"/>
    <m/>
    <m/>
    <m/>
    <m/>
  </r>
  <r>
    <d v="2024-06-06T00:00:00"/>
    <s v="Sales"/>
    <x v="1"/>
    <s v="Bio-Ray"/>
    <s v="A-1PL-212008"/>
    <x v="6"/>
    <s v="2.0 x 8"/>
    <s v="l230602001"/>
    <n v="-9"/>
    <n v="14.583333333333334"/>
    <n v="-131.25"/>
    <s v="USD"/>
    <m/>
    <n v="-131.25"/>
    <m/>
    <n v="20240089"/>
    <s v="Smile Arc (Panamá - Dr Martinelli)"/>
    <m/>
    <m/>
  </r>
  <r>
    <d v="2024-06-06T00:00:00"/>
    <s v="Sales"/>
    <x v="1"/>
    <s v="Bio-Ray"/>
    <s v="A-1PL-212014"/>
    <x v="8"/>
    <s v="2.0 x 14"/>
    <s v=" L220304601"/>
    <n v="-3"/>
    <n v="69131"/>
    <n v="-207393"/>
    <s v="COP"/>
    <n v="-47.036957236655596"/>
    <n v="-47.036957236655596"/>
    <m/>
    <n v="20240089"/>
    <s v="Smile Arc (Panamá - Dr Martinelli)"/>
    <m/>
    <m/>
  </r>
  <r>
    <d v="2024-06-06T00:00:00"/>
    <s v="Sales"/>
    <x v="1"/>
    <s v="Ankyra"/>
    <s v="TSXX-LOA2008"/>
    <x v="13"/>
    <s v="2.0 x 8"/>
    <s v="EE167605X1"/>
    <n v="-3"/>
    <n v="51750"/>
    <n v="-155250"/>
    <s v="COP"/>
    <n v="-35.210868307950513"/>
    <n v="-35.210868307950513"/>
    <m/>
    <n v="20240089"/>
    <s v="Smile Arc (Panamá - Dr Martinelli)"/>
    <m/>
    <m/>
  </r>
  <r>
    <d v="2024-06-06T00:00:00"/>
    <s v="Sales"/>
    <x v="1"/>
    <s v="Bio-Ray"/>
    <s v="A-1PL-212012"/>
    <x v="20"/>
    <s v="2.0 x 12"/>
    <s v="L240314801"/>
    <n v="-25"/>
    <n v="14.694879832810868"/>
    <n v="-367.37199582027171"/>
    <s v="USD"/>
    <m/>
    <n v="-367.37199582027171"/>
    <m/>
    <n v="20240089"/>
    <s v="Smile Arc (Panamá - Dr Martinelli)"/>
    <m/>
    <m/>
  </r>
  <r>
    <d v="2024-06-06T00:00:00"/>
    <s v="Sales"/>
    <x v="1"/>
    <s v="Ankyra"/>
    <s v="TSXX-LOART2012"/>
    <x v="17"/>
    <s v="2.0 x 12 Total"/>
    <s v="EE148385X1"/>
    <n v="-5"/>
    <n v="51750"/>
    <n v="-258750"/>
    <s v="COP"/>
    <n v="-58.684780513250857"/>
    <n v="-58.684780513250857"/>
    <m/>
    <n v="20240089"/>
    <s v="Smile Arc (Panamá - Dr Martinelli)"/>
    <m/>
    <m/>
  </r>
  <r>
    <d v="2024-06-11T00:00:00"/>
    <s v="Garantia"/>
    <x v="1"/>
    <s v="Ankyra"/>
    <s v="TSXX-LOA2020"/>
    <x v="44"/>
    <s v="2.0 X 20"/>
    <s v="EE160216X1"/>
    <n v="-2"/>
    <n v="60750"/>
    <n v="-121500"/>
    <s v="COP"/>
    <n v="-27.556331719265621"/>
    <n v="-27.556331719265621"/>
    <m/>
    <m/>
    <m/>
    <s v="Garantia Inv 20240086"/>
    <m/>
  </r>
  <r>
    <d v="2024-06-12T00:00:00"/>
    <s v="Purchasing"/>
    <x v="1"/>
    <s v="Ankyra"/>
    <s v="TSXX-LOA2012"/>
    <x v="19"/>
    <s v="2.0 X 12"/>
    <s v="EE174096X1"/>
    <n v="260"/>
    <n v="51750"/>
    <n v="13455000"/>
    <s v="COP"/>
    <n v="3051.6085866890448"/>
    <n v="3051.6085866890448"/>
    <s v="SAMPEDRO FV 138951"/>
    <m/>
    <m/>
    <m/>
    <m/>
  </r>
  <r>
    <d v="2024-06-12T00:00:00"/>
    <s v="Purchasing"/>
    <x v="1"/>
    <s v="Ankyra"/>
    <s v="TSXX-LOA2014"/>
    <x v="14"/>
    <s v="2.0 x 14"/>
    <s v="EE174097X1"/>
    <n v="60"/>
    <n v="51750"/>
    <n v="3105000"/>
    <s v="COP"/>
    <n v="704.21736615901034"/>
    <n v="704.21736615901034"/>
    <s v="SAMPEDRO FV 138951"/>
    <m/>
    <m/>
    <m/>
    <m/>
  </r>
  <r>
    <d v="2024-06-14T00:00:00"/>
    <s v="Sales"/>
    <x v="1"/>
    <s v="Bio-Ray"/>
    <s v="A-1PL-211508"/>
    <x v="5"/>
    <s v="1.5 x 8"/>
    <s v="L231217301"/>
    <n v="-8"/>
    <n v="14.694879832810868"/>
    <n v="-117.55903866248694"/>
    <s v="USD"/>
    <m/>
    <n v="-117.55903866248694"/>
    <m/>
    <n v="20240091"/>
    <s v="Dr Carlos Ramiro Llusca (Ecuador)"/>
    <m/>
    <m/>
  </r>
  <r>
    <d v="2024-06-14T00:00:00"/>
    <s v="Sales"/>
    <x v="1"/>
    <s v="Bio-Ray"/>
    <s v="A-1PL-212008"/>
    <x v="6"/>
    <s v="2.0 x 8"/>
    <s v="l230602001"/>
    <n v="-15"/>
    <n v="14.583333333333334"/>
    <n v="-218.75"/>
    <s v="USD"/>
    <m/>
    <n v="-218.75"/>
    <m/>
    <n v="20240091"/>
    <s v="Dr Carlos Ramiro Llusca (Ecuador)"/>
    <m/>
    <m/>
  </r>
  <r>
    <d v="2024-06-14T00:00:00"/>
    <s v="Sales"/>
    <x v="1"/>
    <s v="Bio-Ray"/>
    <s v="A-1PL-212014"/>
    <x v="8"/>
    <s v="2.0 x 14"/>
    <s v="L220304601"/>
    <n v="-2"/>
    <n v="69131"/>
    <n v="-138262"/>
    <s v="COP"/>
    <n v="-31.357971491103729"/>
    <n v="-31.357971491103729"/>
    <m/>
    <n v="20240091"/>
    <s v="Dr Carlos Ramiro Llusca (Ecuador)"/>
    <m/>
    <m/>
  </r>
  <r>
    <d v="2024-06-14T00:00:00"/>
    <s v="Sales"/>
    <x v="1"/>
    <s v="Bio-Ray"/>
    <s v="A-1N-211508"/>
    <x v="42"/>
    <s v="1.5 x 8 BS"/>
    <s v="L191121001"/>
    <n v="-2"/>
    <n v="22.421917808219177"/>
    <n v="-44.843835616438355"/>
    <s v="COP"/>
    <n v="-1.0170630533422169E-2"/>
    <n v="-1.0170630533422169E-2"/>
    <m/>
    <n v="20240091"/>
    <s v="Dr Carlos Ramiro Llusca (Ecuador)"/>
    <m/>
    <m/>
  </r>
  <r>
    <d v="2024-06-14T00:00:00"/>
    <s v="Sales"/>
    <x v="1"/>
    <s v="Bio-Ray"/>
    <s v="A-1N-212008"/>
    <x v="43"/>
    <s v="2.0 x 8 BS"/>
    <s v="L200300701"/>
    <n v="-2"/>
    <n v="18"/>
    <n v="-36"/>
    <s v="USD"/>
    <m/>
    <n v="-36"/>
    <m/>
    <n v="20240091"/>
    <s v="Dr Carlos Ramiro Llusca (Ecuador)"/>
    <m/>
    <m/>
  </r>
  <r>
    <d v="2024-06-14T00:00:00"/>
    <s v="Sales"/>
    <x v="1"/>
    <s v="Ankyra"/>
    <s v="TSXX-LOA1508"/>
    <x v="12"/>
    <s v="1.5 x 8"/>
    <s v="EE167606X1"/>
    <n v="-2"/>
    <n v="51750"/>
    <n v="-103500"/>
    <s v="COP"/>
    <n v="-23.473912205300344"/>
    <n v="-23.473912205300344"/>
    <m/>
    <n v="20240091"/>
    <s v="Dr Carlos Ramiro Llusca (Ecuador)"/>
    <m/>
    <m/>
  </r>
  <r>
    <d v="2024-06-14T00:00:00"/>
    <s v="Sales"/>
    <x v="1"/>
    <s v="Ankyra"/>
    <s v="TSXX-LOA2008"/>
    <x v="13"/>
    <s v="2.0 x 8"/>
    <s v="EE160284X1"/>
    <n v="-2"/>
    <n v="51750"/>
    <n v="-103500"/>
    <s v="COP"/>
    <n v="-23.473912205300344"/>
    <n v="-23.473912205300344"/>
    <m/>
    <n v="20240091"/>
    <s v="Dr Carlos Ramiro Llusca (Ecuador)"/>
    <m/>
    <m/>
  </r>
  <r>
    <d v="2024-06-06T00:00:00"/>
    <s v="Sales"/>
    <x v="1"/>
    <s v="Bio-Ray"/>
    <s v="A-1PL-212010"/>
    <x v="25"/>
    <s v="2.0 x 10"/>
    <s v="L230401801"/>
    <n v="-13"/>
    <n v="69875.829545454544"/>
    <n v="-908385.78409090906"/>
    <s v="COP"/>
    <n v="-206.02288062118757"/>
    <n v="-206.02288062118757"/>
    <m/>
    <n v="20240089"/>
    <s v="Smile Arc (Panamá - Dr Martinelli)"/>
    <m/>
    <m/>
  </r>
  <r>
    <d v="2024-06-14T00:00:00"/>
    <s v="Sales"/>
    <x v="1"/>
    <s v="Ankyra"/>
    <s v="TSXX-LOA2014"/>
    <x v="14"/>
    <s v="2.0 x 14"/>
    <s v="EE174097X1"/>
    <n v="-15"/>
    <n v="51750"/>
    <n v="-776250"/>
    <s v="COP"/>
    <n v="-176.05434153975258"/>
    <n v="-176.05434153975258"/>
    <m/>
    <n v="20240091"/>
    <s v="Dr Carlos Ramiro Llusca (Ecuador)"/>
    <m/>
    <m/>
  </r>
  <r>
    <d v="2024-06-14T00:00:00"/>
    <s v="Sales"/>
    <x v="0"/>
    <s v="Ankyra"/>
    <s v="820-031"/>
    <x v="2"/>
    <s v="Extensión"/>
    <n v="50362"/>
    <n v="-2"/>
    <n v="102340"/>
    <n v="-204680"/>
    <s v="COP"/>
    <n v="-46.421645895467385"/>
    <n v="-46.421645895467385"/>
    <m/>
    <n v="20240091"/>
    <s v="Dr Carlos Ramiro Llusca (Ecuador)"/>
    <m/>
    <m/>
  </r>
  <r>
    <d v="2024-06-14T00:00:00"/>
    <s v="Sales"/>
    <x v="0"/>
    <s v="Ankyra"/>
    <s v="820-032"/>
    <x v="32"/>
    <s v="Blade for Engine"/>
    <n v="50361"/>
    <n v="-2"/>
    <n v="83600"/>
    <n v="-167200"/>
    <s v="COP"/>
    <n v="-37.92114126305524"/>
    <n v="-37.92114126305524"/>
    <m/>
    <n v="20240091"/>
    <s v="Dr Carlos Ramiro Llusca (Ecuador)"/>
    <m/>
    <m/>
  </r>
  <r>
    <d v="2024-06-14T00:00:00"/>
    <s v="Sales"/>
    <x v="1"/>
    <s v="Ankyra"/>
    <s v="TSXX-LOA2012"/>
    <x v="19"/>
    <s v="2.0 X 12"/>
    <s v="EE173885X1"/>
    <n v="-15"/>
    <n v="51750"/>
    <n v="-776250"/>
    <s v="COP"/>
    <n v="-176.05434153975258"/>
    <n v="-176.05434153975258"/>
    <m/>
    <n v="20240091"/>
    <s v="Dr Carlos Ramiro Llusca (Ecuador)"/>
    <m/>
    <m/>
  </r>
  <r>
    <d v="2024-06-14T00:00:00"/>
    <s v="Sales"/>
    <x v="0"/>
    <s v="Bio-Ray"/>
    <n v="3318235"/>
    <x v="30"/>
    <s v="Extensión"/>
    <s v="NA"/>
    <n v="-2"/>
    <n v="31.311787072243344"/>
    <n v="-62.623574144486689"/>
    <s v="USD"/>
    <n v="-1.4203094506761325E-2"/>
    <n v="-62.623574144486689"/>
    <m/>
    <n v="20240091"/>
    <s v="Dr Carlos Ramiro Llusca (Ecuador)"/>
    <m/>
    <m/>
  </r>
  <r>
    <d v="2024-06-23T00:00:00"/>
    <s v="Purchasing"/>
    <x v="1"/>
    <s v="Bio-Ray"/>
    <s v="A-1PL-211508"/>
    <x v="5"/>
    <s v="1.5 x 8"/>
    <s v="L231217301"/>
    <n v="30"/>
    <n v="14.447761194029852"/>
    <n v="433.43283582089555"/>
    <s v="USD"/>
    <n v="9.8303037052696232E-2"/>
    <n v="433.43283582089555"/>
    <s v="BioRay 20240513"/>
    <m/>
    <m/>
    <m/>
    <m/>
  </r>
  <r>
    <d v="2024-06-23T00:00:00"/>
    <s v="Purchasing"/>
    <x v="1"/>
    <s v="Bio-Ray"/>
    <s v="A-1PL-212008"/>
    <x v="6"/>
    <s v="2.0 x 8"/>
    <s v="L240314301"/>
    <n v="30"/>
    <n v="14.447761194029852"/>
    <n v="433.43283582089555"/>
    <s v="USD"/>
    <n v="9.8303037052696232E-2"/>
    <n v="433.43283582089555"/>
    <s v="BioRay 20240513"/>
    <m/>
    <m/>
    <m/>
    <m/>
  </r>
  <r>
    <d v="2024-06-14T00:00:00"/>
    <s v="Sales"/>
    <x v="1"/>
    <s v="Bio-Ray"/>
    <s v="A-1PL-212010"/>
    <x v="25"/>
    <s v="2.0 x 10"/>
    <s v="L240404601"/>
    <n v="-15"/>
    <n v="14.583333333333334"/>
    <n v="-218.75"/>
    <s v="USD"/>
    <n v="-4.9612737148883576E-2"/>
    <n v="-218.75"/>
    <m/>
    <n v="20240091"/>
    <s v="Dr Carlos Ramiro Llusca (Ecuador)"/>
    <m/>
    <m/>
  </r>
  <r>
    <d v="2024-06-23T00:00:00"/>
    <s v="Purchasing"/>
    <x v="1"/>
    <s v="Bio-Ray"/>
    <s v="A-1PL-212014"/>
    <x v="8"/>
    <s v="2.0 x 14"/>
    <s v="L220407801"/>
    <n v="30"/>
    <n v="14.447761194029852"/>
    <n v="433.43283582089555"/>
    <s v="USD"/>
    <n v="9.8303037052696232E-2"/>
    <n v="433.43283582089555"/>
    <s v="BioRay 20240513"/>
    <m/>
    <m/>
    <m/>
    <m/>
  </r>
  <r>
    <d v="2024-06-23T00:00:00"/>
    <s v="Purchasing"/>
    <x v="1"/>
    <s v="Bio-Ray"/>
    <s v="A-1PL-212012"/>
    <x v="20"/>
    <s v="2.0 x 12"/>
    <s v="L240314801"/>
    <n v="60"/>
    <n v="14.447761194029852"/>
    <n v="866.8656716417911"/>
    <s v="USD"/>
    <n v="0.19660607410539246"/>
    <n v="866.8656716417911"/>
    <s v="BioRay 20240513"/>
    <m/>
    <m/>
    <m/>
    <m/>
  </r>
  <r>
    <d v="2024-06-23T00:00:00"/>
    <s v="Purchasing"/>
    <x v="1"/>
    <s v="Bio-Ray"/>
    <s v="A-1PIZC-212014"/>
    <x v="24"/>
    <s v="IZC 2 x 14"/>
    <s v="L240313801"/>
    <n v="50"/>
    <n v="18.575692963752665"/>
    <n v="928.78464818763325"/>
    <s v="USD"/>
    <n v="0.21064936511292048"/>
    <n v="928.78464818763325"/>
    <s v="BioRay 20240513"/>
    <m/>
    <m/>
    <m/>
    <m/>
  </r>
  <r>
    <d v="2024-06-23T00:00:00"/>
    <s v="Purchasing"/>
    <x v="1"/>
    <s v="Bio-Ray"/>
    <s v="A-1PIZC-212017"/>
    <x v="22"/>
    <s v="IZC 2 x 17"/>
    <s v="L240314201"/>
    <n v="30"/>
    <n v="18.575692963752665"/>
    <n v="557.27078891257997"/>
    <s v="USD"/>
    <n v="0.12638961906775228"/>
    <n v="557.27078891257997"/>
    <s v="BioRay 20240513"/>
    <m/>
    <m/>
    <m/>
    <m/>
  </r>
  <r>
    <d v="2024-06-23T00:00:00"/>
    <s v="Purchasing"/>
    <x v="0"/>
    <s v="Bio-Ray"/>
    <n v="3318225"/>
    <x v="23"/>
    <s v="Blade for Engine"/>
    <s v="NA"/>
    <n v="3"/>
    <n v="51.599147121535175"/>
    <n v="154.79744136460553"/>
    <s v="USD"/>
    <n v="3.5108227518820076E-2"/>
    <n v="154.79744136460553"/>
    <s v="BioRay 20240513"/>
    <m/>
    <m/>
    <m/>
    <m/>
  </r>
  <r>
    <d v="2024-06-23T00:00:00"/>
    <s v="Purchasing"/>
    <x v="0"/>
    <s v="Bio-Ray"/>
    <n v="3318055"/>
    <x v="0"/>
    <s v="Contra Angulo"/>
    <s v="NA"/>
    <n v="1"/>
    <n v="309.59488272921106"/>
    <n v="309.59488272921106"/>
    <s v="USD"/>
    <n v="7.0216455037640152E-2"/>
    <n v="309.59488272921106"/>
    <s v="BioRay 20240513"/>
    <m/>
    <m/>
    <m/>
    <m/>
  </r>
  <r>
    <d v="2024-06-23T00:00:00"/>
    <s v="Purchasing"/>
    <x v="1"/>
    <s v="Bio-Ray"/>
    <s v="A-1PL-212010"/>
    <x v="25"/>
    <s v="2.0 x 10"/>
    <s v="L231105301"/>
    <n v="50"/>
    <n v="14.447761194029852"/>
    <n v="722.38805970149258"/>
    <s v="USD"/>
    <n v="0.16383839508782705"/>
    <n v="722.38805970149258"/>
    <s v="BioRay 20240513"/>
    <m/>
    <m/>
    <m/>
    <m/>
  </r>
  <r>
    <d v="2024-06-26T00:00:00"/>
    <s v="Inventory"/>
    <x v="0"/>
    <s v="Bio-Ray"/>
    <n v="3318235"/>
    <x v="30"/>
    <s v="Extensión"/>
    <s v="NA"/>
    <n v="26"/>
    <n v="31.311787072243344"/>
    <n v="628.16326530612241"/>
    <s v="USD"/>
    <n v="0.14246810956899231"/>
    <n v="628.16326530612241"/>
    <s v="Inventario recibido de Elsa Arango"/>
    <m/>
    <m/>
    <m/>
    <m/>
  </r>
  <r>
    <d v="2024-06-26T00:00:00"/>
    <s v="Inventory movement"/>
    <x v="0"/>
    <s v="Bio-Ray"/>
    <n v="3318235"/>
    <x v="30"/>
    <s v="Extensión"/>
    <s v="NA"/>
    <n v="-15"/>
    <n v="31.311787072243344"/>
    <n v="628.16326530612241"/>
    <s v="USD"/>
    <n v="0.14246810956899231"/>
    <n v="628.16326530612241"/>
    <m/>
    <m/>
    <s v="Orthopremium ltda"/>
    <s v="Entregados a Orthopremium, pagados a la cuenta Dra Elsa"/>
    <m/>
  </r>
  <r>
    <d v="2024-06-26T00:00:00"/>
    <s v="Inventory movement"/>
    <x v="0"/>
    <s v="Bio-Ray"/>
    <n v="3308050"/>
    <x v="21"/>
    <s v="Handle Universal "/>
    <s v="NA"/>
    <n v="-10"/>
    <n v="438441.296969697"/>
    <n v="-4384412.9696969697"/>
    <s v="USD"/>
    <n v="-994.38961470963113"/>
    <n v="-994.38961470963113"/>
    <m/>
    <m/>
    <s v="Orthopremium ltda"/>
    <s v="Entregados a Orthopremium, pagados a la cuenta Dra Elsa"/>
    <m/>
  </r>
  <r>
    <d v="2024-06-28T00:00:00"/>
    <s v="Sales"/>
    <x v="1"/>
    <s v="Bio-Ray"/>
    <s v="A-1PL-211508"/>
    <x v="5"/>
    <s v="1.5 x 8"/>
    <s v="L231217301"/>
    <n v="-9"/>
    <n v="14.694879832810868"/>
    <n v="-132.2539184952978"/>
    <s v="USD"/>
    <n v="-2.9995332092420945E-2"/>
    <n v="-132.2539184952978"/>
    <m/>
    <n v="20240090"/>
    <s v="Grupo Helix (Panamá - Dra Ilka)"/>
    <m/>
    <m/>
  </r>
  <r>
    <d v="2024-06-28T00:00:00"/>
    <s v="Sales"/>
    <x v="1"/>
    <s v="Bio-Ray"/>
    <s v="A-1PL-212008"/>
    <x v="6"/>
    <s v="2.0 x 8"/>
    <s v="L240314301"/>
    <n v="-10"/>
    <n v="14.447761194029852"/>
    <n v="-144.47761194029852"/>
    <s v="USD"/>
    <n v="-3.2767679017565408E-2"/>
    <n v="-144.47761194029852"/>
    <m/>
    <n v="20240090"/>
    <s v="Grupo Helix (Panamá - Dra Ilka)"/>
    <m/>
    <m/>
  </r>
  <r>
    <d v="2024-06-14T00:00:00"/>
    <s v="Sales"/>
    <x v="1"/>
    <s v="Ankyra"/>
    <s v="TSXX-LOA2010"/>
    <x v="7"/>
    <s v="2.0 x 10"/>
    <s v="EE162876X1"/>
    <n v="-5"/>
    <n v="51750"/>
    <n v="-258750"/>
    <s v="COP"/>
    <n v="-58.684780513250857"/>
    <n v="-58.684780513250857"/>
    <m/>
    <n v="20240091"/>
    <s v="Dr Carlos Ramiro Llusca (Ecuador)"/>
    <m/>
    <m/>
  </r>
  <r>
    <d v="2024-06-28T00:00:00"/>
    <s v="Sales"/>
    <x v="0"/>
    <s v="Bio-Ray"/>
    <n v="3308050"/>
    <x v="21"/>
    <s v="Handle Universal "/>
    <s v="NA"/>
    <n v="-2"/>
    <n v="104.3726235741445"/>
    <n v="-208.745247148289"/>
    <s v="USD"/>
    <n v="-4.7343648355871092E-2"/>
    <n v="-208.745247148289"/>
    <m/>
    <n v="20240090"/>
    <s v="Grupo Helix (Panamá - Dra Ilka)"/>
    <m/>
    <m/>
  </r>
  <r>
    <d v="2024-06-28T00:00:00"/>
    <s v="Sales"/>
    <x v="1"/>
    <s v="Bio-Ray"/>
    <s v="A-1PL-212010"/>
    <x v="25"/>
    <s v="2.0 x 10"/>
    <s v="L240404601"/>
    <n v="-9"/>
    <n v="14.583333333333334"/>
    <n v="-131.25"/>
    <s v="USD"/>
    <n v="-2.9767642289330147E-2"/>
    <n v="-131.25"/>
    <m/>
    <n v="20240090"/>
    <s v="Grupo Helix (Panamá - Dra Ilka)"/>
    <m/>
    <m/>
  </r>
  <r>
    <d v="2024-06-28T00:00:00"/>
    <s v="Sales"/>
    <x v="1"/>
    <s v="Bio-Ray"/>
    <s v="A-1PL-212012"/>
    <x v="20"/>
    <s v="2.0 x 12"/>
    <s v="L240314801"/>
    <n v="-10"/>
    <n v="14.694879832810868"/>
    <n v="-146.94879832810867"/>
    <s v="USD"/>
    <n v="-3.3328146769356602E-2"/>
    <n v="-146.94879832810867"/>
    <m/>
    <n v="20240090"/>
    <s v="Grupo Helix (Panamá - Dra Ilka)"/>
    <m/>
    <m/>
  </r>
  <r>
    <d v="2024-06-28T00:00:00"/>
    <s v="Sales"/>
    <x v="0"/>
    <s v="Bio-Ray"/>
    <n v="3318235"/>
    <x v="30"/>
    <s v="Extensión"/>
    <s v="NA"/>
    <n v="-2"/>
    <n v="31.311787072243344"/>
    <n v="-62.623574144486689"/>
    <s v="USD"/>
    <n v="-1.4203094506761325E-2"/>
    <n v="-62.623574144486689"/>
    <m/>
    <n v="20240090"/>
    <s v="Grupo Helix (Panamá - Dra Ilka)"/>
    <m/>
    <m/>
  </r>
  <r>
    <d v="2024-07-02T00:00:00"/>
    <s v="Inventory movement"/>
    <x v="1"/>
    <s v="Ankyra"/>
    <s v="TSXX-LOA2010"/>
    <x v="7"/>
    <s v="2.0 X 10"/>
    <s v="EE162882X1"/>
    <n v="1"/>
    <n v="51750"/>
    <n v="51750"/>
    <s v="COP"/>
    <n v="11.736956102650172"/>
    <n v="11.736956102650172"/>
    <m/>
    <m/>
    <m/>
    <s v="Devolucion prestamo"/>
    <m/>
  </r>
  <r>
    <d v="2024-07-04T00:00:00"/>
    <s v="Inventory movement"/>
    <x v="0"/>
    <s v="Ankyra"/>
    <s v="820-029"/>
    <x v="1"/>
    <s v="Mango"/>
    <n v="52006"/>
    <n v="-5"/>
    <n v="647360"/>
    <n v="-3236800"/>
    <s v="COP"/>
    <n v="-734.10974904460045"/>
    <n v="-734.10974904460045"/>
    <m/>
    <m/>
    <m/>
    <s v="Entregados Dra Elsa Viaje Mexico"/>
    <m/>
  </r>
  <r>
    <d v="2024-07-04T00:00:00"/>
    <s v="Inventory movement"/>
    <x v="0"/>
    <s v="Ankyra"/>
    <s v="820-031"/>
    <x v="2"/>
    <s v="Extensión"/>
    <s v="NA"/>
    <n v="-3"/>
    <n v="102340"/>
    <n v="-307020"/>
    <s v="COP"/>
    <n v="-69.632468843201082"/>
    <n v="-69.632468843201082"/>
    <m/>
    <m/>
    <m/>
    <s v="Entregados Dra Elsa Viaje Mexico"/>
    <m/>
  </r>
  <r>
    <d v="2024-07-05T00:00:00"/>
    <s v="Sales"/>
    <x v="0"/>
    <s v="Ankyra"/>
    <s v="820-032"/>
    <x v="32"/>
    <s v="Blade for Engine"/>
    <n v="50361"/>
    <n v="-1"/>
    <n v="83600"/>
    <n v="-83600"/>
    <s v="COP"/>
    <n v="-18.96057063152762"/>
    <n v="-18.96057063152762"/>
    <m/>
    <n v="20240097"/>
    <s v="Daniella Ramos (Venezuela)"/>
    <m/>
    <m/>
  </r>
  <r>
    <d v="2024-07-05T00:00:00"/>
    <s v="Gift"/>
    <x v="0"/>
    <s v="Ankyra"/>
    <s v="820-032"/>
    <x v="32"/>
    <s v="Blade for Engine"/>
    <n v="50361"/>
    <n v="-1"/>
    <n v="83600"/>
    <n v="-83600"/>
    <s v="COP"/>
    <n v="-18.96057063152762"/>
    <n v="-18.96057063152762"/>
    <m/>
    <n v="20240097"/>
    <s v="Daniella Ramos (Venezuela)"/>
    <m/>
    <m/>
  </r>
  <r>
    <d v="2024-07-05T00:00:00"/>
    <s v="Sales"/>
    <x v="1"/>
    <s v="Ankyra"/>
    <s v="TSXX-LOA2012"/>
    <x v="19"/>
    <s v="2.0 X 12"/>
    <s v="EE173885X1"/>
    <n v="-8"/>
    <n v="51750"/>
    <n v="-414000"/>
    <s v="COP"/>
    <n v="-93.895648821201377"/>
    <n v="-93.895648821201377"/>
    <m/>
    <n v="20240098"/>
    <s v="Geraldine Kuan González - Venezuela (COIDES)"/>
    <m/>
    <m/>
  </r>
  <r>
    <d v="2024-07-09T00:00:00"/>
    <s v="Sales"/>
    <x v="1"/>
    <s v="Ankyra"/>
    <s v="TSXX-LOA2012"/>
    <x v="19"/>
    <s v="2.0 X 12"/>
    <s v="EE174096X1"/>
    <n v="-3"/>
    <n v="51750"/>
    <n v="-155250"/>
    <s v="COP"/>
    <n v="-35.210868307950513"/>
    <n v="-35.210868307950513"/>
    <m/>
    <n v="20240099"/>
    <s v="Clear dental aligners SRL - Costa Rica (COIDES)"/>
    <m/>
    <m/>
  </r>
  <r>
    <d v="2024-07-09T00:00:00"/>
    <s v="Sales"/>
    <x v="1"/>
    <s v="Ankyra"/>
    <s v="TSXX-LOA1508"/>
    <x v="12"/>
    <s v="1.5 x 8"/>
    <s v="EE130757X1"/>
    <n v="-2"/>
    <n v="51750"/>
    <n v="-103500"/>
    <s v="COP"/>
    <n v="-23.473912205300344"/>
    <n v="-23.473912205300344"/>
    <m/>
    <n v="20240099"/>
    <s v="Clear dental aligners SRL - Costa Rica (COIDES)"/>
    <m/>
    <m/>
  </r>
  <r>
    <d v="2024-07-09T00:00:00"/>
    <s v="Sales"/>
    <x v="1"/>
    <s v="Ankyra"/>
    <s v="TSXX-LOA2012"/>
    <x v="19"/>
    <s v="2.0 X 12"/>
    <s v="EE174096X1"/>
    <n v="-8"/>
    <n v="51750"/>
    <n v="-414000"/>
    <s v="COP"/>
    <n v="-93.895648821201377"/>
    <n v="-93.895648821201377"/>
    <m/>
    <n v="20240100"/>
    <s v="Morella Andreina Aranguren (Venezuela/ COIDES)"/>
    <m/>
    <m/>
  </r>
  <r>
    <d v="2024-07-09T00:00:00"/>
    <s v="Sales"/>
    <x v="1"/>
    <s v="Ankyra"/>
    <s v="TSXX-LOA2010"/>
    <x v="7"/>
    <s v="2.0 X 10"/>
    <s v="EE162876X1"/>
    <n v="-10"/>
    <n v="51750"/>
    <n v="-517500"/>
    <s v="COP"/>
    <n v="-117.36956102650171"/>
    <n v="-117.36956102650171"/>
    <m/>
    <n v="20240100"/>
    <s v="Morella Andreina Aranguren (Venezuela/ COIDES)"/>
    <m/>
    <m/>
  </r>
  <r>
    <d v="2024-07-10T00:00:00"/>
    <s v="Sales"/>
    <x v="1"/>
    <s v="Ankyra"/>
    <s v="TSXX-LOA2014"/>
    <x v="14"/>
    <s v="2.0 x 14"/>
    <s v="EE173884X1"/>
    <n v="-10"/>
    <n v="51750"/>
    <n v="-517500"/>
    <s v="COP"/>
    <n v="-117.36956102650171"/>
    <n v="-117.36956102650171"/>
    <m/>
    <n v="20240101"/>
    <s v="Clinica de Ortodoncia Inversión Feliz - Dra Paula Zuñiga - Costa Rica (COIDES)"/>
    <m/>
    <m/>
  </r>
  <r>
    <d v="2024-07-10T00:00:00"/>
    <s v="Sales"/>
    <x v="1"/>
    <s v="Ankyra"/>
    <s v="TSXX-LOA1508"/>
    <x v="12"/>
    <s v="1.5 x 8"/>
    <s v="EE167606X1"/>
    <n v="-2"/>
    <n v="51750"/>
    <n v="-103500"/>
    <s v="COP"/>
    <n v="-23.473912205300344"/>
    <n v="-23.473912205300344"/>
    <m/>
    <n v="20240102"/>
    <s v="Priscila Rojas Jiménez - Costa Rica (COIDES)"/>
    <m/>
    <m/>
  </r>
  <r>
    <d v="2024-07-10T00:00:00"/>
    <s v="Sales"/>
    <x v="1"/>
    <s v="Ankyra"/>
    <s v="TSXX-LOA2008"/>
    <x v="13"/>
    <s v="2.0 x 8"/>
    <s v="EE162875X1"/>
    <n v="-2"/>
    <n v="51750"/>
    <n v="-103500"/>
    <s v="COP"/>
    <n v="-23.473912205300344"/>
    <n v="-23.473912205300344"/>
    <m/>
    <n v="20240102"/>
    <s v="Priscila Rojas Jiménez - Costa Rica (COIDES)"/>
    <m/>
    <m/>
  </r>
  <r>
    <d v="2024-07-10T00:00:00"/>
    <s v="Sales"/>
    <x v="1"/>
    <s v="Ankyra"/>
    <s v="TSXX-LOA2010"/>
    <x v="7"/>
    <s v="2.0 X 10"/>
    <s v="EE162876X1"/>
    <n v="-2"/>
    <n v="51750"/>
    <n v="-103500"/>
    <s v="COP"/>
    <n v="-23.473912205300344"/>
    <n v="-23.473912205300344"/>
    <m/>
    <n v="20240102"/>
    <s v="Priscila Rojas Jiménez - Costa Rica (COIDES)"/>
    <m/>
    <m/>
  </r>
  <r>
    <d v="2024-07-18T00:00:00"/>
    <s v="Sales"/>
    <x v="1"/>
    <s v="Bio-Ray"/>
    <s v="A-1N-211508"/>
    <x v="42"/>
    <s v="1.5 x 8 BS"/>
    <s v="L191121001"/>
    <n v="-4"/>
    <n v="22.421917808219177"/>
    <n v="-89.68767123287671"/>
    <s v="USD"/>
    <m/>
    <n v="-89.68767123287671"/>
    <m/>
    <n v="20240104"/>
    <s v="Dr Carlos Ramiro Llusca (Ecuador)"/>
    <m/>
    <m/>
  </r>
  <r>
    <d v="2024-07-18T00:00:00"/>
    <s v="Sales"/>
    <x v="1"/>
    <s v="Ankyra"/>
    <s v="TSXX-LOART2012"/>
    <x v="17"/>
    <s v="2.0 x 12 Total"/>
    <s v="EE152499X1"/>
    <n v="-10"/>
    <n v="51750"/>
    <n v="-517500"/>
    <s v="COP"/>
    <n v="-117.36956102650171"/>
    <n v="-117.36956102650171"/>
    <m/>
    <n v="20240104"/>
    <s v="Dr Carlos Ramiro Llusca (Ecuador)"/>
    <m/>
    <m/>
  </r>
  <r>
    <d v="2024-07-18T00:00:00"/>
    <s v="Sales"/>
    <x v="1"/>
    <s v="Bio-Ray"/>
    <s v="A-1PL-212012"/>
    <x v="20"/>
    <s v="2.0 x 12"/>
    <s v="L240314801"/>
    <n v="-15"/>
    <n v="14.694879832810868"/>
    <n v="-220.42319749216301"/>
    <s v="USD"/>
    <m/>
    <n v="-220.42319749216301"/>
    <m/>
    <n v="20240104"/>
    <s v="Dr Carlos Ramiro Llusca (Ecuador)"/>
    <m/>
    <m/>
  </r>
  <r>
    <d v="2024-07-19T00:00:00"/>
    <s v="Sales"/>
    <x v="1"/>
    <s v="Bio-Ray"/>
    <s v="A-1PL-212012"/>
    <x v="20"/>
    <s v="2.0 x 12"/>
    <s v="L240314801"/>
    <n v="-10"/>
    <n v="14.694879832810868"/>
    <n v="-146.94879832810867"/>
    <s v="USD"/>
    <m/>
    <n v="-146.94879832810867"/>
    <m/>
    <n v="20240105"/>
    <s v="MediLine (JJ Grand Prix - Guatemala)"/>
    <m/>
    <m/>
  </r>
  <r>
    <d v="2024-07-19T00:00:00"/>
    <s v="Sales"/>
    <x v="1"/>
    <s v="Bio-Ray"/>
    <s v="A-1PL-212010"/>
    <x v="25"/>
    <s v="2.0 x 10"/>
    <s v="L230401801"/>
    <n v="-10"/>
    <n v="69875.829545454544"/>
    <n v="-698758.29545454541"/>
    <s v="COP"/>
    <n v="-158.47913893937505"/>
    <n v="-158.47913893937505"/>
    <m/>
    <n v="20240105"/>
    <s v="MediLine (JJ Grand Prix - Guatemala)"/>
    <m/>
    <m/>
  </r>
  <r>
    <d v="2024-07-29T00:00:00"/>
    <s v="Sales"/>
    <x v="1"/>
    <s v="Bio-Ray"/>
    <s v="A-1PL-211508"/>
    <x v="5"/>
    <s v="1.5 x 8"/>
    <s v="L231217301"/>
    <n v="-15"/>
    <n v="14.447761194029852"/>
    <n v="-216.71641791044777"/>
    <s v="USD"/>
    <m/>
    <n v="-216.71641791044777"/>
    <m/>
    <n v="20240108"/>
    <s v="MediLine (JJ Grand Prix - Guatemala)"/>
    <m/>
    <m/>
  </r>
  <r>
    <d v="2024-07-29T00:00:00"/>
    <s v="Sales"/>
    <x v="1"/>
    <s v="Bio-Ray"/>
    <s v="A-1PIZC-212014"/>
    <x v="24"/>
    <s v="IZC 2 x 14"/>
    <s v="L240313801"/>
    <n v="-16"/>
    <n v="18.575692963752665"/>
    <n v="-297.21108742004265"/>
    <s v="USD"/>
    <m/>
    <n v="-297.21108742004265"/>
    <m/>
    <n v="20240108"/>
    <s v="MediLine (JJ Grand Prix - Guatemala)"/>
    <m/>
    <m/>
  </r>
  <r>
    <d v="2024-07-29T00:00:00"/>
    <s v="Sales"/>
    <x v="1"/>
    <s v="Bio-Ray"/>
    <s v="A-1PL-211508"/>
    <x v="5"/>
    <s v="1.5 x 8"/>
    <s v="L231217301"/>
    <n v="-10"/>
    <n v="14.583333333333334"/>
    <n v="583.33333333333337"/>
    <s v="USD"/>
    <m/>
    <n v="583.33333333333337"/>
    <m/>
    <n v="20240109"/>
    <s v="Jesus Rodriguez Rios (Mexico)"/>
    <m/>
    <m/>
  </r>
  <r>
    <d v="2024-07-29T00:00:00"/>
    <s v="Sales"/>
    <x v="1"/>
    <s v="Bio-Ray"/>
    <s v="A-1PL-212008"/>
    <x v="6"/>
    <s v="2.0 x 8"/>
    <s v="L240314301"/>
    <n v="-15"/>
    <n v="14.447761194029852"/>
    <n v="-216.71641791044777"/>
    <s v="USD"/>
    <m/>
    <n v="-216.71641791044777"/>
    <m/>
    <n v="20240109"/>
    <s v="Jesus Rodriguez Rios (Mexico)"/>
    <m/>
    <m/>
  </r>
  <r>
    <d v="2024-07-29T00:00:00"/>
    <s v="Sales"/>
    <x v="1"/>
    <s v="Bio-Ray"/>
    <s v="A-1PIZC-212014"/>
    <x v="24"/>
    <s v="IZC 2 x 14"/>
    <s v="L240313801"/>
    <n v="-10"/>
    <n v="18.575692963752665"/>
    <n v="-185.75692963752664"/>
    <s v="USD"/>
    <m/>
    <n v="-185.75692963752664"/>
    <m/>
    <n v="20240109"/>
    <s v="Jesus Rodriguez Rios (Mexico)"/>
    <m/>
    <m/>
  </r>
  <r>
    <d v="2024-07-29T00:00:00"/>
    <s v="Sales"/>
    <x v="1"/>
    <s v="Bio-Ray"/>
    <s v="A-1PL-212012"/>
    <x v="20"/>
    <s v="2.0 x 12"/>
    <s v="L240314801"/>
    <n v="-15"/>
    <n v="14.447761194029852"/>
    <n v="-216.71641791044777"/>
    <s v="USD"/>
    <m/>
    <n v="-216.71641791044777"/>
    <m/>
    <n v="20240109"/>
    <s v="Jesus Rodriguez Rios (Mexico)"/>
    <m/>
    <m/>
  </r>
  <r>
    <d v="2024-07-29T00:00:00"/>
    <s v="Sales"/>
    <x v="1"/>
    <s v="Bio-Ray"/>
    <s v="A-1PS-222012"/>
    <x v="9"/>
    <s v="TS 2.0 x 12"/>
    <s v="L231105101"/>
    <n v="-10"/>
    <n v="23.091954022988503"/>
    <n v="-230.91954022988503"/>
    <s v="USD"/>
    <m/>
    <n v="-230.91954022988503"/>
    <m/>
    <n v="20240109"/>
    <s v="Jesus Rodriguez Rios (Mexico)"/>
    <m/>
    <m/>
  </r>
  <r>
    <d v="2024-07-29T00:00:00"/>
    <s v="Sales"/>
    <x v="1"/>
    <s v="Bio-Ray"/>
    <s v="A-1PL-212010"/>
    <x v="25"/>
    <s v="2.0 x 10"/>
    <s v="L231105301"/>
    <n v="-20"/>
    <n v="14.447761194029852"/>
    <n v="-288.95522388059703"/>
    <s v="USD"/>
    <m/>
    <n v="-288.95522388059703"/>
    <m/>
    <n v="20240109"/>
    <s v="Jesus Rodriguez Rios (Mexico)"/>
    <m/>
    <m/>
  </r>
  <r>
    <d v="2024-07-30T00:00:00"/>
    <s v="Sales"/>
    <x v="1"/>
    <s v="Ankyra"/>
    <s v="TSXX-LOA2012"/>
    <x v="19"/>
    <s v="2.0 X 12"/>
    <s v="EE174096X1"/>
    <n v="-9"/>
    <n v="51750"/>
    <n v="-465750"/>
    <s v="COP"/>
    <n v="-105.63260492385155"/>
    <n v="-105.63260492385155"/>
    <m/>
    <n v="20240113"/>
    <s v="Dra Sofia Cabalceta Pacheco (COIDES Costa Rica)"/>
    <m/>
    <m/>
  </r>
  <r>
    <d v="2024-07-30T00:00:00"/>
    <s v="Sales"/>
    <x v="1"/>
    <s v="Ankyra"/>
    <s v="TSXX-LOA2010"/>
    <x v="7"/>
    <s v="2.0 X 10"/>
    <s v="EE167604X1"/>
    <n v="-5"/>
    <n v="51750"/>
    <n v="-258750"/>
    <s v="COP"/>
    <n v="-58.684780513250857"/>
    <n v="-58.684780513250857"/>
    <m/>
    <n v="20240113"/>
    <s v="Dra Sofia Cabalceta Pacheco (COIDES Costa Rica)"/>
    <m/>
    <m/>
  </r>
  <r>
    <d v="2024-07-31T00:00:00"/>
    <s v="Inventory loan"/>
    <x v="1"/>
    <s v="Ankyra"/>
    <s v="TSXX-LOA2014"/>
    <x v="14"/>
    <s v="2.0 X 14"/>
    <s v="EE167600X1"/>
    <n v="1"/>
    <n v="51750"/>
    <n v="51750"/>
    <s v="COP"/>
    <n v="11.736956102650172"/>
    <n v="11.736956102650172"/>
    <m/>
    <m/>
    <m/>
    <s v="Devolucion prestamo Virginia Hurtado"/>
    <m/>
  </r>
  <r>
    <d v="2024-08-01T00:00:00"/>
    <s v="Inventory loan"/>
    <x v="1"/>
    <s v="Ankyra"/>
    <s v="TSXX-LOA2014"/>
    <x v="14"/>
    <s v="2.0 x 14"/>
    <s v="EE167600X1"/>
    <n v="1"/>
    <n v="51750"/>
    <n v="51750"/>
    <s v="COP"/>
    <n v="11.736956102650172"/>
    <n v="11.736956102650172"/>
    <m/>
    <m/>
    <m/>
    <m/>
    <m/>
  </r>
  <r>
    <d v="2024-08-02T00:00:00"/>
    <s v="Sales"/>
    <x v="1"/>
    <s v="Ankyra"/>
    <s v="TSXX-LOA1508"/>
    <x v="12"/>
    <s v="1.5 x 8"/>
    <s v="EE167606X1"/>
    <n v="-15"/>
    <n v="51750"/>
    <n v="-776250"/>
    <s v="COP"/>
    <n v="-176.05434153975258"/>
    <n v="-176.05434153975258"/>
    <m/>
    <n v="20240107"/>
    <s v="Comercial S &amp; K SpA (Juan Peña - Chile)"/>
    <m/>
    <m/>
  </r>
  <r>
    <d v="2024-08-02T00:00:00"/>
    <s v="Sales"/>
    <x v="1"/>
    <s v="Ankyra"/>
    <s v="TSXX-LOA1508"/>
    <x v="12"/>
    <s v="1.5 x 8"/>
    <s v="EE167606X1"/>
    <n v="-12"/>
    <n v="51750"/>
    <n v="-621000"/>
    <s v="COP"/>
    <n v="-140.84347323180205"/>
    <n v="-140.84347323180205"/>
    <m/>
    <n v="20240107"/>
    <s v="Comercial S &amp; K SpA (Juan Peña - Chile)"/>
    <m/>
    <m/>
  </r>
  <r>
    <d v="2024-08-02T00:00:00"/>
    <s v="Sales"/>
    <x v="1"/>
    <s v="Ankyra"/>
    <s v="TSXX-LOA1508"/>
    <x v="12"/>
    <s v="1.5 x 8"/>
    <s v="EE148346X1"/>
    <n v="-3"/>
    <n v="51750"/>
    <n v="-155250"/>
    <s v="COP"/>
    <n v="-35.210868307950513"/>
    <n v="-35.210868307950513"/>
    <m/>
    <n v="20240107"/>
    <s v="Comercial S &amp; K SpA (Juan Peña - Chile)"/>
    <m/>
    <m/>
  </r>
  <r>
    <d v="2024-08-02T00:00:00"/>
    <s v="Sales"/>
    <x v="1"/>
    <s v="Ankyra"/>
    <s v="TSXX-LOA2008"/>
    <x v="13"/>
    <s v="2.0 x 8"/>
    <s v="EE162875X1"/>
    <n v="-15"/>
    <n v="51750"/>
    <n v="-776250"/>
    <s v="COP"/>
    <n v="-176.05434153975258"/>
    <n v="-176.05434153975258"/>
    <m/>
    <n v="20240107"/>
    <s v="Comercial S &amp; K SpA (Juan Peña - Chile)"/>
    <m/>
    <m/>
  </r>
  <r>
    <d v="2024-08-02T00:00:00"/>
    <s v="Sales"/>
    <x v="1"/>
    <s v="Ankyra"/>
    <s v="TSXX-LOA2008"/>
    <x v="13"/>
    <s v="2.0 x 8"/>
    <s v="EE152481X1"/>
    <n v="-10"/>
    <n v="51750"/>
    <n v="-517500"/>
    <s v="COP"/>
    <n v="-117.36956102650171"/>
    <n v="-117.36956102650171"/>
    <m/>
    <n v="20240107"/>
    <s v="Comercial S &amp; K SpA (Juan Peña - Chile)"/>
    <m/>
    <m/>
  </r>
  <r>
    <d v="2024-08-02T00:00:00"/>
    <s v="Sales"/>
    <x v="1"/>
    <s v="Ankyra"/>
    <s v="TSXX-LOA2014"/>
    <x v="14"/>
    <s v="2.0 x 14"/>
    <s v="EE174097X1"/>
    <n v="-20"/>
    <n v="51750"/>
    <n v="-1035000"/>
    <s v="COP"/>
    <n v="-234.73912205300343"/>
    <n v="-234.73912205300343"/>
    <m/>
    <n v="20240107"/>
    <s v="Comercial S &amp; K SpA (Juan Peña - Chile)"/>
    <m/>
    <m/>
  </r>
  <r>
    <d v="2024-08-02T00:00:00"/>
    <s v="Sales"/>
    <x v="1"/>
    <s v="Ankyra"/>
    <s v="TSXX-LOA2014"/>
    <x v="14"/>
    <s v="2.0 x 14"/>
    <s v="EE173884X1"/>
    <n v="-12"/>
    <n v="51750"/>
    <n v="-621000"/>
    <s v="COP"/>
    <n v="-140.84347323180205"/>
    <n v="-140.84347323180205"/>
    <m/>
    <n v="20240107"/>
    <s v="Comercial S &amp; K SpA (Juan Peña - Chile)"/>
    <m/>
    <m/>
  </r>
  <r>
    <d v="2024-08-02T00:00:00"/>
    <s v="Sales"/>
    <x v="1"/>
    <s v="Ankyra"/>
    <s v="TSXX-LOA2017"/>
    <x v="15"/>
    <s v="2.0 x 17"/>
    <s v="EE162879X1"/>
    <n v="-36"/>
    <n v="51750"/>
    <n v="-1863000"/>
    <s v="COP"/>
    <n v="-422.53041969540618"/>
    <n v="-422.53041969540618"/>
    <m/>
    <n v="20240107"/>
    <s v="Comercial S &amp; K SpA (Juan Peña - Chile)"/>
    <m/>
    <m/>
  </r>
  <r>
    <d v="2024-08-02T00:00:00"/>
    <s v="Sales"/>
    <x v="0"/>
    <s v="Ankyra"/>
    <s v="820-029"/>
    <x v="1"/>
    <s v="Mango"/>
    <n v="52006"/>
    <n v="-5"/>
    <n v="647360"/>
    <n v="-3236800"/>
    <s v="COP"/>
    <n v="-734.10974904460045"/>
    <n v="-734.10974904460045"/>
    <m/>
    <n v="20240107"/>
    <s v="Comercial S &amp; K SpA (Juan Peña - Chile)"/>
    <m/>
    <m/>
  </r>
  <r>
    <d v="2024-08-02T00:00:00"/>
    <s v="Sales"/>
    <x v="0"/>
    <s v="Ankyra"/>
    <s v="820-031"/>
    <x v="2"/>
    <s v="Extensión"/>
    <s v="NA"/>
    <n v="-5"/>
    <n v="102340"/>
    <n v="-511700"/>
    <s v="COP"/>
    <n v="-116.05411473866846"/>
    <n v="-116.05411473866846"/>
    <m/>
    <n v="20240107"/>
    <s v="Comercial S &amp; K SpA (Juan Peña - Chile)"/>
    <m/>
    <m/>
  </r>
  <r>
    <d v="2024-08-02T00:00:00"/>
    <s v="Sales"/>
    <x v="0"/>
    <s v="Ankyra"/>
    <s v="820-028"/>
    <x v="33"/>
    <s v="UNICO"/>
    <s v="NA"/>
    <n v="-5"/>
    <n v="172550"/>
    <n v="-862750"/>
    <s v="COP"/>
    <n v="-195.67263531519683"/>
    <n v="-195.67263531519683"/>
    <m/>
    <n v="20240107"/>
    <s v="Comercial S &amp; K SpA (Juan Peña - Chile)"/>
    <m/>
    <m/>
  </r>
  <r>
    <d v="2024-08-02T00:00:00"/>
    <s v="Sales"/>
    <x v="0"/>
    <s v="Ankyra"/>
    <s v="820-032"/>
    <x v="32"/>
    <s v="Blade for Engine"/>
    <n v="50361"/>
    <n v="-5"/>
    <n v="83600"/>
    <n v="-418000"/>
    <s v="COP"/>
    <n v="-94.802853157638097"/>
    <n v="-94.802853157638097"/>
    <m/>
    <n v="20240107"/>
    <s v="Comercial S &amp; K SpA (Juan Peña - Chile)"/>
    <m/>
    <m/>
  </r>
  <r>
    <d v="2024-08-02T00:00:00"/>
    <s v="Sales"/>
    <x v="1"/>
    <s v="Ankyra"/>
    <s v="TSXX-LOA2012"/>
    <x v="19"/>
    <s v="2.0 X 12"/>
    <s v="EE173885X1"/>
    <n v="-15"/>
    <n v="51750"/>
    <n v="-776250"/>
    <s v="COP"/>
    <n v="-176.05434153975258"/>
    <n v="-176.05434153975258"/>
    <m/>
    <n v="20240107"/>
    <s v="Comercial S &amp; K SpA (Juan Peña - Chile)"/>
    <m/>
    <m/>
  </r>
  <r>
    <d v="2024-08-02T00:00:00"/>
    <s v="Sales"/>
    <x v="1"/>
    <s v="Ankyra"/>
    <s v="TSXX-LOA2010"/>
    <x v="7"/>
    <s v="2.0 X 10"/>
    <s v="EE167604X1"/>
    <n v="-25"/>
    <n v="51750"/>
    <n v="-1293750"/>
    <s v="COP"/>
    <n v="-293.4239025662543"/>
    <n v="-293.4239025662543"/>
    <m/>
    <n v="20240107"/>
    <s v="Comercial S &amp; K SpA (Juan Peña - Chile)"/>
    <m/>
    <m/>
  </r>
  <r>
    <d v="2024-08-02T00:00:00"/>
    <s v="Sales"/>
    <x v="1"/>
    <s v="Ankyra"/>
    <s v="TSXX-LOA2010"/>
    <x v="7"/>
    <s v="2.0 X 10"/>
    <s v="EE167604X1"/>
    <n v="-5"/>
    <n v="51750"/>
    <n v="-258750"/>
    <s v="COP"/>
    <n v="-58.684780513250857"/>
    <n v="-58.684780513250857"/>
    <m/>
    <n v="20240119"/>
    <s v="Dr Carlos Ramiro Llusca (Ecuador)"/>
    <m/>
    <m/>
  </r>
  <r>
    <d v="2024-08-02T00:00:00"/>
    <s v="Sales"/>
    <x v="1"/>
    <s v="Bio-Ray"/>
    <s v="A-1PL-212012"/>
    <x v="20"/>
    <s v="2.0 x 12"/>
    <s v="L240314801"/>
    <n v="-40"/>
    <n v="14.447761194029852"/>
    <n v="-577.91044776119406"/>
    <s v="USD"/>
    <m/>
    <n v="-577.91044776119406"/>
    <m/>
    <n v="20240119"/>
    <s v="Dr Carlos Ramiro Llusca (Ecuador)"/>
    <m/>
    <m/>
  </r>
  <r>
    <d v="2024-08-02T00:00:00"/>
    <s v="Sales"/>
    <x v="1"/>
    <s v="Bio-Ray"/>
    <s v="A-1PL-212010"/>
    <x v="25"/>
    <s v="2.0 x 10"/>
    <s v="L240404601"/>
    <n v="-20"/>
    <n v="14.5833333333333"/>
    <n v="-291.666666666666"/>
    <s v="USD"/>
    <m/>
    <n v="-291.666666666666"/>
    <m/>
    <n v="20240119"/>
    <s v="Dr Carlos Ramiro Llusca (Ecuador)"/>
    <m/>
    <m/>
  </r>
  <r>
    <d v="2024-08-02T00:00:00"/>
    <s v="Sales"/>
    <x v="1"/>
    <s v="Bio-Ray"/>
    <s v="A-1PIZC-212014"/>
    <x v="24"/>
    <s v="IZC 2 x 14"/>
    <s v="L240313801"/>
    <n v="-20"/>
    <n v="18.575692963752665"/>
    <n v="-371.51385927505328"/>
    <s v="USD"/>
    <m/>
    <n v="-371.51385927505328"/>
    <m/>
    <n v="20240119"/>
    <s v="Dr Carlos Ramiro Llusca (Ecuador)"/>
    <m/>
    <m/>
  </r>
  <r>
    <d v="2024-08-02T00:00:00"/>
    <s v="Sales"/>
    <x v="0"/>
    <s v="Bio-Ray"/>
    <n v="3318235"/>
    <x v="30"/>
    <s v="Extensión"/>
    <s v="NA"/>
    <n v="-1"/>
    <n v="31.311787072243344"/>
    <n v="-31.311787072243344"/>
    <s v="USD"/>
    <m/>
    <n v="-31.311787072243344"/>
    <m/>
    <n v="20240119"/>
    <s v="Dr Carlos Ramiro Llusca (Ecuador)"/>
    <m/>
    <m/>
  </r>
  <r>
    <d v="2024-08-02T00:00:00"/>
    <s v="Sales"/>
    <x v="0"/>
    <s v="Bio-Ray"/>
    <n v="3338235"/>
    <x v="34"/>
    <s v="Long Blade M"/>
    <s v="NA"/>
    <n v="-2"/>
    <n v="153420.53519000002"/>
    <n v="-306841.07038000005"/>
    <s v="COP"/>
    <n v="-69.59188741140585"/>
    <n v="-69.59188741140585"/>
    <m/>
    <n v="20240119"/>
    <s v="Dr Carlos Ramiro Llusca (Ecuador)"/>
    <m/>
    <m/>
  </r>
  <r>
    <d v="2024-08-02T00:00:00"/>
    <s v="Sales"/>
    <x v="0"/>
    <s v="Bio-Ray"/>
    <n v="3348235"/>
    <x v="29"/>
    <s v="V long blade"/>
    <s v="NA"/>
    <n v="-1"/>
    <n v="153420.53519000002"/>
    <n v="-153420.53519000002"/>
    <s v="COP"/>
    <n v="-34.795943705702925"/>
    <n v="-34.795943705702925"/>
    <m/>
    <n v="20240119"/>
    <s v="Dr Carlos Ramiro Llusca (Ecuador)"/>
    <s v="Obsequio autorizado por Dra. Elsa"/>
    <m/>
  </r>
  <r>
    <d v="2024-08-02T00:00:00"/>
    <s v="Obsequio"/>
    <x v="0"/>
    <s v="Bio-Ray"/>
    <n v="3348235"/>
    <x v="29"/>
    <s v="V long blade"/>
    <s v="NA"/>
    <n v="-1"/>
    <n v="153420.53519000002"/>
    <n v="-153420.53519000002"/>
    <s v="COP"/>
    <n v="-34.795943705702925"/>
    <n v="-34.795943705702925"/>
    <m/>
    <n v="20240119"/>
    <s v="Dr Carlos Ramiro Llusca (Ecuador)"/>
    <s v="Obsequio autorizado por Dra. Elsa"/>
    <m/>
  </r>
  <r>
    <d v="2024-08-09T00:00:00"/>
    <s v="Inventory movement"/>
    <x v="1"/>
    <s v="Ankyra"/>
    <s v="TSXX-LOA1508"/>
    <x v="12"/>
    <s v="1.5 x 8"/>
    <s v="EE148343X1"/>
    <n v="2"/>
    <n v="51750"/>
    <n v="103500"/>
    <s v="COP"/>
    <n v="23.473912205300344"/>
    <n v="23.473912205300344"/>
    <m/>
    <m/>
    <m/>
    <s v="Prestamo COIDES para completar kit premium Inv 20240120"/>
    <m/>
  </r>
  <r>
    <d v="2024-08-02T00:00:00"/>
    <s v="Inventory"/>
    <x v="0"/>
    <s v="Bio-Ray"/>
    <n v="3338235"/>
    <x v="34"/>
    <s v="Long Blade M"/>
    <s v="NA"/>
    <n v="3"/>
    <n v="153420.53519000002"/>
    <n v="460261.60557000007"/>
    <s v="COP"/>
    <n v="104.38783111710876"/>
    <n v="104.38783111710876"/>
    <s v="Inventario recibido de Elsa Arango"/>
    <m/>
    <m/>
    <m/>
    <m/>
  </r>
  <r>
    <d v="2024-08-09T00:00:00"/>
    <s v="Sales"/>
    <x v="1"/>
    <s v="Ankyra"/>
    <s v="TSXX-LOA2014"/>
    <x v="14"/>
    <s v="2.0 X 14"/>
    <s v="EE148373X1"/>
    <n v="-4"/>
    <n v="51750"/>
    <n v="-207000"/>
    <s v="COP"/>
    <n v="-46.947824410600688"/>
    <n v="-46.947824410600688"/>
    <m/>
    <n v="20240120"/>
    <s v="Betty Lorena Escudero Hernández - (COIDES Francia)"/>
    <m/>
    <m/>
  </r>
  <r>
    <d v="2024-08-09T00:00:00"/>
    <s v="Sales"/>
    <x v="0"/>
    <s v="Ankyra"/>
    <s v="820-029"/>
    <x v="1"/>
    <s v="Mango"/>
    <n v="52006"/>
    <n v="-1"/>
    <n v="647360"/>
    <n v="-647360"/>
    <s v="COP"/>
    <n v="-146.8219498089201"/>
    <n v="-146.8219498089201"/>
    <m/>
    <n v="20240120"/>
    <s v="Betty Lorena Escudero Hernández - (COIDES Francia)"/>
    <m/>
    <m/>
  </r>
  <r>
    <d v="2024-08-09T00:00:00"/>
    <s v="Sales"/>
    <x v="0"/>
    <s v="Ankyra"/>
    <s v="820-031"/>
    <x v="2"/>
    <s v="Extensión"/>
    <s v="NA"/>
    <n v="-1"/>
    <n v="102340"/>
    <n v="-102340"/>
    <s v="COP"/>
    <n v="-23.210822947733693"/>
    <n v="-23.210822947733693"/>
    <m/>
    <n v="20240120"/>
    <s v="Betty Lorena Escudero Hernández - (COIDES Francia)"/>
    <m/>
    <m/>
  </r>
  <r>
    <d v="2024-08-09T00:00:00"/>
    <s v="Sales"/>
    <x v="1"/>
    <s v="Ankyra"/>
    <s v="TSXX-LOA1508"/>
    <x v="12"/>
    <s v="1.5 x 8"/>
    <s v="EE148343X1"/>
    <n v="-2"/>
    <n v="51750"/>
    <n v="-103500"/>
    <s v="COP"/>
    <n v="-23.473912205300344"/>
    <n v="-23.473912205300344"/>
    <m/>
    <n v="20240120"/>
    <s v="Betty Lorena Escudero Hernández - (COIDES Francia)"/>
    <m/>
    <m/>
  </r>
  <r>
    <d v="2024-08-09T00:00:00"/>
    <s v="Sales"/>
    <x v="1"/>
    <s v="Ankyra"/>
    <s v="TSXX-LOA2008"/>
    <x v="13"/>
    <s v="2.0 x 8"/>
    <s v="EE162875X1"/>
    <n v="-2"/>
    <n v="51750"/>
    <n v="-103500"/>
    <s v="COP"/>
    <n v="-23.473912205300344"/>
    <n v="-23.473912205300344"/>
    <m/>
    <n v="20240120"/>
    <s v="Betty Lorena Escudero Hernández - (COIDES Francia)"/>
    <m/>
    <m/>
  </r>
  <r>
    <d v="2024-08-09T00:00:00"/>
    <s v="Sales"/>
    <x v="1"/>
    <s v="Ankyra"/>
    <s v="TSXX-LOA2012"/>
    <x v="19"/>
    <s v="2.0 X 12"/>
    <s v="EE174096X1"/>
    <n v="-2"/>
    <n v="51750"/>
    <n v="-103500"/>
    <s v="COP"/>
    <n v="-23.473912205300344"/>
    <n v="-23.473912205300344"/>
    <m/>
    <n v="20240120"/>
    <s v="Betty Lorena Escudero Hernández - (COIDES Francia)"/>
    <m/>
    <m/>
  </r>
  <r>
    <d v="2024-08-09T00:00:00"/>
    <s v="Sales"/>
    <x v="1"/>
    <s v="Ankyra"/>
    <s v="TSXX-LOA2014"/>
    <x v="14"/>
    <s v="2.0 x 14"/>
    <s v="EE174097X1"/>
    <n v="-1"/>
    <n v="51750"/>
    <n v="-51750"/>
    <s v="COP"/>
    <n v="-11.736956102650172"/>
    <n v="-11.736956102650172"/>
    <m/>
    <n v="20240120"/>
    <s v="Betty Lorena Escudero Hernández - (COIDES Francia)"/>
    <m/>
    <m/>
  </r>
  <r>
    <d v="2024-08-09T00:00:00"/>
    <s v="Sales"/>
    <x v="1"/>
    <s v="Ankyra"/>
    <s v="TSXX-LOA2012"/>
    <x v="19"/>
    <s v="2.0 X 12"/>
    <s v="EE174096X1"/>
    <n v="-2"/>
    <n v="51750"/>
    <n v="-103500"/>
    <s v="COP"/>
    <n v="-23.473912205300344"/>
    <n v="-23.473912205300344"/>
    <m/>
    <n v="20240120"/>
    <s v="Betty Lorena Escudero Hernández - (COIDES Francia)"/>
    <m/>
    <m/>
  </r>
  <r>
    <d v="2024-08-14T00:00:00"/>
    <s v="Inventory movement"/>
    <x v="1"/>
    <s v="Ankyra"/>
    <s v="TSXX-LOA1508"/>
    <x v="12"/>
    <s v="1.5 x 8"/>
    <s v="EE148343X1"/>
    <n v="2"/>
    <n v="51750"/>
    <n v="103500"/>
    <s v="COP"/>
    <n v="23.473912205300344"/>
    <n v="23.473912205300344"/>
    <m/>
    <m/>
    <m/>
    <m/>
    <m/>
  </r>
  <r>
    <d v="2024-08-14T00:00:00"/>
    <s v="Inventory loan"/>
    <x v="1"/>
    <s v="Ankyra"/>
    <s v="TSXX-LOA2014"/>
    <x v="14"/>
    <s v="2.0 x 14"/>
    <s v="EE173884X1"/>
    <n v="-20"/>
    <n v="51750"/>
    <n v="-1035000"/>
    <s v="COP"/>
    <n v="-234.73912205300343"/>
    <n v="-234.73912205300343"/>
    <m/>
    <m/>
    <m/>
    <s v="Prestamo a Virginia venta Orthopremium"/>
    <m/>
  </r>
  <r>
    <d v="2024-08-14T00:00:00"/>
    <s v="Sales"/>
    <x v="1"/>
    <s v="Bio-Ray"/>
    <s v="A-1PL-212008"/>
    <x v="6"/>
    <s v="2.0 x 8"/>
    <s v="L240314301"/>
    <n v="-2"/>
    <n v="14.583333333333334"/>
    <n v="161.05592105263159"/>
    <s v="USD"/>
    <m/>
    <n v="161.05592105263159"/>
    <m/>
    <n v="20240121"/>
    <s v="Smile Arc (Panamá - Dr Martinelli)"/>
    <m/>
    <m/>
  </r>
  <r>
    <d v="2024-08-14T00:00:00"/>
    <s v="Sales"/>
    <x v="1"/>
    <s v="Bio-Ray"/>
    <s v="A-1PL-212014"/>
    <x v="8"/>
    <s v="2.0 x 14"/>
    <s v=" L220304601"/>
    <n v="-3"/>
    <n v="69131"/>
    <n v="2419585"/>
    <s v="COP"/>
    <n v="548.76450109431528"/>
    <n v="548.76450109431528"/>
    <m/>
    <n v="20240121"/>
    <s v="Smile Arc (Panamá - Dr Martinelli)"/>
    <m/>
    <m/>
  </r>
  <r>
    <d v="2024-08-14T00:00:00"/>
    <s v="Sales"/>
    <x v="1"/>
    <s v="Bio-Ray"/>
    <s v="A-1PIZC-212014"/>
    <x v="24"/>
    <s v="IZC 2 x 14"/>
    <s v="L240313801"/>
    <n v="-4"/>
    <n v="18.575692963752665"/>
    <n v="932.0723684210526"/>
    <s v="USD"/>
    <m/>
    <n v="932.0723684210526"/>
    <m/>
    <n v="20240121"/>
    <s v="Smile Arc (Panamá - Dr Martinelli)"/>
    <m/>
    <m/>
  </r>
  <r>
    <d v="2024-08-14T00:00:00"/>
    <s v="Sales"/>
    <x v="1"/>
    <s v="Bio-Ray"/>
    <s v="A-1PIZC-212017"/>
    <x v="22"/>
    <s v="IZC 2 x 17"/>
    <s v=" L230500801"/>
    <n v="-5"/>
    <n v="75398.578723404251"/>
    <n v="7539857.8723404249"/>
    <s v="COP"/>
    <n v="1710.0479394759593"/>
    <n v="1710.0479394759593"/>
    <m/>
    <n v="20240121"/>
    <s v="Smile Arc (Panamá - Dr Martinelli)"/>
    <m/>
    <m/>
  </r>
  <r>
    <d v="2024-08-14T00:00:00"/>
    <s v="Sales"/>
    <x v="1"/>
    <s v="Ankyra"/>
    <s v="TSXX-LOA2008"/>
    <x v="13"/>
    <s v="2.0 x 8"/>
    <s v="EE167605X1"/>
    <n v="-2"/>
    <n v="51750"/>
    <n v="2587500"/>
    <s v="COP"/>
    <n v="586.8478051325086"/>
    <n v="586.8478051325086"/>
    <m/>
    <n v="20240121"/>
    <s v="Smile Arc (Panamá - Dr Martinelli)"/>
    <m/>
    <m/>
  </r>
  <r>
    <d v="2024-08-14T00:00:00"/>
    <s v="Sales"/>
    <x v="1"/>
    <s v="Ankyra"/>
    <s v="TSXX-LOA2008"/>
    <x v="13"/>
    <s v="2.0 x 8"/>
    <s v="EE162875X1"/>
    <n v="-7"/>
    <n v="51750"/>
    <n v="2173500"/>
    <s v="COP"/>
    <n v="492.95215631130719"/>
    <n v="492.95215631130719"/>
    <m/>
    <n v="20240121"/>
    <s v="Smile Arc (Panamá - Dr Martinelli)"/>
    <m/>
    <m/>
  </r>
  <r>
    <d v="2024-08-14T00:00:00"/>
    <s v="Sales"/>
    <x v="1"/>
    <s v="Ankyra"/>
    <s v="TSXX-LOA2012"/>
    <x v="19"/>
    <s v="2.0 X 12"/>
    <s v="EE174096X1"/>
    <n v="-4"/>
    <n v="51750"/>
    <n v="13455000"/>
    <s v="COP"/>
    <n v="3051.6085866890448"/>
    <n v="3051.6085866890448"/>
    <m/>
    <n v="20240121"/>
    <s v="Smile Arc (Panamá - Dr Martinelli)"/>
    <m/>
    <m/>
  </r>
  <r>
    <d v="2024-08-14T00:00:00"/>
    <s v="Sales"/>
    <x v="1"/>
    <s v="Bio-Ray"/>
    <s v="A-1PL-212012"/>
    <x v="20"/>
    <s v="2.0 x 12"/>
    <s v="L240314801"/>
    <n v="-5"/>
    <n v="14.447761194029852"/>
    <n v="-72.238805970149258"/>
    <s v="USD"/>
    <m/>
    <n v="-72.238805970149258"/>
    <m/>
    <n v="20240121"/>
    <s v="Smile Arc (Panamá - Dr Martinelli)"/>
    <m/>
    <m/>
  </r>
  <r>
    <d v="2024-08-14T00:00:00"/>
    <s v="Inventory loan"/>
    <x v="1"/>
    <s v="Ankyra"/>
    <s v="TSXX-LOA2012"/>
    <x v="19"/>
    <s v="2.0 X 12"/>
    <s v="EE174096X1"/>
    <n v="-20"/>
    <n v="51750"/>
    <n v="-1035000"/>
    <s v="COP"/>
    <n v="-234.73912205300343"/>
    <n v="-234.73912205300343"/>
    <m/>
    <m/>
    <m/>
    <s v="Prestamo a Virginia venta Orthopremium"/>
    <m/>
  </r>
  <r>
    <d v="2024-08-16T00:00:00"/>
    <s v="Inventory loan"/>
    <x v="1"/>
    <s v="Ankyra"/>
    <s v="TSXX-LOA1508"/>
    <x v="12"/>
    <s v="1.5 x 8"/>
    <s v="EE148347X1"/>
    <n v="33"/>
    <n v="51750"/>
    <n v="1707750"/>
    <s v="COP"/>
    <n v="387.31955138745565"/>
    <n v="387.31955138745565"/>
    <m/>
    <m/>
    <m/>
    <s v="Prestamo por parte de COIDES"/>
    <m/>
  </r>
  <r>
    <d v="2024-08-16T00:00:00"/>
    <s v="Inventory loan"/>
    <x v="1"/>
    <s v="Ankyra"/>
    <s v="TSXX-LOA2014"/>
    <x v="14"/>
    <s v="2.0 x 14"/>
    <s v="EE173879X1"/>
    <n v="20"/>
    <n v="51750"/>
    <n v="1035000"/>
    <s v="COP"/>
    <n v="234.73912205300343"/>
    <n v="234.73912205300343"/>
    <m/>
    <m/>
    <m/>
    <s v="Devolucion Prestamo a Virginia venta Orthopremium"/>
    <m/>
  </r>
  <r>
    <d v="2024-08-16T00:00:00"/>
    <s v="Inventory loan"/>
    <x v="1"/>
    <s v="Ankyra"/>
    <s v="TSXX-LOA2012"/>
    <x v="19"/>
    <s v="2.0 X 12"/>
    <s v="EE173878X1"/>
    <n v="20"/>
    <n v="51750"/>
    <n v="1035000"/>
    <s v="COP"/>
    <n v="234.73912205300343"/>
    <n v="234.73912205300343"/>
    <m/>
    <m/>
    <m/>
    <s v="Devolucion Prestamo a Virginia venta Orthopremium"/>
    <m/>
  </r>
  <r>
    <d v="2024-08-16T00:00:00"/>
    <s v="Inventory loan"/>
    <x v="1"/>
    <s v="Ankyra"/>
    <s v="TSXX-LOA2014"/>
    <x v="14"/>
    <s v="2.0 x 14"/>
    <s v="EE173879X1"/>
    <n v="-20"/>
    <n v="51750"/>
    <n v="-1035000"/>
    <s v="COP"/>
    <n v="-234.73912205300343"/>
    <n v="-234.73912205300343"/>
    <m/>
    <m/>
    <m/>
    <s v="Prestamo COIDES curso Dra Patricia Vergara"/>
    <m/>
  </r>
  <r>
    <d v="2024-08-16T00:00:00"/>
    <s v="Inventory loan"/>
    <x v="1"/>
    <s v="Ankyra"/>
    <s v="TSXX-LOA2012"/>
    <x v="19"/>
    <s v="2.0 X 12"/>
    <s v="EE173878X1"/>
    <n v="-20"/>
    <n v="51750"/>
    <n v="-1035000"/>
    <s v="COP"/>
    <n v="-234.73912205300343"/>
    <n v="-234.73912205300343"/>
    <m/>
    <m/>
    <m/>
    <s v="Prestamo COIDES curso Dra Patricia Vergara"/>
    <m/>
  </r>
  <r>
    <d v="2024-08-14T00:00:00"/>
    <s v="Sales"/>
    <x v="1"/>
    <s v="Bio-Ray"/>
    <s v="A-1PL-212010"/>
    <x v="25"/>
    <s v="2.0 x 10"/>
    <s v="L230401801"/>
    <n v="-3"/>
    <n v="69875.829545454544"/>
    <n v="3493791.4772727271"/>
    <s v="COP"/>
    <n v="792.39569469687524"/>
    <n v="792.39569469687524"/>
    <m/>
    <n v="20240121"/>
    <s v="Smile Arc (Panamá - Dr Martinelli)"/>
    <m/>
    <m/>
  </r>
  <r>
    <d v="2024-08-14T00:00:00"/>
    <s v="Sales"/>
    <x v="1"/>
    <s v="Ankyra"/>
    <s v="TSXX-LOA2010"/>
    <x v="7"/>
    <s v="2.0 X 10"/>
    <s v="EE167604X1"/>
    <n v="-4"/>
    <n v="51750"/>
    <n v="5175000"/>
    <s v="COP"/>
    <n v="1173.6956102650172"/>
    <n v="1173.6956102650172"/>
    <m/>
    <n v="20240121"/>
    <s v="Smile Arc (Panamá - Dr Martinelli)"/>
    <m/>
    <m/>
  </r>
  <r>
    <d v="2024-08-20T00:00:00"/>
    <s v="Sales"/>
    <x v="1"/>
    <s v="Ankyra"/>
    <s v="TSXX-LOACE1508"/>
    <x v="31"/>
    <s v="Dual 1.5 x 8"/>
    <s v="EE148382X1"/>
    <n v="-7"/>
    <n v="51750"/>
    <n v="-362250"/>
    <s v="COP"/>
    <n v="-82.158692718551208"/>
    <n v="-82.158692718551208"/>
    <m/>
    <n v="20240125"/>
    <s v="Global Connection &amp; Innovation LLC (Mauricio Arbelaez - USA)"/>
    <m/>
    <m/>
  </r>
  <r>
    <d v="2024-08-20T00:00:00"/>
    <s v="Sales"/>
    <x v="1"/>
    <s v="Ankyra"/>
    <s v="TSXX-LOA1508"/>
    <x v="12"/>
    <s v="1.5 x 8"/>
    <s v="EE148347X1"/>
    <n v="-30"/>
    <n v="51750"/>
    <n v="-1552500"/>
    <s v="COP"/>
    <n v="-352.10868307950517"/>
    <n v="-352.10868307950517"/>
    <m/>
    <n v="20240125"/>
    <s v="Global Connection &amp; Innovation LLC (Mauricio Arbelaez - USA)"/>
    <m/>
    <m/>
  </r>
  <r>
    <d v="2024-08-20T00:00:00"/>
    <s v="Sales"/>
    <x v="1"/>
    <s v="Ankyra"/>
    <s v="TSXX-LOA2010"/>
    <x v="7"/>
    <s v="2.0 X 10"/>
    <s v="EE167604X1"/>
    <n v="-15"/>
    <n v="51750"/>
    <n v="-776250"/>
    <s v="COP"/>
    <n v="-176.05434153975258"/>
    <n v="-176.05434153975258"/>
    <m/>
    <n v="20240125"/>
    <s v="Global Connection &amp; Innovation LLC (Mauricio Arbelaez - USA)"/>
    <m/>
    <m/>
  </r>
  <r>
    <d v="2024-08-20T00:00:00"/>
    <s v="Sales"/>
    <x v="0"/>
    <s v="Ankyra"/>
    <s v="820-031"/>
    <x v="2"/>
    <s v="Extensión"/>
    <s v="NA"/>
    <n v="-6"/>
    <n v="102340"/>
    <n v="-614040"/>
    <s v="COP"/>
    <n v="-139.26493768640216"/>
    <n v="-139.26493768640216"/>
    <m/>
    <n v="20240125"/>
    <s v="Global Connection &amp; Innovation LLC (Mauricio Arbelaez - USA)"/>
    <m/>
    <m/>
  </r>
  <r>
    <d v="2024-08-20T00:00:00"/>
    <s v="Sales"/>
    <x v="0"/>
    <s v="Ankyra"/>
    <s v="820-028"/>
    <x v="33"/>
    <s v="UNICO"/>
    <s v="NA"/>
    <n v="-2"/>
    <n v="145000"/>
    <n v="-290000"/>
    <s v="COP"/>
    <n v="-65.772314391662803"/>
    <n v="-65.772314391662803"/>
    <m/>
    <n v="20240125"/>
    <s v="Global Connection &amp; Innovation LLC (Mauricio Arbelaez - USA)"/>
    <m/>
    <m/>
  </r>
  <r>
    <d v="2024-08-20T00:00:00"/>
    <s v="Sales"/>
    <x v="0"/>
    <s v="Ankyra"/>
    <s v="820-032"/>
    <x v="32"/>
    <s v="Blade for Engine"/>
    <s v="NA"/>
    <n v="-2"/>
    <n v="83600"/>
    <n v="-167200"/>
    <s v="COP"/>
    <n v="-37.92114126305524"/>
    <n v="-37.92114126305524"/>
    <m/>
    <n v="20240125"/>
    <s v="Global Connection &amp; Innovation LLC (Mauricio Arbelaez - USA)"/>
    <m/>
    <m/>
  </r>
  <r>
    <d v="2024-08-20T00:00:00"/>
    <s v="Purchasing"/>
    <x v="1"/>
    <s v="Bio-Ray"/>
    <s v="A-1PL-212012"/>
    <x v="20"/>
    <s v="2.0 x 12"/>
    <s v="L240530601"/>
    <n v="100"/>
    <n v="14.569553805774278"/>
    <n v="1456.9553805774278"/>
    <s v="USD"/>
    <m/>
    <n v="1456.9553805774278"/>
    <s v="BioRay 20240802"/>
    <m/>
    <m/>
    <m/>
    <m/>
  </r>
  <r>
    <d v="2024-08-20T00:00:00"/>
    <s v="Purchasing"/>
    <x v="1"/>
    <s v="Bio-Ray"/>
    <s v="A-1PL-211508"/>
    <x v="5"/>
    <s v="1.5 x 8"/>
    <m/>
    <n v="30"/>
    <n v="14.569553805774278"/>
    <n v="437.08661417322833"/>
    <s v="USD"/>
    <m/>
    <n v="437.08661417322833"/>
    <s v="BioRay 20240802"/>
    <m/>
    <m/>
    <m/>
    <m/>
  </r>
  <r>
    <d v="2024-08-20T00:00:00"/>
    <s v="Purchasing"/>
    <x v="1"/>
    <s v="Bio-Ray"/>
    <s v="A-1PL-212008"/>
    <x v="6"/>
    <s v="2.0 x 8"/>
    <s v="L240533701"/>
    <n v="20"/>
    <n v="14.569553805774278"/>
    <n v="291.39107611548559"/>
    <s v="USD"/>
    <m/>
    <n v="291.39107611548559"/>
    <s v="BioRay 20240802"/>
    <m/>
    <m/>
    <m/>
    <m/>
  </r>
  <r>
    <d v="2024-08-20T00:00:00"/>
    <s v="Inventory movement"/>
    <x v="1"/>
    <s v="Ankyra"/>
    <s v="TSXX-LOA2010"/>
    <x v="7"/>
    <s v="2.0 X 10"/>
    <m/>
    <n v="-2"/>
    <n v="51750"/>
    <n v="-103500"/>
    <s v="COP"/>
    <n v="-23.473912205300344"/>
    <n v="-23.473912205300344"/>
    <m/>
    <m/>
    <m/>
    <s v="Entrega a Virginia USO Consultorios Dra Elsa"/>
    <m/>
  </r>
  <r>
    <d v="2024-08-20T00:00:00"/>
    <s v="Purchasing"/>
    <x v="1"/>
    <s v="Bio-Ray"/>
    <s v="A-1PIZC-212014"/>
    <x v="24"/>
    <s v="IZC 2 x 14"/>
    <s v="L240701501"/>
    <n v="50"/>
    <n v="18.73228346456693"/>
    <n v="936.61417322834643"/>
    <s v="USD"/>
    <m/>
    <n v="936.61417322834643"/>
    <s v="BioRay 20240802"/>
    <m/>
    <m/>
    <m/>
    <m/>
  </r>
  <r>
    <d v="2024-08-20T00:00:00"/>
    <s v="Purchasing"/>
    <x v="0"/>
    <s v="Bio-Ray"/>
    <n v="3318235"/>
    <x v="30"/>
    <s v="Extensión"/>
    <s v="NA"/>
    <n v="10"/>
    <n v="31.220472440944881"/>
    <n v="312.20472440944883"/>
    <s v="USD"/>
    <m/>
    <n v="312.20472440944883"/>
    <s v="BioRay 20240802"/>
    <m/>
    <m/>
    <m/>
    <m/>
  </r>
  <r>
    <d v="2024-08-20T00:00:00"/>
    <s v="Purchasing"/>
    <x v="0"/>
    <s v="Bio-Ray"/>
    <n v="3308050"/>
    <x v="21"/>
    <s v="Handle Universal "/>
    <s v="NA"/>
    <n v="3"/>
    <n v="104.06824146981627"/>
    <n v="312.20472440944883"/>
    <s v="USD"/>
    <m/>
    <n v="312.20472440944883"/>
    <s v="BioRay 20240802"/>
    <m/>
    <m/>
    <m/>
    <m/>
  </r>
  <r>
    <d v="2024-08-20T00:00:00"/>
    <s v="Purchasing"/>
    <x v="1"/>
    <s v="Bio-Ray"/>
    <s v="A-1PL-211508"/>
    <x v="5"/>
    <s v="1.5 x 8"/>
    <s v="L240405101"/>
    <n v="30"/>
    <n v="14.569553805774278"/>
    <n v="437.08661417322833"/>
    <s v="USD"/>
    <m/>
    <n v="437.08661417322833"/>
    <s v="BioRay 20240805"/>
    <m/>
    <m/>
    <m/>
    <m/>
  </r>
  <r>
    <d v="2024-08-20T00:00:00"/>
    <s v="Purchasing"/>
    <x v="1"/>
    <s v="Bio-Ray"/>
    <s v="A-1PL-212012"/>
    <x v="20"/>
    <s v="2.0 x 12"/>
    <s v="L240530601"/>
    <n v="100"/>
    <n v="14.569553805774278"/>
    <n v="1456.9553805774278"/>
    <s v="USD"/>
    <m/>
    <n v="1456.9553805774278"/>
    <s v="BioRay 20240805"/>
    <m/>
    <m/>
    <m/>
    <m/>
  </r>
  <r>
    <d v="2024-08-20T00:00:00"/>
    <s v="Purchasing"/>
    <x v="1"/>
    <s v="Bio-Ray"/>
    <s v="A-1PL-212008"/>
    <x v="6"/>
    <s v="2.0 x 8"/>
    <s v="L240533701"/>
    <n v="20"/>
    <n v="14.569553805774278"/>
    <n v="291.39107611548559"/>
    <s v="USD"/>
    <m/>
    <n v="291.39107611548559"/>
    <s v="BioRay 20240805"/>
    <m/>
    <m/>
    <m/>
    <m/>
  </r>
  <r>
    <d v="2024-08-20T00:00:00"/>
    <s v="Purchasing"/>
    <x v="1"/>
    <s v="Bio-Ray"/>
    <s v="A-1PIZC-212014"/>
    <x v="24"/>
    <s v="IZC 2 x 14"/>
    <s v="L240701501"/>
    <n v="50"/>
    <n v="18.73228346456693"/>
    <n v="936.61417322834643"/>
    <s v="USD"/>
    <m/>
    <n v="936.61417322834643"/>
    <s v="BioRay 20240805"/>
    <m/>
    <m/>
    <m/>
    <m/>
  </r>
  <r>
    <d v="2024-08-20T00:00:00"/>
    <s v="Purchasing"/>
    <x v="0"/>
    <s v="Bio-Ray"/>
    <n v="3318235"/>
    <x v="30"/>
    <s v="Extensión"/>
    <s v="NA"/>
    <n v="10"/>
    <n v="31.220472440944881"/>
    <n v="312.20472440944883"/>
    <s v="USD"/>
    <m/>
    <n v="312.20472440944883"/>
    <s v="BioRay 20240805"/>
    <m/>
    <m/>
    <m/>
    <m/>
  </r>
  <r>
    <d v="2024-08-20T00:00:00"/>
    <s v="Purchasing"/>
    <x v="0"/>
    <s v="Bio-Ray"/>
    <n v="3308050"/>
    <x v="21"/>
    <s v="Handle Universal "/>
    <s v="NA"/>
    <n v="3"/>
    <n v="104.06824146981627"/>
    <n v="312.20472440944883"/>
    <s v="USD"/>
    <m/>
    <n v="312.20472440944883"/>
    <s v="BioRay 20240805"/>
    <m/>
    <m/>
    <m/>
    <m/>
  </r>
  <r>
    <d v="2024-08-22T00:00:00"/>
    <s v="Sales"/>
    <x v="1"/>
    <s v="Ankyra"/>
    <s v="TSXX-LOACE1508"/>
    <x v="16"/>
    <s v="Dual 1.5 x 8"/>
    <s v="EE167607X1"/>
    <n v="-20"/>
    <n v="51750"/>
    <n v="-1035000"/>
    <s v="COP"/>
    <n v="-234.73912205300343"/>
    <n v="-234.73912205300343"/>
    <m/>
    <n v="20240126"/>
    <s v="Julio Rodríguez (El Salvador)"/>
    <m/>
    <m/>
  </r>
  <r>
    <d v="2024-08-22T00:00:00"/>
    <s v="Sales"/>
    <x v="1"/>
    <s v="Ankyra"/>
    <s v="TSXX-LOA2008"/>
    <x v="13"/>
    <s v="2.0 x 8"/>
    <s v="EE173887X1"/>
    <n v="-20"/>
    <n v="51750"/>
    <n v="-1035000"/>
    <s v="COP"/>
    <n v="-234.73912205300343"/>
    <n v="-234.73912205300343"/>
    <m/>
    <n v="20240126"/>
    <s v="Julio Rodríguez (El Salvador)"/>
    <m/>
    <m/>
  </r>
  <r>
    <d v="2024-08-22T00:00:00"/>
    <s v="Sales"/>
    <x v="0"/>
    <s v="Bio-Ray"/>
    <n v="3348235"/>
    <x v="29"/>
    <s v="V long blade"/>
    <s v="NA"/>
    <n v="-3"/>
    <n v="153420.53519000002"/>
    <n v="-460261.60557000007"/>
    <s v="USD"/>
    <n v="-104.38783111710876"/>
    <n v="-104.38783111710876"/>
    <m/>
    <n v="20240126"/>
    <s v="Julio Rodríguez (El Salvador)"/>
    <m/>
    <m/>
  </r>
  <r>
    <d v="2024-08-22T00:00:00"/>
    <s v="Sales"/>
    <x v="0"/>
    <s v="Ankyra"/>
    <s v="820-028"/>
    <x v="33"/>
    <s v="UNICO"/>
    <s v="NA"/>
    <n v="-6"/>
    <n v="145000"/>
    <n v="-870000"/>
    <s v="COP"/>
    <n v="-197.31694317498838"/>
    <n v="-197.31694317498838"/>
    <m/>
    <n v="20240126"/>
    <s v="Julio Rodríguez (El Salvador)"/>
    <m/>
    <m/>
  </r>
  <r>
    <d v="2024-08-22T00:00:00"/>
    <s v="Sales"/>
    <x v="0"/>
    <s v="Ankyra"/>
    <s v="820-032"/>
    <x v="32"/>
    <s v="Blade for Engine"/>
    <n v="50361"/>
    <n v="-6"/>
    <n v="83600"/>
    <n v="-501600"/>
    <s v="COP"/>
    <n v="-113.76342378916573"/>
    <n v="-113.76342378916573"/>
    <m/>
    <n v="20240126"/>
    <s v="Julio Rodríguez (El Salvador)"/>
    <m/>
    <m/>
  </r>
  <r>
    <d v="2024-08-22T00:00:00"/>
    <s v="Sales"/>
    <x v="0"/>
    <s v="Bio-Ray"/>
    <n v="3338235"/>
    <x v="34"/>
    <s v="Long Blade M"/>
    <s v="NA"/>
    <n v="-1"/>
    <n v="153420.53519000002"/>
    <n v="-153420.53519000002"/>
    <s v="COP"/>
    <n v="-34.795943705702925"/>
    <n v="-34.795943705702925"/>
    <m/>
    <n v="20240126"/>
    <s v="Julio Rodríguez (El Salvador)"/>
    <m/>
    <m/>
  </r>
  <r>
    <d v="2024-08-24T00:00:00"/>
    <s v="Inventory loan"/>
    <x v="1"/>
    <s v="Ankyra"/>
    <s v="TSXX-LOA2008"/>
    <x v="13"/>
    <s v="2.0 x 8"/>
    <s v="EE152481X1"/>
    <n v="-2"/>
    <n v="51750"/>
    <n v="-103500"/>
    <s v="COP"/>
    <n v="-23.473912205300344"/>
    <n v="-23.473912205300344"/>
    <m/>
    <m/>
    <s v="Prestamo Virginia Hurtado"/>
    <m/>
    <m/>
  </r>
  <r>
    <d v="2024-08-26T00:00:00"/>
    <s v="Inventory movement"/>
    <x v="1"/>
    <s v="Ankyra"/>
    <s v="TSXX-LOA2008"/>
    <x v="13"/>
    <s v="2.0 x 8"/>
    <s v="EE162375X1"/>
    <n v="2"/>
    <n v="51750"/>
    <n v="103500"/>
    <s v="COP"/>
    <n v="23.473912205300344"/>
    <n v="23.473912205300344"/>
    <m/>
    <m/>
    <s v="Devolucion Prestamo Virginia Hurtado"/>
    <m/>
    <m/>
  </r>
  <r>
    <d v="2024-08-20T00:00:00"/>
    <s v="Purchasing"/>
    <x v="1"/>
    <s v="Bio-Ray"/>
    <s v="A-1PL-212010"/>
    <x v="25"/>
    <s v="2.0 x 10"/>
    <s v="L240610101"/>
    <n v="15"/>
    <n v="14.569553805774278"/>
    <n v="218.54330708661416"/>
    <s v="USD"/>
    <m/>
    <n v="218.54330708661416"/>
    <s v="BioRay 20240802"/>
    <m/>
    <m/>
    <m/>
    <m/>
  </r>
  <r>
    <d v="2024-08-26T00:00:00"/>
    <s v="Sales"/>
    <x v="1"/>
    <s v="Ankyra"/>
    <s v="TSXX-LOA2014"/>
    <x v="14"/>
    <s v="2.0 x 14"/>
    <s v="EE173884X1"/>
    <n v="-15"/>
    <n v="51750"/>
    <n v="-776250"/>
    <s v="COP"/>
    <n v="-176.05434153975258"/>
    <n v="-176.05434153975258"/>
    <m/>
    <n v="20240130"/>
    <s v="Dr. Pedro Carballo (El Salvador-COIDES)"/>
    <m/>
    <m/>
  </r>
  <r>
    <d v="2024-08-20T00:00:00"/>
    <s v="Purchasing"/>
    <x v="1"/>
    <s v="Bio-Ray"/>
    <s v="A-1PL-212010"/>
    <x v="25"/>
    <s v="2.0 x 10"/>
    <s v="L240610101"/>
    <n v="15"/>
    <n v="14.569553805774278"/>
    <n v="218.54330708661416"/>
    <s v="USD"/>
    <m/>
    <n v="218.54330708661416"/>
    <s v="BioRay 20240805"/>
    <m/>
    <m/>
    <m/>
    <m/>
  </r>
  <r>
    <d v="2024-08-26T00:00:00"/>
    <s v="Sales"/>
    <x v="1"/>
    <s v="Ankyra"/>
    <s v="TSXX-LOA2008"/>
    <x v="13"/>
    <s v="2.0 x 8"/>
    <s v="EE152481X1"/>
    <n v="-27"/>
    <n v="51750"/>
    <n v="5175000"/>
    <s v="COP"/>
    <n v="1173.6956102650172"/>
    <n v="1173.6956102650172"/>
    <m/>
    <n v="20240130"/>
    <s v="Dr. Pedro Carballo (El Salvador-COIDES)"/>
    <m/>
    <m/>
  </r>
  <r>
    <d v="2024-08-26T00:00:00"/>
    <s v="Sales"/>
    <x v="1"/>
    <s v="Ankyra"/>
    <s v="TSXX-LOA1508"/>
    <x v="12"/>
    <s v="1.5 x 8"/>
    <s v="EE148347X1"/>
    <n v="-3"/>
    <n v="51750"/>
    <n v="-155250"/>
    <s v="COP"/>
    <n v="-35.210868307950513"/>
    <n v="-35.210868307950513"/>
    <m/>
    <n v="20240130"/>
    <s v="Dr. Pedro Carballo (El Salvador-COIDES)"/>
    <m/>
    <m/>
  </r>
  <r>
    <d v="2024-08-26T00:00:00"/>
    <s v="Inventory loan"/>
    <x v="1"/>
    <s v="Ankyra"/>
    <s v="TSXX-LOA2010"/>
    <x v="7"/>
    <s v="2.0 X 10"/>
    <s v="EE167604X1"/>
    <n v="-1"/>
    <n v="51750"/>
    <n v="-51750"/>
    <s v="COP"/>
    <n v="-11.736956102650172"/>
    <n v="-11.736956102650172"/>
    <m/>
    <m/>
    <m/>
    <s v="Prestamo COIDES curso Dra Patricia Vergara"/>
    <m/>
  </r>
  <r>
    <d v="2024-08-26T00:00:00"/>
    <s v="Sales"/>
    <x v="1"/>
    <s v="Ankyra"/>
    <s v="TSXX-LOA2012"/>
    <x v="19"/>
    <s v="2.0 X 12"/>
    <s v="EE174096X1"/>
    <n v="-10"/>
    <n v="51750"/>
    <n v="13455000"/>
    <s v="COP"/>
    <n v="3051.6085866890448"/>
    <n v="3051.6085866890448"/>
    <m/>
    <n v="20240130"/>
    <s v="Dr. Pedro Carballo (El Salvador-COIDES)"/>
    <m/>
    <m/>
  </r>
  <r>
    <d v="2024-08-27T00:00:00"/>
    <s v="Sales"/>
    <x v="1"/>
    <s v="Ankyra"/>
    <s v="TSXX-LOA2010"/>
    <x v="7"/>
    <s v="2.0 X 10"/>
    <s v="EE174093X1"/>
    <n v="-13"/>
    <n v="51750"/>
    <n v="-672750"/>
    <s v="COP"/>
    <n v="-152.58042933445222"/>
    <n v="-152.58042933445222"/>
    <m/>
    <n v="20240127"/>
    <s v="Comercial S &amp; K SpA (Juan Peña - Chile)"/>
    <m/>
    <m/>
  </r>
  <r>
    <d v="2024-08-27T00:00:00"/>
    <s v="Sales"/>
    <x v="1"/>
    <s v="Ankyra"/>
    <s v="TSXX-LOA2012"/>
    <x v="19"/>
    <s v="2.0 X 12"/>
    <s v="EE174096X1"/>
    <n v="-30"/>
    <n v="51750"/>
    <n v="-1552500"/>
    <s v="COP"/>
    <n v="-352.10868307950517"/>
    <n v="-352.10868307950517"/>
    <m/>
    <n v="20240127"/>
    <s v="Comercial S &amp; K SpA (Juan Peña - Chile)"/>
    <m/>
    <m/>
  </r>
  <r>
    <d v="2024-08-27T00:00:00"/>
    <s v="Sales"/>
    <x v="1"/>
    <s v="Ankyra"/>
    <s v="TSXX-LOA2014"/>
    <x v="14"/>
    <s v="2.0 x 14"/>
    <s v="EE173884X1"/>
    <n v="-12"/>
    <n v="51750"/>
    <n v="-621000"/>
    <s v="COP"/>
    <n v="-140.84347323180205"/>
    <n v="-140.84347323180205"/>
    <m/>
    <n v="20240127"/>
    <s v="Comercial S &amp; K SpA (Juan Peña - Chile)"/>
    <m/>
    <m/>
  </r>
  <r>
    <d v="2024-08-27T00:00:00"/>
    <s v="Sales"/>
    <x v="1"/>
    <s v="Ankyra"/>
    <s v="TSXX-LOA2014"/>
    <x v="14"/>
    <s v="2.0 x 14"/>
    <s v="EE174097X1"/>
    <n v="-20"/>
    <n v="51750"/>
    <n v="-1035000"/>
    <s v="COP"/>
    <n v="-234.73912205300343"/>
    <n v="-234.73912205300343"/>
    <m/>
    <n v="20240131"/>
    <s v="INNOVATRADE LLC Mexico - Claudio Gutierrez"/>
    <m/>
    <m/>
  </r>
  <r>
    <d v="2024-08-27T00:00:00"/>
    <s v="Sales"/>
    <x v="1"/>
    <s v="Ankyra"/>
    <s v="TSXX-LOA2012"/>
    <x v="19"/>
    <s v="2.0 X 12"/>
    <s v="EE174096X1"/>
    <n v="-3"/>
    <n v="51750"/>
    <n v="-1035000"/>
    <s v="COP"/>
    <n v="-234.73912205300343"/>
    <n v="-234.73912205300343"/>
    <m/>
    <n v="20240131"/>
    <s v="INNOVATRADE LLC Mexico - Claudio Gutierrez"/>
    <m/>
    <m/>
  </r>
  <r>
    <d v="2024-08-26T00:00:00"/>
    <s v="Sales"/>
    <x v="1"/>
    <s v="Ankyra"/>
    <s v="TSXX-LOA2010"/>
    <x v="7"/>
    <s v="2.0 X 10"/>
    <s v="EE174092X1"/>
    <n v="-15"/>
    <n v="51750"/>
    <n v="1035000"/>
    <s v="COP"/>
    <n v="234.73912205300343"/>
    <n v="234.73912205300343"/>
    <m/>
    <n v="20240130"/>
    <s v="Dr. Pedro Carballo (El Salvador-COIDES)"/>
    <m/>
    <m/>
  </r>
  <r>
    <d v="2024-08-27T00:00:00"/>
    <s v="Sales"/>
    <x v="1"/>
    <s v="Ankyra"/>
    <s v="TSXX-LOA2008"/>
    <x v="13"/>
    <s v="2.0 x 8"/>
    <s v="EE162875X1"/>
    <n v="-10"/>
    <n v="51750"/>
    <n v="-517500"/>
    <s v="COP"/>
    <n v="-117.36956102650171"/>
    <n v="-117.36956102650171"/>
    <m/>
    <n v="20240131"/>
    <s v="INNOVATRADE LLC Mexico - Claudio Gutierrez"/>
    <m/>
    <m/>
  </r>
  <r>
    <d v="2024-08-27T00:00:00"/>
    <s v="Sales"/>
    <x v="0"/>
    <s v="Ankyra"/>
    <s v="820-031"/>
    <x v="2"/>
    <s v="Extensión"/>
    <s v="NA"/>
    <n v="-4"/>
    <n v="102340"/>
    <n v="-409360"/>
    <s v="COP"/>
    <n v="-92.843291790934771"/>
    <n v="-92.843291790934771"/>
    <m/>
    <n v="20240131"/>
    <s v="INNOVATRADE LLC Mexico - Claudio Gutierrez"/>
    <m/>
    <m/>
  </r>
  <r>
    <d v="2024-08-27T00:00:00"/>
    <s v="Sales"/>
    <x v="1"/>
    <s v="Ankyra"/>
    <s v="TSXX-LOA2012"/>
    <x v="19"/>
    <s v="2.0 X 12"/>
    <s v="EE173885X1"/>
    <n v="-17"/>
    <n v="51750"/>
    <n v="-879750"/>
    <s v="COP"/>
    <n v="-199.52825374505292"/>
    <n v="-199.52825374505292"/>
    <m/>
    <n v="20240131"/>
    <s v="INNOVATRADE LLC Mexico - Claudio Gutierrez"/>
    <m/>
    <m/>
  </r>
  <r>
    <d v="2024-08-27T00:00:00"/>
    <s v="Gift"/>
    <x v="0"/>
    <s v="Ankyra"/>
    <s v="820-029"/>
    <x v="1"/>
    <s v="Mango"/>
    <s v="NA"/>
    <n v="-3"/>
    <n v="647360"/>
    <n v="-1942080"/>
    <s v="COP"/>
    <n v="-440.46584942676031"/>
    <n v="-440.46584942676031"/>
    <m/>
    <n v="20240131"/>
    <s v="INNOVATRADE LLC Mexico - Claudio Gutierrez"/>
    <s v="Obsequio autorizado por Dra. Elsa"/>
    <m/>
  </r>
  <r>
    <d v="2024-08-27T00:00:00"/>
    <s v="Gift"/>
    <x v="0"/>
    <s v="Ankyra"/>
    <s v="820-031"/>
    <x v="2"/>
    <s v="Extensión"/>
    <s v="NA"/>
    <n v="-3"/>
    <n v="102340"/>
    <n v="-307020"/>
    <s v="COP"/>
    <n v="-69.632468843201082"/>
    <n v="-69.632468843201082"/>
    <m/>
    <n v="20240131"/>
    <s v="INNOVATRADE LLC Mexico - Claudio Gutierrez"/>
    <m/>
    <m/>
  </r>
  <r>
    <d v="2024-08-29T00:00:00"/>
    <s v="Purchasing"/>
    <x v="1"/>
    <s v="Ankyra"/>
    <s v="TSXX-LOA1508"/>
    <x v="12"/>
    <s v="1.5 x 8"/>
    <s v="EE173883X1"/>
    <n v="1"/>
    <n v="51750"/>
    <n v="51750"/>
    <s v="COP"/>
    <n v="11.736956102650172"/>
    <n v="11.736956102650172"/>
    <s v="SAMPEDRO FV 144521"/>
    <m/>
    <m/>
    <m/>
    <m/>
  </r>
  <r>
    <d v="2024-08-29T00:00:00"/>
    <s v="Purchasing"/>
    <x v="1"/>
    <s v="Ankyra"/>
    <s v="TSXX-LOA1508"/>
    <x v="12"/>
    <s v="1.5 x 8"/>
    <s v="EE178088X1"/>
    <n v="99"/>
    <n v="51750"/>
    <n v="5123250"/>
    <s v="COP"/>
    <n v="1161.9586541623669"/>
    <n v="1161.9586541623669"/>
    <s v="SAMPEDRO FV 144521"/>
    <m/>
    <m/>
    <m/>
    <m/>
  </r>
  <r>
    <d v="2024-08-29T00:00:00"/>
    <s v="Purchasing"/>
    <x v="1"/>
    <s v="Ankyra"/>
    <s v="TSXX-LOA2014"/>
    <x v="14"/>
    <s v="2.0 x 14"/>
    <s v="EE178093X1"/>
    <n v="50"/>
    <n v="51750"/>
    <n v="2587500"/>
    <s v="COP"/>
    <n v="586.8478051325086"/>
    <n v="586.8478051325086"/>
    <s v="SAMPEDRO FV 144521"/>
    <m/>
    <m/>
    <m/>
    <m/>
  </r>
  <r>
    <d v="2024-08-29T00:00:00"/>
    <s v="Purchasing"/>
    <x v="1"/>
    <s v="Ankyra"/>
    <s v="TSXX-LOART2012"/>
    <x v="17"/>
    <s v="2.0 x 12 Total"/>
    <s v="EE152483X1"/>
    <n v="4"/>
    <n v="51750"/>
    <n v="207000"/>
    <s v="COP"/>
    <n v="46.947824410600688"/>
    <n v="46.947824410600688"/>
    <s v="SAMPEDRO FV 144521"/>
    <m/>
    <m/>
    <m/>
    <m/>
  </r>
  <r>
    <d v="2024-08-29T00:00:00"/>
    <s v="Purchasing"/>
    <x v="1"/>
    <s v="Ankyra"/>
    <s v="TSXX-LOART2012"/>
    <x v="17"/>
    <s v="2.0 x 12 Total"/>
    <s v="EE152496X1"/>
    <n v="2"/>
    <n v="51750"/>
    <n v="103500"/>
    <s v="COP"/>
    <n v="23.473912205300344"/>
    <n v="23.473912205300344"/>
    <s v="SAMPEDRO FV 144521"/>
    <m/>
    <m/>
    <m/>
    <m/>
  </r>
  <r>
    <d v="2024-08-29T00:00:00"/>
    <s v="Purchasing"/>
    <x v="1"/>
    <s v="Ankyra"/>
    <s v="TSXX-LOART2012"/>
    <x v="17"/>
    <s v="2.0 x 12 Total"/>
    <s v="EE152497X1"/>
    <n v="79"/>
    <n v="51750"/>
    <n v="4088250"/>
    <s v="COP"/>
    <n v="927.21953210936351"/>
    <n v="927.21953210936351"/>
    <s v="SAMPEDRO FV 144521"/>
    <m/>
    <m/>
    <m/>
    <m/>
  </r>
  <r>
    <d v="2024-08-29T00:00:00"/>
    <s v="Purchasing"/>
    <x v="1"/>
    <s v="Ankyra"/>
    <s v="TSXX-LOART2012"/>
    <x v="17"/>
    <s v="2.0 x 12 Total"/>
    <s v="EE152500X1"/>
    <n v="15"/>
    <n v="51750"/>
    <n v="776250"/>
    <s v="COP"/>
    <n v="176.05434153975258"/>
    <n v="176.05434153975258"/>
    <s v="SAMPEDRO FV 144521"/>
    <m/>
    <m/>
    <m/>
    <m/>
  </r>
  <r>
    <d v="2024-08-29T00:00:00"/>
    <s v="Inventory movement"/>
    <x v="1"/>
    <s v="Ankyra"/>
    <s v="TSXX-LOA2020"/>
    <x v="44"/>
    <s v="2.0 X 20"/>
    <s v="EE160216X1"/>
    <n v="-1"/>
    <n v="60750"/>
    <n v="-60750"/>
    <s v="COP"/>
    <n v="-13.778165859632811"/>
    <n v="-13.778165859632811"/>
    <m/>
    <m/>
    <s v="Uso consultorio Dra Elsa"/>
    <m/>
    <m/>
  </r>
  <r>
    <d v="2024-08-29T00:00:00"/>
    <s v="Inventory movement"/>
    <x v="1"/>
    <s v="Ankyra"/>
    <s v="TSXX-LOA2025"/>
    <x v="45"/>
    <s v="2.0 X 25"/>
    <s v="EE160217X1"/>
    <n v="-3"/>
    <n v="60750"/>
    <n v="-182250"/>
    <s v="COP"/>
    <n v="-41.334497578898429"/>
    <n v="-41.334497578898429"/>
    <m/>
    <m/>
    <s v="Entregado a Virginia hurtado para Cirugia Hospital San Jose"/>
    <m/>
    <m/>
  </r>
  <r>
    <d v="2024-08-29T00:00:00"/>
    <s v="Inventory movement"/>
    <x v="1"/>
    <s v="Ankyra"/>
    <s v="TSXX-LOA2030"/>
    <x v="46"/>
    <s v="2.0 X 30"/>
    <s v="EE160218X1"/>
    <n v="-3"/>
    <n v="60750"/>
    <n v="-182250"/>
    <s v="COP"/>
    <n v="-41.334497578898429"/>
    <n v="-41.334497578898429"/>
    <m/>
    <m/>
    <s v="Entregado a Virginia hurtado para Cirugia Hospital San Jose"/>
    <m/>
    <m/>
  </r>
  <r>
    <d v="2024-08-29T00:00:00"/>
    <s v="Inventory movement"/>
    <x v="1"/>
    <s v="Ankyra"/>
    <s v="TSXX-LOA2040"/>
    <x v="48"/>
    <s v="2.0 X 40"/>
    <s v="CL160220X1"/>
    <n v="-3"/>
    <n v="60750"/>
    <n v="-182250"/>
    <s v="COP"/>
    <n v="-41.334497578898429"/>
    <n v="-41.334497578898429"/>
    <m/>
    <m/>
    <s v="Entregado a Virginia hurtado para Cirugia Hospital San Jose"/>
    <m/>
    <m/>
  </r>
  <r>
    <d v="2024-08-29T00:00:00"/>
    <s v="Inventory movement"/>
    <x v="1"/>
    <s v="Ankyra"/>
    <s v="TSXX-LOA2035"/>
    <x v="47"/>
    <s v="2.0 X 35"/>
    <s v="EE160219X1"/>
    <n v="-3"/>
    <n v="60750"/>
    <n v="-182250"/>
    <s v="COP"/>
    <n v="-41.334497578898429"/>
    <n v="-41.334497578898429"/>
    <m/>
    <m/>
    <s v="Entregado a Virginia hurtado para Cirugia Hospital San Jose"/>
    <m/>
    <m/>
  </r>
  <r>
    <d v="2024-08-29T00:00:00"/>
    <s v="Training"/>
    <x v="0"/>
    <s v="Ankyra"/>
    <s v="820-031"/>
    <x v="2"/>
    <s v="Extensión"/>
    <s v="NA"/>
    <n v="-3"/>
    <n v="102340"/>
    <n v="-307020"/>
    <s v="COP"/>
    <n v="-69.632468843201082"/>
    <n v="-69.632468843201082"/>
    <m/>
    <m/>
    <s v="Certificación"/>
    <s v="Entrega a Virginia para Uso SAIC 5"/>
    <m/>
  </r>
  <r>
    <d v="2024-08-29T00:00:00"/>
    <s v="Training"/>
    <x v="0"/>
    <s v="Ankyra"/>
    <s v="820-029"/>
    <x v="1"/>
    <s v="Mango"/>
    <s v="NA"/>
    <n v="-3"/>
    <n v="647360"/>
    <n v="-1942080"/>
    <s v="COP"/>
    <n v="-440.46584942676031"/>
    <n v="-440.46584942676031"/>
    <m/>
    <m/>
    <s v="Certificación"/>
    <s v="Entrega a Virginia para Uso SAIC 5"/>
    <m/>
  </r>
  <r>
    <d v="2024-08-29T00:00:00"/>
    <s v="Training"/>
    <x v="0"/>
    <s v="Ankyra"/>
    <s v="820-028"/>
    <x v="33"/>
    <s v="UNICO"/>
    <s v="NA"/>
    <n v="-9"/>
    <n v="145000"/>
    <n v="-1305000"/>
    <s v="COP"/>
    <n v="-295.97541476248261"/>
    <n v="-295.97541476248261"/>
    <m/>
    <m/>
    <s v="Certificación"/>
    <s v="Entrega a Virginia para Uso SAIC 5"/>
    <m/>
  </r>
  <r>
    <d v="2024-08-29T00:00:00"/>
    <s v="Training"/>
    <x v="1"/>
    <s v="Ankyra"/>
    <s v="TSXX-LOA1508"/>
    <x v="12"/>
    <s v="1.5 x 8"/>
    <s v="EE178088X1"/>
    <n v="-11"/>
    <n v="51750"/>
    <n v="-569250"/>
    <s v="COP"/>
    <n v="-129.10651712915188"/>
    <n v="-129.10651712915188"/>
    <m/>
    <m/>
    <s v="Certificación"/>
    <s v="Entrega a Virginia SAIC 5"/>
    <m/>
  </r>
  <r>
    <d v="2024-08-29T00:00:00"/>
    <s v="Training"/>
    <x v="1"/>
    <s v="Ankyra"/>
    <s v="TSXX-LOA2014"/>
    <x v="14"/>
    <s v="2.0 x 14"/>
    <s v="EE178093X1"/>
    <n v="-4"/>
    <n v="51750"/>
    <n v="-207000"/>
    <s v="COP"/>
    <n v="-46.947824410600688"/>
    <n v="-46.947824410600688"/>
    <m/>
    <m/>
    <s v="Certificación"/>
    <s v="Entrega a Virginia SAIC 5"/>
    <m/>
  </r>
  <r>
    <d v="2024-09-03T00:00:00"/>
    <s v="Sales"/>
    <x v="1"/>
    <s v="Ankyra"/>
    <s v="TSXX-LOA2008"/>
    <x v="13"/>
    <s v="2.0 x 8"/>
    <s v="EE173887X1"/>
    <n v="-5"/>
    <n v="51750"/>
    <n v="-258750"/>
    <s v="COP"/>
    <n v="-58.684780513250857"/>
    <n v="-58.684780513250857"/>
    <m/>
    <n v="20240164"/>
    <s v="Carlos Villegas"/>
    <m/>
    <m/>
  </r>
  <r>
    <d v="2024-09-03T00:00:00"/>
    <s v="Sales"/>
    <x v="1"/>
    <s v="Ankyra"/>
    <s v="TSXX-LOA2020"/>
    <x v="44"/>
    <s v="2.0 X 20"/>
    <s v="EE160216X1"/>
    <n v="-2"/>
    <n v="60750"/>
    <n v="-121500"/>
    <s v="COP"/>
    <n v="-27.556331719265621"/>
    <n v="-27.556331719265621"/>
    <m/>
    <n v="20240164"/>
    <s v="Carlos Villegas"/>
    <m/>
    <m/>
  </r>
  <r>
    <d v="2024-09-03T00:00:00"/>
    <s v="Sales"/>
    <x v="1"/>
    <s v="Ankyra"/>
    <s v="TSXX-LOA2025"/>
    <x v="45"/>
    <s v="2.0 X 25"/>
    <s v="EE160217X1"/>
    <n v="-1"/>
    <n v="60750"/>
    <n v="-60750"/>
    <s v="COP"/>
    <n v="-13.778165859632811"/>
    <n v="-13.778165859632811"/>
    <m/>
    <n v="20240164"/>
    <s v="Carlos Villegas"/>
    <m/>
    <m/>
  </r>
  <r>
    <d v="2024-09-03T00:00:00"/>
    <s v="Sales"/>
    <x v="1"/>
    <s v="Ankyra"/>
    <s v="TSXX-LOA2030"/>
    <x v="46"/>
    <s v="2.0 X 30"/>
    <s v="EE160218X1"/>
    <n v="-4"/>
    <n v="60750"/>
    <n v="-243000"/>
    <s v="COP"/>
    <n v="-55.112663438531243"/>
    <n v="-55.112663438531243"/>
    <m/>
    <n v="20240164"/>
    <s v="Carlos Villegas"/>
    <m/>
    <m/>
  </r>
  <r>
    <d v="2024-09-03T00:00:00"/>
    <s v="Sales"/>
    <x v="1"/>
    <s v="Ankyra"/>
    <s v="TSXX-LOA2035"/>
    <x v="47"/>
    <s v="2.0 X 35"/>
    <s v="EE160219X1"/>
    <n v="-5"/>
    <n v="60750"/>
    <n v="-303750"/>
    <s v="COP"/>
    <n v="-68.89082929816405"/>
    <n v="-68.89082929816405"/>
    <m/>
    <n v="20240164"/>
    <s v="Carlos Villegas"/>
    <m/>
    <m/>
  </r>
  <r>
    <d v="2024-09-03T00:00:00"/>
    <s v="Sales"/>
    <x v="1"/>
    <s v="Ankyra"/>
    <s v="TSXX-LOA2040"/>
    <x v="48"/>
    <s v="2.0 X 40"/>
    <s v="CL160220X1"/>
    <n v="-4"/>
    <n v="60750"/>
    <n v="-243000"/>
    <s v="COP"/>
    <n v="-55.112663438531243"/>
    <n v="-55.112663438531243"/>
    <m/>
    <n v="20240164"/>
    <s v="Carlos Villegas"/>
    <m/>
    <m/>
  </r>
  <r>
    <d v="2024-09-03T00:00:00"/>
    <s v="Sales"/>
    <x v="1"/>
    <s v="Ankyra"/>
    <s v="TSXX-LOA2012"/>
    <x v="19"/>
    <s v="2.0 X 12"/>
    <s v="EE174096X1"/>
    <n v="-7"/>
    <n v="51750"/>
    <n v="-362250"/>
    <s v="COP"/>
    <n v="-82.158692718551208"/>
    <n v="-82.158692718551208"/>
    <m/>
    <n v="20240164"/>
    <s v="Carlos Villegas"/>
    <m/>
    <m/>
  </r>
  <r>
    <d v="2024-09-05T00:00:00"/>
    <s v="Sales"/>
    <x v="1"/>
    <s v="Ankyra"/>
    <s v="TSXX-LOA2012"/>
    <x v="19"/>
    <s v="2.0 X 12"/>
    <s v="EE174096X1"/>
    <n v="-50"/>
    <n v="51750"/>
    <n v="-2587500"/>
    <s v="COP"/>
    <n v="-586.8478051325086"/>
    <n v="-586.8478051325086"/>
    <m/>
    <n v="20240139"/>
    <s v="INNOVATRADE LLC Mexico - Claudio Gutierrez"/>
    <m/>
    <m/>
  </r>
  <r>
    <d v="2024-08-27T00:00:00"/>
    <s v="Sales"/>
    <x v="1"/>
    <s v="Ankyra"/>
    <s v="TSXX-LOA2010"/>
    <x v="7"/>
    <s v="2.0 x 10"/>
    <s v="EE162876X1"/>
    <n v="-10"/>
    <n v="51750"/>
    <n v="-517500"/>
    <s v="COP"/>
    <n v="-117.36956102650171"/>
    <n v="-117.36956102650171"/>
    <m/>
    <n v="20240131"/>
    <s v="INNOVATRADE LLC Mexico - Claudio Gutierrez"/>
    <m/>
    <m/>
  </r>
  <r>
    <d v="2024-09-03T00:00:00"/>
    <s v="Sales"/>
    <x v="1"/>
    <s v="Ankyra"/>
    <s v="TSXX-LOA2010"/>
    <x v="7"/>
    <s v="2.0 X 10"/>
    <s v="EE171843X1"/>
    <n v="-5"/>
    <n v="51750"/>
    <n v="-258750"/>
    <s v="COP"/>
    <n v="-58.684780513250857"/>
    <n v="-58.684780513250857"/>
    <m/>
    <n v="20240164"/>
    <s v="Carlos Villegas"/>
    <m/>
    <m/>
  </r>
  <r>
    <d v="2024-09-05T00:00:00"/>
    <s v="Sales"/>
    <x v="1"/>
    <s v="Ankyra"/>
    <s v="TSXX-LOA2010"/>
    <x v="7"/>
    <s v="2.0 X 10"/>
    <s v="EE174093X1"/>
    <n v="-6"/>
    <n v="51750"/>
    <n v="-310500"/>
    <s v="COP"/>
    <n v="-70.421736615901025"/>
    <n v="-70.421736615901025"/>
    <m/>
    <n v="20240139"/>
    <s v="INNOVATRADE LLC Mexico - Claudio Gutierrez"/>
    <m/>
    <m/>
  </r>
  <r>
    <d v="2024-09-05T00:00:00"/>
    <s v="Sales"/>
    <x v="1"/>
    <s v="Ankyra"/>
    <s v="TSXX-LOA2010"/>
    <x v="7"/>
    <s v="2.0 X 10"/>
    <s v="EE174095X1"/>
    <n v="-41"/>
    <n v="51750"/>
    <n v="-2121750"/>
    <s v="COP"/>
    <n v="-481.21520020865705"/>
    <n v="-481.21520020865705"/>
    <m/>
    <n v="20240139"/>
    <s v="INNOVATRADE LLC Mexico - Claudio Gutierrez"/>
    <m/>
    <m/>
  </r>
  <r>
    <d v="2024-09-05T00:00:00"/>
    <s v="Sales"/>
    <x v="1"/>
    <s v="Ankyra"/>
    <s v="TSXX-LOA2010"/>
    <x v="7"/>
    <s v="2.0 X 10"/>
    <s v="EE173886X1"/>
    <n v="-3"/>
    <n v="51750"/>
    <n v="-155250"/>
    <s v="COP"/>
    <n v="-35.210868307950513"/>
    <n v="-35.210868307950513"/>
    <m/>
    <n v="20240139"/>
    <s v="INNOVATRADE LLC Mexico - Claudio Gutierrez"/>
    <m/>
    <m/>
  </r>
  <r>
    <d v="2024-09-05T00:00:00"/>
    <s v="Sales"/>
    <x v="1"/>
    <s v="Bio-Ray"/>
    <s v="A-1PIZC-212014"/>
    <x v="24"/>
    <s v="IZC 2 x 14"/>
    <s v="L240701501"/>
    <n v="-25"/>
    <n v="18.73228346456693"/>
    <n v="-468.30708661417322"/>
    <s v="USD"/>
    <m/>
    <n v="-468.30708661417322"/>
    <m/>
    <n v="20240138"/>
    <s v="MediLine (JJ Grand Prix - Guatemala)"/>
    <m/>
    <m/>
  </r>
  <r>
    <d v="2024-09-09T00:00:00"/>
    <s v="Inventory movement"/>
    <x v="0"/>
    <s v="Ankyra"/>
    <s v="820-031"/>
    <x v="2"/>
    <s v="Extensión"/>
    <s v="NA"/>
    <n v="-3"/>
    <n v="102340"/>
    <n v="-307020"/>
    <s v="COP"/>
    <n v="-69.632468843201082"/>
    <n v="-69.632468843201082"/>
    <m/>
    <m/>
    <s v="Certificación"/>
    <s v="Entrega por parte de Virginia, quedan para uso de entrenamientos"/>
    <m/>
  </r>
  <r>
    <d v="2024-09-09T00:00:00"/>
    <s v="Inventory movement"/>
    <x v="0"/>
    <s v="Ankyra"/>
    <s v="820-029"/>
    <x v="1"/>
    <s v="Mango"/>
    <n v="52006"/>
    <n v="-3"/>
    <n v="647360"/>
    <n v="-1942080"/>
    <s v="COP"/>
    <n v="-440.46584942676031"/>
    <n v="-440.46584942676031"/>
    <m/>
    <m/>
    <s v="Certificación"/>
    <s v="Entrega por parte de Virginia, queda para uso de entrenamientos"/>
    <m/>
  </r>
  <r>
    <d v="2024-09-09T00:00:00"/>
    <s v="Inventory movement"/>
    <x v="0"/>
    <s v="Ankyra"/>
    <s v="820-028"/>
    <x v="33"/>
    <s v="UNICO"/>
    <s v="NA"/>
    <n v="6"/>
    <n v="145000"/>
    <n v="870000"/>
    <s v="COP"/>
    <n v="197.31694317498838"/>
    <n v="197.31694317498838"/>
    <m/>
    <m/>
    <s v="Certificación"/>
    <s v="Entrega por parte de Virginia"/>
    <m/>
  </r>
  <r>
    <d v="2024-09-09T00:00:00"/>
    <s v="Inventory movement"/>
    <x v="0"/>
    <s v="Ankyra"/>
    <s v="820-028"/>
    <x v="33"/>
    <s v="UNICO"/>
    <s v="NA"/>
    <n v="3"/>
    <n v="145000"/>
    <n v="435000"/>
    <s v="COP"/>
    <n v="98.658471587494191"/>
    <n v="98.658471587494191"/>
    <m/>
    <m/>
    <s v="Certificación"/>
    <s v="Entrega por parte de Virginia, queda para uso de entrenamientos"/>
    <m/>
  </r>
  <r>
    <d v="2024-09-10T00:00:00"/>
    <s v="Sales"/>
    <x v="1"/>
    <s v="Bio-Ray"/>
    <s v="A-1PL-211508"/>
    <x v="5"/>
    <s v="1.5 x 8"/>
    <s v="L231217301"/>
    <n v="-3"/>
    <n v="14.583333333333334"/>
    <n v="583.33333333333337"/>
    <s v="USD"/>
    <m/>
    <n v="583.33333333333337"/>
    <m/>
    <n v="20240140"/>
    <s v="MediLine (JJ Grand Prix - Guatemala)"/>
    <m/>
    <m/>
  </r>
  <r>
    <d v="2024-09-05T00:00:00"/>
    <s v="Sales"/>
    <x v="1"/>
    <s v="Bio-Ray"/>
    <s v="A-1PL-212010"/>
    <x v="25"/>
    <s v="2.0 x 10"/>
    <s v="L230401801"/>
    <n v="-7"/>
    <n v="69875.829545454544"/>
    <n v="3493791.4772727271"/>
    <s v="COP"/>
    <n v="792.39569469687524"/>
    <n v="792.39569469687524"/>
    <m/>
    <n v="20240138"/>
    <s v="MediLine (JJ Grand Prix - Guatemala)"/>
    <m/>
    <m/>
  </r>
  <r>
    <d v="2024-09-10T00:00:00"/>
    <s v="Sales"/>
    <x v="1"/>
    <s v="Bio-Ray"/>
    <s v="A-1PIZC-212014"/>
    <x v="24"/>
    <s v="IZC 2 x 14"/>
    <s v="L240701501"/>
    <n v="-10"/>
    <n v="18.73228346456693"/>
    <n v="-187.3228346456693"/>
    <s v="USD"/>
    <m/>
    <n v="-187.3228346456693"/>
    <m/>
    <n v="20240140"/>
    <s v="MediLine (JJ Grand Prix - Guatemala)"/>
    <m/>
    <m/>
  </r>
  <r>
    <d v="2024-09-10T00:00:00"/>
    <s v="Sales"/>
    <x v="1"/>
    <s v="Bio-Ray"/>
    <s v="A-1PL-212012"/>
    <x v="20"/>
    <s v="2.0 x 12"/>
    <s v="L240530601"/>
    <n v="-10"/>
    <n v="14.569553805774278"/>
    <n v="-145.69553805774279"/>
    <s v="USD"/>
    <m/>
    <n v="-145.69553805774279"/>
    <m/>
    <n v="20240140"/>
    <s v="MediLine (JJ Grand Prix - Guatemala)"/>
    <m/>
    <m/>
  </r>
  <r>
    <d v="2024-09-05T00:00:00"/>
    <s v="Sales"/>
    <x v="1"/>
    <s v="Bio-Ray"/>
    <s v="A-1PL-212010"/>
    <x v="25"/>
    <s v="2.0 x 10"/>
    <s v="L230303301"/>
    <n v="-3"/>
    <n v="69875.829545454544"/>
    <n v="1397516.5909090908"/>
    <s v="COP"/>
    <n v="316.9582778787501"/>
    <n v="316.9582778787501"/>
    <m/>
    <n v="20240138"/>
    <s v="MediLine (JJ Grand Prix - Guatemala)"/>
    <m/>
    <m/>
  </r>
  <r>
    <d v="2024-09-10T00:00:00"/>
    <s v="Sales"/>
    <x v="1"/>
    <s v="Bio-Ray"/>
    <s v="A-1PL-212010"/>
    <x v="25"/>
    <s v="2.0 x 10"/>
    <s v="L230303301"/>
    <n v="-10"/>
    <n v="69875.829545454544"/>
    <n v="-698758.29545454541"/>
    <s v="COP"/>
    <n v="-158.47913893937505"/>
    <n v="-158.47913893937505"/>
    <m/>
    <n v="20240140"/>
    <s v="MediLine (JJ Grand Prix - Guatemala)"/>
    <m/>
    <m/>
  </r>
  <r>
    <d v="2024-09-11T00:00:00"/>
    <s v="Sales"/>
    <x v="1"/>
    <s v="Bio-Ray"/>
    <s v="A-1N-212008"/>
    <x v="43"/>
    <s v="2.0 x 8 BS"/>
    <s v="L200300701"/>
    <n v="-3"/>
    <n v="18"/>
    <n v="-54"/>
    <s v="USD"/>
    <m/>
    <n v="-54"/>
    <m/>
    <n v="20240141"/>
    <s v="Dr Carlos Ramiro Llusca (Ecuador)"/>
    <m/>
    <m/>
  </r>
  <r>
    <d v="2024-09-11T00:00:00"/>
    <s v="Sales"/>
    <x v="1"/>
    <s v="Bio-Ray"/>
    <s v="A-1PL-212014"/>
    <x v="8"/>
    <s v="2.0 x 14"/>
    <s v="L220407801"/>
    <n v="-10"/>
    <n v="14.447761194029852"/>
    <n v="-144.47761194029852"/>
    <s v="USD"/>
    <m/>
    <n v="-144.47761194029852"/>
    <m/>
    <n v="20240141"/>
    <s v="Dr Carlos Ramiro Llusca (Ecuador)"/>
    <m/>
    <m/>
  </r>
  <r>
    <d v="2024-09-11T00:00:00"/>
    <s v="Sales"/>
    <x v="1"/>
    <s v="Ankyra"/>
    <s v="TSXX-LOA2010"/>
    <x v="7"/>
    <s v="2.0 X 10"/>
    <s v="EE167604X1"/>
    <n v="-3"/>
    <n v="51750"/>
    <n v="-155250"/>
    <s v="COP"/>
    <n v="-35.210868307950513"/>
    <n v="-35.210868307950513"/>
    <m/>
    <n v="20240141"/>
    <s v="Dr Carlos Ramiro Llusca (Ecuador)"/>
    <m/>
    <m/>
  </r>
  <r>
    <d v="2024-09-11T00:00:00"/>
    <s v="Sales"/>
    <x v="1"/>
    <s v="Ankyra"/>
    <s v="TSXX-LOA2010"/>
    <x v="7"/>
    <s v="2.0 X 10"/>
    <s v="EE174092X1"/>
    <n v="-3"/>
    <n v="51750"/>
    <n v="-155250"/>
    <s v="COP"/>
    <n v="-35.210868307950513"/>
    <n v="-35.210868307950513"/>
    <m/>
    <n v="20240141"/>
    <s v="Dr Carlos Ramiro Llusca (Ecuador)"/>
    <m/>
    <m/>
  </r>
  <r>
    <d v="2024-09-11T00:00:00"/>
    <s v="Sales"/>
    <x v="1"/>
    <s v="Bio-Ray"/>
    <s v="A-1PL-211508"/>
    <x v="5"/>
    <s v="1.5 x 8"/>
    <s v="L240405101"/>
    <n v="-14"/>
    <n v="14.569553805774278"/>
    <n v="-203.9737532808399"/>
    <s v="USD"/>
    <m/>
    <n v="-203.9737532808399"/>
    <m/>
    <n v="20240141"/>
    <s v="Dr Carlos Ramiro Llusca (Ecuador)"/>
    <m/>
    <m/>
  </r>
  <r>
    <d v="2024-09-11T00:00:00"/>
    <s v="Sales"/>
    <x v="1"/>
    <s v="Bio-Ray"/>
    <s v="A-1PL-212012"/>
    <x v="20"/>
    <s v="2.0 x 12"/>
    <s v="L240530601"/>
    <n v="-40"/>
    <n v="14.569553805774278"/>
    <n v="-582.78215223097118"/>
    <s v="USD"/>
    <m/>
    <n v="-582.78215223097118"/>
    <m/>
    <n v="20240141"/>
    <s v="Dr Carlos Ramiro Llusca (Ecuador)"/>
    <m/>
    <m/>
  </r>
  <r>
    <d v="2024-09-13T00:00:00"/>
    <s v="Sales"/>
    <x v="1"/>
    <s v="Bio-Ray"/>
    <s v="A-1PIZC-212014"/>
    <x v="24"/>
    <s v="IZC 2 x 14"/>
    <s v="L240701501"/>
    <n v="-14"/>
    <n v="18.73228346456693"/>
    <n v="-262.25196850393701"/>
    <s v="USD"/>
    <m/>
    <n v="-262.25196850393701"/>
    <m/>
    <n v="20240143"/>
    <s v="Grupo Helix (Panamá - Dra Ilka)"/>
    <m/>
    <m/>
  </r>
  <r>
    <d v="2024-09-13T00:00:00"/>
    <s v="Sales"/>
    <x v="1"/>
    <s v="Bio-Ray"/>
    <s v="A-1PL-212012"/>
    <x v="20"/>
    <s v="2.0 x 12"/>
    <s v="L240530601"/>
    <n v="-7"/>
    <n v="14.569553805774278"/>
    <n v="-101.98687664041995"/>
    <s v="USD"/>
    <m/>
    <n v="-101.98687664041995"/>
    <m/>
    <n v="20240143"/>
    <s v="Grupo Helix (Panamá - Dra Ilka)"/>
    <m/>
    <m/>
  </r>
  <r>
    <d v="2024-09-13T00:00:00"/>
    <s v="Sales"/>
    <x v="1"/>
    <s v="Bio-Ray"/>
    <s v="A-1PIZC-212014"/>
    <x v="24"/>
    <s v="IZC 2 x 14"/>
    <s v="L240701501"/>
    <n v="-8"/>
    <n v="18.73228346456693"/>
    <n v="-149.85826771653544"/>
    <s v="USD"/>
    <m/>
    <n v="-149.85826771653544"/>
    <m/>
    <n v="20240142"/>
    <s v="Smile Arc (Panamá - Dr Martinelli)"/>
    <m/>
    <m/>
  </r>
  <r>
    <d v="2024-09-13T00:00:00"/>
    <s v="Sales"/>
    <x v="1"/>
    <s v="Bio-Ray"/>
    <s v="A-1PL-211508"/>
    <x v="5"/>
    <s v="1.5 x 8"/>
    <s v="L240405101"/>
    <n v="-4"/>
    <n v="14.569553805774278"/>
    <n v="-58.278215223097114"/>
    <s v="USD"/>
    <m/>
    <n v="-58.278215223097114"/>
    <m/>
    <n v="20240142"/>
    <s v="Smile Arc (Panamá - Dr Martinelli)"/>
    <m/>
    <m/>
  </r>
  <r>
    <d v="2024-09-13T00:00:00"/>
    <s v="Sales"/>
    <x v="1"/>
    <s v="Bio-Ray"/>
    <s v="M-211308"/>
    <x v="3"/>
    <s v="1.3 x 8"/>
    <s v="L210206901"/>
    <n v="-3"/>
    <n v="73331"/>
    <n v="-219993"/>
    <s v="COP"/>
    <n v="-49.894650896431287"/>
    <n v="-49.894650896431287"/>
    <m/>
    <n v="20240142"/>
    <s v="Smile Arc (Panamá - Dr Martinelli)"/>
    <s v="Devolucion Mauricio Arbelaez"/>
    <m/>
  </r>
  <r>
    <d v="2024-09-13T00:00:00"/>
    <s v="Sales"/>
    <x v="1"/>
    <s v="Bio-Ray"/>
    <s v="A-1PL-212012"/>
    <x v="20"/>
    <s v="2.0 x 12"/>
    <s v="L240530601"/>
    <n v="-10"/>
    <n v="14.569553805774278"/>
    <n v="-145.69553805774279"/>
    <s v="USD"/>
    <m/>
    <n v="-145.69553805774279"/>
    <m/>
    <n v="20240142"/>
    <s v="Smile Arc (Panamá - Dr Martinelli)"/>
    <m/>
    <m/>
  </r>
  <r>
    <d v="2024-09-17T00:00:00"/>
    <s v="Inventory movement"/>
    <x v="0"/>
    <s v="Bio-Ray"/>
    <n v="3308050"/>
    <x v="21"/>
    <s v="Handle Universal "/>
    <s v="NA"/>
    <n v="-10"/>
    <n v="104.3726235741445"/>
    <n v="-1043.726235741445"/>
    <s v="USD"/>
    <m/>
    <n v="-1043.726235741445"/>
    <m/>
    <m/>
    <s v="Orthopremium ltda"/>
    <s v="Entregados a Orthopremium, pagados a la cuenta Dra Elsa"/>
    <m/>
  </r>
  <r>
    <d v="2024-09-17T00:00:00"/>
    <s v="Inventory movement"/>
    <x v="0"/>
    <s v="Bio-Ray"/>
    <n v="3318235"/>
    <x v="30"/>
    <s v="Extensión"/>
    <s v="NA"/>
    <n v="-13"/>
    <n v="31.220472440944881"/>
    <n v="-405.86614173228344"/>
    <s v="USD"/>
    <m/>
    <n v="-405.86614173228344"/>
    <m/>
    <m/>
    <s v="Orthopremium ltda"/>
    <s v="Entregados a Orthopremium, pagados a la cuenta Dra Elsa"/>
    <m/>
  </r>
  <r>
    <d v="2024-09-11T00:00:00"/>
    <s v="Sales"/>
    <x v="1"/>
    <s v="Bio-Ray"/>
    <s v="A-1PL-212010"/>
    <x v="25"/>
    <s v="2.0 x 10"/>
    <s v="L240610101"/>
    <n v="-11"/>
    <n v="14.569553805774278"/>
    <n v="-160.26509186351706"/>
    <s v="USD"/>
    <m/>
    <n v="-160.26509186351706"/>
    <m/>
    <n v="20240141"/>
    <s v="Dr Carlos Ramiro Llusca (Ecuador)"/>
    <m/>
    <m/>
  </r>
  <r>
    <d v="2024-09-17T00:00:00"/>
    <s v="Inventory movement"/>
    <x v="1"/>
    <s v="Ankyra"/>
    <s v="TSXX-LOA2014"/>
    <x v="14"/>
    <s v="2.0 x 14"/>
    <s v="EE167600X1"/>
    <n v="-1"/>
    <n v="51750"/>
    <n v="-51750"/>
    <s v="COP"/>
    <n v="-11.736956102650172"/>
    <n v="-11.736956102650172"/>
    <m/>
    <m/>
    <m/>
    <s v="Uso consultorio Dra Elsa"/>
    <m/>
  </r>
  <r>
    <d v="2024-09-17T00:00:00"/>
    <s v="Inventory movement"/>
    <x v="1"/>
    <s v="Ankyra"/>
    <s v="TSXX-LOA2008"/>
    <x v="13"/>
    <s v="2.0 x 8"/>
    <s v="EE162375X1"/>
    <n v="-1"/>
    <n v="51750"/>
    <n v="-51750"/>
    <s v="COP"/>
    <n v="-11.736956102650172"/>
    <n v="-11.736956102650172"/>
    <m/>
    <m/>
    <m/>
    <s v="Uso consultorio Dra Elsa"/>
    <m/>
  </r>
  <r>
    <d v="2024-09-18T00:00:00"/>
    <s v="Sales"/>
    <x v="1"/>
    <s v="Ankyra"/>
    <s v="TSXX-LOA2008"/>
    <x v="13"/>
    <s v="2.0 x 8"/>
    <s v="EE152481X1"/>
    <n v="-5"/>
    <n v="51750"/>
    <n v="-258750"/>
    <s v="COP"/>
    <n v="-58.684780513250857"/>
    <n v="-58.684780513250857"/>
    <m/>
    <n v="20240144"/>
    <s v="Rodrigo García (Costa Rica)"/>
    <m/>
    <m/>
  </r>
  <r>
    <d v="2024-09-11T00:00:00"/>
    <s v="Sales"/>
    <x v="1"/>
    <s v="Bio-Ray"/>
    <s v="A-1PL-212010"/>
    <x v="25"/>
    <s v="2.0 x 10"/>
    <s v="L230401801"/>
    <n v="-9"/>
    <n v="69875.829545454544"/>
    <n v="-628882.46590909094"/>
    <s v="COP"/>
    <n v="-142.63122504543756"/>
    <n v="-142.63122504543756"/>
    <m/>
    <n v="20240141"/>
    <s v="Dr Carlos Ramiro Llusca (Ecuador)"/>
    <m/>
    <m/>
  </r>
  <r>
    <d v="2024-09-17T00:00:00"/>
    <s v="Inventory movement"/>
    <x v="1"/>
    <s v="Ankyra"/>
    <s v="TSXX-LOA2010"/>
    <x v="7"/>
    <s v="2.0 X 10"/>
    <s v="EE167604X1"/>
    <n v="-1"/>
    <n v="51750"/>
    <n v="-51750"/>
    <s v="COP"/>
    <n v="-11.736956102650172"/>
    <n v="-11.736956102650172"/>
    <m/>
    <m/>
    <m/>
    <s v="Uso consultorio Dra Elsa"/>
    <m/>
  </r>
  <r>
    <d v="2024-09-18T00:00:00"/>
    <s v="Sales"/>
    <x v="1"/>
    <s v="Ankyra"/>
    <s v="TSXX-LOA2014"/>
    <x v="14"/>
    <s v="2.0 x 14"/>
    <s v="EE173884X1"/>
    <n v="-10"/>
    <n v="51750"/>
    <n v="-517500"/>
    <s v="COP"/>
    <n v="-117.36956102650171"/>
    <n v="-117.36956102650171"/>
    <m/>
    <n v="20240144"/>
    <s v="Rodrigo García (Costa Rica)"/>
    <m/>
    <m/>
  </r>
  <r>
    <d v="2024-09-18T00:00:00"/>
    <s v="Sales"/>
    <x v="0"/>
    <s v="Ankyra"/>
    <s v="820-028"/>
    <x v="33"/>
    <s v="UNICO"/>
    <s v="NA"/>
    <n v="-2"/>
    <n v="145000"/>
    <n v="-290000"/>
    <s v="COP"/>
    <n v="-65.772314391662803"/>
    <n v="-65.772314391662803"/>
    <m/>
    <n v="20240144"/>
    <s v="Rodrigo García (Costa Rica)"/>
    <s v="Entrega por parte de Virginia"/>
    <m/>
  </r>
  <r>
    <d v="2024-09-18T00:00:00"/>
    <s v="Sales"/>
    <x v="0"/>
    <s v="Ankyra"/>
    <s v="820-032"/>
    <x v="32"/>
    <s v="Blade for Engine"/>
    <n v="50361"/>
    <n v="-2"/>
    <n v="83600"/>
    <n v="-167200"/>
    <s v="COP"/>
    <n v="-37.92114126305524"/>
    <n v="-37.92114126305524"/>
    <m/>
    <n v="20240144"/>
    <s v="Rodrigo García (Costa Rica)"/>
    <m/>
    <m/>
  </r>
  <r>
    <d v="2024-09-18T00:00:00"/>
    <s v="Sales"/>
    <x v="1"/>
    <s v="Ankyra"/>
    <s v="TSXX-LOA2012"/>
    <x v="19"/>
    <s v="2.0 X 12"/>
    <s v="EE174096X1"/>
    <n v="-6"/>
    <n v="51750"/>
    <n v="-310500"/>
    <s v="COP"/>
    <n v="-70.421736615901025"/>
    <n v="-70.421736615901025"/>
    <m/>
    <n v="20240144"/>
    <s v="Rodrigo García (Costa Rica)"/>
    <m/>
    <m/>
  </r>
  <r>
    <d v="2024-09-18T00:00:00"/>
    <s v="Sales"/>
    <x v="1"/>
    <s v="Ankyra"/>
    <s v="TSXX-LOA2010"/>
    <x v="7"/>
    <s v="2.0 X 10"/>
    <s v="EE174092X1"/>
    <n v="-2"/>
    <n v="51750"/>
    <n v="-103500"/>
    <s v="COP"/>
    <n v="-23.473912205300344"/>
    <n v="-23.473912205300344"/>
    <m/>
    <n v="20240144"/>
    <s v="Rodrigo García (Costa Rica)"/>
    <m/>
    <m/>
  </r>
  <r>
    <d v="2024-09-18T00:00:00"/>
    <s v="Sales"/>
    <x v="1"/>
    <s v="Ankyra"/>
    <s v="TSXX-LOA2010"/>
    <x v="7"/>
    <s v="2.0 X 10"/>
    <s v="EE167604X1"/>
    <n v="-1"/>
    <n v="51750"/>
    <n v="-51750"/>
    <s v="COP"/>
    <n v="-11.736956102650172"/>
    <n v="-11.736956102650172"/>
    <m/>
    <n v="20240144"/>
    <s v="Rodrigo García (Costa Rica)"/>
    <m/>
    <m/>
  </r>
  <r>
    <d v="2024-09-19T00:00:00"/>
    <s v="Gift"/>
    <x v="1"/>
    <s v="Ankyra"/>
    <s v="TSXX-LOA2014"/>
    <x v="14"/>
    <s v="2.0 x 14"/>
    <s v="EE167603X1"/>
    <n v="-2"/>
    <n v="51750"/>
    <n v="-103500"/>
    <s v="COP"/>
    <n v="-23.473912205300344"/>
    <n v="-23.473912205300344"/>
    <m/>
    <m/>
    <m/>
    <s v="Obsequio Dr Cesar Alvarez"/>
    <m/>
  </r>
  <r>
    <d v="2024-09-19T00:00:00"/>
    <s v="Inventory movement"/>
    <x v="1"/>
    <s v="Bio-Ray"/>
    <s v="A-1PL-212014"/>
    <x v="8"/>
    <s v="2.0 x 14"/>
    <s v="L220402701"/>
    <n v="-2"/>
    <n v="14.694879832810868"/>
    <n v="385.29310344827587"/>
    <s v="USD"/>
    <m/>
    <n v="385.29310344827587"/>
    <m/>
    <m/>
    <m/>
    <s v="Uso Consultorio Dra Elsa"/>
    <m/>
  </r>
  <r>
    <d v="2024-09-21T00:00:00"/>
    <s v="Sales"/>
    <x v="1"/>
    <s v="Ankyra"/>
    <s v="TSXX-LOA2014"/>
    <x v="14"/>
    <s v="2.0 x 14"/>
    <s v="EE173884X1"/>
    <n v="-10"/>
    <n v="51750"/>
    <n v="-517500"/>
    <s v="COP"/>
    <n v="-117.36956102650171"/>
    <n v="-117.36956102650171"/>
    <m/>
    <n v="20240145"/>
    <s v="Morella Andreina Aranguren (Venezuela/ COIDES)"/>
    <m/>
    <m/>
  </r>
  <r>
    <d v="2024-09-21T00:00:00"/>
    <s v="Sales"/>
    <x v="1"/>
    <s v="Ankyra"/>
    <s v="TSXX-LOA2012"/>
    <x v="19"/>
    <s v="2.0 X 12"/>
    <s v="EE174096X1"/>
    <n v="-9"/>
    <n v="51750"/>
    <n v="-465750"/>
    <s v="COP"/>
    <n v="-105.63260492385155"/>
    <n v="-105.63260492385155"/>
    <m/>
    <n v="20240145"/>
    <s v="Morella Andreina Aranguren (Venezuela/ COIDES)"/>
    <m/>
    <m/>
  </r>
  <r>
    <d v="2024-09-23T00:00:00"/>
    <s v="Sales"/>
    <x v="1"/>
    <s v="Ankyra"/>
    <s v="TSXX-LOA2014"/>
    <x v="14"/>
    <s v="2.0 x 14"/>
    <s v="EE173884X1"/>
    <n v="-1"/>
    <n v="51750"/>
    <n v="2587500"/>
    <s v="COP"/>
    <n v="586.8478051325086"/>
    <n v="586.8478051325086"/>
    <m/>
    <n v="20240157"/>
    <s v="Zavel Mojica (Costa Rica / COIDES)"/>
    <m/>
    <m/>
  </r>
  <r>
    <d v="2024-09-24T00:00:00"/>
    <s v="Sales"/>
    <x v="1"/>
    <s v="Ankyra"/>
    <s v="TSXX-LOA2014"/>
    <x v="14"/>
    <s v="2.0 x 14"/>
    <s v="EE173884X1"/>
    <n v="-1"/>
    <n v="51750"/>
    <n v="2587500"/>
    <s v="COP"/>
    <n v="586.8478051325086"/>
    <n v="586.8478051325086"/>
    <m/>
    <n v="20240157"/>
    <s v="Zavel Mojica (Costa Rica / COIDES)"/>
    <m/>
    <m/>
  </r>
  <r>
    <d v="2024-09-24T00:00:00"/>
    <s v="Sales"/>
    <x v="1"/>
    <s v="Ankyra"/>
    <s v="TSXX-LOA1508"/>
    <x v="12"/>
    <s v="1.5 x 8"/>
    <s v="EE178088X1"/>
    <n v="-1"/>
    <n v="51750"/>
    <n v="-51750"/>
    <s v="COP"/>
    <n v="-11.736956102650172"/>
    <n v="-11.736956102650172"/>
    <m/>
    <n v="20240157"/>
    <s v="Zavel Mojica (Costa Rica / COIDES)"/>
    <m/>
    <m/>
  </r>
  <r>
    <d v="2024-09-24T00:00:00"/>
    <s v="Sales"/>
    <x v="1"/>
    <s v="Ankyra"/>
    <s v="TSXX-LOACE1508"/>
    <x v="26"/>
    <s v="Dual 1.5 x 8"/>
    <s v="EE156000X1"/>
    <n v="-1"/>
    <n v="51750"/>
    <n v="2587500"/>
    <s v="COP"/>
    <n v="586.8478051325086"/>
    <n v="586.8478051325086"/>
    <m/>
    <n v="20240157"/>
    <s v="Zavel Mojica (Costa Rica / COIDES)"/>
    <m/>
    <m/>
  </r>
  <r>
    <d v="2024-09-24T00:00:00"/>
    <s v="Sales"/>
    <x v="1"/>
    <s v="Ankyra"/>
    <s v="TSXX-LOART2012"/>
    <x v="17"/>
    <s v="2.0 x 12 Total"/>
    <s v="EE148385X1"/>
    <n v="-2"/>
    <n v="51750"/>
    <n v="2587500"/>
    <s v="COP"/>
    <n v="586.8478051325086"/>
    <n v="586.8478051325086"/>
    <m/>
    <n v="20240157"/>
    <s v="Zavel Mojica (Costa Rica / COIDES)"/>
    <m/>
    <m/>
  </r>
  <r>
    <d v="2024-09-24T00:00:00"/>
    <s v="Sales"/>
    <x v="1"/>
    <s v="Ankyra"/>
    <s v="TSXX-LOA2017"/>
    <x v="15"/>
    <s v="2.0 x 17"/>
    <s v="EE148379X1"/>
    <n v="-2"/>
    <n v="51750"/>
    <n v="2587500"/>
    <s v="COP"/>
    <n v="586.8478051325086"/>
    <n v="586.8478051325086"/>
    <m/>
    <n v="20240157"/>
    <s v="Zavel Mojica (Costa Rica / COIDES)"/>
    <m/>
    <m/>
  </r>
  <r>
    <d v="2024-09-24T00:00:00"/>
    <s v="Sales"/>
    <x v="1"/>
    <s v="Ankyra"/>
    <s v="TSXX-LOA2012"/>
    <x v="19"/>
    <s v="2.0 X 12"/>
    <s v="EE174096X1"/>
    <n v="-2"/>
    <n v="51750"/>
    <n v="13455000"/>
    <s v="COP"/>
    <n v="3051.6085866890448"/>
    <n v="3051.6085866890448"/>
    <m/>
    <n v="20240157"/>
    <s v="Zavel Mojica (Costa Rica / COIDES)"/>
    <m/>
    <m/>
  </r>
  <r>
    <d v="2024-09-19T00:00:00"/>
    <s v="Purchasing"/>
    <x v="1"/>
    <s v="Ankyra"/>
    <s v="TSXX-LOA2010"/>
    <x v="7"/>
    <s v="2.0 X 10"/>
    <s v="EE174095X1"/>
    <n v="29"/>
    <n v="51750"/>
    <n v="1500750"/>
    <s v="COP"/>
    <n v="340.37172697685497"/>
    <n v="340.37172697685497"/>
    <s v="SAMPEDRO FV 146270"/>
    <m/>
    <m/>
    <m/>
    <m/>
  </r>
  <r>
    <d v="2024-09-25T00:00:00"/>
    <s v="Sales"/>
    <x v="1"/>
    <s v="Ankyra"/>
    <s v="TSXX-LOA2014"/>
    <x v="14"/>
    <s v="2.0 x 14"/>
    <s v="EE173884X1"/>
    <n v="-6"/>
    <n v="51750"/>
    <n v="2587500"/>
    <s v="COP"/>
    <n v="586.8478051325086"/>
    <n v="586.8478051325086"/>
    <m/>
    <n v="20240148"/>
    <s v="Jacqueline Morales (Costa Rica / COIDES)"/>
    <m/>
    <m/>
  </r>
  <r>
    <d v="2024-09-25T00:00:00"/>
    <s v="Sales"/>
    <x v="1"/>
    <s v="Ankyra"/>
    <s v="TSXX-LOA1508"/>
    <x v="12"/>
    <s v="1.5 x 8"/>
    <s v="EE178088X1"/>
    <n v="-4"/>
    <n v="51750"/>
    <n v="-207000"/>
    <s v="COP"/>
    <n v="-46.947824410600688"/>
    <n v="-46.947824410600688"/>
    <m/>
    <n v="20240149"/>
    <s v="Josué Siles Cabrera (Costa Rica / COIDES)"/>
    <m/>
    <m/>
  </r>
  <r>
    <d v="2024-09-25T00:00:00"/>
    <s v="Sales"/>
    <x v="1"/>
    <s v="Ankyra"/>
    <s v="TSXX-LOA2012"/>
    <x v="19"/>
    <s v="2.0 X 12"/>
    <s v="EE174096X1"/>
    <n v="-6"/>
    <n v="51750"/>
    <n v="13455000"/>
    <s v="COP"/>
    <n v="3051.6085866890448"/>
    <n v="3051.6085866890448"/>
    <m/>
    <n v="20240148"/>
    <s v="Jacqueline Morales (Costa Rica / COIDES)"/>
    <m/>
    <m/>
  </r>
  <r>
    <d v="2024-09-25T00:00:00"/>
    <s v="Sales"/>
    <x v="1"/>
    <s v="Ankyra"/>
    <s v="TSXX-LOART2012"/>
    <x v="17"/>
    <s v="2.0 x 12 Total"/>
    <s v="EE148385X1"/>
    <n v="-4"/>
    <n v="51750"/>
    <n v="2587500"/>
    <s v="COP"/>
    <n v="586.8478051325086"/>
    <n v="586.8478051325086"/>
    <m/>
    <n v="20240149"/>
    <s v="Josué Siles Cabrera (Costa Rica / COIDES)"/>
    <m/>
    <m/>
  </r>
  <r>
    <d v="2024-09-25T00:00:00"/>
    <s v="Sales"/>
    <x v="1"/>
    <s v="Ankyra"/>
    <s v="TSXX-LOA2014"/>
    <x v="14"/>
    <s v="2.0 x 14"/>
    <s v="EE173884X1"/>
    <n v="-4"/>
    <n v="51750"/>
    <n v="2587500"/>
    <s v="COP"/>
    <n v="586.8478051325086"/>
    <n v="586.8478051325086"/>
    <m/>
    <n v="20240149"/>
    <s v="Josué Siles Cabrera (Costa Rica / COIDES)"/>
    <m/>
    <m/>
  </r>
  <r>
    <d v="2024-09-25T00:00:00"/>
    <s v="Sales"/>
    <x v="1"/>
    <s v="Ankyra"/>
    <s v="TSXX-LOA2017"/>
    <x v="15"/>
    <s v="2.0 x 17"/>
    <s v="EE148379X1"/>
    <n v="-2"/>
    <n v="51750"/>
    <n v="2587500"/>
    <s v="COP"/>
    <n v="586.8478051325086"/>
    <n v="586.8478051325086"/>
    <m/>
    <n v="20240149"/>
    <s v="Josué Siles Cabrera (Costa Rica / COIDES)"/>
    <m/>
    <m/>
  </r>
  <r>
    <d v="2024-09-25T00:00:00"/>
    <s v="Sales"/>
    <x v="0"/>
    <s v="Ankyra"/>
    <s v="820-029"/>
    <x v="1"/>
    <s v="Mango"/>
    <n v="52006"/>
    <n v="-1"/>
    <n v="647360"/>
    <n v="1942080"/>
    <s v="COP"/>
    <n v="440.46584942676031"/>
    <n v="440.46584942676031"/>
    <m/>
    <n v="20240149"/>
    <s v="Josué Siles Cabrera (Costa Rica / COIDES)"/>
    <m/>
    <m/>
  </r>
  <r>
    <d v="2024-09-25T00:00:00"/>
    <s v="Sales"/>
    <x v="0"/>
    <s v="Ankyra"/>
    <s v="820-031"/>
    <x v="2"/>
    <s v="Extensión"/>
    <s v="NA"/>
    <n v="-1"/>
    <n v="102340"/>
    <n v="307020"/>
    <s v="COP"/>
    <n v="69.632468843201082"/>
    <n v="69.632468843201082"/>
    <m/>
    <n v="20240149"/>
    <s v="Josué Siles Cabrera (Costa Rica / COIDES)"/>
    <m/>
    <m/>
  </r>
  <r>
    <d v="2024-09-25T00:00:00"/>
    <s v="Sales"/>
    <x v="1"/>
    <s v="Ankyra"/>
    <s v="TSXX-LOA1508"/>
    <x v="12"/>
    <s v="1.5 x 8"/>
    <s v="EE178088X1"/>
    <n v="-2"/>
    <n v="51750"/>
    <n v="-103500"/>
    <s v="COP"/>
    <n v="-23.473912205300344"/>
    <n v="-23.473912205300344"/>
    <m/>
    <n v="20240149"/>
    <s v="Josué Siles Cabrera (Costa Rica / COIDES)"/>
    <m/>
    <m/>
  </r>
  <r>
    <d v="2024-09-25T00:00:00"/>
    <s v="Sales"/>
    <x v="1"/>
    <s v="Ankyra"/>
    <s v="TSXX-LOA2008"/>
    <x v="13"/>
    <s v="2.0 x 8"/>
    <s v="EE174094X1"/>
    <n v="-2"/>
    <n v="51750"/>
    <n v="4657500"/>
    <s v="COP"/>
    <n v="1056.3260492385155"/>
    <n v="1056.3260492385155"/>
    <m/>
    <n v="20240149"/>
    <s v="Josué Siles Cabrera (Costa Rica / COIDES)"/>
    <m/>
    <m/>
  </r>
  <r>
    <d v="2024-09-25T00:00:00"/>
    <s v="Sales"/>
    <x v="1"/>
    <s v="Ankyra"/>
    <s v="TSXX-LOA2012"/>
    <x v="19"/>
    <s v="2.0 X 12"/>
    <s v="EE174096X1"/>
    <n v="-4"/>
    <n v="51750"/>
    <n v="13455000"/>
    <s v="COP"/>
    <n v="3051.6085866890448"/>
    <n v="3051.6085866890448"/>
    <m/>
    <n v="20240149"/>
    <s v="Josué Siles Cabrera (Costa Rica / COIDES)"/>
    <m/>
    <m/>
  </r>
  <r>
    <d v="2024-09-25T00:00:00"/>
    <s v="Sales"/>
    <x v="1"/>
    <s v="Ankyra"/>
    <s v="TSXX-LOA2014"/>
    <x v="14"/>
    <s v="2.0 x 14"/>
    <s v="EE173884X1"/>
    <n v="-1"/>
    <n v="51750"/>
    <n v="2587500"/>
    <s v="COP"/>
    <n v="586.8478051325086"/>
    <n v="586.8478051325086"/>
    <m/>
    <n v="20240149"/>
    <s v="Josué Siles Cabrera (Costa Rica / COIDES)"/>
    <m/>
    <m/>
  </r>
  <r>
    <d v="2024-09-19T00:00:00"/>
    <s v="Gift"/>
    <x v="1"/>
    <s v="Ankyra"/>
    <s v="TSXX-LOA2010"/>
    <x v="7"/>
    <s v="2.0 X 10"/>
    <s v="EE174095X1"/>
    <n v="-2"/>
    <n v="51750"/>
    <n v="-103500"/>
    <s v="COP"/>
    <n v="-23.473912205300344"/>
    <n v="-23.473912205300344"/>
    <m/>
    <m/>
    <m/>
    <s v="Obsequio Dr Cesar Alvarez"/>
    <m/>
  </r>
  <r>
    <d v="2024-09-26T00:00:00"/>
    <s v="Sales"/>
    <x v="1"/>
    <s v="Ankyra"/>
    <s v="TSXX-LOA2012"/>
    <x v="19"/>
    <s v="2.0 X 12"/>
    <s v="EE174096X1"/>
    <n v="-4"/>
    <n v="51750"/>
    <n v="2587500"/>
    <s v="COP"/>
    <n v="586.8478051325086"/>
    <n v="586.8478051325086"/>
    <m/>
    <n v="20240157"/>
    <s v="Zavel Mojica (Costa Rica / COIDES)"/>
    <m/>
    <m/>
  </r>
  <r>
    <d v="2024-09-26T00:00:00"/>
    <s v="Sales"/>
    <x v="1"/>
    <s v="Ankyra"/>
    <s v="TSXX-LOART2012"/>
    <x v="17"/>
    <s v="2.0 x 12 Total"/>
    <s v="EE148385X1"/>
    <n v="-4"/>
    <n v="51750"/>
    <n v="2587500"/>
    <s v="COP"/>
    <n v="586.8478051325086"/>
    <n v="586.8478051325086"/>
    <m/>
    <n v="20240157"/>
    <s v="Zavel Mojica (Costa Rica / COIDES)"/>
    <m/>
    <m/>
  </r>
  <r>
    <d v="2024-09-26T00:00:00"/>
    <s v="Sales"/>
    <x v="1"/>
    <s v="Ankyra"/>
    <s v="TSXX-LOA1508"/>
    <x v="12"/>
    <s v="1.5 x 8"/>
    <s v="EE178088X1"/>
    <n v="-2"/>
    <n v="51750"/>
    <n v="-103500"/>
    <s v="COP"/>
    <n v="-23.473912205300344"/>
    <n v="-23.473912205300344"/>
    <m/>
    <n v="20240150"/>
    <s v="Gabriela Camacho (Venezuela / COIDES)"/>
    <m/>
    <m/>
  </r>
  <r>
    <d v="2024-09-26T00:00:00"/>
    <s v="Sales"/>
    <x v="1"/>
    <s v="Ankyra"/>
    <s v="TSXX-LOA2008"/>
    <x v="13"/>
    <s v="2.0 x 8"/>
    <s v="EE174094X1"/>
    <n v="-2"/>
    <n v="51750"/>
    <n v="4657500"/>
    <s v="COP"/>
    <n v="1056.3260492385155"/>
    <n v="1056.3260492385155"/>
    <m/>
    <n v="20240150"/>
    <s v="Gabriela Camacho (Venezuela / COIDES)"/>
    <m/>
    <m/>
  </r>
  <r>
    <d v="2024-09-25T00:00:00"/>
    <s v="Sales"/>
    <x v="1"/>
    <s v="Ankyra"/>
    <s v="TSXX-LOA2010"/>
    <x v="7"/>
    <s v="2.0 X 10"/>
    <s v="EE174095X1"/>
    <n v="-6"/>
    <n v="51750"/>
    <n v="2121750"/>
    <s v="COP"/>
    <n v="481.21520020865705"/>
    <n v="481.21520020865705"/>
    <m/>
    <n v="20240148"/>
    <s v="Jacqueline Morales (Costa Rica / COIDES)"/>
    <m/>
    <m/>
  </r>
  <r>
    <d v="2024-09-25T00:00:00"/>
    <s v="Sales"/>
    <x v="1"/>
    <s v="Ankyra"/>
    <s v="TSXX-LOA2012"/>
    <x v="19"/>
    <s v="2.0 X 12"/>
    <s v="EE174096X1"/>
    <n v="-2"/>
    <n v="51750"/>
    <n v="13455000"/>
    <s v="COP"/>
    <n v="3051.6085866890448"/>
    <n v="3051.6085866890448"/>
    <m/>
    <n v="20240149"/>
    <s v="Josué Siles Cabrera (Costa Rica / COIDES)"/>
    <m/>
    <m/>
  </r>
  <r>
    <d v="2024-09-26T00:00:00"/>
    <s v="Sales"/>
    <x v="1"/>
    <s v="Ankyra"/>
    <s v="TSXX-LOA2014"/>
    <x v="14"/>
    <s v="2.0 x 14"/>
    <s v="EE173884X1"/>
    <n v="-1"/>
    <n v="51750"/>
    <n v="2587500"/>
    <s v="COP"/>
    <n v="586.8478051325086"/>
    <n v="586.8478051325086"/>
    <m/>
    <n v="20240150"/>
    <s v="Gabriela Camacho (Venezuela / COIDES)"/>
    <m/>
    <m/>
  </r>
  <r>
    <d v="2024-09-26T00:00:00"/>
    <s v="Sales"/>
    <x v="0"/>
    <s v="Ankyra"/>
    <s v="820-028"/>
    <x v="33"/>
    <s v="UNICO"/>
    <s v="NA"/>
    <n v="-1"/>
    <n v="145000"/>
    <n v="-1305000"/>
    <s v="COP"/>
    <n v="-295.97541476248261"/>
    <n v="-295.97541476248261"/>
    <m/>
    <n v="20240150"/>
    <s v="Gabriela Camacho (Venezuela / COIDES)"/>
    <m/>
    <m/>
  </r>
  <r>
    <d v="2024-09-26T00:00:00"/>
    <s v="Sales"/>
    <x v="0"/>
    <s v="Ankyra"/>
    <s v="820-032"/>
    <x v="32"/>
    <s v="Blade for Engine"/>
    <n v="50361"/>
    <n v="-1"/>
    <n v="83600"/>
    <n v="-167200"/>
    <s v="COP"/>
    <n v="-37.92114126305524"/>
    <n v="-37.92114126305524"/>
    <m/>
    <n v="20240150"/>
    <s v="Gabriela Camacho (Venezuela / COIDES)"/>
    <m/>
    <m/>
  </r>
  <r>
    <d v="2024-09-26T00:00:00"/>
    <s v="Sales"/>
    <x v="0"/>
    <s v="Ankyra"/>
    <s v="820-029"/>
    <x v="1"/>
    <s v="Mango"/>
    <n v="52006"/>
    <n v="-1"/>
    <n v="647360"/>
    <n v="1942080"/>
    <s v="COP"/>
    <n v="440.46584942676031"/>
    <n v="440.46584942676031"/>
    <m/>
    <n v="20240150"/>
    <s v="Gabriela Camacho (Venezuela / COIDES)"/>
    <m/>
    <m/>
  </r>
  <r>
    <d v="2024-09-26T00:00:00"/>
    <s v="Sales"/>
    <x v="0"/>
    <s v="Ankyra"/>
    <s v="820-031"/>
    <x v="2"/>
    <s v="Extensión"/>
    <s v="NA"/>
    <n v="-1"/>
    <n v="102340"/>
    <n v="307020"/>
    <s v="COP"/>
    <n v="69.632468843201082"/>
    <n v="69.632468843201082"/>
    <m/>
    <n v="20240150"/>
    <s v="Gabriela Camacho (Venezuela / COIDES)"/>
    <m/>
    <m/>
  </r>
  <r>
    <d v="2024-09-26T00:00:00"/>
    <s v="Sales"/>
    <x v="1"/>
    <s v="Ankyra"/>
    <s v="TSXX-LOA1508"/>
    <x v="12"/>
    <s v="1.5 x 8"/>
    <s v="EE178088X1"/>
    <n v="-2"/>
    <n v="51750"/>
    <n v="-103500"/>
    <s v="COP"/>
    <n v="-23.473912205300344"/>
    <n v="-23.473912205300344"/>
    <m/>
    <n v="20240150"/>
    <s v="Gabriela Camacho (Venezuela / COIDES)"/>
    <m/>
    <m/>
  </r>
  <r>
    <d v="2024-09-26T00:00:00"/>
    <s v="Sales"/>
    <x v="1"/>
    <s v="Ankyra"/>
    <s v="TSXX-LOA2008"/>
    <x v="13"/>
    <s v="2.0 x 8"/>
    <s v="EE174094X1"/>
    <n v="-2"/>
    <n v="51750"/>
    <n v="4657500"/>
    <s v="COP"/>
    <n v="1056.3260492385155"/>
    <n v="1056.3260492385155"/>
    <m/>
    <n v="20240150"/>
    <s v="Gabriela Camacho (Venezuela / COIDES)"/>
    <m/>
    <m/>
  </r>
  <r>
    <d v="2024-09-26T00:00:00"/>
    <s v="Sales"/>
    <x v="1"/>
    <s v="Ankyra"/>
    <s v="TSXX-LOA2012"/>
    <x v="19"/>
    <s v="2.0 X 12"/>
    <s v="EE174096X1"/>
    <n v="-2"/>
    <n v="51750"/>
    <n v="13455000"/>
    <s v="COP"/>
    <n v="3051.6085866890448"/>
    <n v="3051.6085866890448"/>
    <m/>
    <n v="20240150"/>
    <s v="Gabriela Camacho (Venezuela / COIDES)"/>
    <m/>
    <m/>
  </r>
  <r>
    <d v="2024-09-26T00:00:00"/>
    <s v="Sales"/>
    <x v="1"/>
    <s v="Ankyra"/>
    <s v="TSXX-LOA2014"/>
    <x v="14"/>
    <s v="2.0 x 14"/>
    <s v="EE173884X1"/>
    <n v="-1"/>
    <n v="51750"/>
    <n v="2587500"/>
    <s v="COP"/>
    <n v="586.8478051325086"/>
    <n v="586.8478051325086"/>
    <m/>
    <n v="20240150"/>
    <s v="Gabriela Camacho (Venezuela / COIDES)"/>
    <m/>
    <m/>
  </r>
  <r>
    <d v="2024-09-26T00:00:00"/>
    <s v="Sales"/>
    <x v="1"/>
    <s v="Ankyra"/>
    <s v="TSXX-LOA1508"/>
    <x v="12"/>
    <s v="1.5 x 8"/>
    <s v="EE178088X1"/>
    <n v="-2"/>
    <n v="51750"/>
    <n v="-103500"/>
    <s v="COP"/>
    <n v="-23.473912205300344"/>
    <n v="-23.473912205300344"/>
    <m/>
    <n v="20240151"/>
    <s v="Dianiris Rodriguez (Venezuela / COIDES)"/>
    <m/>
    <m/>
  </r>
  <r>
    <d v="2024-09-26T00:00:00"/>
    <s v="Sales"/>
    <x v="1"/>
    <s v="Ankyra"/>
    <s v="TSXX-LOA2008"/>
    <x v="13"/>
    <s v="2.0 x 8"/>
    <s v="EE174094X1"/>
    <n v="-2"/>
    <n v="51750"/>
    <n v="4657500"/>
    <s v="COP"/>
    <n v="1056.3260492385155"/>
    <n v="1056.3260492385155"/>
    <m/>
    <n v="20240151"/>
    <s v="Dianiris Rodriguez (Venezuela / COIDES)"/>
    <m/>
    <m/>
  </r>
  <r>
    <d v="2024-09-26T00:00:00"/>
    <s v="Inventory loan"/>
    <x v="1"/>
    <s v="Ankyra"/>
    <s v="TSXX-LOA2010"/>
    <x v="7"/>
    <s v="2.0 X 10"/>
    <s v="EE162876X1"/>
    <n v="1"/>
    <n v="51750"/>
    <n v="51750"/>
    <s v="COP"/>
    <n v="11.736956102650172"/>
    <n v="11.736956102650172"/>
    <m/>
    <m/>
    <m/>
    <s v="Retorno Prestamo COIDES curso Dra Patricia Vergara"/>
    <m/>
  </r>
  <r>
    <d v="2024-09-26T00:00:00"/>
    <s v="Sales"/>
    <x v="1"/>
    <s v="Ankyra"/>
    <s v="TSXX-LOA2012"/>
    <x v="19"/>
    <s v="2.0 X 12"/>
    <s v="EE174096X1"/>
    <n v="-2"/>
    <n v="51750"/>
    <n v="13455000"/>
    <s v="COP"/>
    <n v="3051.6085866890448"/>
    <n v="3051.6085866890448"/>
    <m/>
    <n v="20240150"/>
    <s v="Gabriela Camacho (Venezuela / COIDES)"/>
    <m/>
    <m/>
  </r>
  <r>
    <d v="2024-09-26T00:00:00"/>
    <s v="Sales"/>
    <x v="1"/>
    <s v="Ankyra"/>
    <s v="TSXX-LOA2014"/>
    <x v="14"/>
    <s v="2.0 x 14"/>
    <s v="EE173884X1"/>
    <n v="-1"/>
    <n v="51750"/>
    <n v="2587500"/>
    <s v="COP"/>
    <n v="586.8478051325086"/>
    <n v="586.8478051325086"/>
    <m/>
    <n v="20240151"/>
    <s v="Dianiris Rodriguez (Venezuela / COIDES)"/>
    <m/>
    <m/>
  </r>
  <r>
    <d v="2024-09-26T00:00:00"/>
    <s v="Sales"/>
    <x v="0"/>
    <s v="Ankyra"/>
    <s v="820-028"/>
    <x v="33"/>
    <s v="UNICO"/>
    <s v="NA"/>
    <n v="-1"/>
    <n v="145000"/>
    <n v="-1305000"/>
    <s v="COP"/>
    <n v="-295.97541476248261"/>
    <n v="-295.97541476248261"/>
    <m/>
    <n v="20240151"/>
    <s v="Dianiris Rodriguez (Venezuela / COIDES)"/>
    <m/>
    <m/>
  </r>
  <r>
    <d v="2024-09-26T00:00:00"/>
    <s v="Sales"/>
    <x v="0"/>
    <s v="Ankyra"/>
    <s v="820-032"/>
    <x v="32"/>
    <s v="Blade for Engine"/>
    <n v="50361"/>
    <n v="-1"/>
    <n v="83600"/>
    <n v="-167200"/>
    <s v="COP"/>
    <n v="-37.92114126305524"/>
    <n v="-37.92114126305524"/>
    <m/>
    <n v="20240151"/>
    <s v="Dianiris Rodriguez (Venezuela / COIDES)"/>
    <m/>
    <m/>
  </r>
  <r>
    <d v="2024-09-26T00:00:00"/>
    <s v="Sales"/>
    <x v="0"/>
    <s v="Ankyra"/>
    <s v="820-029"/>
    <x v="1"/>
    <s v="Mango"/>
    <n v="52006"/>
    <n v="-1"/>
    <n v="647360"/>
    <n v="1942080"/>
    <s v="COP"/>
    <n v="440.46584942676031"/>
    <n v="440.46584942676031"/>
    <m/>
    <n v="20240151"/>
    <s v="Dianiris Rodriguez (Venezuela / COIDES)"/>
    <m/>
    <m/>
  </r>
  <r>
    <d v="2024-09-26T00:00:00"/>
    <s v="Sales"/>
    <x v="0"/>
    <s v="Ankyra"/>
    <s v="820-031"/>
    <x v="2"/>
    <s v="Extensión"/>
    <s v="NA"/>
    <n v="-1"/>
    <n v="102340"/>
    <n v="307020"/>
    <s v="COP"/>
    <n v="69.632468843201082"/>
    <n v="69.632468843201082"/>
    <m/>
    <n v="20240151"/>
    <s v="Dianiris Rodriguez (Venezuela / COIDES)"/>
    <m/>
    <m/>
  </r>
  <r>
    <d v="2024-09-26T00:00:00"/>
    <s v="Sales"/>
    <x v="1"/>
    <s v="Ankyra"/>
    <s v="TSXX-LOA1508"/>
    <x v="12"/>
    <s v="1.5 x 8"/>
    <s v="EE178088X1"/>
    <n v="-2"/>
    <n v="51750"/>
    <n v="-103500"/>
    <s v="COP"/>
    <n v="-23.473912205300344"/>
    <n v="-23.473912205300344"/>
    <m/>
    <n v="20240151"/>
    <s v="Dianiris Rodriguez (Venezuela / COIDES)"/>
    <m/>
    <m/>
  </r>
  <r>
    <d v="2024-09-26T00:00:00"/>
    <s v="Sales"/>
    <x v="1"/>
    <s v="Ankyra"/>
    <s v="TSXX-LOA2008"/>
    <x v="13"/>
    <s v="2.0 x 8"/>
    <s v="EE174094X1"/>
    <n v="-2"/>
    <n v="51750"/>
    <n v="4657500"/>
    <s v="COP"/>
    <n v="1056.3260492385155"/>
    <n v="1056.3260492385155"/>
    <m/>
    <n v="20240151"/>
    <s v="Dianiris Rodriguez (Venezuela / COIDES)"/>
    <m/>
    <m/>
  </r>
  <r>
    <d v="2024-09-26T00:00:00"/>
    <s v="Sales"/>
    <x v="1"/>
    <s v="Ankyra"/>
    <s v="TSXX-LOA2012"/>
    <x v="19"/>
    <s v="2.0 X 12"/>
    <s v="EE174096X1"/>
    <n v="-2"/>
    <n v="51750"/>
    <n v="13455000"/>
    <s v="COP"/>
    <n v="3051.6085866890448"/>
    <n v="3051.6085866890448"/>
    <m/>
    <n v="20240151"/>
    <s v="Dianiris Rodriguez (Venezuela / COIDES)"/>
    <m/>
    <m/>
  </r>
  <r>
    <d v="2024-09-26T00:00:00"/>
    <s v="Sales"/>
    <x v="1"/>
    <s v="Ankyra"/>
    <s v="TSXX-LOA2014"/>
    <x v="14"/>
    <s v="2.0 x 14"/>
    <s v="EE173884X1"/>
    <n v="-1"/>
    <n v="51750"/>
    <n v="2587500"/>
    <s v="COP"/>
    <n v="586.8478051325086"/>
    <n v="586.8478051325086"/>
    <m/>
    <n v="20240151"/>
    <s v="Dianiris Rodriguez (Venezuela / COIDES)"/>
    <m/>
    <m/>
  </r>
  <r>
    <d v="2024-09-26T00:00:00"/>
    <s v="Sales"/>
    <x v="1"/>
    <s v="Ankyra"/>
    <s v="TSXX-LOA1508"/>
    <x v="12"/>
    <s v="1.5 x 8"/>
    <s v="EE178088X1"/>
    <n v="-2"/>
    <n v="51750"/>
    <n v="-103500"/>
    <s v="COP"/>
    <n v="-23.473912205300344"/>
    <n v="-23.473912205300344"/>
    <m/>
    <n v="20240152"/>
    <s v="Milena Gonzalez (Costa Rica / COIDES)"/>
    <m/>
    <m/>
  </r>
  <r>
    <d v="2024-09-26T00:00:00"/>
    <s v="Sales"/>
    <x v="1"/>
    <s v="Ankyra"/>
    <s v="TSXX-LOA2010"/>
    <x v="7"/>
    <s v="2.0 X 10"/>
    <s v="EE174095X1"/>
    <n v="-4"/>
    <n v="51750"/>
    <n v="2121750"/>
    <s v="COP"/>
    <n v="481.21520020865705"/>
    <n v="481.21520020865705"/>
    <m/>
    <n v="20240150"/>
    <s v="Gabriela Camacho (Venezuela / COIDES)"/>
    <m/>
    <m/>
  </r>
  <r>
    <d v="2024-09-26T00:00:00"/>
    <s v="Sales"/>
    <x v="0"/>
    <s v="Ankyra"/>
    <s v="820-029"/>
    <x v="1"/>
    <s v="Mango"/>
    <n v="52006"/>
    <n v="-1"/>
    <n v="647360"/>
    <n v="1942080"/>
    <s v="COP"/>
    <n v="440.46584942676031"/>
    <n v="440.46584942676031"/>
    <m/>
    <n v="20240152"/>
    <s v="Milena Gonzalez (Costa Rica / COIDES)"/>
    <m/>
    <m/>
  </r>
  <r>
    <d v="2024-09-26T00:00:00"/>
    <s v="Sales"/>
    <x v="0"/>
    <s v="Ankyra"/>
    <s v="820-031"/>
    <x v="2"/>
    <s v="Extensión"/>
    <s v="NA"/>
    <n v="-1"/>
    <n v="102340"/>
    <n v="307020"/>
    <s v="COP"/>
    <n v="69.632468843201082"/>
    <n v="69.632468843201082"/>
    <m/>
    <n v="20240152"/>
    <s v="Milena Gonzalez (Costa Rica / COIDES)"/>
    <m/>
    <m/>
  </r>
  <r>
    <d v="2024-09-26T00:00:00"/>
    <s v="Sales"/>
    <x v="1"/>
    <s v="Ankyra"/>
    <s v="TSXX-LOA2012"/>
    <x v="19"/>
    <s v="2.0 X 12"/>
    <s v="EE174096X1"/>
    <n v="-2"/>
    <n v="51750"/>
    <n v="13455000"/>
    <s v="COP"/>
    <n v="3051.6085866890448"/>
    <n v="3051.6085866890448"/>
    <m/>
    <n v="20240151"/>
    <s v="Dianiris Rodriguez (Venezuela / COIDES)"/>
    <m/>
    <m/>
  </r>
  <r>
    <d v="2024-09-26T00:00:00"/>
    <s v="Sales"/>
    <x v="1"/>
    <s v="Ankyra"/>
    <s v="TSXX-LOA1508"/>
    <x v="12"/>
    <s v="1.5 x 8"/>
    <s v="EE178088X1"/>
    <n v="-2"/>
    <n v="51750"/>
    <n v="-103500"/>
    <s v="COP"/>
    <n v="-23.473912205300344"/>
    <n v="-23.473912205300344"/>
    <m/>
    <n v="20240153"/>
    <s v="Maria del Mar Giraldo (Costa Rica / COIDES)"/>
    <m/>
    <m/>
  </r>
  <r>
    <d v="2024-09-26T00:00:00"/>
    <s v="Sales"/>
    <x v="1"/>
    <s v="Ankyra"/>
    <s v="TSXX-LOA2010"/>
    <x v="7"/>
    <s v="2.0 X 10"/>
    <s v="EE174095X1"/>
    <n v="-4"/>
    <n v="51750"/>
    <n v="2121750"/>
    <s v="COP"/>
    <n v="481.21520020865705"/>
    <n v="481.21520020865705"/>
    <m/>
    <n v="20240151"/>
    <s v="Dianiris Rodriguez (Venezuela / COIDES)"/>
    <m/>
    <m/>
  </r>
  <r>
    <d v="2024-09-26T00:00:00"/>
    <s v="Sales"/>
    <x v="1"/>
    <s v="Ankyra"/>
    <s v="TSXX-LOA2012"/>
    <x v="19"/>
    <s v="2.0 X 12"/>
    <s v="EE174096X1"/>
    <n v="-2"/>
    <n v="51750"/>
    <n v="13455000"/>
    <s v="COP"/>
    <n v="3051.6085866890448"/>
    <n v="3051.6085866890448"/>
    <m/>
    <n v="20240152"/>
    <s v="Milena Gonzalez (Costa Rica / COIDES)"/>
    <m/>
    <m/>
  </r>
  <r>
    <d v="2024-09-26T00:00:00"/>
    <s v="Sales"/>
    <x v="0"/>
    <s v="Ankyra"/>
    <s v="820-029"/>
    <x v="1"/>
    <s v="Mango"/>
    <n v="52006"/>
    <n v="-1"/>
    <n v="647360"/>
    <n v="1942080"/>
    <s v="COP"/>
    <n v="440.46584942676031"/>
    <n v="440.46584942676031"/>
    <m/>
    <n v="20240153"/>
    <s v="Maria del Mar Giraldo (Costa Rica / COIDES)"/>
    <m/>
    <m/>
  </r>
  <r>
    <d v="2024-09-26T00:00:00"/>
    <s v="Sales"/>
    <x v="0"/>
    <s v="Ankyra"/>
    <s v="820-031"/>
    <x v="2"/>
    <s v="Extensión"/>
    <s v="NA"/>
    <n v="-1"/>
    <n v="102340"/>
    <n v="307020"/>
    <s v="COP"/>
    <n v="69.632468843201082"/>
    <n v="69.632468843201082"/>
    <m/>
    <n v="20240153"/>
    <s v="Maria del Mar Giraldo (Costa Rica / COIDES)"/>
    <m/>
    <m/>
  </r>
  <r>
    <d v="2024-09-26T00:00:00"/>
    <s v="Sales"/>
    <x v="1"/>
    <s v="Ankyra"/>
    <s v="TSXX-LOA2012"/>
    <x v="19"/>
    <s v="2.0 X 12"/>
    <s v="EE174096X1"/>
    <n v="-4"/>
    <n v="51750"/>
    <n v="13455000"/>
    <s v="COP"/>
    <n v="3051.6085866890448"/>
    <n v="3051.6085866890448"/>
    <m/>
    <n v="20240153"/>
    <s v="Maria del Mar Giraldo (Costa Rica / COIDES)"/>
    <m/>
    <m/>
  </r>
  <r>
    <d v="2024-09-26T00:00:00"/>
    <s v="Sales"/>
    <x v="1"/>
    <s v="Bio-Ray"/>
    <s v="A-1PL-211508"/>
    <x v="5"/>
    <s v="1.5 x 8"/>
    <s v="L240405101"/>
    <n v="-2"/>
    <n v="14.569553805774278"/>
    <n v="-29.139107611548557"/>
    <s v="USD"/>
    <m/>
    <n v="-29.139107611548557"/>
    <m/>
    <n v="20240154"/>
    <s v="Karen Raquel Amador Amador (Nicaragua / COIDES)"/>
    <m/>
    <m/>
  </r>
  <r>
    <d v="2024-09-26T00:00:00"/>
    <s v="Sales"/>
    <x v="1"/>
    <s v="Ankyra"/>
    <s v="TSXX-LOA2010"/>
    <x v="7"/>
    <s v="2.0 X 10"/>
    <s v="EE174095X1"/>
    <n v="-2"/>
    <n v="51750"/>
    <n v="2121750"/>
    <s v="COP"/>
    <n v="481.21520020865705"/>
    <n v="481.21520020865705"/>
    <m/>
    <n v="20240152"/>
    <s v="Milena Gonzalez (Costa Rica / COIDES)"/>
    <m/>
    <m/>
  </r>
  <r>
    <d v="2024-09-26T00:00:00"/>
    <s v="Sales"/>
    <x v="1"/>
    <s v="Bio-Ray"/>
    <s v="A-1PIZC-212014"/>
    <x v="24"/>
    <s v="IZC 2 x 14"/>
    <s v="L240701501"/>
    <n v="-2"/>
    <n v="18.73228346456693"/>
    <n v="-37.464566929133859"/>
    <s v="USD"/>
    <m/>
    <n v="-37.464566929133859"/>
    <m/>
    <n v="20240154"/>
    <s v="Karen Raquel Amador Amador (Nicaragua / COIDES)"/>
    <m/>
    <m/>
  </r>
  <r>
    <d v="2024-09-26T00:00:00"/>
    <s v="Sales"/>
    <x v="0"/>
    <s v="Bio-Ray"/>
    <n v="3308050"/>
    <x v="21"/>
    <s v="Handle Universal "/>
    <s v="NA"/>
    <n v="-1"/>
    <n v="104.06824146981627"/>
    <n v="-104.06824146981627"/>
    <s v="USD"/>
    <m/>
    <n v="-104.06824146981627"/>
    <m/>
    <n v="20240154"/>
    <s v="Karen Raquel Amador Amador (Nicaragua / COIDES)"/>
    <m/>
    <m/>
  </r>
  <r>
    <d v="2024-09-26T00:00:00"/>
    <s v="Sales"/>
    <x v="0"/>
    <s v="Bio-Ray"/>
    <n v="3318235"/>
    <x v="30"/>
    <s v="Extensión"/>
    <s v="NA"/>
    <n v="-1"/>
    <n v="31.220472440944881"/>
    <n v="-31.220472440944881"/>
    <s v="USD"/>
    <m/>
    <n v="-31.220472440944881"/>
    <m/>
    <n v="20240154"/>
    <s v="Karen Raquel Amador Amador (Nicaragua / COIDES)"/>
    <m/>
    <m/>
  </r>
  <r>
    <d v="2024-09-26T00:00:00"/>
    <s v="Sales"/>
    <x v="1"/>
    <s v="Ankyra"/>
    <s v="TSXX-LOA1508"/>
    <x v="12"/>
    <s v="1.5 x 8"/>
    <s v="EE178088X1"/>
    <n v="-2"/>
    <n v="51750"/>
    <n v="-103500"/>
    <s v="COP"/>
    <n v="-23.473912205300344"/>
    <n v="-23.473912205300344"/>
    <m/>
    <n v="20240155"/>
    <s v="Josué Siles Cabrera (Costa Rica / COIDES)"/>
    <m/>
    <m/>
  </r>
  <r>
    <d v="2024-09-26T00:00:00"/>
    <s v="Sales"/>
    <x v="1"/>
    <s v="Ankyra"/>
    <s v="TSXX-LOA2008"/>
    <x v="13"/>
    <s v="2.0 x 8"/>
    <s v="EE174094X1"/>
    <n v="-2"/>
    <n v="51750"/>
    <n v="4657500"/>
    <s v="COP"/>
    <n v="1056.3260492385155"/>
    <n v="1056.3260492385155"/>
    <m/>
    <n v="20240155"/>
    <s v="Josué Siles Cabrera (Costa Rica / COIDES)"/>
    <m/>
    <m/>
  </r>
  <r>
    <d v="2024-09-26T00:00:00"/>
    <s v="Sales"/>
    <x v="1"/>
    <s v="Ankyra"/>
    <s v="TSXX-LOA2010"/>
    <x v="7"/>
    <s v="2.0 X 10"/>
    <s v="EE174095X1"/>
    <n v="-2"/>
    <n v="51750"/>
    <n v="2121750"/>
    <s v="COP"/>
    <n v="481.21520020865705"/>
    <n v="481.21520020865705"/>
    <m/>
    <n v="20240153"/>
    <s v="Maria del Mar Giraldo (Costa Rica / COIDES)"/>
    <m/>
    <m/>
  </r>
  <r>
    <d v="2024-09-26T00:00:00"/>
    <s v="Sales"/>
    <x v="1"/>
    <s v="Ankyra"/>
    <s v="TSXX-LOA2012"/>
    <x v="19"/>
    <s v="2.0 X 12"/>
    <s v="EE174096X1"/>
    <n v="-2"/>
    <n v="51750"/>
    <n v="13455000"/>
    <s v="COP"/>
    <n v="3051.6085866890448"/>
    <n v="3051.6085866890448"/>
    <m/>
    <n v="20240153"/>
    <s v="Maria del Mar Giraldo (Costa Rica / COIDES)"/>
    <m/>
    <m/>
  </r>
  <r>
    <d v="2024-09-25T00:00:00"/>
    <s v="Sales"/>
    <x v="1"/>
    <s v="Ankyra"/>
    <s v="TSXX-LOART2012"/>
    <x v="17"/>
    <s v="2.0 x 12 Total"/>
    <s v="EE148385X1"/>
    <n v="-4"/>
    <n v="51750"/>
    <n v="2587500"/>
    <s v="COP"/>
    <n v="586.8478051325086"/>
    <n v="586.8478051325086"/>
    <m/>
    <n v="20240155"/>
    <s v="Josué Siles Cabrera (Costa Rica / COIDES)"/>
    <m/>
    <m/>
  </r>
  <r>
    <d v="2024-09-26T00:00:00"/>
    <s v="Sales"/>
    <x v="1"/>
    <s v="Ankyra"/>
    <s v="TSXX-LOA2014"/>
    <x v="14"/>
    <s v="2.0 x 14"/>
    <s v="EE173884X1"/>
    <n v="-4"/>
    <n v="51750"/>
    <n v="2587500"/>
    <s v="COP"/>
    <n v="586.8478051325086"/>
    <n v="586.8478051325086"/>
    <m/>
    <n v="20240155"/>
    <s v="Josué Siles Cabrera (Costa Rica / COIDES)"/>
    <m/>
    <m/>
  </r>
  <r>
    <d v="2024-09-26T00:00:00"/>
    <s v="Sales"/>
    <x v="1"/>
    <s v="Ankyra"/>
    <s v="TSXX-LOA2017"/>
    <x v="15"/>
    <s v="2.0 x 17"/>
    <s v="EE148379X1"/>
    <n v="-2"/>
    <n v="51750"/>
    <n v="2587500"/>
    <s v="COP"/>
    <n v="586.8478051325086"/>
    <n v="586.8478051325086"/>
    <m/>
    <n v="20240155"/>
    <s v="Josué Siles Cabrera (Costa Rica / COIDES)"/>
    <m/>
    <m/>
  </r>
  <r>
    <d v="2024-09-26T00:00:00"/>
    <s v="Sales"/>
    <x v="1"/>
    <s v="Ankyra"/>
    <s v="TSXX-LOA2012"/>
    <x v="19"/>
    <s v="2.0 X 12"/>
    <s v="EE174096X1"/>
    <n v="-4"/>
    <n v="51750"/>
    <n v="13455000"/>
    <s v="COP"/>
    <n v="3051.6085866890448"/>
    <n v="3051.6085866890448"/>
    <m/>
    <n v="20240155"/>
    <s v="Josué Siles Cabrera (Costa Rica / COIDES)"/>
    <m/>
    <m/>
  </r>
  <r>
    <d v="2024-09-26T00:00:00"/>
    <s v="Sales"/>
    <x v="1"/>
    <s v="Ankyra"/>
    <s v="TSXX-LOA1508"/>
    <x v="12"/>
    <s v="1.5 x 8"/>
    <s v="EE178088X1"/>
    <n v="-7"/>
    <n v="51750"/>
    <n v="-362250"/>
    <s v="COP"/>
    <n v="-82.158692718551208"/>
    <n v="-82.158692718551208"/>
    <m/>
    <n v="20240156"/>
    <s v="Lidia Maria Lopez Pedraza  (España / COIDES)"/>
    <m/>
    <m/>
  </r>
  <r>
    <d v="2024-09-26T00:00:00"/>
    <s v="Sales"/>
    <x v="1"/>
    <s v="Ankyra"/>
    <s v="TSXX-LOA2008"/>
    <x v="13"/>
    <s v="2.0 x 8"/>
    <s v="EE174094X1"/>
    <n v="-7"/>
    <n v="51750"/>
    <n v="4657500"/>
    <s v="COP"/>
    <n v="1056.3260492385155"/>
    <n v="1056.3260492385155"/>
    <m/>
    <n v="20240156"/>
    <s v="Lidia Maria Lopez Pedraza  (España / COIDES)"/>
    <m/>
    <m/>
  </r>
  <r>
    <d v="2024-09-26T00:00:00"/>
    <s v="Sales"/>
    <x v="1"/>
    <s v="Bio-Ray"/>
    <s v="A-1PL-212010"/>
    <x v="25"/>
    <s v="2.0 x 10"/>
    <s v="L240404601"/>
    <n v="-4"/>
    <n v="14.5833333333333"/>
    <n v="-58.333333333333201"/>
    <s v="USD"/>
    <m/>
    <n v="-58.333333333333201"/>
    <m/>
    <n v="20240154"/>
    <s v="Karen Raquel Amador Amador (Nicaragua / COIDES)"/>
    <m/>
    <m/>
  </r>
  <r>
    <d v="2024-09-26T00:00:00"/>
    <s v="Sales"/>
    <x v="0"/>
    <s v="Ankyra"/>
    <s v="820-031"/>
    <x v="2"/>
    <s v="Extensión"/>
    <s v="NA"/>
    <n v="-1"/>
    <n v="102340"/>
    <n v="307020"/>
    <s v="COP"/>
    <n v="69.632468843201082"/>
    <n v="69.632468843201082"/>
    <m/>
    <n v="20240156"/>
    <s v="Lidia Maria Lopez Pedraza  (España / COIDES)"/>
    <m/>
    <m/>
  </r>
  <r>
    <d v="2024-09-26T00:00:00"/>
    <s v="Sales"/>
    <x v="1"/>
    <s v="Bio-Ray"/>
    <s v="A-1PL-212012"/>
    <x v="20"/>
    <s v="2.0 x 12"/>
    <s v="L240530601"/>
    <n v="-5"/>
    <n v="14.569553805774278"/>
    <n v="-72.847769028871397"/>
    <s v="USD"/>
    <m/>
    <n v="-72.847769028871397"/>
    <m/>
    <n v="20240156"/>
    <s v="Lidia Maria Lopez Pedraza  (España / COIDES)"/>
    <m/>
    <m/>
  </r>
  <r>
    <d v="2024-09-27T00:00:00"/>
    <s v="Sales"/>
    <x v="1"/>
    <s v="Ankyra"/>
    <s v="TSXX-LOA2014"/>
    <x v="14"/>
    <s v="2.0 x 14"/>
    <s v="EE173884X1"/>
    <n v="-2"/>
    <n v="51750"/>
    <n v="2587500"/>
    <s v="COP"/>
    <n v="586.8478051325086"/>
    <n v="586.8478051325086"/>
    <m/>
    <n v="20240158"/>
    <s v="Milena Gonzalez (Costa Rica / COIDES)"/>
    <m/>
    <m/>
  </r>
  <r>
    <d v="2024-09-27T00:00:00"/>
    <s v="Sales"/>
    <x v="1"/>
    <s v="Ankyra"/>
    <s v="TSXX-LOA2014"/>
    <x v="14"/>
    <s v="2.0 x 14"/>
    <s v="EE173884X1"/>
    <n v="-2"/>
    <n v="51750"/>
    <n v="2587500"/>
    <s v="COP"/>
    <n v="586.8478051325086"/>
    <n v="586.8478051325086"/>
    <m/>
    <n v="20240159"/>
    <s v="Maria del Mar Giraldo (Costa Rica / COIDES)"/>
    <m/>
    <m/>
  </r>
  <r>
    <d v="2024-09-26T00:00:00"/>
    <s v="Sales"/>
    <x v="1"/>
    <s v="Ankyra"/>
    <s v="TSXX-LOA2010"/>
    <x v="7"/>
    <s v="2.0 X 10"/>
    <s v="EE174095X1"/>
    <n v="-6"/>
    <n v="51750"/>
    <n v="2121750"/>
    <s v="COP"/>
    <n v="481.21520020865705"/>
    <n v="481.21520020865705"/>
    <m/>
    <n v="20240155"/>
    <s v="Josué Siles Cabrera (Costa Rica / COIDES)"/>
    <m/>
    <m/>
  </r>
  <r>
    <d v="2024-09-27T00:00:00"/>
    <s v="Inventory loan"/>
    <x v="0"/>
    <s v="Ankyra"/>
    <s v="820-032"/>
    <x v="32"/>
    <s v="Blade for Engine"/>
    <n v="50361"/>
    <n v="2"/>
    <n v="83600"/>
    <n v="-167200"/>
    <s v="COP"/>
    <n v="-37.92114126305524"/>
    <n v="-37.92114126305524"/>
    <m/>
    <m/>
    <m/>
    <s v="Prestamo de COIDES para Completar pedido Mexico"/>
    <m/>
  </r>
  <r>
    <d v="2024-09-27T00:00:00"/>
    <s v="Inventory movement"/>
    <x v="0"/>
    <s v="Ankyra"/>
    <s v="820-028"/>
    <x v="33"/>
    <s v="UNICO"/>
    <s v="NA"/>
    <n v="2"/>
    <n v="145000"/>
    <n v="-1305000"/>
    <s v="COP"/>
    <n v="-295.97541476248261"/>
    <n v="-295.97541476248261"/>
    <m/>
    <m/>
    <m/>
    <s v="Prestamo de COIDES para Completar pedido Mexico"/>
    <m/>
  </r>
  <r>
    <d v="2024-09-27T00:00:00"/>
    <s v="Sales"/>
    <x v="1"/>
    <s v="Ankyra"/>
    <s v="TSXX-LOA2008"/>
    <x v="13"/>
    <s v="2.0 x 8"/>
    <s v="EE174094X1"/>
    <n v="-10"/>
    <n v="51750"/>
    <n v="4657500"/>
    <s v="COP"/>
    <n v="1056.3260492385155"/>
    <n v="1056.3260492385155"/>
    <m/>
    <n v="20240160"/>
    <s v="INNOVATRADE LLC Mexico - Claudio Gutierrez"/>
    <m/>
    <m/>
  </r>
  <r>
    <d v="2024-09-26T00:00:00"/>
    <s v="Sales"/>
    <x v="1"/>
    <s v="Ankyra"/>
    <s v="TSXX-LOA2010"/>
    <x v="7"/>
    <s v="2.0 X 10"/>
    <s v="EE174095X1"/>
    <n v="-10"/>
    <n v="51750"/>
    <n v="2121750"/>
    <s v="COP"/>
    <n v="481.21520020865705"/>
    <n v="481.21520020865705"/>
    <m/>
    <n v="20240156"/>
    <s v="Lidia Maria Lopez Pedraza  (España / COIDES)"/>
    <m/>
    <m/>
  </r>
  <r>
    <d v="2024-09-27T00:00:00"/>
    <s v="Inventory loan"/>
    <x v="1"/>
    <s v="Ankyra"/>
    <s v="TSXX-LOA2012"/>
    <x v="19"/>
    <s v="2.0 X 12"/>
    <s v="EE179817X1"/>
    <n v="5"/>
    <n v="51750"/>
    <n v="258750"/>
    <s v="COP"/>
    <n v="58.684780513250857"/>
    <n v="58.684780513250857"/>
    <m/>
    <m/>
    <m/>
    <s v="Prestamo de COIDES para Completar pedido Mexico"/>
    <m/>
  </r>
  <r>
    <d v="2024-09-27T00:00:00"/>
    <s v="Sales"/>
    <x v="0"/>
    <s v="Ankyra"/>
    <s v="820-028"/>
    <x v="33"/>
    <s v="UNICO"/>
    <s v="NA"/>
    <n v="-3"/>
    <n v="145000"/>
    <n v="-1305000"/>
    <s v="COP"/>
    <n v="-295.97541476248261"/>
    <n v="-295.97541476248261"/>
    <m/>
    <n v="20240160"/>
    <s v="INNOVATRADE LLC Mexico - Claudio Gutierrez"/>
    <m/>
    <m/>
  </r>
  <r>
    <d v="2024-09-27T00:00:00"/>
    <s v="Sales"/>
    <x v="0"/>
    <s v="Ankyra"/>
    <s v="820-032"/>
    <x v="32"/>
    <s v="Blade for Engine"/>
    <n v="50361"/>
    <n v="-3"/>
    <n v="83600"/>
    <n v="-167200"/>
    <s v="COP"/>
    <n v="-37.92114126305524"/>
    <n v="-37.92114126305524"/>
    <m/>
    <n v="20240160"/>
    <s v="INNOVATRADE LLC Mexico - Claudio Gutierrez"/>
    <m/>
    <m/>
  </r>
  <r>
    <d v="2024-09-27T00:00:00"/>
    <s v="Sales"/>
    <x v="1"/>
    <s v="Ankyra"/>
    <s v="TSXX-LOA2012"/>
    <x v="19"/>
    <s v="2.0 X 12"/>
    <s v="EE179817X1"/>
    <n v="-5"/>
    <n v="51750"/>
    <n v="-258750"/>
    <s v="COP"/>
    <n v="-58.684780513250857"/>
    <n v="-58.684780513250857"/>
    <m/>
    <n v="20240160"/>
    <s v="INNOVATRADE LLC Mexico - Claudio Gutierrez"/>
    <m/>
    <m/>
  </r>
  <r>
    <d v="2024-10-02T00:00:00"/>
    <s v="Inventory movement"/>
    <x v="1"/>
    <s v="Bio-Ray"/>
    <s v="A-1PIZC-212017"/>
    <x v="22"/>
    <s v="IZC 2 x 17"/>
    <s v="L230109201"/>
    <n v="-8"/>
    <n v="18.345205479452055"/>
    <n v="-146.76164383561644"/>
    <s v="USD"/>
    <m/>
    <n v="-146.76164383561644"/>
    <m/>
    <m/>
    <m/>
    <s v="Entrega a Sampedro para pruebas"/>
    <m/>
  </r>
  <r>
    <d v="2024-10-02T00:00:00"/>
    <s v="Inventory movement"/>
    <x v="1"/>
    <s v="Bio-Ray"/>
    <s v="A-1PL-211508"/>
    <x v="5"/>
    <s v="1.5 x 8"/>
    <s v="L240405101"/>
    <n v="-8"/>
    <n v="14.569553805774278"/>
    <n v="-116.55643044619423"/>
    <s v="USD"/>
    <m/>
    <n v="-116.55643044619423"/>
    <m/>
    <m/>
    <m/>
    <s v="Entrega a Sampedro para pruebas"/>
    <m/>
  </r>
  <r>
    <d v="2024-10-02T00:00:00"/>
    <s v="Inventory movement"/>
    <x v="1"/>
    <s v="Bio-Ray"/>
    <s v="A-1PIZC-212014"/>
    <x v="24"/>
    <s v="IZC 2 x 14"/>
    <s v="L240701501"/>
    <n v="-8"/>
    <n v="18.73228346456693"/>
    <n v="-149.85826771653544"/>
    <s v="USD"/>
    <m/>
    <n v="-149.85826771653544"/>
    <m/>
    <m/>
    <m/>
    <s v="Entrega a Sampedro para pruebas"/>
    <m/>
  </r>
  <r>
    <d v="2024-09-27T00:00:00"/>
    <s v="Inventory loan"/>
    <x v="1"/>
    <s v="Ankyra"/>
    <s v="TSXX-LOA2010"/>
    <x v="7"/>
    <s v="2.0 X 10"/>
    <s v="EE162876X1"/>
    <n v="5"/>
    <n v="51750"/>
    <n v="258750"/>
    <s v="COP"/>
    <n v="58.684780513250857"/>
    <n v="58.684780513250857"/>
    <m/>
    <m/>
    <m/>
    <s v="Prestamo de COIDES para Completar pedido Mexico"/>
    <m/>
  </r>
  <r>
    <d v="2024-10-04T00:00:00"/>
    <s v="Sales"/>
    <x v="1"/>
    <s v="Ankyra"/>
    <s v="TSXX-LOA2008"/>
    <x v="13"/>
    <s v="2.0 x 8"/>
    <s v="EE174094X1"/>
    <n v="-16"/>
    <n v="51750"/>
    <n v="4657500"/>
    <s v="COP"/>
    <n v="1056.3260492385155"/>
    <n v="1056.3260492385155"/>
    <m/>
    <n v="20240161"/>
    <s v="Comercial S &amp; K SpA (Juan Peña - Chile)"/>
    <m/>
    <m/>
  </r>
  <r>
    <d v="2024-09-27T00:00:00"/>
    <s v="Sales"/>
    <x v="1"/>
    <s v="Ankyra"/>
    <s v="TSXX-LOA2010"/>
    <x v="7"/>
    <s v="2.0 X 10"/>
    <s v="EE162876X1"/>
    <n v="-5"/>
    <n v="51750"/>
    <n v="-258750"/>
    <s v="COP"/>
    <n v="-58.684780513250857"/>
    <n v="-58.684780513250857"/>
    <m/>
    <n v="20240160"/>
    <s v="INNOVATRADE LLC Mexico - Claudio Gutierrez"/>
    <m/>
    <m/>
  </r>
  <r>
    <d v="2024-10-04T00:00:00"/>
    <s v="Sales"/>
    <x v="1"/>
    <s v="Ankyra"/>
    <s v="TSXX-LOA2010"/>
    <x v="7"/>
    <s v="2.0 X 10"/>
    <s v="EE174095X1"/>
    <n v="-7"/>
    <n v="51750"/>
    <n v="3622500"/>
    <s v="COP"/>
    <n v="821.58692718551197"/>
    <n v="821.58692718551197"/>
    <m/>
    <n v="20240161"/>
    <s v="Comercial S &amp; K SpA (Juan Peña - Chile)"/>
    <m/>
    <m/>
  </r>
  <r>
    <d v="2024-10-04T00:00:00"/>
    <s v="Sales"/>
    <x v="1"/>
    <s v="Ankyra"/>
    <s v="TSXX-LOA2010"/>
    <x v="7"/>
    <s v="2.0 X 10"/>
    <s v="EE180815X1"/>
    <n v="-9"/>
    <n v="51750"/>
    <n v="3674250"/>
    <s v="COP"/>
    <n v="833.32388328816216"/>
    <n v="833.32388328816216"/>
    <m/>
    <n v="20240161"/>
    <s v="Comercial S &amp; K SpA (Juan Peña - Chile)"/>
    <m/>
    <m/>
  </r>
  <r>
    <d v="2024-10-04T00:00:00"/>
    <s v="Sales"/>
    <x v="1"/>
    <s v="Ankyra"/>
    <s v="TSXX-LOA2012"/>
    <x v="19"/>
    <s v="2.0 X 12"/>
    <s v="EE174096X1"/>
    <n v="-34"/>
    <n v="51750"/>
    <n v="13455000"/>
    <s v="COP"/>
    <n v="3051.6085866890448"/>
    <n v="3051.6085866890448"/>
    <m/>
    <n v="20240161"/>
    <s v="Comercial S &amp; K SpA (Juan Peña - Chile)"/>
    <m/>
    <m/>
  </r>
  <r>
    <d v="2024-10-04T00:00:00"/>
    <s v="Sales"/>
    <x v="1"/>
    <s v="Ankyra"/>
    <s v="TSXX-LOA2014"/>
    <x v="14"/>
    <s v="2.0 x 14"/>
    <s v="EE173884X1"/>
    <n v="-8"/>
    <n v="51750"/>
    <n v="7762500"/>
    <s v="COP"/>
    <n v="1760.5434153975257"/>
    <n v="1760.5434153975257"/>
    <m/>
    <n v="20240161"/>
    <s v="Comercial S &amp; K SpA (Juan Peña - Chile)"/>
    <m/>
    <m/>
  </r>
  <r>
    <d v="2024-10-04T00:00:00"/>
    <s v="Sales"/>
    <x v="1"/>
    <s v="Ankyra"/>
    <s v="TSXX-LOA2017"/>
    <x v="15"/>
    <s v="2.0 x 17"/>
    <s v="EE148381X1"/>
    <n v="-9"/>
    <n v="51750"/>
    <n v="2587500"/>
    <s v="COP"/>
    <n v="586.8478051325086"/>
    <n v="586.8478051325086"/>
    <m/>
    <n v="20240161"/>
    <s v="Comercial S &amp; K SpA (Juan Peña - Chile)"/>
    <m/>
    <m/>
  </r>
  <r>
    <d v="2024-10-04T00:00:00"/>
    <s v="Sales"/>
    <x v="1"/>
    <s v="Ankyra"/>
    <s v="TSXX-LOA2017"/>
    <x v="15"/>
    <s v="2.0 x 17"/>
    <s v="EE162879X1"/>
    <n v="-2"/>
    <n v="51750"/>
    <n v="2587500"/>
    <s v="COP"/>
    <n v="586.8478051325086"/>
    <n v="586.8478051325086"/>
    <m/>
    <n v="20240161"/>
    <s v="Comercial S &amp; K SpA (Juan Peña - Chile)"/>
    <m/>
    <m/>
  </r>
  <r>
    <d v="2024-10-04T00:00:00"/>
    <s v="Sales"/>
    <x v="1"/>
    <s v="Ankyra"/>
    <s v="TSXX-LOART2012"/>
    <x v="17"/>
    <s v="2.0 x 12 Total"/>
    <s v="EE148385X1"/>
    <n v="-4"/>
    <n v="51750"/>
    <n v="2587500"/>
    <s v="COP"/>
    <n v="586.8478051325086"/>
    <n v="586.8478051325086"/>
    <m/>
    <n v="20240161"/>
    <s v="Comercial S &amp; K SpA (Juan Peña - Chile)"/>
    <m/>
    <m/>
  </r>
  <r>
    <d v="2024-10-04T00:00:00"/>
    <s v="Sales"/>
    <x v="0"/>
    <s v="Ankyra"/>
    <s v="820-028"/>
    <x v="33"/>
    <s v="UNICO"/>
    <s v="NA"/>
    <n v="-7"/>
    <n v="145000"/>
    <n v="-1305000"/>
    <s v="COP"/>
    <n v="-295.97541476248261"/>
    <n v="-295.97541476248261"/>
    <m/>
    <n v="20240161"/>
    <s v="Comercial S &amp; K SpA (Juan Peña - Chile)"/>
    <m/>
    <m/>
  </r>
  <r>
    <d v="2024-10-04T00:00:00"/>
    <s v="Sales"/>
    <x v="0"/>
    <s v="Ankyra"/>
    <s v="820-032"/>
    <x v="32"/>
    <s v="Blade for Engine"/>
    <n v="50361"/>
    <n v="-7"/>
    <n v="83600"/>
    <n v="-167200"/>
    <s v="COP"/>
    <n v="-37.92114126305524"/>
    <n v="-37.92114126305524"/>
    <m/>
    <n v="20240161"/>
    <s v="Comercial S &amp; K SpA (Juan Peña - Chile)"/>
    <m/>
    <m/>
  </r>
  <r>
    <d v="2024-10-04T00:00:00"/>
    <s v="Sales"/>
    <x v="0"/>
    <s v="Ankyra"/>
    <s v="820-029"/>
    <x v="1"/>
    <s v="Mango"/>
    <n v="52006"/>
    <n v="-2"/>
    <n v="647360"/>
    <n v="1942080"/>
    <s v="COP"/>
    <n v="440.46584942676031"/>
    <n v="440.46584942676031"/>
    <m/>
    <n v="20240161"/>
    <s v="Comercial S &amp; K SpA (Juan Peña - Chile)"/>
    <m/>
    <m/>
  </r>
  <r>
    <d v="2024-10-04T00:00:00"/>
    <s v="Sales"/>
    <x v="0"/>
    <s v="Ankyra"/>
    <s v="820-031"/>
    <x v="2"/>
    <s v="Extensión"/>
    <s v="NA"/>
    <n v="-5"/>
    <n v="102340"/>
    <n v="307020"/>
    <s v="COP"/>
    <n v="69.632468843201082"/>
    <n v="69.632468843201082"/>
    <m/>
    <n v="20240161"/>
    <s v="Comercial S &amp; K SpA (Juan Peña - Chile)"/>
    <m/>
    <m/>
  </r>
  <r>
    <d v="2024-10-04T00:00:00"/>
    <s v="Inventory"/>
    <x v="1"/>
    <s v="Ankyra"/>
    <s v="TSXX-LOA2014"/>
    <x v="14"/>
    <s v="2.0 x 14"/>
    <s v="EE179818X1"/>
    <n v="20"/>
    <n v="51750"/>
    <n v="7762500"/>
    <s v="COP"/>
    <n v="1760.5434153975257"/>
    <n v="1760.5434153975257"/>
    <m/>
    <m/>
    <m/>
    <s v="Retorno Prestamo COIDES curso Dra Patricia Vergara"/>
    <m/>
  </r>
  <r>
    <d v="2024-10-04T00:00:00"/>
    <s v="Inventory movement"/>
    <x v="1"/>
    <s v="Ankyra"/>
    <s v="TSXX-LOA2012"/>
    <x v="19"/>
    <s v="2.0 X 12"/>
    <s v="EE179817X1"/>
    <n v="26"/>
    <n v="51750"/>
    <n v="13455000"/>
    <s v="COP"/>
    <n v="3051.6085866890448"/>
    <n v="3051.6085866890448"/>
    <m/>
    <m/>
    <m/>
    <s v="Prestamo de COIDES para Completar pedido Paraguay"/>
    <m/>
  </r>
  <r>
    <d v="2024-10-04T00:00:00"/>
    <s v="Sales"/>
    <x v="1"/>
    <s v="Ankyra"/>
    <s v="TSXX-LOA2012"/>
    <x v="19"/>
    <s v="2.0 X 12"/>
    <s v="EE179817X1"/>
    <n v="-25"/>
    <n v="51750"/>
    <n v="13455000"/>
    <s v="COP"/>
    <n v="3051.6085866890448"/>
    <n v="3051.6085866890448"/>
    <m/>
    <n v="20240163"/>
    <s v="José cantero (Paraguay / COIDES)"/>
    <m/>
    <m/>
  </r>
  <r>
    <d v="2024-10-04T00:00:00"/>
    <s v="Sales"/>
    <x v="1"/>
    <s v="Ankyra"/>
    <s v="TSXX-LOA2012"/>
    <x v="19"/>
    <s v="2.0 X 12"/>
    <s v="EE174096X1"/>
    <n v="-10"/>
    <n v="51750"/>
    <n v="-517500"/>
    <s v="COP"/>
    <n v="-117.36956102650171"/>
    <n v="-117.36956102650171"/>
    <m/>
    <n v="20240163"/>
    <s v="José cantero (Paraguay / COIDES)"/>
    <m/>
    <m/>
  </r>
  <r>
    <d v="2024-10-04T00:00:00"/>
    <s v="Sales"/>
    <x v="1"/>
    <s v="Ankyra"/>
    <s v="TSXX-LOA2014"/>
    <x v="14"/>
    <s v="2.0 x 14"/>
    <s v="EE173884X1"/>
    <n v="-19"/>
    <n v="51750"/>
    <n v="7762500"/>
    <s v="COP"/>
    <n v="1760.5434153975257"/>
    <n v="1760.5434153975257"/>
    <m/>
    <n v="20240163"/>
    <s v="José cantero (Paraguay / COIDES)"/>
    <m/>
    <m/>
  </r>
  <r>
    <d v="2024-10-04T00:00:00"/>
    <s v="Sales"/>
    <x v="1"/>
    <s v="Ankyra"/>
    <s v="TSXX-LOA2014"/>
    <x v="14"/>
    <s v="2.0 x 14"/>
    <s v="EE179818X1"/>
    <n v="-16"/>
    <n v="51750"/>
    <n v="7762500"/>
    <s v="COP"/>
    <n v="1760.5434153975257"/>
    <n v="1760.5434153975257"/>
    <m/>
    <n v="20240163"/>
    <s v="José cantero (Paraguay / COIDES)"/>
    <m/>
    <m/>
  </r>
  <r>
    <d v="2024-10-04T00:00:00"/>
    <s v="Sales"/>
    <x v="1"/>
    <s v="Ankyra"/>
    <s v="TSXX-LOA2017"/>
    <x v="15"/>
    <s v="2.0 x 17"/>
    <s v="EE162879X1"/>
    <n v="-10"/>
    <n v="51750"/>
    <n v="2587500"/>
    <s v="COP"/>
    <n v="586.8478051325086"/>
    <n v="586.8478051325086"/>
    <m/>
    <n v="20240163"/>
    <s v="José cantero (Paraguay / COIDES)"/>
    <m/>
    <m/>
  </r>
  <r>
    <d v="2024-10-04T00:00:00"/>
    <s v="Sales"/>
    <x v="0"/>
    <s v="Ankyra"/>
    <s v="820-029"/>
    <x v="1"/>
    <s v="Mango"/>
    <n v="52006"/>
    <n v="-2"/>
    <n v="647360"/>
    <n v="1942080"/>
    <s v="COP"/>
    <n v="440.46584942676031"/>
    <n v="440.46584942676031"/>
    <m/>
    <n v="20240163"/>
    <s v="José cantero (Paraguay / COIDES)"/>
    <m/>
    <m/>
  </r>
  <r>
    <d v="2024-10-04T00:00:00"/>
    <s v="Sales"/>
    <x v="0"/>
    <s v="Ankyra"/>
    <s v="820-031"/>
    <x v="2"/>
    <s v="Extensión"/>
    <s v="NA"/>
    <n v="-2"/>
    <n v="102340"/>
    <n v="307020"/>
    <s v="COP"/>
    <n v="69.632468843201082"/>
    <n v="69.632468843201082"/>
    <m/>
    <n v="20240163"/>
    <s v="José cantero (Paraguay / COIDES)"/>
    <m/>
    <m/>
  </r>
  <r>
    <d v="2024-10-10T00:00:00"/>
    <s v="Sales"/>
    <x v="1"/>
    <s v="Bio-Ray"/>
    <s v="A-1PL-211508"/>
    <x v="5"/>
    <s v="1.5 x 8"/>
    <s v="L240405101"/>
    <n v="-12"/>
    <n v="14.569553805774278"/>
    <n v="-174.83464566929135"/>
    <s v="USD"/>
    <m/>
    <n v="-174.83464566929135"/>
    <m/>
    <n v="20240162"/>
    <s v="Grupo Helix (Panamá - Dra Ilka)"/>
    <m/>
    <m/>
  </r>
  <r>
    <d v="2024-10-10T00:00:00"/>
    <s v="Sales"/>
    <x v="1"/>
    <s v="Bio-Ray"/>
    <s v="A-1PL-212008"/>
    <x v="6"/>
    <s v="2.0 x 8"/>
    <s v="L240533701"/>
    <n v="-5"/>
    <n v="14.569553805774278"/>
    <n v="-72.847769028871397"/>
    <s v="USD"/>
    <m/>
    <n v="-72.847769028871397"/>
    <m/>
    <n v="20240162"/>
    <s v="Grupo Helix (Panamá - Dra Ilka)"/>
    <m/>
    <m/>
  </r>
  <r>
    <d v="2024-10-10T00:00:00"/>
    <s v="Sales"/>
    <x v="1"/>
    <s v="Bio-Ray"/>
    <s v="A-1PIZC-212014"/>
    <x v="24"/>
    <s v="IZC 2 x 14"/>
    <s v="L240701501"/>
    <n v="-12"/>
    <n v="18.73228346456693"/>
    <n v="-224.78740157480314"/>
    <s v="USD"/>
    <m/>
    <n v="-224.78740157480314"/>
    <m/>
    <n v="20240162"/>
    <s v="Grupo Helix (Panamá - Dra Ilka)"/>
    <m/>
    <m/>
  </r>
  <r>
    <d v="2024-10-10T00:00:00"/>
    <s v="Sales"/>
    <x v="1"/>
    <s v="Bio-Ray"/>
    <s v="A-1PIZC-212017"/>
    <x v="22"/>
    <s v="IZC 2 x 17"/>
    <s v="L240314201"/>
    <n v="-6"/>
    <n v="18.75"/>
    <n v="372.82894736842104"/>
    <s v="USD"/>
    <m/>
    <n v="372.82894736842104"/>
    <m/>
    <n v="20240162"/>
    <s v="Grupo Helix (Panamá - Dra Ilka)"/>
    <m/>
    <m/>
  </r>
  <r>
    <d v="2024-10-10T00:00:00"/>
    <s v="Sales"/>
    <x v="0"/>
    <s v="Bio-Ray"/>
    <n v="3308050"/>
    <x v="21"/>
    <s v="Handle Universal "/>
    <s v="NA"/>
    <n v="-2"/>
    <n v="104.3726235741445"/>
    <n v="-208.745247148289"/>
    <s v="USD"/>
    <m/>
    <n v="-208.745247148289"/>
    <m/>
    <n v="20240162"/>
    <s v="Grupo Helix (Panamá - Dra Ilka)"/>
    <m/>
    <m/>
  </r>
  <r>
    <d v="2024-10-10T00:00:00"/>
    <s v="Sales"/>
    <x v="0"/>
    <s v="Bio-Ray"/>
    <n v="3318235"/>
    <x v="30"/>
    <s v="Extensión"/>
    <s v="NA"/>
    <n v="-2"/>
    <n v="31.220472440944881"/>
    <n v="-62.440944881889763"/>
    <s v="USD"/>
    <m/>
    <n v="-62.440944881889763"/>
    <m/>
    <n v="20240162"/>
    <s v="Grupo Helix (Panamá - Dra Ilka)"/>
    <m/>
    <m/>
  </r>
  <r>
    <d v="2024-10-10T00:00:00"/>
    <s v="Sales"/>
    <x v="0"/>
    <s v="Bio-Ray"/>
    <n v="3318055"/>
    <x v="0"/>
    <s v="Contra Angulo"/>
    <m/>
    <n v="-1"/>
    <n v="309.59488272921106"/>
    <n v="-309.59488272921106"/>
    <s v="USD"/>
    <m/>
    <n v="-309.59488272921106"/>
    <m/>
    <n v="20240162"/>
    <s v="Grupo Helix (Panamá - Dra Ilka)"/>
    <m/>
    <m/>
  </r>
  <r>
    <d v="2024-10-10T00:00:00"/>
    <s v="Sales"/>
    <x v="1"/>
    <s v="Bio-Ray"/>
    <s v="A-1PL-212012"/>
    <x v="20"/>
    <s v="2.0 x 12"/>
    <s v="L240530601"/>
    <n v="-3"/>
    <n v="14.569553805774278"/>
    <n v="-43.708661417322837"/>
    <s v="USD"/>
    <m/>
    <n v="-43.708661417322837"/>
    <m/>
    <n v="20240162"/>
    <s v="Grupo Helix (Panamá - Dra Ilka)"/>
    <m/>
    <m/>
  </r>
  <r>
    <d v="2024-10-15T00:00:00"/>
    <s v="Sales"/>
    <x v="1"/>
    <s v="Ankyra"/>
    <s v="TSXX-LOA2025"/>
    <x v="45"/>
    <s v="2.0 X 25"/>
    <s v="EE160217X1"/>
    <n v="-1"/>
    <n v="60750"/>
    <n v="-60750"/>
    <s v="COP"/>
    <n v="-13.778165859632811"/>
    <n v="-13.778165859632811"/>
    <m/>
    <n v="20240167"/>
    <s v="Istael Lenis C"/>
    <m/>
    <m/>
  </r>
  <r>
    <d v="2024-10-15T00:00:00"/>
    <s v="Sales"/>
    <x v="1"/>
    <s v="Ankyra"/>
    <s v="TSXX-LOA2025"/>
    <x v="45"/>
    <s v="2.0 X 25"/>
    <s v="EE160217X1"/>
    <n v="-1"/>
    <n v="60750"/>
    <n v="-60750"/>
    <s v="COP"/>
    <n v="-13.778165859632811"/>
    <n v="-13.778165859632811"/>
    <m/>
    <n v="20240168"/>
    <s v="Andrea Avendaño Rendon"/>
    <m/>
    <m/>
  </r>
  <r>
    <d v="2024-10-18T00:00:00"/>
    <s v="Sales"/>
    <x v="1"/>
    <s v="Bio-Ray"/>
    <s v="A-1PIZC-212017"/>
    <x v="22"/>
    <s v="IZC 2 x 17"/>
    <s v="L230109201"/>
    <n v="-9"/>
    <n v="18.345205479452055"/>
    <n v="-165.1068493150685"/>
    <s v="USD"/>
    <n v="-3.74464124185089E-2"/>
    <n v="-165.1068493150685"/>
    <m/>
    <n v="20240169"/>
    <s v="Medicona SRL (Guillermo Ramírez-Rep Dominicana)"/>
    <m/>
    <m/>
  </r>
  <r>
    <d v="2024-10-18T00:00:00"/>
    <s v="Sales"/>
    <x v="1"/>
    <s v="Bio-Ray"/>
    <s v="A-1PIZC-212014"/>
    <x v="24"/>
    <s v="IZC 2 x 14"/>
    <s v="L240701501"/>
    <n v="-15"/>
    <n v="18.73228346456693"/>
    <n v="-280.98425196850394"/>
    <s v="USD"/>
    <n v="-6.3727532964064262E-2"/>
    <n v="-280.98425196850394"/>
    <m/>
    <n v="20240169"/>
    <s v="Medicona SRL (Guillermo Ramírez-Rep Dominicana)"/>
    <m/>
    <m/>
  </r>
  <r>
    <d v="2024-10-18T00:00:00"/>
    <s v="Sales"/>
    <x v="1"/>
    <s v="Bio-Ray"/>
    <s v="A-1PL-212014"/>
    <x v="8"/>
    <s v="2.0 x 14"/>
    <s v=" L220304601"/>
    <n v="-5"/>
    <n v="14.583333333333334"/>
    <n v="-72.916666666666671"/>
    <s v="COP"/>
    <n v="-1.6537579049627861E-2"/>
    <n v="-72.916666666666671"/>
    <m/>
    <n v="20240169"/>
    <s v="Medicona SRL (Guillermo Ramírez-Rep Dominicana)"/>
    <m/>
    <m/>
  </r>
  <r>
    <d v="2024-10-18T00:00:00"/>
    <s v="Sales"/>
    <x v="1"/>
    <s v="Bio-Ray"/>
    <s v="A-1PL-212014"/>
    <x v="8"/>
    <s v="2.0 x 14"/>
    <s v="L220407801"/>
    <n v="-2"/>
    <n v="14.583333333333334"/>
    <n v="-29.166666666666668"/>
    <s v="USD"/>
    <n v="-6.6150316198511439E-3"/>
    <n v="-29.166666666666668"/>
    <m/>
    <n v="20240169"/>
    <s v="Medicona SRL (Guillermo Ramírez-Rep Dominicana)"/>
    <m/>
    <m/>
  </r>
  <r>
    <d v="2024-09-26T00:00:00"/>
    <s v="Sales"/>
    <x v="1"/>
    <s v="Bio-Ray"/>
    <s v="A-1PL-212012"/>
    <x v="20"/>
    <s v="2.0 x 12"/>
    <s v="L240530601"/>
    <n v="-2"/>
    <n v="14.569553805774278"/>
    <n v="-29.139107611548557"/>
    <s v="USD"/>
    <n v="-6.6087811962733311E-3"/>
    <n v="-29.139107611548557"/>
    <m/>
    <n v="20240154"/>
    <s v="Karen Raquel Amador Amador (Nicaragua / COIDES)"/>
    <m/>
    <m/>
  </r>
  <r>
    <d v="2024-10-10T00:00:00"/>
    <s v="Sales"/>
    <x v="1"/>
    <s v="Bio-Ray"/>
    <s v="A-1PL-212010"/>
    <x v="25"/>
    <s v="2.0 x 10"/>
    <s v="L240404601"/>
    <n v="-9"/>
    <n v="14.694879832810868"/>
    <n v="732.0723684210526"/>
    <s v="USD"/>
    <n v="0.16603480680427127"/>
    <n v="732.0723684210526"/>
    <m/>
    <n v="20240162"/>
    <s v="Grupo Helix (Panamá - Dra Ilka)"/>
    <m/>
    <m/>
  </r>
  <r>
    <d v="2024-10-18T00:00:00"/>
    <s v="Sales"/>
    <x v="1"/>
    <s v="Bio-Ray"/>
    <s v="A-1PL-212010"/>
    <x v="25"/>
    <s v="2.0 x 10"/>
    <s v="L240610101"/>
    <n v="-15"/>
    <n v="14.569553805774278"/>
    <n v="-218.54330708661416"/>
    <s v="USD"/>
    <n v="-4.956585897204998E-2"/>
    <n v="-218.54330708661416"/>
    <m/>
    <n v="20240169"/>
    <s v="Medicona SRL (Guillermo Ramírez-Rep Dominicana)"/>
    <m/>
    <m/>
  </r>
  <r>
    <d v="2024-10-18T00:00:00"/>
    <s v="Sales"/>
    <x v="1"/>
    <s v="Bio-Ray"/>
    <s v="A-1PL-212008"/>
    <x v="6"/>
    <s v="2.0 x 8"/>
    <s v="L240533701"/>
    <n v="-4"/>
    <n v="14.569553805774278"/>
    <n v="-58.278215223097114"/>
    <s v="USD"/>
    <n v="-1.3217562392546662E-2"/>
    <n v="-58.278215223097114"/>
    <m/>
    <n v="20240169"/>
    <s v="Medicona SRL (Guillermo Ramírez-Rep Dominicana)"/>
    <m/>
    <m/>
  </r>
  <r>
    <d v="2024-10-18T00:00:00"/>
    <s v="Sales"/>
    <x v="1"/>
    <s v="Bio-Ray"/>
    <s v="A-1PL-211508"/>
    <x v="5"/>
    <s v="1.5 x 8"/>
    <s v="L240405101"/>
    <n v="-15"/>
    <n v="14.569553805774278"/>
    <n v="-218.54330708661416"/>
    <s v="USD"/>
    <n v="-4.956585897204998E-2"/>
    <n v="-218.54330708661416"/>
    <m/>
    <n v="20240169"/>
    <s v="Medicona SRL (Guillermo Ramírez-Rep Dominicana)"/>
    <m/>
    <m/>
  </r>
  <r>
    <d v="2024-10-18T00:00:00"/>
    <s v="Sales"/>
    <x v="0"/>
    <s v="Bio-Ray"/>
    <n v="3308050"/>
    <x v="21"/>
    <s v="Handle Universal "/>
    <s v="NA"/>
    <n v="-2"/>
    <n v="104.3726235741445"/>
    <n v="-208.745247148289"/>
    <s v="USD"/>
    <n v="-4.7343648355871092E-2"/>
    <n v="-208.745247148289"/>
    <m/>
    <n v="20240169"/>
    <s v="Medicona SRL (Guillermo Ramírez-Rep Dominicana)"/>
    <m/>
    <m/>
  </r>
  <r>
    <d v="2024-10-18T00:00:00"/>
    <s v="Sales"/>
    <x v="0"/>
    <s v="Bio-Ray"/>
    <n v="3318235"/>
    <x v="30"/>
    <s v="Extensión"/>
    <s v="NA"/>
    <n v="-2"/>
    <n v="31.220472440944881"/>
    <n v="-62.440944881889763"/>
    <s v="USD"/>
    <n v="-1.4161673992014281E-2"/>
    <n v="-62.440944881889763"/>
    <m/>
    <n v="20240169"/>
    <s v="Medicona SRL (Guillermo Ramírez-Rep Dominicana)"/>
    <m/>
    <m/>
  </r>
  <r>
    <d v="2024-10-18T00:00:00"/>
    <s v="Sales"/>
    <x v="1"/>
    <s v="Bio-Ray"/>
    <s v="A-1PL-212012"/>
    <x v="20"/>
    <s v="2.0 x 12"/>
    <s v="L240530601"/>
    <n v="-19"/>
    <n v="14.569553805774278"/>
    <n v="-276.82152230971127"/>
    <s v="USD"/>
    <n v="-6.278342136459665E-2"/>
    <n v="-276.82152230971127"/>
    <m/>
    <n v="20240169"/>
    <s v="Medicona SRL (Guillermo Ramírez-Rep Dominicana)"/>
    <m/>
    <m/>
  </r>
  <r>
    <d v="2024-10-28T00:00:00"/>
    <s v="Sales"/>
    <x v="1"/>
    <s v="Bio-Ray"/>
    <s v="A-1PS-222012"/>
    <x v="9"/>
    <s v="TS 2.0 x 12"/>
    <s v="L220108401"/>
    <n v="-1"/>
    <n v="14.569553805774278"/>
    <n v="-14.569553805774278"/>
    <s v="USD"/>
    <n v="-3.3043905981366656E-3"/>
    <n v="-14.569553805774278"/>
    <m/>
    <n v="20240239"/>
    <s v="Smile Arc (Panamá - Dr Martinelli)"/>
    <m/>
    <m/>
  </r>
  <r>
    <d v="2024-10-28T00:00:00"/>
    <s v="Sales"/>
    <x v="1"/>
    <s v="Bio-Ray"/>
    <s v="A-1PIZC-212014"/>
    <x v="24"/>
    <s v="IZC 2 x 14"/>
    <s v="L240701501"/>
    <n v="-6"/>
    <n v="18.73228346456693"/>
    <n v="-74.929133858267718"/>
    <s v="USD"/>
    <n v="-1.6994008790417139E-2"/>
    <n v="-74.929133858267718"/>
    <m/>
    <n v="20240239"/>
    <s v="Smile Arc (Panamá - Dr Martinelli)"/>
    <m/>
    <m/>
  </r>
  <r>
    <d v="2024-10-28T00:00:00"/>
    <s v="Sales"/>
    <x v="1"/>
    <s v="Bio-Ray"/>
    <s v="A-1PL-211508"/>
    <x v="5"/>
    <s v="1.5 x 8"/>
    <s v="L240405101"/>
    <n v="-5"/>
    <n v="14.569553805774278"/>
    <n v="-72.847769028871397"/>
    <s v="USD"/>
    <n v="-1.652195299068333E-2"/>
    <n v="-72.847769028871397"/>
    <m/>
    <n v="20240239"/>
    <s v="Smile Arc (Panamá - Dr Martinelli)"/>
    <m/>
    <m/>
  </r>
  <r>
    <d v="2024-10-28T00:00:00"/>
    <s v="Sales"/>
    <x v="1"/>
    <s v="Ankyra"/>
    <s v="TSXX-LOART2012"/>
    <x v="17"/>
    <s v="2.0 x 12 Total"/>
    <s v="EE148385X1"/>
    <n v="-3"/>
    <n v="51750"/>
    <n v="-155250"/>
    <s v="COP"/>
    <n v="-35.210868307950513"/>
    <n v="-35.210868307950513"/>
    <m/>
    <n v="20240239"/>
    <s v="Smile Arc (Panamá - Dr Martinelli)"/>
    <m/>
    <m/>
  </r>
  <r>
    <d v="2024-10-28T00:00:00"/>
    <s v="Sales"/>
    <x v="1"/>
    <s v="Ankyra"/>
    <s v="TSXX-LOA1508"/>
    <x v="12"/>
    <s v="1.5 x 8"/>
    <s v="EE178088X1"/>
    <n v="-4"/>
    <n v="51750"/>
    <n v="-207000"/>
    <s v="COP"/>
    <n v="-46.947824410600688"/>
    <n v="-46.947824410600688"/>
    <m/>
    <n v="20240239"/>
    <s v="Smile Arc (Panamá - Dr Martinelli)"/>
    <m/>
    <m/>
  </r>
  <r>
    <d v="2024-10-28T00:00:00"/>
    <s v="Sales"/>
    <x v="1"/>
    <s v="Bio-Ray"/>
    <s v="A-1PL-212012"/>
    <x v="20"/>
    <s v="2.0 x 12"/>
    <s v="L240530601"/>
    <n v="-27"/>
    <n v="14.569553805774278"/>
    <n v="-393.37795275590554"/>
    <s v="USD"/>
    <m/>
    <n v="-393.37795275590554"/>
    <m/>
    <n v="20240239"/>
    <s v="Smile Arc (Panamá - Dr Martinelli)"/>
    <m/>
    <m/>
  </r>
  <r>
    <d v="2024-10-30T00:00:00"/>
    <s v="Sales"/>
    <x v="1"/>
    <s v="Ankyra"/>
    <s v="TSXX-LOA1508"/>
    <x v="12"/>
    <s v="1.5 x 8"/>
    <s v="EE178088X1"/>
    <n v="-2"/>
    <n v="51750"/>
    <n v="-103500"/>
    <s v="COP"/>
    <n v="-23.473912205300344"/>
    <n v="-23.473912205300344"/>
    <m/>
    <n v="20240257"/>
    <s v="Ayrton Pérez Cardenas - Chile"/>
    <m/>
    <m/>
  </r>
  <r>
    <d v="2024-10-30T00:00:00"/>
    <s v="Sales"/>
    <x v="1"/>
    <s v="Ankyra"/>
    <s v="TSXX-LOA2014"/>
    <x v="14"/>
    <s v="2.0 x 14"/>
    <s v="EE174097X1"/>
    <n v="-1"/>
    <n v="51750"/>
    <n v="-51750"/>
    <s v="COP"/>
    <n v="-11.736956102650172"/>
    <n v="-11.736956102650172"/>
    <m/>
    <n v="20240257"/>
    <s v="Ayrton Pérez Cardenas - Chile"/>
    <m/>
    <m/>
  </r>
  <r>
    <d v="2024-10-30T00:00:00"/>
    <s v="Sales"/>
    <x v="1"/>
    <s v="Ankyra"/>
    <s v="TSXX-LOA2014"/>
    <x v="14"/>
    <s v="2.0 x 14"/>
    <s v="EE173884X1"/>
    <n v="-1"/>
    <n v="51750"/>
    <n v="-51750"/>
    <s v="COP"/>
    <n v="-11.736956102650172"/>
    <n v="-11.736956102650172"/>
    <m/>
    <n v="20240257"/>
    <s v="Ayrton Pérez Cardenas - Chile"/>
    <m/>
    <m/>
  </r>
  <r>
    <d v="2024-11-12T00:00:00"/>
    <s v="Sales"/>
    <x v="1"/>
    <s v="Ankyra"/>
    <s v="TSXX-LOA1508"/>
    <x v="12"/>
    <s v="1.5 x 8"/>
    <s v="EE178088X1"/>
    <n v="-7"/>
    <n v="51750"/>
    <n v="-362250"/>
    <s v="COP"/>
    <n v="-82.158692718551208"/>
    <n v="-82.158692718551208"/>
    <m/>
    <n v="20240318"/>
    <s v="INNOVATRADE LLC Mexico - Claudio Gutierrez"/>
    <m/>
    <m/>
  </r>
  <r>
    <d v="2024-11-12T00:00:00"/>
    <s v="Sales"/>
    <x v="1"/>
    <s v="Ankyra"/>
    <s v="TSXX-LOA2008"/>
    <x v="13"/>
    <s v="2.0 x 8"/>
    <s v="EE162375X1"/>
    <n v="-1"/>
    <n v="51750"/>
    <n v="-51750"/>
    <s v="COP"/>
    <n v="-11.736956102650172"/>
    <n v="-11.736956102650172"/>
    <m/>
    <n v="20240318"/>
    <s v="INNOVATRADE LLC Mexico - Claudio Gutierrez"/>
    <m/>
    <m/>
  </r>
  <r>
    <d v="2024-11-12T00:00:00"/>
    <s v="Sales"/>
    <x v="1"/>
    <s v="Ankyra"/>
    <s v="TSXX-LOA2008"/>
    <x v="13"/>
    <s v="2.0 x 8"/>
    <s v="EE152481X1"/>
    <n v="-4"/>
    <n v="51750"/>
    <n v="-207000"/>
    <s v="COP"/>
    <n v="-46.947824410600688"/>
    <n v="-46.947824410600688"/>
    <m/>
    <n v="20240318"/>
    <s v="INNOVATRADE LLC Mexico - Claudio Gutierrez"/>
    <m/>
    <m/>
  </r>
  <r>
    <d v="2024-11-12T00:00:00"/>
    <s v="Sales"/>
    <x v="0"/>
    <s v="Ankyra"/>
    <s v="820-029"/>
    <x v="1"/>
    <s v="Mango"/>
    <n v="52006"/>
    <n v="-3"/>
    <n v="647360"/>
    <n v="-1942080"/>
    <s v="COP"/>
    <n v="-440.46584942676031"/>
    <n v="-440.46584942676031"/>
    <m/>
    <n v="20240318"/>
    <s v="INNOVATRADE LLC Mexico - Claudio Gutierrez"/>
    <m/>
    <m/>
  </r>
  <r>
    <d v="2024-11-12T00:00:00"/>
    <s v="Sales"/>
    <x v="0"/>
    <s v="Ankyra"/>
    <s v="820-031"/>
    <x v="2"/>
    <s v="Extensión"/>
    <s v="NA"/>
    <n v="-20"/>
    <n v="102340"/>
    <n v="-2046800"/>
    <s v="COP"/>
    <n v="-464.21645895467384"/>
    <n v="-464.21645895467384"/>
    <m/>
    <n v="20240318"/>
    <s v="INNOVATRADE LLC Mexico - Claudio Gutierrez"/>
    <m/>
    <m/>
  </r>
  <r>
    <d v="2024-11-12T00:00:00"/>
    <s v="Sales"/>
    <x v="0"/>
    <s v="Ankyra"/>
    <s v="820-032"/>
    <x v="32"/>
    <s v="Blade for Engine"/>
    <s v="NA"/>
    <n v="-2"/>
    <n v="83600"/>
    <n v="-167200"/>
    <s v="COP"/>
    <n v="-37.92114126305524"/>
    <n v="-37.92114126305524"/>
    <m/>
    <n v="20240318"/>
    <s v="INNOVATRADE LLC Mexico - Claudio Gutierrez"/>
    <m/>
    <m/>
  </r>
  <r>
    <d v="2024-11-14T00:00:00"/>
    <s v="Purchasing"/>
    <x v="1"/>
    <s v="Bio-Ray"/>
    <s v="A-1PL-212012"/>
    <x v="20"/>
    <s v="2.0 x 12"/>
    <s v="L240910901"/>
    <n v="25"/>
    <n v="14.48404255319149"/>
    <n v="362.10106382978722"/>
    <s v="USD"/>
    <m/>
    <n v="362.10106382978722"/>
    <s v="BioRay 20241106"/>
    <m/>
    <m/>
    <m/>
    <m/>
  </r>
  <r>
    <d v="2024-11-14T00:00:00"/>
    <s v="Purchasing"/>
    <x v="1"/>
    <s v="Bio-Ray"/>
    <s v="A-1PL-212012"/>
    <x v="20"/>
    <s v="2.0 x 12"/>
    <s v="L240913401"/>
    <n v="50"/>
    <n v="14.48404255319149"/>
    <n v="724.20212765957444"/>
    <s v="USD"/>
    <m/>
    <n v="724.20212765957444"/>
    <s v="BioRay 20241106"/>
    <m/>
    <m/>
    <m/>
    <m/>
  </r>
  <r>
    <d v="2024-11-14T00:00:00"/>
    <s v="Purchasing"/>
    <x v="1"/>
    <s v="Bio-Ray"/>
    <s v="A-1PL-211508"/>
    <x v="5"/>
    <s v="1.5 x 8"/>
    <s v="L240901701"/>
    <n v="50"/>
    <n v="14.48404255319149"/>
    <n v="724.20212765957444"/>
    <s v="USD"/>
    <m/>
    <n v="724.20212765957444"/>
    <s v="BioRay 20241106"/>
    <m/>
    <m/>
    <m/>
    <m/>
  </r>
  <r>
    <d v="2024-11-14T00:00:00"/>
    <s v="Purchasing"/>
    <x v="1"/>
    <s v="Bio-Ray"/>
    <s v="A-1PL-212008"/>
    <x v="6"/>
    <s v="2.0 x 8"/>
    <s v="L240803701"/>
    <n v="7"/>
    <n v="14.48404255319149"/>
    <n v="101.38829787234043"/>
    <s v="USD"/>
    <m/>
    <n v="101.38829787234043"/>
    <s v="BioRay 20241106"/>
    <m/>
    <m/>
    <m/>
    <m/>
  </r>
  <r>
    <d v="2024-11-14T00:00:00"/>
    <s v="Purchasing"/>
    <x v="1"/>
    <s v="Bio-Ray"/>
    <s v="A-1PL-212008"/>
    <x v="6"/>
    <s v="2.0 x 8"/>
    <s v="L240714401"/>
    <n v="3"/>
    <n v="14.48404255319149"/>
    <n v="43.452127659574472"/>
    <s v="USD"/>
    <m/>
    <n v="43.452127659574472"/>
    <s v="BioRay 20241106"/>
    <m/>
    <m/>
    <m/>
    <m/>
  </r>
  <r>
    <d v="2024-10-18T00:00:00"/>
    <s v="Sales"/>
    <x v="1"/>
    <s v="Bio-Ray"/>
    <s v="A-1PL-212010"/>
    <x v="25"/>
    <s v="2.0 x 10"/>
    <s v="L240404601"/>
    <n v="-5"/>
    <n v="14.694879832810868"/>
    <n v="-73.474399164054333"/>
    <s v="USD"/>
    <m/>
    <n v="-73.474399164054333"/>
    <m/>
    <n v="20240169"/>
    <s v="Medicona SRL (Guillermo Ramírez-Rep Dominicana)"/>
    <m/>
    <m/>
  </r>
  <r>
    <d v="2024-11-14T00:00:00"/>
    <s v="Purchasing"/>
    <x v="1"/>
    <s v="Bio-Ray"/>
    <s v="A-1PIZC-212014"/>
    <x v="24"/>
    <s v="IZC 2 x 14"/>
    <s v="L240810001"/>
    <n v="2"/>
    <n v="18.622340425531917"/>
    <n v="37.244680851063833"/>
    <s v="USD"/>
    <m/>
    <n v="37.244680851063833"/>
    <s v="BioRay 20241106"/>
    <m/>
    <m/>
    <m/>
    <m/>
  </r>
  <r>
    <d v="2024-11-14T00:00:00"/>
    <s v="Purchasing"/>
    <x v="1"/>
    <s v="Bio-Ray"/>
    <s v="A-1PIZC-212014"/>
    <x v="24"/>
    <s v="IZC 2 x 14"/>
    <s v="L240901601"/>
    <n v="48"/>
    <n v="18.622340425531917"/>
    <n v="893.872340425532"/>
    <s v="USD"/>
    <m/>
    <n v="893.872340425532"/>
    <s v="BioRay 20241106"/>
    <m/>
    <m/>
    <m/>
    <m/>
  </r>
  <r>
    <d v="2024-11-14T00:00:00"/>
    <s v="Purchasing"/>
    <x v="0"/>
    <s v="Bio-Ray"/>
    <n v="3308050"/>
    <x v="21"/>
    <s v="Handle Universal "/>
    <s v="NA"/>
    <n v="3"/>
    <n v="103.45744680851062"/>
    <n v="310.37234042553189"/>
    <s v="USD"/>
    <m/>
    <n v="310.37234042553189"/>
    <s v="BioRay 20241106"/>
    <m/>
    <m/>
    <m/>
    <m/>
  </r>
  <r>
    <d v="2024-11-14T00:00:00"/>
    <s v="Purchasing"/>
    <x v="0"/>
    <s v="Bio-Ray"/>
    <n v="3318235"/>
    <x v="30"/>
    <s v="Extensión"/>
    <s v="NA"/>
    <n v="3"/>
    <n v="31.037234042553191"/>
    <n v="93.111702127659569"/>
    <s v="USD"/>
    <m/>
    <n v="93.111702127659569"/>
    <s v="BioRay 20241106"/>
    <m/>
    <m/>
    <m/>
    <m/>
  </r>
  <r>
    <d v="2024-11-14T00:00:00"/>
    <s v="Purchasing"/>
    <x v="0"/>
    <s v="Bio-Ray"/>
    <n v="3338235"/>
    <x v="34"/>
    <s v="Long Blade M"/>
    <s v="NA"/>
    <n v="3"/>
    <n v="31.037234042553191"/>
    <n v="93.111702127659569"/>
    <s v="USD"/>
    <m/>
    <n v="93.111702127659569"/>
    <s v="BioRay 20241106"/>
    <m/>
    <m/>
    <m/>
    <m/>
  </r>
  <r>
    <d v="2024-11-18T00:00:00"/>
    <s v="Purchasing"/>
    <x v="1"/>
    <s v="Ankyra"/>
    <s v="TSXX-LOA1508"/>
    <x v="12"/>
    <s v="1.5 x 8"/>
    <s v="EE173883X1"/>
    <n v="4"/>
    <n v="51750"/>
    <n v="207000"/>
    <s v="COP"/>
    <n v="46.947824410600688"/>
    <n v="46.947824410600688"/>
    <s v="SAMPEDRO FV 150118"/>
    <m/>
    <m/>
    <m/>
    <m/>
  </r>
  <r>
    <d v="2024-11-18T00:00:00"/>
    <s v="Purchasing"/>
    <x v="1"/>
    <s v="Ankyra"/>
    <s v="TSXX-LOA1508"/>
    <x v="12"/>
    <s v="1.5 x 8"/>
    <s v="EE182223X1"/>
    <n v="2"/>
    <n v="51750"/>
    <n v="103500"/>
    <s v="COP"/>
    <n v="23.473912205300344"/>
    <n v="23.473912205300344"/>
    <s v="SAMPEDRO FV 150118"/>
    <m/>
    <m/>
    <m/>
    <m/>
  </r>
  <r>
    <d v="2024-11-18T00:00:00"/>
    <s v="Purchasing"/>
    <x v="1"/>
    <s v="Ankyra"/>
    <s v="TSXX-LOA1508"/>
    <x v="12"/>
    <s v="1.5 x 8"/>
    <s v="EE182224X1"/>
    <n v="44"/>
    <n v="51750"/>
    <n v="2277000"/>
    <s v="COP"/>
    <n v="516.42606851660753"/>
    <n v="516.42606851660753"/>
    <s v="SAMPEDRO FV 150118"/>
    <m/>
    <m/>
    <m/>
    <m/>
  </r>
  <r>
    <d v="2024-11-18T00:00:00"/>
    <s v="Purchasing"/>
    <x v="1"/>
    <s v="Ankyra"/>
    <s v="TSXX-LOA2008"/>
    <x v="13"/>
    <s v="2.0 x 8"/>
    <s v="EE182213X1"/>
    <n v="16"/>
    <n v="51750"/>
    <n v="828000"/>
    <s v="COP"/>
    <n v="187.79129764240275"/>
    <n v="187.79129764240275"/>
    <s v="SAMPEDRO FV 150118"/>
    <m/>
    <m/>
    <m/>
    <m/>
  </r>
  <r>
    <d v="2024-11-18T00:00:00"/>
    <s v="Purchasing"/>
    <x v="1"/>
    <s v="Ankyra"/>
    <s v="TSXX-LOA2008"/>
    <x v="13"/>
    <s v="2.0 x 8"/>
    <s v="EE182214X1"/>
    <n v="3"/>
    <n v="51750"/>
    <n v="155250"/>
    <s v="COP"/>
    <n v="35.210868307950513"/>
    <n v="35.210868307950513"/>
    <s v="SAMPEDRO FV 150118"/>
    <m/>
    <m/>
    <m/>
    <m/>
  </r>
  <r>
    <d v="2024-11-18T00:00:00"/>
    <s v="Purchasing"/>
    <x v="1"/>
    <s v="Ankyra"/>
    <s v="TSXX-LOA2008"/>
    <x v="13"/>
    <s v="2.0 x 8"/>
    <s v="EE182215X1"/>
    <n v="23"/>
    <n v="51750"/>
    <n v="1190250"/>
    <s v="COP"/>
    <n v="269.94999036095396"/>
    <n v="269.94999036095396"/>
    <s v="SAMPEDRO FV 150118"/>
    <m/>
    <m/>
    <m/>
    <m/>
  </r>
  <r>
    <d v="2024-11-14T00:00:00"/>
    <s v="Purchasing"/>
    <x v="1"/>
    <s v="Bio-Ray"/>
    <s v="A-1PL-212010"/>
    <x v="25"/>
    <s v="2.0 x 10"/>
    <s v="L240610101"/>
    <n v="35"/>
    <n v="14.48404255319149"/>
    <n v="506.94148936170211"/>
    <s v="USD"/>
    <m/>
    <n v="506.94148936170211"/>
    <s v="BioRay 20241106"/>
    <m/>
    <m/>
    <m/>
    <m/>
  </r>
  <r>
    <d v="2024-11-18T00:00:00"/>
    <s v="Purchasing"/>
    <x v="1"/>
    <s v="Ankyra"/>
    <s v="TSXX-LOA2010"/>
    <x v="7"/>
    <s v="2.0 X 10"/>
    <s v="EE182210X1"/>
    <n v="40"/>
    <n v="51750"/>
    <n v="2070000"/>
    <s v="COP"/>
    <n v="469.47824410600685"/>
    <n v="469.47824410600685"/>
    <s v="SAMPEDRO FV 150118"/>
    <m/>
    <m/>
    <m/>
    <m/>
  </r>
  <r>
    <d v="2024-11-18T00:00:00"/>
    <s v="Purchasing"/>
    <x v="1"/>
    <s v="Ankyra"/>
    <s v="TSXX-LOA2010"/>
    <x v="7"/>
    <s v="2.0 X 10"/>
    <s v="EE182211X1"/>
    <n v="27"/>
    <n v="51750"/>
    <n v="1397250"/>
    <s v="COP"/>
    <n v="316.89781477155464"/>
    <n v="316.89781477155464"/>
    <s v="SAMPEDRO FV 150118"/>
    <m/>
    <m/>
    <m/>
    <m/>
  </r>
  <r>
    <d v="2024-11-18T00:00:00"/>
    <s v="Purchasing"/>
    <x v="1"/>
    <s v="Ankyra"/>
    <s v="TSXX-LOA2012"/>
    <x v="19"/>
    <s v="2.0 X 12"/>
    <s v="EE182222X1"/>
    <n v="68"/>
    <n v="51750"/>
    <n v="3519000"/>
    <s v="COP"/>
    <n v="798.11301498021169"/>
    <n v="798.11301498021169"/>
    <s v="SAMPEDRO FV 150118"/>
    <m/>
    <m/>
    <m/>
    <m/>
  </r>
  <r>
    <d v="2024-11-18T00:00:00"/>
    <s v="Purchasing"/>
    <x v="1"/>
    <s v="Ankyra"/>
    <s v="TSXX-LOA2014"/>
    <x v="14"/>
    <s v="2.0 x 14"/>
    <s v="EE182217X1"/>
    <n v="200"/>
    <n v="51750"/>
    <n v="10350000"/>
    <s v="COP"/>
    <n v="2347.3912205300344"/>
    <n v="2347.3912205300344"/>
    <s v="SAMPEDRO FV 150118"/>
    <m/>
    <m/>
    <m/>
    <m/>
  </r>
  <r>
    <d v="2024-11-18T00:00:00"/>
    <s v="Purchasing"/>
    <x v="1"/>
    <s v="Ankyra"/>
    <s v="TSXX-LOA2012"/>
    <x v="19"/>
    <s v="2.0 X 12"/>
    <s v="EE182243X1"/>
    <n v="200"/>
    <n v="51750"/>
    <n v="10350000"/>
    <s v="COP"/>
    <n v="2347.3912205300344"/>
    <n v="2347.3912205300344"/>
    <s v="SAMPEDRO FV 150118"/>
    <m/>
    <m/>
    <m/>
    <m/>
  </r>
  <r>
    <d v="2024-11-19T00:00:00"/>
    <s v="Sales"/>
    <x v="1"/>
    <s v="Ankyra"/>
    <s v="TSXX-LOA1508"/>
    <x v="12"/>
    <s v="1.5 x 8"/>
    <s v="EE178088X1"/>
    <n v="-10"/>
    <n v="51750"/>
    <n v="-517500"/>
    <s v="COP"/>
    <n v="-117.36956102650171"/>
    <n v="-117.36956102650171"/>
    <m/>
    <n v="20240319"/>
    <s v="Comercial S &amp; K SpA (Juan Peña - Chile)"/>
    <m/>
    <m/>
  </r>
  <r>
    <d v="2024-11-19T00:00:00"/>
    <s v="Sales"/>
    <x v="1"/>
    <s v="Ankyra"/>
    <s v="TSXX-LOA1508"/>
    <x v="12"/>
    <s v="1.5 x 8"/>
    <s v="EE173883X1"/>
    <n v="-5"/>
    <n v="51750"/>
    <n v="-258750"/>
    <s v="COP"/>
    <n v="-58.684780513250857"/>
    <n v="-58.684780513250857"/>
    <m/>
    <n v="20240319"/>
    <s v="Comercial S &amp; K SpA (Juan Peña - Chile)"/>
    <m/>
    <m/>
  </r>
  <r>
    <d v="2024-11-19T00:00:00"/>
    <s v="Sales"/>
    <x v="1"/>
    <s v="Ankyra"/>
    <s v="TSXX-LOA2008"/>
    <x v="13"/>
    <s v="2.0 x 8"/>
    <s v="EE174094X1"/>
    <n v="-15"/>
    <n v="51750"/>
    <n v="-776250"/>
    <s v="COP"/>
    <n v="-176.05434153975258"/>
    <n v="-176.05434153975258"/>
    <m/>
    <n v="20240319"/>
    <s v="Comercial S &amp; K SpA (Juan Peña - Chile)"/>
    <m/>
    <m/>
  </r>
  <r>
    <d v="2024-11-19T00:00:00"/>
    <s v="Sales"/>
    <x v="1"/>
    <s v="Ankyra"/>
    <s v="TSXX-LOA2010"/>
    <x v="7"/>
    <s v="2.0 X 10"/>
    <s v="EE180815X1"/>
    <n v="-50"/>
    <n v="51750"/>
    <n v="-2587500"/>
    <s v="COP"/>
    <n v="-586.8478051325086"/>
    <n v="-586.8478051325086"/>
    <m/>
    <n v="20240319"/>
    <s v="Comercial S &amp; K SpA (Juan Peña - Chile)"/>
    <m/>
    <m/>
  </r>
  <r>
    <d v="2024-11-19T00:00:00"/>
    <s v="Sales"/>
    <x v="1"/>
    <s v="Ankyra"/>
    <s v="TSXX-LOACE1508"/>
    <x v="31"/>
    <s v="Dual 1.5 x 8"/>
    <s v="EE148382X1"/>
    <n v="-10"/>
    <n v="51750"/>
    <n v="-517500"/>
    <s v="COP"/>
    <n v="-117.36956102650171"/>
    <n v="-117.36956102650171"/>
    <m/>
    <n v="20240319"/>
    <s v="Comercial S &amp; K SpA (Juan Peña - Chile)"/>
    <m/>
    <m/>
  </r>
  <r>
    <d v="2024-11-19T00:00:00"/>
    <s v="Sales"/>
    <x v="1"/>
    <s v="Ankyra"/>
    <s v="TSXX-LOART2012"/>
    <x v="17"/>
    <s v="2.0 x 12 Total"/>
    <s v="EE148385X1"/>
    <n v="-11"/>
    <n v="51750"/>
    <n v="-569250"/>
    <s v="COP"/>
    <n v="-129.10651712915188"/>
    <n v="-129.10651712915188"/>
    <m/>
    <n v="20240319"/>
    <s v="Comercial S &amp; K SpA (Juan Peña - Chile)"/>
    <m/>
    <m/>
  </r>
  <r>
    <d v="2024-11-19T00:00:00"/>
    <s v="Sales"/>
    <x v="1"/>
    <s v="Ankyra"/>
    <s v="TSXX-LOA2012"/>
    <x v="19"/>
    <s v="2.0 X 12"/>
    <s v="EE182222X1"/>
    <n v="-43"/>
    <n v="51750"/>
    <n v="-2225250"/>
    <s v="COP"/>
    <n v="-504.68911241395739"/>
    <n v="-504.68911241395739"/>
    <m/>
    <n v="20240319"/>
    <s v="Comercial S &amp; K SpA (Juan Peña - Chile)"/>
    <m/>
    <m/>
  </r>
  <r>
    <d v="2024-11-20T00:00:00"/>
    <s v="Inventory movement"/>
    <x v="1"/>
    <s v="Ankyra"/>
    <s v="TSXX-LOA2012"/>
    <x v="19"/>
    <s v="2.0 X 12"/>
    <s v="EE182222X1"/>
    <n v="-5"/>
    <n v="51750"/>
    <n v="-258750"/>
    <s v="COP"/>
    <n v="-58.684780513250857"/>
    <n v="-58.684780513250857"/>
    <m/>
    <m/>
    <m/>
    <s v="Devolucion prestamo Jattin pedido Mexico y Paraguay"/>
    <m/>
  </r>
  <r>
    <d v="2024-11-20T00:00:00"/>
    <s v="Inventory movement"/>
    <x v="1"/>
    <s v="Ankyra"/>
    <s v="TSXX-LOA2012"/>
    <x v="19"/>
    <s v="2.0 X 12"/>
    <s v="EE174096X1"/>
    <n v="-5"/>
    <n v="51750"/>
    <n v="-258750"/>
    <s v="COP"/>
    <n v="-58.684780513250857"/>
    <n v="-58.684780513250857"/>
    <m/>
    <m/>
    <m/>
    <s v="Devolucion prestamo Jattin pedido Mexico y Paraguay"/>
    <m/>
  </r>
  <r>
    <d v="2024-11-20T00:00:00"/>
    <s v="Inventory movement"/>
    <x v="1"/>
    <s v="Ankyra"/>
    <s v="TSXX-LOA2010"/>
    <x v="7"/>
    <s v="2.0 X 10"/>
    <s v="EE180815X1"/>
    <n v="-5"/>
    <n v="51750"/>
    <n v="-258750"/>
    <s v="COP"/>
    <n v="-58.684780513250857"/>
    <n v="-58.684780513250857"/>
    <m/>
    <m/>
    <m/>
    <s v="Devolucion prestamo Jattin pedido Mexico"/>
    <m/>
  </r>
  <r>
    <d v="2024-11-20T00:00:00"/>
    <s v="Inventory movement"/>
    <x v="1"/>
    <s v="Ankyra"/>
    <s v="TSXX-LOA2012"/>
    <x v="19"/>
    <s v="2.0 X 12"/>
    <s v="EE182243X1"/>
    <n v="-21"/>
    <n v="51750"/>
    <n v="-1086750"/>
    <s v="COP"/>
    <n v="-246.4760781556536"/>
    <n v="-246.4760781556536"/>
    <m/>
    <m/>
    <m/>
    <s v="Devolucion prestamo Jattin pedido Mexico y Paraguay"/>
    <m/>
  </r>
  <r>
    <d v="2024-11-26T00:00:00"/>
    <s v="Sales"/>
    <x v="1"/>
    <s v="Bio-Ray"/>
    <s v="A-1PL-211508"/>
    <x v="5"/>
    <s v="1.5 x 8"/>
    <s v="L240901701"/>
    <n v="-4"/>
    <n v="14.48404255319149"/>
    <n v="-57.936170212765958"/>
    <s v="USD"/>
    <m/>
    <n v="-57.936170212765958"/>
    <m/>
    <n v="20240326"/>
    <s v="MediLine (JJ Grand Prix - Guatemala)"/>
    <m/>
    <m/>
  </r>
  <r>
    <d v="2024-11-26T00:00:00"/>
    <s v="Sales"/>
    <x v="1"/>
    <s v="Bio-Ray"/>
    <s v="A-1PL-212010"/>
    <x v="25"/>
    <s v="2.0 x 10"/>
    <s v="L240610101"/>
    <n v="-4"/>
    <n v="14.569553805774278"/>
    <n v="-58.278215223097114"/>
    <s v="USD"/>
    <m/>
    <n v="-58.278215223097114"/>
    <m/>
    <n v="20240326"/>
    <s v="MediLine (JJ Grand Prix - Guatemala)"/>
    <m/>
    <m/>
  </r>
  <r>
    <d v="2024-11-26T00:00:00"/>
    <s v="Sales"/>
    <x v="1"/>
    <s v="Bio-Ray"/>
    <s v="A-1PIZC-212014"/>
    <x v="24"/>
    <s v="IZC 2 x 14"/>
    <s v="L240901601"/>
    <n v="-10"/>
    <n v="18.622340425531917"/>
    <n v="-186.22340425531917"/>
    <s v="USD"/>
    <m/>
    <n v="-186.22340425531917"/>
    <m/>
    <n v="20240326"/>
    <s v="MediLine (JJ Grand Prix - Guatemala)"/>
    <m/>
    <m/>
  </r>
  <r>
    <d v="2024-11-26T00:00:00"/>
    <s v="Sales"/>
    <x v="1"/>
    <s v="Bio-Ray"/>
    <s v="A-1PIZC-212017"/>
    <x v="22"/>
    <s v="IZC 2 x 17"/>
    <s v="L230109201"/>
    <n v="-2"/>
    <n v="18.345205479452055"/>
    <n v="-36.69041095890411"/>
    <s v="USD"/>
    <m/>
    <n v="-36.69041095890411"/>
    <m/>
    <n v="20240326"/>
    <s v="MediLine (JJ Grand Prix - Guatemala)"/>
    <m/>
    <m/>
  </r>
  <r>
    <d v="2024-11-26T00:00:00"/>
    <s v="Inventory loan"/>
    <x v="1"/>
    <s v="Ankyra"/>
    <s v="TSXX-LOACE1508"/>
    <x v="26"/>
    <s v="Dual 1.5 x 8"/>
    <s v="EE156000X1"/>
    <n v="-1"/>
    <n v="51750"/>
    <n v="-51750"/>
    <m/>
    <n v="-11.736956102650172"/>
    <n v="-11.736956102650172"/>
    <m/>
    <m/>
    <m/>
    <s v="prestamo Virginia Hurtado"/>
    <m/>
  </r>
  <r>
    <d v="2024-11-28T00:00:00"/>
    <s v="Sales"/>
    <x v="1"/>
    <s v="Bio-Ray"/>
    <s v="A-1PL-211508"/>
    <x v="5"/>
    <s v="1.5 x 8"/>
    <s v="L231217301"/>
    <n v="-2"/>
    <n v="14.583333333333334"/>
    <n v="-29.166666666666668"/>
    <s v="USD"/>
    <m/>
    <n v="-29.166666666666668"/>
    <m/>
    <n v="20240327"/>
    <s v="MediLine (JJ Grand Prix - Guatemala)"/>
    <m/>
    <m/>
  </r>
  <r>
    <d v="2024-11-28T00:00:00"/>
    <s v="Sales"/>
    <x v="1"/>
    <s v="Bio-Ray"/>
    <s v="A-1PL-212010"/>
    <x v="25"/>
    <s v="2.0 x 10"/>
    <s v="L240404601"/>
    <n v="-4"/>
    <n v="14.583333333333334"/>
    <n v="-58.333333333333336"/>
    <s v="USD"/>
    <m/>
    <n v="-58.333333333333336"/>
    <m/>
    <n v="20240327"/>
    <s v="MediLine (JJ Grand Prix - Guatemala)"/>
    <m/>
    <m/>
  </r>
  <r>
    <d v="2024-11-26T00:00:00"/>
    <s v="Sales"/>
    <x v="1"/>
    <s v="Bio-Ray"/>
    <s v="A-1PL-212012"/>
    <x v="20"/>
    <s v="2.0 x 12"/>
    <s v="L240530601"/>
    <n v="-4"/>
    <n v="14.48404255319149"/>
    <n v="-57.936170212765958"/>
    <s v="USD"/>
    <m/>
    <n v="-57.936170212765958"/>
    <m/>
    <n v="20240326"/>
    <s v="MediLine (JJ Grand Prix - Guatemala)"/>
    <m/>
    <m/>
  </r>
  <r>
    <d v="2024-11-28T00:00:00"/>
    <s v="Sales"/>
    <x v="1"/>
    <s v="Bio-Ray"/>
    <s v="A-1PIZC-212014"/>
    <x v="24"/>
    <s v="IZC 2 x 14"/>
    <s v="L240901601"/>
    <n v="-15"/>
    <n v="18.622340425531917"/>
    <n v="-279.33510638297878"/>
    <s v="USD"/>
    <m/>
    <n v="-279.33510638297878"/>
    <m/>
    <n v="20240327"/>
    <s v="MediLine (JJ Grand Prix - Guatemala)"/>
    <m/>
    <m/>
  </r>
  <r>
    <d v="2024-11-28T00:00:00"/>
    <s v="Sales"/>
    <x v="1"/>
    <s v="Bio-Ray"/>
    <s v="A-1PIZC-212017"/>
    <x v="22"/>
    <s v="IZC 2 x 17"/>
    <s v="L230109201"/>
    <n v="-2"/>
    <n v="18.345205479452055"/>
    <n v="-36.69041095890411"/>
    <s v="USD"/>
    <m/>
    <n v="-36.69041095890411"/>
    <m/>
    <n v="20240327"/>
    <s v="MediLine (JJ Grand Prix - Guatemala)"/>
    <m/>
    <m/>
  </r>
  <r>
    <d v="2024-11-28T00:00:00"/>
    <s v="Sales"/>
    <x v="1"/>
    <s v="Bio-Ray"/>
    <s v="A-1PL-212012"/>
    <x v="20"/>
    <s v="2.0 x 12"/>
    <s v="L240530601"/>
    <n v="-7"/>
    <n v="14.569553805774278"/>
    <n v="-101.98687664041995"/>
    <s v="USD"/>
    <m/>
    <n v="-101.98687664041995"/>
    <m/>
    <n v="20240327"/>
    <s v="MediLine (JJ Grand Prix - Guatemala)"/>
    <m/>
    <m/>
  </r>
  <r>
    <d v="2024-12-02T00:00:00"/>
    <s v="Sales"/>
    <x v="1"/>
    <s v="Bio-Ray"/>
    <s v="A-1PL-211508"/>
    <x v="5"/>
    <s v="1.5 x 8"/>
    <s v="L240901701"/>
    <n v="-6"/>
    <n v="14.48404255319149"/>
    <n v="-86.904255319148945"/>
    <s v="USD"/>
    <m/>
    <n v="-86.904255319148945"/>
    <m/>
    <n v="20240332"/>
    <s v="MediLine (JJ Grand Prix - Guatemala)"/>
    <m/>
    <m/>
  </r>
  <r>
    <d v="2024-12-02T00:00:00"/>
    <s v="Sales"/>
    <x v="1"/>
    <s v="Bio-Ray"/>
    <s v="A-1PL-212010"/>
    <x v="25"/>
    <s v="2.0 x 10"/>
    <s v="L240404601"/>
    <n v="-4"/>
    <n v="14.583333333333334"/>
    <n v="-58.333333333333336"/>
    <s v="USD"/>
    <m/>
    <n v="-58.333333333333336"/>
    <m/>
    <n v="20240332"/>
    <s v="MediLine (JJ Grand Prix - Guatemala)"/>
    <m/>
    <m/>
  </r>
  <r>
    <d v="2024-12-02T00:00:00"/>
    <s v="Sales"/>
    <x v="1"/>
    <s v="Bio-Ray"/>
    <s v="A-1PIZC-212014"/>
    <x v="24"/>
    <s v="IZC 2 x 14"/>
    <s v="L240810001"/>
    <n v="-2"/>
    <n v="18.622340425531917"/>
    <n v="-37.244680851063833"/>
    <s v="USD"/>
    <m/>
    <n v="-37.244680851063833"/>
    <m/>
    <n v="20240332"/>
    <s v="MediLine (JJ Grand Prix - Guatemala)"/>
    <m/>
    <m/>
  </r>
  <r>
    <d v="2024-12-02T00:00:00"/>
    <s v="Sales"/>
    <x v="1"/>
    <s v="Bio-Ray"/>
    <s v="A-1PIZC-212014"/>
    <x v="24"/>
    <s v="IZC 2 x 14"/>
    <s v="L240901601"/>
    <n v="-8"/>
    <n v="18.622340425531917"/>
    <n v="-148.97872340425533"/>
    <s v="USD"/>
    <m/>
    <n v="-148.97872340425533"/>
    <m/>
    <n v="20240332"/>
    <s v="MediLine (JJ Grand Prix - Guatemala)"/>
    <m/>
    <m/>
  </r>
  <r>
    <d v="2024-12-02T00:00:00"/>
    <s v="Sales"/>
    <x v="1"/>
    <s v="Bio-Ray"/>
    <s v="A-1PIZC-212017"/>
    <x v="22"/>
    <s v="IZC 2 x 17"/>
    <s v="L230109201"/>
    <n v="-4"/>
    <n v="18.345205479452055"/>
    <n v="-73.38082191780822"/>
    <s v="USD"/>
    <m/>
    <n v="-73.38082191780822"/>
    <m/>
    <n v="20240332"/>
    <s v="MediLine (JJ Grand Prix - Guatemala)"/>
    <m/>
    <m/>
  </r>
  <r>
    <d v="2024-12-02T00:00:00"/>
    <s v="Sales"/>
    <x v="1"/>
    <s v="Bio-Ray"/>
    <s v="A-1PL-212012"/>
    <x v="20"/>
    <s v="2.0 x 12"/>
    <s v="L240530601"/>
    <n v="-2"/>
    <n v="14.48404255319149"/>
    <n v="-28.968085106382979"/>
    <s v="USD"/>
    <m/>
    <n v="-28.968085106382979"/>
    <m/>
    <n v="20240332"/>
    <s v="MediLine (JJ Grand Prix - Guatemala)"/>
    <m/>
    <m/>
  </r>
  <r>
    <d v="2024-12-02T00:00:00"/>
    <s v="Sales"/>
    <x v="1"/>
    <s v="Ankyra"/>
    <s v="TSXX-LOA2008"/>
    <x v="13"/>
    <s v="2.0 x 8"/>
    <s v="EE173887X1"/>
    <n v="-13"/>
    <n v="51750"/>
    <n v="-672750"/>
    <s v="COP"/>
    <n v="-152.58042933445222"/>
    <n v="-152.58042933445222"/>
    <m/>
    <n v="20240333"/>
    <s v="Dr. Pedro Carballo (El Salvador-COIDES)"/>
    <m/>
    <m/>
  </r>
  <r>
    <d v="2024-12-02T00:00:00"/>
    <s v="Sales"/>
    <x v="1"/>
    <s v="Ankyra"/>
    <s v="TSXX-LOA2008"/>
    <x v="13"/>
    <s v="2.0 x 8"/>
    <s v="EE152481X1"/>
    <n v="-2"/>
    <n v="51750"/>
    <n v="5175000"/>
    <s v="COP"/>
    <n v="1173.6956102650172"/>
    <n v="1173.6956102650172"/>
    <m/>
    <n v="20240333"/>
    <s v="Dr. Pedro Carballo (El Salvador-COIDES)"/>
    <m/>
    <m/>
  </r>
  <r>
    <d v="2024-12-02T00:00:00"/>
    <s v="Sales"/>
    <x v="1"/>
    <s v="Ankyra"/>
    <s v="TSXX-LOA1508"/>
    <x v="12"/>
    <s v="1.5 x 8"/>
    <s v="EE182224X1"/>
    <n v="-12"/>
    <n v="51750"/>
    <n v="2277000"/>
    <s v="COP"/>
    <n v="516.42606851660753"/>
    <n v="516.42606851660753"/>
    <m/>
    <n v="20240333"/>
    <s v="Dr. Pedro Carballo (El Salvador-COIDES)"/>
    <m/>
    <m/>
  </r>
  <r>
    <d v="2024-12-02T00:00:00"/>
    <s v="Sales"/>
    <x v="0"/>
    <s v="Ankyra"/>
    <s v="820-029"/>
    <x v="1"/>
    <s v="Mango"/>
    <n v="52006"/>
    <n v="-2"/>
    <n v="647360"/>
    <n v="1942080"/>
    <s v="COP"/>
    <n v="440.46584942676031"/>
    <n v="440.46584942676031"/>
    <m/>
    <n v="20240333"/>
    <s v="Dr. Pedro Carballo (El Salvador-COIDES)"/>
    <m/>
    <m/>
  </r>
  <r>
    <d v="2024-12-02T00:00:00"/>
    <s v="Sales"/>
    <x v="0"/>
    <s v="Ankyra"/>
    <s v="820-031"/>
    <x v="2"/>
    <s v="Extensión"/>
    <s v="NA"/>
    <n v="-2"/>
    <n v="102340"/>
    <n v="307020"/>
    <s v="COP"/>
    <n v="69.632468843201082"/>
    <n v="69.632468843201082"/>
    <m/>
    <n v="20240333"/>
    <s v="Dr. Pedro Carballo (El Salvador-COIDES)"/>
    <m/>
    <m/>
  </r>
  <r>
    <d v="2024-12-02T00:00:00"/>
    <s v="Inventory "/>
    <x v="1"/>
    <s v="Ankyra"/>
    <s v="TSXX-LOACE1508"/>
    <x v="26"/>
    <s v="Dual 1.5 x 8"/>
    <s v="EE182225x1"/>
    <n v="1"/>
    <n v="51750"/>
    <n v="51750"/>
    <s v="COP"/>
    <n v="11.736956102650172"/>
    <n v="11.736956102650172"/>
    <m/>
    <m/>
    <m/>
    <s v="Devolucion prestamo Virginia Hurtado 26-11"/>
    <m/>
  </r>
  <r>
    <d v="2024-12-02T00:00:00"/>
    <s v="Purchasing"/>
    <x v="1"/>
    <s v="Ankyra"/>
    <s v="TSXX-LOA2012"/>
    <x v="19"/>
    <s v="2.0 X 12"/>
    <s v="EE182222X1"/>
    <n v="2"/>
    <n v="51750"/>
    <n v="103500"/>
    <s v="COP"/>
    <n v="23.473912205300344"/>
    <n v="23.473912205300344"/>
    <s v="SAMPEDRO FV 150192"/>
    <m/>
    <m/>
    <m/>
    <m/>
  </r>
  <r>
    <d v="2024-12-02T00:00:00"/>
    <s v="Purchasing"/>
    <x v="1"/>
    <s v="Ankyra"/>
    <s v="TSXX-LOA2008"/>
    <x v="13"/>
    <s v="2.0 x 8"/>
    <s v="EE182213X1"/>
    <n v="8"/>
    <n v="51750"/>
    <n v="414000"/>
    <s v="COP"/>
    <n v="93.895648821201377"/>
    <n v="93.895648821201377"/>
    <s v="SAMPEDRO FV 150192"/>
    <m/>
    <m/>
    <m/>
    <m/>
  </r>
  <r>
    <d v="2024-12-02T00:00:00"/>
    <s v="Purchasing"/>
    <x v="1"/>
    <s v="Ankyra"/>
    <s v="TSXX-LOA2010"/>
    <x v="7"/>
    <s v="2.0 X 10"/>
    <s v="EE182212X1"/>
    <n v="4"/>
    <n v="51750"/>
    <n v="207000"/>
    <s v="COP"/>
    <n v="46.947824410600688"/>
    <n v="46.947824410600688"/>
    <s v="SAMPEDRO FV 150192"/>
    <m/>
    <m/>
    <m/>
    <m/>
  </r>
  <r>
    <d v="2024-12-04T00:00:00"/>
    <s v="Sales"/>
    <x v="1"/>
    <s v="Ankyra"/>
    <s v="TSXX-LOA2020"/>
    <x v="44"/>
    <s v="2.0 X 20"/>
    <s v="EE160216X1"/>
    <n v="-2"/>
    <n v="60750"/>
    <n v="2992500"/>
    <s v="COP"/>
    <n v="678.70224419672729"/>
    <n v="678.70224419672729"/>
    <m/>
    <n v="20240337"/>
    <s v="Yurani Mejia (Local)"/>
    <m/>
    <m/>
  </r>
  <r>
    <d v="2024-12-04T00:00:00"/>
    <s v="Sales"/>
    <x v="1"/>
    <s v="Ankyra"/>
    <s v="TSXX-LOA2014"/>
    <x v="14"/>
    <s v="2.0 x 14"/>
    <s v="EE173884X1"/>
    <n v="-2"/>
    <n v="51750"/>
    <n v="7762500"/>
    <s v="COP"/>
    <n v="1760.5434153975257"/>
    <n v="1760.5434153975257"/>
    <m/>
    <n v="20240337"/>
    <s v="Yurani Mejia (Local)"/>
    <m/>
    <m/>
  </r>
  <r>
    <d v="2024-12-06T00:00:00"/>
    <s v="Purchasing"/>
    <x v="1"/>
    <s v="Bio-Ray"/>
    <s v="A-1PL-211508"/>
    <x v="5"/>
    <s v="1.5 x 8"/>
    <s v="L240901701"/>
    <n v="50"/>
    <n v="14.409909909909908"/>
    <n v="720.49549549549545"/>
    <s v="USD"/>
    <m/>
    <n v="720.49549549549545"/>
    <s v="BioRay 20241112"/>
    <m/>
    <m/>
    <m/>
    <m/>
  </r>
  <r>
    <d v="2024-12-06T00:00:00"/>
    <s v="Purchasing"/>
    <x v="1"/>
    <s v="Bio-Ray"/>
    <s v="A-1PL-212008"/>
    <x v="6"/>
    <s v="2.0 x 8"/>
    <s v="L240714401"/>
    <n v="10"/>
    <n v="14.409909909909908"/>
    <n v="144.09909909909908"/>
    <s v="USD"/>
    <m/>
    <n v="144.09909909909908"/>
    <s v="BioRay 20241112"/>
    <m/>
    <m/>
    <m/>
    <m/>
  </r>
  <r>
    <d v="2024-12-06T00:00:00"/>
    <s v="Purchasing"/>
    <x v="1"/>
    <s v="Bio-Ray"/>
    <s v="A-1PL-212010"/>
    <x v="25"/>
    <s v="2.0 x 10"/>
    <s v="L240610001"/>
    <n v="35"/>
    <n v="14.409909909909908"/>
    <n v="504.3468468468468"/>
    <s v="USD"/>
    <m/>
    <n v="504.3468468468468"/>
    <s v="BioRay 20241112"/>
    <m/>
    <m/>
    <m/>
    <m/>
  </r>
  <r>
    <d v="2024-12-06T00:00:00"/>
    <s v="Purchasing"/>
    <x v="1"/>
    <s v="Bio-Ray"/>
    <s v="A-1PL-212012"/>
    <x v="20"/>
    <s v="2.0 x 12"/>
    <s v="L240913401"/>
    <n v="75"/>
    <n v="14.409909909909908"/>
    <n v="1080.7432432432431"/>
    <s v="USD"/>
    <m/>
    <n v="1080.7432432432431"/>
    <s v="BioRay 20241112"/>
    <m/>
    <m/>
    <m/>
    <m/>
  </r>
  <r>
    <d v="2024-12-06T00:00:00"/>
    <s v="Purchasing"/>
    <x v="1"/>
    <s v="Bio-Ray"/>
    <s v="A-1PIZC-212014"/>
    <x v="24"/>
    <s v="IZC 2 x 14"/>
    <s v="L241011901"/>
    <n v="100"/>
    <n v="18.527027027027028"/>
    <n v="1852.7027027027027"/>
    <s v="USD"/>
    <m/>
    <n v="1852.7027027027027"/>
    <s v="BioRay 20241112"/>
    <m/>
    <m/>
    <m/>
    <m/>
  </r>
  <r>
    <d v="2024-12-06T00:00:00"/>
    <s v="Purchasing"/>
    <x v="0"/>
    <s v="Bio-Ray"/>
    <n v="3308050"/>
    <x v="21"/>
    <s v="Handle Universal "/>
    <s v="NA"/>
    <n v="2"/>
    <n v="102.92792792792793"/>
    <n v="205.85585585585585"/>
    <s v="USD"/>
    <m/>
    <n v="205.85585585585585"/>
    <s v="BioRay 20241112"/>
    <m/>
    <m/>
    <m/>
    <m/>
  </r>
  <r>
    <d v="2024-12-06T00:00:00"/>
    <s v="Purchasing"/>
    <x v="0"/>
    <s v="Bio-Ray"/>
    <n v="3318235"/>
    <x v="30"/>
    <s v="Extensión"/>
    <s v="NA"/>
    <n v="2"/>
    <n v="30.878378378378379"/>
    <n v="61.756756756756758"/>
    <s v="USD"/>
    <m/>
    <n v="61.756756756756758"/>
    <s v="BioRay 20241112"/>
    <m/>
    <m/>
    <m/>
    <m/>
  </r>
  <r>
    <d v="2024-12-10T00:00:00"/>
    <s v="Sales"/>
    <x v="1"/>
    <s v="Bio-Ray"/>
    <s v="A-1PL-211508"/>
    <x v="5"/>
    <s v="1.5 x 8"/>
    <s v="L240901701"/>
    <n v="-10"/>
    <n v="14.48404255319149"/>
    <n v="-144.84042553191489"/>
    <s v="USD"/>
    <m/>
    <n v="-144.84042553191489"/>
    <m/>
    <n v="20240338"/>
    <s v="Dr Carlos Ramiro Llusca (Ecuador)"/>
    <m/>
    <m/>
  </r>
  <r>
    <d v="2024-12-10T00:00:00"/>
    <s v="Sales"/>
    <x v="1"/>
    <s v="Bio-Ray"/>
    <s v="A-1PL-212010"/>
    <x v="25"/>
    <s v="2.0 x 10"/>
    <s v="L240404601"/>
    <n v="-10"/>
    <n v="14.583333333333334"/>
    <n v="-145.83333333333334"/>
    <s v="USD"/>
    <m/>
    <n v="-145.83333333333334"/>
    <m/>
    <n v="20240338"/>
    <s v="Dr Carlos Ramiro Llusca (Ecuador)"/>
    <m/>
    <m/>
  </r>
  <r>
    <d v="2024-12-10T00:00:00"/>
    <s v="Sales"/>
    <x v="1"/>
    <s v="Bio-Ray"/>
    <s v="A-1PL-212014"/>
    <x v="8"/>
    <s v="2.0 x 14"/>
    <s v="L220402701"/>
    <n v="-6"/>
    <n v="14.694879832810868"/>
    <n v="-88.169278996865202"/>
    <s v="USD"/>
    <m/>
    <n v="-88.169278996865202"/>
    <m/>
    <n v="20240338"/>
    <s v="Dr Carlos Ramiro Llusca (Ecuador)"/>
    <m/>
    <m/>
  </r>
  <r>
    <d v="2024-12-10T00:00:00"/>
    <s v="Sales"/>
    <x v="1"/>
    <s v="Bio-Ray"/>
    <s v="A-1PIZC-212014"/>
    <x v="24"/>
    <s v="IZC 2 x 14"/>
    <s v="L240901601"/>
    <n v="-15"/>
    <n v="18.622340425531917"/>
    <n v="-279.33510638297878"/>
    <s v="USD"/>
    <m/>
    <n v="-279.33510638297878"/>
    <m/>
    <n v="20240338"/>
    <s v="Dr Carlos Ramiro Llusca (Ecuador)"/>
    <m/>
    <m/>
  </r>
  <r>
    <d v="2024-12-10T00:00:00"/>
    <s v="Sales"/>
    <x v="1"/>
    <s v="Bio-Ray"/>
    <s v="A-1PIZC-212014"/>
    <x v="24"/>
    <s v="IZC 2 x 14"/>
    <s v="L241011901"/>
    <n v="-5"/>
    <n v="18.527027027027028"/>
    <n v="-92.635135135135144"/>
    <s v="USD"/>
    <m/>
    <n v="-92.635135135135144"/>
    <m/>
    <n v="20240338"/>
    <s v="Dr Carlos Ramiro Llusca (Ecuador)"/>
    <m/>
    <m/>
  </r>
  <r>
    <d v="2024-12-10T00:00:00"/>
    <s v="Sales"/>
    <x v="1"/>
    <s v="Bio-Ray"/>
    <s v="A-1N-211508"/>
    <x v="42"/>
    <s v="1.5 x 8 BS"/>
    <s v="L191121001"/>
    <n v="-1"/>
    <n v="22.421917808219177"/>
    <n v="-22.421917808219177"/>
    <s v="USD"/>
    <m/>
    <n v="-22.421917808219177"/>
    <m/>
    <n v="20240338"/>
    <s v="Dr Carlos Ramiro Llusca (Ecuador)"/>
    <m/>
    <m/>
  </r>
  <r>
    <d v="2024-12-10T00:00:00"/>
    <s v="Sales"/>
    <x v="1"/>
    <s v="Bio-Ray"/>
    <s v="A-1N-212008"/>
    <x v="43"/>
    <s v="2.0 x 8 BS"/>
    <s v="L200300701"/>
    <n v="-2"/>
    <n v="18"/>
    <n v="-36"/>
    <s v="USD"/>
    <m/>
    <n v="-36"/>
    <m/>
    <n v="20240338"/>
    <s v="Dr Carlos Ramiro Llusca (Ecuador)"/>
    <m/>
    <m/>
  </r>
  <r>
    <d v="2024-12-10T00:00:00"/>
    <s v="Sales"/>
    <x v="0"/>
    <s v="Bio-Ray"/>
    <s v="SMES #11"/>
    <x v="11"/>
    <s v="Expansor 1ra generación #11"/>
    <m/>
    <n v="-2"/>
    <n v="73.06083650190115"/>
    <n v="-146.1216730038023"/>
    <s v="USD"/>
    <m/>
    <n v="-146.1216730038023"/>
    <m/>
    <n v="20240338"/>
    <s v="Dr Carlos Ramiro Llusca (Ecuador)"/>
    <m/>
    <m/>
  </r>
  <r>
    <d v="2024-12-10T00:00:00"/>
    <s v="Sales"/>
    <x v="1"/>
    <s v="Ankyra"/>
    <s v="TSXX-LOA1508"/>
    <x v="12"/>
    <s v="1.5 x 8"/>
    <s v="EE182224X1"/>
    <n v="-5"/>
    <n v="51750"/>
    <n v="-258750"/>
    <s v="COP"/>
    <n v="-58.684780513250857"/>
    <n v="-58.684780513250857"/>
    <m/>
    <n v="20240338"/>
    <s v="Dr Carlos Ramiro Llusca (Ecuador)"/>
    <m/>
    <m/>
  </r>
  <r>
    <d v="2024-12-10T00:00:00"/>
    <s v="Sales"/>
    <x v="1"/>
    <s v="Ankyra"/>
    <s v="TSXX-LOA2010"/>
    <x v="7"/>
    <s v="2.0 X 10"/>
    <s v="EE180815X1"/>
    <n v="-3"/>
    <n v="51750"/>
    <n v="-155250"/>
    <s v="COP"/>
    <n v="-35.210868307950513"/>
    <n v="-35.210868307950513"/>
    <m/>
    <n v="20240338"/>
    <s v="Dr Carlos Ramiro Llusca (Ecuador)"/>
    <m/>
    <m/>
  </r>
  <r>
    <d v="2024-12-10T00:00:00"/>
    <s v="Sales"/>
    <x v="1"/>
    <s v="Bio-Ray"/>
    <s v="A-1PL-212012"/>
    <x v="20"/>
    <s v="2.0 x 12"/>
    <s v="L240530601"/>
    <n v="-30"/>
    <n v="14.569553805774278"/>
    <n v="-437.08661417322833"/>
    <s v="USD"/>
    <m/>
    <n v="-437.08661417322833"/>
    <m/>
    <n v="20240338"/>
    <s v="Dr Carlos Ramiro Llusca (Ecuador)"/>
    <m/>
    <m/>
  </r>
  <r>
    <d v="2024-12-10T00:00:00"/>
    <s v="Sales"/>
    <x v="1"/>
    <s v="Ankyra"/>
    <s v="TSXX-LOART2012"/>
    <x v="17"/>
    <s v="2.0 x 12 Total"/>
    <s v="EE148385X1"/>
    <n v="-8"/>
    <n v="51750"/>
    <n v="-414000"/>
    <s v="COP"/>
    <n v="-93.895648821201377"/>
    <n v="-93.895648821201377"/>
    <m/>
    <n v="20240338"/>
    <s v="Dr Carlos Ramiro Llusca (Ecuador)"/>
    <m/>
    <m/>
  </r>
  <r>
    <d v="2024-12-10T00:00:00"/>
    <s v="Sales"/>
    <x v="1"/>
    <s v="Ankyra"/>
    <s v="TSXX-LOA2014"/>
    <x v="14"/>
    <s v="2.0 x 14"/>
    <s v="EE173884X1"/>
    <n v="-5"/>
    <n v="51750"/>
    <n v="-258750"/>
    <s v="COP"/>
    <n v="-58.684780513250857"/>
    <n v="-58.684780513250857"/>
    <m/>
    <n v="20240338"/>
    <s v="Dr Carlos Ramiro Llusca (Ecuador)"/>
    <m/>
    <m/>
  </r>
  <r>
    <d v="2024-12-10T00:00:00"/>
    <s v="Sales"/>
    <x v="1"/>
    <s v="Ankyra"/>
    <s v="TSXX-LOA2014"/>
    <x v="14"/>
    <s v="2.0 x 14"/>
    <s v="EE178093X1"/>
    <n v="-5"/>
    <n v="51750"/>
    <n v="-258750"/>
    <s v="COP"/>
    <n v="-58.684780513250857"/>
    <n v="-58.684780513250857"/>
    <m/>
    <n v="20240338"/>
    <s v="Dr Carlos Ramiro Llusca (Ecuador)"/>
    <m/>
    <m/>
  </r>
  <r>
    <d v="2024-12-10T00:00:00"/>
    <s v="Sales"/>
    <x v="1"/>
    <s v="Ankyra"/>
    <s v="TSXX-LOA2017"/>
    <x v="15"/>
    <s v="2.0 X 17"/>
    <s v="EE148379X1"/>
    <n v="-2"/>
    <n v="51750"/>
    <n v="-103500"/>
    <s v="COP"/>
    <n v="-23.473912205300344"/>
    <n v="-23.473912205300344"/>
    <m/>
    <n v="20240338"/>
    <s v="Dr Carlos Ramiro Llusca (Ecuador)"/>
    <m/>
    <m/>
  </r>
  <r>
    <d v="2024-12-10T00:00:00"/>
    <s v="Sales"/>
    <x v="1"/>
    <s v="Ankyra"/>
    <s v="TSXX-LOA2012"/>
    <x v="19"/>
    <s v="2.0 X 12"/>
    <s v="EE182222X1"/>
    <n v="-20"/>
    <n v="51750"/>
    <n v="-1035000"/>
    <s v="COP"/>
    <n v="-234.73912205300343"/>
    <n v="-234.73912205300343"/>
    <m/>
    <n v="20240338"/>
    <s v="Dr Carlos Ramiro Llusca (Ecuador)"/>
    <m/>
    <m/>
  </r>
  <r>
    <d v="2024-12-12T00:00:00"/>
    <s v="Sales"/>
    <x v="1"/>
    <s v="Ankyra"/>
    <s v="TSXX-LOA2008"/>
    <x v="13"/>
    <s v="2.0 x 8"/>
    <s v="EE173887X1"/>
    <n v="-12"/>
    <n v="51750"/>
    <n v="-621000"/>
    <s v="COP"/>
    <n v="-140.84347323180205"/>
    <n v="-140.84347323180205"/>
    <m/>
    <n v="20240339"/>
    <s v="Julio Rodríguez (El Salvador)"/>
    <m/>
    <m/>
  </r>
  <r>
    <d v="2024-12-12T00:00:00"/>
    <s v="Sales"/>
    <x v="1"/>
    <s v="Ankyra"/>
    <s v="TSXX-LOA2008"/>
    <x v="13"/>
    <s v="2.0 x 8"/>
    <s v="EE174094X1"/>
    <n v="-8"/>
    <n v="51750"/>
    <n v="-414000"/>
    <s v="COP"/>
    <n v="-93.895648821201377"/>
    <n v="-93.895648821201377"/>
    <m/>
    <n v="20240339"/>
    <s v="Julio Rodríguez (El Salvador)"/>
    <m/>
    <m/>
  </r>
  <r>
    <d v="2024-12-12T00:00:00"/>
    <s v="Sales"/>
    <x v="0"/>
    <s v="Ankyra"/>
    <s v="820-029"/>
    <x v="1"/>
    <s v="Mango"/>
    <n v="52006"/>
    <n v="-2"/>
    <n v="647360"/>
    <n v="-1294720"/>
    <s v="COP"/>
    <n v="-293.64389961784019"/>
    <n v="-293.64389961784019"/>
    <m/>
    <n v="20240339"/>
    <s v="Julio Rodríguez (El Salvador)"/>
    <m/>
    <m/>
  </r>
  <r>
    <d v="2024-12-12T00:00:00"/>
    <s v="Sales"/>
    <x v="0"/>
    <s v="Ankyra"/>
    <s v="820-031"/>
    <x v="2"/>
    <s v="Extensión"/>
    <s v="NA"/>
    <n v="-2"/>
    <n v="102340"/>
    <n v="-204680"/>
    <s v="COP"/>
    <n v="-46.421645895467385"/>
    <n v="-46.421645895467385"/>
    <m/>
    <n v="20240339"/>
    <s v="Julio Rodríguez (El Salvador)"/>
    <m/>
    <m/>
  </r>
  <r>
    <d v="2024-12-12T00:00:00"/>
    <s v="Sales"/>
    <x v="0"/>
    <s v="Bio-Ray"/>
    <n v="3338235"/>
    <x v="34"/>
    <s v="Long Blade M"/>
    <s v="NA"/>
    <n v="-1"/>
    <n v="31.037234042553191"/>
    <n v="-31.037234042553191"/>
    <s v="USD"/>
    <m/>
    <n v="-31.037234042553191"/>
    <m/>
    <n v="20240339"/>
    <s v="Julio Rodríguez (El Salvador)"/>
    <m/>
    <m/>
  </r>
  <r>
    <d v="2024-12-18T00:00:00"/>
    <s v="Purchasing"/>
    <x v="1"/>
    <s v="Bio-Ray"/>
    <s v="A-1PL-212012"/>
    <x v="20"/>
    <s v="2.0 x 12"/>
    <s v="L241000501"/>
    <n v="250"/>
    <n v="14.360205831903944"/>
    <n v="3590.0514579759861"/>
    <s v="USD"/>
    <m/>
    <n v="3590.0514579759861"/>
    <s v="BioRay 20241125"/>
    <m/>
    <m/>
    <m/>
    <m/>
  </r>
  <r>
    <d v="2024-12-18T00:00:00"/>
    <s v="Purchasing"/>
    <x v="0"/>
    <s v="Bio-Ray"/>
    <n v="3318225"/>
    <x v="57"/>
    <s v="Blade for Engine 25mm"/>
    <s v="NA"/>
    <n v="8"/>
    <n v="51.286449399656945"/>
    <n v="410.29159519725556"/>
    <s v="USD"/>
    <m/>
    <n v="410.29159519725556"/>
    <s v="BioRay 20241125"/>
    <m/>
    <m/>
    <m/>
    <m/>
  </r>
  <r>
    <d v="2024-12-18T00:00:00"/>
    <s v="Purchasing"/>
    <x v="0"/>
    <s v="Bio-Ray"/>
    <n v="3318225"/>
    <x v="58"/>
    <s v="Blade for Engine 50mm"/>
    <s v="NA"/>
    <n v="2"/>
    <n v="51.286449399656945"/>
    <n v="102.57289879931389"/>
    <s v="USD"/>
    <m/>
    <n v="102.57289879931389"/>
    <s v="BioRay 20241125"/>
    <m/>
    <m/>
    <m/>
    <m/>
  </r>
  <r>
    <d v="2024-12-18T00:00:00"/>
    <s v="Purchasing"/>
    <x v="0"/>
    <s v="Bio-Ray"/>
    <n v="3318235"/>
    <x v="30"/>
    <s v="Extensión"/>
    <s v="NA"/>
    <n v="40"/>
    <n v="30.771869639794168"/>
    <n v="1230.8747855917668"/>
    <s v="USD"/>
    <m/>
    <n v="1230.8747855917668"/>
    <s v="BioRay 20241125"/>
    <m/>
    <m/>
    <m/>
    <m/>
  </r>
  <r>
    <d v="2024-12-18T00:00:00"/>
    <s v="Purchasing"/>
    <x v="0"/>
    <s v="Bio-Ray"/>
    <n v="331007"/>
    <x v="59"/>
    <s v="Ratchet Adapter"/>
    <s v="NA"/>
    <n v="2"/>
    <n v="153.85934819897099"/>
    <n v="307.71869639794198"/>
    <s v="USD"/>
    <m/>
    <n v="307.71869639794198"/>
    <s v="BioRay 20241125"/>
    <m/>
    <m/>
    <m/>
    <m/>
  </r>
  <r>
    <d v="2024-12-18T00:00:00"/>
    <s v="Purchasing"/>
    <x v="0"/>
    <s v="Bio-Ray"/>
    <n v="335555"/>
    <x v="60"/>
    <s v="Ratchet Wrench"/>
    <s v="NA"/>
    <n v="2"/>
    <n v="153.85934819897099"/>
    <n v="307.71869639794198"/>
    <s v="USD"/>
    <m/>
    <n v="307.71869639794198"/>
    <s v="BioRay 20241125"/>
    <m/>
    <m/>
    <m/>
    <m/>
  </r>
  <r>
    <d v="2024-12-18T00:00:00"/>
    <s v="Purchasing"/>
    <x v="0"/>
    <s v="Bio-Ray"/>
    <s v="O-Ring"/>
    <x v="61"/>
    <s v="O-Ring"/>
    <s v="NA"/>
    <n v="100"/>
    <n v="0.30771869639794169"/>
    <n v="30.771869639794168"/>
    <s v="USD"/>
    <m/>
    <n v="30.771869639794168"/>
    <s v="BioRay 20241125"/>
    <m/>
    <m/>
    <m/>
    <m/>
  </r>
  <r>
    <d v="2024-12-18T00:00:00"/>
    <s v="Inventory "/>
    <x v="1"/>
    <s v="Bio-Ray"/>
    <s v="A-1PL-212012"/>
    <x v="20"/>
    <s v="2.0 x 12"/>
    <s v="L241000501"/>
    <n v="-3"/>
    <n v="14.360205831903944"/>
    <n v="-43.080617495711834"/>
    <s v="USD"/>
    <m/>
    <n v="-43.080617495711834"/>
    <m/>
    <m/>
    <s v="Dra Elsa Arango"/>
    <s v="Uso Consultorio"/>
    <m/>
  </r>
  <r>
    <d v="2024-12-18T00:00:00"/>
    <s v="Inventory movement"/>
    <x v="0"/>
    <s v="Bio-Ray"/>
    <n v="3318225"/>
    <x v="57"/>
    <s v="Blade for Engine 25mm"/>
    <s v="NA"/>
    <n v="-1"/>
    <n v="51.286449399656945"/>
    <n v="-51.286449399656945"/>
    <s v="USD"/>
    <m/>
    <n v="-51.286449399656945"/>
    <m/>
    <m/>
    <s v="Orthopremium ltda"/>
    <s v="Entregados a Orthopremium, pagados a la cuenta Dra Elsa"/>
    <m/>
  </r>
  <r>
    <d v="2024-12-18T00:00:00"/>
    <s v="Inventory movement"/>
    <x v="0"/>
    <s v="Bio-Ray"/>
    <n v="3318225"/>
    <x v="58"/>
    <s v="Blade for Engine 50mm"/>
    <s v="NA"/>
    <n v="-1"/>
    <n v="51.286449399656945"/>
    <n v="-51.286449399656945"/>
    <s v="USD"/>
    <m/>
    <n v="-51.286449399656945"/>
    <m/>
    <m/>
    <s v="Orthopremium ltda"/>
    <s v="Entregados a Orthopremium, pagados a la cuenta Dra Elsa"/>
    <m/>
  </r>
  <r>
    <d v="2024-12-18T00:00:00"/>
    <s v="Inventory movement"/>
    <x v="1"/>
    <s v="Bio-Ray"/>
    <s v="A-1PL-212012"/>
    <x v="20"/>
    <s v="2.0 x 12"/>
    <s v="L241000501"/>
    <n v="-200"/>
    <n v="14.360205831903944"/>
    <n v="-2872.0411663807886"/>
    <s v="USD"/>
    <m/>
    <n v="-2872.0411663807886"/>
    <m/>
    <m/>
    <s v="Orthopremium ltda"/>
    <s v="Entregados a Orthopremium, pagados a la cuenta Dra Elsa"/>
    <m/>
  </r>
  <r>
    <d v="2024-12-18T00:00:00"/>
    <s v="Inventory movement"/>
    <x v="0"/>
    <s v="Bio-Ray"/>
    <n v="3318235"/>
    <x v="30"/>
    <s v="Extensión"/>
    <s v="NA"/>
    <n v="-20"/>
    <n v="30.771869639794168"/>
    <n v="-615.4373927958834"/>
    <s v="USD"/>
    <m/>
    <n v="-615.4373927958834"/>
    <m/>
    <m/>
    <s v="Orthopremium ltda"/>
    <s v="Entregados a Orthopremium, pagados a la cuenta Dra Elsa"/>
    <m/>
  </r>
  <r>
    <d v="2024-12-18T00:00:00"/>
    <s v="Inventory movement"/>
    <x v="0"/>
    <s v="Bio-Ray"/>
    <s v="O-Ring"/>
    <x v="61"/>
    <s v="O-Ring"/>
    <s v="NA"/>
    <n v="-50"/>
    <n v="0.30771869639794169"/>
    <n v="-15.385934819897084"/>
    <s v="USD"/>
    <m/>
    <n v="-15.385934819897084"/>
    <m/>
    <m/>
    <s v="Orthopremium ltda"/>
    <s v="Entregados a Orthopremium, pagados a la cuenta Dra Elsa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24">
  <r>
    <x v="0"/>
    <s v="Inventory"/>
    <x v="0"/>
    <x v="0"/>
    <n v="3318055"/>
    <x v="0"/>
    <x v="0"/>
    <m/>
    <n v="2"/>
    <n v="2160000"/>
    <n v="4320000"/>
    <x v="0"/>
    <m/>
    <m/>
    <m/>
    <m/>
    <m/>
  </r>
  <r>
    <x v="0"/>
    <s v="Inventory"/>
    <x v="0"/>
    <x v="1"/>
    <s v="820-029"/>
    <x v="1"/>
    <x v="1"/>
    <n v="49116"/>
    <n v="10"/>
    <n v="357000"/>
    <n v="3570000"/>
    <x v="1"/>
    <s v="entregado por Elsa Arango"/>
    <m/>
    <m/>
    <m/>
    <m/>
  </r>
  <r>
    <x v="0"/>
    <s v="Inventory movement"/>
    <x v="0"/>
    <x v="1"/>
    <s v="820-031"/>
    <x v="2"/>
    <x v="2"/>
    <n v="48791"/>
    <n v="-12"/>
    <n v="90440"/>
    <n v="-1085280"/>
    <x v="0"/>
    <m/>
    <m/>
    <m/>
    <m/>
    <m/>
  </r>
  <r>
    <x v="0"/>
    <s v="Inventory movement"/>
    <x v="0"/>
    <x v="1"/>
    <s v="820-029"/>
    <x v="1"/>
    <x v="1"/>
    <n v="48466"/>
    <n v="-19"/>
    <n v="357000"/>
    <n v="-6783000"/>
    <x v="1"/>
    <m/>
    <m/>
    <m/>
    <m/>
    <m/>
  </r>
  <r>
    <x v="0"/>
    <s v="Inventory movement"/>
    <x v="0"/>
    <x v="1"/>
    <s v="820-031"/>
    <x v="2"/>
    <x v="2"/>
    <n v="48141"/>
    <n v="-16"/>
    <n v="90440"/>
    <n v="-1447040"/>
    <x v="0"/>
    <m/>
    <m/>
    <m/>
    <m/>
    <m/>
  </r>
  <r>
    <x v="0"/>
    <s v="Inventory movement"/>
    <x v="0"/>
    <x v="1"/>
    <s v="820-029"/>
    <x v="1"/>
    <x v="1"/>
    <n v="47816"/>
    <n v="-20"/>
    <n v="357000"/>
    <n v="-7140000"/>
    <x v="1"/>
    <m/>
    <m/>
    <m/>
    <m/>
    <m/>
  </r>
  <r>
    <x v="0"/>
    <s v="Inventory movement"/>
    <x v="0"/>
    <x v="1"/>
    <s v="820-031"/>
    <x v="2"/>
    <x v="2"/>
    <n v="47491"/>
    <n v="-20"/>
    <n v="90440"/>
    <n v="-1808800"/>
    <x v="0"/>
    <m/>
    <m/>
    <m/>
    <m/>
    <m/>
  </r>
  <r>
    <x v="0"/>
    <s v="Inventory"/>
    <x v="1"/>
    <x v="0"/>
    <s v="M-211308"/>
    <x v="3"/>
    <x v="3"/>
    <s v="L210206901"/>
    <n v="30"/>
    <n v="73331"/>
    <n v="2199930"/>
    <x v="0"/>
    <m/>
    <m/>
    <m/>
    <m/>
    <m/>
  </r>
  <r>
    <x v="0"/>
    <s v="Inventory"/>
    <x v="1"/>
    <x v="0"/>
    <s v="A-1PL-211408"/>
    <x v="4"/>
    <x v="4"/>
    <s v="L210905201"/>
    <n v="4"/>
    <n v="73331"/>
    <n v="293324"/>
    <x v="0"/>
    <m/>
    <m/>
    <m/>
    <m/>
    <m/>
  </r>
  <r>
    <x v="0"/>
    <s v="Inventory"/>
    <x v="1"/>
    <x v="0"/>
    <s v="A-1PL-211508"/>
    <x v="5"/>
    <x v="5"/>
    <s v="L211103501"/>
    <n v="3"/>
    <n v="73331"/>
    <n v="219993"/>
    <x v="0"/>
    <m/>
    <m/>
    <m/>
    <m/>
    <m/>
  </r>
  <r>
    <x v="0"/>
    <s v="Inventory"/>
    <x v="1"/>
    <x v="0"/>
    <s v="A-1PL-211508"/>
    <x v="5"/>
    <x v="5"/>
    <s v="L211100801"/>
    <n v="12"/>
    <n v="73331"/>
    <n v="879972"/>
    <x v="0"/>
    <m/>
    <m/>
    <m/>
    <m/>
    <m/>
  </r>
  <r>
    <x v="0"/>
    <s v="Inventory"/>
    <x v="1"/>
    <x v="0"/>
    <s v="A-1PL-211508"/>
    <x v="5"/>
    <x v="5"/>
    <s v="L220206201"/>
    <n v="1"/>
    <n v="73331"/>
    <n v="73331"/>
    <x v="1"/>
    <m/>
    <m/>
    <m/>
    <m/>
    <m/>
  </r>
  <r>
    <x v="0"/>
    <s v="Inventory"/>
    <x v="1"/>
    <x v="0"/>
    <s v="A-1PL-211508"/>
    <x v="5"/>
    <x v="5"/>
    <s v="L211105401"/>
    <n v="5"/>
    <n v="73331"/>
    <n v="366655"/>
    <x v="0"/>
    <m/>
    <m/>
    <m/>
    <m/>
    <m/>
  </r>
  <r>
    <x v="0"/>
    <s v="Inventory"/>
    <x v="1"/>
    <x v="0"/>
    <s v="A-1PL-211508"/>
    <x v="5"/>
    <x v="5"/>
    <s v="L211104201"/>
    <n v="1"/>
    <n v="73331"/>
    <n v="73331"/>
    <x v="0"/>
    <m/>
    <m/>
    <m/>
    <m/>
    <m/>
  </r>
  <r>
    <x v="0"/>
    <s v="Inventory"/>
    <x v="1"/>
    <x v="0"/>
    <s v="A-1PL-211508"/>
    <x v="5"/>
    <x v="5"/>
    <s v="L211008301"/>
    <n v="2"/>
    <n v="73331"/>
    <n v="146662"/>
    <x v="0"/>
    <m/>
    <m/>
    <m/>
    <m/>
    <m/>
  </r>
  <r>
    <x v="0"/>
    <s v="Inventory"/>
    <x v="1"/>
    <x v="0"/>
    <s v="A-1PL-211508"/>
    <x v="5"/>
    <x v="5"/>
    <s v="L211013001"/>
    <n v="1"/>
    <n v="73331"/>
    <n v="73331"/>
    <x v="0"/>
    <m/>
    <m/>
    <m/>
    <m/>
    <m/>
  </r>
  <r>
    <x v="0"/>
    <s v="Inventory"/>
    <x v="1"/>
    <x v="0"/>
    <s v="A-1PL-212008"/>
    <x v="6"/>
    <x v="6"/>
    <s v="L210807001"/>
    <n v="3"/>
    <n v="73331"/>
    <n v="219993"/>
    <x v="0"/>
    <m/>
    <m/>
    <m/>
    <m/>
    <m/>
  </r>
  <r>
    <x v="1"/>
    <s v="Purchasing"/>
    <x v="1"/>
    <x v="1"/>
    <s v="TSXX-LOA2010"/>
    <x v="7"/>
    <x v="7"/>
    <s v="EE148352X1"/>
    <n v="60"/>
    <n v="51750"/>
    <n v="3105000"/>
    <x v="0"/>
    <s v="FV-105224"/>
    <m/>
    <m/>
    <m/>
    <m/>
  </r>
  <r>
    <x v="0"/>
    <s v="Inventory"/>
    <x v="1"/>
    <x v="0"/>
    <s v="A-1PL-212014"/>
    <x v="8"/>
    <x v="8"/>
    <s v="L210904601"/>
    <n v="2"/>
    <n v="73331"/>
    <n v="146662"/>
    <x v="0"/>
    <m/>
    <m/>
    <m/>
    <m/>
    <m/>
  </r>
  <r>
    <x v="0"/>
    <s v="Inventory"/>
    <x v="1"/>
    <x v="0"/>
    <s v="A-1PL-212014"/>
    <x v="8"/>
    <x v="8"/>
    <s v="L211203101"/>
    <n v="17"/>
    <n v="73331"/>
    <n v="1246627"/>
    <x v="0"/>
    <m/>
    <m/>
    <m/>
    <m/>
    <m/>
  </r>
  <r>
    <x v="0"/>
    <s v="Inventory"/>
    <x v="1"/>
    <x v="0"/>
    <s v="A-1PL-212014"/>
    <x v="8"/>
    <x v="8"/>
    <s v="L210901401"/>
    <n v="10"/>
    <n v="73331"/>
    <n v="733310"/>
    <x v="0"/>
    <m/>
    <m/>
    <m/>
    <m/>
    <m/>
  </r>
  <r>
    <x v="0"/>
    <s v="Inventory"/>
    <x v="1"/>
    <x v="0"/>
    <s v="A-1PS-222012"/>
    <x v="9"/>
    <x v="9"/>
    <s v="L220407701"/>
    <n v="8"/>
    <n v="73331"/>
    <n v="586648"/>
    <x v="1"/>
    <m/>
    <m/>
    <m/>
    <m/>
    <m/>
  </r>
  <r>
    <x v="0"/>
    <s v="Inventory"/>
    <x v="0"/>
    <x v="0"/>
    <s v="SMES #09"/>
    <x v="10"/>
    <x v="10"/>
    <m/>
    <n v="1"/>
    <m/>
    <m/>
    <x v="0"/>
    <m/>
    <m/>
    <m/>
    <m/>
    <m/>
  </r>
  <r>
    <x v="0"/>
    <s v="Inventory"/>
    <x v="0"/>
    <x v="0"/>
    <s v="SMES #11"/>
    <x v="11"/>
    <x v="11"/>
    <m/>
    <n v="4"/>
    <n v="73.06083650190115"/>
    <n v="292.2433460076046"/>
    <x v="2"/>
    <m/>
    <m/>
    <m/>
    <m/>
    <m/>
  </r>
  <r>
    <x v="0"/>
    <s v="Inventory"/>
    <x v="1"/>
    <x v="1"/>
    <s v="TSXX-LOA1508"/>
    <x v="12"/>
    <x v="5"/>
    <s v="EE138062X1"/>
    <n v="24"/>
    <n v="61600"/>
    <n v="1478400"/>
    <x v="0"/>
    <m/>
    <m/>
    <m/>
    <m/>
    <m/>
  </r>
  <r>
    <x v="0"/>
    <s v="Inventory"/>
    <x v="1"/>
    <x v="1"/>
    <s v="TSXX-LOA1508"/>
    <x v="12"/>
    <x v="5"/>
    <s v="EE138065X1"/>
    <n v="4"/>
    <n v="61600"/>
    <n v="246400"/>
    <x v="0"/>
    <m/>
    <m/>
    <m/>
    <m/>
    <m/>
  </r>
  <r>
    <x v="0"/>
    <s v="Inventory"/>
    <x v="1"/>
    <x v="1"/>
    <s v="TSXX-LOA2008"/>
    <x v="13"/>
    <x v="6"/>
    <s v="EE136231X1"/>
    <n v="1"/>
    <n v="61600"/>
    <n v="61600"/>
    <x v="0"/>
    <m/>
    <m/>
    <m/>
    <m/>
    <m/>
  </r>
  <r>
    <x v="0"/>
    <s v="Inventory"/>
    <x v="1"/>
    <x v="1"/>
    <s v="TSXX-LOA2014"/>
    <x v="14"/>
    <x v="8"/>
    <s v="EE138091X1"/>
    <n v="27"/>
    <n v="61600"/>
    <n v="1663200"/>
    <x v="0"/>
    <m/>
    <m/>
    <m/>
    <m/>
    <m/>
  </r>
  <r>
    <x v="0"/>
    <s v="Inventory"/>
    <x v="1"/>
    <x v="1"/>
    <s v="TSXX-LOA2014"/>
    <x v="14"/>
    <x v="8"/>
    <s v="EE138085X1"/>
    <n v="1"/>
    <n v="61600"/>
    <n v="61600"/>
    <x v="0"/>
    <m/>
    <m/>
    <m/>
    <m/>
    <m/>
  </r>
  <r>
    <x v="0"/>
    <s v="Inventory"/>
    <x v="1"/>
    <x v="1"/>
    <s v="TSXX-LOA2017"/>
    <x v="15"/>
    <x v="12"/>
    <s v="EE138094X1"/>
    <n v="34"/>
    <n v="61600"/>
    <n v="2094400"/>
    <x v="0"/>
    <m/>
    <m/>
    <m/>
    <m/>
    <m/>
  </r>
  <r>
    <x v="0"/>
    <s v="Inventory"/>
    <x v="1"/>
    <x v="1"/>
    <s v="TSXX-LOACE1508"/>
    <x v="16"/>
    <x v="13"/>
    <s v="EE138096X1"/>
    <n v="18"/>
    <n v="61600"/>
    <n v="1108800"/>
    <x v="0"/>
    <m/>
    <m/>
    <m/>
    <m/>
    <m/>
  </r>
  <r>
    <x v="0"/>
    <s v="Inventory"/>
    <x v="1"/>
    <x v="1"/>
    <s v="TSXX-LOART2012"/>
    <x v="17"/>
    <x v="14"/>
    <s v="EE138101X1"/>
    <n v="10"/>
    <n v="61600"/>
    <n v="616000"/>
    <x v="0"/>
    <m/>
    <m/>
    <m/>
    <m/>
    <m/>
  </r>
  <r>
    <x v="0"/>
    <s v="Inventory"/>
    <x v="0"/>
    <x v="0"/>
    <s v="103-11"/>
    <x v="18"/>
    <x v="15"/>
    <m/>
    <n v="7"/>
    <m/>
    <m/>
    <x v="0"/>
    <m/>
    <m/>
    <m/>
    <m/>
    <m/>
  </r>
  <r>
    <x v="0"/>
    <s v="Inventory"/>
    <x v="1"/>
    <x v="1"/>
    <s v="TSXX-LOA2012"/>
    <x v="19"/>
    <x v="16"/>
    <s v="EE138084X1"/>
    <n v="1"/>
    <n v="61600"/>
    <n v="61600"/>
    <x v="0"/>
    <m/>
    <m/>
    <m/>
    <m/>
    <m/>
  </r>
  <r>
    <x v="0"/>
    <s v="Inventory"/>
    <x v="1"/>
    <x v="1"/>
    <s v="TSXX-LOA2012"/>
    <x v="19"/>
    <x v="16"/>
    <s v="EE138079X1"/>
    <n v="2"/>
    <n v="61600"/>
    <n v="123200"/>
    <x v="0"/>
    <m/>
    <m/>
    <m/>
    <m/>
    <m/>
  </r>
  <r>
    <x v="0"/>
    <s v="Inventory"/>
    <x v="1"/>
    <x v="0"/>
    <s v="A-1PL-212012"/>
    <x v="20"/>
    <x v="16"/>
    <s v="L220701501"/>
    <n v="12"/>
    <n v="73331"/>
    <n v="879972"/>
    <x v="0"/>
    <m/>
    <m/>
    <m/>
    <m/>
    <m/>
  </r>
  <r>
    <x v="2"/>
    <s v="Purchasing"/>
    <x v="1"/>
    <x v="1"/>
    <s v="TSXX-LOA2010"/>
    <x v="7"/>
    <x v="7"/>
    <s v="EE162876X1"/>
    <n v="100"/>
    <n v="51750"/>
    <n v="5175000"/>
    <x v="0"/>
    <s v="FV-124648"/>
    <m/>
    <m/>
    <m/>
    <m/>
  </r>
  <r>
    <x v="3"/>
    <s v="Inventory loan"/>
    <x v="1"/>
    <x v="0"/>
    <s v="A-1PL-212008"/>
    <x v="6"/>
    <x v="6"/>
    <s v="L210709801"/>
    <n v="5"/>
    <n v="73331"/>
    <n v="366655"/>
    <x v="0"/>
    <m/>
    <m/>
    <m/>
    <s v="Silvia Tellez"/>
    <m/>
  </r>
  <r>
    <x v="4"/>
    <s v="Inventory movement"/>
    <x v="0"/>
    <x v="0"/>
    <n v="3308050"/>
    <x v="21"/>
    <x v="17"/>
    <s v="NA"/>
    <n v="3"/>
    <n v="675000"/>
    <n v="2025000"/>
    <x v="1"/>
    <m/>
    <m/>
    <s v="Entregados por Dra Elsa "/>
    <m/>
    <m/>
  </r>
  <r>
    <x v="4"/>
    <s v="Sales"/>
    <x v="0"/>
    <x v="0"/>
    <n v="3308050"/>
    <x v="21"/>
    <x v="17"/>
    <s v="NA"/>
    <n v="-2"/>
    <n v="675000"/>
    <n v="-1350000"/>
    <x v="1"/>
    <m/>
    <n v="20220040"/>
    <s v="Medicona SRL (Guillermo Ramírez-Rep Dominicana)"/>
    <m/>
    <s v="Conny"/>
  </r>
  <r>
    <x v="4"/>
    <s v="Sales"/>
    <x v="1"/>
    <x v="0"/>
    <s v="A-1PIZC-212017"/>
    <x v="22"/>
    <x v="18"/>
    <s v="L210901201"/>
    <n v="-3"/>
    <n v="73331"/>
    <n v="-219993"/>
    <x v="1"/>
    <m/>
    <n v="20220040"/>
    <s v="Medicona SRL (Guillermo Ramírez-Rep Dominicana)"/>
    <m/>
    <s v="Conny"/>
  </r>
  <r>
    <x v="4"/>
    <s v="Sales"/>
    <x v="1"/>
    <x v="0"/>
    <s v="A-1PIZC-212017"/>
    <x v="22"/>
    <x v="18"/>
    <s v="L210611801"/>
    <n v="-2"/>
    <n v="73331"/>
    <n v="-146662"/>
    <x v="1"/>
    <m/>
    <n v="20220040"/>
    <s v="Medicona SRL (Guillermo Ramírez-Rep Dominicana)"/>
    <m/>
    <s v="Conny"/>
  </r>
  <r>
    <x v="4"/>
    <s v="Sales"/>
    <x v="1"/>
    <x v="0"/>
    <s v="A-1PL-211508"/>
    <x v="5"/>
    <x v="5"/>
    <s v="L220206201"/>
    <n v="-1"/>
    <n v="73331"/>
    <n v="-73331"/>
    <x v="1"/>
    <m/>
    <n v="20220040"/>
    <s v="Medicona SRL (Guillermo Ramírez-Rep Dominicana)"/>
    <m/>
    <s v="Conny"/>
  </r>
  <r>
    <x v="4"/>
    <s v="Sales"/>
    <x v="1"/>
    <x v="0"/>
    <s v="A-1PL-211508"/>
    <x v="5"/>
    <x v="5"/>
    <s v="L211105401"/>
    <n v="-5"/>
    <n v="73331"/>
    <n v="-366655"/>
    <x v="0"/>
    <m/>
    <n v="20220040"/>
    <s v="Medicona SRL (Guillermo Ramírez-Rep Dominicana)"/>
    <m/>
    <s v="Conny"/>
  </r>
  <r>
    <x v="4"/>
    <s v="Sales"/>
    <x v="1"/>
    <x v="0"/>
    <s v="A-1PL-211508"/>
    <x v="5"/>
    <x v="5"/>
    <s v="L211104201"/>
    <n v="-1"/>
    <n v="73331"/>
    <n v="-73331"/>
    <x v="0"/>
    <m/>
    <n v="20220040"/>
    <s v="Medicona SRL (Guillermo Ramírez-Rep Dominicana)"/>
    <m/>
    <s v="Conny"/>
  </r>
  <r>
    <x v="4"/>
    <s v="Sales"/>
    <x v="1"/>
    <x v="0"/>
    <s v="A-1PL-211508"/>
    <x v="5"/>
    <x v="5"/>
    <s v="L211008301"/>
    <n v="-2"/>
    <n v="73331"/>
    <n v="-146662"/>
    <x v="0"/>
    <m/>
    <n v="20220040"/>
    <s v="Medicona SRL (Guillermo Ramírez-Rep Dominicana)"/>
    <m/>
    <s v="Conny"/>
  </r>
  <r>
    <x v="4"/>
    <s v="Sales"/>
    <x v="1"/>
    <x v="0"/>
    <s v="A-1PL-211508"/>
    <x v="5"/>
    <x v="5"/>
    <s v="L211013001"/>
    <n v="-1"/>
    <n v="73331"/>
    <n v="-73331"/>
    <x v="0"/>
    <m/>
    <n v="20220040"/>
    <s v="Medicona SRL (Guillermo Ramírez-Rep Dominicana)"/>
    <m/>
    <s v="Conny"/>
  </r>
  <r>
    <x v="4"/>
    <s v="Sales"/>
    <x v="1"/>
    <x v="0"/>
    <s v="A-1PL-212008"/>
    <x v="6"/>
    <x v="6"/>
    <s v="L210807001"/>
    <n v="-3"/>
    <n v="73331"/>
    <n v="-219993"/>
    <x v="0"/>
    <m/>
    <n v="20220040"/>
    <s v="Medicona SRL (Guillermo Ramírez-Rep Dominicana)"/>
    <m/>
    <s v="Conny"/>
  </r>
  <r>
    <x v="4"/>
    <s v="Sales"/>
    <x v="1"/>
    <x v="0"/>
    <s v="A-1PL-212008"/>
    <x v="6"/>
    <x v="6"/>
    <s v="L210709801"/>
    <n v="-5"/>
    <n v="73331"/>
    <n v="-366655"/>
    <x v="0"/>
    <m/>
    <n v="20220040"/>
    <s v="Medicona SRL (Guillermo Ramírez-Rep Dominicana)"/>
    <m/>
    <s v="Conny"/>
  </r>
  <r>
    <x v="5"/>
    <s v="Purchasing"/>
    <x v="1"/>
    <x v="1"/>
    <s v="TSXX-LOA2010"/>
    <x v="7"/>
    <x v="7"/>
    <s v="EE180815X1"/>
    <n v="71"/>
    <n v="51750"/>
    <n v="3674250"/>
    <x v="1"/>
    <s v="SAMPEDRO FV 147067"/>
    <m/>
    <m/>
    <m/>
    <m/>
  </r>
  <r>
    <x v="6"/>
    <s v="Purchasing"/>
    <x v="1"/>
    <x v="1"/>
    <s v="TSXX-LOA2010"/>
    <x v="7"/>
    <x v="7"/>
    <s v="EE182212X1"/>
    <n v="29"/>
    <n v="51750"/>
    <n v="1500750"/>
    <x v="1"/>
    <s v="SAMPEDRO FV 150118"/>
    <m/>
    <m/>
    <m/>
    <m/>
  </r>
  <r>
    <x v="4"/>
    <s v="Sales"/>
    <x v="1"/>
    <x v="0"/>
    <s v="A-1PL-212012"/>
    <x v="20"/>
    <x v="16"/>
    <s v="L220701501"/>
    <n v="-8"/>
    <n v="73331"/>
    <n v="-586648"/>
    <x v="0"/>
    <m/>
    <n v="20220040"/>
    <s v="Medicona SRL (Guillermo Ramírez-Rep Dominicana)"/>
    <m/>
    <s v="Conny"/>
  </r>
  <r>
    <x v="4"/>
    <s v="Sales"/>
    <x v="1"/>
    <x v="0"/>
    <s v="A-1PL-212014"/>
    <x v="8"/>
    <x v="8"/>
    <s v="L211203101"/>
    <n v="-1"/>
    <n v="73331"/>
    <n v="-73331"/>
    <x v="0"/>
    <m/>
    <n v="20220040"/>
    <s v="Medicona SRL (Guillermo Ramírez-Rep Dominicana)"/>
    <m/>
    <s v="Conny"/>
  </r>
  <r>
    <x v="7"/>
    <s v="Inventory loan"/>
    <x v="1"/>
    <x v="1"/>
    <s v="TSXX-LOA2014"/>
    <x v="14"/>
    <x v="8"/>
    <s v="EE138085X1"/>
    <n v="-1"/>
    <n v="61600"/>
    <n v="-61600"/>
    <x v="0"/>
    <m/>
    <m/>
    <m/>
    <s v="Virgina Hurtado"/>
    <m/>
  </r>
  <r>
    <x v="7"/>
    <s v="Inventory loan"/>
    <x v="1"/>
    <x v="1"/>
    <s v="TSXX-LOA2014"/>
    <x v="14"/>
    <x v="8"/>
    <s v="EE138091X1"/>
    <n v="-1"/>
    <n v="61600"/>
    <n v="-61600"/>
    <x v="0"/>
    <m/>
    <m/>
    <m/>
    <s v="Virgina Hurtado"/>
    <m/>
  </r>
  <r>
    <x v="8"/>
    <s v="Inventory loan"/>
    <x v="1"/>
    <x v="1"/>
    <s v="TSXX-LOA2014"/>
    <x v="14"/>
    <x v="8"/>
    <s v="EE142003X1"/>
    <n v="2"/>
    <n v="61600"/>
    <n v="123200"/>
    <x v="0"/>
    <m/>
    <m/>
    <m/>
    <s v="Virgina Hurtado"/>
    <m/>
  </r>
  <r>
    <x v="9"/>
    <s v="Inventory movement"/>
    <x v="0"/>
    <x v="0"/>
    <n v="3318225"/>
    <x v="23"/>
    <x v="19"/>
    <s v="NA"/>
    <n v="-4"/>
    <n v="153420.53519000002"/>
    <n v="-613682.1407600001"/>
    <x v="1"/>
    <m/>
    <m/>
    <s v="Solicitud Dra Elsa Arango"/>
    <m/>
    <m/>
  </r>
  <r>
    <x v="10"/>
    <s v="Inventory loan"/>
    <x v="1"/>
    <x v="1"/>
    <s v="TSXX-LOA2012"/>
    <x v="19"/>
    <x v="16"/>
    <s v="EE120650X1"/>
    <n v="2"/>
    <n v="51750"/>
    <n v="103500"/>
    <x v="0"/>
    <m/>
    <m/>
    <m/>
    <s v="Silvia Tellez"/>
    <m/>
  </r>
  <r>
    <x v="10"/>
    <s v="Inventory loan"/>
    <x v="1"/>
    <x v="1"/>
    <s v="TSXX-LOA2012"/>
    <x v="19"/>
    <x v="16"/>
    <s v="EE136237X1"/>
    <n v="2"/>
    <n v="51750"/>
    <n v="103500"/>
    <x v="0"/>
    <m/>
    <m/>
    <m/>
    <s v="Silvia Tellez"/>
    <m/>
  </r>
  <r>
    <x v="10"/>
    <s v="Inventory loan"/>
    <x v="1"/>
    <x v="1"/>
    <s v="TSXX-LOA2012"/>
    <x v="19"/>
    <x v="16"/>
    <s v="EE133307X1"/>
    <n v="1"/>
    <n v="51750"/>
    <n v="51750"/>
    <x v="0"/>
    <m/>
    <m/>
    <m/>
    <s v="Silvia Tellez"/>
    <m/>
  </r>
  <r>
    <x v="10"/>
    <s v="Donación"/>
    <x v="1"/>
    <x v="1"/>
    <s v="TSXX-LOA2012"/>
    <x v="19"/>
    <x v="16"/>
    <s v="EE120650X1"/>
    <n v="-2"/>
    <n v="51750"/>
    <n v="-103500"/>
    <x v="0"/>
    <m/>
    <m/>
    <s v="Donación Dr Joaquín Ariza"/>
    <m/>
    <m/>
  </r>
  <r>
    <x v="10"/>
    <s v="Donación"/>
    <x v="1"/>
    <x v="1"/>
    <s v="TSXX-LOA2012"/>
    <x v="19"/>
    <x v="16"/>
    <s v="EE136237X1"/>
    <n v="-2"/>
    <n v="51750"/>
    <n v="-103500"/>
    <x v="0"/>
    <m/>
    <m/>
    <s v="Donación Dr Joaquín Ariza"/>
    <m/>
    <m/>
  </r>
  <r>
    <x v="10"/>
    <s v="Donación"/>
    <x v="1"/>
    <x v="1"/>
    <s v="TSXX-LOA2012"/>
    <x v="19"/>
    <x v="16"/>
    <s v="EE133307X1"/>
    <n v="-1"/>
    <n v="51750"/>
    <n v="-51750"/>
    <x v="0"/>
    <m/>
    <m/>
    <s v="Donación Dr Joaquín Ariza"/>
    <m/>
    <m/>
  </r>
  <r>
    <x v="11"/>
    <s v="Purchasing"/>
    <x v="0"/>
    <x v="0"/>
    <n v="3308050"/>
    <x v="21"/>
    <x v="17"/>
    <s v="NA"/>
    <n v="48"/>
    <n v="505243.49166666658"/>
    <n v="24251687.599999994"/>
    <x v="1"/>
    <s v="BioRay 20230116"/>
    <m/>
    <m/>
    <m/>
    <m/>
  </r>
  <r>
    <x v="11"/>
    <s v="Purchasing"/>
    <x v="1"/>
    <x v="0"/>
    <s v="A-1PIZC-212014"/>
    <x v="24"/>
    <x v="20"/>
    <s v="L221108401"/>
    <n v="100"/>
    <n v="84287.164444444439"/>
    <n v="8428716.444444444"/>
    <x v="1"/>
    <s v="BioRay 20230116"/>
    <m/>
    <m/>
    <m/>
    <m/>
  </r>
  <r>
    <x v="11"/>
    <s v="Purchasing"/>
    <x v="1"/>
    <x v="0"/>
    <s v="A-1PIZC-212017"/>
    <x v="22"/>
    <x v="18"/>
    <s v="L220922201"/>
    <n v="50"/>
    <n v="84287.164444444439"/>
    <n v="4214358.222222222"/>
    <x v="1"/>
    <s v="BioRay 20230116"/>
    <m/>
    <m/>
    <m/>
    <m/>
  </r>
  <r>
    <x v="11"/>
    <s v="Purchasing"/>
    <x v="1"/>
    <x v="0"/>
    <s v="A-1PL-211508"/>
    <x v="5"/>
    <x v="5"/>
    <s v="L220602101"/>
    <n v="1"/>
    <n v="65949.40444444443"/>
    <n v="65949.40444444443"/>
    <x v="0"/>
    <s v="BioRay 20230116"/>
    <m/>
    <m/>
    <m/>
    <m/>
  </r>
  <r>
    <x v="11"/>
    <s v="Purchasing"/>
    <x v="1"/>
    <x v="0"/>
    <s v="A-1PL-211508"/>
    <x v="5"/>
    <x v="5"/>
    <s v="L220602101"/>
    <n v="34"/>
    <n v="65949.40444444443"/>
    <n v="2242279.7511111107"/>
    <x v="0"/>
    <s v="BioRay 20230116"/>
    <m/>
    <m/>
    <m/>
    <m/>
  </r>
  <r>
    <x v="11"/>
    <s v="Purchasing"/>
    <x v="1"/>
    <x v="0"/>
    <s v="A-1PL-211508"/>
    <x v="5"/>
    <x v="5"/>
    <s v="L211100801"/>
    <n v="35"/>
    <n v="65949.40444444443"/>
    <n v="2308229.1555555551"/>
    <x v="0"/>
    <s v="BioRay 20230116"/>
    <m/>
    <m/>
    <m/>
    <m/>
  </r>
  <r>
    <x v="11"/>
    <s v="Purchasing"/>
    <x v="1"/>
    <x v="0"/>
    <s v="A-1PL-212008"/>
    <x v="6"/>
    <x v="6"/>
    <s v="L220504801"/>
    <n v="60"/>
    <n v="65949.40444444443"/>
    <n v="3956964.2666666657"/>
    <x v="0"/>
    <s v="BioRay 20230116"/>
    <m/>
    <m/>
    <m/>
    <m/>
  </r>
  <r>
    <x v="0"/>
    <s v="Inventory"/>
    <x v="1"/>
    <x v="0"/>
    <s v="A-1PL-212010"/>
    <x v="25"/>
    <x v="7"/>
    <s v="L220206201"/>
    <n v="3"/>
    <n v="73331"/>
    <n v="219993"/>
    <x v="1"/>
    <m/>
    <m/>
    <m/>
    <m/>
    <m/>
  </r>
  <r>
    <x v="3"/>
    <s v="Inventory loan"/>
    <x v="1"/>
    <x v="0"/>
    <s v="A-1PL-212010"/>
    <x v="25"/>
    <x v="7"/>
    <s v="L211108901"/>
    <n v="12"/>
    <n v="73331"/>
    <n v="879972"/>
    <x v="0"/>
    <m/>
    <m/>
    <m/>
    <s v="Silvia Tellez"/>
    <m/>
  </r>
  <r>
    <x v="11"/>
    <s v="Sales"/>
    <x v="1"/>
    <x v="0"/>
    <s v="A-1PIZC-212014"/>
    <x v="24"/>
    <x v="20"/>
    <s v="L220812801"/>
    <n v="-10"/>
    <n v="73331"/>
    <n v="-733310"/>
    <x v="1"/>
    <m/>
    <n v="20230026"/>
    <s v="MediLine (JJ Grand Prix - Guatemala)"/>
    <m/>
    <s v="Catalina"/>
  </r>
  <r>
    <x v="11"/>
    <s v="Sales"/>
    <x v="1"/>
    <x v="0"/>
    <s v="A-1PIZC-212017"/>
    <x v="22"/>
    <x v="18"/>
    <s v="L210901201"/>
    <n v="-10"/>
    <n v="73331"/>
    <n v="-733310"/>
    <x v="1"/>
    <m/>
    <n v="20230026"/>
    <s v="MediLine (JJ Grand Prix - Guatemala)"/>
    <m/>
    <s v="Catalina"/>
  </r>
  <r>
    <x v="11"/>
    <s v="Sales"/>
    <x v="1"/>
    <x v="0"/>
    <s v="A-1PL-211508"/>
    <x v="5"/>
    <x v="5"/>
    <s v="L220602101"/>
    <n v="-1"/>
    <n v="65949.40444444443"/>
    <n v="-65949.40444444443"/>
    <x v="0"/>
    <m/>
    <n v="20230026"/>
    <s v="MediLine (JJ Grand Prix - Guatemala)"/>
    <m/>
    <s v="Catalina"/>
  </r>
  <r>
    <x v="11"/>
    <s v="Sales"/>
    <x v="1"/>
    <x v="0"/>
    <s v="A-1PL-211508"/>
    <x v="5"/>
    <x v="5"/>
    <s v="L211103501"/>
    <n v="-3"/>
    <n v="73331"/>
    <n v="-219993"/>
    <x v="0"/>
    <m/>
    <n v="20230026"/>
    <s v="MediLine (JJ Grand Prix - Guatemala)"/>
    <m/>
    <s v="Catalina"/>
  </r>
  <r>
    <x v="11"/>
    <s v="Sales"/>
    <x v="1"/>
    <x v="0"/>
    <s v="A-1PL-211508"/>
    <x v="5"/>
    <x v="5"/>
    <s v="L211100801"/>
    <n v="-16"/>
    <n v="73331"/>
    <n v="-1173296"/>
    <x v="0"/>
    <m/>
    <n v="20230026"/>
    <s v="MediLine (JJ Grand Prix - Guatemala)"/>
    <m/>
    <s v="Catalina"/>
  </r>
  <r>
    <x v="4"/>
    <s v="Sales"/>
    <x v="1"/>
    <x v="0"/>
    <s v="A-1PL-212010"/>
    <x v="25"/>
    <x v="7"/>
    <s v="L220206201"/>
    <n v="-3"/>
    <n v="73331"/>
    <n v="-219993"/>
    <x v="1"/>
    <m/>
    <n v="20220040"/>
    <s v="Medicona SRL (Guillermo Ramírez-Rep Dominicana)"/>
    <m/>
    <s v="Conny"/>
  </r>
  <r>
    <x v="4"/>
    <s v="Sales"/>
    <x v="1"/>
    <x v="0"/>
    <s v="A-1PL-212010"/>
    <x v="25"/>
    <x v="7"/>
    <s v="L211108901"/>
    <n v="-12"/>
    <n v="73331"/>
    <n v="-879972"/>
    <x v="0"/>
    <m/>
    <n v="20220040"/>
    <s v="Medicona SRL (Guillermo Ramírez-Rep Dominicana)"/>
    <m/>
    <s v="Conny"/>
  </r>
  <r>
    <x v="11"/>
    <s v="Purchasing"/>
    <x v="1"/>
    <x v="0"/>
    <s v="A-1PL-212010"/>
    <x v="25"/>
    <x v="7"/>
    <s v="L220923001"/>
    <n v="50"/>
    <n v="65949.40444444443"/>
    <n v="3297470.2222222215"/>
    <x v="0"/>
    <s v="BioRay 20230116"/>
    <m/>
    <m/>
    <m/>
    <m/>
  </r>
  <r>
    <x v="11"/>
    <s v="Sales"/>
    <x v="1"/>
    <x v="1"/>
    <s v="TSXX-LOA1508"/>
    <x v="12"/>
    <x v="5"/>
    <s v="EE138062X1"/>
    <n v="-24"/>
    <n v="61600"/>
    <n v="-1478400"/>
    <x v="0"/>
    <m/>
    <n v="20230027"/>
    <s v="Global Connection &amp; Innovation LLC (Mauricio Arbelaez - USA)"/>
    <m/>
    <s v="Catalina"/>
  </r>
  <r>
    <x v="11"/>
    <s v="Sales"/>
    <x v="1"/>
    <x v="1"/>
    <s v="TSXX-LOA1508"/>
    <x v="12"/>
    <x v="5"/>
    <s v="EE138065X1"/>
    <n v="-4"/>
    <n v="61600"/>
    <n v="-246400"/>
    <x v="0"/>
    <m/>
    <n v="20230027"/>
    <s v="Global Connection &amp; Innovation LLC (Mauricio Arbelaez - USA)"/>
    <m/>
    <s v="Catalina"/>
  </r>
  <r>
    <x v="11"/>
    <s v="Sales"/>
    <x v="1"/>
    <x v="1"/>
    <s v="TSXX-LOA2008"/>
    <x v="13"/>
    <x v="6"/>
    <s v="EE136231X1"/>
    <n v="-1"/>
    <n v="61600"/>
    <n v="-61600"/>
    <x v="0"/>
    <m/>
    <n v="20230027"/>
    <s v="Global Connection &amp; Innovation LLC (Mauricio Arbelaez - USA)"/>
    <m/>
    <s v="Catalina"/>
  </r>
  <r>
    <x v="11"/>
    <s v="Sales"/>
    <x v="1"/>
    <x v="1"/>
    <s v="TSXX-LOA2014"/>
    <x v="14"/>
    <x v="8"/>
    <s v="EE142003X1"/>
    <n v="-2"/>
    <n v="61600"/>
    <n v="-123200"/>
    <x v="0"/>
    <m/>
    <n v="20230027"/>
    <s v="Global Connection &amp; Innovation LLC (Mauricio Arbelaez - USA)"/>
    <m/>
    <s v="Catalina"/>
  </r>
  <r>
    <x v="11"/>
    <s v="Sales"/>
    <x v="1"/>
    <x v="1"/>
    <s v="TSXX-LOA2014"/>
    <x v="14"/>
    <x v="8"/>
    <s v="EE138091X1"/>
    <n v="-8"/>
    <n v="61600"/>
    <n v="-492800"/>
    <x v="0"/>
    <m/>
    <n v="20230027"/>
    <s v="Global Connection &amp; Innovation LLC (Mauricio Arbelaez - USA)"/>
    <m/>
    <s v="Catalina"/>
  </r>
  <r>
    <x v="11"/>
    <s v="Sales"/>
    <x v="1"/>
    <x v="1"/>
    <s v="TSXX-LOACE1508"/>
    <x v="16"/>
    <x v="13"/>
    <s v="EE138096X1"/>
    <n v="-18"/>
    <n v="61600"/>
    <n v="-1108800"/>
    <x v="0"/>
    <m/>
    <n v="20230027"/>
    <s v="Global Connection &amp; Innovation LLC (Mauricio Arbelaez - USA)"/>
    <m/>
    <s v="Catalina"/>
  </r>
  <r>
    <x v="11"/>
    <s v="Sales"/>
    <x v="1"/>
    <x v="1"/>
    <s v="TSXX-LOA2012"/>
    <x v="19"/>
    <x v="16"/>
    <s v="EE138084X1"/>
    <n v="-1"/>
    <n v="61600"/>
    <n v="-61600"/>
    <x v="0"/>
    <m/>
    <n v="20230027"/>
    <s v="Global Connection &amp; Innovation LLC (Mauricio Arbelaez - USA)"/>
    <m/>
    <s v="Catalina"/>
  </r>
  <r>
    <x v="11"/>
    <s v="Sales"/>
    <x v="1"/>
    <x v="1"/>
    <s v="TSXX-LOA2012"/>
    <x v="19"/>
    <x v="16"/>
    <s v="EE138079X1"/>
    <n v="-2"/>
    <n v="61600"/>
    <n v="-123200"/>
    <x v="0"/>
    <m/>
    <n v="20230027"/>
    <s v="Global Connection &amp; Innovation LLC (Mauricio Arbelaez - USA)"/>
    <m/>
    <s v="Catalina"/>
  </r>
  <r>
    <x v="11"/>
    <s v="Purchasing"/>
    <x v="1"/>
    <x v="0"/>
    <s v="A-1PL-212012"/>
    <x v="20"/>
    <x v="16"/>
    <s v="L221107201"/>
    <n v="24"/>
    <n v="65949.40444444443"/>
    <n v="1582785.7066666663"/>
    <x v="0"/>
    <s v="BioRay 20230116"/>
    <m/>
    <m/>
    <m/>
    <m/>
  </r>
  <r>
    <x v="11"/>
    <s v="Purchasing"/>
    <x v="1"/>
    <x v="0"/>
    <s v="A-1PL-212012"/>
    <x v="20"/>
    <x v="16"/>
    <s v="L221107201"/>
    <n v="77"/>
    <n v="65949.40444444443"/>
    <n v="5078104.142222221"/>
    <x v="0"/>
    <s v="BioRay 20230116"/>
    <m/>
    <m/>
    <m/>
    <m/>
  </r>
  <r>
    <x v="11"/>
    <s v="Sales"/>
    <x v="1"/>
    <x v="0"/>
    <s v="A-1PL-212012"/>
    <x v="20"/>
    <x v="16"/>
    <s v="L221107201"/>
    <n v="-20"/>
    <n v="65949.40444444443"/>
    <n v="-1318988.0888888887"/>
    <x v="0"/>
    <m/>
    <n v="20230026"/>
    <s v="MediLine (JJ Grand Prix - Guatemala)"/>
    <m/>
    <s v="Catalina"/>
  </r>
  <r>
    <x v="12"/>
    <s v="Sales"/>
    <x v="1"/>
    <x v="0"/>
    <s v="A-1PIZC-212014"/>
    <x v="24"/>
    <x v="20"/>
    <s v="L220812801"/>
    <n v="-9"/>
    <n v="73331"/>
    <n v="-659979"/>
    <x v="1"/>
    <m/>
    <n v="20230028"/>
    <s v="Smile Arc (Martinelli)"/>
    <m/>
    <s v="Conny"/>
  </r>
  <r>
    <x v="12"/>
    <s v="Sales"/>
    <x v="1"/>
    <x v="0"/>
    <s v="A-1PIZC-212017"/>
    <x v="22"/>
    <x v="18"/>
    <s v="L220922201"/>
    <n v="-2"/>
    <n v="84287.164444444439"/>
    <n v="-168574.32888888888"/>
    <x v="1"/>
    <m/>
    <n v="20230028"/>
    <s v="Smile Arc (Martinelli)"/>
    <m/>
    <s v="Conny"/>
  </r>
  <r>
    <x v="11"/>
    <s v="Purchasing"/>
    <x v="1"/>
    <x v="0"/>
    <s v="A-1PL-212010"/>
    <x v="25"/>
    <x v="7"/>
    <s v="L221110401"/>
    <n v="10"/>
    <n v="65949.40444444443"/>
    <n v="659494.04444444436"/>
    <x v="0"/>
    <s v="BioRay 20230116"/>
    <m/>
    <m/>
    <m/>
    <m/>
  </r>
  <r>
    <x v="12"/>
    <s v="Sales"/>
    <x v="0"/>
    <x v="0"/>
    <n v="3308050"/>
    <x v="21"/>
    <x v="17"/>
    <s v="NA"/>
    <n v="-2"/>
    <n v="505243.49166666658"/>
    <n v="-1010486.9833333332"/>
    <x v="1"/>
    <m/>
    <n v="20230028"/>
    <s v="Smile Arc (Martinelli)"/>
    <m/>
    <s v="Conny"/>
  </r>
  <r>
    <x v="12"/>
    <s v="Sales"/>
    <x v="0"/>
    <x v="0"/>
    <n v="3318225"/>
    <x v="23"/>
    <x v="19"/>
    <s v="NA"/>
    <n v="-2"/>
    <n v="153420.53519000002"/>
    <n v="-306841.07038000005"/>
    <x v="1"/>
    <m/>
    <n v="20230028"/>
    <s v="Smile Arc (Martinelli)"/>
    <m/>
    <s v="Conny"/>
  </r>
  <r>
    <x v="12"/>
    <s v="Sales"/>
    <x v="1"/>
    <x v="0"/>
    <s v="A-1PL-212012"/>
    <x v="20"/>
    <x v="16"/>
    <s v="L220701501"/>
    <n v="-4"/>
    <n v="73331"/>
    <n v="-293324"/>
    <x v="0"/>
    <m/>
    <n v="20230028"/>
    <s v="Smile Arc (Martinelli)"/>
    <m/>
    <s v="Conny"/>
  </r>
  <r>
    <x v="12"/>
    <s v="Sales"/>
    <x v="1"/>
    <x v="0"/>
    <s v="A-1PL-212012"/>
    <x v="20"/>
    <x v="16"/>
    <s v="L221107201"/>
    <n v="-2"/>
    <n v="65949.40444444443"/>
    <n v="-131898.80888888886"/>
    <x v="0"/>
    <m/>
    <n v="20230028"/>
    <s v="Smile Arc (Martinelli)"/>
    <m/>
    <s v="Conny"/>
  </r>
  <r>
    <x v="13"/>
    <s v="Sales"/>
    <x v="0"/>
    <x v="0"/>
    <n v="3308050"/>
    <x v="21"/>
    <x v="17"/>
    <s v="NA"/>
    <n v="-20"/>
    <n v="505243.49166666658"/>
    <n v="-10104869.833333332"/>
    <x v="1"/>
    <m/>
    <n v="20230030"/>
    <s v="Orthopremium ltda"/>
    <m/>
    <s v="NA"/>
  </r>
  <r>
    <x v="14"/>
    <s v="Inventory movement"/>
    <x v="1"/>
    <x v="0"/>
    <s v="A-1PL-212014"/>
    <x v="8"/>
    <x v="8"/>
    <s v="L210904601"/>
    <n v="-1"/>
    <n v="73331"/>
    <n v="-73331"/>
    <x v="1"/>
    <m/>
    <m/>
    <m/>
    <s v="Oscar Haptica (archivo STL Perú)"/>
    <m/>
  </r>
  <r>
    <x v="14"/>
    <s v="Inventory movement"/>
    <x v="0"/>
    <x v="0"/>
    <n v="3308050"/>
    <x v="21"/>
    <x v="17"/>
    <s v="NA"/>
    <n v="-1"/>
    <n v="505243.49166666658"/>
    <n v="-505243.49166666658"/>
    <x v="1"/>
    <m/>
    <m/>
    <m/>
    <s v="Oscar Haptica (archivo STL Perú)"/>
    <m/>
  </r>
  <r>
    <x v="1"/>
    <s v="Purchasing"/>
    <x v="1"/>
    <x v="1"/>
    <s v="TSXX-LOA1508"/>
    <x v="12"/>
    <x v="5"/>
    <s v="EE138062X1"/>
    <n v="1"/>
    <n v="51750"/>
    <n v="51750"/>
    <x v="0"/>
    <s v="FV-105224"/>
    <m/>
    <m/>
    <m/>
    <m/>
  </r>
  <r>
    <x v="1"/>
    <s v="Purchasing"/>
    <x v="1"/>
    <x v="1"/>
    <s v="TSXX-LOA1508"/>
    <x v="12"/>
    <x v="5"/>
    <s v="EE138065X1"/>
    <n v="5"/>
    <n v="51750"/>
    <n v="258750"/>
    <x v="0"/>
    <s v="FV-105224"/>
    <m/>
    <m/>
    <m/>
    <m/>
  </r>
  <r>
    <x v="1"/>
    <s v="Purchasing"/>
    <x v="1"/>
    <x v="1"/>
    <s v="TSXX-LOA1508"/>
    <x v="12"/>
    <x v="5"/>
    <s v="EE141992X1"/>
    <n v="9"/>
    <n v="51750"/>
    <n v="465750"/>
    <x v="0"/>
    <s v="FV-105224"/>
    <m/>
    <m/>
    <m/>
    <m/>
  </r>
  <r>
    <x v="1"/>
    <s v="Purchasing"/>
    <x v="1"/>
    <x v="1"/>
    <s v="TSXX-LOA2008"/>
    <x v="13"/>
    <x v="6"/>
    <s v="EE122876X2"/>
    <n v="2"/>
    <n v="51750"/>
    <n v="103500"/>
    <x v="0"/>
    <s v="FV-105224"/>
    <m/>
    <m/>
    <m/>
    <m/>
  </r>
  <r>
    <x v="1"/>
    <s v="Purchasing"/>
    <x v="1"/>
    <x v="1"/>
    <s v="TSXX-LOA2008"/>
    <x v="13"/>
    <x v="6"/>
    <s v="EE133301X1R2"/>
    <n v="2"/>
    <n v="51750"/>
    <n v="103500"/>
    <x v="0"/>
    <s v="FV-105224"/>
    <m/>
    <m/>
    <m/>
    <m/>
  </r>
  <r>
    <x v="1"/>
    <s v="Purchasing"/>
    <x v="1"/>
    <x v="1"/>
    <s v="TSXX-LOA2008"/>
    <x v="13"/>
    <x v="6"/>
    <s v="EE141994X1"/>
    <n v="10"/>
    <n v="51750"/>
    <n v="517500"/>
    <x v="0"/>
    <s v="FV-105224"/>
    <m/>
    <m/>
    <m/>
    <m/>
  </r>
  <r>
    <x v="11"/>
    <s v="Sales"/>
    <x v="1"/>
    <x v="0"/>
    <s v="A-1PL-212010"/>
    <x v="25"/>
    <x v="7"/>
    <s v="L221110401"/>
    <n v="-10"/>
    <n v="65949.40444444443"/>
    <n v="-659494.04444444436"/>
    <x v="0"/>
    <m/>
    <n v="20230026"/>
    <s v="MediLine (JJ Grand Prix - Guatemala)"/>
    <m/>
    <s v="Catalina"/>
  </r>
  <r>
    <x v="11"/>
    <s v="Sales"/>
    <x v="1"/>
    <x v="0"/>
    <s v="A-1PL-212010"/>
    <x v="25"/>
    <x v="7"/>
    <s v="L220923001"/>
    <n v="-8"/>
    <n v="65949.40444444443"/>
    <n v="-527595.23555555544"/>
    <x v="0"/>
    <m/>
    <n v="20230026"/>
    <s v="MediLine (JJ Grand Prix - Guatemala)"/>
    <m/>
    <s v="Catalina"/>
  </r>
  <r>
    <x v="11"/>
    <s v="Sales"/>
    <x v="1"/>
    <x v="0"/>
    <s v="A-1PL-212010"/>
    <x v="25"/>
    <x v="7"/>
    <s v="L220923001"/>
    <n v="-12"/>
    <n v="65949.40444444443"/>
    <n v="-791392.85333333316"/>
    <x v="0"/>
    <m/>
    <n v="20230029"/>
    <s v="MediLine (JJ Grand Prix - Guatemala)"/>
    <m/>
    <s v="Catalina"/>
  </r>
  <r>
    <x v="12"/>
    <s v="Sales"/>
    <x v="1"/>
    <x v="0"/>
    <s v="A-1PL-212010"/>
    <x v="25"/>
    <x v="7"/>
    <s v="L220923001"/>
    <n v="-30"/>
    <n v="65949.40444444443"/>
    <n v="-1978482.1333333328"/>
    <x v="0"/>
    <m/>
    <n v="20230028"/>
    <s v="Smile Arc (Martinelli)"/>
    <m/>
    <s v="Conny"/>
  </r>
  <r>
    <x v="1"/>
    <s v="Purchasing"/>
    <x v="1"/>
    <x v="1"/>
    <s v="TSXX-LOA2014"/>
    <x v="14"/>
    <x v="8"/>
    <s v="EE130446X1R1"/>
    <n v="3"/>
    <n v="51750"/>
    <n v="155250"/>
    <x v="0"/>
    <s v="FV-105224"/>
    <m/>
    <m/>
    <m/>
    <m/>
  </r>
  <r>
    <x v="1"/>
    <s v="Purchasing"/>
    <x v="1"/>
    <x v="1"/>
    <s v="TSXX-LOA2014"/>
    <x v="14"/>
    <x v="8"/>
    <s v="EE138088X1"/>
    <n v="2"/>
    <n v="51750"/>
    <n v="103500"/>
    <x v="0"/>
    <s v="FV-105224"/>
    <m/>
    <m/>
    <m/>
    <m/>
  </r>
  <r>
    <x v="1"/>
    <s v="Purchasing"/>
    <x v="1"/>
    <x v="1"/>
    <s v="TSXX-LOA2014"/>
    <x v="14"/>
    <x v="8"/>
    <s v="EE142363X1"/>
    <n v="5"/>
    <n v="51750"/>
    <n v="258750"/>
    <x v="0"/>
    <s v="FV-105224"/>
    <m/>
    <m/>
    <m/>
    <m/>
  </r>
  <r>
    <x v="1"/>
    <s v="Purchasing"/>
    <x v="1"/>
    <x v="1"/>
    <s v="TSXX-LOA2017"/>
    <x v="15"/>
    <x v="12"/>
    <s v="EE133310X1"/>
    <n v="4"/>
    <n v="51750"/>
    <n v="207000"/>
    <x v="0"/>
    <s v="FV-105224"/>
    <m/>
    <m/>
    <m/>
    <m/>
  </r>
  <r>
    <x v="1"/>
    <s v="Purchasing"/>
    <x v="1"/>
    <x v="1"/>
    <s v="TSXX-LOA2017"/>
    <x v="15"/>
    <x v="12"/>
    <s v="EE138093X1"/>
    <n v="1"/>
    <n v="51750"/>
    <n v="51750"/>
    <x v="0"/>
    <s v="FV-105224"/>
    <m/>
    <m/>
    <m/>
    <m/>
  </r>
  <r>
    <x v="1"/>
    <s v="Purchasing"/>
    <x v="1"/>
    <x v="1"/>
    <s v="TSXX-LOA2017"/>
    <x v="15"/>
    <x v="12"/>
    <s v="EE142006X1"/>
    <n v="10"/>
    <n v="51750"/>
    <n v="517500"/>
    <x v="0"/>
    <s v="FV-105224"/>
    <m/>
    <m/>
    <m/>
    <m/>
  </r>
  <r>
    <x v="1"/>
    <s v="Purchasing"/>
    <x v="1"/>
    <x v="1"/>
    <s v="TSXX-LOACE1508"/>
    <x v="26"/>
    <x v="13"/>
    <s v="EE138096X1"/>
    <n v="2"/>
    <n v="51750"/>
    <n v="103500"/>
    <x v="0"/>
    <s v="FV-105224"/>
    <m/>
    <m/>
    <m/>
    <m/>
  </r>
  <r>
    <x v="1"/>
    <s v="Sales"/>
    <x v="1"/>
    <x v="0"/>
    <s v="A-1PIZC-212014"/>
    <x v="24"/>
    <x v="20"/>
    <s v="L220812801"/>
    <n v="-7"/>
    <n v="73331"/>
    <n v="-513317"/>
    <x v="1"/>
    <m/>
    <n v="20230036"/>
    <s v="Smile Arc (Martinelli)"/>
    <m/>
    <s v="Conny"/>
  </r>
  <r>
    <x v="1"/>
    <s v="Sales"/>
    <x v="1"/>
    <x v="0"/>
    <s v="A-1PIZC-212014"/>
    <x v="24"/>
    <x v="20"/>
    <s v="L221108401"/>
    <n v="-3"/>
    <n v="84287.164444444439"/>
    <n v="-252861.49333333332"/>
    <x v="1"/>
    <m/>
    <n v="20230036"/>
    <s v="Smile Arc (Martinelli)"/>
    <m/>
    <s v="Conny"/>
  </r>
  <r>
    <x v="1"/>
    <s v="Sales"/>
    <x v="1"/>
    <x v="0"/>
    <s v="A-1PL-212008"/>
    <x v="6"/>
    <x v="6"/>
    <s v="L220504801"/>
    <n v="-8"/>
    <n v="65949.40444444443"/>
    <n v="-527595.23555555544"/>
    <x v="0"/>
    <m/>
    <n v="20230037"/>
    <s v="Grupo Helix (Panamá - Dra Ilka)"/>
    <m/>
    <s v="Conny"/>
  </r>
  <r>
    <x v="1"/>
    <s v="Sales"/>
    <x v="1"/>
    <x v="0"/>
    <s v="A-1PS-222012"/>
    <x v="9"/>
    <x v="9"/>
    <s v="L220407701"/>
    <n v="-8"/>
    <n v="73331"/>
    <n v="-586648"/>
    <x v="1"/>
    <m/>
    <n v="20230037"/>
    <s v="Grupo Helix (Panamá - Dra Ilka)"/>
    <m/>
    <s v="Conny"/>
  </r>
  <r>
    <x v="1"/>
    <s v="Sales"/>
    <x v="1"/>
    <x v="0"/>
    <s v="A-1PIZC-212014"/>
    <x v="24"/>
    <x v="20"/>
    <s v="L220812801"/>
    <n v="-16"/>
    <n v="73331"/>
    <n v="-1173296"/>
    <x v="1"/>
    <m/>
    <n v="20230037"/>
    <s v="Grupo Helix (Panamá - Dra Ilka)"/>
    <m/>
    <s v="Conny"/>
  </r>
  <r>
    <x v="1"/>
    <s v="Sales"/>
    <x v="1"/>
    <x v="0"/>
    <s v="A-1PIZC-212017"/>
    <x v="22"/>
    <x v="18"/>
    <s v="L220922201"/>
    <n v="-4"/>
    <n v="84287.164444444439"/>
    <n v="-337148.65777777776"/>
    <x v="1"/>
    <m/>
    <n v="20230037"/>
    <s v="Grupo Helix (Panamá - Dra Ilka)"/>
    <m/>
    <s v="Conny"/>
  </r>
  <r>
    <x v="1"/>
    <s v="Sales"/>
    <x v="1"/>
    <x v="0"/>
    <s v="A-1PL-211508"/>
    <x v="5"/>
    <x v="5"/>
    <s v="L211100801"/>
    <n v="-7"/>
    <n v="65949.40444444443"/>
    <n v="-461645.83111111098"/>
    <x v="0"/>
    <m/>
    <n v="20230037"/>
    <s v="Grupo Helix (Panamá - Dra Ilka)"/>
    <m/>
    <s v="Conny"/>
  </r>
  <r>
    <x v="1"/>
    <s v="Sales"/>
    <x v="0"/>
    <x v="0"/>
    <n v="3318055"/>
    <x v="0"/>
    <x v="0"/>
    <s v="NA"/>
    <n v="-1"/>
    <n v="2160000"/>
    <n v="-2160000"/>
    <x v="0"/>
    <m/>
    <n v="20230037"/>
    <s v="Grupo Helix (Panamá - Dra Ilka)"/>
    <m/>
    <s v="Conny"/>
  </r>
  <r>
    <x v="1"/>
    <s v="Sales"/>
    <x v="0"/>
    <x v="0"/>
    <n v="3308050"/>
    <x v="21"/>
    <x v="17"/>
    <s v="NA"/>
    <n v="-1"/>
    <n v="505243.49166666658"/>
    <n v="-505243.49166666658"/>
    <x v="1"/>
    <m/>
    <n v="20230037"/>
    <s v="Grupo Helix (Panamá - Dra Ilka)"/>
    <m/>
    <s v="Conny"/>
  </r>
  <r>
    <x v="1"/>
    <s v="Purchasing"/>
    <x v="1"/>
    <x v="1"/>
    <s v="TSXX-LOA2012"/>
    <x v="19"/>
    <x v="16"/>
    <s v="EE138077X1"/>
    <n v="1"/>
    <n v="51750"/>
    <n v="51750"/>
    <x v="0"/>
    <s v="FV-105224"/>
    <m/>
    <m/>
    <m/>
    <m/>
  </r>
  <r>
    <x v="1"/>
    <s v="Purchasing"/>
    <x v="1"/>
    <x v="1"/>
    <s v="TSXX-LOA2012"/>
    <x v="19"/>
    <x v="16"/>
    <s v="EE138080X1"/>
    <n v="13"/>
    <n v="51750"/>
    <n v="672750"/>
    <x v="0"/>
    <s v="FV-105224"/>
    <m/>
    <m/>
    <m/>
    <m/>
  </r>
  <r>
    <x v="15"/>
    <s v="Donación"/>
    <x v="0"/>
    <x v="0"/>
    <s v="SMES #09"/>
    <x v="10"/>
    <x v="10"/>
    <m/>
    <n v="-1"/>
    <m/>
    <m/>
    <x v="0"/>
    <m/>
    <m/>
    <s v="Donación Dra Beatriz Erazo"/>
    <m/>
    <m/>
  </r>
  <r>
    <x v="15"/>
    <s v="Donación"/>
    <x v="0"/>
    <x v="0"/>
    <s v="SMES #11"/>
    <x v="11"/>
    <x v="11"/>
    <m/>
    <n v="-1"/>
    <n v="73.06083650190115"/>
    <n v="-73.06083650190115"/>
    <x v="2"/>
    <m/>
    <m/>
    <s v="Donación Dra Beatriz Erazo"/>
    <m/>
    <m/>
  </r>
  <r>
    <x v="15"/>
    <s v="Donación"/>
    <x v="0"/>
    <x v="0"/>
    <s v="106-11"/>
    <x v="18"/>
    <x v="15"/>
    <m/>
    <n v="-1"/>
    <m/>
    <m/>
    <x v="0"/>
    <m/>
    <m/>
    <s v="Donación Dra Beatriz Erazo"/>
    <m/>
    <m/>
  </r>
  <r>
    <x v="15"/>
    <s v="Donación"/>
    <x v="1"/>
    <x v="1"/>
    <s v="TSXX-LOACE1508"/>
    <x v="26"/>
    <x v="13"/>
    <s v="EE138096X1"/>
    <n v="-2"/>
    <n v="61600"/>
    <m/>
    <x v="0"/>
    <m/>
    <m/>
    <s v="Donación Dr Villegas"/>
    <m/>
    <m/>
  </r>
  <r>
    <x v="15"/>
    <s v="Donación"/>
    <x v="1"/>
    <x v="1"/>
    <s v="TSXX-LOA1508"/>
    <x v="12"/>
    <x v="5"/>
    <s v="EE141992X1"/>
    <n v="-2"/>
    <n v="51750"/>
    <m/>
    <x v="0"/>
    <m/>
    <m/>
    <s v="Donación Dr Villegas"/>
    <m/>
    <m/>
  </r>
  <r>
    <x v="15"/>
    <s v="Donación"/>
    <x v="1"/>
    <x v="1"/>
    <s v="TSXX-LOA2008"/>
    <x v="13"/>
    <x v="6"/>
    <s v="EE141994X1"/>
    <n v="-2"/>
    <n v="51750"/>
    <m/>
    <x v="0"/>
    <m/>
    <m/>
    <s v="Donación Dr Villegas"/>
    <m/>
    <m/>
  </r>
  <r>
    <x v="1"/>
    <s v="Purchasing"/>
    <x v="1"/>
    <x v="1"/>
    <s v="TSXX-LOA2010"/>
    <x v="7"/>
    <x v="7"/>
    <s v="EE133303X1"/>
    <n v="12"/>
    <n v="51750"/>
    <n v="621000"/>
    <x v="0"/>
    <s v="FV-105224"/>
    <m/>
    <m/>
    <m/>
    <m/>
  </r>
  <r>
    <x v="15"/>
    <s v="Donación"/>
    <x v="1"/>
    <x v="1"/>
    <s v="TSXX-LOART2012"/>
    <x v="17"/>
    <x v="14"/>
    <s v="EE138101X1"/>
    <n v="-2"/>
    <n v="61600"/>
    <n v="-123200"/>
    <x v="0"/>
    <m/>
    <m/>
    <s v="Donación Dr Villegas"/>
    <m/>
    <m/>
  </r>
  <r>
    <x v="15"/>
    <s v="Donación"/>
    <x v="1"/>
    <x v="1"/>
    <s v="TSXX-LOA2014"/>
    <x v="14"/>
    <x v="8"/>
    <s v="EE138091X1"/>
    <n v="-2"/>
    <n v="61600"/>
    <n v="-123200"/>
    <x v="0"/>
    <m/>
    <m/>
    <s v="Donación Dr Villegas"/>
    <m/>
    <m/>
  </r>
  <r>
    <x v="15"/>
    <s v="Donación"/>
    <x v="1"/>
    <x v="1"/>
    <s v="TSXX-LOA2017"/>
    <x v="15"/>
    <x v="12"/>
    <s v="EE138094X1"/>
    <n v="-2"/>
    <n v="61600"/>
    <n v="-123200"/>
    <x v="0"/>
    <m/>
    <m/>
    <s v="Donación Dr Villegas"/>
    <m/>
    <m/>
  </r>
  <r>
    <x v="15"/>
    <s v="Donación"/>
    <x v="0"/>
    <x v="1"/>
    <s v="820-029"/>
    <x v="1"/>
    <x v="1"/>
    <n v="49116"/>
    <n v="-5"/>
    <n v="357000"/>
    <n v="-1785000"/>
    <x v="0"/>
    <m/>
    <m/>
    <s v="Donación Dr Villegas"/>
    <m/>
    <m/>
  </r>
  <r>
    <x v="15"/>
    <s v="Donación"/>
    <x v="0"/>
    <x v="1"/>
    <s v="820-031"/>
    <x v="2"/>
    <x v="2"/>
    <n v="48791"/>
    <n v="-5"/>
    <n v="90440"/>
    <n v="-452200"/>
    <x v="0"/>
    <m/>
    <m/>
    <s v="Donación Dr Villegas"/>
    <m/>
    <m/>
  </r>
  <r>
    <x v="15"/>
    <s v="Donación"/>
    <x v="1"/>
    <x v="1"/>
    <s v="TSXX-LOA2012"/>
    <x v="19"/>
    <x v="16"/>
    <s v="EE138080X1"/>
    <n v="-1"/>
    <n v="51750"/>
    <n v="-51750"/>
    <x v="0"/>
    <m/>
    <m/>
    <s v="Donación Dr Villegas"/>
    <m/>
    <m/>
  </r>
  <r>
    <x v="15"/>
    <s v="Donación"/>
    <x v="1"/>
    <x v="1"/>
    <s v="TSXX-LOA2012"/>
    <x v="19"/>
    <x v="16"/>
    <s v="EE138077X1"/>
    <n v="-1"/>
    <n v="51750"/>
    <n v="-51750"/>
    <x v="0"/>
    <m/>
    <m/>
    <s v="Donación Dr Villegas"/>
    <m/>
    <m/>
  </r>
  <r>
    <x v="16"/>
    <s v="Purchasing"/>
    <x v="1"/>
    <x v="1"/>
    <s v="TSXX-LOA2008"/>
    <x v="13"/>
    <x v="6"/>
    <s v="EE121923X1"/>
    <n v="10"/>
    <n v="51750"/>
    <n v="517500"/>
    <x v="0"/>
    <s v="FV-105529"/>
    <m/>
    <m/>
    <m/>
    <m/>
  </r>
  <r>
    <x v="1"/>
    <s v="Purchasing"/>
    <x v="1"/>
    <x v="1"/>
    <s v="TSXX-LOA2010"/>
    <x v="7"/>
    <x v="7"/>
    <s v="EE141996X1"/>
    <n v="9"/>
    <n v="51750"/>
    <n v="465750"/>
    <x v="0"/>
    <s v="FV-105224"/>
    <m/>
    <m/>
    <m/>
    <m/>
  </r>
  <r>
    <x v="1"/>
    <s v="Purchasing"/>
    <x v="1"/>
    <x v="1"/>
    <s v="TSXX-LOA2010"/>
    <x v="7"/>
    <x v="7"/>
    <s v="EE148354X1"/>
    <n v="40"/>
    <n v="51750"/>
    <n v="2070000"/>
    <x v="0"/>
    <s v="FV-105224"/>
    <m/>
    <m/>
    <m/>
    <m/>
  </r>
  <r>
    <x v="15"/>
    <s v="Donación"/>
    <x v="1"/>
    <x v="1"/>
    <s v="TSXX-LOA2010"/>
    <x v="7"/>
    <x v="7"/>
    <s v="EE148352X1"/>
    <n v="-2"/>
    <n v="51750"/>
    <n v="-103500"/>
    <x v="0"/>
    <m/>
    <m/>
    <s v="Donación Dr Villegas"/>
    <m/>
    <m/>
  </r>
  <r>
    <x v="16"/>
    <s v="Purchasing"/>
    <x v="1"/>
    <x v="1"/>
    <s v="TSXX-LOA2012"/>
    <x v="19"/>
    <x v="16"/>
    <s v="EE148360X1"/>
    <n v="60"/>
    <n v="51750"/>
    <n v="3105000"/>
    <x v="0"/>
    <s v="FV-105529"/>
    <m/>
    <m/>
    <m/>
    <m/>
  </r>
  <r>
    <x v="16"/>
    <s v="Purchasing"/>
    <x v="1"/>
    <x v="1"/>
    <s v="TSXX-LOA2012"/>
    <x v="19"/>
    <x v="16"/>
    <s v="EE148367X1"/>
    <n v="60"/>
    <n v="51750"/>
    <n v="3105000"/>
    <x v="0"/>
    <s v="FV-105529"/>
    <m/>
    <m/>
    <m/>
    <m/>
  </r>
  <r>
    <x v="16"/>
    <s v="Purchasing"/>
    <x v="1"/>
    <x v="1"/>
    <s v="TSXX-LOA2012"/>
    <x v="19"/>
    <x v="16"/>
    <s v="EE148368X1"/>
    <n v="60"/>
    <n v="51750"/>
    <n v="3105000"/>
    <x v="0"/>
    <s v="FV-105529"/>
    <m/>
    <m/>
    <m/>
    <m/>
  </r>
  <r>
    <x v="17"/>
    <s v="Inventory movement"/>
    <x v="0"/>
    <x v="0"/>
    <n v="3318225"/>
    <x v="23"/>
    <x v="19"/>
    <m/>
    <n v="-1"/>
    <n v="153420.53519000002"/>
    <n v="-153420.53519000002"/>
    <x v="1"/>
    <m/>
    <m/>
    <m/>
    <s v="Oscar Haptica (archivo STL Perú)"/>
    <m/>
  </r>
  <r>
    <x v="17"/>
    <s v="Inventory movement"/>
    <x v="0"/>
    <x v="0"/>
    <s v="SMES #11"/>
    <x v="11"/>
    <x v="11"/>
    <m/>
    <n v="-1"/>
    <n v="73.06083650190115"/>
    <n v="-73.06083650190115"/>
    <x v="2"/>
    <m/>
    <m/>
    <m/>
    <s v="Oscar Haptica (archivo STL Perú)"/>
    <m/>
  </r>
  <r>
    <x v="17"/>
    <s v="Inventory movement"/>
    <x v="0"/>
    <x v="0"/>
    <s v="106-11"/>
    <x v="18"/>
    <x v="15"/>
    <m/>
    <n v="-1"/>
    <m/>
    <m/>
    <x v="0"/>
    <m/>
    <m/>
    <m/>
    <s v="Oscar Haptica (archivo STL Perú)"/>
    <m/>
  </r>
  <r>
    <x v="17"/>
    <s v="Purchasing"/>
    <x v="1"/>
    <x v="1"/>
    <s v="TSXX-LOA2014"/>
    <x v="14"/>
    <x v="8"/>
    <s v="EE148373X1"/>
    <n v="60"/>
    <n v="51750"/>
    <n v="3105000"/>
    <x v="0"/>
    <s v="FV-105696"/>
    <m/>
    <m/>
    <m/>
    <m/>
  </r>
  <r>
    <x v="17"/>
    <s v="Purchasing"/>
    <x v="1"/>
    <x v="1"/>
    <s v="TSXX-LOA2014"/>
    <x v="14"/>
    <x v="8"/>
    <s v="EE148376X1"/>
    <n v="60"/>
    <n v="51750"/>
    <n v="3105000"/>
    <x v="0"/>
    <s v="FV-105696"/>
    <m/>
    <m/>
    <m/>
    <m/>
  </r>
  <r>
    <x v="17"/>
    <s v="Purchasing"/>
    <x v="1"/>
    <x v="1"/>
    <s v="TSXX-LOA2014"/>
    <x v="14"/>
    <x v="8"/>
    <s v="EE148377X1"/>
    <n v="60"/>
    <n v="51750"/>
    <n v="3105000"/>
    <x v="0"/>
    <s v="FV-105696"/>
    <m/>
    <m/>
    <m/>
    <m/>
  </r>
  <r>
    <x v="17"/>
    <s v="Purchasing"/>
    <x v="1"/>
    <x v="1"/>
    <s v="TSXX-LOA2017"/>
    <x v="15"/>
    <x v="12"/>
    <s v="EE148379X1"/>
    <n v="60"/>
    <n v="51750"/>
    <n v="3105000"/>
    <x v="0"/>
    <s v="FV-105696"/>
    <m/>
    <m/>
    <m/>
    <m/>
  </r>
  <r>
    <x v="17"/>
    <s v="Purchasing"/>
    <x v="1"/>
    <x v="1"/>
    <s v="TSXX-LOA2012"/>
    <x v="19"/>
    <x v="16"/>
    <s v="EE148366X1"/>
    <n v="6"/>
    <n v="51750"/>
    <n v="310500"/>
    <x v="0"/>
    <s v="FV-105696"/>
    <m/>
    <m/>
    <m/>
    <m/>
  </r>
  <r>
    <x v="16"/>
    <s v="Purchasing"/>
    <x v="1"/>
    <x v="1"/>
    <s v="TSXX-LOA2010"/>
    <x v="7"/>
    <x v="7"/>
    <s v="EE148354X1"/>
    <n v="10"/>
    <n v="51750"/>
    <n v="517500"/>
    <x v="0"/>
    <s v="FV-105529"/>
    <m/>
    <m/>
    <m/>
    <m/>
  </r>
  <r>
    <x v="18"/>
    <s v="Inventory loan"/>
    <x v="1"/>
    <x v="1"/>
    <s v="TSXX-LOA2014"/>
    <x v="14"/>
    <x v="8"/>
    <s v="EE138091X1"/>
    <n v="-8"/>
    <n v="61600"/>
    <n v="-492800"/>
    <x v="0"/>
    <m/>
    <n v="20230046"/>
    <m/>
    <s v="COIDES"/>
    <s v="NA"/>
  </r>
  <r>
    <x v="18"/>
    <s v="Inventory loan"/>
    <x v="1"/>
    <x v="1"/>
    <s v="TSXX-LOA2012"/>
    <x v="19"/>
    <x v="16"/>
    <s v="EE138080X1"/>
    <n v="-12"/>
    <n v="51750"/>
    <n v="-621000"/>
    <x v="0"/>
    <m/>
    <n v="20230046"/>
    <m/>
    <s v="COIDES"/>
    <s v="NA"/>
  </r>
  <r>
    <x v="19"/>
    <s v="Purchasing"/>
    <x v="1"/>
    <x v="0"/>
    <s v="V-201408"/>
    <x v="27"/>
    <x v="21"/>
    <s v="L221110101"/>
    <n v="15"/>
    <n v="93249"/>
    <n v="1398735"/>
    <x v="0"/>
    <s v="Orthopremium FEV7261"/>
    <m/>
    <m/>
    <m/>
    <m/>
  </r>
  <r>
    <x v="19"/>
    <s v="Purchasing"/>
    <x v="1"/>
    <x v="0"/>
    <s v="A-1PL-211508"/>
    <x v="5"/>
    <x v="5"/>
    <s v="L220602101"/>
    <n v="50"/>
    <n v="81594"/>
    <n v="4079700"/>
    <x v="0"/>
    <s v="Orthopremium FEV7261"/>
    <m/>
    <m/>
    <m/>
    <m/>
  </r>
  <r>
    <x v="19"/>
    <s v="Purchasing"/>
    <x v="1"/>
    <x v="0"/>
    <s v="A-1PL-212008"/>
    <x v="6"/>
    <x v="6"/>
    <s v="L220504801"/>
    <n v="60"/>
    <n v="81594"/>
    <n v="4895640"/>
    <x v="0"/>
    <s v="Orthopremium FEV7261"/>
    <m/>
    <m/>
    <m/>
    <m/>
  </r>
  <r>
    <x v="16"/>
    <s v="Purchasing"/>
    <x v="1"/>
    <x v="1"/>
    <s v="TSXX-LOA2010"/>
    <x v="7"/>
    <x v="7"/>
    <s v="EE148358X1"/>
    <n v="60"/>
    <n v="51750"/>
    <n v="3105000"/>
    <x v="0"/>
    <s v="FV-105529"/>
    <m/>
    <m/>
    <m/>
    <m/>
  </r>
  <r>
    <x v="16"/>
    <s v="Purchasing"/>
    <x v="1"/>
    <x v="1"/>
    <s v="TSXX-LOA2010"/>
    <x v="7"/>
    <x v="7"/>
    <s v="EE148359X1"/>
    <n v="9"/>
    <n v="51750"/>
    <n v="465750"/>
    <x v="0"/>
    <s v="FV-105529"/>
    <m/>
    <m/>
    <m/>
    <m/>
  </r>
  <r>
    <x v="18"/>
    <s v="Inventory loan"/>
    <x v="1"/>
    <x v="1"/>
    <s v="TSXX-LOA2010"/>
    <x v="7"/>
    <x v="7"/>
    <s v="EE148354X1"/>
    <n v="-10"/>
    <n v="51750"/>
    <n v="-517500"/>
    <x v="0"/>
    <m/>
    <n v="20230046"/>
    <m/>
    <s v="COIDES"/>
    <s v="NA"/>
  </r>
  <r>
    <x v="19"/>
    <s v="Purchasing"/>
    <x v="1"/>
    <x v="0"/>
    <s v="A-1PS-222012"/>
    <x v="9"/>
    <x v="9"/>
    <s v="L220601301"/>
    <n v="40"/>
    <n v="104000"/>
    <n v="4160000"/>
    <x v="1"/>
    <s v="Orthopremium FEV7261"/>
    <m/>
    <m/>
    <m/>
    <m/>
  </r>
  <r>
    <x v="19"/>
    <s v="Purchasing"/>
    <x v="1"/>
    <x v="0"/>
    <s v="A-1PIZC-212014"/>
    <x v="24"/>
    <x v="20"/>
    <s v="L221113401"/>
    <n v="20"/>
    <n v="104905"/>
    <n v="2098100"/>
    <x v="1"/>
    <s v="Orthopremium FEV7261"/>
    <m/>
    <m/>
    <m/>
    <m/>
  </r>
  <r>
    <x v="19"/>
    <s v="Purchasing"/>
    <x v="1"/>
    <x v="0"/>
    <s v="A-1PIZC-212017"/>
    <x v="22"/>
    <x v="18"/>
    <s v="L221110301"/>
    <n v="20"/>
    <n v="104905"/>
    <n v="2098100"/>
    <x v="1"/>
    <s v="Orthopremium FEV7261"/>
    <m/>
    <m/>
    <m/>
    <m/>
  </r>
  <r>
    <x v="19"/>
    <s v="Sales"/>
    <x v="1"/>
    <x v="0"/>
    <s v="A-1PL-211508"/>
    <x v="5"/>
    <x v="5"/>
    <s v="L211100801"/>
    <n v="-8"/>
    <n v="65949.40444444443"/>
    <n v="-527595.23555555544"/>
    <x v="0"/>
    <m/>
    <n v="20230047"/>
    <s v="Rodrigo García (Costa Rica)"/>
    <m/>
    <s v="Conny"/>
  </r>
  <r>
    <x v="19"/>
    <s v="Sales"/>
    <x v="1"/>
    <x v="0"/>
    <s v="A-1PL-212008"/>
    <x v="6"/>
    <x v="6"/>
    <s v="L220504801"/>
    <n v="-3"/>
    <n v="65949.40444444443"/>
    <n v="-197848.21333333329"/>
    <x v="0"/>
    <m/>
    <n v="20230047"/>
    <s v="Rodrigo García (Costa Rica)"/>
    <m/>
    <s v="Conny"/>
  </r>
  <r>
    <x v="19"/>
    <s v="Purchasing"/>
    <x v="1"/>
    <x v="0"/>
    <s v="A-1PL-212010"/>
    <x v="25"/>
    <x v="7"/>
    <s v="L220922901"/>
    <n v="100"/>
    <n v="81594"/>
    <n v="8159400"/>
    <x v="0"/>
    <s v="Orthopremium FEV7261"/>
    <m/>
    <m/>
    <m/>
    <m/>
  </r>
  <r>
    <x v="19"/>
    <s v="Sales"/>
    <x v="1"/>
    <x v="0"/>
    <s v="A-1PS-222012"/>
    <x v="9"/>
    <x v="9"/>
    <s v="L220601301"/>
    <n v="-2"/>
    <n v="104000"/>
    <n v="-208000"/>
    <x v="1"/>
    <m/>
    <n v="20230047"/>
    <s v="Rodrigo García (Costa Rica)"/>
    <m/>
    <s v="Conny"/>
  </r>
  <r>
    <x v="19"/>
    <s v="Sales"/>
    <x v="1"/>
    <x v="0"/>
    <s v="A-1PIZC-212014"/>
    <x v="24"/>
    <x v="20"/>
    <s v="L221108401"/>
    <n v="-12"/>
    <n v="84287.164444444439"/>
    <n v="-1011445.9733333333"/>
    <x v="1"/>
    <m/>
    <n v="20230047"/>
    <s v="Rodrigo García (Costa Rica)"/>
    <m/>
    <s v="Conny"/>
  </r>
  <r>
    <x v="19"/>
    <s v="Sales"/>
    <x v="1"/>
    <x v="0"/>
    <s v="A-1PIZC-212017"/>
    <x v="22"/>
    <x v="18"/>
    <s v="L220922201"/>
    <n v="-2"/>
    <n v="84287.164444444439"/>
    <n v="-168574.32888888888"/>
    <x v="1"/>
    <m/>
    <n v="20230047"/>
    <s v="Rodrigo García (Costa Rica)"/>
    <m/>
    <s v="Conny"/>
  </r>
  <r>
    <x v="19"/>
    <s v="Sales"/>
    <x v="1"/>
    <x v="1"/>
    <s v="TSXX-LOA2014"/>
    <x v="14"/>
    <x v="8"/>
    <s v="EE138091X1"/>
    <n v="-2"/>
    <n v="61600"/>
    <n v="-123200"/>
    <x v="0"/>
    <m/>
    <n v="20230047"/>
    <s v="Rodrigo García (Costa Rica)"/>
    <m/>
    <s v="Conny"/>
  </r>
  <r>
    <x v="19"/>
    <s v="Sales"/>
    <x v="0"/>
    <x v="1"/>
    <s v="820-031"/>
    <x v="2"/>
    <x v="2"/>
    <n v="48791"/>
    <n v="-2"/>
    <n v="90440"/>
    <n v="-180880"/>
    <x v="0"/>
    <m/>
    <n v="20230047"/>
    <s v="Rodrigo García (Costa Rica)"/>
    <m/>
    <s v="Conny"/>
  </r>
  <r>
    <x v="19"/>
    <s v="Sales"/>
    <x v="0"/>
    <x v="1"/>
    <s v="820-029"/>
    <x v="1"/>
    <x v="1"/>
    <n v="49116"/>
    <n v="-3"/>
    <n v="357000"/>
    <n v="-1071000"/>
    <x v="0"/>
    <m/>
    <n v="20230047"/>
    <s v="Rodrigo García (Costa Rica)"/>
    <m/>
    <s v="Conny"/>
  </r>
  <r>
    <x v="19"/>
    <s v="Sales"/>
    <x v="0"/>
    <x v="1"/>
    <s v="820-031"/>
    <x v="2"/>
    <x v="2"/>
    <n v="48791"/>
    <n v="-3"/>
    <n v="90440"/>
    <n v="-271320"/>
    <x v="0"/>
    <m/>
    <n v="20230047"/>
    <s v="Rodrigo García (Costa Rica)"/>
    <m/>
    <s v="Conny"/>
  </r>
  <r>
    <x v="19"/>
    <s v="Purchasing"/>
    <x v="1"/>
    <x v="0"/>
    <s v="A-1PL-212010"/>
    <x v="25"/>
    <x v="7"/>
    <s v="L220923001"/>
    <n v="100"/>
    <n v="81594"/>
    <n v="8159400"/>
    <x v="0"/>
    <s v="Orthopremium FEV7261"/>
    <m/>
    <m/>
    <m/>
    <m/>
  </r>
  <r>
    <x v="19"/>
    <s v="Damage"/>
    <x v="0"/>
    <x v="1"/>
    <s v="820-031"/>
    <x v="2"/>
    <x v="2"/>
    <n v="48791"/>
    <n v="-8"/>
    <n v="90440"/>
    <n v="-723520"/>
    <x v="0"/>
    <s v="Producto con caucho roto"/>
    <m/>
    <m/>
    <m/>
    <s v="Producto con caucho roto"/>
  </r>
  <r>
    <x v="19"/>
    <s v="Sales"/>
    <x v="1"/>
    <x v="1"/>
    <s v="TSXX-LOA2012"/>
    <x v="19"/>
    <x v="16"/>
    <s v="EE148367X1"/>
    <n v="-2"/>
    <n v="51750"/>
    <n v="-103500"/>
    <x v="0"/>
    <m/>
    <n v="20230047"/>
    <s v="Rodrigo García (Costa Rica)"/>
    <m/>
    <s v="Conny"/>
  </r>
  <r>
    <x v="20"/>
    <s v="Purchasing"/>
    <x v="1"/>
    <x v="1"/>
    <s v="TSXX-LOA2014"/>
    <x v="14"/>
    <x v="8"/>
    <s v="EE148374X1"/>
    <n v="10"/>
    <n v="51750"/>
    <n v="517500"/>
    <x v="0"/>
    <s v="FV-106020"/>
    <m/>
    <m/>
    <m/>
    <m/>
  </r>
  <r>
    <x v="20"/>
    <s v="Purchasing"/>
    <x v="1"/>
    <x v="1"/>
    <s v="TSXX-LOA2017"/>
    <x v="15"/>
    <x v="12"/>
    <s v="EE148380X1"/>
    <n v="5"/>
    <n v="51750"/>
    <n v="258750"/>
    <x v="0"/>
    <s v="FV-106020"/>
    <m/>
    <m/>
    <m/>
    <m/>
  </r>
  <r>
    <x v="20"/>
    <s v="Purchasing"/>
    <x v="1"/>
    <x v="1"/>
    <s v="TSXX-LOA2017"/>
    <x v="15"/>
    <x v="12"/>
    <s v="EE148381X1"/>
    <n v="20"/>
    <n v="51750"/>
    <n v="1035000"/>
    <x v="0"/>
    <s v="FV-106020"/>
    <m/>
    <m/>
    <m/>
    <m/>
  </r>
  <r>
    <x v="20"/>
    <s v="Purchasing"/>
    <x v="1"/>
    <x v="1"/>
    <s v="TSXX-LOA2008"/>
    <x v="13"/>
    <x v="6"/>
    <s v="EE148349X1"/>
    <n v="16"/>
    <n v="51750"/>
    <n v="828000"/>
    <x v="0"/>
    <s v="FV-106020"/>
    <m/>
    <m/>
    <m/>
    <m/>
  </r>
  <r>
    <x v="20"/>
    <s v="Purchasing"/>
    <x v="1"/>
    <x v="1"/>
    <s v="TSXX-LOA2008"/>
    <x v="13"/>
    <x v="6"/>
    <s v="EE148350X1"/>
    <n v="60"/>
    <n v="51750"/>
    <n v="3105000"/>
    <x v="0"/>
    <s v="FV-106020"/>
    <m/>
    <m/>
    <m/>
    <m/>
  </r>
  <r>
    <x v="20"/>
    <s v="Purchasing"/>
    <x v="1"/>
    <x v="1"/>
    <s v="TSXX-LOART2012"/>
    <x v="28"/>
    <x v="14"/>
    <s v="EE148384X1"/>
    <n v="50"/>
    <n v="51750"/>
    <n v="2587500"/>
    <x v="0"/>
    <s v="FV-106020"/>
    <m/>
    <m/>
    <m/>
    <m/>
  </r>
  <r>
    <x v="20"/>
    <s v="Training"/>
    <x v="1"/>
    <x v="1"/>
    <s v="TSXX-LOART2012"/>
    <x v="28"/>
    <x v="14"/>
    <s v="EE148384X1"/>
    <n v="-2"/>
    <n v="51750"/>
    <n v="-103500"/>
    <x v="0"/>
    <m/>
    <m/>
    <s v="Dra Elsa Arango"/>
    <m/>
    <m/>
  </r>
  <r>
    <x v="20"/>
    <s v="Training"/>
    <x v="1"/>
    <x v="1"/>
    <s v="TSXX-LOA2014"/>
    <x v="14"/>
    <x v="8"/>
    <s v="EE148374X1"/>
    <n v="-2"/>
    <n v="51750"/>
    <n v="-103500"/>
    <x v="0"/>
    <m/>
    <m/>
    <s v="Dra Elsa Arango"/>
    <m/>
    <m/>
  </r>
  <r>
    <x v="20"/>
    <s v="Training"/>
    <x v="1"/>
    <x v="1"/>
    <s v="TSXX-LOA2008"/>
    <x v="13"/>
    <x v="6"/>
    <s v="EE148349X1"/>
    <n v="-2"/>
    <n v="51750"/>
    <n v="-103500"/>
    <x v="0"/>
    <m/>
    <m/>
    <s v="Dra Elsa Arango"/>
    <m/>
    <m/>
  </r>
  <r>
    <x v="20"/>
    <s v="Purchasing"/>
    <x v="0"/>
    <x v="0"/>
    <n v="3348235"/>
    <x v="29"/>
    <x v="22"/>
    <m/>
    <n v="10"/>
    <n v="153420.53519000002"/>
    <n v="1534205.3519000001"/>
    <x v="0"/>
    <s v="BioRay 20230203"/>
    <m/>
    <m/>
    <m/>
    <m/>
  </r>
  <r>
    <x v="20"/>
    <s v="Purchasing"/>
    <x v="0"/>
    <x v="0"/>
    <n v="3318235"/>
    <x v="30"/>
    <x v="2"/>
    <m/>
    <n v="40"/>
    <n v="126823.496"/>
    <n v="5072939.84"/>
    <x v="1"/>
    <s v="BioRay 20230203"/>
    <m/>
    <m/>
    <m/>
    <m/>
  </r>
  <r>
    <x v="20"/>
    <s v="Sales"/>
    <x v="0"/>
    <x v="0"/>
    <n v="3348235"/>
    <x v="29"/>
    <x v="22"/>
    <m/>
    <n v="-5"/>
    <n v="153420.53519000002"/>
    <n v="-767102.67595000006"/>
    <x v="0"/>
    <m/>
    <n v="20230030"/>
    <s v="Orthopremium ltda"/>
    <m/>
    <s v="NA"/>
  </r>
  <r>
    <x v="20"/>
    <s v="Sales"/>
    <x v="0"/>
    <x v="0"/>
    <n v="3318235"/>
    <x v="30"/>
    <x v="2"/>
    <m/>
    <n v="-20"/>
    <n v="126823.496"/>
    <n v="-2536469.92"/>
    <x v="1"/>
    <m/>
    <n v="20230030"/>
    <s v="Orthopremium ltda"/>
    <m/>
    <s v="NA"/>
  </r>
  <r>
    <x v="19"/>
    <s v="Purchasing"/>
    <x v="1"/>
    <x v="0"/>
    <s v="A-1PL-212010"/>
    <x v="25"/>
    <x v="7"/>
    <s v="L221110401"/>
    <n v="100"/>
    <n v="81594"/>
    <n v="8159400"/>
    <x v="0"/>
    <s v="Orthopremium FEV7261"/>
    <m/>
    <m/>
    <m/>
    <m/>
  </r>
  <r>
    <x v="21"/>
    <s v="Inventory loan"/>
    <x v="1"/>
    <x v="1"/>
    <s v="TSXX-LOA2014"/>
    <x v="14"/>
    <x v="8"/>
    <s v="EE148375X1"/>
    <n v="8"/>
    <n v="51750"/>
    <n v="414000"/>
    <x v="0"/>
    <m/>
    <m/>
    <m/>
    <s v="COIDES"/>
    <m/>
  </r>
  <r>
    <x v="21"/>
    <s v="Purchasing"/>
    <x v="1"/>
    <x v="1"/>
    <s v="TSXX-LOA1508"/>
    <x v="12"/>
    <x v="5"/>
    <s v="EE148344X1"/>
    <n v="5"/>
    <n v="51750"/>
    <n v="258750"/>
    <x v="0"/>
    <s v="FV-106026"/>
    <m/>
    <m/>
    <m/>
    <m/>
  </r>
  <r>
    <x v="21"/>
    <s v="Purchasing"/>
    <x v="1"/>
    <x v="1"/>
    <s v="TSXX-LOA1508"/>
    <x v="12"/>
    <x v="5"/>
    <s v="EE148344X2"/>
    <n v="10"/>
    <n v="51750"/>
    <n v="517500"/>
    <x v="0"/>
    <s v="FV-106026"/>
    <m/>
    <m/>
    <m/>
    <m/>
  </r>
  <r>
    <x v="21"/>
    <s v="Purchasing"/>
    <x v="1"/>
    <x v="1"/>
    <s v="TSXX-LOA1508"/>
    <x v="12"/>
    <x v="5"/>
    <s v="EE148345X1"/>
    <n v="60"/>
    <n v="51750"/>
    <n v="3105000"/>
    <x v="0"/>
    <s v="FV-106026"/>
    <m/>
    <m/>
    <m/>
    <m/>
  </r>
  <r>
    <x v="21"/>
    <s v="Purchasing"/>
    <x v="1"/>
    <x v="1"/>
    <s v="TSXX-LOA1508"/>
    <x v="12"/>
    <x v="5"/>
    <s v="EE148346X1"/>
    <n v="60"/>
    <n v="51750"/>
    <n v="3105000"/>
    <x v="0"/>
    <s v="FV-106026"/>
    <m/>
    <m/>
    <m/>
    <m/>
  </r>
  <r>
    <x v="21"/>
    <s v="Purchasing"/>
    <x v="1"/>
    <x v="1"/>
    <s v="TSXX-LOA1508"/>
    <x v="12"/>
    <x v="5"/>
    <s v="EE148348X1"/>
    <n v="50"/>
    <n v="51750"/>
    <n v="2587500"/>
    <x v="0"/>
    <s v="FV-106026"/>
    <m/>
    <m/>
    <m/>
    <m/>
  </r>
  <r>
    <x v="21"/>
    <s v="Purchasing"/>
    <x v="1"/>
    <x v="1"/>
    <s v="TSXX-LOACE1508"/>
    <x v="31"/>
    <x v="13"/>
    <s v="EE148382X1"/>
    <n v="60"/>
    <n v="51750"/>
    <n v="3105000"/>
    <x v="0"/>
    <s v="FV-106026"/>
    <m/>
    <m/>
    <m/>
    <m/>
  </r>
  <r>
    <x v="21"/>
    <s v="Purchasing"/>
    <x v="1"/>
    <x v="1"/>
    <s v="TSXX-LOACE1508"/>
    <x v="31"/>
    <x v="13"/>
    <s v="EE149532X1"/>
    <n v="38"/>
    <n v="51750"/>
    <n v="1966500"/>
    <x v="0"/>
    <s v="FV-106026"/>
    <m/>
    <m/>
    <m/>
    <m/>
  </r>
  <r>
    <x v="22"/>
    <s v="Donación"/>
    <x v="1"/>
    <x v="1"/>
    <s v="TSXX-LOART2012"/>
    <x v="17"/>
    <x v="14"/>
    <s v="EE138101X1"/>
    <n v="-2"/>
    <n v="61600"/>
    <n v="-123200"/>
    <x v="0"/>
    <m/>
    <m/>
    <s v="Virginia - uso consultorio Elsa Arango"/>
    <m/>
    <m/>
  </r>
  <r>
    <x v="22"/>
    <s v="Donación"/>
    <x v="1"/>
    <x v="1"/>
    <s v="TSXX-LOA2014"/>
    <x v="14"/>
    <x v="8"/>
    <s v="EE148375X1"/>
    <n v="-2"/>
    <n v="51750"/>
    <n v="-103500"/>
    <x v="0"/>
    <m/>
    <m/>
    <s v="Virginia - uso consultorio Elsa Arango"/>
    <m/>
    <m/>
  </r>
  <r>
    <x v="19"/>
    <s v="Sales"/>
    <x v="1"/>
    <x v="0"/>
    <s v="A-1PL-212010"/>
    <x v="25"/>
    <x v="7"/>
    <s v="L221110401"/>
    <n v="-8"/>
    <n v="81594"/>
    <n v="-652752"/>
    <x v="0"/>
    <m/>
    <n v="20230047"/>
    <s v="Rodrigo García (Costa Rica)"/>
    <m/>
    <s v="Conny"/>
  </r>
  <r>
    <x v="22"/>
    <s v="Donación"/>
    <x v="1"/>
    <x v="1"/>
    <s v="TSXX-LOA2017"/>
    <x v="15"/>
    <x v="12"/>
    <s v="EE138094X1"/>
    <n v="-2"/>
    <n v="61600"/>
    <n v="-123200"/>
    <x v="0"/>
    <m/>
    <m/>
    <s v="Virginia - uso consultorio Elsa Arango"/>
    <m/>
    <m/>
  </r>
  <r>
    <x v="22"/>
    <s v="Inventory loan"/>
    <x v="0"/>
    <x v="1"/>
    <s v="820-032"/>
    <x v="32"/>
    <x v="19"/>
    <m/>
    <n v="10"/>
    <n v="83600"/>
    <n v="836000"/>
    <x v="0"/>
    <m/>
    <m/>
    <m/>
    <s v="Orthopremium"/>
    <m/>
  </r>
  <r>
    <x v="22"/>
    <s v="Inventory movement"/>
    <x v="0"/>
    <x v="1"/>
    <s v="820-028"/>
    <x v="33"/>
    <x v="23"/>
    <m/>
    <n v="10"/>
    <n v="172550"/>
    <n v="1725500"/>
    <x v="0"/>
    <m/>
    <m/>
    <m/>
    <s v="Orthopremium"/>
    <m/>
  </r>
  <r>
    <x v="22"/>
    <s v="Training"/>
    <x v="0"/>
    <x v="1"/>
    <s v="820-032"/>
    <x v="32"/>
    <x v="19"/>
    <m/>
    <n v="-10"/>
    <n v="83600"/>
    <n v="-836000"/>
    <x v="0"/>
    <m/>
    <m/>
    <s v="Certificación"/>
    <s v="Virgina Hurtado"/>
    <m/>
  </r>
  <r>
    <x v="22"/>
    <s v="Training"/>
    <x v="0"/>
    <x v="1"/>
    <s v="820-028"/>
    <x v="33"/>
    <x v="23"/>
    <m/>
    <n v="-11"/>
    <n v="172550"/>
    <n v="-1898050"/>
    <x v="0"/>
    <m/>
    <m/>
    <s v="Certificación"/>
    <s v="Virgina Hurtado"/>
    <m/>
  </r>
  <r>
    <x v="21"/>
    <s v="Inventory loan"/>
    <x v="1"/>
    <x v="1"/>
    <s v="TSXX-LOA2012"/>
    <x v="19"/>
    <x v="16"/>
    <s v="EE148362X1"/>
    <n v="20"/>
    <n v="51750"/>
    <n v="1035000"/>
    <x v="0"/>
    <m/>
    <m/>
    <m/>
    <s v="COIDES"/>
    <m/>
  </r>
  <r>
    <x v="1"/>
    <s v="Sales"/>
    <x v="1"/>
    <x v="0"/>
    <s v="A-1PL-212012"/>
    <x v="20"/>
    <x v="16"/>
    <s v="L221107201"/>
    <n v="-55"/>
    <n v="65949.40444444443"/>
    <n v="-3627217.2444444438"/>
    <x v="0"/>
    <m/>
    <n v="20230036"/>
    <s v="Smile Arc (Martinelli)"/>
    <m/>
    <s v="Conny"/>
  </r>
  <r>
    <x v="23"/>
    <s v="Inventory loan"/>
    <x v="1"/>
    <x v="1"/>
    <s v="TSXX-LOA2017"/>
    <x v="15"/>
    <x v="12"/>
    <s v="EE138094X1"/>
    <n v="-15"/>
    <n v="61600"/>
    <n v="-924000"/>
    <x v="0"/>
    <m/>
    <m/>
    <s v="Certificación - CLEMI"/>
    <s v="Virgina Hurtado"/>
    <m/>
  </r>
  <r>
    <x v="22"/>
    <s v="Donación"/>
    <x v="1"/>
    <x v="1"/>
    <s v="TSXX-LOA2012"/>
    <x v="19"/>
    <x v="16"/>
    <s v="EE148362X1"/>
    <n v="-1"/>
    <n v="51750"/>
    <n v="-51750"/>
    <x v="0"/>
    <m/>
    <m/>
    <s v="Virginia - uso consultorio Elsa Arango"/>
    <m/>
    <m/>
  </r>
  <r>
    <x v="22"/>
    <s v="Inventory loan"/>
    <x v="1"/>
    <x v="1"/>
    <s v="TSXX-LOA2012"/>
    <x v="19"/>
    <x v="16"/>
    <s v="EE148362X1"/>
    <n v="-5"/>
    <n v="51750"/>
    <n v="-258750"/>
    <x v="0"/>
    <m/>
    <s v="packing list 20230310 Orthopremium"/>
    <m/>
    <s v="Silvia Tellez"/>
    <m/>
  </r>
  <r>
    <x v="23"/>
    <s v="Inventory loan"/>
    <x v="1"/>
    <x v="1"/>
    <s v="TSXX-LOA2014"/>
    <x v="14"/>
    <x v="8"/>
    <s v="EE138091X1"/>
    <n v="-6"/>
    <n v="61600"/>
    <n v="-369600"/>
    <x v="0"/>
    <m/>
    <m/>
    <s v="Certificación - CLEMI"/>
    <s v="Virgina Hurtado"/>
    <m/>
  </r>
  <r>
    <x v="23"/>
    <s v="Inventory loan"/>
    <x v="1"/>
    <x v="1"/>
    <s v="TSXX-LOA2014"/>
    <x v="14"/>
    <x v="8"/>
    <s v="EE148377X1"/>
    <n v="-14"/>
    <n v="51750"/>
    <n v="-724500"/>
    <x v="0"/>
    <m/>
    <m/>
    <s v="Certificación - CLEMI"/>
    <s v="Virgina Hurtado"/>
    <m/>
  </r>
  <r>
    <x v="19"/>
    <s v="Gift"/>
    <x v="1"/>
    <x v="1"/>
    <s v="TSXX-LOA2010"/>
    <x v="7"/>
    <x v="7"/>
    <s v="EE148352X1"/>
    <n v="-6"/>
    <n v="51750"/>
    <n v="-310500"/>
    <x v="0"/>
    <m/>
    <n v="20230047"/>
    <s v="Rodrigo García (Costa Rica)"/>
    <m/>
    <s v="Conny"/>
  </r>
  <r>
    <x v="21"/>
    <s v="Inventory loan"/>
    <x v="1"/>
    <x v="1"/>
    <s v="TSXX-LOA2010"/>
    <x v="7"/>
    <x v="7"/>
    <s v="EE148353X1"/>
    <n v="10"/>
    <n v="51750"/>
    <n v="517500"/>
    <x v="0"/>
    <m/>
    <m/>
    <m/>
    <s v="COIDES"/>
    <m/>
  </r>
  <r>
    <x v="22"/>
    <s v="Donación"/>
    <x v="1"/>
    <x v="1"/>
    <s v="TSXX-LOA2010"/>
    <x v="7"/>
    <x v="7"/>
    <s v="EE148353X1"/>
    <n v="-2"/>
    <n v="51750"/>
    <n v="-103500"/>
    <x v="0"/>
    <m/>
    <m/>
    <s v="Virginia - uso consultorio Elsa Arango"/>
    <m/>
    <m/>
  </r>
  <r>
    <x v="23"/>
    <s v="Inventory loan"/>
    <x v="1"/>
    <x v="1"/>
    <s v="TSXX-LOA2008"/>
    <x v="13"/>
    <x v="6"/>
    <s v="EE121923X1"/>
    <n v="-10"/>
    <n v="51750"/>
    <n v="-517500"/>
    <x v="0"/>
    <m/>
    <m/>
    <s v="Certificación - CLEMI"/>
    <s v="Virgina Hurtado"/>
    <m/>
  </r>
  <r>
    <x v="23"/>
    <s v="Inventory loan"/>
    <x v="1"/>
    <x v="1"/>
    <s v="TSXX-LOA2008"/>
    <x v="13"/>
    <x v="6"/>
    <s v="EE141994X1"/>
    <n v="-8"/>
    <n v="51750"/>
    <n v="-414000"/>
    <x v="0"/>
    <m/>
    <m/>
    <s v="Certificación - CLEMI"/>
    <s v="Virgina Hurtado"/>
    <m/>
  </r>
  <r>
    <x v="23"/>
    <s v="Inventory loan"/>
    <x v="1"/>
    <x v="1"/>
    <s v="TSXX-LOA2008"/>
    <x v="13"/>
    <x v="6"/>
    <s v="EE122876X2"/>
    <n v="-2"/>
    <n v="51750"/>
    <n v="-103500"/>
    <x v="0"/>
    <m/>
    <m/>
    <s v="Certificación - CLEMI"/>
    <s v="Virgina Hurtado"/>
    <m/>
  </r>
  <r>
    <x v="23"/>
    <s v="Inventory loan"/>
    <x v="1"/>
    <x v="1"/>
    <s v="TSXX-LOA1508"/>
    <x v="12"/>
    <x v="5"/>
    <s v="EE148344X1"/>
    <n v="-5"/>
    <n v="51750"/>
    <n v="-258750"/>
    <x v="0"/>
    <m/>
    <m/>
    <s v="Certificación - CLEMI"/>
    <s v="Virgina Hurtado"/>
    <m/>
  </r>
  <r>
    <x v="23"/>
    <s v="Inventory loan"/>
    <x v="1"/>
    <x v="1"/>
    <s v="TSXX-LOA1508"/>
    <x v="12"/>
    <x v="5"/>
    <s v="EE148344X2"/>
    <n v="-10"/>
    <n v="51750"/>
    <n v="-517500"/>
    <x v="0"/>
    <m/>
    <m/>
    <s v="Certificación - CLEMI"/>
    <s v="Virgina Hurtado"/>
    <m/>
  </r>
  <r>
    <x v="23"/>
    <s v="Inventory loan"/>
    <x v="1"/>
    <x v="1"/>
    <s v="TSXX-LOA1508"/>
    <x v="12"/>
    <x v="5"/>
    <s v="EE148348X1"/>
    <n v="-5"/>
    <n v="51750"/>
    <n v="-258750"/>
    <x v="0"/>
    <m/>
    <m/>
    <s v="Certificación - CLEMI"/>
    <s v="Virgina Hurtado"/>
    <m/>
  </r>
  <r>
    <x v="23"/>
    <s v="Inventory loan"/>
    <x v="1"/>
    <x v="1"/>
    <s v="TSXX-LOACE1508"/>
    <x v="31"/>
    <x v="13"/>
    <s v="EE149532X1"/>
    <n v="-20"/>
    <n v="51750"/>
    <n v="-1035000"/>
    <x v="0"/>
    <m/>
    <m/>
    <s v="Certificación - CLEMI"/>
    <s v="Virgina Hurtado"/>
    <m/>
  </r>
  <r>
    <x v="23"/>
    <s v="Inventory loan"/>
    <x v="1"/>
    <x v="1"/>
    <s v="TSXX-LOACE1508"/>
    <x v="31"/>
    <x v="13"/>
    <s v="EE149532X1"/>
    <n v="-2"/>
    <n v="51750"/>
    <n v="-103500"/>
    <x v="0"/>
    <m/>
    <m/>
    <s v="Certificación"/>
    <s v="Stand Ankyra"/>
    <m/>
  </r>
  <r>
    <x v="23"/>
    <s v="Inventory loan"/>
    <x v="1"/>
    <x v="1"/>
    <s v="TSXX-LOA1508"/>
    <x v="12"/>
    <x v="5"/>
    <s v="EE148348X1"/>
    <n v="-2"/>
    <n v="51750"/>
    <n v="-103500"/>
    <x v="0"/>
    <m/>
    <m/>
    <s v="Certificación"/>
    <s v="Stand Ankyra"/>
    <m/>
  </r>
  <r>
    <x v="23"/>
    <s v="Inventory loan"/>
    <x v="1"/>
    <x v="1"/>
    <s v="TSXX-LOA2008"/>
    <x v="13"/>
    <x v="6"/>
    <s v="EE133301X1R2"/>
    <n v="-2"/>
    <n v="51750"/>
    <n v="-103500"/>
    <x v="0"/>
    <m/>
    <m/>
    <s v="Certificación"/>
    <s v="Stand Ankyra"/>
    <m/>
  </r>
  <r>
    <x v="23"/>
    <s v="Inventory loan"/>
    <x v="1"/>
    <x v="1"/>
    <s v="TSXX-LOA2010"/>
    <x v="7"/>
    <x v="7"/>
    <s v="EE148353X1"/>
    <n v="-8"/>
    <n v="51750"/>
    <n v="-414000"/>
    <x v="0"/>
    <m/>
    <m/>
    <s v="Certificación - CLEMI"/>
    <s v="Virgina Hurtado"/>
    <m/>
  </r>
  <r>
    <x v="23"/>
    <s v="Inventory loan"/>
    <x v="1"/>
    <x v="1"/>
    <s v="TSXX-LOA2012"/>
    <x v="19"/>
    <x v="16"/>
    <s v="EE148362X1"/>
    <n v="-13"/>
    <n v="51750"/>
    <n v="-672750"/>
    <x v="0"/>
    <m/>
    <m/>
    <s v="Certificación - CLEMI"/>
    <s v="Virgina Hurtado"/>
    <m/>
  </r>
  <r>
    <x v="23"/>
    <s v="Inventory loan"/>
    <x v="1"/>
    <x v="1"/>
    <s v="TSXX-LOA2014"/>
    <x v="14"/>
    <x v="8"/>
    <s v="EE148375X1"/>
    <n v="-2"/>
    <n v="51750"/>
    <n v="-103500"/>
    <x v="0"/>
    <m/>
    <m/>
    <s v="Certificación"/>
    <s v="Stand Ankyra"/>
    <m/>
  </r>
  <r>
    <x v="23"/>
    <s v="Inventory loan"/>
    <x v="1"/>
    <x v="1"/>
    <s v="TSXX-LOA2017"/>
    <x v="15"/>
    <x v="12"/>
    <s v="EE138094X1"/>
    <n v="-2"/>
    <n v="61600"/>
    <n v="-123200"/>
    <x v="0"/>
    <m/>
    <m/>
    <s v="Certificación"/>
    <s v="Stand Ankyra"/>
    <m/>
  </r>
  <r>
    <x v="23"/>
    <s v="Inventory loan"/>
    <x v="1"/>
    <x v="1"/>
    <s v="TSXX-LOART2012"/>
    <x v="17"/>
    <x v="14"/>
    <s v="EE138101X1"/>
    <n v="-2"/>
    <n v="61600"/>
    <n v="-123200"/>
    <x v="0"/>
    <m/>
    <m/>
    <s v="Certificación"/>
    <s v="Stand Ankyra"/>
    <m/>
  </r>
  <r>
    <x v="23"/>
    <s v="Inventory loan"/>
    <x v="1"/>
    <x v="1"/>
    <s v="TSXX-LOA2010"/>
    <x v="7"/>
    <x v="7"/>
    <s v="EE148354X1"/>
    <n v="-10"/>
    <n v="51750"/>
    <n v="-517500"/>
    <x v="0"/>
    <m/>
    <m/>
    <s v="Certificación - CLEMI"/>
    <s v="Virgina Hurtado"/>
    <m/>
  </r>
  <r>
    <x v="24"/>
    <s v="Inventory"/>
    <x v="0"/>
    <x v="0"/>
    <n v="3338235"/>
    <x v="34"/>
    <x v="24"/>
    <s v="NA"/>
    <n v="1"/>
    <n v="153420.53519000002"/>
    <n v="153420.53519000002"/>
    <x v="1"/>
    <s v="Inventario recibido de Elsa Arango"/>
    <m/>
    <m/>
    <m/>
    <m/>
  </r>
  <r>
    <x v="24"/>
    <s v="Inventory"/>
    <x v="0"/>
    <x v="0"/>
    <n v="3318225"/>
    <x v="23"/>
    <x v="19"/>
    <m/>
    <n v="10"/>
    <n v="153420.53519000002"/>
    <n v="1534205.3519000001"/>
    <x v="1"/>
    <s v="Inventario recibido de Elsa Arango"/>
    <m/>
    <m/>
    <m/>
    <m/>
  </r>
  <r>
    <x v="25"/>
    <s v="Sales"/>
    <x v="1"/>
    <x v="0"/>
    <s v="M-211308"/>
    <x v="3"/>
    <x v="3"/>
    <s v="L210206901"/>
    <n v="-5"/>
    <n v="73331"/>
    <n v="-366655"/>
    <x v="0"/>
    <m/>
    <n v="20230064"/>
    <s v="Dr Carlos Ramiro Llusca (Ecuador)"/>
    <m/>
    <s v="Conny"/>
  </r>
  <r>
    <x v="25"/>
    <s v="Sales"/>
    <x v="1"/>
    <x v="0"/>
    <s v="A-1PL-211408"/>
    <x v="4"/>
    <x v="4"/>
    <s v="L210905201"/>
    <n v="-4"/>
    <n v="73331"/>
    <n v="-293324"/>
    <x v="0"/>
    <m/>
    <n v="20230064"/>
    <s v="Dr Carlos Ramiro Llusca (Ecuador)"/>
    <m/>
    <s v="Conny"/>
  </r>
  <r>
    <x v="25"/>
    <s v="Sales"/>
    <x v="1"/>
    <x v="0"/>
    <s v="A-1PL-211508"/>
    <x v="5"/>
    <x v="5"/>
    <s v="L220602101"/>
    <n v="-6"/>
    <n v="65949.40444444443"/>
    <n v="-395696.42666666658"/>
    <x v="0"/>
    <s v="BioRay 20230116"/>
    <n v="20230064"/>
    <s v="Dr Carlos Ramiro Llusca (Ecuador)"/>
    <m/>
    <s v="Conny"/>
  </r>
  <r>
    <x v="25"/>
    <s v="Sales"/>
    <x v="1"/>
    <x v="0"/>
    <s v="A-1PL-212008"/>
    <x v="6"/>
    <x v="6"/>
    <s v="L220504801"/>
    <n v="-6"/>
    <n v="65949.40444444443"/>
    <n v="-395696.42666666658"/>
    <x v="0"/>
    <m/>
    <n v="20230064"/>
    <s v="Dr Carlos Ramiro Llusca (Ecuador)"/>
    <m/>
    <s v="Conny"/>
  </r>
  <r>
    <x v="23"/>
    <s v="Inventory loan"/>
    <x v="1"/>
    <x v="1"/>
    <s v="TSXX-LOA2010"/>
    <x v="7"/>
    <x v="7"/>
    <s v="EE148359X1"/>
    <n v="-2"/>
    <n v="51750"/>
    <n v="-103500"/>
    <x v="0"/>
    <m/>
    <m/>
    <s v="Certificación - CLEMI"/>
    <s v="Virgina Hurtado"/>
    <m/>
  </r>
  <r>
    <x v="19"/>
    <s v="Purchasing"/>
    <x v="1"/>
    <x v="0"/>
    <s v="A-1PL-212012"/>
    <x v="20"/>
    <x v="16"/>
    <s v="L221107201"/>
    <n v="50"/>
    <n v="81594"/>
    <n v="4079700"/>
    <x v="0"/>
    <s v="Orthopremium FEV7261"/>
    <m/>
    <m/>
    <m/>
    <m/>
  </r>
  <r>
    <x v="25"/>
    <s v="Sales"/>
    <x v="1"/>
    <x v="0"/>
    <s v="A-1PIZC-212014"/>
    <x v="24"/>
    <x v="20"/>
    <s v="L221108401"/>
    <n v="-20"/>
    <n v="84287.164444444439"/>
    <n v="-1685743.2888888889"/>
    <x v="1"/>
    <m/>
    <n v="20230064"/>
    <s v="Dr Carlos Ramiro Llusca (Ecuador)"/>
    <m/>
    <s v="Conny"/>
  </r>
  <r>
    <x v="25"/>
    <s v="Sales"/>
    <x v="0"/>
    <x v="0"/>
    <n v="3338235"/>
    <x v="34"/>
    <x v="24"/>
    <s v="NA"/>
    <n v="-1"/>
    <n v="153420.53519000002"/>
    <n v="-153420.53519000002"/>
    <x v="1"/>
    <m/>
    <n v="20230064"/>
    <s v="Dr Carlos Ramiro Llusca (Ecuador)"/>
    <m/>
    <s v="Conny"/>
  </r>
  <r>
    <x v="25"/>
    <s v="Sales"/>
    <x v="0"/>
    <x v="0"/>
    <s v="106-11"/>
    <x v="18"/>
    <x v="15"/>
    <m/>
    <n v="-1"/>
    <n v="336000"/>
    <n v="-336000"/>
    <x v="1"/>
    <m/>
    <n v="20230064"/>
    <s v="Dr Carlos Ramiro Llusca (Ecuador)"/>
    <m/>
    <s v="Conny"/>
  </r>
  <r>
    <x v="25"/>
    <s v="Sales"/>
    <x v="1"/>
    <x v="1"/>
    <s v="TSXX-LOA1508"/>
    <x v="12"/>
    <x v="5"/>
    <s v="EE148348X1"/>
    <n v="-3"/>
    <n v="51750"/>
    <n v="-155250"/>
    <x v="0"/>
    <m/>
    <n v="20230065"/>
    <s v="Julio Rodríguez (Salvador)"/>
    <m/>
    <s v="Catalina"/>
  </r>
  <r>
    <x v="25"/>
    <s v="Sales"/>
    <x v="1"/>
    <x v="1"/>
    <s v="TSXX-LOA2008"/>
    <x v="13"/>
    <x v="6"/>
    <s v="EE148349X1"/>
    <n v="-3"/>
    <n v="51750"/>
    <n v="-155250"/>
    <x v="0"/>
    <m/>
    <n v="20230065"/>
    <s v="Julio Rodríguez (Salvador)"/>
    <m/>
    <s v="Catalina"/>
  </r>
  <r>
    <x v="23"/>
    <s v="Inventory loan"/>
    <x v="1"/>
    <x v="1"/>
    <s v="TSXX-LOA2010"/>
    <x v="7"/>
    <x v="7"/>
    <s v="EE148359X1"/>
    <n v="-1"/>
    <n v="51750"/>
    <n v="-51750"/>
    <x v="0"/>
    <m/>
    <m/>
    <s v="Certificación"/>
    <s v="Stand Ankyra"/>
    <m/>
  </r>
  <r>
    <x v="25"/>
    <s v="Sales"/>
    <x v="1"/>
    <x v="1"/>
    <s v="TSXX-LOA2014"/>
    <x v="14"/>
    <x v="8"/>
    <s v="EE148375X1"/>
    <n v="-4"/>
    <n v="51750"/>
    <n v="-207000"/>
    <x v="0"/>
    <m/>
    <n v="20230065"/>
    <s v="Julio Rodríguez (Salvador)"/>
    <m/>
    <s v="Catalina"/>
  </r>
  <r>
    <x v="25"/>
    <s v="Sales"/>
    <x v="1"/>
    <x v="1"/>
    <s v="TSXX-LOA2014"/>
    <x v="14"/>
    <x v="8"/>
    <s v="EE148377X1"/>
    <n v="-6"/>
    <n v="51750"/>
    <n v="-310500"/>
    <x v="0"/>
    <m/>
    <n v="20230065"/>
    <s v="Julio Rodríguez (Salvador)"/>
    <m/>
    <s v="Catalina"/>
  </r>
  <r>
    <x v="25"/>
    <s v="Sales"/>
    <x v="1"/>
    <x v="1"/>
    <s v="TSXX-LOA2017"/>
    <x v="15"/>
    <x v="12"/>
    <s v="EE138094X1"/>
    <n v="-5"/>
    <n v="61600"/>
    <n v="-308000"/>
    <x v="0"/>
    <m/>
    <n v="20230065"/>
    <s v="Julio Rodríguez (Salvador)"/>
    <m/>
    <s v="Catalina"/>
  </r>
  <r>
    <x v="25"/>
    <s v="Sales"/>
    <x v="0"/>
    <x v="1"/>
    <s v="820-029"/>
    <x v="1"/>
    <x v="1"/>
    <n v="49116"/>
    <n v="-2"/>
    <n v="357000"/>
    <n v="-714000"/>
    <x v="0"/>
    <m/>
    <n v="20230065"/>
    <s v="Julio Rodríguez (Salvador)"/>
    <m/>
    <s v="Catalina"/>
  </r>
  <r>
    <x v="25"/>
    <s v="Sales"/>
    <x v="0"/>
    <x v="1"/>
    <s v="820-031"/>
    <x v="2"/>
    <x v="2"/>
    <n v="48791"/>
    <n v="-2"/>
    <n v="90440"/>
    <n v="-180880"/>
    <x v="0"/>
    <m/>
    <n v="20230065"/>
    <s v="Julio Rodríguez (Salvador)"/>
    <m/>
    <s v="Catalina"/>
  </r>
  <r>
    <x v="25"/>
    <s v="Sales"/>
    <x v="0"/>
    <x v="1"/>
    <s v="820-032"/>
    <x v="32"/>
    <x v="19"/>
    <m/>
    <n v="-1"/>
    <n v="83600"/>
    <n v="-83600"/>
    <x v="0"/>
    <m/>
    <n v="20230065"/>
    <s v="Julio Rodríguez (Salvador)"/>
    <m/>
    <s v="Catalina"/>
  </r>
  <r>
    <x v="25"/>
    <s v="Sales"/>
    <x v="0"/>
    <x v="1"/>
    <s v="820-028"/>
    <x v="33"/>
    <x v="23"/>
    <m/>
    <n v="-1"/>
    <n v="172550"/>
    <n v="-172550"/>
    <x v="1"/>
    <m/>
    <n v="20230065"/>
    <s v="Julio Rodríguez (Salvador)"/>
    <m/>
    <s v="Catalina"/>
  </r>
  <r>
    <x v="23"/>
    <s v="Sales"/>
    <x v="1"/>
    <x v="1"/>
    <s v="TSXX-LOA2010"/>
    <x v="7"/>
    <x v="7"/>
    <s v="EE148359X1"/>
    <n v="-1"/>
    <n v="51750"/>
    <n v="-51750"/>
    <x v="0"/>
    <m/>
    <n v="20230067"/>
    <s v="Global Connection &amp; Innovation LLC (Mauricio Arbelaez - USA)"/>
    <m/>
    <s v="Catalina"/>
  </r>
  <r>
    <x v="26"/>
    <s v="Sales"/>
    <x v="1"/>
    <x v="0"/>
    <s v="A-1PIZC-212014"/>
    <x v="24"/>
    <x v="20"/>
    <s v="L221108401"/>
    <n v="-8"/>
    <n v="84287.164444444439"/>
    <n v="-674297.31555555551"/>
    <x v="1"/>
    <m/>
    <n v="20230066"/>
    <s v="MediLine (JJ Grand Prix - Guatemala)"/>
    <m/>
    <s v="Catalina"/>
  </r>
  <r>
    <x v="19"/>
    <s v="Purchasing"/>
    <x v="1"/>
    <x v="0"/>
    <s v="A-1PL-212012"/>
    <x v="20"/>
    <x v="16"/>
    <s v="L230105301"/>
    <n v="300"/>
    <n v="81594"/>
    <n v="24478200"/>
    <x v="0"/>
    <s v="Orthopremium FEV7261"/>
    <m/>
    <m/>
    <m/>
    <m/>
  </r>
  <r>
    <x v="26"/>
    <s v="Sales"/>
    <x v="0"/>
    <x v="0"/>
    <n v="3308050"/>
    <x v="21"/>
    <x v="17"/>
    <s v="NA"/>
    <n v="-2"/>
    <n v="505243.49166666658"/>
    <n v="-1010486.9833333332"/>
    <x v="1"/>
    <m/>
    <n v="20230066"/>
    <s v="MediLine (JJ Grand Prix - Guatemala)"/>
    <m/>
    <s v="Catalina"/>
  </r>
  <r>
    <x v="26"/>
    <s v="Sales"/>
    <x v="0"/>
    <x v="0"/>
    <n v="3318235"/>
    <x v="30"/>
    <x v="2"/>
    <m/>
    <n v="-5"/>
    <n v="126823.496"/>
    <n v="-634117.48"/>
    <x v="1"/>
    <m/>
    <n v="20230066"/>
    <s v="MediLine (JJ Grand Prix - Guatemala)"/>
    <m/>
    <s v="Catalina"/>
  </r>
  <r>
    <x v="26"/>
    <s v="Sales"/>
    <x v="1"/>
    <x v="1"/>
    <s v="TSXX-LOACE1508"/>
    <x v="31"/>
    <x v="13"/>
    <s v="EE149532X1"/>
    <n v="-7"/>
    <n v="51750"/>
    <n v="-362250"/>
    <x v="0"/>
    <m/>
    <n v="20230067"/>
    <s v="Global Connection &amp; Innovation LLC (Mauricio Arbelaez - USA)"/>
    <m/>
    <s v="Catalina"/>
  </r>
  <r>
    <x v="26"/>
    <s v="Sales"/>
    <x v="1"/>
    <x v="1"/>
    <s v="TSXX-LOA1508"/>
    <x v="12"/>
    <x v="5"/>
    <s v="EE148348X1"/>
    <n v="-25"/>
    <n v="51750"/>
    <n v="-1293750"/>
    <x v="0"/>
    <m/>
    <n v="20230067"/>
    <s v="Global Connection &amp; Innovation LLC (Mauricio Arbelaez - USA)"/>
    <m/>
    <s v="Catalina"/>
  </r>
  <r>
    <x v="26"/>
    <s v="Sales"/>
    <x v="1"/>
    <x v="1"/>
    <s v="TSXX-LOA2008"/>
    <x v="13"/>
    <x v="6"/>
    <s v="EE148349X1"/>
    <n v="-11"/>
    <n v="51750"/>
    <n v="-569250"/>
    <x v="0"/>
    <m/>
    <n v="20230067"/>
    <s v="Global Connection &amp; Innovation LLC (Mauricio Arbelaez - USA)"/>
    <m/>
    <s v="Catalina"/>
  </r>
  <r>
    <x v="26"/>
    <s v="Sales"/>
    <x v="1"/>
    <x v="1"/>
    <s v="TSXX-LOA2008"/>
    <x v="13"/>
    <x v="6"/>
    <s v="EE148350X1"/>
    <n v="-9"/>
    <n v="51750"/>
    <n v="-465750"/>
    <x v="0"/>
    <m/>
    <n v="20230067"/>
    <s v="Global Connection &amp; Innovation LLC (Mauricio Arbelaez - USA)"/>
    <m/>
    <s v="Catalina"/>
  </r>
  <r>
    <x v="25"/>
    <s v="Sales"/>
    <x v="1"/>
    <x v="0"/>
    <s v="A-1PL-212010"/>
    <x v="25"/>
    <x v="7"/>
    <s v="L220922901"/>
    <n v="-20"/>
    <n v="81594"/>
    <n v="-1631880"/>
    <x v="0"/>
    <m/>
    <n v="20230064"/>
    <s v="Dr Carlos Ramiro Llusca (Ecuador)"/>
    <m/>
    <s v="Conny"/>
  </r>
  <r>
    <x v="25"/>
    <s v="Sales"/>
    <x v="1"/>
    <x v="1"/>
    <s v="TSXX-LOA2010"/>
    <x v="7"/>
    <x v="7"/>
    <s v="EE148359X1"/>
    <n v="-4"/>
    <n v="51750"/>
    <n v="-207000"/>
    <x v="0"/>
    <m/>
    <n v="20230065"/>
    <s v="Julio Rodríguez (Salvador)"/>
    <m/>
    <s v="Catalina"/>
  </r>
  <r>
    <x v="26"/>
    <s v="Sales"/>
    <x v="1"/>
    <x v="0"/>
    <s v="A-1PL-212010"/>
    <x v="25"/>
    <x v="7"/>
    <s v="L220922901"/>
    <n v="-61"/>
    <n v="81594"/>
    <n v="-4977234"/>
    <x v="0"/>
    <m/>
    <n v="20230066"/>
    <s v="MediLine (JJ Grand Prix - Guatemala)"/>
    <m/>
    <s v="Catalina"/>
  </r>
  <r>
    <x v="26"/>
    <s v="Sales"/>
    <x v="1"/>
    <x v="1"/>
    <s v="TSXX-LOA2010"/>
    <x v="7"/>
    <x v="7"/>
    <s v="EE148359X1"/>
    <n v="-1"/>
    <n v="51750"/>
    <n v="-51750"/>
    <x v="0"/>
    <m/>
    <n v="20230067"/>
    <s v="Global Connection &amp; Innovation LLC (Mauricio Arbelaez - USA)"/>
    <m/>
    <s v="Catalina"/>
  </r>
  <r>
    <x v="26"/>
    <s v="Sales"/>
    <x v="1"/>
    <x v="0"/>
    <s v="A-1PS-222012"/>
    <x v="9"/>
    <x v="9"/>
    <s v="L220601301"/>
    <n v="-8"/>
    <n v="104000"/>
    <n v="-832000"/>
    <x v="1"/>
    <m/>
    <n v="20230068"/>
    <s v="Grupo Helix (Panamá - Dra Ilka)"/>
    <m/>
    <s v="Conny"/>
  </r>
  <r>
    <x v="26"/>
    <s v="Inventory loan"/>
    <x v="1"/>
    <x v="1"/>
    <s v="TSXX-LOACE1508"/>
    <x v="31"/>
    <x v="13"/>
    <s v="EE149532X1"/>
    <n v="20"/>
    <n v="51750"/>
    <n v="1035000"/>
    <x v="0"/>
    <m/>
    <m/>
    <s v="Certificación - CLEMI"/>
    <s v="Virgina Hurtado"/>
    <m/>
  </r>
  <r>
    <x v="26"/>
    <s v="Inventory loan"/>
    <x v="1"/>
    <x v="1"/>
    <s v="TSXX-LOA2008"/>
    <x v="13"/>
    <x v="6"/>
    <s v="EE122876X2"/>
    <n v="2"/>
    <n v="51750"/>
    <n v="103500"/>
    <x v="0"/>
    <m/>
    <m/>
    <s v="Devolucion Certificación - CLEMI"/>
    <s v="Virgina Hurtado"/>
    <m/>
  </r>
  <r>
    <x v="26"/>
    <s v="Inventory loan"/>
    <x v="1"/>
    <x v="1"/>
    <s v="TSXX-LOA2008"/>
    <x v="13"/>
    <x v="6"/>
    <s v="EE141994X1"/>
    <n v="8"/>
    <n v="51750"/>
    <n v="414000"/>
    <x v="0"/>
    <m/>
    <m/>
    <s v="Certificación - CLEMI"/>
    <s v="Virgina Hurtado"/>
    <m/>
  </r>
  <r>
    <x v="26"/>
    <s v="Inventory loan"/>
    <x v="1"/>
    <x v="1"/>
    <s v="TSXX-LOA2008"/>
    <x v="13"/>
    <x v="6"/>
    <s v="EE121923X1"/>
    <n v="10"/>
    <n v="51750"/>
    <n v="517500"/>
    <x v="0"/>
    <m/>
    <m/>
    <s v="Devolucion Certificación - CLEMI"/>
    <s v="Virgina Hurtado"/>
    <m/>
  </r>
  <r>
    <x v="26"/>
    <s v="Sales"/>
    <x v="1"/>
    <x v="1"/>
    <s v="TSXX-LOA2010"/>
    <x v="7"/>
    <x v="7"/>
    <s v="EE148358X1"/>
    <n v="-24"/>
    <n v="51750"/>
    <n v="-1242000"/>
    <x v="0"/>
    <m/>
    <n v="20230067"/>
    <s v="Global Connection &amp; Innovation LLC (Mauricio Arbelaez - USA)"/>
    <m/>
    <s v="Catalina"/>
  </r>
  <r>
    <x v="26"/>
    <s v="Sales"/>
    <x v="1"/>
    <x v="0"/>
    <s v="A-1PL-212010"/>
    <x v="25"/>
    <x v="7"/>
    <s v="L221110401"/>
    <n v="-6"/>
    <n v="81594"/>
    <n v="-489564"/>
    <x v="0"/>
    <m/>
    <n v="20230068"/>
    <s v="Grupo Helix (Panamá - Dra Ilka)"/>
    <m/>
    <s v="Conny"/>
  </r>
  <r>
    <x v="26"/>
    <s v="Sales"/>
    <x v="1"/>
    <x v="0"/>
    <s v="A-1PL-212010"/>
    <x v="25"/>
    <x v="7"/>
    <s v="L220922901"/>
    <n v="-19"/>
    <n v="81594"/>
    <n v="-1550286"/>
    <x v="0"/>
    <m/>
    <n v="20230068"/>
    <s v="Grupo Helix (Panamá - Dra Ilka)"/>
    <m/>
    <s v="Conny"/>
  </r>
  <r>
    <x v="26"/>
    <s v="Inventory loan"/>
    <x v="1"/>
    <x v="1"/>
    <s v="TSXX-LOA2010"/>
    <x v="7"/>
    <x v="7"/>
    <s v="EE148354X1"/>
    <n v="10"/>
    <n v="51750"/>
    <n v="517500"/>
    <x v="0"/>
    <m/>
    <m/>
    <s v="Certificación - CLEMI"/>
    <s v="Virgina Hurtado"/>
    <m/>
  </r>
  <r>
    <x v="26"/>
    <s v="Inventory loan"/>
    <x v="1"/>
    <x v="1"/>
    <s v="TSXX-LOA1508"/>
    <x v="12"/>
    <x v="5"/>
    <s v="EE148344X2"/>
    <n v="10"/>
    <n v="51750"/>
    <n v="517500"/>
    <x v="0"/>
    <m/>
    <m/>
    <s v="Certificación - CLEMI"/>
    <s v="Virgina Hurtado"/>
    <m/>
  </r>
  <r>
    <x v="26"/>
    <s v="Inventory loan"/>
    <x v="1"/>
    <x v="1"/>
    <s v="TSXX-LOA1508"/>
    <x v="12"/>
    <x v="5"/>
    <s v="EE148344X1"/>
    <n v="5"/>
    <n v="51750"/>
    <n v="258750"/>
    <x v="0"/>
    <m/>
    <m/>
    <s v="Certificación - CLEMI"/>
    <s v="Virgina Hurtado"/>
    <m/>
  </r>
  <r>
    <x v="26"/>
    <s v="Inventory loan"/>
    <x v="1"/>
    <x v="1"/>
    <s v="TSXX-LOA1508"/>
    <x v="12"/>
    <x v="5"/>
    <s v="EE148348X1"/>
    <n v="5"/>
    <n v="51750"/>
    <n v="258750"/>
    <x v="0"/>
    <m/>
    <m/>
    <s v="Certificación - CLEMI"/>
    <s v="Virgina Hurtado"/>
    <m/>
  </r>
  <r>
    <x v="26"/>
    <s v="Inventory loan"/>
    <x v="1"/>
    <x v="1"/>
    <s v="TSXX-LOA2017"/>
    <x v="15"/>
    <x v="12"/>
    <s v="EE148380X1"/>
    <n v="-3"/>
    <n v="61600"/>
    <n v="-184800"/>
    <x v="0"/>
    <m/>
    <m/>
    <s v="Certificación - CLEMI"/>
    <s v="Virgina Hurtado"/>
    <m/>
  </r>
  <r>
    <x v="26"/>
    <s v="Inventory loan"/>
    <x v="1"/>
    <x v="1"/>
    <s v="TSXX-LOA2014"/>
    <x v="14"/>
    <x v="8"/>
    <s v="EE138091X1"/>
    <n v="6"/>
    <n v="61600"/>
    <n v="369600"/>
    <x v="0"/>
    <m/>
    <m/>
    <s v="Certificación - CLEMI"/>
    <s v="Virgina Hurtado"/>
    <m/>
  </r>
  <r>
    <x v="26"/>
    <s v="Inventory loan"/>
    <x v="1"/>
    <x v="1"/>
    <s v="TSXX-LOA2014"/>
    <x v="14"/>
    <x v="8"/>
    <s v="EE148377X1"/>
    <n v="12"/>
    <n v="51750"/>
    <n v="621000"/>
    <x v="0"/>
    <m/>
    <m/>
    <s v="Certificación - CLEMI"/>
    <s v="Virgina Hurtado"/>
    <m/>
  </r>
  <r>
    <x v="26"/>
    <s v="Inventory loan"/>
    <x v="1"/>
    <x v="1"/>
    <s v="TSXX-LOACE1508"/>
    <x v="31"/>
    <x v="13"/>
    <s v="EE149532X1"/>
    <n v="2"/>
    <n v="51750"/>
    <n v="103500"/>
    <x v="0"/>
    <m/>
    <m/>
    <s v="Certificación"/>
    <s v="Stand Ankyra"/>
    <m/>
  </r>
  <r>
    <x v="26"/>
    <s v="Inventory loan"/>
    <x v="1"/>
    <x v="1"/>
    <s v="TSXX-LOA1508"/>
    <x v="12"/>
    <x v="5"/>
    <s v="EE148348X1"/>
    <n v="2"/>
    <n v="51750"/>
    <n v="103500"/>
    <x v="0"/>
    <m/>
    <m/>
    <s v="Certificación"/>
    <s v="Stand Ankyra"/>
    <m/>
  </r>
  <r>
    <x v="26"/>
    <s v="Inventory loan"/>
    <x v="1"/>
    <x v="1"/>
    <s v="TSXX-LOA2008"/>
    <x v="13"/>
    <x v="6"/>
    <s v="EE133301X1R2"/>
    <n v="2"/>
    <n v="51750"/>
    <n v="103500"/>
    <x v="0"/>
    <m/>
    <m/>
    <s v="Certificación"/>
    <s v="Stand Ankyra"/>
    <m/>
  </r>
  <r>
    <x v="26"/>
    <s v="Inventory loan"/>
    <x v="1"/>
    <x v="1"/>
    <s v="TSXX-LOA2010"/>
    <x v="7"/>
    <x v="7"/>
    <s v="EE148359X1"/>
    <n v="2"/>
    <n v="51750"/>
    <n v="103500"/>
    <x v="0"/>
    <m/>
    <m/>
    <s v="Certificación - CLEMI"/>
    <s v="Virgina Hurtado"/>
    <m/>
  </r>
  <r>
    <x v="25"/>
    <s v="Sales"/>
    <x v="1"/>
    <x v="1"/>
    <s v="TSXX-LOA2012"/>
    <x v="19"/>
    <x v="16"/>
    <s v="EE148360X1"/>
    <n v="-10"/>
    <n v="51750"/>
    <n v="-517500"/>
    <x v="0"/>
    <m/>
    <n v="20230065"/>
    <s v="Julio Rodríguez (Salvador)"/>
    <m/>
    <s v="Catalina"/>
  </r>
  <r>
    <x v="26"/>
    <s v="Inventory loan"/>
    <x v="1"/>
    <x v="1"/>
    <s v="TSXX-LOA2014"/>
    <x v="14"/>
    <x v="8"/>
    <s v="EE148375X1"/>
    <n v="2"/>
    <n v="51750"/>
    <n v="103500"/>
    <x v="0"/>
    <m/>
    <m/>
    <s v="Certificación"/>
    <s v="Stand Ankyra"/>
    <m/>
  </r>
  <r>
    <x v="26"/>
    <s v="Inventory loan"/>
    <x v="1"/>
    <x v="1"/>
    <s v="TSXX-LOA2017"/>
    <x v="15"/>
    <x v="12"/>
    <s v="EE148380X1"/>
    <n v="-2"/>
    <n v="61600"/>
    <n v="-123200"/>
    <x v="0"/>
    <m/>
    <m/>
    <s v="Certificación"/>
    <s v="Stand Ankyra"/>
    <m/>
  </r>
  <r>
    <x v="26"/>
    <s v="Inventory loan"/>
    <x v="1"/>
    <x v="1"/>
    <s v="TSXX-LOART2012"/>
    <x v="17"/>
    <x v="14"/>
    <s v="EE138101X1"/>
    <n v="2"/>
    <n v="61600"/>
    <n v="123200"/>
    <x v="0"/>
    <m/>
    <m/>
    <s v="Certificación"/>
    <s v="Stand Ankyra"/>
    <m/>
  </r>
  <r>
    <x v="27"/>
    <s v="Donación"/>
    <x v="1"/>
    <x v="1"/>
    <s v="TSXX-LOACE1508"/>
    <x v="31"/>
    <x v="13"/>
    <s v="EE149532X1"/>
    <n v="-2"/>
    <n v="51750"/>
    <n v="-103500"/>
    <x v="0"/>
    <m/>
    <m/>
    <s v="Virginia - uso consultorio Elsa Arango"/>
    <m/>
    <m/>
  </r>
  <r>
    <x v="26"/>
    <s v="Inventory loan"/>
    <x v="1"/>
    <x v="1"/>
    <s v="TSXX-LOA2012"/>
    <x v="19"/>
    <x v="16"/>
    <s v="EE148360X1"/>
    <n v="-2"/>
    <n v="51750"/>
    <n v="-103500"/>
    <x v="0"/>
    <m/>
    <m/>
    <s v="Certificación"/>
    <s v="Stand Ankyra"/>
    <m/>
  </r>
  <r>
    <x v="27"/>
    <s v="Donación"/>
    <x v="1"/>
    <x v="1"/>
    <s v="TSXX-LOA2008"/>
    <x v="13"/>
    <x v="6"/>
    <s v="EE122876X2"/>
    <n v="-2"/>
    <n v="51750"/>
    <n v="-103500"/>
    <x v="0"/>
    <m/>
    <m/>
    <s v="Virginia - uso consultorio Elsa Arango"/>
    <m/>
    <m/>
  </r>
  <r>
    <x v="27"/>
    <s v="Donación"/>
    <x v="1"/>
    <x v="1"/>
    <s v="TSXX-LOA1508"/>
    <x v="12"/>
    <x v="5"/>
    <s v="EE148344X1"/>
    <n v="-2"/>
    <n v="51750"/>
    <n v="-103500"/>
    <x v="0"/>
    <m/>
    <m/>
    <s v="Virginia - uso consultorio Elsa Arango"/>
    <m/>
    <m/>
  </r>
  <r>
    <x v="26"/>
    <s v="Training"/>
    <x v="0"/>
    <x v="1"/>
    <s v="820-032"/>
    <x v="32"/>
    <x v="19"/>
    <m/>
    <n v="-10"/>
    <n v="83600"/>
    <n v="-836000"/>
    <x v="0"/>
    <m/>
    <m/>
    <s v="Certificación"/>
    <s v="Virgina Hurtado"/>
    <m/>
  </r>
  <r>
    <x v="26"/>
    <s v="Inventory movement"/>
    <x v="0"/>
    <x v="1"/>
    <s v="820-028"/>
    <x v="33"/>
    <x v="23"/>
    <m/>
    <n v="9"/>
    <n v="172550"/>
    <n v="1552950"/>
    <x v="0"/>
    <m/>
    <m/>
    <s v="Certificación"/>
    <s v="Virgina Hurtado"/>
    <m/>
  </r>
  <r>
    <x v="26"/>
    <s v="Damage"/>
    <x v="0"/>
    <x v="1"/>
    <s v="820-028"/>
    <x v="33"/>
    <x v="23"/>
    <m/>
    <n v="-1"/>
    <n v="172550"/>
    <n v="-172550"/>
    <x v="0"/>
    <m/>
    <m/>
    <m/>
    <m/>
    <m/>
  </r>
  <r>
    <x v="26"/>
    <s v="Inventory loan"/>
    <x v="1"/>
    <x v="1"/>
    <s v="TSXX-LOA2010"/>
    <x v="7"/>
    <x v="7"/>
    <s v="EE148355X1"/>
    <n v="2"/>
    <n v="51750"/>
    <n v="103500"/>
    <x v="0"/>
    <m/>
    <m/>
    <s v="Certificación - CLEMI"/>
    <s v="Virgina Hurtado"/>
    <m/>
  </r>
  <r>
    <x v="25"/>
    <s v="Inventory loan"/>
    <x v="0"/>
    <x v="1"/>
    <s v="820-028"/>
    <x v="33"/>
    <x v="23"/>
    <m/>
    <n v="-1"/>
    <n v="172550"/>
    <n v="-172550"/>
    <x v="0"/>
    <m/>
    <m/>
    <s v="Orthopremium - Esperanza"/>
    <m/>
    <m/>
  </r>
  <r>
    <x v="25"/>
    <s v="Inventory loan"/>
    <x v="0"/>
    <x v="1"/>
    <s v="820-028"/>
    <x v="33"/>
    <x v="23"/>
    <m/>
    <n v="-1"/>
    <n v="172550"/>
    <n v="-172550"/>
    <x v="0"/>
    <m/>
    <m/>
    <s v="Orthopremium - Virginia"/>
    <m/>
    <m/>
  </r>
  <r>
    <x v="28"/>
    <s v="Sales"/>
    <x v="0"/>
    <x v="0"/>
    <n v="3318235"/>
    <x v="30"/>
    <x v="2"/>
    <m/>
    <n v="-4"/>
    <n v="126823.496"/>
    <n v="-507293.984"/>
    <x v="1"/>
    <m/>
    <n v="20230069"/>
    <s v="Sideral Business (Perú - Roger Echaiz)"/>
    <m/>
    <s v="Conny"/>
  </r>
  <r>
    <x v="28"/>
    <s v="Sales"/>
    <x v="0"/>
    <x v="0"/>
    <n v="3308050"/>
    <x v="21"/>
    <x v="17"/>
    <s v="NA"/>
    <n v="-4"/>
    <n v="505243.49166666658"/>
    <n v="-2020973.9666666663"/>
    <x v="1"/>
    <s v="BioRay 20230116"/>
    <n v="20230069"/>
    <s v="Sideral Business (Perú - Roger Echaiz)"/>
    <m/>
    <s v="Conny"/>
  </r>
  <r>
    <x v="29"/>
    <s v="Purchasing"/>
    <x v="0"/>
    <x v="0"/>
    <n v="3348235"/>
    <x v="29"/>
    <x v="22"/>
    <m/>
    <n v="10"/>
    <n v="153420.53519000002"/>
    <n v="1534205.3519000001"/>
    <x v="0"/>
    <s v="BioRay 20230203"/>
    <m/>
    <m/>
    <m/>
    <m/>
  </r>
  <r>
    <x v="29"/>
    <s v="Purchasing"/>
    <x v="0"/>
    <x v="0"/>
    <n v="3318235"/>
    <x v="30"/>
    <x v="2"/>
    <m/>
    <n v="21"/>
    <n v="126823.496"/>
    <n v="2663293.4160000002"/>
    <x v="1"/>
    <s v="BioRay 20230203"/>
    <m/>
    <m/>
    <m/>
    <m/>
  </r>
  <r>
    <x v="26"/>
    <s v="Damage"/>
    <x v="1"/>
    <x v="1"/>
    <s v="TSXX-LOA2012"/>
    <x v="19"/>
    <x v="16"/>
    <s v="EE148360X1"/>
    <n v="-1"/>
    <n v="51750"/>
    <n v="-51750"/>
    <x v="0"/>
    <m/>
    <m/>
    <s v="Certificación"/>
    <s v="Stand Ankyra"/>
    <m/>
  </r>
  <r>
    <x v="30"/>
    <s v="Donación"/>
    <x v="1"/>
    <x v="1"/>
    <s v="TSXX-LOA2017"/>
    <x v="15"/>
    <x v="12"/>
    <s v="EE138094X1"/>
    <n v="-1"/>
    <n v="61600"/>
    <n v="-61600"/>
    <x v="0"/>
    <m/>
    <m/>
    <s v="Virginia - uso consultorio Elsa Arango"/>
    <m/>
    <m/>
  </r>
  <r>
    <x v="30"/>
    <s v="Donación"/>
    <x v="1"/>
    <x v="1"/>
    <s v="TSXX-LOA2014"/>
    <x v="14"/>
    <x v="8"/>
    <s v="EE138091X1"/>
    <n v="-3"/>
    <n v="61600"/>
    <n v="-184800"/>
    <x v="0"/>
    <m/>
    <m/>
    <s v="Virginia - uso consultorio Elsa Arango"/>
    <m/>
    <m/>
  </r>
  <r>
    <x v="27"/>
    <s v="Donación"/>
    <x v="1"/>
    <x v="1"/>
    <s v="TSXX-LOA2012"/>
    <x v="19"/>
    <x v="16"/>
    <s v="EE148362X1"/>
    <n v="-1"/>
    <n v="51750"/>
    <n v="-51750"/>
    <x v="0"/>
    <m/>
    <m/>
    <s v="Virginia - uso consultorio Elsa Arango"/>
    <m/>
    <m/>
  </r>
  <r>
    <x v="31"/>
    <s v="Sales"/>
    <x v="1"/>
    <x v="0"/>
    <s v="A-1PL-212014"/>
    <x v="8"/>
    <x v="8"/>
    <s v="L210901401"/>
    <n v="-5"/>
    <n v="73331"/>
    <n v="-366655"/>
    <x v="1"/>
    <m/>
    <n v="20230070"/>
    <s v="Smile Arc (Martinelli)"/>
    <m/>
    <s v="Conny"/>
  </r>
  <r>
    <x v="31"/>
    <s v="Sales"/>
    <x v="1"/>
    <x v="0"/>
    <s v="A-1PIZC-212014"/>
    <x v="24"/>
    <x v="20"/>
    <s v="L221108401"/>
    <n v="-3"/>
    <n v="84287.164444444439"/>
    <n v="-252861.49333333332"/>
    <x v="1"/>
    <m/>
    <n v="20230070"/>
    <s v="Smile Arc (Martinelli)"/>
    <m/>
    <s v="Conny"/>
  </r>
  <r>
    <x v="26"/>
    <s v="Inventory loan"/>
    <x v="1"/>
    <x v="1"/>
    <s v="TSXX-LOA2010"/>
    <x v="7"/>
    <x v="7"/>
    <s v="EE148353X1"/>
    <n v="6"/>
    <n v="51750"/>
    <n v="310500"/>
    <x v="0"/>
    <m/>
    <m/>
    <s v="Certificación - CLEMI"/>
    <s v="Virgina Hurtado"/>
    <m/>
  </r>
  <r>
    <x v="31"/>
    <s v="Sales"/>
    <x v="1"/>
    <x v="0"/>
    <s v="A-1PL-211508"/>
    <x v="5"/>
    <x v="5"/>
    <s v="L220602101"/>
    <n v="-8"/>
    <n v="65949.40444444443"/>
    <n v="-527595.23555555544"/>
    <x v="0"/>
    <s v="BioRay 20230116"/>
    <n v="20230070"/>
    <s v="Smile Arc (Martinelli)"/>
    <m/>
    <s v="Conny"/>
  </r>
  <r>
    <x v="31"/>
    <s v="Sales"/>
    <x v="1"/>
    <x v="0"/>
    <s v="A-1PL-212008"/>
    <x v="6"/>
    <x v="6"/>
    <s v="L220504801"/>
    <n v="-14"/>
    <n v="65949.40444444443"/>
    <n v="-923291.66222222196"/>
    <x v="0"/>
    <m/>
    <n v="20230070"/>
    <s v="Smile Arc (Martinelli)"/>
    <m/>
    <s v="Conny"/>
  </r>
  <r>
    <x v="32"/>
    <s v="Inventory loan"/>
    <x v="1"/>
    <x v="1"/>
    <s v="TSXX-LOA2012"/>
    <x v="19"/>
    <x v="16"/>
    <s v="EE148360X1"/>
    <n v="-2"/>
    <n v="51750"/>
    <n v="-103500"/>
    <x v="0"/>
    <m/>
    <m/>
    <s v="Préstamo venta fin de semana"/>
    <s v="Virgina Hurtado"/>
    <m/>
  </r>
  <r>
    <x v="31"/>
    <s v="Gift"/>
    <x v="0"/>
    <x v="1"/>
    <s v="820-028"/>
    <x v="33"/>
    <x v="23"/>
    <m/>
    <n v="-1"/>
    <n v="172550"/>
    <n v="-172550"/>
    <x v="0"/>
    <m/>
    <m/>
    <s v="Dr Vicky Charris"/>
    <m/>
    <m/>
  </r>
  <r>
    <x v="33"/>
    <s v="Inventory movement"/>
    <x v="0"/>
    <x v="1"/>
    <s v="820-028"/>
    <x v="33"/>
    <x v="23"/>
    <m/>
    <n v="1"/>
    <n v="172550"/>
    <n v="172550"/>
    <x v="0"/>
    <m/>
    <m/>
    <m/>
    <s v="Orthopremium - Esperanza"/>
    <m/>
  </r>
  <r>
    <x v="34"/>
    <s v="Purchasing"/>
    <x v="1"/>
    <x v="1"/>
    <s v="TSXX-LOA2020"/>
    <x v="35"/>
    <x v="25"/>
    <s v="EE151237X1"/>
    <n v="15"/>
    <n v="52020"/>
    <n v="780300"/>
    <x v="0"/>
    <s v="FV-108731"/>
    <m/>
    <m/>
    <s v="Orthopremium - Virginia"/>
    <m/>
  </r>
  <r>
    <x v="34"/>
    <s v="Purchasing"/>
    <x v="1"/>
    <x v="1"/>
    <s v="TSXX-LOA2025"/>
    <x v="36"/>
    <x v="26"/>
    <s v="EE151238X1"/>
    <n v="14"/>
    <n v="59850"/>
    <n v="837900"/>
    <x v="0"/>
    <s v="FV-108731"/>
    <m/>
    <m/>
    <m/>
    <m/>
  </r>
  <r>
    <x v="34"/>
    <s v="Purchasing"/>
    <x v="1"/>
    <x v="1"/>
    <s v="TSXX-LOA2025"/>
    <x v="36"/>
    <x v="26"/>
    <s v="EE151238X2"/>
    <n v="1"/>
    <n v="59850"/>
    <n v="59850"/>
    <x v="0"/>
    <s v="FV-108731"/>
    <m/>
    <m/>
    <m/>
    <m/>
  </r>
  <r>
    <x v="34"/>
    <s v="Purchasing"/>
    <x v="1"/>
    <x v="1"/>
    <s v="TSXX-LOA2030"/>
    <x v="37"/>
    <x v="27"/>
    <s v="EE151239X1"/>
    <n v="14"/>
    <n v="59850"/>
    <n v="837900"/>
    <x v="0"/>
    <s v="FV-108731"/>
    <m/>
    <m/>
    <m/>
    <m/>
  </r>
  <r>
    <x v="34"/>
    <s v="Purchasing"/>
    <x v="1"/>
    <x v="1"/>
    <s v="TSXX-LOA2030"/>
    <x v="37"/>
    <x v="27"/>
    <s v="EE151239X2"/>
    <n v="1"/>
    <n v="59850"/>
    <n v="59850"/>
    <x v="0"/>
    <s v="FV-108731"/>
    <m/>
    <m/>
    <m/>
    <m/>
  </r>
  <r>
    <x v="34"/>
    <s v="Purchasing"/>
    <x v="1"/>
    <x v="1"/>
    <s v="TSXX-LOA2035"/>
    <x v="38"/>
    <x v="28"/>
    <s v="EE151240X1"/>
    <n v="15"/>
    <n v="59850"/>
    <n v="897750"/>
    <x v="0"/>
    <s v="FV-108731"/>
    <m/>
    <m/>
    <m/>
    <m/>
  </r>
  <r>
    <x v="34"/>
    <s v="Purchasing"/>
    <x v="1"/>
    <x v="1"/>
    <s v="TSXX-LOA2040"/>
    <x v="39"/>
    <x v="29"/>
    <s v="CL151241X1"/>
    <n v="14"/>
    <n v="59850"/>
    <n v="837900"/>
    <x v="0"/>
    <s v="FV-108731"/>
    <m/>
    <m/>
    <m/>
    <m/>
  </r>
  <r>
    <x v="34"/>
    <s v="Purchasing"/>
    <x v="1"/>
    <x v="1"/>
    <s v="TSXX-LOA2040"/>
    <x v="39"/>
    <x v="29"/>
    <s v="CL151241X2"/>
    <n v="1"/>
    <n v="59850"/>
    <n v="59850"/>
    <x v="0"/>
    <s v="FV-108731"/>
    <m/>
    <m/>
    <m/>
    <m/>
  </r>
  <r>
    <x v="34"/>
    <s v="Inventory loan"/>
    <x v="1"/>
    <x v="1"/>
    <s v="TSXX-LOA2020"/>
    <x v="35"/>
    <x v="25"/>
    <s v="EE151237X1"/>
    <n v="-13"/>
    <n v="52020"/>
    <n v="-676260"/>
    <x v="0"/>
    <m/>
    <m/>
    <s v="Sampedro entregó en casa Dra Elsa Arango"/>
    <s v="Dra Elsa Arango"/>
    <m/>
  </r>
  <r>
    <x v="34"/>
    <s v="Inventory loan"/>
    <x v="1"/>
    <x v="1"/>
    <s v="TSXX-LOA2025"/>
    <x v="36"/>
    <x v="26"/>
    <s v="EE151238X1"/>
    <n v="-13"/>
    <n v="59850"/>
    <n v="-778050"/>
    <x v="0"/>
    <m/>
    <m/>
    <s v="Sampedro entregó en casa Dra Elsa Arango"/>
    <s v="Dra Elsa Arango"/>
    <m/>
  </r>
  <r>
    <x v="34"/>
    <s v="Inventory loan"/>
    <x v="1"/>
    <x v="1"/>
    <s v="TSXX-LOA2030"/>
    <x v="37"/>
    <x v="27"/>
    <s v="EE151239X2"/>
    <n v="-13"/>
    <n v="59850"/>
    <n v="-778050"/>
    <x v="0"/>
    <m/>
    <m/>
    <s v="Sampedro entregó en casa Dra Elsa Arango"/>
    <s v="Dra Elsa Arango"/>
    <m/>
  </r>
  <r>
    <x v="34"/>
    <s v="Inventory loan"/>
    <x v="1"/>
    <x v="1"/>
    <s v="TSXX-LOA2035"/>
    <x v="38"/>
    <x v="28"/>
    <s v="EE151240X1"/>
    <n v="-13"/>
    <n v="59850"/>
    <n v="-778050"/>
    <x v="0"/>
    <m/>
    <m/>
    <s v="Sampedro entregó en casa Dra Elsa Arango"/>
    <s v="Dra Elsa Arango"/>
    <m/>
  </r>
  <r>
    <x v="34"/>
    <s v="Inventory loan"/>
    <x v="1"/>
    <x v="1"/>
    <s v="TSXX-LOA2040"/>
    <x v="39"/>
    <x v="29"/>
    <s v="CL151241X2"/>
    <n v="-13"/>
    <n v="59850"/>
    <n v="-778050"/>
    <x v="0"/>
    <m/>
    <m/>
    <s v="Sampedro entregó en casa Dra Elsa Arango"/>
    <s v="Dra Elsa Arango"/>
    <m/>
  </r>
  <r>
    <x v="34"/>
    <s v="Donación"/>
    <x v="1"/>
    <x v="1"/>
    <s v="TSXX-LOA2020"/>
    <x v="35"/>
    <x v="25"/>
    <s v="EE151237X1"/>
    <n v="-1"/>
    <n v="52020"/>
    <n v="-52020"/>
    <x v="0"/>
    <m/>
    <m/>
    <s v="Carlos Villegas, entregadas directamente por Sampedro en Medellín"/>
    <m/>
    <m/>
  </r>
  <r>
    <x v="34"/>
    <s v="Donación"/>
    <x v="1"/>
    <x v="1"/>
    <s v="TSXX-LOA2025"/>
    <x v="36"/>
    <x v="26"/>
    <s v="EE151238X2"/>
    <n v="-1"/>
    <n v="59850"/>
    <n v="-59850"/>
    <x v="0"/>
    <m/>
    <m/>
    <s v="Carlos Villegas, entregadas directamente por Sampedro en Medellín"/>
    <m/>
    <m/>
  </r>
  <r>
    <x v="34"/>
    <s v="Donación"/>
    <x v="1"/>
    <x v="1"/>
    <s v="TSXX-LOA2030"/>
    <x v="37"/>
    <x v="27"/>
    <s v="EE151239X2"/>
    <n v="-1"/>
    <n v="59850"/>
    <n v="-59850"/>
    <x v="0"/>
    <m/>
    <m/>
    <s v="Carlos Villegas, entregadas directamente por Sampedro en Medellín"/>
    <m/>
    <m/>
  </r>
  <r>
    <x v="34"/>
    <s v="Donación"/>
    <x v="1"/>
    <x v="1"/>
    <s v="TSXX-LOA2035"/>
    <x v="38"/>
    <x v="28"/>
    <s v="EE151240X1"/>
    <n v="-1"/>
    <n v="59850"/>
    <n v="-59850"/>
    <x v="0"/>
    <m/>
    <m/>
    <s v="Carlos Villegas, entregadas directamente por Sampedro en Medellín"/>
    <m/>
    <m/>
  </r>
  <r>
    <x v="34"/>
    <s v="Donación"/>
    <x v="1"/>
    <x v="1"/>
    <s v="TSXX-LOA2040"/>
    <x v="39"/>
    <x v="29"/>
    <s v="CL151241X2"/>
    <n v="-1"/>
    <n v="59850"/>
    <n v="-59850"/>
    <x v="0"/>
    <m/>
    <m/>
    <s v="Carlos Villegas, entregadas directamente por Sampedro en Medellín"/>
    <m/>
    <m/>
  </r>
  <r>
    <x v="35"/>
    <s v="Inventory"/>
    <x v="0"/>
    <x v="1"/>
    <s v="820-029"/>
    <x v="1"/>
    <x v="1"/>
    <n v="49116"/>
    <n v="2"/>
    <n v="357000"/>
    <n v="714000"/>
    <x v="1"/>
    <s v="entregado por Elsa Arango"/>
    <m/>
    <m/>
    <m/>
    <m/>
  </r>
  <r>
    <x v="35"/>
    <s v="Inventory movement"/>
    <x v="0"/>
    <x v="1"/>
    <s v="820-031"/>
    <x v="2"/>
    <x v="2"/>
    <n v="47160"/>
    <n v="-8"/>
    <n v="90440"/>
    <n v="-723520"/>
    <x v="0"/>
    <m/>
    <m/>
    <m/>
    <m/>
    <m/>
  </r>
  <r>
    <x v="35"/>
    <s v="Inventory movement"/>
    <x v="0"/>
    <x v="1"/>
    <s v="820-031"/>
    <x v="2"/>
    <x v="2"/>
    <n v="48791"/>
    <n v="-6"/>
    <n v="90440"/>
    <n v="-542640"/>
    <x v="0"/>
    <m/>
    <m/>
    <m/>
    <m/>
    <m/>
  </r>
  <r>
    <x v="31"/>
    <s v="Inventory loan"/>
    <x v="1"/>
    <x v="1"/>
    <s v="TSXX-LOA2012"/>
    <x v="19"/>
    <x v="16"/>
    <s v="EE142001X1"/>
    <n v="2"/>
    <n v="51750"/>
    <n v="103500"/>
    <x v="0"/>
    <m/>
    <m/>
    <s v="Préstamo venta fin de semana"/>
    <s v="Virgina Hurtado"/>
    <m/>
  </r>
  <r>
    <x v="31"/>
    <s v="Donación"/>
    <x v="1"/>
    <x v="1"/>
    <s v="TSXX-LOA2012"/>
    <x v="19"/>
    <x v="16"/>
    <s v="EE142001X1"/>
    <n v="-2"/>
    <n v="51750"/>
    <n v="-103500"/>
    <x v="0"/>
    <m/>
    <m/>
    <s v="Dr Giovanny Oberti"/>
    <m/>
    <m/>
  </r>
  <r>
    <x v="35"/>
    <s v="Sales"/>
    <x v="1"/>
    <x v="1"/>
    <s v="TSXX-LOART2012"/>
    <x v="17"/>
    <x v="14"/>
    <s v="EE148384X1"/>
    <n v="-14"/>
    <n v="51750"/>
    <n v="-724500"/>
    <x v="0"/>
    <m/>
    <n v="20230071"/>
    <s v="Global Connection &amp; Innovation LLC (Mauricio Arbelaez - USA)"/>
    <m/>
    <s v="Catalina"/>
  </r>
  <r>
    <x v="35"/>
    <s v="Sales"/>
    <x v="1"/>
    <x v="1"/>
    <s v="TSXX-LOART2012"/>
    <x v="17"/>
    <x v="14"/>
    <s v="EE138101X1"/>
    <n v="-6"/>
    <n v="61600"/>
    <n v="-369600"/>
    <x v="0"/>
    <m/>
    <n v="20230071"/>
    <s v="Global Connection &amp; Innovation LLC (Mauricio Arbelaez - USA)"/>
    <m/>
    <s v="Catalina"/>
  </r>
  <r>
    <x v="35"/>
    <s v="Sales"/>
    <x v="1"/>
    <x v="1"/>
    <s v="TSXX-LOA2014"/>
    <x v="14"/>
    <x v="8"/>
    <s v="EE148377X1"/>
    <n v="-15"/>
    <n v="51750"/>
    <n v="-776250"/>
    <x v="0"/>
    <m/>
    <n v="20230071"/>
    <s v="Global Connection &amp; Innovation LLC (Mauricio Arbelaez - USA)"/>
    <m/>
    <s v="Catalina"/>
  </r>
  <r>
    <x v="35"/>
    <s v="Sales"/>
    <x v="1"/>
    <x v="1"/>
    <s v="TSXX-LOA2014"/>
    <x v="14"/>
    <x v="8"/>
    <s v="EE138091X1"/>
    <n v="-3"/>
    <n v="61600"/>
    <n v="-184800"/>
    <x v="0"/>
    <m/>
    <n v="20230071"/>
    <s v="Global Connection &amp; Innovation LLC (Mauricio Arbelaez - USA)"/>
    <m/>
    <s v="Catalina"/>
  </r>
  <r>
    <x v="35"/>
    <s v="Sales"/>
    <x v="1"/>
    <x v="1"/>
    <s v="TSXX-LOA2014"/>
    <x v="14"/>
    <x v="8"/>
    <s v="EE148375X1"/>
    <n v="-2"/>
    <n v="51750"/>
    <n v="-103500"/>
    <x v="0"/>
    <m/>
    <n v="20230071"/>
    <s v="Global Connection &amp; Innovation LLC (Mauricio Arbelaez - USA)"/>
    <m/>
    <s v="Catalina"/>
  </r>
  <r>
    <x v="35"/>
    <s v="Sales"/>
    <x v="1"/>
    <x v="1"/>
    <s v="TSXX-LOA2017"/>
    <x v="15"/>
    <x v="12"/>
    <s v="EE138093X1"/>
    <n v="-1"/>
    <n v="51750"/>
    <n v="-51750"/>
    <x v="0"/>
    <m/>
    <n v="20230071"/>
    <s v="Global Connection &amp; Innovation LLC (Mauricio Arbelaez - USA)"/>
    <m/>
    <s v="Catalina"/>
  </r>
  <r>
    <x v="35"/>
    <s v="Sales"/>
    <x v="1"/>
    <x v="1"/>
    <s v="TSXX-LOA2017"/>
    <x v="15"/>
    <x v="12"/>
    <s v="EE142006X1"/>
    <n v="-2"/>
    <n v="51750"/>
    <n v="-103500"/>
    <x v="0"/>
    <m/>
    <n v="20230071"/>
    <s v="Global Connection &amp; Innovation LLC (Mauricio Arbelaez - USA)"/>
    <m/>
    <s v="Catalina"/>
  </r>
  <r>
    <x v="35"/>
    <s v="Sales"/>
    <x v="1"/>
    <x v="1"/>
    <s v="TSXX-LOA2017"/>
    <x v="15"/>
    <x v="12"/>
    <s v="EE138094X1"/>
    <n v="-7"/>
    <n v="61600"/>
    <n v="-431200"/>
    <x v="0"/>
    <m/>
    <n v="20230071"/>
    <s v="Global Connection &amp; Innovation LLC (Mauricio Arbelaez - USA)"/>
    <m/>
    <s v="Catalina"/>
  </r>
  <r>
    <x v="35"/>
    <s v="Sales"/>
    <x v="0"/>
    <x v="1"/>
    <s v="820-029"/>
    <x v="1"/>
    <x v="1"/>
    <n v="49116"/>
    <n v="-5"/>
    <n v="357000"/>
    <n v="-1785000"/>
    <x v="0"/>
    <m/>
    <n v="20230071"/>
    <s v="Global Connection &amp; Innovation LLC (Mauricio Arbelaez - USA)"/>
    <m/>
    <s v="Catalina"/>
  </r>
  <r>
    <x v="35"/>
    <s v="Sales"/>
    <x v="0"/>
    <x v="1"/>
    <s v="820-031"/>
    <x v="2"/>
    <x v="2"/>
    <n v="47160"/>
    <n v="-5"/>
    <n v="90440"/>
    <n v="-452200"/>
    <x v="0"/>
    <m/>
    <n v="20230071"/>
    <s v="Global Connection &amp; Innovation LLC (Mauricio Arbelaez - USA)"/>
    <m/>
    <s v="Catalina"/>
  </r>
  <r>
    <x v="35"/>
    <s v="Gift"/>
    <x v="0"/>
    <x v="1"/>
    <s v="820-032"/>
    <x v="32"/>
    <x v="19"/>
    <m/>
    <n v="-1"/>
    <n v="83600"/>
    <n v="-83600"/>
    <x v="0"/>
    <m/>
    <n v="20230071"/>
    <s v="Global Connection &amp; Innovation LLC (Mauricio Arbelaez - USA)"/>
    <m/>
    <s v="Catalina"/>
  </r>
  <r>
    <x v="35"/>
    <s v="Gift"/>
    <x v="0"/>
    <x v="1"/>
    <s v="820-028"/>
    <x v="33"/>
    <x v="23"/>
    <m/>
    <n v="-2"/>
    <n v="172550"/>
    <n v="-345100"/>
    <x v="0"/>
    <m/>
    <n v="20230071"/>
    <s v="Global Connection &amp; Innovation LLC (Mauricio Arbelaez - USA)"/>
    <m/>
    <s v="Catalina"/>
  </r>
  <r>
    <x v="35"/>
    <s v="Donación"/>
    <x v="1"/>
    <x v="1"/>
    <s v="TSXX-LOART2012"/>
    <x v="17"/>
    <x v="14"/>
    <s v="EE148384X1"/>
    <n v="-1"/>
    <n v="51750"/>
    <n v="-51750"/>
    <x v="0"/>
    <m/>
    <m/>
    <s v="Virginia - uso consultorio Elsa Arango"/>
    <m/>
    <m/>
  </r>
  <r>
    <x v="35"/>
    <s v="Sales"/>
    <x v="1"/>
    <x v="1"/>
    <s v="TSXX-LOA2012"/>
    <x v="19"/>
    <x v="16"/>
    <s v="EE148360X1"/>
    <n v="-12"/>
    <n v="51750"/>
    <n v="-621000"/>
    <x v="0"/>
    <m/>
    <n v="20230071"/>
    <s v="Global Connection &amp; Innovation LLC (Mauricio Arbelaez - USA)"/>
    <m/>
    <s v="Catalina"/>
  </r>
  <r>
    <x v="35"/>
    <s v="Sales"/>
    <x v="1"/>
    <x v="1"/>
    <s v="TSXX-LOA2012"/>
    <x v="19"/>
    <x v="16"/>
    <s v="EE148360X1"/>
    <n v="-8"/>
    <n v="51750"/>
    <n v="-414000"/>
    <x v="0"/>
    <m/>
    <n v="20230071"/>
    <s v="Global Connection &amp; Innovation LLC (Mauricio Arbelaez - USA)"/>
    <m/>
    <s v="Catalina"/>
  </r>
  <r>
    <x v="36"/>
    <s v="Inventory loan"/>
    <x v="1"/>
    <x v="0"/>
    <s v="A-1PL-212014"/>
    <x v="8"/>
    <x v="8"/>
    <s v="L201210301"/>
    <n v="3"/>
    <n v="73331"/>
    <n v="219993"/>
    <x v="1"/>
    <m/>
    <m/>
    <m/>
    <s v="Silvia Tellez"/>
    <m/>
  </r>
  <r>
    <x v="36"/>
    <s v="Inventory movement"/>
    <x v="0"/>
    <x v="1"/>
    <s v="820-028"/>
    <x v="33"/>
    <x v="23"/>
    <m/>
    <n v="1"/>
    <n v="172550"/>
    <n v="172550"/>
    <x v="0"/>
    <m/>
    <m/>
    <m/>
    <s v="Orthopremium - Virginia"/>
    <m/>
  </r>
  <r>
    <x v="37"/>
    <s v="Damage"/>
    <x v="1"/>
    <x v="1"/>
    <s v="TSXX-LOA2040"/>
    <x v="39"/>
    <x v="29"/>
    <s v="CL151241X1"/>
    <n v="-1"/>
    <n v="59850"/>
    <n v="-59850"/>
    <x v="0"/>
    <m/>
    <m/>
    <s v="Fotógrafo, está físicamente pero abierto el sobre"/>
    <m/>
    <m/>
  </r>
  <r>
    <x v="37"/>
    <s v="Damage"/>
    <x v="1"/>
    <x v="1"/>
    <s v="TSXX-LOA2035"/>
    <x v="38"/>
    <x v="28"/>
    <s v="EE151240X1"/>
    <n v="-1"/>
    <n v="59850"/>
    <n v="-59850"/>
    <x v="0"/>
    <m/>
    <m/>
    <s v="Fotógrafo, está físicamente pero abierto el sobre"/>
    <m/>
    <m/>
  </r>
  <r>
    <x v="37"/>
    <s v="Damage"/>
    <x v="1"/>
    <x v="1"/>
    <s v="TSXX-LOA2030"/>
    <x v="37"/>
    <x v="27"/>
    <s v="EE151239X1"/>
    <n v="-1"/>
    <n v="59850"/>
    <n v="-59850"/>
    <x v="0"/>
    <m/>
    <m/>
    <s v="Fotógrafo, está físicamente pero abierto el sobre"/>
    <m/>
    <m/>
  </r>
  <r>
    <x v="37"/>
    <s v="Damage"/>
    <x v="1"/>
    <x v="1"/>
    <s v="TSXX-LOA2025"/>
    <x v="36"/>
    <x v="26"/>
    <s v="EE151238X1"/>
    <n v="-1"/>
    <n v="59850"/>
    <n v="-59850"/>
    <x v="0"/>
    <m/>
    <m/>
    <s v="Fotógrafo, está físicamente pero abierto el sobre"/>
    <m/>
    <m/>
  </r>
  <r>
    <x v="34"/>
    <s v="Damage"/>
    <x v="1"/>
    <x v="1"/>
    <s v="TSXX-LOA2020"/>
    <x v="35"/>
    <x v="25"/>
    <s v="EE151237X1"/>
    <n v="-1"/>
    <n v="52020"/>
    <n v="-52020"/>
    <x v="0"/>
    <m/>
    <m/>
    <s v="Fotógrafo, está físicamente pero abierto el sobre"/>
    <m/>
    <m/>
  </r>
  <r>
    <x v="19"/>
    <s v="Sales"/>
    <x v="1"/>
    <x v="0"/>
    <s v="A-1PL-212012"/>
    <x v="20"/>
    <x v="16"/>
    <s v="L221107201"/>
    <n v="-12"/>
    <n v="65949.40444444443"/>
    <n v="-791392.85333333316"/>
    <x v="0"/>
    <m/>
    <n v="20230047"/>
    <s v="Rodrigo García (Costa Rica)"/>
    <m/>
    <s v="Conny"/>
  </r>
  <r>
    <x v="26"/>
    <s v="Inventory loan"/>
    <x v="1"/>
    <x v="1"/>
    <s v="TSXX-LOA2010"/>
    <x v="7"/>
    <x v="7"/>
    <s v="EE148359X1"/>
    <n v="1"/>
    <n v="51750"/>
    <n v="51750"/>
    <x v="0"/>
    <m/>
    <m/>
    <s v="Certificación"/>
    <s v="Stand Ankyra"/>
    <m/>
  </r>
  <r>
    <x v="38"/>
    <s v="Sales"/>
    <x v="1"/>
    <x v="0"/>
    <s v="A-1PL-212008"/>
    <x v="6"/>
    <x v="6"/>
    <s v="L220504801"/>
    <n v="-3"/>
    <n v="65949.40444444443"/>
    <n v="-197848.21333333329"/>
    <x v="0"/>
    <m/>
    <n v="20230072"/>
    <s v="Medicona SRL (Guillermo Ramírez-Rep Dominicana)"/>
    <m/>
    <s v="Conny"/>
  </r>
  <r>
    <x v="38"/>
    <s v="Sales"/>
    <x v="1"/>
    <x v="0"/>
    <s v="A-1PL-211508"/>
    <x v="5"/>
    <x v="5"/>
    <s v="L220602101"/>
    <n v="-4"/>
    <n v="65949.40444444443"/>
    <n v="-263797.61777777772"/>
    <x v="0"/>
    <m/>
    <n v="20230072"/>
    <s v="Medicona SRL (Guillermo Ramírez-Rep Dominicana)"/>
    <m/>
    <s v="Conny"/>
  </r>
  <r>
    <x v="38"/>
    <s v="Sales"/>
    <x v="1"/>
    <x v="0"/>
    <s v="A-1PL-212014"/>
    <x v="8"/>
    <x v="8"/>
    <s v="L201210301"/>
    <n v="-3"/>
    <n v="73331"/>
    <n v="-219993"/>
    <x v="1"/>
    <m/>
    <n v="20230072"/>
    <s v="Medicona SRL (Guillermo Ramírez-Rep Dominicana)"/>
    <m/>
    <s v="Conny"/>
  </r>
  <r>
    <x v="38"/>
    <s v="Sales"/>
    <x v="1"/>
    <x v="0"/>
    <s v="A-1PL-212014"/>
    <x v="8"/>
    <x v="8"/>
    <s v="L211203101"/>
    <n v="-16"/>
    <n v="73331"/>
    <n v="-1173296"/>
    <x v="1"/>
    <m/>
    <n v="20230072"/>
    <s v="Medicona SRL (Guillermo Ramírez-Rep Dominicana)"/>
    <m/>
    <s v="Conny"/>
  </r>
  <r>
    <x v="38"/>
    <s v="Sales"/>
    <x v="1"/>
    <x v="0"/>
    <s v="A-1PL-212014"/>
    <x v="8"/>
    <x v="8"/>
    <s v="L210904601"/>
    <n v="-1"/>
    <n v="73331"/>
    <n v="-73331"/>
    <x v="1"/>
    <m/>
    <n v="20230072"/>
    <s v="Medicona SRL (Guillermo Ramírez-Rep Dominicana)"/>
    <m/>
    <s v="Conny"/>
  </r>
  <r>
    <x v="38"/>
    <s v="Sales"/>
    <x v="1"/>
    <x v="0"/>
    <s v="A-1PL-212014"/>
    <x v="8"/>
    <x v="8"/>
    <s v="L210901401"/>
    <n v="-5"/>
    <n v="73331"/>
    <n v="-366655"/>
    <x v="1"/>
    <m/>
    <n v="20230072"/>
    <s v="Medicona SRL (Guillermo Ramírez-Rep Dominicana)"/>
    <m/>
    <s v="Conny"/>
  </r>
  <r>
    <x v="38"/>
    <s v="Sales"/>
    <x v="1"/>
    <x v="0"/>
    <s v="A-1PL-212012"/>
    <x v="20"/>
    <x v="16"/>
    <s v="L230105301"/>
    <n v="-35"/>
    <n v="81594"/>
    <n v="-2855790"/>
    <x v="0"/>
    <m/>
    <n v="20230072"/>
    <s v="Medicona SRL (Guillermo Ramírez-Rep Dominicana)"/>
    <m/>
    <s v="Conny"/>
  </r>
  <r>
    <x v="22"/>
    <s v="Inventory loan"/>
    <x v="1"/>
    <x v="0"/>
    <s v="A-1PL-212012"/>
    <x v="20"/>
    <x v="16"/>
    <s v="L221107201"/>
    <n v="-12"/>
    <n v="65949.40444444443"/>
    <n v="-791392.85333333316"/>
    <x v="0"/>
    <m/>
    <s v="packing list 20230310 Orthopremium"/>
    <m/>
    <s v="Silvia Tellez"/>
    <m/>
  </r>
  <r>
    <x v="39"/>
    <s v="Donación"/>
    <x v="1"/>
    <x v="1"/>
    <s v="TSXX-LOART2012"/>
    <x v="28"/>
    <x v="14"/>
    <s v="EE148384X1"/>
    <n v="-2"/>
    <n v="51750"/>
    <n v="-103500"/>
    <x v="0"/>
    <m/>
    <m/>
    <s v="Virginia - uso consultorio Elsa Arango"/>
    <m/>
    <m/>
  </r>
  <r>
    <x v="31"/>
    <s v="Sales"/>
    <x v="1"/>
    <x v="0"/>
    <s v="A-1PL-212010"/>
    <x v="25"/>
    <x v="7"/>
    <s v="L221110401"/>
    <n v="-20"/>
    <n v="81594"/>
    <n v="-1631880"/>
    <x v="0"/>
    <m/>
    <n v="20230070"/>
    <s v="Smile Arc (Martinelli)"/>
    <m/>
    <s v="Conny"/>
  </r>
  <r>
    <x v="40"/>
    <s v="Purchasing"/>
    <x v="1"/>
    <x v="1"/>
    <s v="TSXX-LOA2008"/>
    <x v="13"/>
    <x v="6"/>
    <s v="EE152481X1"/>
    <n v="100"/>
    <n v="51750"/>
    <n v="5175000"/>
    <x v="0"/>
    <s v="FV-110459"/>
    <m/>
    <m/>
    <m/>
    <m/>
  </r>
  <r>
    <x v="40"/>
    <s v="Purchasing"/>
    <x v="1"/>
    <x v="1"/>
    <s v="TSXX-LOART2012"/>
    <x v="40"/>
    <x v="14"/>
    <s v="EE152482X1"/>
    <n v="100"/>
    <n v="51750"/>
    <n v="5175000"/>
    <x v="0"/>
    <s v="FV-110459"/>
    <m/>
    <m/>
    <m/>
    <m/>
  </r>
  <r>
    <x v="25"/>
    <s v="Damage"/>
    <x v="0"/>
    <x v="0"/>
    <s v="106-11"/>
    <x v="18"/>
    <x v="15"/>
    <m/>
    <n v="-1"/>
    <n v="336000"/>
    <n v="-336000"/>
    <x v="1"/>
    <m/>
    <n v="20230064"/>
    <s v="Dr Carlos Ramiro Llusca (Ecuador)"/>
    <m/>
    <s v="Conny"/>
  </r>
  <r>
    <x v="41"/>
    <s v="Inventory"/>
    <x v="0"/>
    <x v="0"/>
    <s v="106-11"/>
    <x v="41"/>
    <x v="30"/>
    <m/>
    <n v="6"/>
    <n v="331339.82954545453"/>
    <n v="1988038.9772727271"/>
    <x v="1"/>
    <s v="Inventario recibido de Elsa Arango"/>
    <m/>
    <m/>
    <m/>
    <m/>
  </r>
  <r>
    <x v="41"/>
    <s v="Inventory loan"/>
    <x v="1"/>
    <x v="0"/>
    <s v="V-201408"/>
    <x v="27"/>
    <x v="21"/>
    <s v="D170300201"/>
    <n v="17"/>
    <n v="79213.829545454559"/>
    <n v="1346635.1022727275"/>
    <x v="0"/>
    <m/>
    <m/>
    <m/>
    <s v="Jattin"/>
    <m/>
  </r>
  <r>
    <x v="41"/>
    <s v="Inventory loan"/>
    <x v="1"/>
    <x v="0"/>
    <s v="A-1PIZC-212014"/>
    <x v="24"/>
    <x v="20"/>
    <s v="L220603201"/>
    <n v="7"/>
    <n v="84287.164444444439"/>
    <n v="590010.15111111104"/>
    <x v="1"/>
    <m/>
    <m/>
    <m/>
    <s v="Jattin"/>
    <m/>
  </r>
  <r>
    <x v="42"/>
    <s v="Inventory loan"/>
    <x v="1"/>
    <x v="0"/>
    <s v="A-1PL-212014"/>
    <x v="8"/>
    <x v="8"/>
    <s v="L191007601"/>
    <n v="7"/>
    <n v="81594"/>
    <n v="571158"/>
    <x v="1"/>
    <m/>
    <m/>
    <m/>
    <s v="Silvia Telléz"/>
    <m/>
  </r>
  <r>
    <x v="22"/>
    <s v="Inventory loan"/>
    <x v="1"/>
    <x v="0"/>
    <s v="A-1PL-212012"/>
    <x v="20"/>
    <x v="16"/>
    <s v="L230105301"/>
    <n v="-4"/>
    <n v="81594"/>
    <n v="-326376"/>
    <x v="0"/>
    <m/>
    <s v="packing list 20230310 Orthopremium"/>
    <m/>
    <s v="Silvia Tellez"/>
    <m/>
  </r>
  <r>
    <x v="42"/>
    <s v="Sales"/>
    <x v="1"/>
    <x v="0"/>
    <s v="M-211308"/>
    <x v="3"/>
    <x v="3"/>
    <s v="L210206901"/>
    <n v="-3"/>
    <n v="73331"/>
    <n v="-219993"/>
    <x v="0"/>
    <m/>
    <n v="20230074"/>
    <s v="Dr Carlos Ramiro Llusca (Ecuador)"/>
    <m/>
    <s v="Conny"/>
  </r>
  <r>
    <x v="42"/>
    <s v="Sales"/>
    <x v="1"/>
    <x v="0"/>
    <s v="V-201408"/>
    <x v="27"/>
    <x v="21"/>
    <s v="D170300201"/>
    <n v="-17"/>
    <n v="79213.829545454559"/>
    <n v="-1346635.1022727275"/>
    <x v="0"/>
    <m/>
    <n v="20230074"/>
    <s v="Dr Carlos Ramiro Llusca (Ecuador)"/>
    <m/>
    <s v="Conny"/>
  </r>
  <r>
    <x v="42"/>
    <s v="Sales"/>
    <x v="1"/>
    <x v="0"/>
    <s v="A-1PL-211508"/>
    <x v="5"/>
    <x v="5"/>
    <s v="L220602101"/>
    <n v="-7"/>
    <n v="65949.40444444443"/>
    <n v="-461645.83111111098"/>
    <x v="0"/>
    <m/>
    <n v="20230074"/>
    <s v="Dr Carlos Ramiro Llusca (Ecuador)"/>
    <m/>
    <s v="Conny"/>
  </r>
  <r>
    <x v="42"/>
    <s v="Sales"/>
    <x v="1"/>
    <x v="0"/>
    <s v="A-1PL-212008"/>
    <x v="6"/>
    <x v="6"/>
    <s v="L220504801"/>
    <n v="-6"/>
    <n v="65949.40444444443"/>
    <n v="-395696.42666666658"/>
    <x v="0"/>
    <m/>
    <n v="20230074"/>
    <s v="Dr Carlos Ramiro Llusca (Ecuador)"/>
    <m/>
    <s v="Conny"/>
  </r>
  <r>
    <x v="35"/>
    <s v="Donación"/>
    <x v="1"/>
    <x v="1"/>
    <s v="TSXX-LOA2010"/>
    <x v="7"/>
    <x v="7"/>
    <s v="EE148358X1"/>
    <n v="-1"/>
    <n v="51750"/>
    <n v="-51750"/>
    <x v="0"/>
    <m/>
    <m/>
    <s v="Virginia - uso consultorio Elsa Arango"/>
    <m/>
    <m/>
  </r>
  <r>
    <x v="22"/>
    <s v="Inventory loan"/>
    <x v="1"/>
    <x v="0"/>
    <s v="A-1PL-212012"/>
    <x v="20"/>
    <x v="16"/>
    <s v="L230105301"/>
    <n v="-2"/>
    <n v="81594"/>
    <n v="-163188"/>
    <x v="0"/>
    <m/>
    <s v="packing list 20230310 Orthopremium"/>
    <m/>
    <s v="Silvia Tellez"/>
    <m/>
  </r>
  <r>
    <x v="42"/>
    <s v="Sales"/>
    <x v="1"/>
    <x v="0"/>
    <s v="A-1PL-212014"/>
    <x v="8"/>
    <x v="8"/>
    <s v="L191007601"/>
    <n v="-7"/>
    <n v="81594"/>
    <n v="-571158"/>
    <x v="1"/>
    <m/>
    <n v="20230074"/>
    <s v="Dr Carlos Ramiro Llusca (Ecuador)"/>
    <m/>
    <s v="Conny"/>
  </r>
  <r>
    <x v="42"/>
    <s v="Sales"/>
    <x v="1"/>
    <x v="0"/>
    <s v="A-1PIZC-212014"/>
    <x v="24"/>
    <x v="20"/>
    <s v="L221108401"/>
    <n v="-10"/>
    <n v="84287.164444444439"/>
    <n v="-842871.64444444445"/>
    <x v="1"/>
    <m/>
    <n v="20230074"/>
    <s v="Dr Carlos Ramiro Llusca (Ecuador)"/>
    <m/>
    <s v="Conny"/>
  </r>
  <r>
    <x v="42"/>
    <s v="Sales"/>
    <x v="0"/>
    <x v="0"/>
    <n v="3308050"/>
    <x v="21"/>
    <x v="17"/>
    <s v="NA"/>
    <n v="-3"/>
    <n v="505243.49166666658"/>
    <n v="-1515730.4749999996"/>
    <x v="1"/>
    <m/>
    <n v="20230074"/>
    <s v="Dr Carlos Ramiro Llusca (Ecuador)"/>
    <m/>
    <s v="Conny"/>
  </r>
  <r>
    <x v="42"/>
    <s v="Sales"/>
    <x v="0"/>
    <x v="0"/>
    <n v="3318235"/>
    <x v="30"/>
    <x v="2"/>
    <m/>
    <n v="-3"/>
    <n v="126823.496"/>
    <n v="-380470.48800000001"/>
    <x v="1"/>
    <m/>
    <n v="20230074"/>
    <s v="Dr Carlos Ramiro Llusca (Ecuador)"/>
    <m/>
    <s v="Conny"/>
  </r>
  <r>
    <x v="42"/>
    <s v="Sales"/>
    <x v="0"/>
    <x v="0"/>
    <n v="3318225"/>
    <x v="23"/>
    <x v="19"/>
    <m/>
    <n v="-2"/>
    <n v="153420.53519000002"/>
    <n v="-306841.07038000005"/>
    <x v="1"/>
    <m/>
    <n v="20230074"/>
    <s v="Dr Carlos Ramiro Llusca (Ecuador)"/>
    <m/>
    <s v="Conny"/>
  </r>
  <r>
    <x v="42"/>
    <s v="Sales"/>
    <x v="0"/>
    <x v="0"/>
    <n v="3348235"/>
    <x v="29"/>
    <x v="22"/>
    <m/>
    <n v="-2"/>
    <n v="153420.53519000002"/>
    <n v="-306841.07038000005"/>
    <x v="0"/>
    <m/>
    <n v="20230074"/>
    <s v="Dr Carlos Ramiro Llusca (Ecuador)"/>
    <m/>
    <s v="Conny"/>
  </r>
  <r>
    <x v="42"/>
    <s v="Sales"/>
    <x v="0"/>
    <x v="0"/>
    <n v="3318055"/>
    <x v="0"/>
    <x v="0"/>
    <m/>
    <n v="-1"/>
    <n v="2160000"/>
    <n v="-2160000"/>
    <x v="0"/>
    <m/>
    <n v="20230074"/>
    <s v="Dr Carlos Ramiro Llusca (Ecuador)"/>
    <m/>
    <s v="Conny"/>
  </r>
  <r>
    <x v="42"/>
    <s v="Sales"/>
    <x v="0"/>
    <x v="0"/>
    <s v="106-11"/>
    <x v="18"/>
    <x v="15"/>
    <m/>
    <n v="-1"/>
    <n v="336000"/>
    <n v="-336000"/>
    <x v="1"/>
    <m/>
    <n v="20230074"/>
    <s v="Dr Carlos Ramiro Llusca (Ecuador)"/>
    <m/>
    <s v="Conny"/>
  </r>
  <r>
    <x v="42"/>
    <s v="Sales"/>
    <x v="0"/>
    <x v="0"/>
    <s v="106-11"/>
    <x v="41"/>
    <x v="30"/>
    <m/>
    <n v="-3"/>
    <n v="331339.82954545453"/>
    <n v="-994019.48863636353"/>
    <x v="1"/>
    <m/>
    <n v="20230074"/>
    <s v="Dr Carlos Ramiro Llusca (Ecuador)"/>
    <m/>
    <s v="Conny"/>
  </r>
  <r>
    <x v="38"/>
    <s v="Sales"/>
    <x v="1"/>
    <x v="0"/>
    <s v="A-1PL-212010"/>
    <x v="25"/>
    <x v="7"/>
    <s v="L221110401"/>
    <n v="-10"/>
    <n v="81594"/>
    <n v="-815940"/>
    <x v="0"/>
    <m/>
    <n v="20230072"/>
    <s v="Medicona SRL (Guillermo Ramírez-Rep Dominicana)"/>
    <m/>
    <s v="Conny"/>
  </r>
  <r>
    <x v="43"/>
    <s v="Sales"/>
    <x v="1"/>
    <x v="0"/>
    <s v="A-1PL-211508"/>
    <x v="5"/>
    <x v="5"/>
    <s v="L211100801"/>
    <n v="-15"/>
    <n v="73331"/>
    <n v="-1099965"/>
    <x v="0"/>
    <m/>
    <n v="20230076"/>
    <s v="MediLine (JJ Grand Prix - Guatemala)"/>
    <m/>
    <s v="Catalina"/>
  </r>
  <r>
    <x v="25"/>
    <s v="Sales"/>
    <x v="1"/>
    <x v="0"/>
    <s v="A-1PL-212012"/>
    <x v="20"/>
    <x v="16"/>
    <s v="L230105301"/>
    <n v="-40"/>
    <n v="81594"/>
    <n v="-3263760"/>
    <x v="0"/>
    <m/>
    <n v="20230064"/>
    <s v="Dr Carlos Ramiro Llusca (Ecuador)"/>
    <m/>
    <s v="Conny"/>
  </r>
  <r>
    <x v="43"/>
    <s v="Sales"/>
    <x v="1"/>
    <x v="0"/>
    <s v="A-1PIZC-212014"/>
    <x v="24"/>
    <x v="20"/>
    <s v="L221108401"/>
    <n v="-20"/>
    <n v="84287.164444444439"/>
    <n v="-1685743.2888888889"/>
    <x v="1"/>
    <m/>
    <n v="20230077"/>
    <s v="MediLine (JJ Grand Prix - Guatemala)"/>
    <m/>
    <s v="Catalina"/>
  </r>
  <r>
    <x v="44"/>
    <s v="Inventory movement"/>
    <x v="1"/>
    <x v="1"/>
    <s v="TSXX-LOART2012"/>
    <x v="17"/>
    <x v="14"/>
    <s v="EE148385X1"/>
    <n v="50"/>
    <n v="51750"/>
    <n v="2587500"/>
    <x v="0"/>
    <m/>
    <m/>
    <s v="Silvia Tellez, cambio por 2x12 cuello largo"/>
    <m/>
    <m/>
  </r>
  <r>
    <x v="45"/>
    <s v="Sales"/>
    <x v="1"/>
    <x v="1"/>
    <s v="TSXX-LOACE1508"/>
    <x v="31"/>
    <x v="13"/>
    <s v="EE149532X1"/>
    <n v="-10"/>
    <n v="51750"/>
    <n v="-517500"/>
    <x v="0"/>
    <m/>
    <n v="20230079"/>
    <s v="Global Connection &amp; Innovation LLC (Mauricio Arbelaez - USA)"/>
    <m/>
    <s v="Catalina"/>
  </r>
  <r>
    <x v="45"/>
    <s v="Sales"/>
    <x v="1"/>
    <x v="1"/>
    <s v="TSXX-LOA1508"/>
    <x v="12"/>
    <x v="5"/>
    <s v="EE148348X1"/>
    <n v="-17"/>
    <n v="51750"/>
    <n v="-879750"/>
    <x v="0"/>
    <m/>
    <n v="20230079"/>
    <s v="Global Connection &amp; Innovation LLC (Mauricio Arbelaez - USA)"/>
    <m/>
    <s v="Catalina"/>
  </r>
  <r>
    <x v="45"/>
    <s v="Sales"/>
    <x v="1"/>
    <x v="1"/>
    <s v="TSXX-LOA1508"/>
    <x v="12"/>
    <x v="5"/>
    <s v="EE148344X1"/>
    <n v="-3"/>
    <n v="51750"/>
    <n v="-155250"/>
    <x v="0"/>
    <m/>
    <n v="20230079"/>
    <s v="Global Connection &amp; Innovation LLC (Mauricio Arbelaez - USA)"/>
    <m/>
    <s v="Catalina"/>
  </r>
  <r>
    <x v="45"/>
    <s v="Sales"/>
    <x v="1"/>
    <x v="1"/>
    <s v="TSXX-LOART2012"/>
    <x v="28"/>
    <x v="14"/>
    <s v="EE148384X1"/>
    <n v="-15"/>
    <n v="51750"/>
    <n v="-776250"/>
    <x v="0"/>
    <m/>
    <n v="20230079"/>
    <s v="Global Connection &amp; Innovation LLC (Mauricio Arbelaez - USA)"/>
    <m/>
    <s v="Catalina"/>
  </r>
  <r>
    <x v="45"/>
    <s v="Sales"/>
    <x v="1"/>
    <x v="1"/>
    <s v="TSXX-LOA2017"/>
    <x v="15"/>
    <x v="12"/>
    <s v="EE148379X1"/>
    <n v="-3"/>
    <n v="51750"/>
    <n v="-155250"/>
    <x v="0"/>
    <m/>
    <n v="20230079"/>
    <s v="Global Connection &amp; Innovation LLC (Mauricio Arbelaez - USA)"/>
    <m/>
    <s v="Catalina"/>
  </r>
  <r>
    <x v="45"/>
    <s v="Sales"/>
    <x v="1"/>
    <x v="1"/>
    <s v="TSXX-LOA2017"/>
    <x v="15"/>
    <x v="12"/>
    <s v="EE142006X1"/>
    <n v="-8"/>
    <n v="51750"/>
    <n v="-414000"/>
    <x v="0"/>
    <m/>
    <n v="20230079"/>
    <s v="Global Connection &amp; Innovation LLC (Mauricio Arbelaez - USA)"/>
    <m/>
    <s v="Catalina"/>
  </r>
  <r>
    <x v="45"/>
    <s v="Sales"/>
    <x v="1"/>
    <x v="1"/>
    <s v="TSXX-LOA2017"/>
    <x v="15"/>
    <x v="12"/>
    <s v="EE133310X1"/>
    <n v="-4"/>
    <n v="51750"/>
    <n v="-207000"/>
    <x v="0"/>
    <m/>
    <n v="20230079"/>
    <s v="Global Connection &amp; Innovation LLC (Mauricio Arbelaez - USA)"/>
    <m/>
    <s v="Catalina"/>
  </r>
  <r>
    <x v="45"/>
    <s v="Sales"/>
    <x v="0"/>
    <x v="0"/>
    <n v="3318225"/>
    <x v="23"/>
    <x v="19"/>
    <m/>
    <n v="-2"/>
    <n v="153420.53519000002"/>
    <n v="-306841.07038000005"/>
    <x v="1"/>
    <m/>
    <n v="20230080"/>
    <s v="Smile Arc (Martinelli)"/>
    <m/>
    <s v="Conny"/>
  </r>
  <r>
    <x v="39"/>
    <s v="Donación"/>
    <x v="1"/>
    <x v="1"/>
    <s v="TSXX-LOA2010"/>
    <x v="7"/>
    <x v="7"/>
    <s v="EE148358X1"/>
    <n v="-2"/>
    <n v="51750"/>
    <n v="-103500"/>
    <x v="0"/>
    <m/>
    <m/>
    <s v="Virginia - uso consultorio Elsa Arango"/>
    <m/>
    <m/>
  </r>
  <r>
    <x v="45"/>
    <s v="Sales"/>
    <x v="1"/>
    <x v="0"/>
    <s v="A-1PIZC-212014"/>
    <x v="24"/>
    <x v="20"/>
    <s v="L221108401"/>
    <n v="-11"/>
    <n v="84287.164444444439"/>
    <n v="-927158.8088888888"/>
    <x v="1"/>
    <m/>
    <n v="20230080"/>
    <s v="Smile Arc (Martinelli)"/>
    <m/>
    <s v="Conny"/>
  </r>
  <r>
    <x v="26"/>
    <s v="Sales"/>
    <x v="1"/>
    <x v="0"/>
    <s v="A-1PL-212012"/>
    <x v="20"/>
    <x v="16"/>
    <s v="L230105301"/>
    <n v="-12"/>
    <n v="81594"/>
    <n v="-979128"/>
    <x v="0"/>
    <m/>
    <n v="20230066"/>
    <s v="MediLine (JJ Grand Prix - Guatemala)"/>
    <m/>
    <s v="Catalina"/>
  </r>
  <r>
    <x v="45"/>
    <s v="Sales"/>
    <x v="1"/>
    <x v="0"/>
    <s v="A-1PS-222012"/>
    <x v="9"/>
    <x v="9"/>
    <s v="L220601301"/>
    <n v="-2"/>
    <n v="104000"/>
    <n v="-208000"/>
    <x v="1"/>
    <m/>
    <n v="20230080"/>
    <s v="Smile Arc (Martinelli)"/>
    <m/>
    <s v="Conny"/>
  </r>
  <r>
    <x v="45"/>
    <s v="Sales"/>
    <x v="1"/>
    <x v="0"/>
    <s v="A-1PL-212008"/>
    <x v="6"/>
    <x v="6"/>
    <s v="L220504801"/>
    <n v="-3"/>
    <n v="65949.40444444443"/>
    <n v="-197848.21333333329"/>
    <x v="0"/>
    <m/>
    <n v="20230080"/>
    <s v="Smile Arc (Martinelli)"/>
    <m/>
    <s v="Conny"/>
  </r>
  <r>
    <x v="46"/>
    <s v="Donación"/>
    <x v="0"/>
    <x v="0"/>
    <n v="3348235"/>
    <x v="29"/>
    <x v="22"/>
    <m/>
    <n v="-5"/>
    <n v="153420.53519000002"/>
    <n v="-767102.67595000006"/>
    <x v="0"/>
    <m/>
    <m/>
    <s v="Entregados a Silvia Tellez"/>
    <m/>
    <m/>
  </r>
  <r>
    <x v="47"/>
    <s v="Sales"/>
    <x v="0"/>
    <x v="0"/>
    <n v="3308050"/>
    <x v="21"/>
    <x v="17"/>
    <s v="NA"/>
    <n v="-5"/>
    <n v="505243.49166666658"/>
    <n v="-2526217.458333333"/>
    <x v="1"/>
    <m/>
    <n v="20230081"/>
    <s v="Sideral Business (Perú - Roger Echaiz)"/>
    <m/>
    <s v="Conny"/>
  </r>
  <r>
    <x v="47"/>
    <s v="Sales"/>
    <x v="0"/>
    <x v="0"/>
    <n v="3318235"/>
    <x v="30"/>
    <x v="2"/>
    <m/>
    <n v="-5"/>
    <n v="126823.496"/>
    <n v="-634117.48"/>
    <x v="1"/>
    <m/>
    <n v="20230081"/>
    <s v="Sideral Business (Perú - Roger Echaiz)"/>
    <m/>
    <s v="Conny"/>
  </r>
  <r>
    <x v="47"/>
    <s v="Inventory movement"/>
    <x v="0"/>
    <x v="0"/>
    <n v="3308050"/>
    <x v="21"/>
    <x v="17"/>
    <s v="NA"/>
    <n v="6"/>
    <n v="505243.49166666658"/>
    <n v="3031460.9499999993"/>
    <x v="1"/>
    <m/>
    <m/>
    <s v="Entregados por Dra Elsa "/>
    <m/>
    <m/>
  </r>
  <r>
    <x v="47"/>
    <s v="Inventory movement"/>
    <x v="0"/>
    <x v="0"/>
    <n v="3318235"/>
    <x v="30"/>
    <x v="2"/>
    <m/>
    <n v="-6"/>
    <n v="126823.496"/>
    <n v="-760940.97600000002"/>
    <x v="1"/>
    <m/>
    <m/>
    <m/>
    <m/>
    <m/>
  </r>
  <r>
    <x v="48"/>
    <s v="Sales"/>
    <x v="1"/>
    <x v="0"/>
    <s v="A-1PIZC-212014"/>
    <x v="24"/>
    <x v="20"/>
    <s v="L221108401"/>
    <n v="-13"/>
    <n v="84287.164444444439"/>
    <n v="-1095733.1377777776"/>
    <x v="1"/>
    <m/>
    <n v="20230083"/>
    <s v="Grupo Helix (Panamá - Dra Ilka)"/>
    <m/>
    <s v="Conny"/>
  </r>
  <r>
    <x v="48"/>
    <s v="Sales"/>
    <x v="1"/>
    <x v="0"/>
    <s v="A-1PIZC-212014"/>
    <x v="24"/>
    <x v="20"/>
    <s v="L221113401"/>
    <n v="-2"/>
    <n v="104905"/>
    <n v="-209810"/>
    <x v="1"/>
    <m/>
    <n v="20230083"/>
    <s v="Grupo Helix (Panamá - Dra Ilka)"/>
    <m/>
    <s v="Conny"/>
  </r>
  <r>
    <x v="48"/>
    <s v="Sales"/>
    <x v="0"/>
    <x v="0"/>
    <n v="3308050"/>
    <x v="21"/>
    <x v="17"/>
    <s v="NA"/>
    <n v="-2"/>
    <n v="505243.49166666658"/>
    <n v="-1010486.9833333332"/>
    <x v="1"/>
    <m/>
    <n v="20230083"/>
    <s v="Grupo Helix (Panamá - Dra Ilka)"/>
    <m/>
    <s v="Conny"/>
  </r>
  <r>
    <x v="48"/>
    <s v="Sales"/>
    <x v="0"/>
    <x v="0"/>
    <n v="3318235"/>
    <x v="30"/>
    <x v="2"/>
    <m/>
    <n v="-2"/>
    <n v="126823.496"/>
    <n v="-253646.992"/>
    <x v="1"/>
    <m/>
    <n v="20230083"/>
    <s v="Grupo Helix (Panamá - Dra Ilka)"/>
    <m/>
    <s v="Conny"/>
  </r>
  <r>
    <x v="48"/>
    <s v="Sales"/>
    <x v="0"/>
    <x v="0"/>
    <n v="3318225"/>
    <x v="23"/>
    <x v="19"/>
    <m/>
    <n v="-1"/>
    <n v="153420.53519000002"/>
    <n v="-153420.53519000002"/>
    <x v="1"/>
    <m/>
    <n v="20230083"/>
    <s v="Grupo Helix (Panamá - Dra Ilka)"/>
    <m/>
    <s v="Conny"/>
  </r>
  <r>
    <x v="48"/>
    <s v="Sales"/>
    <x v="1"/>
    <x v="0"/>
    <s v="A-1PIZC-212017"/>
    <x v="22"/>
    <x v="18"/>
    <s v="L220922201"/>
    <n v="-4"/>
    <n v="84287.164444444439"/>
    <n v="-337148.65777777776"/>
    <x v="1"/>
    <m/>
    <n v="20230083"/>
    <s v="Grupo Helix (Panamá - Dra Ilka)"/>
    <m/>
    <s v="Conny"/>
  </r>
  <r>
    <x v="48"/>
    <s v="Sales"/>
    <x v="1"/>
    <x v="0"/>
    <s v="A-1PL-211508"/>
    <x v="5"/>
    <x v="5"/>
    <s v="L220602101"/>
    <n v="-5"/>
    <n v="81594"/>
    <n v="-407970"/>
    <x v="0"/>
    <m/>
    <n v="20230083"/>
    <s v="Grupo Helix (Panamá - Dra Ilka)"/>
    <m/>
    <s v="Conny"/>
  </r>
  <r>
    <x v="42"/>
    <s v="Sales"/>
    <x v="1"/>
    <x v="0"/>
    <s v="A-1PL-212010"/>
    <x v="25"/>
    <x v="7"/>
    <s v="L221110401"/>
    <n v="-17"/>
    <n v="81594"/>
    <n v="-1387098"/>
    <x v="0"/>
    <m/>
    <n v="20230074"/>
    <s v="Dr Carlos Ramiro Llusca (Ecuador)"/>
    <m/>
    <s v="Conny"/>
  </r>
  <r>
    <x v="49"/>
    <s v="Purchasing"/>
    <x v="0"/>
    <x v="1"/>
    <s v="820-032"/>
    <x v="32"/>
    <x v="19"/>
    <n v="50361"/>
    <n v="70"/>
    <n v="83600"/>
    <n v="5852000"/>
    <x v="0"/>
    <s v="ORTOMAC / FVE576077 "/>
    <m/>
    <m/>
    <m/>
    <m/>
  </r>
  <r>
    <x v="49"/>
    <s v="Purchasing"/>
    <x v="0"/>
    <x v="1"/>
    <s v="820-029"/>
    <x v="1"/>
    <x v="1"/>
    <n v="50359"/>
    <n v="30"/>
    <n v="647360"/>
    <n v="19420800"/>
    <x v="1"/>
    <s v="ORTOMAC / FVE576077 "/>
    <m/>
    <m/>
    <m/>
    <m/>
  </r>
  <r>
    <x v="49"/>
    <s v="Purchasing"/>
    <x v="0"/>
    <x v="1"/>
    <s v="820-031"/>
    <x v="2"/>
    <x v="2"/>
    <s v="NA"/>
    <n v="45"/>
    <n v="102340"/>
    <n v="4605300"/>
    <x v="0"/>
    <s v="ORTOMAC / FVE576077 "/>
    <m/>
    <m/>
    <m/>
    <m/>
  </r>
  <r>
    <x v="49"/>
    <s v="Purchasing"/>
    <x v="0"/>
    <x v="1"/>
    <s v="820-028"/>
    <x v="33"/>
    <x v="23"/>
    <n v="50360"/>
    <n v="50"/>
    <n v="145000"/>
    <n v="7250000"/>
    <x v="0"/>
    <s v="ORTOMAC / FVE576077 "/>
    <m/>
    <m/>
    <m/>
    <m/>
  </r>
  <r>
    <x v="50"/>
    <s v="Inventory loan"/>
    <x v="1"/>
    <x v="1"/>
    <s v="TSXX-LOA2014"/>
    <x v="14"/>
    <x v="8"/>
    <m/>
    <n v="10"/>
    <n v="51750"/>
    <n v="517500"/>
    <x v="0"/>
    <m/>
    <m/>
    <s v="Rodrigo García, pedido sabado 24-Junio"/>
    <s v="COIDES"/>
    <m/>
  </r>
  <r>
    <x v="50"/>
    <s v="Inventory loan"/>
    <x v="1"/>
    <x v="1"/>
    <s v="TSXX-LOA2008"/>
    <x v="13"/>
    <x v="6"/>
    <m/>
    <n v="2"/>
    <n v="51750"/>
    <n v="103500"/>
    <x v="0"/>
    <m/>
    <m/>
    <s v="Rodrigo García, pedido sabado 24-Junio"/>
    <s v="COIDES"/>
    <m/>
  </r>
  <r>
    <x v="50"/>
    <s v="Inventory loan"/>
    <x v="1"/>
    <x v="1"/>
    <s v="TSXX-LOA1508"/>
    <x v="12"/>
    <x v="5"/>
    <m/>
    <n v="10"/>
    <n v="51750"/>
    <n v="517500"/>
    <x v="0"/>
    <m/>
    <m/>
    <s v="Rodrigo García, pedido sabado 24-Junio"/>
    <s v="COIDES"/>
    <m/>
  </r>
  <r>
    <x v="51"/>
    <s v="Inventory loan"/>
    <x v="1"/>
    <x v="1"/>
    <s v="TSXX-LOA2014"/>
    <x v="14"/>
    <x v="8"/>
    <m/>
    <n v="-10"/>
    <n v="51750"/>
    <n v="-517500"/>
    <x v="0"/>
    <m/>
    <m/>
    <s v="Rodrigo García (Costa Rica)"/>
    <m/>
    <m/>
  </r>
  <r>
    <x v="51"/>
    <s v="Inventory loan"/>
    <x v="1"/>
    <x v="1"/>
    <s v="TSXX-LOA2008"/>
    <x v="13"/>
    <x v="6"/>
    <m/>
    <n v="-2"/>
    <n v="51750"/>
    <n v="-103500"/>
    <x v="0"/>
    <m/>
    <m/>
    <s v="Rodrigo García (Costa Rica)"/>
    <m/>
    <m/>
  </r>
  <r>
    <x v="51"/>
    <s v="Inventory loan"/>
    <x v="1"/>
    <x v="1"/>
    <s v="TSXX-LOA1508"/>
    <x v="12"/>
    <x v="5"/>
    <m/>
    <n v="-10"/>
    <n v="51750"/>
    <n v="-517500"/>
    <x v="0"/>
    <m/>
    <m/>
    <s v="Rodrigo García (Costa Rica)"/>
    <m/>
    <m/>
  </r>
  <r>
    <x v="35"/>
    <s v="Donación"/>
    <x v="1"/>
    <x v="1"/>
    <s v="TSXX-LOA2012"/>
    <x v="19"/>
    <x v="16"/>
    <s v="EE148360X1"/>
    <n v="-1"/>
    <n v="51750"/>
    <n v="-51750"/>
    <x v="0"/>
    <m/>
    <m/>
    <s v="Virginia - uso consultorio Elsa Arango"/>
    <m/>
    <m/>
  </r>
  <r>
    <x v="44"/>
    <s v="Inventory movement"/>
    <x v="1"/>
    <x v="1"/>
    <s v="TSXX-LOA2012"/>
    <x v="19"/>
    <x v="16"/>
    <s v="EE148368X1"/>
    <n v="-50"/>
    <n v="51750"/>
    <n v="-2587500"/>
    <x v="0"/>
    <m/>
    <m/>
    <s v="Silvia Tellez, cambio a Rosca"/>
    <m/>
    <m/>
  </r>
  <r>
    <x v="52"/>
    <s v="Purchasing"/>
    <x v="1"/>
    <x v="1"/>
    <s v="TSXX-LOA2012"/>
    <x v="19"/>
    <x v="16"/>
    <s v="EE148366X1"/>
    <n v="10"/>
    <n v="51750"/>
    <n v="517500"/>
    <x v="0"/>
    <s v="FV-114822"/>
    <m/>
    <m/>
    <m/>
    <m/>
  </r>
  <r>
    <x v="52"/>
    <s v="Purchasing"/>
    <x v="1"/>
    <x v="1"/>
    <s v="TSXX-LOA2012"/>
    <x v="19"/>
    <x v="16"/>
    <s v="EE152489X1"/>
    <n v="50"/>
    <n v="51750"/>
    <n v="2587500"/>
    <x v="0"/>
    <s v="FV-114822"/>
    <m/>
    <m/>
    <m/>
    <m/>
  </r>
  <r>
    <x v="52"/>
    <s v="Purchasing"/>
    <x v="1"/>
    <x v="1"/>
    <s v="TSXX-LOA2012"/>
    <x v="19"/>
    <x v="16"/>
    <s v="EE156002X1"/>
    <n v="40"/>
    <n v="51750"/>
    <n v="2070000"/>
    <x v="0"/>
    <s v="FV-114822"/>
    <m/>
    <m/>
    <m/>
    <m/>
  </r>
  <r>
    <x v="52"/>
    <s v="Purchasing"/>
    <x v="1"/>
    <x v="1"/>
    <s v="TSXX-LOACE1508"/>
    <x v="26"/>
    <x v="13"/>
    <s v="EE156000X1"/>
    <n v="50"/>
    <n v="51750"/>
    <n v="2587500"/>
    <x v="0"/>
    <s v="FV-114822"/>
    <m/>
    <m/>
    <m/>
    <m/>
  </r>
  <r>
    <x v="52"/>
    <s v="Purchasing"/>
    <x v="1"/>
    <x v="1"/>
    <s v="TSXX-LOA2012"/>
    <x v="19"/>
    <x v="16"/>
    <s v="EE156003X1"/>
    <n v="100"/>
    <n v="51750"/>
    <n v="5175000"/>
    <x v="0"/>
    <s v="FV-114822"/>
    <m/>
    <m/>
    <m/>
    <m/>
  </r>
  <r>
    <x v="52"/>
    <s v="Purchasing"/>
    <x v="1"/>
    <x v="1"/>
    <s v="TSXX-LOA2012"/>
    <x v="19"/>
    <x v="16"/>
    <s v="EE156004X1"/>
    <n v="100"/>
    <n v="51750"/>
    <n v="5175000"/>
    <x v="0"/>
    <s v="FV-114822"/>
    <m/>
    <m/>
    <m/>
    <m/>
  </r>
  <r>
    <x v="53"/>
    <s v="Inventory movement"/>
    <x v="1"/>
    <x v="1"/>
    <s v="TSXX-LOART2012"/>
    <x v="17"/>
    <x v="14"/>
    <s v="EE148385X1"/>
    <n v="200"/>
    <n v="51750"/>
    <n v="10350000"/>
    <x v="0"/>
    <m/>
    <m/>
    <s v="Orthopremium"/>
    <m/>
    <m/>
  </r>
  <r>
    <x v="54"/>
    <s v="Purchasing"/>
    <x v="1"/>
    <x v="0"/>
    <s v="V-201408"/>
    <x v="27"/>
    <x v="21"/>
    <s v="L221110101"/>
    <n v="20"/>
    <n v="79213.829545454559"/>
    <n v="1584276.5909090913"/>
    <x v="0"/>
    <s v="BioRay 20230502"/>
    <m/>
    <m/>
    <m/>
    <m/>
  </r>
  <r>
    <x v="54"/>
    <s v="Purchasing"/>
    <x v="1"/>
    <x v="0"/>
    <s v="A-1PL-211508"/>
    <x v="5"/>
    <x v="5"/>
    <s v="L230206401"/>
    <n v="20"/>
    <n v="69875.829545454544"/>
    <n v="1397516.5909090908"/>
    <x v="0"/>
    <s v="BioRay 20230502"/>
    <m/>
    <m/>
    <m/>
    <m/>
  </r>
  <r>
    <x v="43"/>
    <s v="Sales"/>
    <x v="1"/>
    <x v="1"/>
    <s v="TSXX-LOA2010"/>
    <x v="7"/>
    <x v="7"/>
    <s v="EE148354X1"/>
    <n v="-10"/>
    <n v="51750"/>
    <n v="-517500"/>
    <x v="0"/>
    <m/>
    <n v="20230076"/>
    <s v="MediLine (JJ Grand Prix - Guatemala)"/>
    <m/>
    <s v="Catalina"/>
  </r>
  <r>
    <x v="45"/>
    <s v="Sales"/>
    <x v="1"/>
    <x v="0"/>
    <s v="A-1PL-212010"/>
    <x v="25"/>
    <x v="7"/>
    <s v="L221110401"/>
    <n v="-20"/>
    <n v="81594"/>
    <n v="-1631880"/>
    <x v="0"/>
    <m/>
    <n v="20230080"/>
    <s v="Smile Arc (Martinelli)"/>
    <m/>
    <s v="Conny"/>
  </r>
  <r>
    <x v="54"/>
    <s v="Purchasing"/>
    <x v="1"/>
    <x v="0"/>
    <s v="A-1PL-212014"/>
    <x v="8"/>
    <x v="8"/>
    <s v="L220900201"/>
    <n v="30"/>
    <n v="69875.829545454544"/>
    <n v="2096274.8863636362"/>
    <x v="1"/>
    <s v="BioRay 20230502"/>
    <m/>
    <m/>
    <m/>
    <m/>
  </r>
  <r>
    <x v="54"/>
    <s v="Purchasing"/>
    <x v="1"/>
    <x v="0"/>
    <s v="A-1PIZC-212014"/>
    <x v="24"/>
    <x v="20"/>
    <s v="L230305101"/>
    <n v="30"/>
    <n v="88551.829545454559"/>
    <n v="2656554.8863636367"/>
    <x v="1"/>
    <s v="BioRay 20230502"/>
    <m/>
    <m/>
    <m/>
    <m/>
  </r>
  <r>
    <x v="54"/>
    <s v="Purchasing"/>
    <x v="0"/>
    <x v="0"/>
    <n v="3318225"/>
    <x v="23"/>
    <x v="19"/>
    <m/>
    <n v="3"/>
    <n v="206486.49600000001"/>
    <n v="619459.48800000001"/>
    <x v="1"/>
    <s v="BioRay 20230502"/>
    <m/>
    <m/>
    <m/>
    <m/>
  </r>
  <r>
    <x v="54"/>
    <s v="Purchasing"/>
    <x v="0"/>
    <x v="0"/>
    <s v="106-11"/>
    <x v="41"/>
    <x v="30"/>
    <m/>
    <n v="3"/>
    <n v="331339.82954545453"/>
    <n v="994019.48863636353"/>
    <x v="1"/>
    <s v="BioRay 20230502"/>
    <m/>
    <m/>
    <m/>
    <m/>
  </r>
  <r>
    <x v="54"/>
    <s v="Purchasing"/>
    <x v="0"/>
    <x v="0"/>
    <n v="3318225"/>
    <x v="23"/>
    <x v="19"/>
    <m/>
    <n v="10"/>
    <n v="206486.49600000001"/>
    <n v="2064864.9600000002"/>
    <x v="1"/>
    <s v="BioRay 20230620"/>
    <m/>
    <m/>
    <m/>
    <m/>
  </r>
  <r>
    <x v="54"/>
    <s v="Purchasing"/>
    <x v="0"/>
    <x v="0"/>
    <n v="3318235"/>
    <x v="30"/>
    <x v="2"/>
    <m/>
    <n v="10"/>
    <n v="126823.496"/>
    <n v="1268234.96"/>
    <x v="1"/>
    <s v="BioRay 20230620"/>
    <m/>
    <m/>
    <m/>
    <m/>
  </r>
  <r>
    <x v="54"/>
    <s v="Purchasing"/>
    <x v="0"/>
    <x v="0"/>
    <n v="3308050"/>
    <x v="21"/>
    <x v="17"/>
    <s v="NA"/>
    <n v="10"/>
    <n v="438441.296969697"/>
    <n v="4384412.9696969697"/>
    <x v="1"/>
    <s v="BioRay 20230620"/>
    <m/>
    <m/>
    <m/>
    <m/>
  </r>
  <r>
    <x v="54"/>
    <s v="Purchasing"/>
    <x v="0"/>
    <x v="0"/>
    <n v="3318055"/>
    <x v="0"/>
    <x v="0"/>
    <m/>
    <n v="3"/>
    <n v="1267585.2969696971"/>
    <n v="3802755.8909090916"/>
    <x v="0"/>
    <s v="BioRay 20230620"/>
    <m/>
    <m/>
    <m/>
    <m/>
  </r>
  <r>
    <x v="54"/>
    <s v="Sales"/>
    <x v="1"/>
    <x v="0"/>
    <s v="A-1PL-212008"/>
    <x v="6"/>
    <x v="6"/>
    <s v="L220504801"/>
    <n v="-7"/>
    <n v="65949.40444444443"/>
    <n v="-461645.83111111098"/>
    <x v="0"/>
    <m/>
    <n v="20230091"/>
    <s v="Medicona SRL (Guillermo Ramírez-Rep Dominicana)"/>
    <m/>
    <s v="Conny"/>
  </r>
  <r>
    <x v="54"/>
    <s v="Sales"/>
    <x v="1"/>
    <x v="0"/>
    <s v="A-1PIZC-212017"/>
    <x v="22"/>
    <x v="18"/>
    <s v="L220922201"/>
    <n v="-30"/>
    <n v="84287.164444444439"/>
    <n v="-2528614.9333333331"/>
    <x v="1"/>
    <m/>
    <n v="20230091"/>
    <s v="Medicona SRL (Guillermo Ramírez-Rep Dominicana)"/>
    <m/>
    <s v="Conny"/>
  </r>
  <r>
    <x v="54"/>
    <s v="Sales"/>
    <x v="1"/>
    <x v="0"/>
    <s v="A-1PIZC-212014"/>
    <x v="24"/>
    <x v="20"/>
    <s v="L230305101"/>
    <n v="-30"/>
    <n v="88551.829545454559"/>
    <n v="-2656554.8863636367"/>
    <x v="1"/>
    <m/>
    <n v="20230091"/>
    <s v="Medicona SRL (Guillermo Ramírez-Rep Dominicana)"/>
    <m/>
    <s v="Conny"/>
  </r>
  <r>
    <x v="55"/>
    <s v="Inventory loan"/>
    <x v="1"/>
    <x v="0"/>
    <s v="A-1PL-212012"/>
    <x v="20"/>
    <x v="16"/>
    <s v="L230105301"/>
    <n v="-3"/>
    <n v="81594"/>
    <n v="-244782"/>
    <x v="0"/>
    <m/>
    <m/>
    <s v="Se devuelven 2x12 en vez de 2x14 por solicitud de Silivia y aprobación de Savir."/>
    <s v="Silvia Tellez"/>
    <m/>
  </r>
  <r>
    <x v="56"/>
    <s v="Sales"/>
    <x v="1"/>
    <x v="0"/>
    <s v="A-1PL-212008"/>
    <x v="6"/>
    <x v="6"/>
    <s v="L220504801"/>
    <n v="-10"/>
    <n v="65949.40444444443"/>
    <n v="-659494.04444444436"/>
    <x v="0"/>
    <m/>
    <n v="20230092"/>
    <s v="Smile Arc (Martinelli)"/>
    <m/>
    <s v="Conny"/>
  </r>
  <r>
    <x v="48"/>
    <s v="Sales"/>
    <x v="1"/>
    <x v="0"/>
    <s v="A-1PL-212010"/>
    <x v="25"/>
    <x v="7"/>
    <s v="L221110401"/>
    <n v="-6"/>
    <n v="81594"/>
    <n v="-489564"/>
    <x v="0"/>
    <m/>
    <n v="20230083"/>
    <s v="Grupo Helix (Panamá - Dra Ilka)"/>
    <m/>
    <s v="Conny"/>
  </r>
  <r>
    <x v="54"/>
    <s v="Purchasing"/>
    <x v="1"/>
    <x v="0"/>
    <s v="A-1PL-212010"/>
    <x v="25"/>
    <x v="7"/>
    <s v="L230303301"/>
    <n v="20"/>
    <n v="69875.829545454544"/>
    <n v="1397516.5909090908"/>
    <x v="0"/>
    <s v="BioRay 20230502"/>
    <m/>
    <m/>
    <m/>
    <m/>
  </r>
  <r>
    <x v="56"/>
    <s v="Sales"/>
    <x v="1"/>
    <x v="0"/>
    <s v="A-1PL-211508"/>
    <x v="5"/>
    <x v="5"/>
    <s v="L220602101"/>
    <n v="-5"/>
    <n v="65949.40444444443"/>
    <n v="-329747.02222222218"/>
    <x v="0"/>
    <m/>
    <n v="20230092"/>
    <s v="Smile Arc (Martinelli)"/>
    <m/>
    <s v="Conny"/>
  </r>
  <r>
    <x v="42"/>
    <s v="Inventory loan"/>
    <x v="1"/>
    <x v="0"/>
    <s v="A-1PL-212012"/>
    <x v="20"/>
    <x v="16"/>
    <s v="L230105301"/>
    <n v="-7"/>
    <n v="81594"/>
    <n v="-571158"/>
    <x v="0"/>
    <m/>
    <m/>
    <s v="Se devuelven 2x12 en vez de 2x14 por solicitud de Silivia y aprobación de Savir."/>
    <s v="Silvia Telléz"/>
    <m/>
  </r>
  <r>
    <x v="56"/>
    <s v="Sales"/>
    <x v="0"/>
    <x v="0"/>
    <n v="3318055"/>
    <x v="0"/>
    <x v="0"/>
    <m/>
    <n v="-1"/>
    <n v="1267585.2969696971"/>
    <n v="-1267585.2969696971"/>
    <x v="0"/>
    <m/>
    <n v="20230093"/>
    <s v="MediLine (JJ Grand Prix - Guatemala)"/>
    <m/>
    <s v="Catalina"/>
  </r>
  <r>
    <x v="56"/>
    <s v="Sales"/>
    <x v="1"/>
    <x v="0"/>
    <s v="A-1PIZC-212014"/>
    <x v="24"/>
    <x v="20"/>
    <s v="L221113401"/>
    <n v="-18"/>
    <n v="104905"/>
    <n v="-1888290"/>
    <x v="1"/>
    <m/>
    <n v="20230094"/>
    <s v="MediLine (JJ Grand Prix - Guatemala)"/>
    <m/>
    <s v="Catalina"/>
  </r>
  <r>
    <x v="56"/>
    <s v="Sales"/>
    <x v="1"/>
    <x v="0"/>
    <s v="A-1PIZC-212014"/>
    <x v="24"/>
    <x v="20"/>
    <s v="L220603201"/>
    <n v="-2"/>
    <n v="84287.164444444439"/>
    <n v="-168574.32888888888"/>
    <x v="1"/>
    <m/>
    <n v="20230094"/>
    <s v="MediLine (JJ Grand Prix - Guatemala)"/>
    <m/>
    <s v="Catalina"/>
  </r>
  <r>
    <x v="56"/>
    <s v="Sales"/>
    <x v="1"/>
    <x v="0"/>
    <s v="A-1PIZC-212017"/>
    <x v="22"/>
    <x v="18"/>
    <s v="L220922201"/>
    <n v="-8"/>
    <n v="84287.164444444439"/>
    <n v="-674297.31555555551"/>
    <x v="1"/>
    <m/>
    <n v="20230094"/>
    <s v="MediLine (JJ Grand Prix - Guatemala)"/>
    <m/>
    <s v="Catalina"/>
  </r>
  <r>
    <x v="56"/>
    <s v="Sales"/>
    <x v="1"/>
    <x v="0"/>
    <s v="A-1PIZC-212017"/>
    <x v="22"/>
    <x v="18"/>
    <s v="L221110301"/>
    <n v="-3"/>
    <n v="104905"/>
    <n v="-314715"/>
    <x v="1"/>
    <m/>
    <n v="20230094"/>
    <s v="MediLine (JJ Grand Prix - Guatemala)"/>
    <m/>
    <s v="Catalina"/>
  </r>
  <r>
    <x v="56"/>
    <s v="Sales"/>
    <x v="1"/>
    <x v="0"/>
    <s v="A-1PL-211508"/>
    <x v="5"/>
    <x v="5"/>
    <s v="L211100801"/>
    <n v="-1"/>
    <n v="73331"/>
    <n v="-73331"/>
    <x v="0"/>
    <m/>
    <n v="20230095"/>
    <s v="Dr Carlos Ramiro Llusca (Ecuador)"/>
    <m/>
    <s v="Conny"/>
  </r>
  <r>
    <x v="56"/>
    <s v="Sales"/>
    <x v="1"/>
    <x v="0"/>
    <s v="A-1PL-211508"/>
    <x v="5"/>
    <x v="5"/>
    <s v="L220602101"/>
    <n v="-15"/>
    <n v="65949.40444444443"/>
    <n v="-989241.06666666642"/>
    <x v="0"/>
    <m/>
    <n v="20230095"/>
    <s v="Dr Carlos Ramiro Llusca (Ecuador)"/>
    <m/>
    <s v="Conny"/>
  </r>
  <r>
    <x v="56"/>
    <s v="Sales"/>
    <x v="1"/>
    <x v="0"/>
    <s v="A-1PL-212008"/>
    <x v="6"/>
    <x v="6"/>
    <s v="L220504801"/>
    <n v="-16"/>
    <n v="81594"/>
    <n v="-1305504"/>
    <x v="0"/>
    <m/>
    <n v="20230095"/>
    <s v="Dr Carlos Ramiro Llusca (Ecuador)"/>
    <m/>
    <s v="Conny"/>
  </r>
  <r>
    <x v="54"/>
    <s v="Purchasing"/>
    <x v="1"/>
    <x v="0"/>
    <s v="A-1PL-212010"/>
    <x v="25"/>
    <x v="7"/>
    <s v="L230401801"/>
    <n v="50"/>
    <n v="69875.829545454544"/>
    <n v="3493791.4772727271"/>
    <x v="1"/>
    <s v="BioRay 20230502"/>
    <m/>
    <m/>
    <m/>
    <m/>
  </r>
  <r>
    <x v="42"/>
    <s v="Sales"/>
    <x v="1"/>
    <x v="0"/>
    <s v="A-1PL-212012"/>
    <x v="20"/>
    <x v="16"/>
    <s v="L230105301"/>
    <n v="-15"/>
    <n v="81594"/>
    <n v="-1223910"/>
    <x v="0"/>
    <m/>
    <n v="20230074"/>
    <s v="Dr Carlos Ramiro Llusca (Ecuador)"/>
    <m/>
    <s v="Conny"/>
  </r>
  <r>
    <x v="56"/>
    <s v="Sales"/>
    <x v="1"/>
    <x v="0"/>
    <s v="A-1PL-212014"/>
    <x v="8"/>
    <x v="8"/>
    <s v="L220900201"/>
    <n v="-25"/>
    <n v="69875.829545454544"/>
    <n v="-1746895.7386363635"/>
    <x v="1"/>
    <m/>
    <n v="20230095"/>
    <s v="Dr Carlos Ramiro Llusca (Ecuador)"/>
    <m/>
    <s v="Conny"/>
  </r>
  <r>
    <x v="56"/>
    <s v="Sales"/>
    <x v="1"/>
    <x v="0"/>
    <s v="A-1PIZC-212014"/>
    <x v="24"/>
    <x v="20"/>
    <s v="L220603201"/>
    <n v="-5"/>
    <n v="84287.164444444439"/>
    <n v="-421435.82222222222"/>
    <x v="1"/>
    <m/>
    <n v="20230095"/>
    <s v="Dr Carlos Ramiro Llusca (Ecuador)"/>
    <m/>
    <s v="Conny"/>
  </r>
  <r>
    <x v="56"/>
    <s v="Sales"/>
    <x v="1"/>
    <x v="0"/>
    <s v="A-1PIZC-212017"/>
    <x v="22"/>
    <x v="18"/>
    <s v="L221110301"/>
    <n v="-17"/>
    <n v="104905"/>
    <n v="-1783385"/>
    <x v="1"/>
    <m/>
    <n v="20230095"/>
    <s v="Dr Carlos Ramiro Llusca (Ecuador)"/>
    <m/>
    <s v="Conny"/>
  </r>
  <r>
    <x v="56"/>
    <s v="Sales"/>
    <x v="0"/>
    <x v="0"/>
    <n v="3318225"/>
    <x v="23"/>
    <x v="19"/>
    <m/>
    <n v="-1"/>
    <n v="153420.53519000002"/>
    <n v="-153420.53519000002"/>
    <x v="1"/>
    <m/>
    <n v="20230095"/>
    <s v="Dr Carlos Ramiro Llusca (Ecuador)"/>
    <m/>
    <s v="Conny"/>
  </r>
  <r>
    <x v="57"/>
    <s v="Sales"/>
    <x v="0"/>
    <x v="1"/>
    <s v="820-029"/>
    <x v="1"/>
    <x v="1"/>
    <n v="50359"/>
    <n v="-1"/>
    <n v="647360"/>
    <n v="-647360"/>
    <x v="0"/>
    <m/>
    <n v="20230085"/>
    <s v="COIDES"/>
    <m/>
    <s v="NA"/>
  </r>
  <r>
    <x v="57"/>
    <s v="Sales"/>
    <x v="0"/>
    <x v="1"/>
    <s v="820-029"/>
    <x v="1"/>
    <x v="1"/>
    <n v="50359"/>
    <n v="-9"/>
    <n v="647360"/>
    <n v="-5826240"/>
    <x v="0"/>
    <m/>
    <n v="20230085"/>
    <s v="COIDES"/>
    <m/>
    <s v="NA"/>
  </r>
  <r>
    <x v="57"/>
    <s v="Sales"/>
    <x v="0"/>
    <x v="1"/>
    <s v="820-031"/>
    <x v="2"/>
    <x v="2"/>
    <n v="50362"/>
    <n v="-10"/>
    <n v="102340"/>
    <n v="-1023400"/>
    <x v="0"/>
    <m/>
    <n v="20230085"/>
    <s v="COIDES"/>
    <m/>
    <s v="NA"/>
  </r>
  <r>
    <x v="57"/>
    <s v="Sales"/>
    <x v="0"/>
    <x v="1"/>
    <s v="820-028"/>
    <x v="33"/>
    <x v="23"/>
    <m/>
    <n v="-5"/>
    <n v="145000"/>
    <n v="-725000"/>
    <x v="1"/>
    <m/>
    <n v="20230085"/>
    <s v="COIDES"/>
    <m/>
    <s v="NA"/>
  </r>
  <r>
    <x v="57"/>
    <s v="Sales"/>
    <x v="0"/>
    <x v="1"/>
    <s v="820-028"/>
    <x v="33"/>
    <x v="23"/>
    <n v="50360"/>
    <n v="-1"/>
    <n v="145000"/>
    <n v="-145000"/>
    <x v="1"/>
    <m/>
    <n v="20230085"/>
    <s v="COIDES"/>
    <m/>
    <s v="NA"/>
  </r>
  <r>
    <x v="57"/>
    <s v="Sales"/>
    <x v="0"/>
    <x v="1"/>
    <s v="820-032"/>
    <x v="32"/>
    <x v="19"/>
    <m/>
    <n v="-6"/>
    <n v="83600"/>
    <n v="-501600"/>
    <x v="0"/>
    <m/>
    <n v="20230085"/>
    <s v="COIDES"/>
    <m/>
    <s v="NA"/>
  </r>
  <r>
    <x v="58"/>
    <s v="Sales"/>
    <x v="1"/>
    <x v="1"/>
    <s v="TSXX-LOA2014"/>
    <x v="14"/>
    <x v="8"/>
    <s v="EE148377X1"/>
    <n v="-10"/>
    <n v="51750"/>
    <n v="-517500"/>
    <x v="0"/>
    <m/>
    <n v="20230097"/>
    <s v="Rodrigo García (Costa Rica)"/>
    <s v="COIDES"/>
    <s v="Catalina"/>
  </r>
  <r>
    <x v="58"/>
    <s v="Sales"/>
    <x v="1"/>
    <x v="1"/>
    <s v="TSXX-LOA2008"/>
    <x v="13"/>
    <x v="6"/>
    <s v="EE133301X1R2"/>
    <n v="-2"/>
    <n v="51750"/>
    <n v="-103500"/>
    <x v="0"/>
    <m/>
    <n v="20230097"/>
    <s v="Rodrigo García (Costa Rica)"/>
    <s v="COIDES"/>
    <s v="Catalina"/>
  </r>
  <r>
    <x v="56"/>
    <s v="Sales"/>
    <x v="1"/>
    <x v="0"/>
    <s v="A-1PL-212010"/>
    <x v="25"/>
    <x v="7"/>
    <s v="L221110401"/>
    <n v="-13"/>
    <n v="81594"/>
    <n v="-1060722"/>
    <x v="0"/>
    <m/>
    <n v="20230092"/>
    <s v="Smile Arc (Martinelli)"/>
    <m/>
    <s v="Conny"/>
  </r>
  <r>
    <x v="56"/>
    <s v="Sales"/>
    <x v="1"/>
    <x v="0"/>
    <s v="A-1PL-212010"/>
    <x v="25"/>
    <x v="7"/>
    <s v="L220923001"/>
    <n v="-7"/>
    <n v="81594"/>
    <n v="-571158"/>
    <x v="0"/>
    <m/>
    <n v="20230092"/>
    <s v="Smile Arc (Martinelli)"/>
    <m/>
    <s v="Conny"/>
  </r>
  <r>
    <x v="58"/>
    <s v="Sales"/>
    <x v="1"/>
    <x v="1"/>
    <s v="TSXX-LOA1508"/>
    <x v="12"/>
    <x v="5"/>
    <s v="EE148344X2"/>
    <n v="-10"/>
    <n v="51750"/>
    <n v="-517500"/>
    <x v="0"/>
    <m/>
    <n v="20230097"/>
    <s v="Rodrigo García (Costa Rica)"/>
    <s v="COIDES"/>
    <s v="Catalina"/>
  </r>
  <r>
    <x v="53"/>
    <s v="Inventory movement"/>
    <x v="1"/>
    <x v="1"/>
    <s v="TSXX-LOA2012"/>
    <x v="19"/>
    <x v="16"/>
    <s v="EE156003X1"/>
    <n v="-100"/>
    <n v="51750"/>
    <n v="-5175000"/>
    <x v="0"/>
    <m/>
    <m/>
    <s v="Orthopremium"/>
    <m/>
    <m/>
  </r>
  <r>
    <x v="59"/>
    <s v="Inventory"/>
    <x v="1"/>
    <x v="0"/>
    <s v="A-1N-211508"/>
    <x v="42"/>
    <x v="31"/>
    <s v="L191121001"/>
    <n v="10"/>
    <n v="1"/>
    <n v="10"/>
    <x v="2"/>
    <s v="Inventario recibido de Elsa Arango"/>
    <m/>
    <m/>
    <m/>
    <m/>
  </r>
  <r>
    <x v="59"/>
    <s v="Inventory"/>
    <x v="1"/>
    <x v="0"/>
    <s v="A-1N-212008"/>
    <x v="43"/>
    <x v="32"/>
    <s v="L200300701"/>
    <n v="10"/>
    <n v="18"/>
    <n v="180"/>
    <x v="2"/>
    <s v="Inventario recibido de Elsa Arango"/>
    <m/>
    <m/>
    <m/>
    <m/>
  </r>
  <r>
    <x v="60"/>
    <s v="Inventory loan"/>
    <x v="1"/>
    <x v="1"/>
    <s v="TSXX-LOA2017"/>
    <x v="15"/>
    <x v="12"/>
    <s v="EE148379X1"/>
    <n v="-1"/>
    <n v="51750"/>
    <n v="-51750"/>
    <x v="0"/>
    <m/>
    <m/>
    <s v="Curso SCO - Dra Elsa Arango"/>
    <s v="Virgina Hurtado"/>
    <m/>
  </r>
  <r>
    <x v="60"/>
    <s v="Inventory loan"/>
    <x v="1"/>
    <x v="1"/>
    <s v="TSXX-LOART2012"/>
    <x v="28"/>
    <x v="14"/>
    <s v="EE148384X1"/>
    <n v="-1"/>
    <n v="51750"/>
    <n v="-51750"/>
    <x v="0"/>
    <m/>
    <m/>
    <s v="Curso SCO - Dra Elsa Arango"/>
    <s v="Virgina Hurtado"/>
    <m/>
  </r>
  <r>
    <x v="53"/>
    <s v="Inventory movement"/>
    <x v="1"/>
    <x v="1"/>
    <s v="TSXX-LOA2012"/>
    <x v="19"/>
    <x v="16"/>
    <s v="EE156004X1"/>
    <n v="-100"/>
    <n v="51750"/>
    <n v="-5175000"/>
    <x v="0"/>
    <m/>
    <m/>
    <s v="Orthopremium"/>
    <m/>
    <m/>
  </r>
  <r>
    <x v="60"/>
    <s v="Inventory loan"/>
    <x v="1"/>
    <x v="1"/>
    <s v="TSXX-LOA2014"/>
    <x v="14"/>
    <x v="8"/>
    <s v="EE148377X1"/>
    <n v="-1"/>
    <n v="51750"/>
    <n v="-51750"/>
    <x v="0"/>
    <m/>
    <m/>
    <s v="Curso SCO - Dra Elsa Arango"/>
    <s v="Virgina Hurtado"/>
    <m/>
  </r>
  <r>
    <x v="60"/>
    <s v="Inventory loan"/>
    <x v="1"/>
    <x v="1"/>
    <s v="TSXX-LOACE1508"/>
    <x v="31"/>
    <x v="13"/>
    <s v="EE149532X1"/>
    <n v="-1"/>
    <n v="51750"/>
    <n v="-51750"/>
    <x v="0"/>
    <m/>
    <m/>
    <s v="Curso SCO - Dra Elsa Arango"/>
    <s v="Virgina Hurtado"/>
    <m/>
  </r>
  <r>
    <x v="60"/>
    <s v="Inventory loan"/>
    <x v="1"/>
    <x v="1"/>
    <s v="TSXX-LOA1508"/>
    <x v="12"/>
    <x v="5"/>
    <s v="EE148348X1"/>
    <n v="-1"/>
    <n v="51750"/>
    <n v="-51750"/>
    <x v="0"/>
    <m/>
    <m/>
    <s v="Curso SCO - Dra Elsa Arango"/>
    <s v="Virgina Hurtado"/>
    <m/>
  </r>
  <r>
    <x v="60"/>
    <s v="Inventory loan"/>
    <x v="1"/>
    <x v="1"/>
    <s v="TSXX-LOA2008"/>
    <x v="13"/>
    <x v="6"/>
    <s v="EE148350X1"/>
    <n v="-1"/>
    <n v="51750"/>
    <n v="-51750"/>
    <x v="0"/>
    <m/>
    <m/>
    <s v="Curso SCO - Dra Elsa Arango"/>
    <s v="Virgina Hurtado"/>
    <m/>
  </r>
  <r>
    <x v="56"/>
    <s v="Sales"/>
    <x v="1"/>
    <x v="0"/>
    <s v="A-1PL-212010"/>
    <x v="25"/>
    <x v="7"/>
    <s v="L220923001"/>
    <n v="-22"/>
    <n v="81594"/>
    <n v="-1795068"/>
    <x v="0"/>
    <m/>
    <n v="20230095"/>
    <s v="Dr Carlos Ramiro Llusca (Ecuador)"/>
    <m/>
    <s v="Conny"/>
  </r>
  <r>
    <x v="60"/>
    <s v="Inventory loan"/>
    <x v="0"/>
    <x v="1"/>
    <s v="820-028"/>
    <x v="33"/>
    <x v="23"/>
    <n v="50360"/>
    <n v="-1"/>
    <n v="145000"/>
    <n v="-145000"/>
    <x v="0"/>
    <m/>
    <m/>
    <s v="Curso SCO - Dra Elsa Arango"/>
    <s v="Virgina Hurtado"/>
    <m/>
  </r>
  <r>
    <x v="60"/>
    <s v="Inventory loan"/>
    <x v="0"/>
    <x v="1"/>
    <s v="820-031"/>
    <x v="2"/>
    <x v="2"/>
    <n v="50362"/>
    <n v="-5"/>
    <n v="102340"/>
    <n v="-511700"/>
    <x v="0"/>
    <m/>
    <m/>
    <s v="Curso SCO - Dra Elsa Arango"/>
    <s v="Virgina Hurtado"/>
    <m/>
  </r>
  <r>
    <x v="60"/>
    <s v="Inventory loan"/>
    <x v="0"/>
    <x v="1"/>
    <s v="820-029"/>
    <x v="1"/>
    <x v="1"/>
    <n v="50359"/>
    <n v="-6"/>
    <n v="647360"/>
    <n v="-3884160"/>
    <x v="0"/>
    <m/>
    <m/>
    <s v="Curso SCO - Dra Elsa Arango"/>
    <s v="Virgina Hurtado"/>
    <m/>
  </r>
  <r>
    <x v="60"/>
    <s v="Inventory loan"/>
    <x v="0"/>
    <x v="1"/>
    <s v="820-032"/>
    <x v="32"/>
    <x v="19"/>
    <m/>
    <n v="-1"/>
    <n v="83600"/>
    <n v="-83600"/>
    <x v="0"/>
    <m/>
    <m/>
    <s v="Curso SCO - Dra Elsa Arango"/>
    <s v="Virgina Hurtado"/>
    <m/>
  </r>
  <r>
    <x v="61"/>
    <s v="Inventory loan"/>
    <x v="1"/>
    <x v="1"/>
    <s v="TSXX-LOA2017"/>
    <x v="15"/>
    <x v="12"/>
    <s v="EE148379X1"/>
    <n v="-1"/>
    <n v="51750"/>
    <n v="-51750"/>
    <x v="0"/>
    <m/>
    <m/>
    <s v="Curso SCO - Dra Elsa Arango"/>
    <s v="Virgina Hurtado"/>
    <m/>
  </r>
  <r>
    <x v="61"/>
    <s v="Inventory loan"/>
    <x v="1"/>
    <x v="1"/>
    <s v="TSXX-LOART2012"/>
    <x v="28"/>
    <x v="14"/>
    <s v="EE148384X1"/>
    <n v="1"/>
    <n v="51750"/>
    <n v="51750"/>
    <x v="0"/>
    <m/>
    <m/>
    <s v="Curso SCO - Dra Elsa Arango"/>
    <s v="Virgina Hurtado"/>
    <m/>
  </r>
  <r>
    <x v="58"/>
    <s v="Sales"/>
    <x v="1"/>
    <x v="1"/>
    <s v="TSXX-LOA2012"/>
    <x v="19"/>
    <x v="16"/>
    <s v="EE148360X1"/>
    <n v="-10"/>
    <n v="51750"/>
    <n v="-517500"/>
    <x v="0"/>
    <m/>
    <n v="20230097"/>
    <s v="Rodrigo García (Costa Rica)"/>
    <s v="COIDES"/>
    <s v="Catalina"/>
  </r>
  <r>
    <x v="61"/>
    <s v="Inventory loan"/>
    <x v="1"/>
    <x v="1"/>
    <s v="TSXX-LOA2014"/>
    <x v="14"/>
    <x v="8"/>
    <s v="EE148377X1"/>
    <n v="1"/>
    <n v="51750"/>
    <n v="51750"/>
    <x v="0"/>
    <m/>
    <m/>
    <s v="Curso SCO - Dra Elsa Arango"/>
    <s v="Virgina Hurtado"/>
    <m/>
  </r>
  <r>
    <x v="61"/>
    <s v="Inventory loan"/>
    <x v="1"/>
    <x v="1"/>
    <s v="TSXX-LOACE1508"/>
    <x v="31"/>
    <x v="13"/>
    <s v="EE149532X1"/>
    <n v="1"/>
    <n v="51750"/>
    <n v="51750"/>
    <x v="0"/>
    <m/>
    <m/>
    <s v="Curso SCO - Dra Elsa Arango"/>
    <s v="Virgina Hurtado"/>
    <m/>
  </r>
  <r>
    <x v="61"/>
    <s v="Inventory loan"/>
    <x v="1"/>
    <x v="1"/>
    <s v="TSXX-LOA1508"/>
    <x v="12"/>
    <x v="5"/>
    <s v="EE148348X1"/>
    <n v="1"/>
    <n v="51750"/>
    <n v="51750"/>
    <x v="0"/>
    <m/>
    <m/>
    <s v="Curso SCO - Dra Elsa Arango"/>
    <s v="Virgina Hurtado"/>
    <m/>
  </r>
  <r>
    <x v="61"/>
    <s v="Inventory loan"/>
    <x v="1"/>
    <x v="1"/>
    <s v="TSXX-LOA2008"/>
    <x v="13"/>
    <x v="6"/>
    <s v="EE148350X1"/>
    <n v="1"/>
    <n v="51750"/>
    <n v="51750"/>
    <x v="0"/>
    <m/>
    <m/>
    <s v="Curso SCO - Dra Elsa Arango"/>
    <s v="Virgina Hurtado"/>
    <m/>
  </r>
  <r>
    <x v="58"/>
    <s v="Sales"/>
    <x v="1"/>
    <x v="1"/>
    <s v="TSXX-LOA2010"/>
    <x v="7"/>
    <x v="7"/>
    <s v="EE148355X1"/>
    <n v="-2"/>
    <n v="51750"/>
    <n v="-103500"/>
    <x v="0"/>
    <m/>
    <n v="20230097"/>
    <s v="Rodrigo García (Costa Rica)"/>
    <s v="COIDES"/>
    <s v="Catalina"/>
  </r>
  <r>
    <x v="61"/>
    <s v="Inventory loan"/>
    <x v="0"/>
    <x v="1"/>
    <s v="820-028"/>
    <x v="33"/>
    <x v="23"/>
    <n v="50360"/>
    <n v="-1"/>
    <n v="145000"/>
    <n v="-145000"/>
    <x v="0"/>
    <m/>
    <m/>
    <s v="Curso SCO - Dra Elsa Arango"/>
    <s v="Virgina Hurtado"/>
    <m/>
  </r>
  <r>
    <x v="61"/>
    <s v="Inventory loan"/>
    <x v="0"/>
    <x v="1"/>
    <s v="820-031"/>
    <x v="2"/>
    <x v="2"/>
    <n v="50362"/>
    <n v="-5"/>
    <n v="102340"/>
    <n v="-511700"/>
    <x v="0"/>
    <m/>
    <m/>
    <s v="Curso SCO - Dra Elsa Arango"/>
    <s v="Virgina Hurtado"/>
    <m/>
  </r>
  <r>
    <x v="61"/>
    <s v="Inventory loan"/>
    <x v="0"/>
    <x v="1"/>
    <s v="820-029"/>
    <x v="1"/>
    <x v="1"/>
    <n v="50359"/>
    <n v="-6"/>
    <n v="647360"/>
    <n v="-3884160"/>
    <x v="0"/>
    <m/>
    <m/>
    <s v="devolucion  Dra Elsa Arango"/>
    <s v="Virgina Hurtado"/>
    <m/>
  </r>
  <r>
    <x v="61"/>
    <s v="Inventory loan"/>
    <x v="0"/>
    <x v="1"/>
    <s v="820-032"/>
    <x v="32"/>
    <x v="19"/>
    <m/>
    <n v="3"/>
    <n v="83600"/>
    <n v="250800"/>
    <x v="0"/>
    <m/>
    <m/>
    <s v="Curso SCO - Dra Elsa Arango"/>
    <s v="Virgina Hurtado"/>
    <m/>
  </r>
  <r>
    <x v="62"/>
    <s v="Inventory loan"/>
    <x v="1"/>
    <x v="0"/>
    <s v="A-1PIZC-212014"/>
    <x v="24"/>
    <x v="20"/>
    <s v="L220414901"/>
    <n v="4"/>
    <n v="88882"/>
    <n v="8888200"/>
    <x v="1"/>
    <m/>
    <m/>
    <s v="Préstamo para Perú"/>
    <s v="Silvia Tellez"/>
    <m/>
  </r>
  <r>
    <x v="62"/>
    <s v="Inventory loan"/>
    <x v="1"/>
    <x v="0"/>
    <s v="A-1PIZC-212014"/>
    <x v="24"/>
    <x v="20"/>
    <s v="L221108401"/>
    <n v="2"/>
    <n v="84287.164444444439"/>
    <n v="9271588.0888888892"/>
    <x v="1"/>
    <m/>
    <m/>
    <s v="Préstamo para Perú"/>
    <s v="Silvia Tellez"/>
    <m/>
  </r>
  <r>
    <x v="62"/>
    <s v="Inventory loan"/>
    <x v="1"/>
    <x v="0"/>
    <s v="A-1PIZC-212014"/>
    <x v="24"/>
    <x v="20"/>
    <s v="L221113401"/>
    <n v="1"/>
    <n v="104905"/>
    <n v="10490500"/>
    <x v="1"/>
    <m/>
    <m/>
    <s v="Préstamo para Perú"/>
    <s v="Silvia Tellez"/>
    <m/>
  </r>
  <r>
    <x v="62"/>
    <s v="Sales"/>
    <x v="1"/>
    <x v="0"/>
    <s v="A-1PIZC-212014"/>
    <x v="24"/>
    <x v="20"/>
    <s v="L220414901"/>
    <n v="-4"/>
    <n v="88882"/>
    <n v="-622174"/>
    <x v="1"/>
    <m/>
    <n v="20230105"/>
    <s v="Sideral Business (Perú - Roger Echaiz)"/>
    <m/>
    <s v="Conny"/>
  </r>
  <r>
    <x v="62"/>
    <s v="Sales"/>
    <x v="1"/>
    <x v="0"/>
    <s v="A-1PIZC-212014"/>
    <x v="24"/>
    <x v="20"/>
    <s v="L221108401"/>
    <n v="-2"/>
    <n v="84287.164444444439"/>
    <n v="-84287.164444444439"/>
    <x v="1"/>
    <m/>
    <n v="20230105"/>
    <s v="Sideral Business (Perú - Roger Echaiz)"/>
    <m/>
    <s v="Conny"/>
  </r>
  <r>
    <x v="62"/>
    <s v="Sales"/>
    <x v="1"/>
    <x v="0"/>
    <s v="A-1PIZC-212014"/>
    <x v="24"/>
    <x v="20"/>
    <s v="L221113401"/>
    <n v="-1"/>
    <n v="104905"/>
    <n v="-524525"/>
    <x v="1"/>
    <m/>
    <n v="20230105"/>
    <s v="Sideral Business (Perú - Roger Echaiz)"/>
    <m/>
    <s v="Conny"/>
  </r>
  <r>
    <x v="58"/>
    <s v="Sales"/>
    <x v="1"/>
    <x v="1"/>
    <s v="TSXX-LOA2010"/>
    <x v="7"/>
    <x v="7"/>
    <s v="EE148359X1"/>
    <n v="-3"/>
    <n v="51750"/>
    <n v="-155250"/>
    <x v="0"/>
    <m/>
    <n v="20230097"/>
    <s v="Rodrigo García (Costa Rica)"/>
    <s v="COIDES"/>
    <s v="Catalina"/>
  </r>
  <r>
    <x v="43"/>
    <s v="Sales"/>
    <x v="1"/>
    <x v="0"/>
    <s v="A-1PL-212012"/>
    <x v="20"/>
    <x v="16"/>
    <s v="L230105301"/>
    <n v="-5"/>
    <n v="81594"/>
    <n v="-407970"/>
    <x v="0"/>
    <m/>
    <n v="20230077"/>
    <s v="MediLine (JJ Grand Prix - Guatemala)"/>
    <m/>
    <s v="Catalina"/>
  </r>
  <r>
    <x v="63"/>
    <s v="Purchasing"/>
    <x v="1"/>
    <x v="0"/>
    <s v="A-1N-211508"/>
    <x v="42"/>
    <x v="31"/>
    <s v="L191121001"/>
    <n v="5"/>
    <n v="1"/>
    <n v="5"/>
    <x v="2"/>
    <s v="FEV8585 - Orthopremium"/>
    <m/>
    <m/>
    <m/>
    <m/>
  </r>
  <r>
    <x v="63"/>
    <s v="Purchasing"/>
    <x v="1"/>
    <x v="0"/>
    <s v="A-1PL-211508"/>
    <x v="5"/>
    <x v="5"/>
    <s v=" L230509301"/>
    <n v="50"/>
    <n v="69131"/>
    <n v="3456550"/>
    <x v="0"/>
    <s v="FEV8585 - Orthopremium"/>
    <m/>
    <m/>
    <m/>
    <m/>
  </r>
  <r>
    <x v="63"/>
    <s v="Purchasing"/>
    <x v="1"/>
    <x v="0"/>
    <s v="A-1PL-212008"/>
    <x v="6"/>
    <x v="6"/>
    <s v=" L230402901"/>
    <n v="60"/>
    <n v="69131"/>
    <n v="4147860"/>
    <x v="0"/>
    <s v="FEV8585 - Orthopremium"/>
    <m/>
    <m/>
    <m/>
    <m/>
  </r>
  <r>
    <x v="60"/>
    <s v="Inventory loan"/>
    <x v="1"/>
    <x v="1"/>
    <s v="TSXX-LOA2010"/>
    <x v="7"/>
    <x v="7"/>
    <s v="EE148353X1"/>
    <n v="-1"/>
    <n v="51750"/>
    <n v="-51750"/>
    <x v="0"/>
    <m/>
    <m/>
    <s v="Curso SCO - Dra Elsa Arango"/>
    <s v="Virgina Hurtado"/>
    <m/>
  </r>
  <r>
    <x v="45"/>
    <s v="Sales"/>
    <x v="1"/>
    <x v="0"/>
    <s v="A-1PL-212012"/>
    <x v="20"/>
    <x v="16"/>
    <s v="L230105301"/>
    <n v="-20"/>
    <n v="81594"/>
    <n v="-1631880"/>
    <x v="0"/>
    <m/>
    <n v="20230080"/>
    <s v="Smile Arc (Martinelli)"/>
    <m/>
    <s v="Conny"/>
  </r>
  <r>
    <x v="48"/>
    <s v="Sales"/>
    <x v="1"/>
    <x v="0"/>
    <s v="A-1PL-212012"/>
    <x v="20"/>
    <x v="16"/>
    <s v="L230105301"/>
    <n v="-24"/>
    <n v="81594"/>
    <n v="-1958256"/>
    <x v="0"/>
    <m/>
    <n v="20230083"/>
    <s v="Grupo Helix (Panamá - Dra Ilka)"/>
    <m/>
    <s v="Conny"/>
  </r>
  <r>
    <x v="56"/>
    <s v="Sales"/>
    <x v="1"/>
    <x v="0"/>
    <s v="A-1PL-212012"/>
    <x v="20"/>
    <x v="16"/>
    <s v="L230105301"/>
    <n v="-20"/>
    <n v="81594"/>
    <n v="-1631880"/>
    <x v="0"/>
    <m/>
    <n v="20230092"/>
    <s v="Smile Arc (Martinelli)"/>
    <m/>
    <s v="Conny"/>
  </r>
  <r>
    <x v="63"/>
    <s v="Purchasing"/>
    <x v="1"/>
    <x v="0"/>
    <s v="A-1PL-212014"/>
    <x v="8"/>
    <x v="8"/>
    <s v="L220900101"/>
    <n v="15"/>
    <n v="69131"/>
    <n v="1036965"/>
    <x v="1"/>
    <s v="FEV8585 - Orthopremium"/>
    <m/>
    <m/>
    <m/>
    <m/>
  </r>
  <r>
    <x v="63"/>
    <s v="Purchasing"/>
    <x v="1"/>
    <x v="0"/>
    <s v="A-1PL-212014"/>
    <x v="8"/>
    <x v="8"/>
    <s v=" L220304601"/>
    <n v="35"/>
    <n v="69131"/>
    <n v="2419585"/>
    <x v="1"/>
    <s v="FEV8585 - Orthopremium"/>
    <m/>
    <m/>
    <m/>
    <m/>
  </r>
  <r>
    <x v="63"/>
    <s v="Purchasing"/>
    <x v="1"/>
    <x v="0"/>
    <s v="A-1PIZC-212014"/>
    <x v="24"/>
    <x v="20"/>
    <s v=" L230500701"/>
    <n v="100"/>
    <n v="88882"/>
    <n v="8888200"/>
    <x v="1"/>
    <s v="FEV8585 - Orthopremium"/>
    <m/>
    <m/>
    <m/>
    <m/>
  </r>
  <r>
    <x v="63"/>
    <s v="Purchasing"/>
    <x v="1"/>
    <x v="0"/>
    <s v="A-1PIZC-212014"/>
    <x v="24"/>
    <x v="20"/>
    <s v=" L230601801"/>
    <n v="110"/>
    <n v="88882"/>
    <n v="9777020"/>
    <x v="1"/>
    <s v="FEV8585 - Orthopremium"/>
    <m/>
    <m/>
    <m/>
    <m/>
  </r>
  <r>
    <x v="63"/>
    <s v="Purchasing"/>
    <x v="1"/>
    <x v="0"/>
    <s v="A-1PIZC-212017"/>
    <x v="22"/>
    <x v="18"/>
    <s v=" L230500801"/>
    <n v="100"/>
    <n v="75398.578723404251"/>
    <n v="7539857.8723404249"/>
    <x v="0"/>
    <s v="FEV8585 - Orthopremium"/>
    <m/>
    <m/>
    <m/>
    <m/>
  </r>
  <r>
    <x v="64"/>
    <s v="Inventory loan"/>
    <x v="1"/>
    <x v="0"/>
    <s v="A-1PIZC-212014"/>
    <x v="24"/>
    <x v="20"/>
    <s v=" L230601801"/>
    <n v="-7"/>
    <n v="88882"/>
    <n v="-622174"/>
    <x v="1"/>
    <m/>
    <m/>
    <s v="Préstamo para Perú"/>
    <s v="Silvia Tellez"/>
    <m/>
  </r>
  <r>
    <x v="60"/>
    <s v="Inventory loan"/>
    <x v="1"/>
    <x v="1"/>
    <s v="TSXX-LOA2012"/>
    <x v="19"/>
    <x v="16"/>
    <s v="EE148360X1"/>
    <n v="-1"/>
    <n v="51750"/>
    <n v="-51750"/>
    <x v="0"/>
    <m/>
    <m/>
    <s v="Curso SCO - Dra Elsa Arango"/>
    <s v="Virgina Hurtado"/>
    <m/>
  </r>
  <r>
    <x v="65"/>
    <s v="Sales"/>
    <x v="1"/>
    <x v="1"/>
    <s v="TSXX-LOA1508"/>
    <x v="12"/>
    <x v="5"/>
    <s v="EE148348X1"/>
    <n v="-5"/>
    <n v="51750"/>
    <n v="-258750"/>
    <x v="0"/>
    <m/>
    <n v="20230106"/>
    <s v="Global Connection &amp; Innovation LLC (Mauricio Arbelaez - USA)"/>
    <m/>
    <s v="Catalina"/>
  </r>
  <r>
    <x v="65"/>
    <s v="Sales"/>
    <x v="1"/>
    <x v="1"/>
    <s v="TSXX-LOA1508"/>
    <x v="12"/>
    <x v="5"/>
    <s v="EE148345X1"/>
    <n v="-3"/>
    <n v="51750"/>
    <n v="-155250"/>
    <x v="0"/>
    <m/>
    <n v="20230106"/>
    <s v="Global Connection &amp; Innovation LLC (Mauricio Arbelaez - USA)"/>
    <m/>
    <s v="Catalina"/>
  </r>
  <r>
    <x v="65"/>
    <s v="Sales"/>
    <x v="1"/>
    <x v="1"/>
    <s v="TSXX-LOACE1508"/>
    <x v="31"/>
    <x v="13"/>
    <s v="EE148382X1"/>
    <n v="-30"/>
    <n v="51750"/>
    <n v="-1552500"/>
    <x v="0"/>
    <m/>
    <n v="20230106"/>
    <s v="Global Connection &amp; Innovation LLC (Mauricio Arbelaez - USA)"/>
    <m/>
    <s v="Catalina"/>
  </r>
  <r>
    <x v="61"/>
    <s v="Inventory loan"/>
    <x v="1"/>
    <x v="1"/>
    <s v="TSXX-LOA2010"/>
    <x v="7"/>
    <x v="7"/>
    <s v="EE148353X1"/>
    <n v="1"/>
    <n v="51750"/>
    <n v="51750"/>
    <x v="0"/>
    <m/>
    <m/>
    <s v="Curso SCO - Dra Elsa Arango"/>
    <s v="Virgina Hurtado"/>
    <m/>
  </r>
  <r>
    <x v="65"/>
    <s v="Sales"/>
    <x v="1"/>
    <x v="1"/>
    <s v="TSXX-LOART2012"/>
    <x v="40"/>
    <x v="14"/>
    <s v="EE152482X1"/>
    <n v="-80"/>
    <n v="51750"/>
    <n v="-4140000"/>
    <x v="0"/>
    <m/>
    <n v="20230106"/>
    <s v="Global Connection &amp; Innovation LLC (Mauricio Arbelaez - USA)"/>
    <m/>
    <s v="Catalina"/>
  </r>
  <r>
    <x v="61"/>
    <s v="Inventory loan"/>
    <x v="1"/>
    <x v="1"/>
    <s v="TSXX-LOA2012"/>
    <x v="19"/>
    <x v="16"/>
    <s v="EE148360X1"/>
    <n v="-1"/>
    <n v="51750"/>
    <n v="-51750"/>
    <x v="0"/>
    <m/>
    <m/>
    <s v="Curso SCO - Dra Elsa Arango"/>
    <s v="Virgina Hurtado"/>
    <m/>
  </r>
  <r>
    <x v="65"/>
    <s v="Sales"/>
    <x v="1"/>
    <x v="1"/>
    <s v="TSXX-LOA2014"/>
    <x v="14"/>
    <x v="8"/>
    <s v="EE148377X1"/>
    <n v="-27"/>
    <n v="51750"/>
    <n v="-1397250"/>
    <x v="0"/>
    <m/>
    <n v="20230106"/>
    <s v="Global Connection &amp; Innovation LLC (Mauricio Arbelaez - USA)"/>
    <m/>
    <s v="Catalina"/>
  </r>
  <r>
    <x v="65"/>
    <s v="Sales"/>
    <x v="1"/>
    <x v="1"/>
    <s v="TSXX-LOA2014"/>
    <x v="14"/>
    <x v="8"/>
    <s v="EE130446X1R1"/>
    <n v="-3"/>
    <n v="51750"/>
    <n v="-155250"/>
    <x v="0"/>
    <m/>
    <n v="20230106"/>
    <s v="Global Connection &amp; Innovation LLC (Mauricio Arbelaez - USA)"/>
    <m/>
    <s v="Catalina"/>
  </r>
  <r>
    <x v="65"/>
    <s v="Sales"/>
    <x v="0"/>
    <x v="1"/>
    <s v="820-029"/>
    <x v="1"/>
    <x v="1"/>
    <n v="50359"/>
    <n v="-10"/>
    <n v="647360"/>
    <n v="-6473600"/>
    <x v="0"/>
    <m/>
    <n v="20230106"/>
    <s v="Global Connection &amp; Innovation LLC (Mauricio Arbelaez - USA)"/>
    <m/>
    <s v="Catalina"/>
  </r>
  <r>
    <x v="65"/>
    <s v="Sales"/>
    <x v="0"/>
    <x v="1"/>
    <s v="820-031"/>
    <x v="2"/>
    <x v="2"/>
    <m/>
    <n v="-10"/>
    <n v="102340"/>
    <n v="-1023400"/>
    <x v="0"/>
    <m/>
    <n v="20230106"/>
    <s v="Global Connection &amp; Innovation LLC (Mauricio Arbelaez - USA)"/>
    <m/>
    <s v="Catalina"/>
  </r>
  <r>
    <x v="66"/>
    <s v="Inventory"/>
    <x v="0"/>
    <x v="1"/>
    <s v="820-029"/>
    <x v="1"/>
    <x v="1"/>
    <n v="49116"/>
    <n v="6"/>
    <n v="647360"/>
    <n v="3884160"/>
    <x v="1"/>
    <s v="entregado por Elsa Arango"/>
    <m/>
    <m/>
    <m/>
    <m/>
  </r>
  <r>
    <x v="66"/>
    <s v="Inventory movement"/>
    <x v="0"/>
    <x v="1"/>
    <s v="820-031"/>
    <x v="2"/>
    <x v="2"/>
    <n v="48791"/>
    <n v="10"/>
    <n v="102340"/>
    <n v="1023400"/>
    <x v="0"/>
    <s v="entregado por Elsa Arango"/>
    <m/>
    <m/>
    <m/>
    <m/>
  </r>
  <r>
    <x v="66"/>
    <s v="Inventory movement"/>
    <x v="0"/>
    <x v="1"/>
    <s v="820-031"/>
    <x v="2"/>
    <x v="2"/>
    <n v="47160"/>
    <n v="5"/>
    <n v="102340"/>
    <n v="511700"/>
    <x v="0"/>
    <s v="entregado por Elsa Arango"/>
    <m/>
    <m/>
    <m/>
    <m/>
  </r>
  <r>
    <x v="67"/>
    <s v="Sales"/>
    <x v="1"/>
    <x v="0"/>
    <s v="A-1PL-211508"/>
    <x v="5"/>
    <x v="5"/>
    <s v="L220602101"/>
    <n v="-10"/>
    <n v="65949.40444444443"/>
    <n v="-659494.04444444436"/>
    <x v="0"/>
    <m/>
    <n v="20230107"/>
    <s v="Rodrigo García (Costa Rica)"/>
    <m/>
    <s v="Catalina"/>
  </r>
  <r>
    <x v="67"/>
    <s v="Sales"/>
    <x v="1"/>
    <x v="0"/>
    <s v="A-1PL-212008"/>
    <x v="6"/>
    <x v="6"/>
    <s v="L220504801"/>
    <n v="-5"/>
    <n v="81594"/>
    <n v="-407970"/>
    <x v="0"/>
    <m/>
    <n v="20230107"/>
    <s v="Rodrigo García (Costa Rica)"/>
    <m/>
    <s v="Catalina"/>
  </r>
  <r>
    <x v="62"/>
    <s v="Sales"/>
    <x v="1"/>
    <x v="0"/>
    <s v="A-1PL-212010"/>
    <x v="25"/>
    <x v="7"/>
    <s v="L220923001"/>
    <n v="-10"/>
    <n v="81594"/>
    <n v="-815940"/>
    <x v="0"/>
    <m/>
    <n v="20230105"/>
    <s v="Sideral Business (Perú - Roger Echaiz)"/>
    <m/>
    <s v="Conny"/>
  </r>
  <r>
    <x v="56"/>
    <s v="Sales"/>
    <x v="1"/>
    <x v="0"/>
    <s v="A-1PL-212012"/>
    <x v="20"/>
    <x v="16"/>
    <s v="L230105301"/>
    <n v="-20"/>
    <n v="81594"/>
    <n v="-1631880"/>
    <x v="0"/>
    <m/>
    <n v="20230093"/>
    <s v="MediLine (JJ Grand Prix - Guatemala)"/>
    <m/>
    <s v="Catalina"/>
  </r>
  <r>
    <x v="67"/>
    <s v="Sales"/>
    <x v="1"/>
    <x v="0"/>
    <s v="A-1PIZC-212014"/>
    <x v="24"/>
    <x v="20"/>
    <s v=" L230601801"/>
    <n v="-3"/>
    <n v="88882"/>
    <n v="-266646"/>
    <x v="1"/>
    <m/>
    <n v="20230107"/>
    <s v="Rodrigo García (Costa Rica)"/>
    <m/>
    <s v="Catalina"/>
  </r>
  <r>
    <x v="67"/>
    <s v="Sales"/>
    <x v="1"/>
    <x v="0"/>
    <s v="A-1PIZC-212017"/>
    <x v="22"/>
    <x v="18"/>
    <s v=" L230500801"/>
    <n v="-12"/>
    <n v="75398.578723404251"/>
    <n v="-904782.94468085095"/>
    <x v="0"/>
    <m/>
    <n v="20230107"/>
    <s v="Rodrigo García (Costa Rica)"/>
    <m/>
    <s v="Catalina"/>
  </r>
  <r>
    <x v="67"/>
    <s v="Sales"/>
    <x v="1"/>
    <x v="1"/>
    <s v="TSXX-LOA1508"/>
    <x v="12"/>
    <x v="5"/>
    <s v="EE148345X1"/>
    <n v="-15"/>
    <n v="51750"/>
    <n v="-776250"/>
    <x v="0"/>
    <m/>
    <n v="20230107"/>
    <s v="Rodrigo García (Costa Rica)"/>
    <m/>
    <s v="Catalina"/>
  </r>
  <r>
    <x v="67"/>
    <s v="Sales"/>
    <x v="1"/>
    <x v="1"/>
    <s v="TSXX-LOA2008"/>
    <x v="13"/>
    <x v="6"/>
    <s v="EE148350X1"/>
    <n v="-5"/>
    <n v="51750"/>
    <n v="-258750"/>
    <x v="0"/>
    <m/>
    <n v="20230107"/>
    <s v="Rodrigo García (Costa Rica)"/>
    <m/>
    <s v="Catalina"/>
  </r>
  <r>
    <x v="63"/>
    <s v="Purchasing"/>
    <x v="1"/>
    <x v="0"/>
    <s v="A-1PL-212010"/>
    <x v="25"/>
    <x v="7"/>
    <s v=" L230601001"/>
    <n v="100"/>
    <n v="69131"/>
    <n v="6913100"/>
    <x v="0"/>
    <s v="FEV8585 - Orthopremium"/>
    <m/>
    <m/>
    <m/>
    <m/>
  </r>
  <r>
    <x v="67"/>
    <s v="Sales"/>
    <x v="1"/>
    <x v="1"/>
    <s v="TSXX-LOA2014"/>
    <x v="14"/>
    <x v="8"/>
    <s v="EE148374X1"/>
    <n v="-8"/>
    <n v="51750"/>
    <n v="-414000"/>
    <x v="0"/>
    <m/>
    <n v="20230107"/>
    <s v="Rodrigo García (Costa Rica)"/>
    <m/>
    <s v="Catalina"/>
  </r>
  <r>
    <x v="67"/>
    <s v="Sales"/>
    <x v="1"/>
    <x v="1"/>
    <s v="TSXX-LOA2014"/>
    <x v="14"/>
    <x v="8"/>
    <s v="EE138088X1"/>
    <n v="-2"/>
    <n v="51750"/>
    <n v="-103500"/>
    <x v="0"/>
    <m/>
    <n v="20230107"/>
    <s v="Rodrigo García (Costa Rica)"/>
    <m/>
    <s v="Catalina"/>
  </r>
  <r>
    <x v="65"/>
    <s v="Sales"/>
    <x v="1"/>
    <x v="1"/>
    <s v="TSXX-LOA2012"/>
    <x v="19"/>
    <x v="16"/>
    <s v="EE152489X1"/>
    <n v="-50"/>
    <n v="51750"/>
    <n v="-2587500"/>
    <x v="0"/>
    <m/>
    <n v="20230106"/>
    <s v="Global Connection &amp; Innovation LLC (Mauricio Arbelaez - USA)"/>
    <m/>
    <s v="Catalina"/>
  </r>
  <r>
    <x v="67"/>
    <s v="Sales"/>
    <x v="0"/>
    <x v="1"/>
    <s v="820-029"/>
    <x v="1"/>
    <x v="1"/>
    <n v="49116"/>
    <n v="-12"/>
    <n v="647360"/>
    <n v="-7768320"/>
    <x v="0"/>
    <m/>
    <n v="20230107"/>
    <s v="Rodrigo García (Costa Rica)"/>
    <m/>
    <s v="Catalina"/>
  </r>
  <r>
    <x v="67"/>
    <s v="Sales"/>
    <x v="0"/>
    <x v="1"/>
    <s v="820-031"/>
    <x v="2"/>
    <x v="2"/>
    <m/>
    <n v="-12"/>
    <n v="102340"/>
    <n v="-1228080"/>
    <x v="0"/>
    <m/>
    <n v="20230107"/>
    <s v="Rodrigo García (Costa Rica)"/>
    <m/>
    <s v="Catalina"/>
  </r>
  <r>
    <x v="67"/>
    <s v="Sales"/>
    <x v="0"/>
    <x v="1"/>
    <s v="820-031"/>
    <x v="2"/>
    <x v="2"/>
    <m/>
    <n v="-4"/>
    <n v="102340"/>
    <n v="-409360"/>
    <x v="0"/>
    <m/>
    <n v="20230107"/>
    <s v="Rodrigo García (Costa Rica)"/>
    <m/>
    <s v="Catalina"/>
  </r>
  <r>
    <x v="67"/>
    <s v="Sales"/>
    <x v="0"/>
    <x v="0"/>
    <n v="3318235"/>
    <x v="30"/>
    <x v="2"/>
    <m/>
    <n v="-11"/>
    <n v="126823.496"/>
    <n v="-1395058.456"/>
    <x v="0"/>
    <m/>
    <n v="20230107"/>
    <s v="Rodrigo García (Costa Rica)"/>
    <m/>
    <s v="Catalina"/>
  </r>
  <r>
    <x v="65"/>
    <s v="Sales"/>
    <x v="1"/>
    <x v="1"/>
    <s v="TSXX-LOA2012"/>
    <x v="19"/>
    <x v="16"/>
    <s v="EE148366X1"/>
    <n v="-10"/>
    <n v="51750"/>
    <n v="-517500"/>
    <x v="0"/>
    <m/>
    <n v="20230106"/>
    <s v="Global Connection &amp; Innovation LLC (Mauricio Arbelaez - USA)"/>
    <m/>
    <s v="Catalina"/>
  </r>
  <r>
    <x v="67"/>
    <s v="Sales"/>
    <x v="0"/>
    <x v="0"/>
    <n v="3318235"/>
    <x v="30"/>
    <x v="2"/>
    <m/>
    <n v="-1"/>
    <n v="126823.496"/>
    <n v="-126823.496"/>
    <x v="0"/>
    <m/>
    <n v="20230108"/>
    <s v="Rodrigo García (Costa Rica)"/>
    <m/>
    <s v="Catalina"/>
  </r>
  <r>
    <x v="66"/>
    <s v="Damage"/>
    <x v="0"/>
    <x v="1"/>
    <s v="820-029"/>
    <x v="1"/>
    <x v="1"/>
    <m/>
    <n v="-1"/>
    <n v="647360"/>
    <n v="-647360"/>
    <x v="0"/>
    <m/>
    <m/>
    <m/>
    <m/>
    <m/>
  </r>
  <r>
    <x v="68"/>
    <s v="Sales"/>
    <x v="1"/>
    <x v="0"/>
    <s v="A-1PL-211508"/>
    <x v="5"/>
    <x v="5"/>
    <s v="L220602101"/>
    <n v="-5"/>
    <n v="65949.40444444443"/>
    <n v="-329747.02222222218"/>
    <x v="0"/>
    <m/>
    <n v="20230110"/>
    <s v="Dr Carlos Ramiro Llusca (Ecuador)"/>
    <m/>
    <s v="Conny"/>
  </r>
  <r>
    <x v="68"/>
    <s v="Sales"/>
    <x v="1"/>
    <x v="0"/>
    <s v="A-1PL-212008"/>
    <x v="6"/>
    <x v="6"/>
    <s v="L220504801"/>
    <n v="-4"/>
    <n v="81594"/>
    <n v="-326376"/>
    <x v="0"/>
    <m/>
    <n v="20230110"/>
    <s v="Dr Carlos Ramiro Llusca (Ecuador)"/>
    <m/>
    <s v="Conny"/>
  </r>
  <r>
    <x v="65"/>
    <s v="Sales"/>
    <x v="1"/>
    <x v="1"/>
    <s v="TSXX-LOA2010"/>
    <x v="7"/>
    <x v="7"/>
    <s v="EE148358X1"/>
    <n v="-20"/>
    <n v="51750"/>
    <n v="-1035000"/>
    <x v="0"/>
    <m/>
    <n v="20230106"/>
    <s v="Global Connection &amp; Innovation LLC (Mauricio Arbelaez - USA)"/>
    <m/>
    <s v="Catalina"/>
  </r>
  <r>
    <x v="56"/>
    <s v="Sales"/>
    <x v="1"/>
    <x v="0"/>
    <s v="A-1PL-212012"/>
    <x v="20"/>
    <x v="16"/>
    <s v="L230105301"/>
    <n v="-15"/>
    <n v="81594"/>
    <n v="-1223910"/>
    <x v="0"/>
    <m/>
    <n v="20230095"/>
    <s v="Dr Carlos Ramiro Llusca (Ecuador)"/>
    <m/>
    <s v="Conny"/>
  </r>
  <r>
    <x v="68"/>
    <s v="Sales"/>
    <x v="1"/>
    <x v="0"/>
    <s v="A-1PL-212014"/>
    <x v="8"/>
    <x v="8"/>
    <s v="L220900201"/>
    <n v="-5"/>
    <n v="69875.829545454544"/>
    <n v="-349379.14772727271"/>
    <x v="0"/>
    <m/>
    <n v="20230110"/>
    <s v="Dr Carlos Ramiro Llusca (Ecuador)"/>
    <m/>
    <s v="Conny"/>
  </r>
  <r>
    <x v="68"/>
    <s v="Sales"/>
    <x v="1"/>
    <x v="0"/>
    <s v="A-1PL-212014"/>
    <x v="8"/>
    <x v="8"/>
    <s v="L220900101"/>
    <n v="-10"/>
    <n v="69131"/>
    <n v="-691310"/>
    <x v="0"/>
    <m/>
    <n v="20230110"/>
    <s v="Dr Carlos Ramiro Llusca (Ecuador)"/>
    <m/>
    <s v="Conny"/>
  </r>
  <r>
    <x v="68"/>
    <s v="Sales"/>
    <x v="1"/>
    <x v="0"/>
    <s v="A-1PIZC-212014"/>
    <x v="24"/>
    <x v="20"/>
    <s v=" L230601801"/>
    <n v="-15"/>
    <n v="88882"/>
    <n v="-1333230"/>
    <x v="1"/>
    <m/>
    <n v="20230110"/>
    <s v="Dr Carlos Ramiro Llusca (Ecuador)"/>
    <m/>
    <s v="Conny"/>
  </r>
  <r>
    <x v="68"/>
    <s v="Sales"/>
    <x v="1"/>
    <x v="0"/>
    <s v="A-1PIZC-212017"/>
    <x v="22"/>
    <x v="18"/>
    <s v=" L230500801"/>
    <n v="-24"/>
    <n v="75398.578723404251"/>
    <n v="-1809565.8893617019"/>
    <x v="0"/>
    <m/>
    <n v="20230110"/>
    <s v="Dr Carlos Ramiro Llusca (Ecuador)"/>
    <m/>
    <s v="Conny"/>
  </r>
  <r>
    <x v="68"/>
    <s v="Sales"/>
    <x v="0"/>
    <x v="0"/>
    <n v="3308050"/>
    <x v="21"/>
    <x v="17"/>
    <s v="NA"/>
    <n v="-2"/>
    <n v="505243.49166666658"/>
    <n v="-1010486.9833333332"/>
    <x v="1"/>
    <m/>
    <n v="20230110"/>
    <s v="Dr Carlos Ramiro Llusca (Ecuador)"/>
    <m/>
    <s v="Conny"/>
  </r>
  <r>
    <x v="68"/>
    <s v="Sales"/>
    <x v="0"/>
    <x v="0"/>
    <n v="3318235"/>
    <x v="30"/>
    <x v="2"/>
    <m/>
    <n v="-2"/>
    <n v="126823.496"/>
    <n v="-253646.992"/>
    <x v="0"/>
    <m/>
    <n v="20230110"/>
    <s v="Dr Carlos Ramiro Llusca (Ecuador)"/>
    <m/>
    <s v="Conny"/>
  </r>
  <r>
    <x v="68"/>
    <s v="Sales"/>
    <x v="1"/>
    <x v="0"/>
    <s v="A-1N-211508"/>
    <x v="42"/>
    <x v="31"/>
    <s v="L191121001"/>
    <n v="-3"/>
    <n v="1"/>
    <n v="-3"/>
    <x v="2"/>
    <m/>
    <n v="20230110"/>
    <s v="Dr Carlos Ramiro Llusca (Ecuador)"/>
    <m/>
    <s v="Conny"/>
  </r>
  <r>
    <x v="68"/>
    <s v="Sales"/>
    <x v="0"/>
    <x v="0"/>
    <s v="106-11"/>
    <x v="18"/>
    <x v="15"/>
    <m/>
    <n v="-2"/>
    <n v="331339.82954545453"/>
    <n v="-662679.65909090906"/>
    <x v="1"/>
    <m/>
    <n v="20230110"/>
    <s v="Dr Carlos Ramiro Llusca (Ecuador)"/>
    <m/>
    <s v="Conny"/>
  </r>
  <r>
    <x v="68"/>
    <s v="Sales"/>
    <x v="1"/>
    <x v="0"/>
    <s v="A-1PIZC-212014"/>
    <x v="24"/>
    <x v="20"/>
    <s v=" L230601801"/>
    <n v="-25"/>
    <n v="88882"/>
    <n v="-2222050"/>
    <x v="1"/>
    <m/>
    <n v="20230110"/>
    <s v="Dr Carlos Ramiro Llusca (Ecuador)"/>
    <m/>
    <s v="Conny"/>
  </r>
  <r>
    <x v="68"/>
    <s v="Sales"/>
    <x v="1"/>
    <x v="0"/>
    <s v="A-1PIZC-212017"/>
    <x v="22"/>
    <x v="18"/>
    <s v=" L230500801"/>
    <n v="-6"/>
    <n v="75398.578723404251"/>
    <n v="-452391.47234042548"/>
    <x v="0"/>
    <m/>
    <n v="20230110"/>
    <s v="Dr Carlos Ramiro Llusca (Ecuador)"/>
    <m/>
    <s v="Conny"/>
  </r>
  <r>
    <x v="68"/>
    <s v="Sales"/>
    <x v="1"/>
    <x v="0"/>
    <s v="A-1N-211508"/>
    <x v="42"/>
    <x v="31"/>
    <s v="L191121001"/>
    <n v="-3"/>
    <n v="1"/>
    <n v="-3"/>
    <x v="2"/>
    <m/>
    <n v="20230110"/>
    <s v="Dr Carlos Ramiro Llusca (Ecuador)"/>
    <m/>
    <s v="Conny"/>
  </r>
  <r>
    <x v="62"/>
    <s v="Sales"/>
    <x v="1"/>
    <x v="0"/>
    <s v="A-1PL-212012"/>
    <x v="20"/>
    <x v="16"/>
    <s v="L230105301"/>
    <n v="-18"/>
    <n v="81594"/>
    <n v="-1468692"/>
    <x v="0"/>
    <m/>
    <n v="20230105"/>
    <s v="Sideral Business (Perú - Roger Echaiz)"/>
    <m/>
    <s v="Conny"/>
  </r>
  <r>
    <x v="68"/>
    <s v="Sales"/>
    <x v="0"/>
    <x v="0"/>
    <n v="3308050"/>
    <x v="21"/>
    <x v="17"/>
    <s v="NA"/>
    <n v="-1"/>
    <n v="505243.49166666658"/>
    <n v="-505243.49166666658"/>
    <x v="1"/>
    <m/>
    <n v="20230110"/>
    <s v="Dr Carlos Ramiro Llusca (Ecuador)"/>
    <m/>
    <s v="Conny"/>
  </r>
  <r>
    <x v="68"/>
    <s v="Sales"/>
    <x v="0"/>
    <x v="0"/>
    <n v="3318235"/>
    <x v="30"/>
    <x v="2"/>
    <m/>
    <n v="-1"/>
    <n v="126823.496"/>
    <n v="-126823.496"/>
    <x v="0"/>
    <m/>
    <n v="20230110"/>
    <s v="Dr Carlos Ramiro Llusca (Ecuador)"/>
    <m/>
    <s v="Conny"/>
  </r>
  <r>
    <x v="63"/>
    <s v="Purchasing"/>
    <x v="1"/>
    <x v="0"/>
    <s v="A-1PL-212012"/>
    <x v="20"/>
    <x v="16"/>
    <s v=" L221212901"/>
    <n v="3"/>
    <n v="69131"/>
    <n v="207393"/>
    <x v="0"/>
    <s v="FEV8585 - Orthopremium"/>
    <m/>
    <m/>
    <m/>
    <m/>
  </r>
  <r>
    <x v="68"/>
    <s v="Sales"/>
    <x v="1"/>
    <x v="0"/>
    <s v="A-1PL-212008"/>
    <x v="6"/>
    <x v="6"/>
    <s v="L220504801"/>
    <n v="-10"/>
    <n v="81594"/>
    <n v="-815940"/>
    <x v="0"/>
    <m/>
    <n v="20230111"/>
    <s v="Smile Arc (Martinelli)"/>
    <m/>
    <s v="Conny"/>
  </r>
  <r>
    <x v="67"/>
    <s v="Sales"/>
    <x v="1"/>
    <x v="0"/>
    <s v="A-1PL-212010"/>
    <x v="25"/>
    <x v="7"/>
    <s v="L220923001"/>
    <n v="-8"/>
    <n v="81594"/>
    <n v="-652752"/>
    <x v="0"/>
    <m/>
    <n v="20230107"/>
    <s v="Rodrigo García (Costa Rica)"/>
    <m/>
    <s v="Catalina"/>
  </r>
  <r>
    <x v="68"/>
    <s v="Sales"/>
    <x v="1"/>
    <x v="0"/>
    <s v="A-1PL-211508"/>
    <x v="5"/>
    <x v="5"/>
    <s v="L220602101"/>
    <n v="-5"/>
    <n v="65949.40444444443"/>
    <n v="-329747.02222222218"/>
    <x v="0"/>
    <m/>
    <n v="20230111"/>
    <s v="Smile Arc (Martinelli)"/>
    <m/>
    <s v="Conny"/>
  </r>
  <r>
    <x v="67"/>
    <s v="Sales"/>
    <x v="1"/>
    <x v="1"/>
    <s v="TSXX-LOA2012"/>
    <x v="19"/>
    <x v="16"/>
    <s v="EE148360X1"/>
    <n v="-12"/>
    <n v="51750"/>
    <n v="-621000"/>
    <x v="0"/>
    <m/>
    <n v="20230107"/>
    <s v="Rodrigo García (Costa Rica)"/>
    <m/>
    <s v="Catalina"/>
  </r>
  <r>
    <x v="67"/>
    <s v="Sales"/>
    <x v="1"/>
    <x v="1"/>
    <s v="TSXX-LOA2010"/>
    <x v="7"/>
    <x v="7"/>
    <s v="EE148353X1"/>
    <n v="-5"/>
    <n v="51750"/>
    <n v="-258750"/>
    <x v="0"/>
    <m/>
    <n v="20230107"/>
    <s v="Rodrigo García (Costa Rica)"/>
    <m/>
    <s v="Catalina"/>
  </r>
  <r>
    <x v="68"/>
    <s v="Sales"/>
    <x v="1"/>
    <x v="1"/>
    <s v="TSXX-LOART2012"/>
    <x v="28"/>
    <x v="14"/>
    <s v="EE148384X1"/>
    <n v="-6"/>
    <n v="51750"/>
    <n v="-310500"/>
    <x v="0"/>
    <m/>
    <n v="20230111"/>
    <s v="Smile Arc (Martinelli)"/>
    <m/>
    <s v="Conny"/>
  </r>
  <r>
    <x v="69"/>
    <s v="Inventory loan"/>
    <x v="1"/>
    <x v="1"/>
    <s v="TSXX-LOA2017"/>
    <x v="15"/>
    <x v="12"/>
    <s v="EE148379X1"/>
    <n v="-2"/>
    <n v="51750"/>
    <n v="-103500"/>
    <x v="0"/>
    <m/>
    <m/>
    <s v="Certificación - demostración cirugía C.Villegas"/>
    <m/>
    <m/>
  </r>
  <r>
    <x v="69"/>
    <s v="Inventory loan"/>
    <x v="0"/>
    <x v="1"/>
    <s v="820-029"/>
    <x v="1"/>
    <x v="1"/>
    <m/>
    <n v="-8"/>
    <n v="647360"/>
    <n v="-5178880"/>
    <x v="0"/>
    <m/>
    <m/>
    <s v="Muestra stand Ankyra Certificación"/>
    <s v="Catalina"/>
    <m/>
  </r>
  <r>
    <x v="69"/>
    <s v="Donación"/>
    <x v="0"/>
    <x v="1"/>
    <s v="820-031"/>
    <x v="2"/>
    <x v="2"/>
    <m/>
    <n v="-3"/>
    <n v="102340"/>
    <n v="-307020"/>
    <x v="0"/>
    <m/>
    <m/>
    <s v="Práctica con mándibula de cerdos Certificación"/>
    <s v="Virginia"/>
    <m/>
  </r>
  <r>
    <x v="69"/>
    <s v="Inventory loan"/>
    <x v="1"/>
    <x v="1"/>
    <s v="TSXX-LOACE1508"/>
    <x v="31"/>
    <x v="13"/>
    <s v="EE149532X1"/>
    <n v="-1"/>
    <n v="51750"/>
    <n v="-51750"/>
    <x v="0"/>
    <m/>
    <m/>
    <s v="Muestra stand Ankyra Certificación"/>
    <s v="Catalina"/>
    <m/>
  </r>
  <r>
    <x v="69"/>
    <s v="Inventory loan"/>
    <x v="1"/>
    <x v="1"/>
    <s v="TSXX-LOA1508"/>
    <x v="12"/>
    <x v="5"/>
    <s v="EE148345X1"/>
    <n v="-1"/>
    <n v="51750"/>
    <n v="-51750"/>
    <x v="0"/>
    <m/>
    <m/>
    <s v="Muestra stand Ankyra Certificación"/>
    <s v="Catalina"/>
    <m/>
  </r>
  <r>
    <x v="69"/>
    <s v="Inventory loan"/>
    <x v="1"/>
    <x v="1"/>
    <s v="TSXX-LOA2008"/>
    <x v="13"/>
    <x v="6"/>
    <s v="EE148350X1"/>
    <n v="-1"/>
    <n v="51750"/>
    <n v="-51750"/>
    <x v="0"/>
    <m/>
    <m/>
    <s v="Muestra stand Ankyra Certificación"/>
    <s v="Catalina"/>
    <m/>
  </r>
  <r>
    <x v="68"/>
    <s v="Sales"/>
    <x v="1"/>
    <x v="0"/>
    <s v="A-1PL-212010"/>
    <x v="25"/>
    <x v="7"/>
    <s v="L220923001"/>
    <n v="-11"/>
    <n v="81594"/>
    <n v="-897534"/>
    <x v="0"/>
    <m/>
    <n v="20230110"/>
    <s v="Dr Carlos Ramiro Llusca (Ecuador)"/>
    <m/>
    <s v="Conny"/>
  </r>
  <r>
    <x v="67"/>
    <s v="Gift"/>
    <x v="1"/>
    <x v="1"/>
    <s v="TSXX-LOA2012"/>
    <x v="19"/>
    <x v="16"/>
    <s v="EE148367X1"/>
    <n v="-5"/>
    <n v="51750"/>
    <n v="-258750"/>
    <x v="0"/>
    <m/>
    <n v="20230107"/>
    <s v="Rodrigo García (Costa Rica)"/>
    <m/>
    <s v="Catalina"/>
  </r>
  <r>
    <x v="69"/>
    <s v="Inventory loan"/>
    <x v="1"/>
    <x v="1"/>
    <s v="TSXX-LOART2012"/>
    <x v="28"/>
    <x v="14"/>
    <s v="EE148384X1"/>
    <n v="-1"/>
    <n v="51750"/>
    <n v="-51750"/>
    <x v="0"/>
    <m/>
    <m/>
    <s v="Muestra stand Ankyra Certificación"/>
    <s v="Catalina"/>
    <m/>
  </r>
  <r>
    <x v="69"/>
    <s v="Inventory loan"/>
    <x v="1"/>
    <x v="1"/>
    <s v="TSXX-LOA2014"/>
    <x v="14"/>
    <x v="8"/>
    <s v="EE142363X1"/>
    <n v="-1"/>
    <n v="51750"/>
    <n v="-51750"/>
    <x v="0"/>
    <m/>
    <m/>
    <s v="Muestra stand Ankyra Certificación"/>
    <s v="Catalina"/>
    <m/>
  </r>
  <r>
    <x v="69"/>
    <s v="Inventory loan"/>
    <x v="1"/>
    <x v="1"/>
    <s v="TSXX-LOA2017"/>
    <x v="15"/>
    <x v="12"/>
    <s v="EE148379X1"/>
    <n v="-1"/>
    <n v="51750"/>
    <n v="-51750"/>
    <x v="0"/>
    <m/>
    <m/>
    <s v="Muestra stand Ankyra Certificación"/>
    <s v="Catalina"/>
    <m/>
  </r>
  <r>
    <x v="70"/>
    <s v="Inventory loan"/>
    <x v="1"/>
    <x v="1"/>
    <s v="TSXX-LOA2008"/>
    <x v="13"/>
    <x v="6"/>
    <s v="EE148350X1"/>
    <n v="-20"/>
    <n v="51750"/>
    <n v="-1035000"/>
    <x v="0"/>
    <m/>
    <m/>
    <s v="CLEMI - Certificación"/>
    <s v="Virginia"/>
    <m/>
  </r>
  <r>
    <x v="68"/>
    <s v="Sales"/>
    <x v="1"/>
    <x v="1"/>
    <s v="TSXX-LOA2012"/>
    <x v="19"/>
    <x v="16"/>
    <s v="EE148367X1"/>
    <n v="-6"/>
    <n v="51750"/>
    <n v="-310500"/>
    <x v="0"/>
    <m/>
    <n v="20230111"/>
    <s v="Smile Arc (Martinelli)"/>
    <m/>
    <s v="Conny"/>
  </r>
  <r>
    <x v="70"/>
    <s v="Inventory loan"/>
    <x v="1"/>
    <x v="1"/>
    <s v="TSXX-LOA2014"/>
    <x v="14"/>
    <x v="8"/>
    <s v="EE148376X1"/>
    <n v="-20"/>
    <n v="51750"/>
    <n v="-1035000"/>
    <x v="0"/>
    <m/>
    <m/>
    <s v="CLEMI - Certificación"/>
    <s v="Virginia"/>
    <m/>
  </r>
  <r>
    <x v="70"/>
    <s v="Inventory loan"/>
    <x v="1"/>
    <x v="1"/>
    <s v="TSXX-LOA2017"/>
    <x v="15"/>
    <x v="12"/>
    <s v="EE148379X1"/>
    <n v="-20"/>
    <n v="51750"/>
    <n v="-1035000"/>
    <x v="0"/>
    <m/>
    <m/>
    <s v="CLEMI - Certificación"/>
    <s v="Virginia"/>
    <m/>
  </r>
  <r>
    <x v="70"/>
    <s v="Inventory loan"/>
    <x v="0"/>
    <x v="1"/>
    <s v="820-031"/>
    <x v="2"/>
    <x v="2"/>
    <m/>
    <n v="-5"/>
    <n v="102340"/>
    <n v="-511700"/>
    <x v="0"/>
    <m/>
    <m/>
    <s v="Muestra stand Ankyra Certificación"/>
    <s v="Catalina"/>
    <m/>
  </r>
  <r>
    <x v="70"/>
    <s v="Inventory loan"/>
    <x v="1"/>
    <x v="1"/>
    <s v="TSXX-LOART2012"/>
    <x v="40"/>
    <x v="14"/>
    <s v="EE152482X1"/>
    <n v="-20"/>
    <n v="51750"/>
    <n v="-1035000"/>
    <x v="0"/>
    <m/>
    <m/>
    <s v="CLEMI - Certificación"/>
    <s v="Elsa Arango"/>
    <m/>
  </r>
  <r>
    <x v="70"/>
    <s v="Training"/>
    <x v="0"/>
    <x v="1"/>
    <s v="820-028"/>
    <x v="33"/>
    <x v="23"/>
    <m/>
    <n v="-3"/>
    <n v="172550"/>
    <n v="-517650"/>
    <x v="0"/>
    <m/>
    <m/>
    <s v="CLEMI - Certificación"/>
    <s v="Elsa Arango"/>
    <m/>
  </r>
  <r>
    <x v="70"/>
    <s v="Inventory loan"/>
    <x v="0"/>
    <x v="1"/>
    <s v="820-032"/>
    <x v="32"/>
    <x v="19"/>
    <m/>
    <n v="-2"/>
    <n v="83600"/>
    <n v="-167200"/>
    <x v="0"/>
    <m/>
    <m/>
    <s v="CLEMI - Certificación"/>
    <s v="Elsa Arango"/>
    <m/>
  </r>
  <r>
    <x v="70"/>
    <s v="Inventory loan"/>
    <x v="0"/>
    <x v="1"/>
    <s v="820-029"/>
    <x v="1"/>
    <x v="1"/>
    <m/>
    <n v="-6"/>
    <n v="647360"/>
    <n v="-3884160"/>
    <x v="0"/>
    <m/>
    <m/>
    <s v="Muestra stand Ankyra Certificación"/>
    <s v="Catalina"/>
    <m/>
  </r>
  <r>
    <x v="70"/>
    <s v="Inventory loan"/>
    <x v="0"/>
    <x v="1"/>
    <s v="820-031"/>
    <x v="2"/>
    <x v="2"/>
    <m/>
    <n v="-5"/>
    <n v="102340"/>
    <n v="-511700"/>
    <x v="0"/>
    <m/>
    <m/>
    <s v="Muestra stand Ankyra Certificación"/>
    <s v="Catalina"/>
    <m/>
  </r>
  <r>
    <x v="69"/>
    <s v="Inventory loan"/>
    <x v="1"/>
    <x v="1"/>
    <s v="TSXX-LOACE1508"/>
    <x v="31"/>
    <x v="13"/>
    <s v="EE149532X1"/>
    <n v="1"/>
    <n v="51750"/>
    <n v="51750"/>
    <x v="0"/>
    <m/>
    <m/>
    <s v="Muestra stand Ankyra Certificación"/>
    <s v="Catalina"/>
    <m/>
  </r>
  <r>
    <x v="69"/>
    <s v="Inventory loan"/>
    <x v="1"/>
    <x v="1"/>
    <s v="TSXX-LOA1508"/>
    <x v="12"/>
    <x v="5"/>
    <s v="EE148345X1"/>
    <n v="1"/>
    <n v="51750"/>
    <n v="51750"/>
    <x v="0"/>
    <m/>
    <m/>
    <s v="Muestra stand Ankyra Certificación"/>
    <s v="Catalina"/>
    <m/>
  </r>
  <r>
    <x v="69"/>
    <s v="Inventory loan"/>
    <x v="1"/>
    <x v="1"/>
    <s v="TSXX-LOA2008"/>
    <x v="13"/>
    <x v="6"/>
    <s v="EE148350X1"/>
    <n v="1"/>
    <n v="51750"/>
    <n v="51750"/>
    <x v="0"/>
    <m/>
    <m/>
    <s v="Muestra stand Ankyra Certificación"/>
    <s v="Catalina"/>
    <m/>
  </r>
  <r>
    <x v="68"/>
    <s v="Sales"/>
    <x v="1"/>
    <x v="0"/>
    <s v="A-1PL-212010"/>
    <x v="25"/>
    <x v="7"/>
    <s v="L220923001"/>
    <n v="-10"/>
    <n v="81594"/>
    <n v="-815940"/>
    <x v="0"/>
    <m/>
    <n v="20230111"/>
    <s v="Smile Arc (Martinelli)"/>
    <m/>
    <s v="Conny"/>
  </r>
  <r>
    <x v="69"/>
    <s v="Inventory loan"/>
    <x v="1"/>
    <x v="1"/>
    <s v="TSXX-LOART2012"/>
    <x v="28"/>
    <x v="14"/>
    <s v="EE148384X1"/>
    <n v="1"/>
    <n v="51750"/>
    <n v="51750"/>
    <x v="0"/>
    <m/>
    <m/>
    <s v="Muestra stand Ankyra Certificación"/>
    <s v="Catalina"/>
    <m/>
  </r>
  <r>
    <x v="69"/>
    <s v="Inventory loan"/>
    <x v="1"/>
    <x v="1"/>
    <s v="TSXX-LOA2014"/>
    <x v="14"/>
    <x v="8"/>
    <s v="EE142363X1"/>
    <n v="1"/>
    <n v="51750"/>
    <n v="51750"/>
    <x v="0"/>
    <m/>
    <m/>
    <s v="Muestra stand Ankyra Certificación"/>
    <s v="Catalina"/>
    <m/>
  </r>
  <r>
    <x v="71"/>
    <s v="Gift"/>
    <x v="0"/>
    <x v="1"/>
    <s v="820-031"/>
    <x v="2"/>
    <x v="2"/>
    <m/>
    <n v="-5"/>
    <n v="102340"/>
    <n v="-511700"/>
    <x v="0"/>
    <m/>
    <n v="20230117"/>
    <s v="Global Connection &amp; Innovation LLC (Mauricio Arbelaez - USA)"/>
    <m/>
    <s v="Catalina"/>
  </r>
  <r>
    <x v="71"/>
    <s v="Sales"/>
    <x v="0"/>
    <x v="1"/>
    <s v="820-032"/>
    <x v="32"/>
    <x v="19"/>
    <m/>
    <n v="-5"/>
    <n v="83600"/>
    <n v="-418000"/>
    <x v="0"/>
    <m/>
    <n v="20230117"/>
    <s v="Global Connection &amp; Innovation LLC (Mauricio Arbelaez - USA)"/>
    <m/>
    <s v="Catalina"/>
  </r>
  <r>
    <x v="71"/>
    <s v="Sales"/>
    <x v="0"/>
    <x v="1"/>
    <s v="820-028"/>
    <x v="33"/>
    <x v="23"/>
    <m/>
    <n v="-5"/>
    <n v="172550"/>
    <n v="-862750"/>
    <x v="1"/>
    <m/>
    <n v="20230117"/>
    <s v="Global Connection &amp; Innovation LLC (Mauricio Arbelaez - USA)"/>
    <m/>
    <s v="Catalina"/>
  </r>
  <r>
    <x v="71"/>
    <s v="Inventory loan"/>
    <x v="1"/>
    <x v="1"/>
    <s v="TSXX-LOACE1508"/>
    <x v="31"/>
    <x v="13"/>
    <s v="EE149532X1"/>
    <n v="-2"/>
    <n v="51750"/>
    <n v="-103500"/>
    <x v="0"/>
    <m/>
    <m/>
    <s v="Orthopremium - Consignación Dr Freddy Jácome"/>
    <s v="Virginia"/>
    <m/>
  </r>
  <r>
    <x v="71"/>
    <s v="Inventory loan"/>
    <x v="1"/>
    <x v="1"/>
    <s v="TSXX-LOA1508"/>
    <x v="12"/>
    <x v="5"/>
    <s v="EE148345X1"/>
    <n v="-2"/>
    <n v="51750"/>
    <n v="-103500"/>
    <x v="0"/>
    <m/>
    <m/>
    <s v="Orthopremium - Consignación Dr Freddy Jácome"/>
    <s v="Virginia"/>
    <m/>
  </r>
  <r>
    <x v="71"/>
    <s v="Inventory loan"/>
    <x v="1"/>
    <x v="1"/>
    <s v="TSXX-LOA2008"/>
    <x v="13"/>
    <x v="6"/>
    <s v="EE148350X1"/>
    <n v="-2"/>
    <n v="51750"/>
    <n v="-103500"/>
    <x v="0"/>
    <m/>
    <m/>
    <s v="Orthopremium - Consignación Dr Freddy Jácome"/>
    <s v="Virginia"/>
    <m/>
  </r>
  <r>
    <x v="68"/>
    <s v="Sales"/>
    <x v="1"/>
    <x v="1"/>
    <s v="TSXX-LOA2010"/>
    <x v="7"/>
    <x v="7"/>
    <s v="EE148358X1"/>
    <n v="-6"/>
    <n v="51750"/>
    <n v="-310500"/>
    <x v="0"/>
    <m/>
    <n v="20230111"/>
    <s v="Smile Arc (Martinelli)"/>
    <m/>
    <s v="Conny"/>
  </r>
  <r>
    <x v="70"/>
    <s v="Inventory loan"/>
    <x v="1"/>
    <x v="1"/>
    <s v="TSXX-LOA2012"/>
    <x v="19"/>
    <x v="16"/>
    <s v="EE148367X1"/>
    <n v="-20"/>
    <n v="51750"/>
    <n v="-1035000"/>
    <x v="0"/>
    <m/>
    <m/>
    <s v="CLEMI - Certificación"/>
    <s v="Virginia"/>
    <m/>
  </r>
  <r>
    <x v="71"/>
    <s v="Inventory loan"/>
    <x v="1"/>
    <x v="1"/>
    <s v="TSXX-LOART2012"/>
    <x v="28"/>
    <x v="14"/>
    <s v="EE148384X1"/>
    <n v="-2"/>
    <n v="51750"/>
    <n v="-103500"/>
    <x v="0"/>
    <m/>
    <m/>
    <s v="Orthopremium - Consignación Dr Freddy Jácome"/>
    <s v="Virginia"/>
    <m/>
  </r>
  <r>
    <x v="71"/>
    <s v="Inventory loan"/>
    <x v="1"/>
    <x v="1"/>
    <s v="TSXX-LOA2014"/>
    <x v="14"/>
    <x v="8"/>
    <s v="EE142363X1"/>
    <n v="-2"/>
    <n v="51750"/>
    <n v="-103500"/>
    <x v="0"/>
    <m/>
    <m/>
    <s v="Orthopremium - Consignación Dr Freddy Jácome"/>
    <s v="Virginia"/>
    <m/>
  </r>
  <r>
    <x v="71"/>
    <s v="Inventory loan"/>
    <x v="1"/>
    <x v="1"/>
    <s v="TSXX-LOA2017"/>
    <x v="15"/>
    <x v="12"/>
    <s v="EE148379X1"/>
    <n v="-2"/>
    <n v="51750"/>
    <n v="-103500"/>
    <x v="0"/>
    <m/>
    <m/>
    <s v="Orthopremium - Consignación Dr Freddy Jácome"/>
    <s v="Virginia"/>
    <m/>
  </r>
  <r>
    <x v="72"/>
    <s v="Sales"/>
    <x v="0"/>
    <x v="0"/>
    <n v="3308050"/>
    <x v="21"/>
    <x v="17"/>
    <s v="NA"/>
    <n v="-4"/>
    <n v="505243.49166666658"/>
    <n v="-2020973.9666666663"/>
    <x v="1"/>
    <m/>
    <n v="20230119"/>
    <s v="Sideral Business (Perú - Roger Echaiz)"/>
    <m/>
    <s v="Catalina"/>
  </r>
  <r>
    <x v="72"/>
    <s v="Sales"/>
    <x v="0"/>
    <x v="0"/>
    <n v="3318235"/>
    <x v="30"/>
    <x v="2"/>
    <m/>
    <n v="-4"/>
    <n v="126823.496"/>
    <n v="-507293.984"/>
    <x v="0"/>
    <m/>
    <n v="20230119"/>
    <s v="Sideral Business (Perú - Roger Echaiz)"/>
    <m/>
    <s v="Catalina"/>
  </r>
  <r>
    <x v="72"/>
    <s v="Sales"/>
    <x v="0"/>
    <x v="0"/>
    <n v="3318225"/>
    <x v="23"/>
    <x v="19"/>
    <m/>
    <n v="-2"/>
    <n v="153420.53519000002"/>
    <n v="-306841.07038000005"/>
    <x v="1"/>
    <m/>
    <n v="20230119"/>
    <s v="Sideral Business (Perú - Roger Echaiz)"/>
    <m/>
    <s v="Catalina"/>
  </r>
  <r>
    <x v="69"/>
    <s v="Inventory loan"/>
    <x v="1"/>
    <x v="1"/>
    <s v="TSXX-LOA2010"/>
    <x v="7"/>
    <x v="7"/>
    <s v="EE148358X1"/>
    <n v="-1"/>
    <n v="51750"/>
    <n v="-51750"/>
    <x v="0"/>
    <m/>
    <m/>
    <s v="Muestra stand Ankyra Certificación"/>
    <s v="Catalina"/>
    <m/>
  </r>
  <r>
    <x v="63"/>
    <s v="Purchasing"/>
    <x v="1"/>
    <x v="0"/>
    <s v="A-1PL-212012"/>
    <x v="20"/>
    <x v="16"/>
    <s v="L230105301"/>
    <n v="47"/>
    <n v="69131"/>
    <n v="3249157"/>
    <x v="0"/>
    <s v="FEV8585 - Orthopremium"/>
    <m/>
    <m/>
    <m/>
    <m/>
  </r>
  <r>
    <x v="63"/>
    <s v="Purchasing"/>
    <x v="1"/>
    <x v="0"/>
    <s v="A-1PL-212012"/>
    <x v="20"/>
    <x v="16"/>
    <s v=" L230403301"/>
    <n v="100"/>
    <n v="69131"/>
    <n v="6913100"/>
    <x v="0"/>
    <s v="FEV8585 - Orthopremium"/>
    <m/>
    <m/>
    <m/>
    <m/>
  </r>
  <r>
    <x v="72"/>
    <s v="Sales"/>
    <x v="1"/>
    <x v="0"/>
    <s v="A-1PIZC-212014"/>
    <x v="24"/>
    <x v="20"/>
    <s v=" L230601801"/>
    <n v="-45"/>
    <n v="88882"/>
    <n v="-3999690"/>
    <x v="1"/>
    <m/>
    <n v="20230119"/>
    <s v="Sideral Business (Perú - Roger Echaiz)"/>
    <m/>
    <s v="Catalina"/>
  </r>
  <r>
    <x v="72"/>
    <s v="Training"/>
    <x v="0"/>
    <x v="1"/>
    <s v="820-028"/>
    <x v="33"/>
    <x v="23"/>
    <m/>
    <n v="-3"/>
    <n v="172550"/>
    <n v="-517650"/>
    <x v="0"/>
    <m/>
    <m/>
    <s v="CLEMI - Certificación"/>
    <s v="Elsa Arango"/>
    <m/>
  </r>
  <r>
    <x v="72"/>
    <s v="Inventory loan"/>
    <x v="0"/>
    <x v="1"/>
    <s v="820-032"/>
    <x v="32"/>
    <x v="19"/>
    <m/>
    <n v="3"/>
    <n v="83600"/>
    <n v="250800"/>
    <x v="0"/>
    <m/>
    <m/>
    <s v="CLEMI - Certificación"/>
    <s v="Elsa Arango"/>
    <m/>
  </r>
  <r>
    <x v="72"/>
    <s v="Inventory loan"/>
    <x v="1"/>
    <x v="1"/>
    <s v="TSXX-LOART2012"/>
    <x v="28"/>
    <x v="14"/>
    <s v="EE148384X1"/>
    <n v="16"/>
    <n v="51750"/>
    <n v="828000"/>
    <x v="0"/>
    <m/>
    <m/>
    <s v="CLEMI - Certificación"/>
    <s v="Elsa Arango"/>
    <m/>
  </r>
  <r>
    <x v="72"/>
    <s v="Inventory loan"/>
    <x v="1"/>
    <x v="1"/>
    <s v="TSXX-LOA2008"/>
    <x v="13"/>
    <x v="6"/>
    <s v="EE148350X1"/>
    <n v="3"/>
    <n v="51750"/>
    <n v="155250"/>
    <x v="0"/>
    <m/>
    <m/>
    <s v="CLEMI - Certificación"/>
    <s v="Virginia"/>
    <m/>
  </r>
  <r>
    <x v="72"/>
    <s v="Inventory loan"/>
    <x v="1"/>
    <x v="1"/>
    <s v="TSXX-LOA2014"/>
    <x v="14"/>
    <x v="8"/>
    <s v="EE148376X1"/>
    <n v="3"/>
    <n v="51750"/>
    <n v="155250"/>
    <x v="0"/>
    <m/>
    <m/>
    <s v="CLEMI - Certificación"/>
    <s v="Virginia"/>
    <m/>
  </r>
  <r>
    <x v="73"/>
    <s v="Sales"/>
    <x v="1"/>
    <x v="0"/>
    <s v="A-1PL-211508"/>
    <x v="5"/>
    <x v="5"/>
    <s v="L220602101"/>
    <n v="-5"/>
    <n v="65949.40444444443"/>
    <n v="-329747.02222222218"/>
    <x v="0"/>
    <m/>
    <n v="20230121"/>
    <s v="Medicona SRL (Guillermo Ramírez-Rep Dominicana)"/>
    <m/>
    <s v="Conny"/>
  </r>
  <r>
    <x v="73"/>
    <s v="Sales"/>
    <x v="1"/>
    <x v="0"/>
    <s v="A-1PL-212008"/>
    <x v="6"/>
    <x v="6"/>
    <s v="L220504801"/>
    <n v="-4"/>
    <n v="81594"/>
    <n v="-326376"/>
    <x v="0"/>
    <m/>
    <n v="20230121"/>
    <s v="Medicona SRL (Guillermo Ramírez-Rep Dominicana)"/>
    <m/>
    <s v="Conny"/>
  </r>
  <r>
    <x v="69"/>
    <s v="Inventory loan"/>
    <x v="1"/>
    <x v="1"/>
    <s v="TSXX-LOA2010"/>
    <x v="7"/>
    <x v="7"/>
    <s v="EE148358X1"/>
    <n v="1"/>
    <n v="51750"/>
    <n v="51750"/>
    <x v="0"/>
    <m/>
    <m/>
    <s v="Muestra stand Ankyra Certificación"/>
    <s v="Catalina"/>
    <m/>
  </r>
  <r>
    <x v="71"/>
    <s v="Inventory loan"/>
    <x v="1"/>
    <x v="1"/>
    <s v="TSXX-LOA2010"/>
    <x v="7"/>
    <x v="7"/>
    <s v="EE148358X1"/>
    <n v="-2"/>
    <n v="51750"/>
    <n v="-103500"/>
    <x v="0"/>
    <m/>
    <m/>
    <s v="Orthopremium - Consignación Dr Freddy Jácome"/>
    <s v="Virginia"/>
    <m/>
  </r>
  <r>
    <x v="67"/>
    <s v="Sales"/>
    <x v="1"/>
    <x v="0"/>
    <s v="A-1PL-212012"/>
    <x v="20"/>
    <x v="16"/>
    <s v="L230105301"/>
    <n v="-5"/>
    <n v="81594"/>
    <n v="-407970"/>
    <x v="0"/>
    <m/>
    <n v="20230107"/>
    <s v="Rodrigo García (Costa Rica)"/>
    <m/>
    <s v="Catalina"/>
  </r>
  <r>
    <x v="73"/>
    <s v="Sales"/>
    <x v="1"/>
    <x v="0"/>
    <s v="A-1PL-212014"/>
    <x v="8"/>
    <x v="8"/>
    <s v="L220900101"/>
    <n v="-5"/>
    <n v="69131"/>
    <n v="-345655"/>
    <x v="0"/>
    <m/>
    <n v="20230121"/>
    <s v="Medicona SRL (Guillermo Ramírez-Rep Dominicana)"/>
    <m/>
    <s v="Conny"/>
  </r>
  <r>
    <x v="73"/>
    <s v="Sales"/>
    <x v="1"/>
    <x v="0"/>
    <s v="A-1PL-212014"/>
    <x v="8"/>
    <x v="8"/>
    <s v=" L220304601"/>
    <n v="-2"/>
    <n v="69131"/>
    <n v="-138262"/>
    <x v="1"/>
    <m/>
    <n v="20230121"/>
    <s v="Medicona SRL (Guillermo Ramírez-Rep Dominicana)"/>
    <m/>
    <s v="Conny"/>
  </r>
  <r>
    <x v="73"/>
    <s v="Sales"/>
    <x v="1"/>
    <x v="0"/>
    <s v="A-1PIZC-212014"/>
    <x v="24"/>
    <x v="20"/>
    <s v=" L230601801"/>
    <n v="-10"/>
    <n v="88882"/>
    <n v="-888820"/>
    <x v="1"/>
    <m/>
    <n v="20230121"/>
    <s v="Medicona SRL (Guillermo Ramírez-Rep Dominicana)"/>
    <m/>
    <s v="Conny"/>
  </r>
  <r>
    <x v="73"/>
    <s v="Sales"/>
    <x v="1"/>
    <x v="0"/>
    <s v="A-1PIZC-212017"/>
    <x v="22"/>
    <x v="18"/>
    <s v=" L230500801"/>
    <n v="-3"/>
    <n v="75398.578723404251"/>
    <n v="-226195.73617021274"/>
    <x v="0"/>
    <m/>
    <n v="20230121"/>
    <s v="Medicona SRL (Guillermo Ramírez-Rep Dominicana)"/>
    <m/>
    <s v="Conny"/>
  </r>
  <r>
    <x v="73"/>
    <s v="Sales"/>
    <x v="0"/>
    <x v="0"/>
    <n v="3308050"/>
    <x v="21"/>
    <x v="17"/>
    <s v="NA"/>
    <n v="-1"/>
    <n v="505243.49166666658"/>
    <n v="-505243.49166666658"/>
    <x v="1"/>
    <m/>
    <n v="20230121"/>
    <s v="Medicona SRL (Guillermo Ramírez-Rep Dominicana)"/>
    <m/>
    <s v="Conny"/>
  </r>
  <r>
    <x v="73"/>
    <s v="Sales"/>
    <x v="0"/>
    <x v="0"/>
    <n v="3318235"/>
    <x v="30"/>
    <x v="2"/>
    <m/>
    <n v="-1"/>
    <n v="126823.496"/>
    <n v="-126823.496"/>
    <x v="0"/>
    <m/>
    <n v="20230121"/>
    <s v="Medicona SRL (Guillermo Ramírez-Rep Dominicana)"/>
    <m/>
    <s v="Conny"/>
  </r>
  <r>
    <x v="68"/>
    <s v="Sales"/>
    <x v="1"/>
    <x v="0"/>
    <s v="A-1PL-212012"/>
    <x v="20"/>
    <x v="16"/>
    <s v="L230105301"/>
    <n v="-20"/>
    <n v="81594"/>
    <n v="-1631880"/>
    <x v="0"/>
    <m/>
    <n v="20230110"/>
    <s v="Dr Carlos Ramiro Llusca (Ecuador)"/>
    <m/>
    <s v="Conny"/>
  </r>
  <r>
    <x v="74"/>
    <s v="Inventory loan"/>
    <x v="1"/>
    <x v="0"/>
    <s v="A-1PL-212014"/>
    <x v="8"/>
    <x v="8"/>
    <s v=" L220304601"/>
    <n v="-4"/>
    <n v="69131"/>
    <n v="-276524"/>
    <x v="1"/>
    <m/>
    <m/>
    <s v="Cruza con préstamo 10-may. Se entregó a Dr Llusca en SAIC como préstamo a Jattin"/>
    <s v="Jattin"/>
    <m/>
  </r>
  <r>
    <x v="75"/>
    <s v="Inventory loan"/>
    <x v="1"/>
    <x v="0"/>
    <s v="A-1PIZC-212014"/>
    <x v="24"/>
    <x v="20"/>
    <s v=" L230500701"/>
    <n v="-2"/>
    <n v="88882"/>
    <n v="-177764"/>
    <x v="1"/>
    <m/>
    <m/>
    <s v="Cruza con préstamo 10-may."/>
    <s v="Jattin"/>
    <m/>
  </r>
  <r>
    <x v="75"/>
    <s v="Inventory loan"/>
    <x v="1"/>
    <x v="0"/>
    <s v="A-1PIZC-212014"/>
    <x v="24"/>
    <x v="20"/>
    <s v=" L230601801"/>
    <n v="-5"/>
    <n v="88882"/>
    <n v="-444410"/>
    <x v="1"/>
    <m/>
    <m/>
    <s v="Cruza con préstamo 10-may."/>
    <s v="Jattin"/>
    <m/>
  </r>
  <r>
    <x v="75"/>
    <s v="Inventory loan"/>
    <x v="1"/>
    <x v="0"/>
    <s v="V-201408"/>
    <x v="27"/>
    <x v="21"/>
    <s v="L221110101"/>
    <n v="-11"/>
    <n v="93249"/>
    <n v="-1025739"/>
    <x v="0"/>
    <m/>
    <m/>
    <s v="Cruza con préstamo 10-may."/>
    <s v="Jattin"/>
    <m/>
  </r>
  <r>
    <x v="68"/>
    <s v="Sales"/>
    <x v="1"/>
    <x v="0"/>
    <s v="A-1PL-212012"/>
    <x v="20"/>
    <x v="16"/>
    <s v="L230105301"/>
    <n v="-10"/>
    <n v="81594"/>
    <n v="-815940"/>
    <x v="0"/>
    <m/>
    <n v="20230110"/>
    <s v="Dr Carlos Ramiro Llusca (Ecuador)"/>
    <m/>
    <s v="Conny"/>
  </r>
  <r>
    <x v="68"/>
    <s v="Sales"/>
    <x v="1"/>
    <x v="0"/>
    <s v="A-1PL-212012"/>
    <x v="20"/>
    <x v="16"/>
    <s v="L230105301"/>
    <n v="-20"/>
    <n v="81594"/>
    <n v="-1631880"/>
    <x v="0"/>
    <m/>
    <n v="20230111"/>
    <s v="Smile Arc (Martinelli)"/>
    <m/>
    <s v="Conny"/>
  </r>
  <r>
    <x v="72"/>
    <s v="Sales"/>
    <x v="1"/>
    <x v="0"/>
    <s v="A-1PL-212012"/>
    <x v="20"/>
    <x v="16"/>
    <s v="L221107201"/>
    <n v="-25"/>
    <n v="65949.40444444443"/>
    <n v="-1648735.1111111108"/>
    <x v="0"/>
    <m/>
    <n v="20230119"/>
    <s v="Sideral Business (Perú - Roger Echaiz)"/>
    <m/>
    <s v="Catalina"/>
  </r>
  <r>
    <x v="71"/>
    <s v="Inventory loan"/>
    <x v="1"/>
    <x v="1"/>
    <s v="TSXX-LOA2012"/>
    <x v="19"/>
    <x v="16"/>
    <s v="EE148367X1"/>
    <n v="-2"/>
    <n v="51750"/>
    <n v="-103500"/>
    <x v="0"/>
    <m/>
    <m/>
    <s v="Orthopremium - Consignación Dr Freddy Jácome"/>
    <s v="Virginia"/>
    <m/>
  </r>
  <r>
    <x v="76"/>
    <s v="Purchasing"/>
    <x v="1"/>
    <x v="1"/>
    <s v="TSXX-LOA2017"/>
    <x v="15"/>
    <x v="12"/>
    <s v="EE160215X1"/>
    <n v="50"/>
    <n v="51750"/>
    <n v="2587500"/>
    <x v="0"/>
    <s v="FV-120613"/>
    <m/>
    <m/>
    <m/>
    <m/>
  </r>
  <r>
    <x v="76"/>
    <s v="Purchasing"/>
    <x v="1"/>
    <x v="1"/>
    <s v="TSXX-LOA2020"/>
    <x v="44"/>
    <x v="25"/>
    <s v="EE160216X1"/>
    <n v="50"/>
    <n v="60750"/>
    <n v="3037500"/>
    <x v="0"/>
    <s v="FV-120613"/>
    <m/>
    <m/>
    <m/>
    <m/>
  </r>
  <r>
    <x v="76"/>
    <s v="Purchasing"/>
    <x v="1"/>
    <x v="1"/>
    <s v="TSXX-LOA2025"/>
    <x v="45"/>
    <x v="26"/>
    <s v="EE160217X1"/>
    <n v="50"/>
    <n v="60750"/>
    <n v="3037500"/>
    <x v="0"/>
    <s v="FV-120613"/>
    <m/>
    <m/>
    <m/>
    <m/>
  </r>
  <r>
    <x v="76"/>
    <s v="Purchasing"/>
    <x v="1"/>
    <x v="1"/>
    <s v="TSXX-LOA2030"/>
    <x v="46"/>
    <x v="27"/>
    <s v="EE160218X1"/>
    <n v="50"/>
    <n v="60750"/>
    <n v="3037500"/>
    <x v="0"/>
    <s v="FV-120613"/>
    <m/>
    <m/>
    <m/>
    <m/>
  </r>
  <r>
    <x v="76"/>
    <s v="Purchasing"/>
    <x v="1"/>
    <x v="1"/>
    <s v="TSXX-LOA2035"/>
    <x v="47"/>
    <x v="28"/>
    <s v="EE160219X1"/>
    <n v="50"/>
    <n v="60750"/>
    <n v="3037500"/>
    <x v="0"/>
    <s v="FV-120613"/>
    <m/>
    <m/>
    <m/>
    <m/>
  </r>
  <r>
    <x v="76"/>
    <s v="Purchasing"/>
    <x v="1"/>
    <x v="1"/>
    <s v="TSXX-LOA2040"/>
    <x v="48"/>
    <x v="29"/>
    <s v="CL160220X1"/>
    <n v="50"/>
    <n v="60750"/>
    <n v="3037500"/>
    <x v="0"/>
    <s v="FV-120613"/>
    <m/>
    <m/>
    <m/>
    <m/>
  </r>
  <r>
    <x v="77"/>
    <s v="Sales"/>
    <x v="1"/>
    <x v="1"/>
    <s v="TSXX-LOA1508"/>
    <x v="12"/>
    <x v="5"/>
    <s v="EE148345X1"/>
    <n v="-30"/>
    <n v="51750"/>
    <n v="-1552500"/>
    <x v="0"/>
    <m/>
    <n v="20230123"/>
    <s v="Comercial S &amp; K SpA (Juan Peña)"/>
    <m/>
    <s v="Catalina"/>
  </r>
  <r>
    <x v="77"/>
    <s v="Sales"/>
    <x v="1"/>
    <x v="1"/>
    <s v="TSXX-LOA2008"/>
    <x v="13"/>
    <x v="6"/>
    <s v="EE148350X1"/>
    <n v="-26"/>
    <n v="51750"/>
    <n v="-1345500"/>
    <x v="0"/>
    <m/>
    <n v="20230123"/>
    <s v="Comercial S &amp; K SpA (Juan Peña)"/>
    <m/>
    <s v="Catalina"/>
  </r>
  <r>
    <x v="77"/>
    <s v="Sales"/>
    <x v="1"/>
    <x v="1"/>
    <s v="TSXX-LOA2008"/>
    <x v="13"/>
    <x v="6"/>
    <s v="EE121923X1"/>
    <n v="-2"/>
    <n v="51750"/>
    <n v="-103500"/>
    <x v="0"/>
    <m/>
    <n v="20230123"/>
    <s v="Comercial S &amp; K SpA (Juan Peña)"/>
    <m/>
    <s v="Catalina"/>
  </r>
  <r>
    <x v="77"/>
    <s v="Sales"/>
    <x v="1"/>
    <x v="1"/>
    <s v="TSXX-LOA2008"/>
    <x v="13"/>
    <x v="6"/>
    <s v="EE121923X1"/>
    <n v="-8"/>
    <n v="51750"/>
    <n v="-414000"/>
    <x v="0"/>
    <m/>
    <n v="20230123"/>
    <s v="Comercial S &amp; K SpA (Juan Peña)"/>
    <m/>
    <s v="Catalina"/>
  </r>
  <r>
    <x v="77"/>
    <s v="Sales"/>
    <x v="1"/>
    <x v="1"/>
    <s v="TSXX-LOA2008"/>
    <x v="13"/>
    <x v="6"/>
    <s v="EE141994X1"/>
    <n v="-8"/>
    <n v="51750"/>
    <n v="-414000"/>
    <x v="0"/>
    <m/>
    <n v="20230123"/>
    <s v="Comercial S &amp; K SpA (Juan Peña)"/>
    <m/>
    <s v="Catalina"/>
  </r>
  <r>
    <x v="77"/>
    <s v="Sales"/>
    <x v="1"/>
    <x v="1"/>
    <s v="TSXX-LOA2008"/>
    <x v="13"/>
    <x v="6"/>
    <s v="EE152481X1"/>
    <n v="-6"/>
    <n v="51750"/>
    <n v="-310500"/>
    <x v="0"/>
    <m/>
    <n v="20230123"/>
    <s v="Comercial S &amp; K SpA (Juan Peña)"/>
    <m/>
    <s v="Catalina"/>
  </r>
  <r>
    <x v="72"/>
    <s v="Sales"/>
    <x v="1"/>
    <x v="0"/>
    <s v="A-1PL-212010"/>
    <x v="25"/>
    <x v="7"/>
    <s v="L220923001"/>
    <n v="-15"/>
    <n v="81594"/>
    <n v="-1223910"/>
    <x v="0"/>
    <m/>
    <n v="20230119"/>
    <s v="Sideral Business (Perú - Roger Echaiz)"/>
    <m/>
    <s v="Catalina"/>
  </r>
  <r>
    <x v="73"/>
    <s v="Sales"/>
    <x v="1"/>
    <x v="0"/>
    <s v="A-1PL-212010"/>
    <x v="25"/>
    <x v="7"/>
    <s v="L220923001"/>
    <n v="-17"/>
    <n v="81594"/>
    <n v="-1387098"/>
    <x v="0"/>
    <m/>
    <n v="20230121"/>
    <s v="Medicona SRL (Guillermo Ramírez-Rep Dominicana)"/>
    <m/>
    <s v="Conny"/>
  </r>
  <r>
    <x v="73"/>
    <s v="Sales"/>
    <x v="1"/>
    <x v="0"/>
    <s v="A-1PL-212010"/>
    <x v="25"/>
    <x v="7"/>
    <s v=" L230601001"/>
    <n v="-3"/>
    <n v="69131"/>
    <n v="-207393"/>
    <x v="0"/>
    <m/>
    <n v="20230121"/>
    <s v="Medicona SRL (Guillermo Ramírez-Rep Dominicana)"/>
    <m/>
    <s v="Conny"/>
  </r>
  <r>
    <x v="77"/>
    <s v="Sales"/>
    <x v="1"/>
    <x v="1"/>
    <s v="TSXX-LOA2010"/>
    <x v="7"/>
    <x v="7"/>
    <s v="EE148358X1"/>
    <n v="-4"/>
    <n v="51750"/>
    <n v="-207000"/>
    <x v="0"/>
    <m/>
    <n v="20230123"/>
    <s v="Comercial S &amp; K SpA (Juan Peña)"/>
    <m/>
    <s v="Catalina"/>
  </r>
  <r>
    <x v="77"/>
    <s v="Sales"/>
    <x v="1"/>
    <x v="1"/>
    <s v="TSXX-LOA2010"/>
    <x v="7"/>
    <x v="7"/>
    <s v="EE148353X1"/>
    <n v="-1"/>
    <n v="51750"/>
    <n v="-51750"/>
    <x v="0"/>
    <m/>
    <n v="20230123"/>
    <s v="Comercial S &amp; K SpA (Juan Peña)"/>
    <m/>
    <s v="Catalina"/>
  </r>
  <r>
    <x v="72"/>
    <s v="Inventory loan"/>
    <x v="1"/>
    <x v="1"/>
    <s v="TSXX-LOA2012"/>
    <x v="19"/>
    <x v="16"/>
    <s v="EE148367X1"/>
    <n v="20"/>
    <n v="51750"/>
    <n v="1035000"/>
    <x v="0"/>
    <m/>
    <m/>
    <s v="CLEMI - Certificación"/>
    <s v="Virginia"/>
    <m/>
  </r>
  <r>
    <x v="76"/>
    <s v="Purchasing"/>
    <x v="1"/>
    <x v="1"/>
    <s v="TSXX-LOA2012"/>
    <x v="19"/>
    <x v="16"/>
    <s v="EE160214X1"/>
    <n v="80"/>
    <n v="51750"/>
    <n v="4140000"/>
    <x v="0"/>
    <s v="FV-120613"/>
    <m/>
    <m/>
    <m/>
    <m/>
  </r>
  <r>
    <x v="77"/>
    <s v="Sales"/>
    <x v="1"/>
    <x v="1"/>
    <s v="TSXX-LOA2012"/>
    <x v="19"/>
    <x v="16"/>
    <s v="EE148367X1"/>
    <n v="-45"/>
    <n v="51750"/>
    <n v="-2328750"/>
    <x v="0"/>
    <m/>
    <n v="20230123"/>
    <s v="Comercial S &amp; K SpA (Juan Peña)"/>
    <m/>
    <s v="Catalina"/>
  </r>
  <r>
    <x v="77"/>
    <s v="Sales"/>
    <x v="1"/>
    <x v="1"/>
    <s v="TSXX-LOA2014"/>
    <x v="14"/>
    <x v="8"/>
    <s v="EE142363X1"/>
    <n v="-3"/>
    <n v="51750"/>
    <n v="-155250"/>
    <x v="0"/>
    <m/>
    <n v="20230123"/>
    <s v="Comercial S &amp; K SpA (Juan Peña)"/>
    <m/>
    <s v="Catalina"/>
  </r>
  <r>
    <x v="77"/>
    <s v="Sales"/>
    <x v="1"/>
    <x v="1"/>
    <s v="TSXX-LOA2014"/>
    <x v="14"/>
    <x v="8"/>
    <s v="EE148376X1"/>
    <n v="-43"/>
    <n v="51750"/>
    <n v="-2225250"/>
    <x v="0"/>
    <m/>
    <n v="20230123"/>
    <s v="Comercial S &amp; K SpA (Juan Peña)"/>
    <m/>
    <s v="Catalina"/>
  </r>
  <r>
    <x v="77"/>
    <s v="Sales"/>
    <x v="1"/>
    <x v="1"/>
    <s v="TSXX-LOA2014"/>
    <x v="14"/>
    <x v="8"/>
    <s v="EE148373X1"/>
    <n v="-4"/>
    <n v="51750"/>
    <n v="-207000"/>
    <x v="0"/>
    <m/>
    <n v="20230123"/>
    <s v="Comercial S &amp; K SpA (Juan Peña)"/>
    <m/>
    <s v="Catalina"/>
  </r>
  <r>
    <x v="77"/>
    <s v="Sales"/>
    <x v="1"/>
    <x v="1"/>
    <s v="TSXX-LOA2017"/>
    <x v="15"/>
    <x v="12"/>
    <s v="EE160215X1"/>
    <n v="-30"/>
    <n v="51750"/>
    <n v="-1552500"/>
    <x v="0"/>
    <m/>
    <n v="20230123"/>
    <s v="Comercial S &amp; K SpA (Juan Peña)"/>
    <m/>
    <s v="Catalina"/>
  </r>
  <r>
    <x v="77"/>
    <s v="Sales"/>
    <x v="1"/>
    <x v="1"/>
    <s v="TSXX-LOART2012"/>
    <x v="28"/>
    <x v="14"/>
    <s v="EE148384X1"/>
    <n v="-17"/>
    <n v="51750"/>
    <n v="-879750"/>
    <x v="0"/>
    <m/>
    <n v="20230123"/>
    <s v="Comercial S &amp; K SpA (Juan Peña)"/>
    <m/>
    <s v="Catalina"/>
  </r>
  <r>
    <x v="77"/>
    <s v="Sales"/>
    <x v="1"/>
    <x v="1"/>
    <s v="TSXX-LOART2012"/>
    <x v="17"/>
    <x v="14"/>
    <s v="EE148385X1"/>
    <n v="-33"/>
    <n v="51750"/>
    <n v="-1707750"/>
    <x v="0"/>
    <m/>
    <n v="20230123"/>
    <s v="Comercial S &amp; K SpA (Juan Peña)"/>
    <m/>
    <s v="Catalina"/>
  </r>
  <r>
    <x v="77"/>
    <s v="Sales"/>
    <x v="0"/>
    <x v="1"/>
    <s v="820-028"/>
    <x v="33"/>
    <x v="23"/>
    <m/>
    <n v="-10"/>
    <n v="172550"/>
    <n v="-1725500"/>
    <x v="1"/>
    <m/>
    <n v="20230123"/>
    <s v="Comercial S &amp; K SpA (Juan Peña)"/>
    <m/>
    <s v="Catalina"/>
  </r>
  <r>
    <x v="77"/>
    <s v="Sales"/>
    <x v="0"/>
    <x v="1"/>
    <s v="820-032"/>
    <x v="32"/>
    <x v="19"/>
    <m/>
    <n v="-10"/>
    <n v="83600"/>
    <n v="-836000"/>
    <x v="0"/>
    <m/>
    <n v="20230123"/>
    <s v="Comercial S &amp; K SpA (Juan Peña)"/>
    <m/>
    <s v="Catalina"/>
  </r>
  <r>
    <x v="78"/>
    <s v="Sales"/>
    <x v="1"/>
    <x v="0"/>
    <s v="M-211308"/>
    <x v="3"/>
    <x v="3"/>
    <s v="L210206901"/>
    <n v="-6"/>
    <n v="73331"/>
    <n v="-439986"/>
    <x v="0"/>
    <m/>
    <n v="20230124"/>
    <s v="Dr Carlos Ramiro Llusca (Ecuador)"/>
    <m/>
    <s v="Catalina"/>
  </r>
  <r>
    <x v="78"/>
    <s v="Sales"/>
    <x v="1"/>
    <x v="0"/>
    <s v="V-201408"/>
    <x v="27"/>
    <x v="21"/>
    <s v="L221110101"/>
    <n v="-4"/>
    <n v="93249"/>
    <n v="-372996"/>
    <x v="0"/>
    <m/>
    <n v="20230124"/>
    <s v="Dr Carlos Ramiro Llusca (Ecuador)"/>
    <m/>
    <s v="Catalina"/>
  </r>
  <r>
    <x v="78"/>
    <s v="Sales"/>
    <x v="1"/>
    <x v="0"/>
    <s v="V-201408"/>
    <x v="27"/>
    <x v="21"/>
    <s v="L221110101"/>
    <n v="-1"/>
    <n v="79213.829545454559"/>
    <n v="-79213.829545454559"/>
    <x v="0"/>
    <m/>
    <n v="20230124"/>
    <s v="Dr Carlos Ramiro Llusca (Ecuador)"/>
    <m/>
    <s v="Catalina"/>
  </r>
  <r>
    <x v="78"/>
    <s v="Sales"/>
    <x v="1"/>
    <x v="0"/>
    <s v="A-1PL-211508"/>
    <x v="5"/>
    <x v="5"/>
    <s v="L220602101"/>
    <n v="-9"/>
    <n v="81594"/>
    <n v="-734346"/>
    <x v="0"/>
    <m/>
    <n v="20230124"/>
    <s v="Dr Carlos Ramiro Llusca (Ecuador)"/>
    <m/>
    <s v="Catalina"/>
  </r>
  <r>
    <x v="78"/>
    <s v="Sales"/>
    <x v="1"/>
    <x v="0"/>
    <s v="A-1PL-211508"/>
    <x v="5"/>
    <x v="5"/>
    <s v="L230206401"/>
    <n v="-2"/>
    <n v="69875.829545454544"/>
    <n v="-139751.65909090909"/>
    <x v="0"/>
    <m/>
    <n v="20230124"/>
    <s v="Dr Carlos Ramiro Llusca (Ecuador)"/>
    <m/>
    <s v="Catalina"/>
  </r>
  <r>
    <x v="78"/>
    <s v="Sales"/>
    <x v="1"/>
    <x v="0"/>
    <s v="A-1PL-212008"/>
    <x v="6"/>
    <x v="6"/>
    <s v="L220504801"/>
    <n v="-16"/>
    <n v="81594"/>
    <n v="-1305504"/>
    <x v="0"/>
    <m/>
    <n v="20230124"/>
    <s v="Dr Carlos Ramiro Llusca (Ecuador)"/>
    <m/>
    <s v="Catalina"/>
  </r>
  <r>
    <x v="77"/>
    <s v="Sales"/>
    <x v="1"/>
    <x v="1"/>
    <s v="TSXX-LOA2010"/>
    <x v="7"/>
    <x v="7"/>
    <s v="EE133303X1"/>
    <n v="-12"/>
    <n v="51750"/>
    <n v="-621000"/>
    <x v="0"/>
    <m/>
    <n v="20230123"/>
    <s v="Comercial S &amp; K SpA (Juan Peña)"/>
    <m/>
    <s v="Catalina"/>
  </r>
  <r>
    <x v="72"/>
    <s v="Sales"/>
    <x v="1"/>
    <x v="0"/>
    <s v="A-1PL-212012"/>
    <x v="20"/>
    <x v="16"/>
    <s v="L230105301"/>
    <n v="-2"/>
    <n v="81594"/>
    <n v="-163188"/>
    <x v="0"/>
    <m/>
    <n v="20230119"/>
    <s v="Sideral Business (Perú - Roger Echaiz)"/>
    <m/>
    <s v="Catalina"/>
  </r>
  <r>
    <x v="73"/>
    <s v="Sales"/>
    <x v="1"/>
    <x v="0"/>
    <s v="A-1PL-212012"/>
    <x v="20"/>
    <x v="16"/>
    <s v="L221107201"/>
    <n v="-15"/>
    <n v="65949.40444444443"/>
    <n v="-989241.06666666642"/>
    <x v="0"/>
    <m/>
    <n v="20230121"/>
    <s v="Medicona SRL (Guillermo Ramírez-Rep Dominicana)"/>
    <m/>
    <s v="Conny"/>
  </r>
  <r>
    <x v="78"/>
    <s v="Sales"/>
    <x v="1"/>
    <x v="0"/>
    <s v="A-1PL-212014"/>
    <x v="8"/>
    <x v="8"/>
    <s v=" L220304601"/>
    <n v="-6"/>
    <n v="69131"/>
    <n v="-414786"/>
    <x v="1"/>
    <m/>
    <n v="20230124"/>
    <s v="Dr Carlos Ramiro Llusca (Ecuador)"/>
    <m/>
    <s v="Catalina"/>
  </r>
  <r>
    <x v="78"/>
    <s v="Sales"/>
    <x v="1"/>
    <x v="0"/>
    <s v="A-1PIZC-212017"/>
    <x v="22"/>
    <x v="18"/>
    <s v=" L230500801"/>
    <n v="-10"/>
    <n v="75398.578723404251"/>
    <n v="-753985.78723404254"/>
    <x v="0"/>
    <m/>
    <n v="20230124"/>
    <s v="Dr Carlos Ramiro Llusca (Ecuador)"/>
    <m/>
    <s v="Catalina"/>
  </r>
  <r>
    <x v="78"/>
    <s v="Sales"/>
    <x v="1"/>
    <x v="0"/>
    <s v="A-1N-211508"/>
    <x v="42"/>
    <x v="31"/>
    <s v="L191121001"/>
    <n v="-8"/>
    <n v="1"/>
    <n v="-8"/>
    <x v="2"/>
    <m/>
    <n v="20230124"/>
    <s v="Dr Carlos Ramiro Llusca (Ecuador)"/>
    <m/>
    <s v="Catalina"/>
  </r>
  <r>
    <x v="78"/>
    <s v="Sales"/>
    <x v="0"/>
    <x v="0"/>
    <s v="106-11"/>
    <x v="41"/>
    <x v="30"/>
    <m/>
    <n v="-3"/>
    <n v="331339.82954545453"/>
    <n v="-994019.48863636353"/>
    <x v="1"/>
    <m/>
    <n v="20230124"/>
    <s v="Dr Carlos Ramiro Llusca (Ecuador)"/>
    <m/>
    <s v="Catalina"/>
  </r>
  <r>
    <x v="78"/>
    <s v="Sales"/>
    <x v="0"/>
    <x v="0"/>
    <n v="3318225"/>
    <x v="23"/>
    <x v="19"/>
    <m/>
    <n v="-3"/>
    <n v="153420.53519000002"/>
    <n v="-460261.60557000007"/>
    <x v="1"/>
    <m/>
    <n v="20230124"/>
    <s v="Dr Carlos Ramiro Llusca (Ecuador)"/>
    <m/>
    <s v="Catalina"/>
  </r>
  <r>
    <x v="78"/>
    <s v="Sales"/>
    <x v="1"/>
    <x v="1"/>
    <s v="TSXX-LOA1508"/>
    <x v="12"/>
    <x v="5"/>
    <s v="EE148345X1"/>
    <n v="-4"/>
    <n v="51750"/>
    <n v="-207000"/>
    <x v="0"/>
    <m/>
    <n v="20230124"/>
    <s v="Dr Carlos Ramiro Llusca (Ecuador)"/>
    <m/>
    <s v="Catalina"/>
  </r>
  <r>
    <x v="78"/>
    <s v="Sales"/>
    <x v="1"/>
    <x v="1"/>
    <s v="TSXX-LOA2008"/>
    <x v="13"/>
    <x v="6"/>
    <s v="EE148350X1"/>
    <n v="-1"/>
    <n v="51750"/>
    <n v="-51750"/>
    <x v="0"/>
    <m/>
    <n v="20230124"/>
    <s v="Dr Carlos Ramiro Llusca (Ecuador)"/>
    <m/>
    <s v="Catalina"/>
  </r>
  <r>
    <x v="78"/>
    <s v="Sales"/>
    <x v="1"/>
    <x v="1"/>
    <s v="TSXX-LOA2008"/>
    <x v="13"/>
    <x v="6"/>
    <s v="EE152481X1"/>
    <n v="-3"/>
    <n v="51750"/>
    <n v="-155250"/>
    <x v="0"/>
    <m/>
    <n v="20230124"/>
    <s v="Dr Carlos Ramiro Llusca (Ecuador)"/>
    <m/>
    <s v="Catalina"/>
  </r>
  <r>
    <x v="77"/>
    <s v="Sales"/>
    <x v="1"/>
    <x v="1"/>
    <s v="TSXX-LOA2010"/>
    <x v="7"/>
    <x v="7"/>
    <s v="EE141996X1"/>
    <n v="-9"/>
    <n v="51750"/>
    <n v="-465750"/>
    <x v="0"/>
    <m/>
    <n v="20230123"/>
    <s v="Comercial S &amp; K SpA (Juan Peña)"/>
    <m/>
    <s v="Catalina"/>
  </r>
  <r>
    <x v="77"/>
    <s v="Sales"/>
    <x v="1"/>
    <x v="1"/>
    <s v="TSXX-LOA2010"/>
    <x v="7"/>
    <x v="7"/>
    <s v="EE148354X1"/>
    <n v="-24"/>
    <n v="51750"/>
    <n v="-1242000"/>
    <x v="0"/>
    <m/>
    <n v="20230123"/>
    <s v="Comercial S &amp; K SpA (Juan Peña)"/>
    <m/>
    <s v="Catalina"/>
  </r>
  <r>
    <x v="77"/>
    <s v="Sales"/>
    <x v="1"/>
    <x v="1"/>
    <s v="TSXX-LOA2012"/>
    <x v="19"/>
    <x v="16"/>
    <s v="EE160214X1"/>
    <n v="-1"/>
    <n v="51750"/>
    <n v="-51750"/>
    <x v="0"/>
    <m/>
    <n v="20230123"/>
    <s v="Comercial S &amp; K SpA (Juan Peña)"/>
    <m/>
    <s v="Catalina"/>
  </r>
  <r>
    <x v="77"/>
    <s v="Sales"/>
    <x v="1"/>
    <x v="1"/>
    <s v="TSXX-LOA2012"/>
    <x v="19"/>
    <x v="16"/>
    <s v="EE148366X1"/>
    <n v="-4"/>
    <n v="51750"/>
    <n v="-207000"/>
    <x v="0"/>
    <m/>
    <n v="20230123"/>
    <s v="Comercial S &amp; K SpA (Juan Peña)"/>
    <m/>
    <s v="Catalina"/>
  </r>
  <r>
    <x v="78"/>
    <s v="Sales"/>
    <x v="1"/>
    <x v="1"/>
    <s v="TSXX-LOA2014"/>
    <x v="14"/>
    <x v="8"/>
    <s v="EE148373X1"/>
    <n v="-4"/>
    <n v="51750"/>
    <n v="-207000"/>
    <x v="0"/>
    <m/>
    <n v="20230124"/>
    <s v="Dr Carlos Ramiro Llusca (Ecuador)"/>
    <m/>
    <s v="Catalina"/>
  </r>
  <r>
    <x v="78"/>
    <s v="Sales"/>
    <x v="1"/>
    <x v="1"/>
    <s v="TSXX-LOA2017"/>
    <x v="15"/>
    <x v="12"/>
    <s v="EE160215X1"/>
    <n v="-4"/>
    <n v="51750"/>
    <n v="-207000"/>
    <x v="0"/>
    <m/>
    <n v="20230124"/>
    <s v="Dr Carlos Ramiro Llusca (Ecuador)"/>
    <m/>
    <s v="Catalina"/>
  </r>
  <r>
    <x v="78"/>
    <s v="Sales"/>
    <x v="1"/>
    <x v="1"/>
    <s v="TSXX-LOART2012"/>
    <x v="28"/>
    <x v="14"/>
    <s v="EE148384X1"/>
    <n v="-2"/>
    <n v="51750"/>
    <n v="-103500"/>
    <x v="0"/>
    <m/>
    <n v="20230124"/>
    <s v="Dr Carlos Ramiro Llusca (Ecuador)"/>
    <m/>
    <s v="Catalina"/>
  </r>
  <r>
    <x v="78"/>
    <s v="Sales"/>
    <x v="1"/>
    <x v="1"/>
    <s v="TSXX-LOART2012"/>
    <x v="17"/>
    <x v="14"/>
    <s v="EE148385X1"/>
    <n v="-4"/>
    <n v="51750"/>
    <n v="-207000"/>
    <x v="0"/>
    <m/>
    <n v="20230124"/>
    <s v="Dr Carlos Ramiro Llusca (Ecuador)"/>
    <m/>
    <s v="Catalina"/>
  </r>
  <r>
    <x v="78"/>
    <s v="Sales"/>
    <x v="0"/>
    <x v="0"/>
    <n v="3308050"/>
    <x v="21"/>
    <x v="17"/>
    <m/>
    <n v="-1"/>
    <n v="505243.49166666658"/>
    <n v="-505243.49166666658"/>
    <x v="1"/>
    <m/>
    <n v="20230124"/>
    <s v="Dr Carlos Ramiro Llusca (Ecuador)"/>
    <m/>
    <s v="Catalina"/>
  </r>
  <r>
    <x v="78"/>
    <s v="Sales"/>
    <x v="0"/>
    <x v="0"/>
    <n v="3318235"/>
    <x v="30"/>
    <x v="2"/>
    <m/>
    <n v="-1"/>
    <n v="126823.496"/>
    <n v="-126823.496"/>
    <x v="0"/>
    <m/>
    <n v="20230124"/>
    <s v="Dr Carlos Ramiro Llusca (Ecuador)"/>
    <m/>
    <s v="Catalina"/>
  </r>
  <r>
    <x v="79"/>
    <s v="Inventory"/>
    <x v="0"/>
    <x v="0"/>
    <s v="pieza contra ángulo"/>
    <x v="49"/>
    <x v="33"/>
    <m/>
    <n v="4"/>
    <m/>
    <m/>
    <x v="0"/>
    <m/>
    <m/>
    <m/>
    <m/>
    <m/>
  </r>
  <r>
    <x v="80"/>
    <s v="Inventory loan"/>
    <x v="0"/>
    <x v="1"/>
    <s v="820-029"/>
    <x v="1"/>
    <x v="1"/>
    <m/>
    <n v="-10"/>
    <n v="647360"/>
    <n v="-6473600"/>
    <x v="0"/>
    <m/>
    <m/>
    <m/>
    <s v="Orthopremium"/>
    <m/>
  </r>
  <r>
    <x v="80"/>
    <s v="Inventory loan"/>
    <x v="0"/>
    <x v="1"/>
    <s v="820-031"/>
    <x v="2"/>
    <x v="2"/>
    <m/>
    <n v="-12"/>
    <n v="102340"/>
    <n v="-1228080"/>
    <x v="0"/>
    <m/>
    <m/>
    <m/>
    <s v="Orthopremium"/>
    <m/>
  </r>
  <r>
    <x v="81"/>
    <s v="Sales"/>
    <x v="0"/>
    <x v="1"/>
    <s v="820-029"/>
    <x v="1"/>
    <x v="1"/>
    <n v="50359"/>
    <n v="-10"/>
    <n v="647360"/>
    <n v="-6473600"/>
    <x v="0"/>
    <m/>
    <n v="20230129"/>
    <s v="Comercial S &amp; K SpA (Juan Peña)"/>
    <m/>
    <s v="Catalina"/>
  </r>
  <r>
    <x v="81"/>
    <s v="Sales"/>
    <x v="0"/>
    <x v="1"/>
    <s v="820-031"/>
    <x v="2"/>
    <x v="2"/>
    <m/>
    <n v="-10"/>
    <n v="102340"/>
    <n v="-1023400"/>
    <x v="0"/>
    <m/>
    <n v="20230129"/>
    <s v="Comercial S &amp; K SpA (Juan Peña)"/>
    <m/>
    <s v="Catalina"/>
  </r>
  <r>
    <x v="81"/>
    <s v="Damage"/>
    <x v="0"/>
    <x v="1"/>
    <s v="820-031"/>
    <x v="2"/>
    <x v="2"/>
    <m/>
    <n v="-10"/>
    <n v="102340"/>
    <n v="-1023400"/>
    <x v="0"/>
    <s v="Producto con caucho roto"/>
    <m/>
    <m/>
    <m/>
    <s v="Producto con caucho roto"/>
  </r>
  <r>
    <x v="82"/>
    <s v="Sales"/>
    <x v="1"/>
    <x v="1"/>
    <s v="TSXX-LOA2030"/>
    <x v="46"/>
    <x v="27"/>
    <s v="EE160218X1"/>
    <n v="-4"/>
    <n v="60750"/>
    <n v="-243000"/>
    <x v="0"/>
    <m/>
    <s v="link de pago por USD$250 recibido 04-Oct-23"/>
    <s v="Dr. Óscar Arita  - Congreso SCO Medellín"/>
    <s v="Virginia"/>
    <m/>
  </r>
  <r>
    <x v="82"/>
    <s v="Sales"/>
    <x v="1"/>
    <x v="1"/>
    <s v="TSXX-LOA2025"/>
    <x v="45"/>
    <x v="26"/>
    <s v="EE160217X1"/>
    <n v="-4"/>
    <n v="60750"/>
    <n v="-243000"/>
    <x v="0"/>
    <m/>
    <s v="link de pago por USD$250 recibido 04-Oct-23"/>
    <s v="Dr. Óscar Arita  - Congreso SCO Medellín"/>
    <s v="Virginia"/>
    <m/>
  </r>
  <r>
    <x v="78"/>
    <s v="Sales"/>
    <x v="1"/>
    <x v="1"/>
    <s v="TSXX-LOA2012"/>
    <x v="19"/>
    <x v="16"/>
    <s v="EE148366X1"/>
    <n v="-2"/>
    <n v="51750"/>
    <n v="-103500"/>
    <x v="0"/>
    <m/>
    <n v="20230124"/>
    <s v="Dr Carlos Ramiro Llusca (Ecuador)"/>
    <m/>
    <s v="Catalina"/>
  </r>
  <r>
    <x v="78"/>
    <s v="Sales"/>
    <x v="1"/>
    <x v="1"/>
    <s v="TSXX-LOA2012"/>
    <x v="19"/>
    <x v="16"/>
    <s v="EE148368X1"/>
    <n v="-8"/>
    <n v="51750"/>
    <n v="-414000"/>
    <x v="0"/>
    <m/>
    <n v="20230124"/>
    <s v="Dr Carlos Ramiro Llusca (Ecuador)"/>
    <m/>
    <s v="Catalina"/>
  </r>
  <r>
    <x v="74"/>
    <s v="Inventory loan"/>
    <x v="1"/>
    <x v="0"/>
    <s v="A-1PL-212012"/>
    <x v="20"/>
    <x v="16"/>
    <s v="L230105301"/>
    <n v="-3"/>
    <n v="81594"/>
    <n v="-244782"/>
    <x v="0"/>
    <m/>
    <m/>
    <s v="Cruza con préstamo 10-may. Se entregó a Dr Llusca en SAIC como préstamo a Jattin"/>
    <s v="Jattin"/>
    <m/>
  </r>
  <r>
    <x v="83"/>
    <s v="Sales"/>
    <x v="1"/>
    <x v="0"/>
    <s v="A-1PIZC-212014"/>
    <x v="24"/>
    <x v="20"/>
    <s v=" L230500701"/>
    <n v="-15"/>
    <n v="88882"/>
    <n v="-1333230"/>
    <x v="1"/>
    <m/>
    <n v="20230130"/>
    <s v="MediLine (JJ Grand Prix - Guatemala)"/>
    <m/>
    <s v="Catalina"/>
  </r>
  <r>
    <x v="84"/>
    <s v="Sales"/>
    <x v="1"/>
    <x v="0"/>
    <s v="A-1PL-212008"/>
    <x v="6"/>
    <x v="6"/>
    <s v="L220504801"/>
    <n v="-4"/>
    <n v="81594"/>
    <n v="-326376"/>
    <x v="0"/>
    <m/>
    <n v="20230131"/>
    <s v="Smile Arc (Martinelli)"/>
    <m/>
    <s v="Conny"/>
  </r>
  <r>
    <x v="84"/>
    <s v="Sales"/>
    <x v="1"/>
    <x v="0"/>
    <s v="A-1PL-212008"/>
    <x v="6"/>
    <x v="6"/>
    <s v=" L230402901"/>
    <n v="-6"/>
    <n v="69131"/>
    <n v="-414786"/>
    <x v="0"/>
    <m/>
    <n v="20230131"/>
    <s v="Smile Arc (Martinelli)"/>
    <m/>
    <s v="Conny"/>
  </r>
  <r>
    <x v="84"/>
    <s v="Sales"/>
    <x v="1"/>
    <x v="0"/>
    <s v="A-1PL-212012"/>
    <x v="20"/>
    <x v="16"/>
    <s v=" L230403301"/>
    <n v="-25"/>
    <n v="69131"/>
    <n v="-1728275"/>
    <x v="0"/>
    <m/>
    <n v="20230131"/>
    <s v="Smile Arc (Martinelli)"/>
    <m/>
    <s v="Conny"/>
  </r>
  <r>
    <x v="76"/>
    <s v="Sales"/>
    <x v="1"/>
    <x v="0"/>
    <s v="A-1PL-212012"/>
    <x v="20"/>
    <x v="16"/>
    <s v="L221107201"/>
    <n v="-10"/>
    <n v="65949.40444444443"/>
    <n v="-659494.04444444436"/>
    <x v="0"/>
    <m/>
    <n v="20230122"/>
    <s v="Smile Arc (Martinelli)"/>
    <m/>
    <s v="Conny"/>
  </r>
  <r>
    <x v="84"/>
    <s v="Sales"/>
    <x v="1"/>
    <x v="0"/>
    <s v="A-1PIZC-212014"/>
    <x v="24"/>
    <x v="20"/>
    <s v=" L230500701"/>
    <n v="-15"/>
    <n v="88882"/>
    <n v="-1333230"/>
    <x v="1"/>
    <m/>
    <n v="20230131"/>
    <s v="Smile Arc (Martinelli)"/>
    <m/>
    <s v="Conny"/>
  </r>
  <r>
    <x v="85"/>
    <s v="Inventory loan"/>
    <x v="0"/>
    <x v="1"/>
    <s v="820-032"/>
    <x v="32"/>
    <x v="19"/>
    <m/>
    <n v="-2"/>
    <n v="83600"/>
    <n v="-167200"/>
    <x v="0"/>
    <m/>
    <m/>
    <m/>
    <s v="Virginia"/>
    <m/>
  </r>
  <r>
    <x v="85"/>
    <s v="Inventory movement"/>
    <x v="0"/>
    <x v="1"/>
    <s v="820-028"/>
    <x v="33"/>
    <x v="23"/>
    <m/>
    <n v="3"/>
    <n v="172550"/>
    <n v="517650"/>
    <x v="0"/>
    <m/>
    <m/>
    <m/>
    <s v="Virginia"/>
    <m/>
  </r>
  <r>
    <x v="85"/>
    <s v="Inventory loan"/>
    <x v="1"/>
    <x v="1"/>
    <s v="TSXX-LOACE1508"/>
    <x v="31"/>
    <x v="13"/>
    <s v="EE149532X1"/>
    <n v="-2"/>
    <n v="51750"/>
    <n v="-103500"/>
    <x v="0"/>
    <m/>
    <m/>
    <m/>
    <s v="Virginia"/>
    <m/>
  </r>
  <r>
    <x v="86"/>
    <s v="Inventory loan"/>
    <x v="0"/>
    <x v="1"/>
    <s v="820-032"/>
    <x v="32"/>
    <x v="19"/>
    <m/>
    <n v="5"/>
    <n v="83600"/>
    <n v="418000"/>
    <x v="0"/>
    <m/>
    <m/>
    <m/>
    <s v="Virginia"/>
    <m/>
  </r>
  <r>
    <x v="86"/>
    <s v="Inventory movement"/>
    <x v="0"/>
    <x v="1"/>
    <s v="820-028"/>
    <x v="33"/>
    <x v="23"/>
    <m/>
    <n v="3"/>
    <n v="172550"/>
    <n v="517650"/>
    <x v="0"/>
    <m/>
    <m/>
    <m/>
    <s v="Virginia"/>
    <m/>
  </r>
  <r>
    <x v="86"/>
    <s v="Inventory loan"/>
    <x v="1"/>
    <x v="1"/>
    <s v="TSXX-LOACE1508"/>
    <x v="31"/>
    <x v="13"/>
    <s v="EE155999X1"/>
    <n v="2"/>
    <n v="51750"/>
    <n v="103500"/>
    <x v="0"/>
    <m/>
    <m/>
    <m/>
    <s v="Virginia"/>
    <m/>
  </r>
  <r>
    <x v="87"/>
    <s v="Sales"/>
    <x v="1"/>
    <x v="0"/>
    <s v="A-1PL-211508"/>
    <x v="5"/>
    <x v="5"/>
    <s v="L230206401"/>
    <n v="-18"/>
    <n v="69875.829545454544"/>
    <n v="-1257764.9318181819"/>
    <x v="0"/>
    <m/>
    <n v="20230133"/>
    <s v="Smile Arc (Martinelli)"/>
    <m/>
    <s v="Conny"/>
  </r>
  <r>
    <x v="87"/>
    <s v="Sales"/>
    <x v="1"/>
    <x v="0"/>
    <s v="A-1PL-211508"/>
    <x v="5"/>
    <x v="5"/>
    <s v=" L230509301"/>
    <n v="-2"/>
    <n v="69131"/>
    <n v="-138262"/>
    <x v="0"/>
    <m/>
    <n v="20230133"/>
    <s v="Smile Arc (Martinelli)"/>
    <m/>
    <s v="Conny"/>
  </r>
  <r>
    <x v="87"/>
    <s v="Sales"/>
    <x v="1"/>
    <x v="1"/>
    <s v="TSXX-LOA1508"/>
    <x v="12"/>
    <x v="5"/>
    <s v="EE148345X1"/>
    <n v="-3"/>
    <n v="51750"/>
    <n v="-155250"/>
    <x v="0"/>
    <m/>
    <n v="20230133"/>
    <s v="Smile Arc (Martinelli)"/>
    <m/>
    <s v="Conny"/>
  </r>
  <r>
    <x v="87"/>
    <s v="Sales"/>
    <x v="1"/>
    <x v="1"/>
    <s v="TSXX-LOACE1508"/>
    <x v="31"/>
    <x v="13"/>
    <s v="EE149532X1"/>
    <n v="-3"/>
    <n v="51750"/>
    <n v="-155250"/>
    <x v="0"/>
    <m/>
    <n v="20230133"/>
    <s v="Smile Arc (Martinelli)"/>
    <m/>
    <s v="Conny"/>
  </r>
  <r>
    <x v="87"/>
    <s v="Donación"/>
    <x v="1"/>
    <x v="1"/>
    <s v="TSXX-LOA2017"/>
    <x v="15"/>
    <x v="12"/>
    <s v="EE148379X1"/>
    <n v="-10"/>
    <n v="51750"/>
    <n v="-517500"/>
    <x v="0"/>
    <m/>
    <m/>
    <s v="Dr Carlos Villegas solicitud Virginia aprobación Dra Elsa"/>
    <s v="Virginia"/>
    <m/>
  </r>
  <r>
    <x v="87"/>
    <s v="Donación"/>
    <x v="1"/>
    <x v="1"/>
    <s v="TSXX-LOA2014"/>
    <x v="14"/>
    <x v="8"/>
    <s v="EE148373X1"/>
    <n v="-10"/>
    <n v="51750"/>
    <n v="-517500"/>
    <x v="0"/>
    <m/>
    <m/>
    <s v="Dr Carlos Villegas solicitud Virginia aprobación Dra Elsa"/>
    <s v="Virginia"/>
    <m/>
  </r>
  <r>
    <x v="78"/>
    <s v="Sales"/>
    <x v="1"/>
    <x v="0"/>
    <s v="A-1PL-212010"/>
    <x v="25"/>
    <x v="7"/>
    <s v=" L230601001"/>
    <n v="-10"/>
    <n v="69131"/>
    <n v="-691310"/>
    <x v="0"/>
    <m/>
    <n v="20230124"/>
    <s v="Dr Carlos Ramiro Llusca (Ecuador)"/>
    <m/>
    <s v="Catalina"/>
  </r>
  <r>
    <x v="88"/>
    <s v="Inventory loan"/>
    <x v="1"/>
    <x v="0"/>
    <s v="M-211308"/>
    <x v="3"/>
    <x v="3"/>
    <s v="L210206901"/>
    <n v="-4"/>
    <n v="73331"/>
    <n v="-293324"/>
    <x v="0"/>
    <m/>
    <m/>
    <s v="Enviado a Pereira"/>
    <s v="Mauricio Arbelaez"/>
    <m/>
  </r>
  <r>
    <x v="88"/>
    <s v="Inventory loan"/>
    <x v="1"/>
    <x v="0"/>
    <s v="A-1PIZC-212014"/>
    <x v="24"/>
    <x v="20"/>
    <s v=" L230500701"/>
    <n v="-4"/>
    <n v="88882"/>
    <n v="-355528"/>
    <x v="1"/>
    <m/>
    <m/>
    <s v="Enviado a Pereira"/>
    <s v="Mauricio Arbelaez"/>
    <m/>
  </r>
  <r>
    <x v="88"/>
    <s v="Inventory loan"/>
    <x v="0"/>
    <x v="0"/>
    <n v="3318235"/>
    <x v="30"/>
    <x v="2"/>
    <m/>
    <n v="-1"/>
    <n v="126823.496"/>
    <n v="-126823.496"/>
    <x v="0"/>
    <m/>
    <m/>
    <s v="Enviado a Pereira"/>
    <s v="Mauricio Arbelaez"/>
    <m/>
  </r>
  <r>
    <x v="88"/>
    <s v="Inventory loan"/>
    <x v="0"/>
    <x v="0"/>
    <n v="3308050"/>
    <x v="21"/>
    <x v="17"/>
    <s v="NA"/>
    <n v="-1"/>
    <n v="505243.49166666658"/>
    <n v="-505243.49166666658"/>
    <x v="1"/>
    <m/>
    <m/>
    <s v="Enviado a Pereira"/>
    <s v="Mauricio Arbelaez"/>
    <m/>
  </r>
  <r>
    <x v="2"/>
    <s v="Sales"/>
    <x v="1"/>
    <x v="0"/>
    <s v="A-1PIZC-212014"/>
    <x v="24"/>
    <x v="20"/>
    <s v=" L230500701"/>
    <n v="-24"/>
    <n v="88882"/>
    <n v="-2133168"/>
    <x v="1"/>
    <m/>
    <n v="20230161"/>
    <s v="Grupo Helix (Panamá - Dra Ilka)"/>
    <m/>
    <s v="Conny"/>
  </r>
  <r>
    <x v="76"/>
    <s v="Sales"/>
    <x v="1"/>
    <x v="0"/>
    <s v="A-1PL-212012"/>
    <x v="20"/>
    <x v="16"/>
    <s v="L230105301"/>
    <n v="-12"/>
    <n v="81594"/>
    <n v="-979128"/>
    <x v="0"/>
    <m/>
    <n v="20230122"/>
    <s v="Smile Arc (Martinelli)"/>
    <m/>
    <s v="Conny"/>
  </r>
  <r>
    <x v="78"/>
    <s v="Sales"/>
    <x v="1"/>
    <x v="1"/>
    <s v="TSXX-LOA2010"/>
    <x v="7"/>
    <x v="7"/>
    <s v="EE148358X1"/>
    <n v="-1"/>
    <n v="51750"/>
    <n v="-51750"/>
    <x v="0"/>
    <m/>
    <n v="20230124"/>
    <s v="Dr Carlos Ramiro Llusca (Ecuador)"/>
    <m/>
    <s v="Catalina"/>
  </r>
  <r>
    <x v="2"/>
    <s v="Sales"/>
    <x v="1"/>
    <x v="0"/>
    <s v="A-1PIZC-212014"/>
    <x v="24"/>
    <x v="20"/>
    <s v=" L230500701"/>
    <n v="-25"/>
    <n v="88882"/>
    <n v="-2222050"/>
    <x v="1"/>
    <m/>
    <n v="20230159"/>
    <s v="MediLine (JJ Grand Prix - Guatemala)"/>
    <m/>
    <s v="Catalina"/>
  </r>
  <r>
    <x v="2"/>
    <s v="Sales"/>
    <x v="1"/>
    <x v="0"/>
    <s v="A-1PIZC-212014"/>
    <x v="24"/>
    <x v="20"/>
    <s v=" L230500701"/>
    <n v="-5"/>
    <n v="88882"/>
    <n v="-444410"/>
    <x v="1"/>
    <m/>
    <n v="20230160"/>
    <s v="MediLine (JJ Grand Prix - Guatemala)"/>
    <m/>
    <s v="Catalina"/>
  </r>
  <r>
    <x v="76"/>
    <s v="Sales"/>
    <x v="1"/>
    <x v="0"/>
    <s v="A-1PL-212012"/>
    <x v="20"/>
    <x v="16"/>
    <s v=" L221212901"/>
    <n v="-3"/>
    <n v="69131"/>
    <n v="-207393"/>
    <x v="0"/>
    <m/>
    <n v="20230122"/>
    <s v="Smile Arc (Martinelli)"/>
    <m/>
    <s v="Conny"/>
  </r>
  <r>
    <x v="2"/>
    <s v="Sales"/>
    <x v="1"/>
    <x v="0"/>
    <s v="A-1PL-211508"/>
    <x v="5"/>
    <x v="5"/>
    <s v=" L230509301"/>
    <n v="-9"/>
    <n v="69131"/>
    <n v="-622179"/>
    <x v="0"/>
    <m/>
    <n v="20230160"/>
    <s v="MediLine (JJ Grand Prix - Guatemala)"/>
    <m/>
    <s v="Catalina"/>
  </r>
  <r>
    <x v="2"/>
    <s v="Purchasing"/>
    <x v="1"/>
    <x v="1"/>
    <s v="TSXX-LOA1508"/>
    <x v="12"/>
    <x v="5"/>
    <s v="EE152485X1"/>
    <n v="50"/>
    <n v="51750"/>
    <n v="2587500"/>
    <x v="0"/>
    <s v="FV-124648"/>
    <m/>
    <m/>
    <m/>
    <m/>
  </r>
  <r>
    <x v="2"/>
    <s v="Purchasing"/>
    <x v="1"/>
    <x v="1"/>
    <s v="TSXX-LOA2008"/>
    <x v="13"/>
    <x v="6"/>
    <s v="EE152486X1"/>
    <n v="3"/>
    <n v="51750"/>
    <n v="155250"/>
    <x v="0"/>
    <s v="FV-124648"/>
    <m/>
    <m/>
    <m/>
    <m/>
  </r>
  <r>
    <x v="2"/>
    <s v="Purchasing"/>
    <x v="1"/>
    <x v="1"/>
    <s v="TSXX-LOA2008"/>
    <x v="13"/>
    <x v="6"/>
    <s v="EE160284X1"/>
    <n v="2"/>
    <n v="51750"/>
    <n v="103500"/>
    <x v="0"/>
    <s v="FV-124648"/>
    <m/>
    <m/>
    <m/>
    <m/>
  </r>
  <r>
    <x v="2"/>
    <s v="Purchasing"/>
    <x v="1"/>
    <x v="1"/>
    <s v="TSXX-LOA2008"/>
    <x v="13"/>
    <x v="6"/>
    <s v="EE162875X1"/>
    <n v="42"/>
    <n v="51750"/>
    <n v="2173500"/>
    <x v="0"/>
    <s v="FV-124648"/>
    <m/>
    <m/>
    <m/>
    <m/>
  </r>
  <r>
    <x v="2"/>
    <s v="Purchasing"/>
    <x v="1"/>
    <x v="1"/>
    <s v="TSXX-LOA2008"/>
    <x v="13"/>
    <x v="6"/>
    <s v="EE162875X1"/>
    <n v="3"/>
    <n v="51750"/>
    <n v="155250"/>
    <x v="0"/>
    <s v="FV-124648"/>
    <m/>
    <m/>
    <m/>
    <m/>
  </r>
  <r>
    <x v="78"/>
    <s v="Sales"/>
    <x v="1"/>
    <x v="1"/>
    <s v="TSXX-LOA2010"/>
    <x v="7"/>
    <x v="7"/>
    <s v="EE148354X1"/>
    <n v="-3"/>
    <n v="51750"/>
    <n v="-155250"/>
    <x v="0"/>
    <m/>
    <n v="20230124"/>
    <s v="Dr Carlos Ramiro Llusca (Ecuador)"/>
    <m/>
    <s v="Catalina"/>
  </r>
  <r>
    <x v="89"/>
    <s v="Inventory loan"/>
    <x v="1"/>
    <x v="1"/>
    <s v="TSXX-LOA2012"/>
    <x v="19"/>
    <x v="16"/>
    <s v="EE148368X1"/>
    <n v="-2"/>
    <n v="51750"/>
    <n v="-103500"/>
    <x v="0"/>
    <m/>
    <m/>
    <m/>
    <s v="Jattin"/>
    <m/>
  </r>
  <r>
    <x v="2"/>
    <s v="Purchasing"/>
    <x v="1"/>
    <x v="1"/>
    <s v="TSXX-LOA2014"/>
    <x v="14"/>
    <x v="8"/>
    <s v="EE162878X1"/>
    <n v="130"/>
    <n v="51750"/>
    <n v="6727500"/>
    <x v="0"/>
    <s v="FV-124648"/>
    <m/>
    <m/>
    <m/>
    <m/>
  </r>
  <r>
    <x v="2"/>
    <s v="Purchasing"/>
    <x v="1"/>
    <x v="1"/>
    <s v="TSXX-LOA2017"/>
    <x v="15"/>
    <x v="12"/>
    <s v="EE162879X1"/>
    <n v="50"/>
    <n v="51750"/>
    <n v="2587500"/>
    <x v="0"/>
    <s v="FV-124648"/>
    <m/>
    <m/>
    <m/>
    <m/>
  </r>
  <r>
    <x v="90"/>
    <s v="Purchasing"/>
    <x v="0"/>
    <x v="1"/>
    <s v="820-029"/>
    <x v="1"/>
    <x v="1"/>
    <n v="52006"/>
    <n v="100"/>
    <n v="647360"/>
    <n v="64736000"/>
    <x v="1"/>
    <s v="ORTOMAC / FVE577654"/>
    <m/>
    <m/>
    <m/>
    <m/>
  </r>
  <r>
    <x v="90"/>
    <s v="Purchasing"/>
    <x v="0"/>
    <x v="1"/>
    <s v="820-031"/>
    <x v="2"/>
    <x v="2"/>
    <s v="NA"/>
    <n v="150"/>
    <n v="102340"/>
    <n v="15351000"/>
    <x v="0"/>
    <s v="ORTOMAC / FVE577654"/>
    <m/>
    <m/>
    <m/>
    <m/>
  </r>
  <r>
    <x v="91"/>
    <s v="Purchasing"/>
    <x v="0"/>
    <x v="1"/>
    <s v="820-029"/>
    <x v="1"/>
    <x v="1"/>
    <n v="52006"/>
    <n v="50"/>
    <n v="647360"/>
    <n v="32368000"/>
    <x v="1"/>
    <s v="ORTOMAC / FVE577686"/>
    <m/>
    <m/>
    <m/>
    <m/>
  </r>
  <r>
    <x v="91"/>
    <s v="Purchasing"/>
    <x v="0"/>
    <x v="1"/>
    <s v="820-031"/>
    <x v="2"/>
    <x v="2"/>
    <s v="NA"/>
    <n v="80"/>
    <n v="102340"/>
    <n v="8187200"/>
    <x v="0"/>
    <s v="ORTOMAC / FVE577686"/>
    <m/>
    <m/>
    <m/>
    <m/>
  </r>
  <r>
    <x v="92"/>
    <s v="Donación"/>
    <x v="1"/>
    <x v="1"/>
    <s v="TSXX-LOA2017"/>
    <x v="15"/>
    <x v="12"/>
    <s v="EE148379X1"/>
    <n v="-2"/>
    <n v="51750"/>
    <n v="-103500"/>
    <x v="0"/>
    <m/>
    <m/>
    <s v="Dra. Monica Peñaloza, cliente Virginia Hurtdo, aprobado por Dr Elsa Arango"/>
    <m/>
    <m/>
  </r>
  <r>
    <x v="92"/>
    <s v="Donación"/>
    <x v="1"/>
    <x v="1"/>
    <s v="TSXX-LOA2014"/>
    <x v="14"/>
    <x v="8"/>
    <s v="EE148373X1"/>
    <n v="-2"/>
    <n v="51750"/>
    <n v="-103500"/>
    <x v="0"/>
    <m/>
    <m/>
    <s v="Dra. Monica Peñaloza, cliente Virginia Hurtdo, aprobado por Dr Elsa Arango"/>
    <m/>
    <m/>
  </r>
  <r>
    <x v="89"/>
    <s v="Inventory loan"/>
    <x v="1"/>
    <x v="1"/>
    <s v="TSXX-LOA2012"/>
    <x v="19"/>
    <x v="16"/>
    <s v="EE156002X1"/>
    <n v="-7"/>
    <n v="51750"/>
    <n v="-362250"/>
    <x v="0"/>
    <m/>
    <m/>
    <m/>
    <s v="Jattin"/>
    <m/>
  </r>
  <r>
    <x v="88"/>
    <s v="Inventory loan"/>
    <x v="1"/>
    <x v="0"/>
    <s v="A-1PL-212010"/>
    <x v="25"/>
    <x v="7"/>
    <s v=" L230601001"/>
    <n v="-4"/>
    <n v="69131"/>
    <n v="-276524"/>
    <x v="0"/>
    <m/>
    <m/>
    <s v="Enviado a Pereira"/>
    <s v="Mauricio Arbelaez"/>
    <m/>
  </r>
  <r>
    <x v="92"/>
    <s v="Donación"/>
    <x v="1"/>
    <x v="1"/>
    <s v="TSXX-LOA2008"/>
    <x v="13"/>
    <x v="6"/>
    <s v="EE152481X1"/>
    <n v="-1"/>
    <n v="51750"/>
    <n v="-51750"/>
    <x v="0"/>
    <m/>
    <m/>
    <s v="Virginia - uso consultorio Elsa Arango"/>
    <m/>
    <m/>
  </r>
  <r>
    <x v="2"/>
    <s v="Sales"/>
    <x v="1"/>
    <x v="0"/>
    <s v="A-1PL-212010"/>
    <x v="25"/>
    <x v="7"/>
    <s v=" L230601001"/>
    <n v="-2"/>
    <n v="69131"/>
    <n v="-138262"/>
    <x v="0"/>
    <m/>
    <n v="20230161"/>
    <s v="Grupo Helix (Panamá - Dra Ilka)"/>
    <m/>
    <s v="Conny"/>
  </r>
  <r>
    <x v="2"/>
    <s v="Purchasing"/>
    <x v="1"/>
    <x v="1"/>
    <s v="TSXX-LOA2012"/>
    <x v="19"/>
    <x v="16"/>
    <s v="EE162877X1"/>
    <n v="80"/>
    <n v="51750"/>
    <n v="4140000"/>
    <x v="0"/>
    <s v="FV-124648"/>
    <m/>
    <m/>
    <m/>
    <m/>
  </r>
  <r>
    <x v="92"/>
    <s v="Donación"/>
    <x v="1"/>
    <x v="1"/>
    <s v="TSXX-LOART2012"/>
    <x v="17"/>
    <x v="14"/>
    <s v="EE148385X1"/>
    <n v="-2"/>
    <n v="51750"/>
    <n v="-103500"/>
    <x v="0"/>
    <m/>
    <m/>
    <s v="Virginia - uso consultorio Elsa Arango"/>
    <m/>
    <m/>
  </r>
  <r>
    <x v="92"/>
    <s v="Purchasing"/>
    <x v="0"/>
    <x v="0"/>
    <n v="3318225"/>
    <x v="23"/>
    <x v="19"/>
    <s v="NA"/>
    <n v="20"/>
    <n v="52.186311787072249"/>
    <n v="1043.726235741445"/>
    <x v="2"/>
    <s v="BioRay 20231030-4"/>
    <m/>
    <m/>
    <m/>
    <m/>
  </r>
  <r>
    <x v="92"/>
    <s v="Purchasing"/>
    <x v="0"/>
    <x v="0"/>
    <n v="3348235"/>
    <x v="29"/>
    <x v="22"/>
    <s v="NA"/>
    <n v="20"/>
    <n v="31.311787072243344"/>
    <n v="626.2357414448669"/>
    <x v="2"/>
    <s v="BioRay 20231030-4"/>
    <m/>
    <m/>
    <m/>
    <m/>
  </r>
  <r>
    <x v="92"/>
    <s v="Purchasing"/>
    <x v="0"/>
    <x v="0"/>
    <n v="3318235"/>
    <x v="30"/>
    <x v="2"/>
    <s v="NA"/>
    <n v="20"/>
    <n v="31.311787072243344"/>
    <n v="626.2357414448669"/>
    <x v="2"/>
    <s v="BioRay 20231030-4"/>
    <m/>
    <m/>
    <m/>
    <m/>
  </r>
  <r>
    <x v="92"/>
    <s v="Purchasing"/>
    <x v="0"/>
    <x v="0"/>
    <n v="3308050"/>
    <x v="21"/>
    <x v="17"/>
    <s v="NA"/>
    <n v="20"/>
    <n v="104.3726235741445"/>
    <n v="2087.4524714828899"/>
    <x v="2"/>
    <s v="BioRay 20231030-4"/>
    <m/>
    <m/>
    <m/>
    <m/>
  </r>
  <r>
    <x v="92"/>
    <s v="Purchasing"/>
    <x v="0"/>
    <x v="0"/>
    <s v="106-11"/>
    <x v="41"/>
    <x v="30"/>
    <s v="NA"/>
    <n v="10"/>
    <n v="73.06083650190115"/>
    <n v="730.60836501901144"/>
    <x v="2"/>
    <s v="BioRay 20231030-4"/>
    <m/>
    <m/>
    <m/>
    <m/>
  </r>
  <r>
    <x v="92"/>
    <s v="Purchasing"/>
    <x v="2"/>
    <x v="0"/>
    <s v="Handle Spare Parts"/>
    <x v="50"/>
    <x v="34"/>
    <s v="NA"/>
    <n v="20"/>
    <n v="18.78707224334601"/>
    <n v="375.74144486692023"/>
    <x v="2"/>
    <s v="BioRay 20231030-4"/>
    <m/>
    <m/>
    <m/>
    <m/>
  </r>
  <r>
    <x v="92"/>
    <s v="Purchasing"/>
    <x v="2"/>
    <x v="0"/>
    <s v="Handle smaller screws"/>
    <x v="51"/>
    <x v="35"/>
    <s v="NA"/>
    <n v="10"/>
    <n v="1"/>
    <n v="10"/>
    <x v="2"/>
    <s v="BioRay 20231030-4"/>
    <m/>
    <m/>
    <m/>
    <m/>
  </r>
  <r>
    <x v="92"/>
    <s v="Purchasing"/>
    <x v="2"/>
    <x v="0"/>
    <s v="Handle bigger screws"/>
    <x v="52"/>
    <x v="36"/>
    <s v="NA"/>
    <n v="5"/>
    <n v="1"/>
    <n v="5"/>
    <x v="2"/>
    <s v="BioRay 20231030-4"/>
    <m/>
    <m/>
    <m/>
    <m/>
  </r>
  <r>
    <x v="92"/>
    <s v="Purchasing"/>
    <x v="0"/>
    <x v="0"/>
    <s v="Llave Corta"/>
    <x v="53"/>
    <x v="37"/>
    <s v="NA"/>
    <n v="12"/>
    <n v="286149.49600000004"/>
    <n v="3433793.9520000005"/>
    <x v="1"/>
    <m/>
    <m/>
    <m/>
    <m/>
    <m/>
  </r>
  <r>
    <x v="92"/>
    <s v="Inventory"/>
    <x v="1"/>
    <x v="0"/>
    <s v="A-1N-212008"/>
    <x v="43"/>
    <x v="32"/>
    <s v="L200300701"/>
    <n v="10"/>
    <n v="18"/>
    <n v="180"/>
    <x v="2"/>
    <m/>
    <m/>
    <m/>
    <m/>
    <m/>
  </r>
  <r>
    <x v="92"/>
    <s v="Inventory"/>
    <x v="1"/>
    <x v="0"/>
    <s v="A-1N-211508"/>
    <x v="42"/>
    <x v="31"/>
    <s v="L191121001"/>
    <n v="10"/>
    <n v="22.421917808219177"/>
    <n v="224.21917808219177"/>
    <x v="2"/>
    <m/>
    <m/>
    <m/>
    <m/>
    <m/>
  </r>
  <r>
    <x v="92"/>
    <s v="Purchasing"/>
    <x v="1"/>
    <x v="0"/>
    <s v="A-1N-211508"/>
    <x v="42"/>
    <x v="31"/>
    <s v="L191121001"/>
    <n v="10"/>
    <n v="22.421917808219177"/>
    <n v="224.21917808219177"/>
    <x v="2"/>
    <s v="BioRay 20231030-3"/>
    <m/>
    <m/>
    <m/>
    <m/>
  </r>
  <r>
    <x v="92"/>
    <s v="Purchasing"/>
    <x v="1"/>
    <x v="0"/>
    <s v="A-1PL-211508"/>
    <x v="5"/>
    <x v="5"/>
    <s v="L230602201"/>
    <n v="40"/>
    <n v="14.268493150684932"/>
    <n v="570.7397260273973"/>
    <x v="2"/>
    <s v="BioRay 20231030-3"/>
    <m/>
    <m/>
    <m/>
    <m/>
  </r>
  <r>
    <x v="92"/>
    <s v="Donación"/>
    <x v="1"/>
    <x v="1"/>
    <s v="TSXX-LOA2010"/>
    <x v="7"/>
    <x v="7"/>
    <s v="EE148352X1"/>
    <n v="-2"/>
    <n v="51750"/>
    <n v="-103500"/>
    <x v="0"/>
    <m/>
    <m/>
    <s v="Dra. Monica Peñaloza, cliente Virginia Hurtdo, aprobado por Dr Elsa Arango"/>
    <m/>
    <m/>
  </r>
  <r>
    <x v="78"/>
    <s v="Sales"/>
    <x v="1"/>
    <x v="0"/>
    <s v="A-1PL-212012"/>
    <x v="20"/>
    <x v="16"/>
    <s v="L230105301"/>
    <n v="-35"/>
    <n v="81594"/>
    <n v="-2855790"/>
    <x v="0"/>
    <m/>
    <n v="20230124"/>
    <s v="Dr Carlos Ramiro Llusca (Ecuador)"/>
    <m/>
    <s v="Catalina"/>
  </r>
  <r>
    <x v="78"/>
    <s v="Sales"/>
    <x v="1"/>
    <x v="0"/>
    <s v="A-1PL-212012"/>
    <x v="20"/>
    <x v="16"/>
    <s v=" L230403301"/>
    <n v="-40"/>
    <n v="69131"/>
    <n v="-2765240"/>
    <x v="0"/>
    <m/>
    <n v="20230124"/>
    <s v="Dr Carlos Ramiro Llusca (Ecuador)"/>
    <m/>
    <s v="Catalina"/>
  </r>
  <r>
    <x v="92"/>
    <s v="Purchasing"/>
    <x v="1"/>
    <x v="0"/>
    <s v="A-1PL-212012"/>
    <x v="20"/>
    <x v="16"/>
    <s v="L230702001"/>
    <n v="100"/>
    <n v="14.268493150684932"/>
    <n v="1426.8493150684933"/>
    <x v="2"/>
    <s v="BioRay 20231030-3"/>
    <m/>
    <m/>
    <m/>
    <m/>
  </r>
  <r>
    <x v="92"/>
    <s v="Purchasing"/>
    <x v="1"/>
    <x v="0"/>
    <s v="A-1PL-212012"/>
    <x v="20"/>
    <x v="16"/>
    <s v="L230307201"/>
    <n v="100"/>
    <n v="14.268493150684932"/>
    <n v="1426.8493150684933"/>
    <x v="2"/>
    <s v="BioRay 20231030-3"/>
    <m/>
    <m/>
    <m/>
    <m/>
  </r>
  <r>
    <x v="92"/>
    <s v="Purchasing"/>
    <x v="1"/>
    <x v="0"/>
    <s v="A-1PL-212014"/>
    <x v="8"/>
    <x v="8"/>
    <s v="L220806201"/>
    <n v="14"/>
    <n v="14.268493150684932"/>
    <n v="199.75890410958905"/>
    <x v="2"/>
    <s v="BioRay 20231030-3"/>
    <m/>
    <m/>
    <m/>
    <m/>
  </r>
  <r>
    <x v="92"/>
    <s v="Purchasing"/>
    <x v="1"/>
    <x v="0"/>
    <s v="A-1PL-212014"/>
    <x v="8"/>
    <x v="8"/>
    <s v="L220900101"/>
    <n v="6"/>
    <n v="14.268493150684932"/>
    <n v="85.610958904109594"/>
    <x v="2"/>
    <s v="BioRay 20231030-3"/>
    <m/>
    <m/>
    <m/>
    <m/>
  </r>
  <r>
    <x v="92"/>
    <s v="Purchasing"/>
    <x v="1"/>
    <x v="0"/>
    <s v="A-1PL-212014"/>
    <x v="8"/>
    <x v="8"/>
    <s v=" L220304601"/>
    <n v="1"/>
    <n v="14.268493150684932"/>
    <n v="14.268493150684932"/>
    <x v="2"/>
    <s v="BioRay 20231030-3"/>
    <m/>
    <m/>
    <m/>
    <m/>
  </r>
  <r>
    <x v="92"/>
    <s v="Purchasing"/>
    <x v="1"/>
    <x v="0"/>
    <s v="A-1PIZC-212014"/>
    <x v="24"/>
    <x v="20"/>
    <s v="L230905901"/>
    <n v="97"/>
    <n v="18.345205479452055"/>
    <n v="1779.4849315068493"/>
    <x v="2"/>
    <s v="BioRay 20231030-3"/>
    <m/>
    <m/>
    <m/>
    <m/>
  </r>
  <r>
    <x v="92"/>
    <s v="Purchasing"/>
    <x v="1"/>
    <x v="0"/>
    <s v="A-1PIZC-212017"/>
    <x v="22"/>
    <x v="18"/>
    <s v="L230109101"/>
    <n v="36"/>
    <n v="18.345205479452055"/>
    <n v="660.42739726027401"/>
    <x v="2"/>
    <s v="BioRay 20231030-3"/>
    <m/>
    <m/>
    <m/>
    <m/>
  </r>
  <r>
    <x v="92"/>
    <s v="Purchasing"/>
    <x v="1"/>
    <x v="0"/>
    <s v="A-1PIZC-212017"/>
    <x v="22"/>
    <x v="18"/>
    <s v="L230109201"/>
    <n v="26"/>
    <n v="18.345205479452055"/>
    <n v="476.97534246575344"/>
    <x v="2"/>
    <s v="BioRay 20231030-3"/>
    <m/>
    <m/>
    <m/>
    <m/>
  </r>
  <r>
    <x v="92"/>
    <s v="Donación"/>
    <x v="1"/>
    <x v="1"/>
    <s v="TSXX-LOA2012"/>
    <x v="19"/>
    <x v="16"/>
    <s v="EE156002X1"/>
    <n v="-2"/>
    <n v="51750"/>
    <n v="-103500"/>
    <x v="0"/>
    <m/>
    <m/>
    <s v="Dra. Monica Peñaloza, cliente Virginia Hurtdo, aprobado por Dr Elsa Arango"/>
    <m/>
    <m/>
  </r>
  <r>
    <x v="93"/>
    <s v="Donación"/>
    <x v="1"/>
    <x v="1"/>
    <s v="TSXX-LOA2012"/>
    <x v="19"/>
    <x v="16"/>
    <s v="EE156002X1"/>
    <n v="-2"/>
    <n v="51750"/>
    <n v="-103500"/>
    <x v="0"/>
    <m/>
    <m/>
    <s v="Dra. Monica Peñaloza, cliente Virginia Hurtdo, aprobado por Dr Elsa Arango"/>
    <m/>
    <m/>
  </r>
  <r>
    <x v="94"/>
    <s v="Donación"/>
    <x v="1"/>
    <x v="1"/>
    <s v="TSXX-LOA2025"/>
    <x v="45"/>
    <x v="26"/>
    <s v="EE160217X1"/>
    <n v="-4"/>
    <n v="60750"/>
    <n v="-243000"/>
    <x v="0"/>
    <m/>
    <m/>
    <s v="Dr Diego Chávez, autorizado por Elsa Arango entregado a Virgina Hurtado"/>
    <m/>
    <m/>
  </r>
  <r>
    <x v="94"/>
    <s v="Donación"/>
    <x v="1"/>
    <x v="1"/>
    <s v="TSXX-LOA2030"/>
    <x v="46"/>
    <x v="27"/>
    <s v="EE160218X1"/>
    <n v="-4"/>
    <n v="60750"/>
    <n v="-243000"/>
    <x v="0"/>
    <m/>
    <m/>
    <s v="Dr Diego Chávez, autorizado por Elsa Arango entregado a Virgina Hurtado"/>
    <m/>
    <m/>
  </r>
  <r>
    <x v="94"/>
    <s v="Sales"/>
    <x v="1"/>
    <x v="1"/>
    <s v="TSXX-LOA2025"/>
    <x v="45"/>
    <x v="26"/>
    <s v="EE160217X1"/>
    <n v="-10"/>
    <n v="60750"/>
    <n v="-607500"/>
    <x v="0"/>
    <m/>
    <n v="20230175"/>
    <s v="Martha Constanza Hurtado vendido a través de OrthoPremium con Tata (Olga)"/>
    <m/>
    <s v="NA"/>
  </r>
  <r>
    <x v="94"/>
    <s v="Donación"/>
    <x v="1"/>
    <x v="1"/>
    <s v="TSXX-LOA2025"/>
    <x v="45"/>
    <x v="26"/>
    <s v="EE160217X1"/>
    <n v="-1"/>
    <n v="60750"/>
    <n v="-60750"/>
    <x v="0"/>
    <m/>
    <n v="20230175"/>
    <s v="Martha Constanza Hurtado vendido a través de OrthoPremium con Tata (Olga)"/>
    <m/>
    <m/>
  </r>
  <r>
    <x v="83"/>
    <s v="Sales"/>
    <x v="1"/>
    <x v="0"/>
    <s v="A-1PL-212012"/>
    <x v="20"/>
    <x v="16"/>
    <s v=" L230403301"/>
    <n v="-9"/>
    <n v="69131"/>
    <n v="-622179"/>
    <x v="0"/>
    <m/>
    <n v="20230130"/>
    <s v="MediLine (JJ Grand Prix - Guatemala)"/>
    <m/>
    <s v="Catalina"/>
  </r>
  <r>
    <x v="92"/>
    <s v="Donación"/>
    <x v="1"/>
    <x v="1"/>
    <s v="TSXX-LOA2010"/>
    <x v="7"/>
    <x v="7"/>
    <s v="EE148354X1"/>
    <n v="-1"/>
    <n v="51750"/>
    <n v="-51750"/>
    <x v="0"/>
    <m/>
    <m/>
    <s v="Virginia - uso consultorio Elsa Arango"/>
    <m/>
    <m/>
  </r>
  <r>
    <x v="94"/>
    <s v="Sales"/>
    <x v="1"/>
    <x v="0"/>
    <s v="A-1PIZC-212014"/>
    <x v="24"/>
    <x v="20"/>
    <s v="L230500701"/>
    <n v="-10"/>
    <n v="88882"/>
    <n v="-888820"/>
    <x v="1"/>
    <m/>
    <n v="20230177"/>
    <s v="MediLine (JJ Grand Prix - Guatemala)"/>
    <m/>
    <s v="Catalina"/>
  </r>
  <r>
    <x v="94"/>
    <s v="Sales"/>
    <x v="1"/>
    <x v="0"/>
    <s v="A-1PIZC-212014"/>
    <x v="24"/>
    <x v="20"/>
    <s v="L230905901"/>
    <n v="-5"/>
    <n v="18.345205479452055"/>
    <n v="-91.726027397260282"/>
    <x v="2"/>
    <m/>
    <n v="20230177"/>
    <s v="MediLine (JJ Grand Prix - Guatemala)"/>
    <m/>
    <s v="Catalina"/>
  </r>
  <r>
    <x v="94"/>
    <s v="Sales"/>
    <x v="1"/>
    <x v="0"/>
    <s v="A-1PL-211508"/>
    <x v="5"/>
    <x v="5"/>
    <s v=" L230509301"/>
    <n v="-5"/>
    <n v="69131"/>
    <n v="-345655"/>
    <x v="0"/>
    <m/>
    <n v="20230177"/>
    <s v="MediLine (JJ Grand Prix - Guatemala)"/>
    <m/>
    <s v="Catalina"/>
  </r>
  <r>
    <x v="94"/>
    <s v="Sales"/>
    <x v="1"/>
    <x v="0"/>
    <s v="A-1PIZC-212017"/>
    <x v="22"/>
    <x v="18"/>
    <s v=" L230500801"/>
    <n v="-6"/>
    <n v="75398.578723404251"/>
    <n v="-452391.47234042548"/>
    <x v="0"/>
    <m/>
    <n v="20230177"/>
    <s v="MediLine (JJ Grand Prix - Guatemala)"/>
    <m/>
    <s v="Catalina"/>
  </r>
  <r>
    <x v="94"/>
    <s v="Sales"/>
    <x v="1"/>
    <x v="0"/>
    <s v="A-1PL-212012"/>
    <x v="20"/>
    <x v="16"/>
    <s v="L230702001"/>
    <n v="-20"/>
    <n v="14.268493150684932"/>
    <n v="-285.36986301369865"/>
    <x v="2"/>
    <m/>
    <n v="20230176"/>
    <s v="MediLine (JJ Grand Prix - Guatemala)"/>
    <m/>
    <s v="Catalina"/>
  </r>
  <r>
    <x v="95"/>
    <s v="Sales"/>
    <x v="0"/>
    <x v="0"/>
    <n v="3348235"/>
    <x v="29"/>
    <x v="22"/>
    <m/>
    <n v="-10"/>
    <n v="31.311787072243344"/>
    <n v="-313.11787072243345"/>
    <x v="0"/>
    <m/>
    <n v="20230186"/>
    <s v="Orthopremium"/>
    <m/>
    <s v="NA"/>
  </r>
  <r>
    <x v="95"/>
    <s v="Sales"/>
    <x v="0"/>
    <x v="0"/>
    <n v="3318225"/>
    <x v="23"/>
    <x v="19"/>
    <m/>
    <n v="-10"/>
    <n v="206486.49600000001"/>
    <n v="-2064864.9600000002"/>
    <x v="1"/>
    <m/>
    <n v="20230186"/>
    <s v="Orthopremium"/>
    <m/>
    <s v="NA"/>
  </r>
  <r>
    <x v="95"/>
    <s v="Inventory loan"/>
    <x v="1"/>
    <x v="1"/>
    <s v="TSXX-LOA1508"/>
    <x v="12"/>
    <x v="5"/>
    <s v="EE148345X1"/>
    <n v="2"/>
    <n v="51750"/>
    <n v="103500"/>
    <x v="0"/>
    <m/>
    <m/>
    <s v="Orthopremium - Consignación Dr Freddy Jácome"/>
    <s v="Virginia"/>
    <m/>
  </r>
  <r>
    <x v="95"/>
    <s v="Inventory loan"/>
    <x v="1"/>
    <x v="1"/>
    <s v="TSXX-LOA1508"/>
    <x v="12"/>
    <x v="5"/>
    <s v="EE152484X1"/>
    <n v="2"/>
    <n v="51750"/>
    <n v="103500"/>
    <x v="0"/>
    <m/>
    <m/>
    <s v="Orthopremium - Consignación Dr Freddy Jácome"/>
    <s v="Virginia"/>
    <m/>
  </r>
  <r>
    <x v="95"/>
    <s v="Inventory loan"/>
    <x v="1"/>
    <x v="1"/>
    <s v="TSXX-LOA2008"/>
    <x v="13"/>
    <x v="6"/>
    <s v="EE152480X1"/>
    <n v="2"/>
    <n v="51750"/>
    <n v="103500"/>
    <x v="0"/>
    <m/>
    <m/>
    <s v="Orthopremium - Consignación Dr Freddy Jácome"/>
    <s v="Virginia"/>
    <m/>
  </r>
  <r>
    <x v="92"/>
    <s v="Purchasing"/>
    <x v="1"/>
    <x v="0"/>
    <s v="A-1PL-212010"/>
    <x v="25"/>
    <x v="7"/>
    <s v="L230906601"/>
    <n v="40"/>
    <n v="14.268493150684932"/>
    <n v="570.7397260273973"/>
    <x v="2"/>
    <s v="BioRay 20231030-3"/>
    <m/>
    <m/>
    <m/>
    <m/>
  </r>
  <r>
    <x v="95"/>
    <s v="Inventory loan"/>
    <x v="1"/>
    <x v="1"/>
    <s v="TSXX-LOART2012"/>
    <x v="28"/>
    <x v="14"/>
    <s v="EE148384X1"/>
    <n v="2"/>
    <n v="51750"/>
    <n v="103500"/>
    <x v="0"/>
    <m/>
    <m/>
    <s v="Orthopremium - Consignación Dr Freddy Jácome"/>
    <s v="Virginia"/>
    <m/>
  </r>
  <r>
    <x v="95"/>
    <s v="Inventory loan"/>
    <x v="1"/>
    <x v="1"/>
    <s v="TSXX-LOA2012"/>
    <x v="19"/>
    <x v="16"/>
    <s v="EE162378X1"/>
    <n v="2"/>
    <n v="51750"/>
    <n v="103500"/>
    <x v="0"/>
    <m/>
    <m/>
    <s v="Orthopremium - Consignación Dr Freddy Jácome"/>
    <s v="Virginia"/>
    <m/>
  </r>
  <r>
    <x v="92"/>
    <s v="Donación"/>
    <x v="1"/>
    <x v="1"/>
    <s v="TSXX-LOA2012"/>
    <x v="19"/>
    <x v="16"/>
    <s v="EE156002X1"/>
    <n v="-2"/>
    <n v="51750"/>
    <n v="-103500"/>
    <x v="0"/>
    <m/>
    <m/>
    <s v="Virginia - uso consultorio Elsa Arango"/>
    <m/>
    <m/>
  </r>
  <r>
    <x v="95"/>
    <s v="Inventory loan"/>
    <x v="1"/>
    <x v="1"/>
    <s v="TSXX-LOA2014"/>
    <x v="14"/>
    <x v="8"/>
    <s v="EE142363X1"/>
    <n v="2"/>
    <n v="51750"/>
    <n v="103500"/>
    <x v="0"/>
    <m/>
    <m/>
    <s v="Orthopremium - Consignación Dr Freddy Jácome"/>
    <s v="Virginia"/>
    <m/>
  </r>
  <r>
    <x v="95"/>
    <s v="Inventory loan"/>
    <x v="1"/>
    <x v="1"/>
    <s v="TSXX-LOA2017"/>
    <x v="15"/>
    <x v="12"/>
    <s v="EE148379X1"/>
    <n v="-2"/>
    <n v="51750"/>
    <n v="-103500"/>
    <x v="0"/>
    <m/>
    <m/>
    <s v="Orthopremium - Consignación Dr Freddy Jácome"/>
    <s v="Virginia"/>
    <m/>
  </r>
  <r>
    <x v="96"/>
    <s v="Donación"/>
    <x v="0"/>
    <x v="1"/>
    <s v="820-032"/>
    <x v="32"/>
    <x v="19"/>
    <m/>
    <n v="-1"/>
    <n v="83600"/>
    <n v="-83600"/>
    <x v="0"/>
    <m/>
    <m/>
    <s v="Dr Diego Chávez, autorizado por Elsa Arango entregado a Virgina Hurtado"/>
    <m/>
    <m/>
  </r>
  <r>
    <x v="97"/>
    <s v="Sales"/>
    <x v="0"/>
    <x v="0"/>
    <n v="3308050"/>
    <x v="21"/>
    <x v="17"/>
    <s v="NA"/>
    <n v="-2"/>
    <n v="505243.49166666658"/>
    <n v="-1010486.9833333332"/>
    <x v="1"/>
    <m/>
    <s v="20240007"/>
    <s v="MediLine (JJ Grand Prix - Guatemala)"/>
    <m/>
    <m/>
  </r>
  <r>
    <x v="97"/>
    <s v="Sales"/>
    <x v="0"/>
    <x v="0"/>
    <n v="3318235"/>
    <x v="30"/>
    <x v="2"/>
    <s v="NA"/>
    <n v="-2"/>
    <n v="126823.496"/>
    <n v="-253646.992"/>
    <x v="1"/>
    <m/>
    <s v="20240007"/>
    <s v="MediLine (JJ Grand Prix - Guatemala)"/>
    <m/>
    <s v="Catalina"/>
  </r>
  <r>
    <x v="98"/>
    <s v="Donación"/>
    <x v="1"/>
    <x v="1"/>
    <s v="TSXX-LOA2008"/>
    <x v="13"/>
    <x v="6"/>
    <s v="EE152481X1"/>
    <n v="-2"/>
    <n v="51750"/>
    <n v="-103500"/>
    <x v="0"/>
    <m/>
    <m/>
    <s v="Entregados a Virginia para ciruguia de paciente Sandra Castañeda, cirugano Dr. Diego Chavez"/>
    <m/>
    <m/>
  </r>
  <r>
    <x v="94"/>
    <s v="Sales"/>
    <x v="1"/>
    <x v="0"/>
    <s v="A-1PL-212010"/>
    <x v="25"/>
    <x v="7"/>
    <s v=" L230601001"/>
    <n v="-5"/>
    <n v="69131"/>
    <n v="-345655"/>
    <x v="0"/>
    <m/>
    <n v="20230176"/>
    <s v="MediLine (JJ Grand Prix - Guatemala)"/>
    <m/>
    <s v="Catalina"/>
  </r>
  <r>
    <x v="98"/>
    <s v="Inventory loan"/>
    <x v="1"/>
    <x v="1"/>
    <s v="TSXX-LOA2014"/>
    <x v="14"/>
    <x v="8"/>
    <s v="EE142363X1"/>
    <n v="-2"/>
    <n v="51750"/>
    <n v="-103500"/>
    <x v="0"/>
    <m/>
    <m/>
    <m/>
    <s v="Virginia "/>
    <m/>
  </r>
  <r>
    <x v="99"/>
    <s v="Inventory loan"/>
    <x v="1"/>
    <x v="1"/>
    <s v="TSXX-LOA2014"/>
    <x v="14"/>
    <x v="8"/>
    <s v="EE162379X1"/>
    <n v="2"/>
    <n v="51750"/>
    <n v="103500"/>
    <x v="0"/>
    <m/>
    <m/>
    <m/>
    <s v="Virginia "/>
    <m/>
  </r>
  <r>
    <x v="95"/>
    <s v="Inventory loan"/>
    <x v="1"/>
    <x v="1"/>
    <s v="TSXX-LOA2010"/>
    <x v="7"/>
    <x v="7"/>
    <s v="EE148358X1"/>
    <n v="2"/>
    <n v="51750"/>
    <n v="103500"/>
    <x v="0"/>
    <m/>
    <m/>
    <s v="Orthopremium - Consignación Dr Freddy Jácome"/>
    <s v="Virginia"/>
    <m/>
  </r>
  <r>
    <x v="100"/>
    <s v="Sales"/>
    <x v="1"/>
    <x v="0"/>
    <s v="M-211308"/>
    <x v="3"/>
    <x v="3"/>
    <s v="L210206901"/>
    <n v="-3"/>
    <n v="73331"/>
    <n v="2199930"/>
    <x v="0"/>
    <m/>
    <n v="20240009"/>
    <s v="Smile Arc (Panamá - Dr Martinelli)"/>
    <m/>
    <m/>
  </r>
  <r>
    <x v="100"/>
    <s v="Sales"/>
    <x v="1"/>
    <x v="1"/>
    <s v="TSXX-LOA2012"/>
    <x v="19"/>
    <x v="16"/>
    <s v="EE156002X1"/>
    <n v="-5"/>
    <n v="51750"/>
    <n v="-258750"/>
    <x v="0"/>
    <m/>
    <n v="20240009"/>
    <s v="Smile Arc (Panamá - Dr Martinelli)"/>
    <m/>
    <m/>
  </r>
  <r>
    <x v="100"/>
    <s v="Sales"/>
    <x v="1"/>
    <x v="0"/>
    <s v="A-1PL-212012"/>
    <x v="20"/>
    <x v="16"/>
    <s v="L230702001"/>
    <n v="-40"/>
    <n v="14.268493150684932"/>
    <n v="-570.7397260273973"/>
    <x v="2"/>
    <m/>
    <n v="20240009"/>
    <s v="Smile Arc (Panamá - Dr Martinelli)"/>
    <m/>
    <m/>
  </r>
  <r>
    <x v="100"/>
    <s v="Sales"/>
    <x v="1"/>
    <x v="1"/>
    <s v="TSXX-LOA1508"/>
    <x v="12"/>
    <x v="5"/>
    <s v="EE148345X1"/>
    <n v="-2"/>
    <n v="51750"/>
    <n v="-103500"/>
    <x v="0"/>
    <m/>
    <n v="20240009"/>
    <s v="Smile Arc (Panamá - Dr Martinelli)"/>
    <m/>
    <m/>
  </r>
  <r>
    <x v="100"/>
    <s v="Sales"/>
    <x v="1"/>
    <x v="1"/>
    <s v="TSXX-LOACE1508"/>
    <x v="31"/>
    <x v="13"/>
    <s v="EE149532X1"/>
    <n v="-6"/>
    <n v="51750"/>
    <n v="-310500"/>
    <x v="0"/>
    <m/>
    <s v="20240010"/>
    <s v="Global Connection &amp; Innovation LLC (Mauricio Arbelaez - USA)"/>
    <m/>
    <m/>
  </r>
  <r>
    <x v="100"/>
    <s v="Sales"/>
    <x v="1"/>
    <x v="1"/>
    <s v="TSXX-LOA1508"/>
    <x v="12"/>
    <x v="5"/>
    <s v="EE138065X1"/>
    <n v="-5"/>
    <n v="51750"/>
    <n v="258750"/>
    <x v="0"/>
    <m/>
    <s v="20240010"/>
    <s v="Global Connection &amp; Innovation LLC (Mauricio Arbelaez - USA)"/>
    <m/>
    <m/>
  </r>
  <r>
    <x v="100"/>
    <s v="Sales"/>
    <x v="1"/>
    <x v="1"/>
    <s v="TSXX-LOA1508"/>
    <x v="12"/>
    <x v="5"/>
    <s v="EE141992X1"/>
    <n v="-7"/>
    <n v="51750"/>
    <n v="465750"/>
    <x v="0"/>
    <m/>
    <s v="20240010"/>
    <s v="Global Connection &amp; Innovation LLC (Mauricio Arbelaez - USA)"/>
    <m/>
    <m/>
  </r>
  <r>
    <x v="100"/>
    <s v="Sales"/>
    <x v="1"/>
    <x v="1"/>
    <s v="TSXX-LOA1508"/>
    <x v="12"/>
    <x v="5"/>
    <s v="EE148346X1"/>
    <n v="-13"/>
    <n v="51750"/>
    <n v="-672750"/>
    <x v="0"/>
    <m/>
    <s v="20240010"/>
    <s v="Global Connection &amp; Innovation LLC (Mauricio Arbelaez - USA)"/>
    <m/>
    <m/>
  </r>
  <r>
    <x v="100"/>
    <s v="Sales"/>
    <x v="1"/>
    <x v="1"/>
    <s v="TSXX-LOA2008"/>
    <x v="13"/>
    <x v="6"/>
    <s v="EE152481X1"/>
    <n v="-5"/>
    <n v="51750"/>
    <n v="5175000"/>
    <x v="0"/>
    <m/>
    <s v="20240010"/>
    <s v="Global Connection &amp; Innovation LLC (Mauricio Arbelaez - USA)"/>
    <m/>
    <m/>
  </r>
  <r>
    <x v="98"/>
    <s v="Donación"/>
    <x v="1"/>
    <x v="1"/>
    <s v="TSXX-LOA2010"/>
    <x v="7"/>
    <x v="7"/>
    <s v="EE148358X1"/>
    <n v="-2"/>
    <n v="51750"/>
    <n v="-103500"/>
    <x v="0"/>
    <m/>
    <m/>
    <s v="Entregados a Virginia para ciruguia de paciente Sandra Castañeda, cirugano Dr. Diego Chavez"/>
    <m/>
    <m/>
  </r>
  <r>
    <x v="100"/>
    <s v="Sales"/>
    <x v="1"/>
    <x v="1"/>
    <s v="TSXX-LOA2014"/>
    <x v="14"/>
    <x v="8"/>
    <s v="EE148373X1"/>
    <n v="-22"/>
    <n v="51750"/>
    <n v="3105000"/>
    <x v="0"/>
    <m/>
    <s v="20240010"/>
    <s v="Global Connection &amp; Innovation LLC (Mauricio Arbelaez - USA)"/>
    <m/>
    <m/>
  </r>
  <r>
    <x v="100"/>
    <s v="Sales"/>
    <x v="1"/>
    <x v="1"/>
    <s v="TSXX-LOA2017"/>
    <x v="15"/>
    <x v="12"/>
    <s v="EE160215X1"/>
    <n v="-7"/>
    <n v="51750"/>
    <n v="-362250"/>
    <x v="0"/>
    <m/>
    <s v="20240010"/>
    <s v="Global Connection &amp; Innovation LLC (Mauricio Arbelaez - USA)"/>
    <m/>
    <m/>
  </r>
  <r>
    <x v="101"/>
    <s v="Sales"/>
    <x v="1"/>
    <x v="0"/>
    <s v="A-1PL-211508"/>
    <x v="5"/>
    <x v="5"/>
    <s v=" L230509301"/>
    <n v="-15"/>
    <n v="69131"/>
    <n v="-1036965"/>
    <x v="1"/>
    <m/>
    <s v="20240011"/>
    <s v="Medicona SRL (Guillermo Ramírez-Rep Dominicana)"/>
    <m/>
    <m/>
  </r>
  <r>
    <x v="101"/>
    <s v="Sales"/>
    <x v="1"/>
    <x v="0"/>
    <s v="A-1PL-212008"/>
    <x v="6"/>
    <x v="6"/>
    <s v=" L230402901"/>
    <n v="-15"/>
    <n v="69131"/>
    <n v="-1036965"/>
    <x v="1"/>
    <m/>
    <s v="20240011"/>
    <s v="Medicona SRL (Guillermo Ramírez-Rep Dominicana)"/>
    <m/>
    <m/>
  </r>
  <r>
    <x v="2"/>
    <s v="Sales"/>
    <x v="1"/>
    <x v="0"/>
    <s v="A-1PL-212012"/>
    <x v="20"/>
    <x v="16"/>
    <s v=" L230403301"/>
    <n v="-14"/>
    <n v="69131"/>
    <n v="-967834"/>
    <x v="0"/>
    <m/>
    <n v="20230161"/>
    <s v="Grupo Helix (Panamá - Dra Ilka)"/>
    <m/>
    <s v="Conny"/>
  </r>
  <r>
    <x v="101"/>
    <s v="Sales"/>
    <x v="1"/>
    <x v="0"/>
    <s v="A-1PIZC-212014"/>
    <x v="24"/>
    <x v="20"/>
    <s v="L230905901"/>
    <n v="-9"/>
    <n v="18.345205479452055"/>
    <n v="-165.1068493150685"/>
    <x v="2"/>
    <m/>
    <s v="20240011"/>
    <s v="Medicona SRL (Guillermo Ramírez-Rep Dominicana)"/>
    <m/>
    <m/>
  </r>
  <r>
    <x v="101"/>
    <s v="Sales"/>
    <x v="1"/>
    <x v="1"/>
    <s v="TSXX-LOA1508"/>
    <x v="12"/>
    <x v="5"/>
    <s v="EE138062X1"/>
    <n v="-1"/>
    <n v="51750"/>
    <n v="1478400"/>
    <x v="1"/>
    <m/>
    <s v="20240011"/>
    <s v="Medicona SRL (Guillermo Ramírez-Rep Dominicana)"/>
    <m/>
    <m/>
  </r>
  <r>
    <x v="101"/>
    <s v="Sales"/>
    <x v="1"/>
    <x v="1"/>
    <s v="TSXX-LOA1508"/>
    <x v="12"/>
    <x v="5"/>
    <s v="EE148345X1"/>
    <n v="-2"/>
    <n v="51750"/>
    <n v="3105000"/>
    <x v="1"/>
    <m/>
    <s v="20240011"/>
    <s v="Medicona SRL (Guillermo Ramírez-Rep Dominicana)"/>
    <m/>
    <m/>
  </r>
  <r>
    <x v="101"/>
    <s v="Sales"/>
    <x v="1"/>
    <x v="1"/>
    <s v="TSXX-LOA1508"/>
    <x v="12"/>
    <x v="5"/>
    <s v="EE152484X1"/>
    <n v="-2"/>
    <n v="51750"/>
    <n v="103500"/>
    <x v="1"/>
    <m/>
    <s v="20240011"/>
    <s v="Medicona SRL (Guillermo Ramírez-Rep Dominicana)"/>
    <m/>
    <m/>
  </r>
  <r>
    <x v="101"/>
    <s v="Sales"/>
    <x v="1"/>
    <x v="1"/>
    <s v="TSXX-LOA2008"/>
    <x v="13"/>
    <x v="6"/>
    <s v="EE152481X1"/>
    <n v="-3"/>
    <n v="51750"/>
    <n v="-155250"/>
    <x v="1"/>
    <m/>
    <s v="20240011"/>
    <s v="Medicona SRL (Guillermo Ramírez-Rep Dominicana)"/>
    <m/>
    <m/>
  </r>
  <r>
    <x v="101"/>
    <s v="Sales"/>
    <x v="1"/>
    <x v="1"/>
    <s v="TSXX-LOA2008"/>
    <x v="13"/>
    <x v="6"/>
    <s v="EE152480X1"/>
    <n v="-2"/>
    <n v="51750"/>
    <n v="103500"/>
    <x v="1"/>
    <m/>
    <s v="20240011"/>
    <s v="Medicona SRL (Guillermo Ramírez-Rep Dominicana)"/>
    <m/>
    <m/>
  </r>
  <r>
    <x v="100"/>
    <s v="Sales"/>
    <x v="1"/>
    <x v="0"/>
    <s v="A-1PL-212010"/>
    <x v="25"/>
    <x v="7"/>
    <s v=" L230601001"/>
    <n v="-11"/>
    <n v="69131"/>
    <n v="-760441"/>
    <x v="1"/>
    <m/>
    <n v="20240009"/>
    <s v="Smile Arc (Panamá - Dr Martinelli)"/>
    <m/>
    <m/>
  </r>
  <r>
    <x v="101"/>
    <s v="Sales"/>
    <x v="1"/>
    <x v="1"/>
    <s v="TSXX-LOA2014"/>
    <x v="14"/>
    <x v="8"/>
    <s v="EE148373X1"/>
    <n v="-3"/>
    <n v="51750"/>
    <n v="3105000"/>
    <x v="1"/>
    <m/>
    <s v="20240011"/>
    <s v="Medicona SRL (Guillermo Ramírez-Rep Dominicana)"/>
    <m/>
    <m/>
  </r>
  <r>
    <x v="101"/>
    <s v="Sales"/>
    <x v="1"/>
    <x v="1"/>
    <s v="TSXX-LOA2014"/>
    <x v="14"/>
    <x v="8"/>
    <s v="EE162379X1"/>
    <n v="-2"/>
    <n v="51750"/>
    <n v="103500"/>
    <x v="1"/>
    <m/>
    <s v="20240011"/>
    <s v="Medicona SRL (Guillermo Ramírez-Rep Dominicana)"/>
    <m/>
    <m/>
  </r>
  <r>
    <x v="101"/>
    <s v="Sales"/>
    <x v="1"/>
    <x v="1"/>
    <s v="TSXX-LOA2012"/>
    <x v="19"/>
    <x v="16"/>
    <s v="EE156002X1"/>
    <n v="-3"/>
    <n v="51750"/>
    <n v="2300000"/>
    <x v="1"/>
    <m/>
    <s v="20240011"/>
    <s v="Medicona SRL (Guillermo Ramírez-Rep Dominicana)"/>
    <m/>
    <m/>
  </r>
  <r>
    <x v="101"/>
    <s v="Sales"/>
    <x v="1"/>
    <x v="1"/>
    <s v="TSXX-LOA2012"/>
    <x v="19"/>
    <x v="16"/>
    <s v="EE162378X1"/>
    <n v="-2"/>
    <n v="51750"/>
    <n v="103500"/>
    <x v="1"/>
    <m/>
    <s v="20240011"/>
    <s v="Medicona SRL (Guillermo Ramírez-Rep Dominicana)"/>
    <m/>
    <m/>
  </r>
  <r>
    <x v="101"/>
    <s v="Sales"/>
    <x v="1"/>
    <x v="0"/>
    <s v="A-1PL-212012"/>
    <x v="20"/>
    <x v="16"/>
    <s v="L230702001"/>
    <n v="-15"/>
    <n v="14.268493150684932"/>
    <n v="-214.02739726027397"/>
    <x v="2"/>
    <m/>
    <s v="20240011"/>
    <s v="Medicona SRL (Guillermo Ramírez-Rep Dominicana)"/>
    <m/>
    <m/>
  </r>
  <r>
    <x v="101"/>
    <s v="Inventory loan"/>
    <x v="1"/>
    <x v="1"/>
    <s v="TSXX-LOA2014"/>
    <x v="14"/>
    <x v="8"/>
    <s v="EE162878X1"/>
    <n v="-45"/>
    <n v="51750"/>
    <n v="6727500"/>
    <x v="0"/>
    <m/>
    <m/>
    <m/>
    <s v="Solicitado por la Dra. Elsa Arango, Entregado a Silvia (Orthopremium) 22-01-2024"/>
    <m/>
  </r>
  <r>
    <x v="101"/>
    <s v="Inventory loan"/>
    <x v="1"/>
    <x v="1"/>
    <s v="TSXX-LOA2014"/>
    <x v="14"/>
    <x v="8"/>
    <s v="EE148373X1"/>
    <n v="-15"/>
    <n v="51750"/>
    <n v="3105000"/>
    <x v="0"/>
    <m/>
    <m/>
    <m/>
    <s v="Solicitado por la Dra. Elsa Arango, Entregado a Silvia (Orthopremium) 22-01-2024"/>
    <m/>
  </r>
  <r>
    <x v="101"/>
    <s v="Sales"/>
    <x v="1"/>
    <x v="0"/>
    <s v="A-1PL-211508"/>
    <x v="5"/>
    <x v="5"/>
    <s v=" L230509301"/>
    <n v="-8"/>
    <n v="69131"/>
    <n v="3456550"/>
    <x v="0"/>
    <m/>
    <s v="20240012"/>
    <s v="Dr Carlos Ramiro Llusca (Ecuador)"/>
    <m/>
    <m/>
  </r>
  <r>
    <x v="101"/>
    <s v="Sales"/>
    <x v="1"/>
    <x v="0"/>
    <s v="A-1PL-212008"/>
    <x v="6"/>
    <x v="6"/>
    <s v=" L230402901"/>
    <n v="-2"/>
    <n v="69131"/>
    <n v="4147860"/>
    <x v="0"/>
    <m/>
    <s v="20240012"/>
    <s v="Dr Carlos Ramiro Llusca (Ecuador)"/>
    <m/>
    <m/>
  </r>
  <r>
    <x v="100"/>
    <s v="Sales"/>
    <x v="1"/>
    <x v="1"/>
    <s v="TSXX-LOA2010"/>
    <x v="7"/>
    <x v="7"/>
    <s v="EE148352X1"/>
    <n v="-10"/>
    <n v="51750"/>
    <n v="3105000"/>
    <x v="0"/>
    <m/>
    <s v="20240010"/>
    <s v="Global Connection &amp; Innovation LLC (Mauricio Arbelaez - USA)"/>
    <m/>
    <m/>
  </r>
  <r>
    <x v="101"/>
    <s v="Sales"/>
    <x v="1"/>
    <x v="0"/>
    <s v="A-1PS-222012"/>
    <x v="9"/>
    <x v="9"/>
    <s v="L220601301"/>
    <n v="-3"/>
    <n v="104000"/>
    <n v="-312000"/>
    <x v="1"/>
    <m/>
    <s v="20240012"/>
    <s v="Dr Carlos Ramiro Llusca (Ecuador)"/>
    <m/>
    <m/>
  </r>
  <r>
    <x v="2"/>
    <s v="Sales"/>
    <x v="1"/>
    <x v="0"/>
    <s v="A-1PL-212012"/>
    <x v="20"/>
    <x v="16"/>
    <s v=" L230403301"/>
    <n v="-12"/>
    <n v="69131"/>
    <n v="-829572"/>
    <x v="0"/>
    <m/>
    <n v="20230160"/>
    <s v="MediLine (JJ Grand Prix - Guatemala)"/>
    <m/>
    <s v="Catalina"/>
  </r>
  <r>
    <x v="101"/>
    <s v="Sales"/>
    <x v="1"/>
    <x v="0"/>
    <s v="A-1PIZC-212014"/>
    <x v="24"/>
    <x v="20"/>
    <s v="L230905901"/>
    <n v="-7"/>
    <n v="18.345205479452055"/>
    <n v="-128.41643835616438"/>
    <x v="2"/>
    <m/>
    <s v="20240012"/>
    <s v="Dr Carlos Ramiro Llusca (Ecuador)"/>
    <m/>
    <m/>
  </r>
  <r>
    <x v="101"/>
    <s v="Sales"/>
    <x v="1"/>
    <x v="0"/>
    <s v="A-1PIZC-212017"/>
    <x v="22"/>
    <x v="18"/>
    <s v=" L230500801"/>
    <n v="-6"/>
    <n v="75398.578723404251"/>
    <n v="8888200"/>
    <x v="0"/>
    <m/>
    <s v="20240012"/>
    <s v="Dr Carlos Ramiro Llusca (Ecuador)"/>
    <m/>
    <m/>
  </r>
  <r>
    <x v="101"/>
    <s v="Sales"/>
    <x v="1"/>
    <x v="1"/>
    <s v="TSXX-LOA2012"/>
    <x v="19"/>
    <x v="16"/>
    <s v="EE156002X1"/>
    <n v="-15"/>
    <n v="51750"/>
    <n v="2300000"/>
    <x v="0"/>
    <m/>
    <s v="20240012"/>
    <s v="Dr Carlos Ramiro Llusca (Ecuador)"/>
    <m/>
    <m/>
  </r>
  <r>
    <x v="101"/>
    <s v="Sales"/>
    <x v="1"/>
    <x v="0"/>
    <s v="A-1PL-212012"/>
    <x v="20"/>
    <x v="16"/>
    <s v="L230307201"/>
    <n v="-70"/>
    <n v="14.268493150684932"/>
    <n v="-998.79452054794524"/>
    <x v="2"/>
    <m/>
    <s v="20240012"/>
    <s v="Dr Carlos Ramiro Llusca (Ecuador)"/>
    <m/>
    <m/>
  </r>
  <r>
    <x v="101"/>
    <s v="Sales"/>
    <x v="1"/>
    <x v="1"/>
    <s v="TSXX-LOA2010"/>
    <x v="7"/>
    <x v="7"/>
    <s v="EE148352X1"/>
    <n v="-5"/>
    <n v="51750"/>
    <n v="3105000"/>
    <x v="1"/>
    <m/>
    <s v="20240011"/>
    <s v="Medicona SRL (Guillermo Ramírez-Rep Dominicana)"/>
    <m/>
    <m/>
  </r>
  <r>
    <x v="102"/>
    <s v="Inventory loan"/>
    <x v="1"/>
    <x v="0"/>
    <s v="M-211308"/>
    <x v="3"/>
    <x v="3"/>
    <s v="L210206901"/>
    <n v="4"/>
    <n v="73331"/>
    <n v="293324"/>
    <x v="0"/>
    <m/>
    <m/>
    <m/>
    <s v="Devolucion Mauricio Arbelaez"/>
    <m/>
  </r>
  <r>
    <x v="102"/>
    <s v="Inventory loan"/>
    <x v="1"/>
    <x v="0"/>
    <s v="A-1PIZC-212014"/>
    <x v="24"/>
    <x v="20"/>
    <s v="L230905901"/>
    <n v="4"/>
    <n v="88882"/>
    <n v="355528"/>
    <x v="1"/>
    <m/>
    <m/>
    <m/>
    <s v="Devolucion Mauricio Arbelaez"/>
    <m/>
  </r>
  <r>
    <x v="102"/>
    <s v="Inventory "/>
    <x v="0"/>
    <x v="0"/>
    <n v="3318235"/>
    <x v="30"/>
    <x v="2"/>
    <m/>
    <n v="1"/>
    <n v="126823.496"/>
    <n v="126823.496"/>
    <x v="0"/>
    <m/>
    <m/>
    <m/>
    <s v="Devolucion Mauricio Arbelaez"/>
    <m/>
  </r>
  <r>
    <x v="102"/>
    <s v="Inventory "/>
    <x v="0"/>
    <x v="0"/>
    <n v="3308050"/>
    <x v="21"/>
    <x v="17"/>
    <s v="NA"/>
    <n v="1"/>
    <n v="405643.99600000004"/>
    <n v="405643.99600000004"/>
    <x v="1"/>
    <m/>
    <m/>
    <m/>
    <s v="Devolucion Mauricio Arbelaez"/>
    <m/>
  </r>
  <r>
    <x v="103"/>
    <s v="Sales"/>
    <x v="0"/>
    <x v="0"/>
    <n v="3308050"/>
    <x v="21"/>
    <x v="17"/>
    <s v="NA"/>
    <n v="-1"/>
    <n v="405643.99599999998"/>
    <n v="-405643.99599999998"/>
    <x v="1"/>
    <m/>
    <n v="20240040"/>
    <s v="Dr. Jorge Enrique Contreras"/>
    <m/>
    <m/>
  </r>
  <r>
    <x v="103"/>
    <s v="Sales"/>
    <x v="1"/>
    <x v="1"/>
    <s v="TSXX-LOA2012"/>
    <x v="19"/>
    <x v="16"/>
    <s v="EE160214X1"/>
    <n v="-4"/>
    <n v="51750"/>
    <n v="4140000"/>
    <x v="0"/>
    <m/>
    <n v="20240040"/>
    <s v="Dr. Jorge Enrique Contreras"/>
    <m/>
    <m/>
  </r>
  <r>
    <x v="103"/>
    <s v="Sales"/>
    <x v="0"/>
    <x v="0"/>
    <n v="3318235"/>
    <x v="30"/>
    <x v="2"/>
    <s v="NA"/>
    <n v="-1"/>
    <n v="126823.496"/>
    <n v="2536469.92"/>
    <x v="1"/>
    <m/>
    <n v="20240040"/>
    <s v="Dr. Jorge Enrique Contreras"/>
    <m/>
    <m/>
  </r>
  <r>
    <x v="104"/>
    <s v="Sales"/>
    <x v="1"/>
    <x v="0"/>
    <s v="A-1PS-222012"/>
    <x v="9"/>
    <x v="9"/>
    <s v="L220601301"/>
    <n v="-3"/>
    <n v="104000"/>
    <n v="-312000"/>
    <x v="1"/>
    <m/>
    <n v="20240041"/>
    <s v="SMILE ARC PANAMÀ,S.A."/>
    <m/>
    <m/>
  </r>
  <r>
    <x v="104"/>
    <s v="Sales"/>
    <x v="1"/>
    <x v="0"/>
    <s v="A-1PIZC-212014"/>
    <x v="24"/>
    <x v="20"/>
    <s v="L230905901"/>
    <n v="-22"/>
    <n v="18.345205479452055"/>
    <n v="-403.59452054794519"/>
    <x v="2"/>
    <m/>
    <n v="20240041"/>
    <s v="SMILE ARC PANAMÀ,S.A."/>
    <m/>
    <m/>
  </r>
  <r>
    <x v="104"/>
    <s v="Sales"/>
    <x v="1"/>
    <x v="0"/>
    <s v="A-1PL-212012"/>
    <x v="20"/>
    <x v="16"/>
    <s v="L230702001"/>
    <n v="-25"/>
    <n v="14.268493150684932"/>
    <n v="-356.71232876712332"/>
    <x v="2"/>
    <m/>
    <n v="20240041"/>
    <s v="SMILE ARC PANAMÀ,S.A."/>
    <m/>
    <m/>
  </r>
  <r>
    <x v="104"/>
    <s v="Sales"/>
    <x v="1"/>
    <x v="1"/>
    <s v="TSXX-LOART2012"/>
    <x v="17"/>
    <x v="14"/>
    <s v="EE148385X1"/>
    <n v="-5"/>
    <n v="51750"/>
    <n v="2587500"/>
    <x v="0"/>
    <m/>
    <n v="20240041"/>
    <s v="SMILE ARC PANAMÀ,S.A."/>
    <m/>
    <m/>
  </r>
  <r>
    <x v="104"/>
    <s v="Purchasing"/>
    <x v="1"/>
    <x v="1"/>
    <s v="TSXX-LOA1508"/>
    <x v="12"/>
    <x v="5"/>
    <s v="EE167606X1"/>
    <n v="50"/>
    <n v="51750"/>
    <n v="2587500"/>
    <x v="1"/>
    <s v="SAMPEDRO FV 130605"/>
    <m/>
    <m/>
    <m/>
    <m/>
  </r>
  <r>
    <x v="104"/>
    <s v="Purchasing"/>
    <x v="1"/>
    <x v="1"/>
    <s v="TSXX-LOA2008"/>
    <x v="13"/>
    <x v="6"/>
    <s v="EE167605X1"/>
    <n v="50"/>
    <n v="51750"/>
    <n v="2587500"/>
    <x v="1"/>
    <s v="SAMPEDRO FV 130605"/>
    <m/>
    <m/>
    <m/>
    <m/>
  </r>
  <r>
    <x v="101"/>
    <s v="Sales"/>
    <x v="1"/>
    <x v="0"/>
    <s v="A-1PL-212010"/>
    <x v="25"/>
    <x v="7"/>
    <s v=" L230601001"/>
    <n v="-30"/>
    <n v="69131"/>
    <n v="6913100"/>
    <x v="1"/>
    <m/>
    <s v="20240012"/>
    <s v="Dr Carlos Ramiro Llusca (Ecuador)"/>
    <m/>
    <m/>
  </r>
  <r>
    <x v="104"/>
    <s v="Purchasing"/>
    <x v="1"/>
    <x v="1"/>
    <s v="TSXX-LOA2014"/>
    <x v="14"/>
    <x v="8"/>
    <s v="EE167603X1"/>
    <n v="50"/>
    <n v="51750"/>
    <n v="2587500"/>
    <x v="1"/>
    <s v="SAMPEDRO FV 130605"/>
    <m/>
    <m/>
    <m/>
    <m/>
  </r>
  <r>
    <x v="104"/>
    <s v="Purchasing"/>
    <x v="1"/>
    <x v="1"/>
    <s v="TSXX-LOACE1508"/>
    <x v="16"/>
    <x v="13"/>
    <s v="EE167607X1"/>
    <n v="50"/>
    <n v="51750"/>
    <n v="2587500"/>
    <x v="1"/>
    <s v="SAMPEDRO FV 130605"/>
    <m/>
    <m/>
    <m/>
    <m/>
  </r>
  <r>
    <x v="104"/>
    <s v="Purchasing"/>
    <x v="1"/>
    <x v="1"/>
    <s v="TSXX-LOA2012"/>
    <x v="19"/>
    <x v="16"/>
    <s v="EE167602X1"/>
    <n v="150"/>
    <n v="51750"/>
    <n v="7762500"/>
    <x v="1"/>
    <s v="SAMPEDRO FV 130605"/>
    <m/>
    <m/>
    <m/>
    <m/>
  </r>
  <r>
    <x v="105"/>
    <s v="Sales"/>
    <x v="1"/>
    <x v="1"/>
    <s v="TSXX-LOA2020"/>
    <x v="44"/>
    <x v="25"/>
    <s v="EE160216X1"/>
    <n v="-1"/>
    <n v="60750"/>
    <n v="-60750"/>
    <x v="1"/>
    <m/>
    <s v="20240042"/>
    <s v="Noemy Rendón Hurtado"/>
    <s v="Virginia"/>
    <m/>
  </r>
  <r>
    <x v="105"/>
    <s v="Sales"/>
    <x v="1"/>
    <x v="1"/>
    <s v="TSXX-LOA2014"/>
    <x v="14"/>
    <x v="8"/>
    <s v="EE162878X1"/>
    <n v="-6"/>
    <n v="51750"/>
    <n v="6727500"/>
    <x v="1"/>
    <m/>
    <s v="20240043"/>
    <s v="Luis Medrano (Mexico)"/>
    <m/>
    <m/>
  </r>
  <r>
    <x v="105"/>
    <s v="Sales"/>
    <x v="0"/>
    <x v="1"/>
    <s v="820-029"/>
    <x v="1"/>
    <x v="1"/>
    <n v="52006"/>
    <n v="-2"/>
    <n v="647360"/>
    <n v="-5440000"/>
    <x v="1"/>
    <m/>
    <s v="20240043"/>
    <s v="Luis Medrano (Mexico)"/>
    <m/>
    <s v="Catalina"/>
  </r>
  <r>
    <x v="105"/>
    <s v="Sales"/>
    <x v="0"/>
    <x v="1"/>
    <s v="820-031"/>
    <x v="2"/>
    <x v="2"/>
    <m/>
    <n v="-2"/>
    <n v="102340"/>
    <n v="-860000"/>
    <x v="1"/>
    <m/>
    <s v="20240043"/>
    <s v="Luis Medrano (Mexico)"/>
    <m/>
    <s v="Catalina"/>
  </r>
  <r>
    <x v="105"/>
    <s v="Gift"/>
    <x v="0"/>
    <x v="1"/>
    <s v="820-031"/>
    <x v="2"/>
    <x v="2"/>
    <m/>
    <n v="-2"/>
    <n v="102340"/>
    <n v="-860000"/>
    <x v="1"/>
    <m/>
    <s v="20240043"/>
    <s v="Luis Medrano (Mexico)"/>
    <m/>
    <s v="Catalina"/>
  </r>
  <r>
    <x v="105"/>
    <s v="Sales"/>
    <x v="1"/>
    <x v="1"/>
    <s v="TSXX-LOA2012"/>
    <x v="19"/>
    <x v="16"/>
    <s v="EE160214X1"/>
    <n v="-6"/>
    <n v="51750"/>
    <n v="4140000"/>
    <x v="1"/>
    <m/>
    <s v="20240043"/>
    <s v="Luis Medrano (Mexico)"/>
    <m/>
    <m/>
  </r>
  <r>
    <x v="105"/>
    <s v="Sales"/>
    <x v="1"/>
    <x v="1"/>
    <s v="TSXX-LOA2014"/>
    <x v="14"/>
    <x v="8"/>
    <s v="EE162878X1"/>
    <n v="-4"/>
    <n v="51750"/>
    <n v="-207000"/>
    <x v="1"/>
    <m/>
    <s v="20240044"/>
    <s v="Carlos Bello (Venezuela)"/>
    <m/>
    <m/>
  </r>
  <r>
    <x v="105"/>
    <s v="Sales"/>
    <x v="1"/>
    <x v="1"/>
    <s v="TSXX-LOA2017"/>
    <x v="15"/>
    <x v="12"/>
    <s v="EE148379X1"/>
    <n v="-2"/>
    <n v="51750"/>
    <n v="-103500"/>
    <x v="1"/>
    <m/>
    <s v="20240044"/>
    <s v="Carlos Bello (Venezuela)"/>
    <m/>
    <m/>
  </r>
  <r>
    <x v="105"/>
    <s v="Sales"/>
    <x v="1"/>
    <x v="1"/>
    <s v="TSXX-LOA2012"/>
    <x v="19"/>
    <x v="16"/>
    <s v="EE160214X1"/>
    <n v="-4"/>
    <n v="51750"/>
    <n v="-207000"/>
    <x v="1"/>
    <m/>
    <s v="20240044"/>
    <s v="Carlos Bello (Venezuela)"/>
    <m/>
    <m/>
  </r>
  <r>
    <x v="102"/>
    <s v="Inventory loan"/>
    <x v="1"/>
    <x v="0"/>
    <s v="A-1PL-212010"/>
    <x v="25"/>
    <x v="7"/>
    <s v=" L230601001"/>
    <n v="4"/>
    <n v="69131"/>
    <n v="276524"/>
    <x v="0"/>
    <m/>
    <m/>
    <m/>
    <s v="Devolucion Mauricio Arbelaez"/>
    <m/>
  </r>
  <r>
    <x v="106"/>
    <s v="Inventory loan"/>
    <x v="1"/>
    <x v="1"/>
    <s v="TSXX-LOA2014"/>
    <x v="14"/>
    <x v="8"/>
    <s v="EE162878X1"/>
    <n v="45"/>
    <n v="51750"/>
    <n v="6727500"/>
    <x v="1"/>
    <m/>
    <m/>
    <m/>
    <s v="Devolucion prestamo Silvia (Orthopremium) no fuero usados"/>
    <m/>
  </r>
  <r>
    <x v="106"/>
    <s v="Inventory loan"/>
    <x v="1"/>
    <x v="1"/>
    <s v="TSXX-LOA2014"/>
    <x v="14"/>
    <x v="8"/>
    <s v="EE148373X1"/>
    <n v="15"/>
    <n v="51750"/>
    <n v="3105000"/>
    <x v="1"/>
    <m/>
    <m/>
    <m/>
    <s v="Devolucion prestamo Silvia (Orthopremium) no fuero usados"/>
    <m/>
  </r>
  <r>
    <x v="107"/>
    <s v="Sales"/>
    <x v="1"/>
    <x v="0"/>
    <s v="A-1PL-211508"/>
    <x v="5"/>
    <x v="5"/>
    <s v=" L230509301"/>
    <n v="-11"/>
    <n v="69131"/>
    <n v="-760441"/>
    <x v="1"/>
    <m/>
    <n v="20240046"/>
    <s v="MediLine (JJ Grand Prix - Guatemala)"/>
    <m/>
    <m/>
  </r>
  <r>
    <x v="107"/>
    <s v="Sales"/>
    <x v="1"/>
    <x v="0"/>
    <s v="A-1PL-211508"/>
    <x v="5"/>
    <x v="5"/>
    <s v="L230602201"/>
    <n v="-4"/>
    <n v="14.268493150684932"/>
    <n v="-57.07397260273973"/>
    <x v="2"/>
    <m/>
    <n v="20240046"/>
    <s v="MediLine (JJ Grand Prix - Guatemala)"/>
    <m/>
    <m/>
  </r>
  <r>
    <x v="104"/>
    <s v="Purchasing"/>
    <x v="1"/>
    <x v="1"/>
    <s v="TSXX-LOA2010"/>
    <x v="7"/>
    <x v="7"/>
    <s v="EE167604X1"/>
    <n v="100"/>
    <n v="51750"/>
    <n v="5175000"/>
    <x v="1"/>
    <s v="SAMPEDRO FV 130605"/>
    <m/>
    <m/>
    <m/>
    <m/>
  </r>
  <r>
    <x v="108"/>
    <s v="Sales"/>
    <x v="0"/>
    <x v="0"/>
    <n v="3308050"/>
    <x v="21"/>
    <x v="17"/>
    <s v="NA"/>
    <n v="-2"/>
    <n v="505243.49166666658"/>
    <n v="-1010486.9833333332"/>
    <x v="1"/>
    <m/>
    <n v="20240046"/>
    <s v="MediLine (JJ Grand Prix - Guatemala)"/>
    <m/>
    <m/>
  </r>
  <r>
    <x v="108"/>
    <s v="Sales"/>
    <x v="0"/>
    <x v="0"/>
    <n v="3318235"/>
    <x v="30"/>
    <x v="2"/>
    <s v="NA"/>
    <n v="-2"/>
    <n v="126823.496"/>
    <n v="2536469.92"/>
    <x v="1"/>
    <m/>
    <n v="20240046"/>
    <s v="MediLine (JJ Grand Prix - Guatemala)"/>
    <m/>
    <m/>
  </r>
  <r>
    <x v="107"/>
    <s v="Sales"/>
    <x v="1"/>
    <x v="0"/>
    <s v="A-1PL-212012"/>
    <x v="20"/>
    <x v="16"/>
    <s v="L230307201"/>
    <n v="-6"/>
    <n v="14.268493150684932"/>
    <n v="-85.610958904109594"/>
    <x v="2"/>
    <m/>
    <s v="20240047"/>
    <s v="MediLine (JJ Grand Prix - Guatemala)"/>
    <m/>
    <m/>
  </r>
  <r>
    <x v="107"/>
    <s v="Sales"/>
    <x v="1"/>
    <x v="0"/>
    <s v="A-1PIZC-212014"/>
    <x v="24"/>
    <x v="20"/>
    <s v="L230905901"/>
    <n v="-25"/>
    <n v="18.345205479452055"/>
    <n v="-458.63013698630135"/>
    <x v="2"/>
    <m/>
    <s v="20240047"/>
    <s v="MediLine (JJ Grand Prix - Guatemala)"/>
    <m/>
    <m/>
  </r>
  <r>
    <x v="107"/>
    <s v="Sales"/>
    <x v="0"/>
    <x v="0"/>
    <n v="3318235"/>
    <x v="30"/>
    <x v="2"/>
    <s v="NA"/>
    <n v="-2"/>
    <n v="126823.496"/>
    <n v="-253646.992"/>
    <x v="1"/>
    <m/>
    <s v="20240047"/>
    <s v="MediLine (JJ Grand Prix - Guatemala)"/>
    <m/>
    <m/>
  </r>
  <r>
    <x v="109"/>
    <s v="Donación"/>
    <x v="1"/>
    <x v="1"/>
    <s v="TSXX-LOA2010"/>
    <x v="7"/>
    <x v="7"/>
    <s v="EE148352X1"/>
    <n v="-3"/>
    <n v="51750"/>
    <n v="3105000"/>
    <x v="1"/>
    <m/>
    <m/>
    <s v="Virginia - uso consultorio Elsa Arango"/>
    <m/>
    <m/>
  </r>
  <r>
    <x v="110"/>
    <s v="Sales"/>
    <x v="1"/>
    <x v="1"/>
    <s v="TSXX-LOA2008"/>
    <x v="13"/>
    <x v="6"/>
    <s v="EE152481X1"/>
    <n v="-25"/>
    <n v="51750"/>
    <n v="-1293750"/>
    <x v="1"/>
    <m/>
    <n v="20240048"/>
    <s v="Dr. Pedro Carballo (El Salvador-Jattin)"/>
    <m/>
    <m/>
  </r>
  <r>
    <x v="110"/>
    <s v="Sales"/>
    <x v="1"/>
    <x v="1"/>
    <s v="TSXX-LOA2012"/>
    <x v="19"/>
    <x v="16"/>
    <s v="EE162877X1"/>
    <n v="-20"/>
    <n v="51750"/>
    <n v="-1035000"/>
    <x v="1"/>
    <m/>
    <n v="20240048"/>
    <s v="Dr. Pedro Carballo (El Salvador-Jattin)"/>
    <m/>
    <m/>
  </r>
  <r>
    <x v="110"/>
    <s v="Sales"/>
    <x v="1"/>
    <x v="1"/>
    <s v="TSXX-LOA2014"/>
    <x v="14"/>
    <x v="8"/>
    <s v="EE162878X1"/>
    <n v="-20"/>
    <n v="51750"/>
    <n v="-1035000"/>
    <x v="1"/>
    <m/>
    <n v="20240048"/>
    <s v="Dr. Pedro Carballo (El Salvador-Jattin)"/>
    <m/>
    <m/>
  </r>
  <r>
    <x v="111"/>
    <s v="Donación"/>
    <x v="1"/>
    <x v="1"/>
    <s v="TSXX-LOA2030"/>
    <x v="46"/>
    <x v="27"/>
    <s v="EE160218X1"/>
    <n v="-3"/>
    <n v="51750"/>
    <n v="-155250"/>
    <x v="1"/>
    <m/>
    <m/>
    <s v="Uso consultorio Dra Elsa"/>
    <m/>
    <m/>
  </r>
  <r>
    <x v="111"/>
    <s v="Donación"/>
    <x v="1"/>
    <x v="1"/>
    <s v="TSXX-LOA2025"/>
    <x v="45"/>
    <x v="26"/>
    <s v="EE160217X1"/>
    <n v="-1"/>
    <n v="60750"/>
    <n v="-60750"/>
    <x v="1"/>
    <m/>
    <m/>
    <s v="Uso consultorio Dra Elsa"/>
    <m/>
    <m/>
  </r>
  <r>
    <x v="107"/>
    <s v="Sales"/>
    <x v="1"/>
    <x v="0"/>
    <s v="A-1PL-212010"/>
    <x v="25"/>
    <x v="7"/>
    <s v="L230601001"/>
    <n v="-6"/>
    <n v="69131"/>
    <n v="-414786"/>
    <x v="1"/>
    <m/>
    <n v="20240046"/>
    <s v="MediLine (JJ Grand Prix - Guatemala)"/>
    <m/>
    <m/>
  </r>
  <r>
    <x v="110"/>
    <s v="Sales"/>
    <x v="1"/>
    <x v="1"/>
    <s v="TSXX-LOA2010"/>
    <x v="7"/>
    <x v="7"/>
    <s v="EE148352X1"/>
    <n v="-20"/>
    <n v="51750"/>
    <n v="-1035000"/>
    <x v="1"/>
    <m/>
    <n v="20240048"/>
    <s v="Dr. Pedro Carballo (El Salvador-Jattin)"/>
    <m/>
    <m/>
  </r>
  <r>
    <x v="112"/>
    <s v="Sales"/>
    <x v="1"/>
    <x v="1"/>
    <s v="TSXX-LOA2012"/>
    <x v="19"/>
    <x v="16"/>
    <s v="EE162877X1"/>
    <n v="-20"/>
    <n v="51750"/>
    <n v="-1035000"/>
    <x v="1"/>
    <m/>
    <s v="20240050"/>
    <s v="Medicona SRL (Guillermo Ramírez-Rep Dominicana)"/>
    <m/>
    <m/>
  </r>
  <r>
    <x v="112"/>
    <s v="Sales"/>
    <x v="1"/>
    <x v="0"/>
    <s v="A-1PL-212012"/>
    <x v="20"/>
    <x v="16"/>
    <s v="L230307201"/>
    <n v="-20"/>
    <n v="14.268493150684932"/>
    <n v="-285.36986301369865"/>
    <x v="2"/>
    <m/>
    <s v="20240050"/>
    <s v="Medicona SRL (Guillermo Ramírez-Rep Dominicana)"/>
    <m/>
    <m/>
  </r>
  <r>
    <x v="112"/>
    <s v="Sales"/>
    <x v="0"/>
    <x v="0"/>
    <n v="3308050"/>
    <x v="21"/>
    <x v="17"/>
    <s v="NA"/>
    <n v="-3"/>
    <n v="104.3726235741445"/>
    <n v="-313.11787072243351"/>
    <x v="2"/>
    <m/>
    <s v="20240052"/>
    <s v="Dr Carlos Ramiro Llusca (Ecuador)"/>
    <m/>
    <m/>
  </r>
  <r>
    <x v="112"/>
    <s v="Sales"/>
    <x v="0"/>
    <x v="0"/>
    <n v="3318235"/>
    <x v="30"/>
    <x v="2"/>
    <s v="NA"/>
    <n v="-5"/>
    <n v="126823.496"/>
    <n v="2536469.92"/>
    <x v="1"/>
    <m/>
    <s v="20240052"/>
    <s v="Dr Carlos Ramiro Llusca (Ecuador)"/>
    <m/>
    <m/>
  </r>
  <r>
    <x v="112"/>
    <s v="Sales"/>
    <x v="0"/>
    <x v="1"/>
    <s v="820-029"/>
    <x v="1"/>
    <x v="1"/>
    <n v="52006"/>
    <n v="-2"/>
    <n v="647360"/>
    <n v="27200000"/>
    <x v="1"/>
    <m/>
    <s v="20240052"/>
    <s v="Dr Carlos Ramiro Llusca (Ecuador)"/>
    <m/>
    <m/>
  </r>
  <r>
    <x v="112"/>
    <s v="Sales"/>
    <x v="0"/>
    <x v="1"/>
    <s v="820-031"/>
    <x v="2"/>
    <x v="2"/>
    <s v="NA"/>
    <n v="-2"/>
    <n v="102340"/>
    <n v="6880000"/>
    <x v="1"/>
    <m/>
    <s v="20240052"/>
    <s v="Dr Carlos Ramiro Llusca (Ecuador)"/>
    <m/>
    <m/>
  </r>
  <r>
    <x v="112"/>
    <s v="Sales"/>
    <x v="1"/>
    <x v="0"/>
    <s v="A-1PL-211508"/>
    <x v="5"/>
    <x v="5"/>
    <s v="L230602201"/>
    <n v="-8"/>
    <n v="14.268493150684932"/>
    <n v="2356643.94893617"/>
    <x v="2"/>
    <m/>
    <s v="20240052"/>
    <s v="Dr Carlos Ramiro Llusca (Ecuador)"/>
    <m/>
    <m/>
  </r>
  <r>
    <x v="112"/>
    <s v="Sales"/>
    <x v="1"/>
    <x v="0"/>
    <s v="A-1PIZC-212017"/>
    <x v="22"/>
    <x v="18"/>
    <s v=" L230500801"/>
    <n v="-7"/>
    <n v="75398.578723404251"/>
    <n v="8888200"/>
    <x v="1"/>
    <m/>
    <s v="20240052"/>
    <s v="Dr Carlos Ramiro Llusca (Ecuador)"/>
    <m/>
    <m/>
  </r>
  <r>
    <x v="112"/>
    <s v="Sales"/>
    <x v="1"/>
    <x v="1"/>
    <s v="TSXX-LOA2008"/>
    <x v="13"/>
    <x v="6"/>
    <s v="EE152481X1"/>
    <n v="-2"/>
    <n v="51750"/>
    <n v="-103500"/>
    <x v="1"/>
    <m/>
    <s v="20240052"/>
    <s v="Dr Carlos Ramiro Llusca (Ecuador)"/>
    <m/>
    <m/>
  </r>
  <r>
    <x v="112"/>
    <s v="Sales"/>
    <x v="1"/>
    <x v="1"/>
    <s v="TSXX-LOA2010"/>
    <x v="7"/>
    <x v="7"/>
    <s v="EE148352X1"/>
    <n v="-5"/>
    <n v="51750"/>
    <n v="-258750"/>
    <x v="1"/>
    <m/>
    <s v="20240050"/>
    <s v="Medicona SRL (Guillermo Ramírez-Rep Dominicana)"/>
    <m/>
    <m/>
  </r>
  <r>
    <x v="112"/>
    <s v="Sales"/>
    <x v="1"/>
    <x v="1"/>
    <s v="TSXX-LOART2012"/>
    <x v="17"/>
    <x v="14"/>
    <s v="EE148385X1"/>
    <n v="-10"/>
    <n v="51750"/>
    <n v="11500000"/>
    <x v="1"/>
    <m/>
    <s v="20240052"/>
    <s v="Dr Carlos Ramiro Llusca (Ecuador)"/>
    <m/>
    <m/>
  </r>
  <r>
    <x v="112"/>
    <s v="Sales"/>
    <x v="1"/>
    <x v="1"/>
    <s v="TSXX-LOA2012"/>
    <x v="19"/>
    <x v="16"/>
    <s v="EE167602X1"/>
    <n v="-10"/>
    <n v="51750"/>
    <n v="7762500"/>
    <x v="1"/>
    <m/>
    <s v="20240052"/>
    <s v="Dr Carlos Ramiro Llusca (Ecuador)"/>
    <m/>
    <m/>
  </r>
  <r>
    <x v="112"/>
    <s v="Sales"/>
    <x v="1"/>
    <x v="0"/>
    <s v="A-1PL-212012"/>
    <x v="20"/>
    <x v="16"/>
    <s v="L230307201"/>
    <n v="-4"/>
    <n v="14.268493150684932"/>
    <n v="-57.07397260273973"/>
    <x v="2"/>
    <m/>
    <s v="20240052"/>
    <s v="Dr Carlos Ramiro Llusca (Ecuador)"/>
    <m/>
    <m/>
  </r>
  <r>
    <x v="113"/>
    <s v="Sales"/>
    <x v="0"/>
    <x v="0"/>
    <s v="Llave Corta"/>
    <x v="53"/>
    <x v="37"/>
    <m/>
    <n v="-1"/>
    <n v="286149.49600000004"/>
    <n v="-286149.49600000004"/>
    <x v="1"/>
    <m/>
    <s v="20240054"/>
    <s v="Beatriz E Erazo Urrea"/>
    <m/>
    <m/>
  </r>
  <r>
    <x v="112"/>
    <s v="Sales"/>
    <x v="1"/>
    <x v="0"/>
    <s v="A-1PL-212010"/>
    <x v="25"/>
    <x v="7"/>
    <s v=" L230601001"/>
    <n v="-5"/>
    <n v="69131"/>
    <n v="-345655"/>
    <x v="1"/>
    <m/>
    <s v="20240050"/>
    <s v="Medicona SRL (Guillermo Ramírez-Rep Dominicana)"/>
    <m/>
    <m/>
  </r>
  <r>
    <x v="112"/>
    <s v="Sales"/>
    <x v="1"/>
    <x v="0"/>
    <s v="A-1PL-212012"/>
    <x v="20"/>
    <x v="16"/>
    <s v="L231002601"/>
    <n v="-10"/>
    <n v="58916.098723404248"/>
    <n v="589160.98723404249"/>
    <x v="1"/>
    <m/>
    <s v="20240052"/>
    <s v="Dr Carlos Ramiro Llusca (Ecuador)"/>
    <s v="Prestamos por parte de Orthopremium"/>
    <m/>
  </r>
  <r>
    <x v="112"/>
    <s v="Sales"/>
    <x v="1"/>
    <x v="1"/>
    <s v="TSXX-LOA2010"/>
    <x v="7"/>
    <x v="7"/>
    <s v="EE148352X1"/>
    <n v="-3"/>
    <n v="51750"/>
    <n v="3105000"/>
    <x v="1"/>
    <m/>
    <s v="20240052"/>
    <s v="Dr Carlos Ramiro Llusca (Ecuador)"/>
    <m/>
    <m/>
  </r>
  <r>
    <x v="114"/>
    <s v="Sales"/>
    <x v="1"/>
    <x v="1"/>
    <s v="TSXX-LOA2008"/>
    <x v="13"/>
    <x v="6"/>
    <s v="EE167605X1"/>
    <n v="-40"/>
    <n v="51750"/>
    <n v="2587500"/>
    <x v="1"/>
    <m/>
    <s v="20240055"/>
    <s v="COIDES"/>
    <m/>
    <m/>
  </r>
  <r>
    <x v="114"/>
    <s v="Sales"/>
    <x v="1"/>
    <x v="1"/>
    <s v="TSXX-LOART2012"/>
    <x v="17"/>
    <x v="14"/>
    <s v="EE148385X1"/>
    <n v="-40"/>
    <n v="51750"/>
    <n v="-2070000"/>
    <x v="1"/>
    <m/>
    <s v="20240055"/>
    <s v="COIDES"/>
    <m/>
    <m/>
  </r>
  <r>
    <x v="114"/>
    <s v="Sales"/>
    <x v="1"/>
    <x v="1"/>
    <s v="TSXX-LOA2014"/>
    <x v="14"/>
    <x v="8"/>
    <s v="EE162878X1"/>
    <n v="-80"/>
    <n v="51750"/>
    <n v="-4140000"/>
    <x v="1"/>
    <m/>
    <s v="20240055"/>
    <s v="COIDES"/>
    <m/>
    <m/>
  </r>
  <r>
    <x v="114"/>
    <s v="Sales"/>
    <x v="0"/>
    <x v="1"/>
    <s v="820-029"/>
    <x v="1"/>
    <x v="1"/>
    <n v="52006"/>
    <n v="-4"/>
    <n v="647360"/>
    <n v="-2589440"/>
    <x v="1"/>
    <m/>
    <s v="20240055"/>
    <s v="COIDES"/>
    <m/>
    <m/>
  </r>
  <r>
    <x v="114"/>
    <s v="Sales"/>
    <x v="0"/>
    <x v="1"/>
    <s v="820-031"/>
    <x v="2"/>
    <x v="2"/>
    <s v="NA"/>
    <n v="-4"/>
    <n v="102340"/>
    <n v="-409360"/>
    <x v="1"/>
    <m/>
    <s v="20240055"/>
    <s v="COIDES"/>
    <m/>
    <m/>
  </r>
  <r>
    <x v="114"/>
    <s v="Sales"/>
    <x v="1"/>
    <x v="1"/>
    <s v="TSXX-LOA2012"/>
    <x v="19"/>
    <x v="16"/>
    <s v="EE167602X1"/>
    <n v="-40"/>
    <n v="51750"/>
    <n v="-2070000"/>
    <x v="1"/>
    <m/>
    <s v="20240055"/>
    <s v="COIDES"/>
    <m/>
    <m/>
  </r>
  <r>
    <x v="114"/>
    <s v="Donación"/>
    <x v="1"/>
    <x v="1"/>
    <s v="TSXX-LOA2012"/>
    <x v="19"/>
    <x v="16"/>
    <s v="EE156002X1"/>
    <n v="-2"/>
    <n v="51750"/>
    <n v="-103500"/>
    <x v="1"/>
    <m/>
    <m/>
    <s v="Uso consultorio Dra Elsa"/>
    <m/>
    <m/>
  </r>
  <r>
    <x v="114"/>
    <s v="Donación"/>
    <x v="1"/>
    <x v="1"/>
    <s v="TSXX-LOA2012"/>
    <x v="19"/>
    <x v="16"/>
    <s v="EE160214X1"/>
    <n v="-1"/>
    <n v="51750"/>
    <n v="-51750"/>
    <x v="1"/>
    <m/>
    <m/>
    <s v="Uso consultorio Dra Elsa"/>
    <m/>
    <m/>
  </r>
  <r>
    <x v="112"/>
    <s v="Inventory loan"/>
    <x v="1"/>
    <x v="0"/>
    <s v="A-1PL-212012"/>
    <x v="20"/>
    <x v="16"/>
    <s v="L231002601"/>
    <n v="10"/>
    <n v="58916.098723404248"/>
    <n v="589160.98723404249"/>
    <x v="1"/>
    <m/>
    <m/>
    <m/>
    <s v="Prestamo por parte de Orthopremium"/>
    <m/>
  </r>
  <r>
    <x v="115"/>
    <s v="Sales"/>
    <x v="1"/>
    <x v="0"/>
    <s v="A-1PL-211508"/>
    <x v="5"/>
    <x v="5"/>
    <s v="L230602201"/>
    <n v="-15"/>
    <n v="14.268493150684932"/>
    <n v="-214.02739726027397"/>
    <x v="2"/>
    <m/>
    <s v="20240056"/>
    <s v="JESUS RODRIGUEZ RIOS (MEXICO)"/>
    <m/>
    <m/>
  </r>
  <r>
    <x v="115"/>
    <s v="Sales"/>
    <x v="1"/>
    <x v="0"/>
    <s v="A-1PL-212008"/>
    <x v="6"/>
    <x v="6"/>
    <s v=" L230402901"/>
    <n v="-10"/>
    <n v="69131"/>
    <n v="-691310"/>
    <x v="1"/>
    <m/>
    <s v="20240056"/>
    <s v="JESUS RODRIGUEZ RIOS (MEXICO)"/>
    <m/>
    <m/>
  </r>
  <r>
    <x v="114"/>
    <s v="Sales"/>
    <x v="1"/>
    <x v="1"/>
    <s v="TSXX-LOA2010"/>
    <x v="7"/>
    <x v="7"/>
    <s v="EE162876X1"/>
    <n v="-40"/>
    <n v="51750"/>
    <n v="-2070000"/>
    <x v="1"/>
    <m/>
    <s v="20240055"/>
    <s v="COIDES"/>
    <m/>
    <m/>
  </r>
  <r>
    <x v="115"/>
    <s v="Sales"/>
    <x v="1"/>
    <x v="0"/>
    <s v="A-1PS-222012"/>
    <x v="9"/>
    <x v="9"/>
    <s v="L220601301"/>
    <n v="-10"/>
    <n v="104000"/>
    <n v="-1040000"/>
    <x v="1"/>
    <m/>
    <s v="20240056"/>
    <s v="JESUS RODRIGUEZ RIOS (MEXICO)"/>
    <m/>
    <m/>
  </r>
  <r>
    <x v="115"/>
    <s v="Sales"/>
    <x v="1"/>
    <x v="0"/>
    <s v="A-1PIZC-212014"/>
    <x v="24"/>
    <x v="20"/>
    <s v="L230905901"/>
    <n v="-15"/>
    <n v="18.345205479452055"/>
    <n v="-275.17808219178085"/>
    <x v="2"/>
    <m/>
    <s v="20240056"/>
    <s v="JESUS RODRIGUEZ RIOS (MEXICO)"/>
    <m/>
    <m/>
  </r>
  <r>
    <x v="115"/>
    <s v="Sales"/>
    <x v="1"/>
    <x v="1"/>
    <s v="TSXX-LOA2008"/>
    <x v="13"/>
    <x v="6"/>
    <s v="EE167605X1"/>
    <n v="-5"/>
    <n v="51750"/>
    <n v="-258750"/>
    <x v="1"/>
    <m/>
    <s v="20240057"/>
    <s v="Smile Arc (Panamá - Dr Martinelli)"/>
    <m/>
    <m/>
  </r>
  <r>
    <x v="115"/>
    <s v="Sales"/>
    <x v="1"/>
    <x v="1"/>
    <s v="TSXX-LOART2012"/>
    <x v="17"/>
    <x v="14"/>
    <s v="EE148385X1"/>
    <n v="-2"/>
    <n v="51750"/>
    <n v="-103500"/>
    <x v="1"/>
    <m/>
    <s v="20240057"/>
    <s v="Smile Arc (Panamá - Dr Martinelli)"/>
    <m/>
    <m/>
  </r>
  <r>
    <x v="115"/>
    <s v="Sales"/>
    <x v="1"/>
    <x v="0"/>
    <s v="A-1PL-211508"/>
    <x v="5"/>
    <x v="5"/>
    <s v="L230602201"/>
    <n v="-13"/>
    <n v="14.268493150684932"/>
    <n v="-185.49041095890414"/>
    <x v="2"/>
    <m/>
    <s v="20240057"/>
    <s v="Smile Arc (Panamá - Dr Martinelli)"/>
    <m/>
    <m/>
  </r>
  <r>
    <x v="115"/>
    <s v="Sales"/>
    <x v="1"/>
    <x v="0"/>
    <s v="A-1PL-212008"/>
    <x v="6"/>
    <x v="6"/>
    <s v=" L230402901"/>
    <n v="-5"/>
    <n v="69131"/>
    <n v="-345655"/>
    <x v="1"/>
    <m/>
    <s v="20240057"/>
    <s v="Smile Arc (Panamá - Dr Martinelli)"/>
    <m/>
    <m/>
  </r>
  <r>
    <x v="115"/>
    <s v="Sales"/>
    <x v="1"/>
    <x v="0"/>
    <s v="A-1PS-222012"/>
    <x v="9"/>
    <x v="9"/>
    <s v="L220601301"/>
    <n v="-12"/>
    <n v="104000"/>
    <n v="-1248000"/>
    <x v="1"/>
    <m/>
    <s v="20240057"/>
    <s v="Smile Arc (Panamá - Dr Martinelli)"/>
    <m/>
    <m/>
  </r>
  <r>
    <x v="115"/>
    <s v="Sales"/>
    <x v="1"/>
    <x v="0"/>
    <s v="A-1PIZC-212017"/>
    <x v="22"/>
    <x v="18"/>
    <s v=" L230500801"/>
    <n v="-4"/>
    <n v="75398.578723404251"/>
    <n v="-301594.314893617"/>
    <x v="1"/>
    <m/>
    <s v="20240057"/>
    <s v="Smile Arc (Panamá - Dr Martinelli)"/>
    <m/>
    <m/>
  </r>
  <r>
    <x v="115"/>
    <s v="Sales"/>
    <x v="0"/>
    <x v="0"/>
    <n v="3318225"/>
    <x v="23"/>
    <x v="19"/>
    <s v="NA"/>
    <n v="-2"/>
    <n v="206486.49600000001"/>
    <n v="-2064864.9600000002"/>
    <x v="1"/>
    <m/>
    <s v="20240057"/>
    <s v="Smile Arc (Panamá - Dr Martinelli)"/>
    <m/>
    <m/>
  </r>
  <r>
    <x v="115"/>
    <s v="Sales"/>
    <x v="1"/>
    <x v="1"/>
    <s v="TSXX-LOA2012"/>
    <x v="19"/>
    <x v="16"/>
    <s v="EE167602X1"/>
    <n v="-5"/>
    <n v="51750"/>
    <n v="-258750"/>
    <x v="1"/>
    <m/>
    <s v="20240057"/>
    <s v="Smile Arc (Panamá - Dr Martinelli)"/>
    <m/>
    <m/>
  </r>
  <r>
    <x v="115"/>
    <s v="Inventory loan"/>
    <x v="1"/>
    <x v="1"/>
    <s v="TSXX-LOA2012"/>
    <x v="19"/>
    <x v="16"/>
    <s v="EE167602X1"/>
    <n v="-2"/>
    <n v="51750"/>
    <n v="-103500"/>
    <x v="1"/>
    <m/>
    <m/>
    <s v="Prestamo Virginia Hurtado"/>
    <m/>
    <m/>
  </r>
  <r>
    <x v="115"/>
    <s v="Inventory loan"/>
    <x v="1"/>
    <x v="1"/>
    <s v="TSXX-LOA2010"/>
    <x v="7"/>
    <x v="7"/>
    <s v="EE148354X1"/>
    <n v="-2"/>
    <n v="51750"/>
    <n v="-103500"/>
    <x v="1"/>
    <m/>
    <m/>
    <s v="Prestamo Virginia Hurtado"/>
    <m/>
    <m/>
  </r>
  <r>
    <x v="115"/>
    <s v="Sales"/>
    <x v="1"/>
    <x v="0"/>
    <s v="A-1PL-212010"/>
    <x v="25"/>
    <x v="7"/>
    <s v=" L230601001"/>
    <n v="-10"/>
    <n v="69131"/>
    <n v="-691310"/>
    <x v="1"/>
    <m/>
    <s v="20240056"/>
    <s v="JESUS RODRIGUEZ RIOS (MEXICO)"/>
    <m/>
    <m/>
  </r>
  <r>
    <x v="116"/>
    <s v="Inventory loan"/>
    <x v="1"/>
    <x v="1"/>
    <s v="TSXX-LOA2012"/>
    <x v="19"/>
    <x v="16"/>
    <s v="EE162880X1"/>
    <n v="2"/>
    <n v="51750"/>
    <n v="103500"/>
    <x v="1"/>
    <m/>
    <m/>
    <s v="Devolucion Prestamo Virginia Hurtado 26-3"/>
    <m/>
    <m/>
  </r>
  <r>
    <x v="116"/>
    <s v="Purchasing"/>
    <x v="1"/>
    <x v="1"/>
    <s v="CAPXX-ATLA"/>
    <x v="54"/>
    <x v="38"/>
    <s v="EE170780X1"/>
    <n v="60"/>
    <n v="45000"/>
    <n v="2700000"/>
    <x v="1"/>
    <s v="SAMPEDRO FV 134144"/>
    <m/>
    <m/>
    <m/>
    <m/>
  </r>
  <r>
    <x v="116"/>
    <s v="Inventory movement"/>
    <x v="1"/>
    <x v="1"/>
    <s v="CAPXX-ATLA"/>
    <x v="54"/>
    <x v="38"/>
    <s v="EE170780X1"/>
    <n v="-40"/>
    <n v="45000"/>
    <n v="-1800000"/>
    <x v="1"/>
    <m/>
    <m/>
    <s v="Envio Orthorichh para soldadura"/>
    <m/>
    <m/>
  </r>
  <r>
    <x v="116"/>
    <s v="Inventory loan"/>
    <x v="1"/>
    <x v="1"/>
    <s v="TSXX-LOA2010"/>
    <x v="7"/>
    <x v="7"/>
    <s v="EE162377X1"/>
    <n v="2"/>
    <n v="51750"/>
    <n v="103500"/>
    <x v="1"/>
    <m/>
    <m/>
    <s v="Devolucion Prestamo Virginia Hurtado 26-3"/>
    <m/>
    <m/>
  </r>
  <r>
    <x v="117"/>
    <s v="Inventory movement"/>
    <x v="1"/>
    <x v="1"/>
    <s v="TSXX-LOA2040"/>
    <x v="48"/>
    <x v="29"/>
    <s v="CL160220X1"/>
    <n v="-3"/>
    <n v="60750"/>
    <n v="3037500"/>
    <x v="1"/>
    <m/>
    <m/>
    <s v="Uso consultorios Dra Elsa entregado a Virginia Hurtado"/>
    <m/>
    <m/>
  </r>
  <r>
    <x v="117"/>
    <s v="Inventory movement"/>
    <x v="1"/>
    <x v="1"/>
    <s v="TSXX-LOA2035"/>
    <x v="47"/>
    <x v="28"/>
    <s v="EE160219X1"/>
    <n v="-2"/>
    <n v="60750"/>
    <n v="-121500"/>
    <x v="1"/>
    <m/>
    <m/>
    <s v="Uso consultorios Dra Elsa entregado a Virginia Hurtado"/>
    <m/>
    <m/>
  </r>
  <r>
    <x v="117"/>
    <s v="Inventory movement"/>
    <x v="1"/>
    <x v="1"/>
    <s v="TSXX-LOA2030"/>
    <x v="46"/>
    <x v="27"/>
    <s v="EE160218X1"/>
    <n v="-4"/>
    <n v="60750"/>
    <n v="3037500"/>
    <x v="1"/>
    <m/>
    <m/>
    <s v="Uso consultorios Dra Elsa entregado a Virginia Hurtado"/>
    <m/>
    <m/>
  </r>
  <r>
    <x v="117"/>
    <s v="Inventory movement"/>
    <x v="1"/>
    <x v="1"/>
    <s v="TSXX-LOA2025"/>
    <x v="45"/>
    <x v="26"/>
    <s v="EE160217X1"/>
    <n v="-4"/>
    <n v="60750"/>
    <n v="-243000"/>
    <x v="1"/>
    <m/>
    <m/>
    <s v="Uso consultorios Dra Elsa entregado a Virginia Hurtado"/>
    <m/>
    <m/>
  </r>
  <r>
    <x v="117"/>
    <s v="Inventory movement"/>
    <x v="1"/>
    <x v="1"/>
    <s v="TSXX-LOA2014"/>
    <x v="14"/>
    <x v="8"/>
    <s v="EE148373X1"/>
    <n v="-2"/>
    <n v="51750"/>
    <n v="3105000"/>
    <x v="1"/>
    <m/>
    <m/>
    <s v="Uso consultorios Dra Elsa entregado a Virginia Hurtado"/>
    <m/>
    <m/>
  </r>
  <r>
    <x v="117"/>
    <s v="Inventory movement"/>
    <x v="1"/>
    <x v="1"/>
    <s v="TSXX-LOA2020"/>
    <x v="44"/>
    <x v="25"/>
    <s v="EE160216X1"/>
    <n v="-4"/>
    <n v="60750"/>
    <n v="-243000"/>
    <x v="1"/>
    <m/>
    <m/>
    <s v="Uso consultorios Dra Elsa entregado a Virginia Hurtado"/>
    <m/>
    <m/>
  </r>
  <r>
    <x v="117"/>
    <s v="Inventory movement"/>
    <x v="1"/>
    <x v="1"/>
    <s v="TSXX-LOART2012"/>
    <x v="28"/>
    <x v="14"/>
    <s v="EE148384X1"/>
    <n v="-2"/>
    <n v="51750"/>
    <n v="2587500"/>
    <x v="1"/>
    <m/>
    <m/>
    <s v="Uso consultorios Dra Elsa entregado a Virginia Hurtado"/>
    <m/>
    <m/>
  </r>
  <r>
    <x v="117"/>
    <s v="Inventory movement"/>
    <x v="1"/>
    <x v="1"/>
    <s v="TSXX-LOA2012"/>
    <x v="19"/>
    <x v="16"/>
    <s v="EE162880X1"/>
    <n v="-2"/>
    <n v="51750"/>
    <n v="103500"/>
    <x v="1"/>
    <m/>
    <m/>
    <s v="Uso consultorios Dra Elsa entregado a Virginia Hurtado"/>
    <m/>
    <m/>
  </r>
  <r>
    <x v="117"/>
    <s v="Inventory movement"/>
    <x v="1"/>
    <x v="1"/>
    <s v="TSXX-LOA2012"/>
    <x v="19"/>
    <x v="16"/>
    <s v="EE156002X1"/>
    <n v="-2"/>
    <n v="51750"/>
    <n v="2300000"/>
    <x v="1"/>
    <m/>
    <m/>
    <s v="Uso consultorios Dra Elsa entregado a Virginia Hurtado"/>
    <m/>
    <m/>
  </r>
  <r>
    <x v="117"/>
    <s v="Inventory loan"/>
    <x v="1"/>
    <x v="1"/>
    <s v="TSXX-LOA2030"/>
    <x v="46"/>
    <x v="27"/>
    <s v="EE160218X1"/>
    <n v="-1"/>
    <n v="60750"/>
    <n v="3037500"/>
    <x v="1"/>
    <m/>
    <m/>
    <s v="Prestamo Virginia Hurtado"/>
    <m/>
    <m/>
  </r>
  <r>
    <x v="117"/>
    <s v="Inventory loan"/>
    <x v="1"/>
    <x v="1"/>
    <s v="TSXX-LOA2025"/>
    <x v="45"/>
    <x v="26"/>
    <s v="EE160217X1"/>
    <n v="-1"/>
    <n v="60750"/>
    <n v="-60750"/>
    <x v="1"/>
    <m/>
    <m/>
    <s v="Prestamo Virginia Hurtado"/>
    <m/>
    <m/>
  </r>
  <r>
    <x v="118"/>
    <s v="Inventory loan"/>
    <x v="1"/>
    <x v="1"/>
    <s v="TSXX-LOA2010"/>
    <x v="7"/>
    <x v="7"/>
    <s v="EE162377X1"/>
    <n v="-2"/>
    <n v="51750"/>
    <n v="103500"/>
    <x v="1"/>
    <m/>
    <m/>
    <s v="Uso consultorio Dra Elsa entregado a Virginia Hurtado"/>
    <m/>
    <m/>
  </r>
  <r>
    <x v="119"/>
    <s v="Inventory loan"/>
    <x v="1"/>
    <x v="1"/>
    <s v="TSXX-LOA2030"/>
    <x v="46"/>
    <x v="27"/>
    <s v="EE160218X1"/>
    <n v="1"/>
    <n v="60750"/>
    <n v="3037500"/>
    <x v="1"/>
    <m/>
    <m/>
    <s v="Devolucion Prestamo Virginia Hurtado"/>
    <m/>
    <m/>
  </r>
  <r>
    <x v="119"/>
    <s v="Inventory loan"/>
    <x v="1"/>
    <x v="1"/>
    <s v="TSXX-LOA2025"/>
    <x v="45"/>
    <x v="26"/>
    <s v="EE160217X1"/>
    <n v="1"/>
    <n v="60750"/>
    <n v="60750"/>
    <x v="1"/>
    <m/>
    <m/>
    <s v="Devolucion Prestamo Virginia Hurtado"/>
    <m/>
    <m/>
  </r>
  <r>
    <x v="120"/>
    <s v="Sales"/>
    <x v="0"/>
    <x v="0"/>
    <n v="3318235"/>
    <x v="30"/>
    <x v="2"/>
    <s v="NA"/>
    <n v="-4"/>
    <n v="126823.496"/>
    <n v="2536469.92"/>
    <x v="1"/>
    <m/>
    <s v="20240061"/>
    <s v="Sideral Business (Perú - Roger Echaiz)"/>
    <m/>
    <m/>
  </r>
  <r>
    <x v="120"/>
    <s v="Sales"/>
    <x v="0"/>
    <x v="0"/>
    <n v="3318225"/>
    <x v="23"/>
    <x v="19"/>
    <s v="NA"/>
    <n v="-1"/>
    <n v="206486.49600000001"/>
    <n v="-2064864.9600000002"/>
    <x v="1"/>
    <m/>
    <s v="20240061"/>
    <s v="Sideral Business (Perú - Roger Echaiz)"/>
    <m/>
    <m/>
  </r>
  <r>
    <x v="120"/>
    <s v="Obsequio"/>
    <x v="0"/>
    <x v="0"/>
    <n v="3308050"/>
    <x v="55"/>
    <x v="17"/>
    <s v="NA"/>
    <n v="-1"/>
    <n v="104.3726235741445"/>
    <n v="-104.3726235741445"/>
    <x v="2"/>
    <m/>
    <s v="20240061"/>
    <s v="Sideral Business (Perú - Roger Echaiz)"/>
    <s v="Garantia"/>
    <m/>
  </r>
  <r>
    <x v="120"/>
    <s v="Obsequio"/>
    <x v="0"/>
    <x v="0"/>
    <n v="3318235"/>
    <x v="30"/>
    <x v="2"/>
    <s v="NA"/>
    <n v="-1"/>
    <n v="126823.496"/>
    <n v="2536469.92"/>
    <x v="1"/>
    <m/>
    <s v="20240061"/>
    <s v="Sideral Business (Perú - Roger Echaiz)"/>
    <m/>
    <m/>
  </r>
  <r>
    <x v="121"/>
    <s v="Inventory movement"/>
    <x v="1"/>
    <x v="1"/>
    <s v="TSXX-LOA1508"/>
    <x v="12"/>
    <x v="5"/>
    <s v="EE130757X1"/>
    <n v="2"/>
    <n v="51750"/>
    <n v="103500"/>
    <x v="1"/>
    <m/>
    <m/>
    <m/>
    <s v="Retorno COIDES"/>
    <m/>
  </r>
  <r>
    <x v="122"/>
    <s v="Inventory loan"/>
    <x v="1"/>
    <x v="1"/>
    <s v="TSXX-LOA2012"/>
    <x v="19"/>
    <x v="16"/>
    <s v="EE167602X1"/>
    <n v="-3"/>
    <n v="51750"/>
    <n v="7762500"/>
    <x v="0"/>
    <m/>
    <m/>
    <s v="Uso consultorio Dra Elsa entregado a Virginia Hurtado"/>
    <m/>
    <m/>
  </r>
  <r>
    <x v="123"/>
    <s v="Sales"/>
    <x v="1"/>
    <x v="0"/>
    <s v="A-1PIZC-212014"/>
    <x v="24"/>
    <x v="20"/>
    <s v="L230905901"/>
    <n v="-12"/>
    <n v="18.345205479452055"/>
    <n v="-220.14246575342466"/>
    <x v="2"/>
    <m/>
    <n v="20240064"/>
    <s v="MediLine (JJ Grand Prix - Guatemala)"/>
    <m/>
    <m/>
  </r>
  <r>
    <x v="123"/>
    <s v="Sales"/>
    <x v="0"/>
    <x v="1"/>
    <s v="820-031"/>
    <x v="2"/>
    <x v="2"/>
    <s v="NA"/>
    <n v="-10"/>
    <n v="102340"/>
    <n v="8187200"/>
    <x v="1"/>
    <m/>
    <n v="20240065"/>
    <s v="Global Connection &amp; Innovation LLC (Mauricio Arbelaez - USA)"/>
    <m/>
    <m/>
  </r>
  <r>
    <x v="123"/>
    <s v="Sales"/>
    <x v="1"/>
    <x v="0"/>
    <s v="A-1PL-212010"/>
    <x v="25"/>
    <x v="7"/>
    <s v="L230906601"/>
    <n v="-25"/>
    <n v="14.268493150684932"/>
    <n v="-356.71232876712332"/>
    <x v="2"/>
    <m/>
    <n v="20240064"/>
    <s v="MediLine (JJ Grand Prix - Guatemala)"/>
    <m/>
    <m/>
  </r>
  <r>
    <x v="124"/>
    <s v="Sales"/>
    <x v="1"/>
    <x v="0"/>
    <s v="M-211308"/>
    <x v="3"/>
    <x v="3"/>
    <s v="L210206901"/>
    <n v="-4"/>
    <n v="73331"/>
    <n v="293324"/>
    <x v="1"/>
    <m/>
    <n v="20240067"/>
    <s v="Rodrigo García (Costa Rica)"/>
    <m/>
    <m/>
  </r>
  <r>
    <x v="124"/>
    <s v="Sales"/>
    <x v="1"/>
    <x v="0"/>
    <s v="A-1PL-212008"/>
    <x v="6"/>
    <x v="6"/>
    <s v=" L230402901"/>
    <n v="-6"/>
    <n v="69131"/>
    <n v="4147860"/>
    <x v="1"/>
    <m/>
    <n v="20240067"/>
    <s v="Rodrigo García (Costa Rica)"/>
    <m/>
    <m/>
  </r>
  <r>
    <x v="124"/>
    <s v="Sales"/>
    <x v="1"/>
    <x v="1"/>
    <s v="TSXX-LOA1508"/>
    <x v="12"/>
    <x v="5"/>
    <s v="EE148346X1"/>
    <n v="-15"/>
    <n v="51750"/>
    <n v="3105000"/>
    <x v="1"/>
    <m/>
    <n v="20240067"/>
    <s v="Rodrigo García (Costa Rica)"/>
    <m/>
    <m/>
  </r>
  <r>
    <x v="124"/>
    <s v="Sales"/>
    <x v="1"/>
    <x v="1"/>
    <s v="TSXX-LOA2008"/>
    <x v="13"/>
    <x v="6"/>
    <s v="EE152486X1"/>
    <n v="-3"/>
    <n v="51750"/>
    <n v="2173500"/>
    <x v="1"/>
    <m/>
    <n v="20240067"/>
    <s v="Rodrigo García (Costa Rica)"/>
    <m/>
    <m/>
  </r>
  <r>
    <x v="124"/>
    <s v="Sales"/>
    <x v="1"/>
    <x v="1"/>
    <s v="TSXX-LOA2008"/>
    <x v="13"/>
    <x v="6"/>
    <s v="EE162875X1"/>
    <n v="-3"/>
    <n v="51750"/>
    <n v="2173500"/>
    <x v="1"/>
    <m/>
    <n v="20240067"/>
    <s v="Rodrigo García (Costa Rica)"/>
    <m/>
    <m/>
  </r>
  <r>
    <x v="124"/>
    <s v="Sales"/>
    <x v="1"/>
    <x v="1"/>
    <s v="TSXX-LOA2014"/>
    <x v="14"/>
    <x v="8"/>
    <s v="EE148373X1"/>
    <n v="-5"/>
    <n v="51750"/>
    <n v="3105000"/>
    <x v="1"/>
    <m/>
    <n v="20240067"/>
    <s v="Rodrigo García (Costa Rica)"/>
    <m/>
    <m/>
  </r>
  <r>
    <x v="124"/>
    <s v="Sales"/>
    <x v="0"/>
    <x v="1"/>
    <s v="820-029"/>
    <x v="1"/>
    <x v="1"/>
    <n v="52006"/>
    <n v="-2"/>
    <n v="647360"/>
    <n v="-1294720"/>
    <x v="1"/>
    <m/>
    <n v="20240067"/>
    <s v="Rodrigo García (Costa Rica)"/>
    <m/>
    <m/>
  </r>
  <r>
    <x v="124"/>
    <s v="Sales"/>
    <x v="1"/>
    <x v="1"/>
    <s v="TSXX-LOA2012"/>
    <x v="19"/>
    <x v="16"/>
    <s v="EE160214X1"/>
    <n v="-25"/>
    <n v="51750"/>
    <n v="4140000"/>
    <x v="1"/>
    <m/>
    <n v="20240067"/>
    <s v="Rodrigo García (Costa Rica)"/>
    <m/>
    <m/>
  </r>
  <r>
    <x v="124"/>
    <s v="Sales"/>
    <x v="1"/>
    <x v="1"/>
    <s v="TSXX-LOA2014"/>
    <x v="14"/>
    <x v="8"/>
    <s v="EE162878X1"/>
    <n v="-20"/>
    <n v="51750"/>
    <n v="6727500"/>
    <x v="1"/>
    <m/>
    <n v="20240067"/>
    <s v="Rodrigo García (Costa Rica)"/>
    <m/>
    <m/>
  </r>
  <r>
    <x v="124"/>
    <s v="Sales"/>
    <x v="0"/>
    <x v="1"/>
    <s v="820-031"/>
    <x v="2"/>
    <x v="2"/>
    <s v="NA"/>
    <n v="-4"/>
    <n v="102340"/>
    <n v="-409360"/>
    <x v="1"/>
    <m/>
    <n v="20240067"/>
    <s v="Rodrigo García (Costa Rica)"/>
    <m/>
    <m/>
  </r>
  <r>
    <x v="124"/>
    <s v="Sales"/>
    <x v="1"/>
    <x v="0"/>
    <s v="A-1PL-212010"/>
    <x v="25"/>
    <x v="7"/>
    <s v=" L230601001"/>
    <n v="-1"/>
    <n v="69131"/>
    <n v="276524"/>
    <x v="1"/>
    <m/>
    <n v="20240067"/>
    <s v="Rodrigo García (Costa Rica)"/>
    <m/>
    <m/>
  </r>
  <r>
    <x v="125"/>
    <s v="Sales"/>
    <x v="1"/>
    <x v="1"/>
    <s v="TSXX-LOA2012"/>
    <x v="19"/>
    <x v="16"/>
    <s v="EE160214X1"/>
    <n v="-10"/>
    <n v="51750"/>
    <n v="-517500"/>
    <x v="1"/>
    <m/>
    <n v="20240070"/>
    <s v="Comercial S &amp; K SpA (Juan Peña - Chile)"/>
    <m/>
    <m/>
  </r>
  <r>
    <x v="125"/>
    <s v="Sales"/>
    <x v="1"/>
    <x v="1"/>
    <s v="TSXX-LOART2012"/>
    <x v="17"/>
    <x v="14"/>
    <s v="EE148385X1"/>
    <n v="-10"/>
    <n v="51750"/>
    <n v="-517500"/>
    <x v="1"/>
    <m/>
    <n v="20240070"/>
    <s v="Comercial S &amp; K SpA (Juan Peña - Chile)"/>
    <m/>
    <m/>
  </r>
  <r>
    <x v="125"/>
    <s v="Sales"/>
    <x v="1"/>
    <x v="1"/>
    <s v="TSXX-LOA1508"/>
    <x v="12"/>
    <x v="5"/>
    <s v="EE148346X1"/>
    <n v="-15"/>
    <n v="51750"/>
    <n v="-776250"/>
    <x v="1"/>
    <m/>
    <n v="20240066"/>
    <s v="Comercial S &amp; K SpA (Juan Peña - Chile)"/>
    <m/>
    <m/>
  </r>
  <r>
    <x v="125"/>
    <s v="Sales"/>
    <x v="1"/>
    <x v="1"/>
    <s v="TSXX-LOA1508"/>
    <x v="12"/>
    <x v="5"/>
    <s v="EE152485X1"/>
    <n v="-15"/>
    <n v="51750"/>
    <n v="-776250"/>
    <x v="1"/>
    <m/>
    <n v="20240066"/>
    <s v="Comercial S &amp; K SpA (Juan Peña - Chile)"/>
    <m/>
    <m/>
  </r>
  <r>
    <x v="125"/>
    <s v="Sales"/>
    <x v="1"/>
    <x v="1"/>
    <s v="TSXX-LOART2012"/>
    <x v="17"/>
    <x v="14"/>
    <s v="EE148385X1"/>
    <n v="-10"/>
    <n v="51750"/>
    <n v="-517500"/>
    <x v="1"/>
    <m/>
    <n v="20240066"/>
    <s v="Comercial S &amp; K SpA (Juan Peña - Chile)"/>
    <m/>
    <m/>
  </r>
  <r>
    <x v="125"/>
    <s v="Garantia"/>
    <x v="0"/>
    <x v="1"/>
    <s v="820-029"/>
    <x v="1"/>
    <x v="1"/>
    <s v="NA"/>
    <n v="-1"/>
    <n v="647360"/>
    <n v="-647360"/>
    <x v="1"/>
    <m/>
    <n v="20240066"/>
    <s v="Comercial S &amp; K SpA (Juan Peña - Chile)"/>
    <s v="Reposicion por cumplimiento garantia mal funcionamiento"/>
    <m/>
  </r>
  <r>
    <x v="125"/>
    <s v="Garantia"/>
    <x v="0"/>
    <x v="1"/>
    <s v="820-031"/>
    <x v="2"/>
    <x v="2"/>
    <s v="NA"/>
    <n v="-1"/>
    <n v="102340"/>
    <n v="-102340"/>
    <x v="1"/>
    <m/>
    <n v="20240066"/>
    <s v="Comercial S &amp; K SpA (Juan Peña - Chile)"/>
    <s v="Reposicion por cumplimiento garantia mal funcionamiento"/>
    <m/>
  </r>
  <r>
    <x v="125"/>
    <s v="Sales"/>
    <x v="1"/>
    <x v="1"/>
    <s v="TSXX-LOA2012"/>
    <x v="19"/>
    <x v="16"/>
    <s v="EE162877X1"/>
    <n v="-20"/>
    <n v="51750"/>
    <n v="-1035000"/>
    <x v="1"/>
    <m/>
    <n v="20240066"/>
    <s v="Comercial S &amp; K SpA (Juan Peña - Chile)"/>
    <m/>
    <m/>
  </r>
  <r>
    <x v="125"/>
    <s v="Garantia"/>
    <x v="0"/>
    <x v="1"/>
    <s v="820-032"/>
    <x v="32"/>
    <x v="19"/>
    <s v="NA"/>
    <n v="-1"/>
    <n v="83600"/>
    <n v="-83600"/>
    <x v="1"/>
    <m/>
    <n v="20240066"/>
    <s v="Comercial S &amp; K SpA (Juan Peña - Chile)"/>
    <s v="Reposicion por cumplimiento garantia mal funcionamiento"/>
    <m/>
  </r>
  <r>
    <x v="125"/>
    <s v="Sales"/>
    <x v="1"/>
    <x v="1"/>
    <s v="TSXX-LOA1508"/>
    <x v="12"/>
    <x v="5"/>
    <s v="EE148346X1"/>
    <n v="-4"/>
    <n v="51750"/>
    <n v="3105000"/>
    <x v="1"/>
    <m/>
    <n v="20240068"/>
    <s v="Daniella Ramos (Venezuela)"/>
    <m/>
    <m/>
  </r>
  <r>
    <x v="125"/>
    <s v="Sales"/>
    <x v="1"/>
    <x v="1"/>
    <s v="TSXX-LOA2014"/>
    <x v="14"/>
    <x v="8"/>
    <s v="EE148373X1"/>
    <n v="-4"/>
    <n v="51750"/>
    <n v="3105000"/>
    <x v="1"/>
    <m/>
    <n v="20240068"/>
    <s v="Daniella Ramos (Venezuela)"/>
    <m/>
    <m/>
  </r>
  <r>
    <x v="125"/>
    <s v="Sales"/>
    <x v="1"/>
    <x v="1"/>
    <s v="TSXX-LOA2012"/>
    <x v="19"/>
    <x v="16"/>
    <s v="EE167602X1"/>
    <n v="-8"/>
    <n v="51750"/>
    <n v="7762500"/>
    <x v="1"/>
    <m/>
    <n v="20240068"/>
    <s v="Daniella Ramos (Venezuela)"/>
    <m/>
    <m/>
  </r>
  <r>
    <x v="125"/>
    <s v="Sales"/>
    <x v="1"/>
    <x v="1"/>
    <s v="TSXX-LOA2010"/>
    <x v="7"/>
    <x v="7"/>
    <s v="EE162876X1"/>
    <n v="-4"/>
    <n v="51750"/>
    <n v="5175000"/>
    <x v="1"/>
    <m/>
    <n v="20240068"/>
    <s v="Daniella Ramos (Venezuela)"/>
    <m/>
    <m/>
  </r>
  <r>
    <x v="112"/>
    <s v="Sales"/>
    <x v="1"/>
    <x v="0"/>
    <s v="A-1PL-212012"/>
    <x v="20"/>
    <x v="16"/>
    <s v="L231002601"/>
    <n v="-10"/>
    <n v="58916.098723404248"/>
    <n v="589160.98723404249"/>
    <x v="1"/>
    <m/>
    <s v="20240052"/>
    <s v="Dr Carlos Ramiro Llusca (Ecuador)"/>
    <s v="Prestamos por parte de Orthopremium"/>
    <m/>
  </r>
  <r>
    <x v="126"/>
    <s v="Inventory movement"/>
    <x v="1"/>
    <x v="1"/>
    <s v="TSXX-LOACE1508"/>
    <x v="31"/>
    <x v="13"/>
    <s v="EE155999X1"/>
    <n v="-2"/>
    <n v="51750"/>
    <n v="103500"/>
    <x v="1"/>
    <m/>
    <m/>
    <s v="Uso consultorio Dra Elsa entregado a Virginia Hurtado"/>
    <m/>
    <m/>
  </r>
  <r>
    <x v="126"/>
    <s v="Inventory movement"/>
    <x v="1"/>
    <x v="1"/>
    <s v="TSXX-LOACE1508"/>
    <x v="31"/>
    <x v="13"/>
    <s v="EE149532X1"/>
    <n v="-1"/>
    <n v="51750"/>
    <n v="1035000"/>
    <x v="1"/>
    <m/>
    <m/>
    <s v="Uso consultorio Dra Elsa entregado a Virginia Hurtado"/>
    <m/>
    <m/>
  </r>
  <r>
    <x v="127"/>
    <s v="Inventory"/>
    <x v="1"/>
    <x v="0"/>
    <s v="A-1PS-222012"/>
    <x v="9"/>
    <x v="9"/>
    <s v="L231102501"/>
    <n v="6"/>
    <n v="73331"/>
    <n v="586648"/>
    <x v="1"/>
    <m/>
    <m/>
    <m/>
    <s v="Prestamo por parte de Orthopremium cruzo con la Dra Elsa"/>
    <m/>
  </r>
  <r>
    <x v="127"/>
    <s v="Inventory"/>
    <x v="1"/>
    <x v="0"/>
    <s v="A-1PS-222012"/>
    <x v="9"/>
    <x v="9"/>
    <s v="L220108401"/>
    <n v="4"/>
    <n v="73331"/>
    <n v="586648"/>
    <x v="1"/>
    <m/>
    <m/>
    <m/>
    <s v="Prestamo por parte de Orthopremium cruzo con la Dra Elsa"/>
    <m/>
  </r>
  <r>
    <x v="127"/>
    <s v="Purchasing"/>
    <x v="1"/>
    <x v="0"/>
    <s v="A-1PL-212014"/>
    <x v="8"/>
    <x v="8"/>
    <s v="L210904601"/>
    <n v="1"/>
    <n v="1"/>
    <n v="1"/>
    <x v="2"/>
    <s v="BioRay SD MSVC"/>
    <m/>
    <m/>
    <m/>
    <m/>
  </r>
  <r>
    <x v="127"/>
    <s v="Purchasing"/>
    <x v="1"/>
    <x v="0"/>
    <s v="A-1PS-222012"/>
    <x v="9"/>
    <x v="9"/>
    <s v="L210309001"/>
    <n v="4"/>
    <n v="1"/>
    <n v="4"/>
    <x v="2"/>
    <s v="BioRay SD MSVC"/>
    <m/>
    <m/>
    <m/>
    <m/>
  </r>
  <r>
    <x v="127"/>
    <s v="Purchasing"/>
    <x v="1"/>
    <x v="0"/>
    <s v="A-1N-211507"/>
    <x v="56"/>
    <x v="39"/>
    <s v="D180707001"/>
    <n v="9"/>
    <n v="1"/>
    <n v="9"/>
    <x v="2"/>
    <s v="BioRay SD MSVC"/>
    <m/>
    <m/>
    <m/>
    <m/>
  </r>
  <r>
    <x v="127"/>
    <s v="Purchasing"/>
    <x v="1"/>
    <x v="0"/>
    <s v="A-1PL-211508"/>
    <x v="5"/>
    <x v="5"/>
    <s v="L231217301"/>
    <n v="40"/>
    <n v="14.583333333333334"/>
    <n v="583.33333333333337"/>
    <x v="2"/>
    <s v="BioRay 20240510"/>
    <m/>
    <m/>
    <m/>
    <m/>
  </r>
  <r>
    <x v="127"/>
    <s v="Purchasing"/>
    <x v="1"/>
    <x v="0"/>
    <s v="A-1PL-212008"/>
    <x v="6"/>
    <x v="6"/>
    <s v="L240314301"/>
    <n v="11"/>
    <n v="14.583333333333334"/>
    <n v="160.41666666666669"/>
    <x v="2"/>
    <s v="BioRay 20240510"/>
    <m/>
    <m/>
    <m/>
    <m/>
  </r>
  <r>
    <x v="127"/>
    <s v="Purchasing"/>
    <x v="1"/>
    <x v="0"/>
    <s v="A-1PL-212008"/>
    <x v="6"/>
    <x v="6"/>
    <s v="l230602001"/>
    <n v="29"/>
    <n v="14.583333333333334"/>
    <n v="422.91666666666669"/>
    <x v="2"/>
    <s v="BioRay 20240510"/>
    <m/>
    <m/>
    <m/>
    <m/>
  </r>
  <r>
    <x v="127"/>
    <s v="Purchasing"/>
    <x v="1"/>
    <x v="0"/>
    <s v="A-1PL-212012"/>
    <x v="20"/>
    <x v="16"/>
    <s v="L240314801"/>
    <n v="80"/>
    <n v="14.583333333333334"/>
    <n v="1166.6666666666667"/>
    <x v="2"/>
    <s v="BioRay 20240510"/>
    <m/>
    <m/>
    <m/>
    <m/>
  </r>
  <r>
    <x v="127"/>
    <s v="Purchasing"/>
    <x v="1"/>
    <x v="0"/>
    <s v="A-1PL-212014"/>
    <x v="8"/>
    <x v="8"/>
    <s v="L220407801"/>
    <n v="19"/>
    <n v="14.583333333333334"/>
    <n v="277.08333333333337"/>
    <x v="2"/>
    <s v="BioRay 20240510"/>
    <m/>
    <m/>
    <m/>
    <m/>
  </r>
  <r>
    <x v="127"/>
    <s v="Purchasing"/>
    <x v="1"/>
    <x v="0"/>
    <s v="A-1PL-212014"/>
    <x v="8"/>
    <x v="8"/>
    <s v="L220402701"/>
    <n v="1"/>
    <n v="14.583333333333334"/>
    <n v="14.583333333333334"/>
    <x v="2"/>
    <s v="BioRay 20240510"/>
    <m/>
    <m/>
    <m/>
    <m/>
  </r>
  <r>
    <x v="127"/>
    <s v="Purchasing"/>
    <x v="1"/>
    <x v="0"/>
    <s v="A-1PIZC-212014"/>
    <x v="24"/>
    <x v="20"/>
    <s v="L240313801"/>
    <n v="50"/>
    <n v="18.75"/>
    <n v="937.5"/>
    <x v="2"/>
    <s v="BioRay 20240510"/>
    <m/>
    <m/>
    <m/>
    <m/>
  </r>
  <r>
    <x v="127"/>
    <s v="Purchasing"/>
    <x v="1"/>
    <x v="0"/>
    <s v="A-1PIZC-212017"/>
    <x v="22"/>
    <x v="18"/>
    <s v="L240314201"/>
    <n v="20"/>
    <n v="18.75"/>
    <n v="375"/>
    <x v="2"/>
    <s v="BioRay 20240510"/>
    <m/>
    <m/>
    <m/>
    <m/>
  </r>
  <r>
    <x v="127"/>
    <s v="Purchasing"/>
    <x v="0"/>
    <x v="0"/>
    <n v="3318225"/>
    <x v="23"/>
    <x v="19"/>
    <s v="NA"/>
    <n v="4"/>
    <n v="52.083333333333336"/>
    <n v="208.33333333333334"/>
    <x v="2"/>
    <s v="BioRay 20240510"/>
    <m/>
    <m/>
    <m/>
    <m/>
  </r>
  <r>
    <x v="127"/>
    <s v="Purchasing"/>
    <x v="1"/>
    <x v="0"/>
    <s v="A-1PL-212010"/>
    <x v="25"/>
    <x v="7"/>
    <s v="L240404601"/>
    <n v="50"/>
    <n v="14.583333333333334"/>
    <n v="729.16666666666674"/>
    <x v="2"/>
    <s v="BioRay 20240510"/>
    <m/>
    <m/>
    <m/>
    <m/>
  </r>
  <r>
    <x v="128"/>
    <s v="Sales"/>
    <x v="1"/>
    <x v="1"/>
    <s v="TSXX-LOA2012"/>
    <x v="19"/>
    <x v="16"/>
    <s v="EE160214X1"/>
    <n v="-12"/>
    <n v="51750"/>
    <n v="-621000"/>
    <x v="1"/>
    <m/>
    <n v="20240071"/>
    <s v="Morella Andreina Aranguren (Venezuela/ COIDES)"/>
    <m/>
    <m/>
  </r>
  <r>
    <x v="128"/>
    <s v="Sales"/>
    <x v="1"/>
    <x v="1"/>
    <s v="TSXX-LOA1508"/>
    <x v="12"/>
    <x v="5"/>
    <s v="EE148346X1"/>
    <n v="-6"/>
    <n v="51750"/>
    <n v="-310500"/>
    <x v="1"/>
    <m/>
    <n v="20240071"/>
    <s v="Morella Andreina Aranguren (Venezuela/ COIDES)"/>
    <m/>
    <m/>
  </r>
  <r>
    <x v="128"/>
    <s v="Sales"/>
    <x v="1"/>
    <x v="0"/>
    <s v="A-1PL-211508"/>
    <x v="5"/>
    <x v="5"/>
    <s v="L231217301"/>
    <n v="-10"/>
    <n v="14.583333333333334"/>
    <n v="-145.83333333333334"/>
    <x v="2"/>
    <m/>
    <n v="20240072"/>
    <s v="Dr Carlos Ramiro Llusca (Ecuador)"/>
    <m/>
    <m/>
  </r>
  <r>
    <x v="128"/>
    <s v="Sales"/>
    <x v="1"/>
    <x v="0"/>
    <s v="A-1PL-212014"/>
    <x v="8"/>
    <x v="8"/>
    <s v=" L220304601"/>
    <n v="-10"/>
    <n v="69131"/>
    <n v="-691310"/>
    <x v="1"/>
    <m/>
    <n v="20240072"/>
    <s v="Dr Carlos Ramiro Llusca (Ecuador)"/>
    <m/>
    <m/>
  </r>
  <r>
    <x v="128"/>
    <s v="Sales"/>
    <x v="1"/>
    <x v="0"/>
    <s v="A-1N-212008"/>
    <x v="43"/>
    <x v="32"/>
    <s v="L200300701"/>
    <n v="-4"/>
    <n v="18"/>
    <n v="-72"/>
    <x v="2"/>
    <m/>
    <n v="20240072"/>
    <s v="Dr Carlos Ramiro Llusca (Ecuador)"/>
    <m/>
    <m/>
  </r>
  <r>
    <x v="128"/>
    <s v="Sales"/>
    <x v="1"/>
    <x v="0"/>
    <s v="A-1PIZC-212014"/>
    <x v="24"/>
    <x v="20"/>
    <s v="L240313801"/>
    <n v="-10"/>
    <n v="18.75"/>
    <n v="-187.5"/>
    <x v="2"/>
    <m/>
    <n v="20240072"/>
    <s v="Dr Carlos Ramiro Llusca (Ecuador)"/>
    <m/>
    <m/>
  </r>
  <r>
    <x v="128"/>
    <s v="Sales"/>
    <x v="1"/>
    <x v="0"/>
    <s v="A-1PIZC-212017"/>
    <x v="22"/>
    <x v="18"/>
    <s v=" L230500801"/>
    <n v="-3"/>
    <n v="75398.578723404251"/>
    <n v="-226195.73617021274"/>
    <x v="1"/>
    <m/>
    <n v="20240072"/>
    <s v="Dr Carlos Ramiro Llusca (Ecuador)"/>
    <m/>
    <m/>
  </r>
  <r>
    <x v="128"/>
    <s v="Sales"/>
    <x v="0"/>
    <x v="0"/>
    <n v="3318235"/>
    <x v="30"/>
    <x v="2"/>
    <s v="NA"/>
    <n v="-2"/>
    <n v="31.311787072243344"/>
    <n v="-62.623574144486689"/>
    <x v="2"/>
    <m/>
    <n v="20240072"/>
    <s v="Dr Carlos Ramiro Llusca (Ecuador)"/>
    <m/>
    <m/>
  </r>
  <r>
    <x v="128"/>
    <s v="Sales"/>
    <x v="1"/>
    <x v="1"/>
    <s v="TSXX-LOA2014"/>
    <x v="14"/>
    <x v="8"/>
    <s v="EE167603X1"/>
    <n v="-5"/>
    <n v="51750"/>
    <n v="-258750"/>
    <x v="1"/>
    <m/>
    <n v="20240072"/>
    <s v="Dr Carlos Ramiro Llusca (Ecuador)"/>
    <m/>
    <m/>
  </r>
  <r>
    <x v="128"/>
    <s v="Sales"/>
    <x v="1"/>
    <x v="1"/>
    <s v="TSXX-LOA2010"/>
    <x v="7"/>
    <x v="7"/>
    <s v="EE162876X1"/>
    <n v="-12"/>
    <n v="51750"/>
    <n v="-621000"/>
    <x v="1"/>
    <m/>
    <n v="20240071"/>
    <s v="Morella Andreina Aranguren (Venezuela/ COIDES)"/>
    <m/>
    <m/>
  </r>
  <r>
    <x v="128"/>
    <s v="Sales"/>
    <x v="1"/>
    <x v="0"/>
    <s v="A-1PL-212012"/>
    <x v="20"/>
    <x v="16"/>
    <s v="L240314801"/>
    <n v="-50"/>
    <n v="14.583333333333334"/>
    <n v="-729.16666666666674"/>
    <x v="2"/>
    <m/>
    <n v="20240072"/>
    <s v="Dr Carlos Ramiro Llusca (Ecuador)"/>
    <m/>
    <m/>
  </r>
  <r>
    <x v="128"/>
    <s v="Sales"/>
    <x v="1"/>
    <x v="1"/>
    <s v="TSXX-LOA2012"/>
    <x v="19"/>
    <x v="16"/>
    <s v="EE160214X1"/>
    <n v="-10"/>
    <n v="51750"/>
    <n v="-517500"/>
    <x v="1"/>
    <m/>
    <n v="20240072"/>
    <s v="Dr Carlos Ramiro Llusca (Ecuador)"/>
    <m/>
    <m/>
  </r>
  <r>
    <x v="128"/>
    <s v="Sales"/>
    <x v="1"/>
    <x v="0"/>
    <s v="A-1PL-212010"/>
    <x v="25"/>
    <x v="7"/>
    <s v="L230906601"/>
    <n v="-15"/>
    <n v="14.268493150684932"/>
    <n v="-214.02739726027397"/>
    <x v="2"/>
    <m/>
    <n v="20240072"/>
    <s v="Dr Carlos Ramiro Llusca (Ecuador)"/>
    <m/>
    <m/>
  </r>
  <r>
    <x v="128"/>
    <s v="Sales"/>
    <x v="1"/>
    <x v="1"/>
    <s v="TSXX-LOA2010"/>
    <x v="7"/>
    <x v="7"/>
    <s v="EE162876X1"/>
    <n v="-5"/>
    <n v="51750"/>
    <n v="-258750"/>
    <x v="1"/>
    <m/>
    <n v="20240072"/>
    <s v="Dr Carlos Ramiro Llusca (Ecuador)"/>
    <m/>
    <m/>
  </r>
  <r>
    <x v="129"/>
    <s v="Purchasing"/>
    <x v="1"/>
    <x v="0"/>
    <s v="A-1PL-211508"/>
    <x v="5"/>
    <x v="5"/>
    <s v="L231217301"/>
    <n v="30"/>
    <n v="14.694879832810868"/>
    <n v="440.84639498432603"/>
    <x v="2"/>
    <s v="BioRay 20240517"/>
    <m/>
    <m/>
    <m/>
    <m/>
  </r>
  <r>
    <x v="129"/>
    <s v="Purchasing"/>
    <x v="1"/>
    <x v="0"/>
    <s v="A-1N-211508"/>
    <x v="42"/>
    <x v="31"/>
    <s v="L191121001"/>
    <n v="29"/>
    <n v="23.091954022988503"/>
    <n v="669.66666666666663"/>
    <x v="2"/>
    <s v="BioRay 20240517"/>
    <m/>
    <m/>
    <m/>
    <m/>
  </r>
  <r>
    <x v="129"/>
    <s v="Purchasing"/>
    <x v="1"/>
    <x v="0"/>
    <s v="A-1PL-212014"/>
    <x v="8"/>
    <x v="8"/>
    <s v="L231105901"/>
    <n v="4"/>
    <n v="14.694879832810868"/>
    <n v="58.779519331243471"/>
    <x v="2"/>
    <s v="BioRay 20240517"/>
    <m/>
    <m/>
    <m/>
    <m/>
  </r>
  <r>
    <x v="129"/>
    <s v="Purchasing"/>
    <x v="1"/>
    <x v="0"/>
    <s v="A-1PL-212014"/>
    <x v="8"/>
    <x v="8"/>
    <s v="L220402701"/>
    <n v="26"/>
    <n v="14.694879832810868"/>
    <n v="382.06687565308255"/>
    <x v="2"/>
    <s v="BioRay 20240517"/>
    <m/>
    <m/>
    <m/>
    <m/>
  </r>
  <r>
    <x v="129"/>
    <s v="Purchasing"/>
    <x v="1"/>
    <x v="0"/>
    <s v="A-1PS-222012"/>
    <x v="9"/>
    <x v="9"/>
    <s v="L231105101"/>
    <n v="30"/>
    <n v="23.091954022988503"/>
    <n v="692.75862068965512"/>
    <x v="2"/>
    <s v="BioRay 20240517"/>
    <m/>
    <m/>
    <m/>
    <m/>
  </r>
  <r>
    <x v="129"/>
    <s v="Purchasing"/>
    <x v="0"/>
    <x v="0"/>
    <n v="3318225"/>
    <x v="23"/>
    <x v="19"/>
    <s v="NA"/>
    <n v="3"/>
    <n v="52.481713688610235"/>
    <n v="157.44514106583071"/>
    <x v="2"/>
    <s v="BioRay 20240517"/>
    <m/>
    <m/>
    <m/>
    <m/>
  </r>
  <r>
    <x v="129"/>
    <s v="Purchasing"/>
    <x v="1"/>
    <x v="0"/>
    <s v="A-1PL-212010"/>
    <x v="25"/>
    <x v="7"/>
    <s v="L240404601"/>
    <n v="50"/>
    <n v="14.694879832810868"/>
    <n v="734.74399164054341"/>
    <x v="2"/>
    <s v="BioRay 20240517"/>
    <m/>
    <m/>
    <m/>
    <m/>
  </r>
  <r>
    <x v="129"/>
    <s v="Inventory loan"/>
    <x v="1"/>
    <x v="1"/>
    <s v="TSXX-LOA2012"/>
    <x v="19"/>
    <x v="16"/>
    <s v="EE160214X1"/>
    <n v="-1"/>
    <n v="51750"/>
    <n v="-51750"/>
    <x v="1"/>
    <m/>
    <m/>
    <m/>
    <s v="Prestamo Virginia Hurtado"/>
    <m/>
  </r>
  <r>
    <x v="129"/>
    <s v="Inventory loan"/>
    <x v="1"/>
    <x v="1"/>
    <s v="TSXX-LOA2012"/>
    <x v="19"/>
    <x v="16"/>
    <s v="EE160214X1"/>
    <n v="-2"/>
    <n v="51750"/>
    <n v="-103500"/>
    <x v="1"/>
    <m/>
    <m/>
    <m/>
    <s v="Prestamo Virginia Hurtado"/>
    <m/>
  </r>
  <r>
    <x v="129"/>
    <s v="Inventory loan"/>
    <x v="1"/>
    <x v="1"/>
    <s v="TSXX-LOA2010"/>
    <x v="7"/>
    <x v="7"/>
    <s v="EE162876X1"/>
    <n v="-2"/>
    <n v="51750"/>
    <n v="-103500"/>
    <x v="1"/>
    <m/>
    <m/>
    <m/>
    <s v="Prestamo Virginia Hurtado"/>
    <m/>
  </r>
  <r>
    <x v="130"/>
    <s v="Sales"/>
    <x v="1"/>
    <x v="0"/>
    <s v="A-1PL-211508"/>
    <x v="5"/>
    <x v="5"/>
    <s v="L231217301"/>
    <n v="-10"/>
    <n v="14.583333333333334"/>
    <n v="-145.83333333333334"/>
    <x v="2"/>
    <m/>
    <n v="20240077"/>
    <s v="JESUS RODRIGUEZ RIOS"/>
    <m/>
    <m/>
  </r>
  <r>
    <x v="130"/>
    <s v="Sales"/>
    <x v="1"/>
    <x v="0"/>
    <s v="A-1PL-212008"/>
    <x v="6"/>
    <x v="6"/>
    <s v=" L230402901"/>
    <n v="-15"/>
    <n v="69131"/>
    <n v="-1036965"/>
    <x v="1"/>
    <m/>
    <n v="20240077"/>
    <s v="JESUS RODRIGUEZ RIOS"/>
    <m/>
    <m/>
  </r>
  <r>
    <x v="130"/>
    <s v="Sales"/>
    <x v="1"/>
    <x v="0"/>
    <s v="A-1PIZC-212014"/>
    <x v="24"/>
    <x v="20"/>
    <s v="L240313801"/>
    <n v="-15"/>
    <n v="18.75"/>
    <n v="-281.25"/>
    <x v="2"/>
    <m/>
    <n v="20240077"/>
    <s v="JESUS RODRIGUEZ RIOS"/>
    <m/>
    <m/>
  </r>
  <r>
    <x v="130"/>
    <s v="Sales"/>
    <x v="1"/>
    <x v="0"/>
    <s v="A-1PL-212012"/>
    <x v="20"/>
    <x v="16"/>
    <s v="L240314801"/>
    <n v="-10"/>
    <n v="14.583333333333334"/>
    <n v="-145.83333333333334"/>
    <x v="2"/>
    <m/>
    <n v="20240077"/>
    <s v="JESUS RODRIGUEZ RIOS"/>
    <m/>
    <m/>
  </r>
  <r>
    <x v="130"/>
    <s v="Sales"/>
    <x v="1"/>
    <x v="0"/>
    <s v="A-1PL-211508"/>
    <x v="5"/>
    <x v="5"/>
    <s v="L231217301"/>
    <n v="-13"/>
    <n v="14.694879832810868"/>
    <n v="-191.03343782654127"/>
    <x v="2"/>
    <m/>
    <n v="20240079"/>
    <s v="MediLine (JJ Grand Prix - Guatemala)"/>
    <m/>
    <m/>
  </r>
  <r>
    <x v="130"/>
    <s v="Sales"/>
    <x v="1"/>
    <x v="0"/>
    <s v="A-1PL-212012"/>
    <x v="20"/>
    <x v="16"/>
    <s v="L240314801"/>
    <n v="-15"/>
    <n v="14.583333333333334"/>
    <n v="-218.75"/>
    <x v="2"/>
    <m/>
    <n v="20240079"/>
    <s v="MediLine (JJ Grand Prix - Guatemala)"/>
    <m/>
    <m/>
  </r>
  <r>
    <x v="130"/>
    <s v="Sales"/>
    <x v="1"/>
    <x v="0"/>
    <s v="A-1PIZC-212014"/>
    <x v="24"/>
    <x v="20"/>
    <s v="L240313801"/>
    <n v="-8"/>
    <n v="18.75"/>
    <n v="-150"/>
    <x v="2"/>
    <m/>
    <n v="20240079"/>
    <s v="MediLine (JJ Grand Prix - Guatemala)"/>
    <m/>
    <m/>
  </r>
  <r>
    <x v="131"/>
    <s v="Inventory movement"/>
    <x v="1"/>
    <x v="1"/>
    <s v="TSXX-LOA2014"/>
    <x v="14"/>
    <x v="8"/>
    <s v="EE167603X1"/>
    <n v="40"/>
    <n v="51750"/>
    <n v="2070000"/>
    <x v="1"/>
    <m/>
    <m/>
    <m/>
    <s v="Coides los presta para despacho invoice 20240083"/>
    <m/>
  </r>
  <r>
    <x v="131"/>
    <s v="Sales"/>
    <x v="1"/>
    <x v="1"/>
    <s v="TSXX-LOA2014"/>
    <x v="14"/>
    <x v="8"/>
    <s v="EE167603X1"/>
    <n v="-50"/>
    <n v="51750"/>
    <n v="-2587500"/>
    <x v="1"/>
    <m/>
    <n v="20240083"/>
    <s v="Philippe Tartaix - Francia (COIDES)"/>
    <m/>
    <m/>
  </r>
  <r>
    <x v="131"/>
    <s v="Sales"/>
    <x v="0"/>
    <x v="1"/>
    <s v="820-031"/>
    <x v="2"/>
    <x v="2"/>
    <s v="NA"/>
    <n v="-3"/>
    <n v="102340"/>
    <n v="-307020"/>
    <x v="1"/>
    <m/>
    <n v="20240083"/>
    <s v="Philippe Tartaix - Francia (COIDES)"/>
    <m/>
    <m/>
  </r>
  <r>
    <x v="131"/>
    <s v="Sales"/>
    <x v="1"/>
    <x v="1"/>
    <s v="TSXX-LOA2012"/>
    <x v="19"/>
    <x v="16"/>
    <s v="EE167602X1"/>
    <n v="-60"/>
    <n v="51750"/>
    <n v="-3105000"/>
    <x v="1"/>
    <m/>
    <n v="20240083"/>
    <s v="Philippe Tartaix - Francia (COIDES)"/>
    <m/>
    <m/>
  </r>
  <r>
    <x v="131"/>
    <s v="Sales"/>
    <x v="1"/>
    <x v="1"/>
    <s v="TSXX-LOA1508"/>
    <x v="12"/>
    <x v="5"/>
    <s v="EE152485X1"/>
    <n v="-30"/>
    <n v="51750"/>
    <n v="-1552500"/>
    <x v="1"/>
    <m/>
    <n v="20240083"/>
    <s v="Philippe Tartaix - Francia (COIDES)"/>
    <m/>
    <m/>
  </r>
  <r>
    <x v="131"/>
    <s v="Inventory loan"/>
    <x v="1"/>
    <x v="1"/>
    <s v="TSXX-LOA2012"/>
    <x v="19"/>
    <x v="16"/>
    <s v="EE160214X1"/>
    <n v="-1"/>
    <n v="51750"/>
    <n v="-51750"/>
    <x v="1"/>
    <m/>
    <m/>
    <m/>
    <s v="Prestamo Virginia Hurtado"/>
    <m/>
  </r>
  <r>
    <x v="131"/>
    <s v="Inventory loan"/>
    <x v="1"/>
    <x v="1"/>
    <s v="TSXX-LOA2012"/>
    <x v="19"/>
    <x v="16"/>
    <s v="EE160214X1"/>
    <n v="-2"/>
    <n v="51750"/>
    <n v="-103500"/>
    <x v="1"/>
    <m/>
    <m/>
    <m/>
    <s v="Prestamo Virginia Hurtado"/>
    <m/>
  </r>
  <r>
    <x v="131"/>
    <s v="Sales"/>
    <x v="1"/>
    <x v="1"/>
    <s v="TSXX-LOA1508"/>
    <x v="12"/>
    <x v="5"/>
    <s v="EE167606X1"/>
    <n v="-19"/>
    <n v="51750"/>
    <n v="-983250"/>
    <x v="1"/>
    <m/>
    <n v="20240078"/>
    <s v="Comercial S &amp; K SpA (Juan Peña - Chile)"/>
    <m/>
    <m/>
  </r>
  <r>
    <x v="131"/>
    <s v="Sales"/>
    <x v="1"/>
    <x v="1"/>
    <s v="TSXX-LOA2017"/>
    <x v="15"/>
    <x v="12"/>
    <s v="EE148381X1"/>
    <n v="-10"/>
    <n v="51750"/>
    <n v="-517500"/>
    <x v="1"/>
    <m/>
    <n v="20240078"/>
    <s v="Comercial S &amp; K SpA (Juan Peña - Chile)"/>
    <m/>
    <m/>
  </r>
  <r>
    <x v="130"/>
    <s v="Sales"/>
    <x v="1"/>
    <x v="0"/>
    <s v="A-1PL-212010"/>
    <x v="25"/>
    <x v="7"/>
    <s v=" L230601001"/>
    <n v="-15"/>
    <n v="69131"/>
    <n v="-1036965"/>
    <x v="1"/>
    <m/>
    <n v="20240077"/>
    <s v="JESUS RODRIGUEZ RIOS"/>
    <m/>
    <m/>
  </r>
  <r>
    <x v="131"/>
    <s v="Sales"/>
    <x v="1"/>
    <x v="1"/>
    <s v="TSXX-LOA2012"/>
    <x v="19"/>
    <x v="16"/>
    <s v="EE167602X1"/>
    <n v="-26"/>
    <n v="51750"/>
    <n v="-1345500"/>
    <x v="1"/>
    <m/>
    <n v="20240078"/>
    <s v="Comercial S &amp; K SpA (Juan Peña - Chile)"/>
    <m/>
    <m/>
  </r>
  <r>
    <x v="131"/>
    <s v="Sales"/>
    <x v="1"/>
    <x v="1"/>
    <s v="TSXX-LOA2014"/>
    <x v="14"/>
    <x v="8"/>
    <s v="EE167603X1"/>
    <n v="-13"/>
    <n v="51750"/>
    <n v="-672750"/>
    <x v="1"/>
    <m/>
    <n v="20240078"/>
    <s v="Comercial S &amp; K SpA (Juan Peña - Chile)"/>
    <m/>
    <m/>
  </r>
  <r>
    <x v="131"/>
    <s v="Inventory loan"/>
    <x v="1"/>
    <x v="1"/>
    <s v="TSXX-LOA2010"/>
    <x v="7"/>
    <x v="7"/>
    <s v="EE162876X1"/>
    <n v="-2"/>
    <n v="51750"/>
    <n v="-103500"/>
    <x v="1"/>
    <m/>
    <m/>
    <m/>
    <s v="Prestamo Virginia Hurtado"/>
    <m/>
  </r>
  <r>
    <x v="131"/>
    <s v="Sales"/>
    <x v="1"/>
    <x v="1"/>
    <s v="TSXX-LOA2010"/>
    <x v="7"/>
    <x v="7"/>
    <s v="EE167604X1"/>
    <n v="-40"/>
    <n v="51750"/>
    <n v="-2070000"/>
    <x v="1"/>
    <m/>
    <n v="20240078"/>
    <s v="Comercial S &amp; K SpA (Juan Peña - Chile)"/>
    <m/>
    <m/>
  </r>
  <r>
    <x v="132"/>
    <s v="Inventory movement"/>
    <x v="1"/>
    <x v="1"/>
    <s v="TSXX-LOA2010"/>
    <x v="7"/>
    <x v="7"/>
    <s v="EE162876X1"/>
    <n v="-1"/>
    <n v="51750"/>
    <n v="-51750"/>
    <x v="1"/>
    <m/>
    <m/>
    <m/>
    <s v="uso consultorio Dra Elsa"/>
    <m/>
  </r>
  <r>
    <x v="132"/>
    <s v="Inventory movement"/>
    <x v="1"/>
    <x v="0"/>
    <s v="A-1PL-212010"/>
    <x v="25"/>
    <x v="7"/>
    <s v=" L230601001"/>
    <n v="-2"/>
    <n v="69131"/>
    <n v="-138262"/>
    <x v="1"/>
    <m/>
    <m/>
    <m/>
    <s v="uso consultorio Dra Elsa"/>
    <m/>
  </r>
  <r>
    <x v="133"/>
    <s v="Purchasing"/>
    <x v="1"/>
    <x v="1"/>
    <s v="TSXX-LOA1508"/>
    <x v="12"/>
    <x v="5"/>
    <s v="EE152484X1"/>
    <n v="5"/>
    <n v="51750"/>
    <n v="258750"/>
    <x v="1"/>
    <s v="SAMPEDRO FV 138294"/>
    <m/>
    <m/>
    <m/>
    <m/>
  </r>
  <r>
    <x v="133"/>
    <s v="Purchasing"/>
    <x v="1"/>
    <x v="1"/>
    <s v="TSXX-LOA1508"/>
    <x v="12"/>
    <x v="5"/>
    <s v="EE171841X1"/>
    <n v="5"/>
    <n v="51750"/>
    <n v="258750"/>
    <x v="1"/>
    <s v="SAMPEDRO FV 138294"/>
    <m/>
    <m/>
    <m/>
    <m/>
  </r>
  <r>
    <x v="133"/>
    <s v="Purchasing"/>
    <x v="1"/>
    <x v="1"/>
    <s v="TSXX-LOA2008"/>
    <x v="13"/>
    <x v="6"/>
    <s v="EE173887X1"/>
    <n v="50"/>
    <n v="51750"/>
    <n v="2587500"/>
    <x v="1"/>
    <s v="SAMPEDRO FV 138294"/>
    <m/>
    <m/>
    <m/>
    <m/>
  </r>
  <r>
    <x v="133"/>
    <s v="Purchasing"/>
    <x v="1"/>
    <x v="1"/>
    <s v="TSXX-LOA2014"/>
    <x v="14"/>
    <x v="8"/>
    <s v="EE173884X1"/>
    <n v="150"/>
    <n v="51750"/>
    <n v="7762500"/>
    <x v="1"/>
    <s v="SAMPEDRO FV 138294"/>
    <m/>
    <m/>
    <m/>
    <m/>
  </r>
  <r>
    <x v="133"/>
    <s v="Purchasing"/>
    <x v="1"/>
    <x v="1"/>
    <s v="TSXX-LOART2012"/>
    <x v="17"/>
    <x v="14"/>
    <s v="EE152499X1"/>
    <n v="10"/>
    <n v="51750"/>
    <n v="517500"/>
    <x v="1"/>
    <s v="SAMPEDRO FV 138294"/>
    <m/>
    <m/>
    <m/>
    <m/>
  </r>
  <r>
    <x v="133"/>
    <s v="Purchasing"/>
    <x v="1"/>
    <x v="1"/>
    <s v="TSXX-LOA2012"/>
    <x v="19"/>
    <x v="16"/>
    <s v="EE173885X1"/>
    <n v="70"/>
    <n v="51750"/>
    <n v="3622500"/>
    <x v="1"/>
    <s v="SAMPEDRO FV 138294"/>
    <m/>
    <m/>
    <m/>
    <m/>
  </r>
  <r>
    <x v="133"/>
    <s v="Purchasing"/>
    <x v="1"/>
    <x v="1"/>
    <s v="TSXX-LOA2010"/>
    <x v="7"/>
    <x v="7"/>
    <s v="EE160285X1"/>
    <n v="5"/>
    <n v="51750"/>
    <n v="258750"/>
    <x v="1"/>
    <s v="SAMPEDRO FV 138294"/>
    <m/>
    <m/>
    <m/>
    <m/>
  </r>
  <r>
    <x v="133"/>
    <s v="Purchasing"/>
    <x v="1"/>
    <x v="1"/>
    <s v="TSXX-LOA2010"/>
    <x v="7"/>
    <x v="7"/>
    <s v="EE171843X1"/>
    <n v="5"/>
    <n v="51750"/>
    <n v="258750"/>
    <x v="1"/>
    <s v="SAMPEDRO FV 138294"/>
    <m/>
    <m/>
    <m/>
    <m/>
  </r>
  <r>
    <x v="134"/>
    <s v="Sales"/>
    <x v="1"/>
    <x v="1"/>
    <s v="TSXX-LOA2020"/>
    <x v="44"/>
    <x v="25"/>
    <s v="EE160216X1"/>
    <n v="-2"/>
    <n v="60750"/>
    <n v="-121500"/>
    <x v="1"/>
    <m/>
    <n v="20240086"/>
    <s v="Noemy Rendón Hurtado (Local)"/>
    <m/>
    <m/>
  </r>
  <r>
    <x v="135"/>
    <s v="Inventory movement"/>
    <x v="1"/>
    <x v="1"/>
    <s v="TSXX-LOART2012"/>
    <x v="17"/>
    <x v="14"/>
    <s v="EE148385X1"/>
    <n v="-1"/>
    <n v="51750"/>
    <n v="-51750"/>
    <x v="1"/>
    <m/>
    <m/>
    <m/>
    <s v="uso consultorio Dra Elsa"/>
    <m/>
  </r>
  <r>
    <x v="135"/>
    <s v="Inventory movement"/>
    <x v="1"/>
    <x v="1"/>
    <s v="TSXX-LOA2014"/>
    <x v="14"/>
    <x v="8"/>
    <s v="EE167600X1"/>
    <n v="-1"/>
    <n v="51750"/>
    <n v="-51750"/>
    <x v="1"/>
    <m/>
    <m/>
    <m/>
    <s v="uso consultorio Dra Elsa"/>
    <m/>
  </r>
  <r>
    <x v="135"/>
    <s v="Inventory loan"/>
    <x v="1"/>
    <x v="1"/>
    <s v="TSXX-LOA2012"/>
    <x v="19"/>
    <x v="16"/>
    <s v="EE148366X1"/>
    <n v="1"/>
    <n v="51750"/>
    <n v="51750"/>
    <x v="1"/>
    <m/>
    <m/>
    <m/>
    <s v="Devolucion"/>
    <m/>
  </r>
  <r>
    <x v="135"/>
    <s v="Sales"/>
    <x v="0"/>
    <x v="1"/>
    <s v="820-031"/>
    <x v="2"/>
    <x v="2"/>
    <s v="NA"/>
    <n v="-1"/>
    <n v="102340"/>
    <n v="-102340"/>
    <x v="1"/>
    <m/>
    <n v="20240085"/>
    <s v="Dra Paula Zuñiga - (COIDES Costa Rica )"/>
    <m/>
    <m/>
  </r>
  <r>
    <x v="135"/>
    <s v="Sales"/>
    <x v="0"/>
    <x v="0"/>
    <n v="3318235"/>
    <x v="30"/>
    <x v="2"/>
    <s v="NA"/>
    <n v="-1"/>
    <n v="31.311787072243344"/>
    <n v="-31.311787072243344"/>
    <x v="2"/>
    <m/>
    <n v="20240085"/>
    <s v="Dra Paula Zuñiga - (COIDES Costa Rica )"/>
    <m/>
    <m/>
  </r>
  <r>
    <x v="135"/>
    <s v="Damage"/>
    <x v="0"/>
    <x v="1"/>
    <s v="820-031"/>
    <x v="2"/>
    <x v="2"/>
    <s v="NA"/>
    <n v="-8"/>
    <n v="102340"/>
    <n v="-818720"/>
    <x v="0"/>
    <s v="Producto con caucho roto"/>
    <m/>
    <m/>
    <m/>
    <s v="Producto con caucho roto"/>
  </r>
  <r>
    <x v="135"/>
    <s v="Inventory movement"/>
    <x v="1"/>
    <x v="1"/>
    <s v="TSXX-LOA2012"/>
    <x v="19"/>
    <x v="16"/>
    <s v="EE148366X1"/>
    <n v="-1"/>
    <n v="51750"/>
    <n v="-51750"/>
    <x v="1"/>
    <m/>
    <m/>
    <m/>
    <s v="uso consultorio Dra Elsa"/>
    <m/>
  </r>
  <r>
    <x v="135"/>
    <s v="Inventory movement"/>
    <x v="1"/>
    <x v="1"/>
    <s v="TSXX-LOA2012"/>
    <x v="19"/>
    <x v="16"/>
    <s v="EE160214X1"/>
    <n v="-1"/>
    <n v="51750"/>
    <n v="-51750"/>
    <x v="1"/>
    <m/>
    <m/>
    <m/>
    <s v="uso consultorio Dra Elsa"/>
    <m/>
  </r>
  <r>
    <x v="136"/>
    <s v="Purchasing"/>
    <x v="1"/>
    <x v="1"/>
    <s v="TSXX-LOA2008"/>
    <x v="13"/>
    <x v="6"/>
    <s v="EE174094X1"/>
    <n v="90"/>
    <n v="51750"/>
    <n v="4657500"/>
    <x v="1"/>
    <s v="SAMPEDRO FV 138630"/>
    <m/>
    <m/>
    <m/>
    <m/>
  </r>
  <r>
    <x v="136"/>
    <s v="Purchasing"/>
    <x v="1"/>
    <x v="1"/>
    <s v="TSXX-LOA2010"/>
    <x v="7"/>
    <x v="7"/>
    <s v="EE173886X1"/>
    <n v="10"/>
    <n v="51750"/>
    <n v="517500"/>
    <x v="1"/>
    <s v="SAMPEDRO FV 138630"/>
    <m/>
    <m/>
    <m/>
    <m/>
  </r>
  <r>
    <x v="136"/>
    <s v="Purchasing"/>
    <x v="1"/>
    <x v="1"/>
    <s v="TSXX-LOA2010"/>
    <x v="7"/>
    <x v="7"/>
    <s v="EE174092X1"/>
    <n v="20"/>
    <n v="51750"/>
    <n v="1035000"/>
    <x v="1"/>
    <s v="SAMPEDRO FV 138630"/>
    <m/>
    <m/>
    <m/>
    <m/>
  </r>
  <r>
    <x v="136"/>
    <s v="Sales"/>
    <x v="1"/>
    <x v="0"/>
    <s v="A-1PL-211508"/>
    <x v="5"/>
    <x v="5"/>
    <s v="L231217301"/>
    <n v="-6"/>
    <n v="14.583333333333334"/>
    <n v="-87.5"/>
    <x v="2"/>
    <m/>
    <n v="20240087"/>
    <s v="Rodrigo García (Costa Rica)"/>
    <m/>
    <m/>
  </r>
  <r>
    <x v="136"/>
    <s v="Sales"/>
    <x v="1"/>
    <x v="0"/>
    <s v="A-1PS-222012"/>
    <x v="9"/>
    <x v="9"/>
    <s v="L231102501"/>
    <n v="-6"/>
    <n v="73331"/>
    <n v="-439986"/>
    <x v="1"/>
    <m/>
    <n v="20240087"/>
    <s v="Rodrigo García (Costa Rica)"/>
    <m/>
    <m/>
  </r>
  <r>
    <x v="136"/>
    <s v="Sales"/>
    <x v="1"/>
    <x v="0"/>
    <s v="A-1PIZC-212014"/>
    <x v="24"/>
    <x v="20"/>
    <s v="L240313801"/>
    <n v="-6"/>
    <n v="18.75"/>
    <n v="-112.5"/>
    <x v="2"/>
    <m/>
    <n v="20240087"/>
    <s v="Rodrigo García (Costa Rica)"/>
    <m/>
    <m/>
  </r>
  <r>
    <x v="136"/>
    <s v="Sales"/>
    <x v="1"/>
    <x v="0"/>
    <s v="A-1PIZC-212017"/>
    <x v="22"/>
    <x v="18"/>
    <s v=" L230500801"/>
    <n v="-3"/>
    <n v="75398.578723404251"/>
    <n v="-226195.73617021274"/>
    <x v="1"/>
    <m/>
    <n v="20240087"/>
    <s v="Rodrigo García (Costa Rica)"/>
    <m/>
    <m/>
  </r>
  <r>
    <x v="136"/>
    <s v="Sales"/>
    <x v="1"/>
    <x v="1"/>
    <s v="TSXX-LOA2014"/>
    <x v="14"/>
    <x v="8"/>
    <s v="EE167603X1"/>
    <n v="-4"/>
    <n v="51750"/>
    <n v="-207000"/>
    <x v="1"/>
    <m/>
    <n v="20240087"/>
    <s v="Rodrigo García (Costa Rica)"/>
    <m/>
    <m/>
  </r>
  <r>
    <x v="136"/>
    <s v="Sales"/>
    <x v="1"/>
    <x v="1"/>
    <s v="TSXX-LOA2012"/>
    <x v="19"/>
    <x v="16"/>
    <s v="EE173885X1"/>
    <n v="-15"/>
    <n v="51750"/>
    <n v="-776250"/>
    <x v="1"/>
    <m/>
    <n v="20240087"/>
    <s v="Rodrigo García (Costa Rica)"/>
    <m/>
    <m/>
  </r>
  <r>
    <x v="136"/>
    <s v="Sales"/>
    <x v="0"/>
    <x v="1"/>
    <s v="820-031"/>
    <x v="2"/>
    <x v="2"/>
    <s v="NA"/>
    <n v="-3"/>
    <n v="102340"/>
    <n v="-307020"/>
    <x v="1"/>
    <m/>
    <n v="20240087"/>
    <s v="Rodrigo García (Costa Rica)"/>
    <m/>
    <m/>
  </r>
  <r>
    <x v="136"/>
    <s v="Purchasing"/>
    <x v="1"/>
    <x v="1"/>
    <s v="TSXX-LOA2010"/>
    <x v="7"/>
    <x v="7"/>
    <s v="EE174093X1"/>
    <n v="19"/>
    <n v="51750"/>
    <n v="983250"/>
    <x v="1"/>
    <s v="SAMPEDRO FV 138630"/>
    <m/>
    <m/>
    <m/>
    <m/>
  </r>
  <r>
    <x v="136"/>
    <s v="Sales"/>
    <x v="1"/>
    <x v="0"/>
    <s v="A-1PL-211508"/>
    <x v="5"/>
    <x v="5"/>
    <s v="L231217301"/>
    <n v="-14"/>
    <n v="14.583333333333334"/>
    <n v="-204.16666666666669"/>
    <x v="2"/>
    <m/>
    <n v="20240088"/>
    <s v="Medicona SRL (Guillermo Ramírez-Rep Dominicana)"/>
    <m/>
    <m/>
  </r>
  <r>
    <x v="136"/>
    <s v="Sales"/>
    <x v="1"/>
    <x v="0"/>
    <s v="A-1PL-212008"/>
    <x v="6"/>
    <x v="6"/>
    <s v="L240314301"/>
    <n v="-4"/>
    <n v="14.583333333333334"/>
    <n v="-58.333333333333336"/>
    <x v="2"/>
    <m/>
    <n v="20240088"/>
    <s v="Medicona SRL (Guillermo Ramírez-Rep Dominicana)"/>
    <m/>
    <m/>
  </r>
  <r>
    <x v="136"/>
    <s v="Sales"/>
    <x v="1"/>
    <x v="0"/>
    <s v="A-1PL-212010"/>
    <x v="25"/>
    <x v="7"/>
    <s v="L230401801"/>
    <n v="-15"/>
    <n v="69875.829545454544"/>
    <n v="-1048137.4431818181"/>
    <x v="1"/>
    <m/>
    <n v="20240088"/>
    <s v="Medicona SRL (Guillermo Ramírez-Rep Dominicana)"/>
    <m/>
    <m/>
  </r>
  <r>
    <x v="136"/>
    <s v="Sales"/>
    <x v="1"/>
    <x v="0"/>
    <s v="A-1PL-212012"/>
    <x v="20"/>
    <x v="16"/>
    <s v="L240314801"/>
    <n v="-5"/>
    <n v="14.583333333333334"/>
    <n v="-72.916666666666671"/>
    <x v="2"/>
    <m/>
    <n v="20240088"/>
    <s v="Medicona SRL (Guillermo Ramírez-Rep Dominicana)"/>
    <m/>
    <m/>
  </r>
  <r>
    <x v="136"/>
    <s v="Sales"/>
    <x v="1"/>
    <x v="0"/>
    <s v="A-1PL-212014"/>
    <x v="8"/>
    <x v="8"/>
    <s v="L220407801"/>
    <n v="-13"/>
    <n v="14.583333333333334"/>
    <n v="-189.58333333333334"/>
    <x v="2"/>
    <m/>
    <n v="20240088"/>
    <s v="Medicona SRL (Guillermo Ramírez-Rep Dominicana)"/>
    <m/>
    <m/>
  </r>
  <r>
    <x v="136"/>
    <s v="Sales"/>
    <x v="1"/>
    <x v="0"/>
    <s v="A-1PIZC-212014"/>
    <x v="24"/>
    <x v="20"/>
    <s v="L230905901"/>
    <n v="-6"/>
    <n v="18.345205479452055"/>
    <n v="-110.07123287671233"/>
    <x v="2"/>
    <m/>
    <n v="20240088"/>
    <s v="Medicona SRL (Guillermo Ramírez-Rep Dominicana)"/>
    <m/>
    <m/>
  </r>
  <r>
    <x v="136"/>
    <s v="Sales"/>
    <x v="1"/>
    <x v="0"/>
    <s v="A-1PIZC-212014"/>
    <x v="24"/>
    <x v="20"/>
    <s v="L240313801"/>
    <n v="-11"/>
    <n v="18.75"/>
    <n v="-206.25"/>
    <x v="2"/>
    <m/>
    <n v="20240088"/>
    <s v="Medicona SRL (Guillermo Ramírez-Rep Dominicana)"/>
    <m/>
    <m/>
  </r>
  <r>
    <x v="136"/>
    <s v="Sales"/>
    <x v="1"/>
    <x v="0"/>
    <s v="A-1PIZC-212017"/>
    <x v="22"/>
    <x v="18"/>
    <s v=" L230500801"/>
    <n v="-9"/>
    <n v="75398.578723404251"/>
    <n v="-678587.20851063821"/>
    <x v="1"/>
    <m/>
    <n v="20240088"/>
    <s v="Medicona SRL (Guillermo Ramírez-Rep Dominicana)"/>
    <m/>
    <m/>
  </r>
  <r>
    <x v="136"/>
    <s v="Sales"/>
    <x v="1"/>
    <x v="1"/>
    <s v="TSXX-LOA1508"/>
    <x v="12"/>
    <x v="5"/>
    <s v="EE148345X1"/>
    <n v="-1"/>
    <n v="51750"/>
    <n v="-51750"/>
    <x v="1"/>
    <m/>
    <n v="20240088"/>
    <s v="Medicona SRL (Guillermo Ramírez-Rep Dominicana)"/>
    <m/>
    <m/>
  </r>
  <r>
    <x v="136"/>
    <s v="Sales"/>
    <x v="1"/>
    <x v="1"/>
    <s v="TSXX-LOA1508"/>
    <x v="12"/>
    <x v="5"/>
    <s v="EE152485X1"/>
    <n v="-5"/>
    <n v="51750"/>
    <n v="-258750"/>
    <x v="1"/>
    <m/>
    <n v="20240088"/>
    <s v="Medicona SRL (Guillermo Ramírez-Rep Dominicana)"/>
    <m/>
    <m/>
  </r>
  <r>
    <x v="136"/>
    <s v="Sales"/>
    <x v="1"/>
    <x v="1"/>
    <s v="TSXX-LOA2010"/>
    <x v="7"/>
    <x v="7"/>
    <s v="EE160285X1"/>
    <n v="-2"/>
    <n v="51750"/>
    <n v="-103500"/>
    <x v="1"/>
    <m/>
    <n v="20240088"/>
    <s v="Medicona SRL (Guillermo Ramírez-Rep Dominicana)"/>
    <m/>
    <m/>
  </r>
  <r>
    <x v="136"/>
    <s v="Sales"/>
    <x v="1"/>
    <x v="1"/>
    <s v="TSXX-LOA2008"/>
    <x v="13"/>
    <x v="6"/>
    <s v="EE162875X1"/>
    <n v="-6"/>
    <n v="51750"/>
    <n v="-310500"/>
    <x v="1"/>
    <m/>
    <n v="20240088"/>
    <s v="Medicona SRL (Guillermo Ramírez-Rep Dominicana)"/>
    <m/>
    <m/>
  </r>
  <r>
    <x v="136"/>
    <s v="Sales"/>
    <x v="1"/>
    <x v="1"/>
    <s v="TSXX-LOA2014"/>
    <x v="14"/>
    <x v="8"/>
    <s v="EE167603X1"/>
    <n v="-16"/>
    <n v="51750"/>
    <n v="-828000"/>
    <x v="1"/>
    <m/>
    <n v="20240088"/>
    <s v="Medicona SRL (Guillermo Ramírez-Rep Dominicana)"/>
    <m/>
    <m/>
  </r>
  <r>
    <x v="136"/>
    <s v="Purchasing"/>
    <x v="1"/>
    <x v="1"/>
    <s v="TSXX-LOA2010"/>
    <x v="7"/>
    <x v="7"/>
    <s v="EE174095X1"/>
    <n v="41"/>
    <n v="51750"/>
    <n v="2121750"/>
    <x v="1"/>
    <s v="SAMPEDRO FV 138630"/>
    <m/>
    <m/>
    <m/>
    <m/>
  </r>
  <r>
    <x v="136"/>
    <s v="Sales"/>
    <x v="1"/>
    <x v="0"/>
    <s v="A-1PL-212008"/>
    <x v="6"/>
    <x v="6"/>
    <s v="l230602001"/>
    <n v="-9"/>
    <n v="14.583333333333334"/>
    <n v="-131.25"/>
    <x v="2"/>
    <m/>
    <n v="20240089"/>
    <s v="Smile Arc (Panamá - Dr Martinelli)"/>
    <m/>
    <m/>
  </r>
  <r>
    <x v="136"/>
    <s v="Sales"/>
    <x v="1"/>
    <x v="0"/>
    <s v="A-1PL-212014"/>
    <x v="8"/>
    <x v="8"/>
    <s v=" L220304601"/>
    <n v="-3"/>
    <n v="69131"/>
    <n v="-207393"/>
    <x v="1"/>
    <m/>
    <n v="20240089"/>
    <s v="Smile Arc (Panamá - Dr Martinelli)"/>
    <m/>
    <m/>
  </r>
  <r>
    <x v="136"/>
    <s v="Sales"/>
    <x v="1"/>
    <x v="1"/>
    <s v="TSXX-LOA2008"/>
    <x v="13"/>
    <x v="6"/>
    <s v="EE167605X1"/>
    <n v="-3"/>
    <n v="51750"/>
    <n v="-155250"/>
    <x v="1"/>
    <m/>
    <n v="20240089"/>
    <s v="Smile Arc (Panamá - Dr Martinelli)"/>
    <m/>
    <m/>
  </r>
  <r>
    <x v="136"/>
    <s v="Sales"/>
    <x v="1"/>
    <x v="0"/>
    <s v="A-1PL-212012"/>
    <x v="20"/>
    <x v="16"/>
    <s v="L240314801"/>
    <n v="-25"/>
    <n v="14.694879832810868"/>
    <n v="-367.37199582027171"/>
    <x v="2"/>
    <m/>
    <n v="20240089"/>
    <s v="Smile Arc (Panamá - Dr Martinelli)"/>
    <m/>
    <m/>
  </r>
  <r>
    <x v="136"/>
    <s v="Sales"/>
    <x v="1"/>
    <x v="1"/>
    <s v="TSXX-LOART2012"/>
    <x v="17"/>
    <x v="14"/>
    <s v="EE148385X1"/>
    <n v="-5"/>
    <n v="51750"/>
    <n v="-258750"/>
    <x v="1"/>
    <m/>
    <n v="20240089"/>
    <s v="Smile Arc (Panamá - Dr Martinelli)"/>
    <m/>
    <m/>
  </r>
  <r>
    <x v="137"/>
    <s v="Garantia"/>
    <x v="1"/>
    <x v="1"/>
    <s v="TSXX-LOA2020"/>
    <x v="44"/>
    <x v="25"/>
    <s v="EE160216X1"/>
    <n v="-2"/>
    <n v="60750"/>
    <n v="-121500"/>
    <x v="1"/>
    <m/>
    <m/>
    <m/>
    <s v="Garantia Inv 20240086"/>
    <m/>
  </r>
  <r>
    <x v="138"/>
    <s v="Purchasing"/>
    <x v="1"/>
    <x v="1"/>
    <s v="TSXX-LOA2012"/>
    <x v="19"/>
    <x v="16"/>
    <s v="EE174096X1"/>
    <n v="260"/>
    <n v="51750"/>
    <n v="13455000"/>
    <x v="1"/>
    <s v="SAMPEDRO FV 138951"/>
    <m/>
    <m/>
    <m/>
    <m/>
  </r>
  <r>
    <x v="138"/>
    <s v="Purchasing"/>
    <x v="1"/>
    <x v="1"/>
    <s v="TSXX-LOA2014"/>
    <x v="14"/>
    <x v="8"/>
    <s v="EE174097X1"/>
    <n v="60"/>
    <n v="51750"/>
    <n v="3105000"/>
    <x v="1"/>
    <s v="SAMPEDRO FV 138951"/>
    <m/>
    <m/>
    <m/>
    <m/>
  </r>
  <r>
    <x v="139"/>
    <s v="Sales"/>
    <x v="1"/>
    <x v="0"/>
    <s v="A-1PL-211508"/>
    <x v="5"/>
    <x v="5"/>
    <s v="L231217301"/>
    <n v="-8"/>
    <n v="14.694879832810868"/>
    <n v="-117.55903866248694"/>
    <x v="2"/>
    <m/>
    <n v="20240091"/>
    <s v="Dr Carlos Ramiro Llusca (Ecuador)"/>
    <m/>
    <m/>
  </r>
  <r>
    <x v="139"/>
    <s v="Sales"/>
    <x v="1"/>
    <x v="0"/>
    <s v="A-1PL-212008"/>
    <x v="6"/>
    <x v="6"/>
    <s v="l230602001"/>
    <n v="-15"/>
    <n v="14.583333333333334"/>
    <n v="-218.75"/>
    <x v="2"/>
    <m/>
    <n v="20240091"/>
    <s v="Dr Carlos Ramiro Llusca (Ecuador)"/>
    <m/>
    <m/>
  </r>
  <r>
    <x v="139"/>
    <s v="Sales"/>
    <x v="1"/>
    <x v="0"/>
    <s v="A-1PL-212014"/>
    <x v="8"/>
    <x v="8"/>
    <s v="L220304601"/>
    <n v="-2"/>
    <n v="69131"/>
    <n v="-138262"/>
    <x v="1"/>
    <m/>
    <n v="20240091"/>
    <s v="Dr Carlos Ramiro Llusca (Ecuador)"/>
    <m/>
    <m/>
  </r>
  <r>
    <x v="139"/>
    <s v="Sales"/>
    <x v="1"/>
    <x v="0"/>
    <s v="A-1N-211508"/>
    <x v="42"/>
    <x v="31"/>
    <s v="L191121001"/>
    <n v="-2"/>
    <n v="22.421917808219177"/>
    <n v="-44.843835616438355"/>
    <x v="1"/>
    <m/>
    <n v="20240091"/>
    <s v="Dr Carlos Ramiro Llusca (Ecuador)"/>
    <m/>
    <m/>
  </r>
  <r>
    <x v="139"/>
    <s v="Sales"/>
    <x v="1"/>
    <x v="0"/>
    <s v="A-1N-212008"/>
    <x v="43"/>
    <x v="32"/>
    <s v="L200300701"/>
    <n v="-2"/>
    <n v="18"/>
    <n v="-36"/>
    <x v="2"/>
    <m/>
    <n v="20240091"/>
    <s v="Dr Carlos Ramiro Llusca (Ecuador)"/>
    <m/>
    <m/>
  </r>
  <r>
    <x v="139"/>
    <s v="Sales"/>
    <x v="1"/>
    <x v="1"/>
    <s v="TSXX-LOA1508"/>
    <x v="12"/>
    <x v="5"/>
    <s v="EE167606X1"/>
    <n v="-2"/>
    <n v="51750"/>
    <n v="-103500"/>
    <x v="1"/>
    <m/>
    <n v="20240091"/>
    <s v="Dr Carlos Ramiro Llusca (Ecuador)"/>
    <m/>
    <m/>
  </r>
  <r>
    <x v="139"/>
    <s v="Sales"/>
    <x v="1"/>
    <x v="1"/>
    <s v="TSXX-LOA2008"/>
    <x v="13"/>
    <x v="6"/>
    <s v="EE160284X1"/>
    <n v="-2"/>
    <n v="51750"/>
    <n v="-103500"/>
    <x v="1"/>
    <m/>
    <n v="20240091"/>
    <s v="Dr Carlos Ramiro Llusca (Ecuador)"/>
    <m/>
    <m/>
  </r>
  <r>
    <x v="136"/>
    <s v="Sales"/>
    <x v="1"/>
    <x v="0"/>
    <s v="A-1PL-212010"/>
    <x v="25"/>
    <x v="7"/>
    <s v="L230401801"/>
    <n v="-13"/>
    <n v="69875.829545454544"/>
    <n v="-908385.78409090906"/>
    <x v="1"/>
    <m/>
    <n v="20240089"/>
    <s v="Smile Arc (Panamá - Dr Martinelli)"/>
    <m/>
    <m/>
  </r>
  <r>
    <x v="139"/>
    <s v="Sales"/>
    <x v="1"/>
    <x v="1"/>
    <s v="TSXX-LOA2014"/>
    <x v="14"/>
    <x v="8"/>
    <s v="EE174097X1"/>
    <n v="-15"/>
    <n v="51750"/>
    <n v="-776250"/>
    <x v="1"/>
    <m/>
    <n v="20240091"/>
    <s v="Dr Carlos Ramiro Llusca (Ecuador)"/>
    <m/>
    <m/>
  </r>
  <r>
    <x v="139"/>
    <s v="Sales"/>
    <x v="0"/>
    <x v="1"/>
    <s v="820-031"/>
    <x v="2"/>
    <x v="2"/>
    <n v="50362"/>
    <n v="-2"/>
    <n v="102340"/>
    <n v="-204680"/>
    <x v="1"/>
    <m/>
    <n v="20240091"/>
    <s v="Dr Carlos Ramiro Llusca (Ecuador)"/>
    <m/>
    <m/>
  </r>
  <r>
    <x v="139"/>
    <s v="Sales"/>
    <x v="0"/>
    <x v="1"/>
    <s v="820-032"/>
    <x v="32"/>
    <x v="19"/>
    <n v="50361"/>
    <n v="-2"/>
    <n v="83600"/>
    <n v="-167200"/>
    <x v="1"/>
    <m/>
    <n v="20240091"/>
    <s v="Dr Carlos Ramiro Llusca (Ecuador)"/>
    <m/>
    <m/>
  </r>
  <r>
    <x v="139"/>
    <s v="Sales"/>
    <x v="1"/>
    <x v="1"/>
    <s v="TSXX-LOA2012"/>
    <x v="19"/>
    <x v="16"/>
    <s v="EE173885X1"/>
    <n v="-15"/>
    <n v="51750"/>
    <n v="-776250"/>
    <x v="1"/>
    <m/>
    <n v="20240091"/>
    <s v="Dr Carlos Ramiro Llusca (Ecuador)"/>
    <m/>
    <m/>
  </r>
  <r>
    <x v="139"/>
    <s v="Sales"/>
    <x v="0"/>
    <x v="0"/>
    <n v="3318235"/>
    <x v="30"/>
    <x v="2"/>
    <s v="NA"/>
    <n v="-2"/>
    <n v="31.311787072243344"/>
    <n v="-62.623574144486689"/>
    <x v="2"/>
    <m/>
    <n v="20240091"/>
    <s v="Dr Carlos Ramiro Llusca (Ecuador)"/>
    <m/>
    <m/>
  </r>
  <r>
    <x v="140"/>
    <s v="Purchasing"/>
    <x v="1"/>
    <x v="0"/>
    <s v="A-1PL-211508"/>
    <x v="5"/>
    <x v="5"/>
    <s v="L231217301"/>
    <n v="30"/>
    <n v="14.447761194029852"/>
    <n v="433.43283582089555"/>
    <x v="2"/>
    <s v="BioRay 20240513"/>
    <m/>
    <m/>
    <m/>
    <m/>
  </r>
  <r>
    <x v="140"/>
    <s v="Purchasing"/>
    <x v="1"/>
    <x v="0"/>
    <s v="A-1PL-212008"/>
    <x v="6"/>
    <x v="6"/>
    <s v="L240314301"/>
    <n v="30"/>
    <n v="14.447761194029852"/>
    <n v="433.43283582089555"/>
    <x v="2"/>
    <s v="BioRay 20240513"/>
    <m/>
    <m/>
    <m/>
    <m/>
  </r>
  <r>
    <x v="139"/>
    <s v="Sales"/>
    <x v="1"/>
    <x v="0"/>
    <s v="A-1PL-212010"/>
    <x v="25"/>
    <x v="7"/>
    <s v="L240404601"/>
    <n v="-15"/>
    <n v="14.583333333333334"/>
    <n v="-218.75"/>
    <x v="2"/>
    <m/>
    <n v="20240091"/>
    <s v="Dr Carlos Ramiro Llusca (Ecuador)"/>
    <m/>
    <m/>
  </r>
  <r>
    <x v="140"/>
    <s v="Purchasing"/>
    <x v="1"/>
    <x v="0"/>
    <s v="A-1PL-212014"/>
    <x v="8"/>
    <x v="8"/>
    <s v="L220407801"/>
    <n v="30"/>
    <n v="14.447761194029852"/>
    <n v="433.43283582089555"/>
    <x v="2"/>
    <s v="BioRay 20240513"/>
    <m/>
    <m/>
    <m/>
    <m/>
  </r>
  <r>
    <x v="140"/>
    <s v="Purchasing"/>
    <x v="1"/>
    <x v="0"/>
    <s v="A-1PL-212012"/>
    <x v="20"/>
    <x v="16"/>
    <s v="L240314801"/>
    <n v="60"/>
    <n v="14.447761194029852"/>
    <n v="866.8656716417911"/>
    <x v="2"/>
    <s v="BioRay 20240513"/>
    <m/>
    <m/>
    <m/>
    <m/>
  </r>
  <r>
    <x v="140"/>
    <s v="Purchasing"/>
    <x v="1"/>
    <x v="0"/>
    <s v="A-1PIZC-212014"/>
    <x v="24"/>
    <x v="20"/>
    <s v="L240313801"/>
    <n v="50"/>
    <n v="18.575692963752665"/>
    <n v="928.78464818763325"/>
    <x v="2"/>
    <s v="BioRay 20240513"/>
    <m/>
    <m/>
    <m/>
    <m/>
  </r>
  <r>
    <x v="140"/>
    <s v="Purchasing"/>
    <x v="1"/>
    <x v="0"/>
    <s v="A-1PIZC-212017"/>
    <x v="22"/>
    <x v="18"/>
    <s v="L240314201"/>
    <n v="30"/>
    <n v="18.575692963752665"/>
    <n v="557.27078891257997"/>
    <x v="2"/>
    <s v="BioRay 20240513"/>
    <m/>
    <m/>
    <m/>
    <m/>
  </r>
  <r>
    <x v="140"/>
    <s v="Purchasing"/>
    <x v="0"/>
    <x v="0"/>
    <n v="3318225"/>
    <x v="23"/>
    <x v="19"/>
    <s v="NA"/>
    <n v="3"/>
    <n v="51.599147121535175"/>
    <n v="154.79744136460553"/>
    <x v="2"/>
    <s v="BioRay 20240513"/>
    <m/>
    <m/>
    <m/>
    <m/>
  </r>
  <r>
    <x v="140"/>
    <s v="Purchasing"/>
    <x v="0"/>
    <x v="0"/>
    <n v="3318055"/>
    <x v="0"/>
    <x v="0"/>
    <s v="NA"/>
    <n v="1"/>
    <n v="309.59488272921106"/>
    <n v="309.59488272921106"/>
    <x v="2"/>
    <s v="BioRay 20240513"/>
    <m/>
    <m/>
    <m/>
    <m/>
  </r>
  <r>
    <x v="140"/>
    <s v="Purchasing"/>
    <x v="1"/>
    <x v="0"/>
    <s v="A-1PL-212010"/>
    <x v="25"/>
    <x v="7"/>
    <s v="L231105301"/>
    <n v="50"/>
    <n v="14.447761194029852"/>
    <n v="722.38805970149258"/>
    <x v="2"/>
    <s v="BioRay 20240513"/>
    <m/>
    <m/>
    <m/>
    <m/>
  </r>
  <r>
    <x v="141"/>
    <s v="Inventory"/>
    <x v="0"/>
    <x v="0"/>
    <n v="3318235"/>
    <x v="30"/>
    <x v="2"/>
    <s v="NA"/>
    <n v="26"/>
    <n v="31.311787072243344"/>
    <n v="628.16326530612241"/>
    <x v="2"/>
    <s v="Inventario recibido de Elsa Arango"/>
    <m/>
    <m/>
    <m/>
    <m/>
  </r>
  <r>
    <x v="141"/>
    <s v="Inventory movement"/>
    <x v="0"/>
    <x v="0"/>
    <n v="3318235"/>
    <x v="30"/>
    <x v="2"/>
    <s v="NA"/>
    <n v="-15"/>
    <n v="31.311787072243344"/>
    <n v="628.16326530612241"/>
    <x v="2"/>
    <m/>
    <m/>
    <s v="Orthopremium ltda"/>
    <s v="Entregados a Orthopremium, pagados a la cuenta Dra Elsa"/>
    <m/>
  </r>
  <r>
    <x v="141"/>
    <s v="Inventory movement"/>
    <x v="0"/>
    <x v="0"/>
    <n v="3308050"/>
    <x v="21"/>
    <x v="17"/>
    <s v="NA"/>
    <n v="-10"/>
    <n v="438441.296969697"/>
    <n v="-4384412.9696969697"/>
    <x v="2"/>
    <m/>
    <m/>
    <s v="Orthopremium ltda"/>
    <s v="Entregados a Orthopremium, pagados a la cuenta Dra Elsa"/>
    <m/>
  </r>
  <r>
    <x v="142"/>
    <s v="Sales"/>
    <x v="1"/>
    <x v="0"/>
    <s v="A-1PL-211508"/>
    <x v="5"/>
    <x v="5"/>
    <s v="L231217301"/>
    <n v="-9"/>
    <n v="14.694879832810868"/>
    <n v="-132.2539184952978"/>
    <x v="2"/>
    <m/>
    <n v="20240090"/>
    <s v="Grupo Helix (Panamá - Dra Ilka)"/>
    <m/>
    <m/>
  </r>
  <r>
    <x v="142"/>
    <s v="Sales"/>
    <x v="1"/>
    <x v="0"/>
    <s v="A-1PL-212008"/>
    <x v="6"/>
    <x v="6"/>
    <s v="L240314301"/>
    <n v="-10"/>
    <n v="14.447761194029852"/>
    <n v="-144.47761194029852"/>
    <x v="2"/>
    <m/>
    <n v="20240090"/>
    <s v="Grupo Helix (Panamá - Dra Ilka)"/>
    <m/>
    <m/>
  </r>
  <r>
    <x v="139"/>
    <s v="Sales"/>
    <x v="1"/>
    <x v="1"/>
    <s v="TSXX-LOA2010"/>
    <x v="7"/>
    <x v="7"/>
    <s v="EE162876X1"/>
    <n v="-5"/>
    <n v="51750"/>
    <n v="-258750"/>
    <x v="1"/>
    <m/>
    <n v="20240091"/>
    <s v="Dr Carlos Ramiro Llusca (Ecuador)"/>
    <m/>
    <m/>
  </r>
  <r>
    <x v="142"/>
    <s v="Sales"/>
    <x v="0"/>
    <x v="0"/>
    <n v="3308050"/>
    <x v="21"/>
    <x v="17"/>
    <s v="NA"/>
    <n v="-2"/>
    <n v="104.3726235741445"/>
    <n v="-208.745247148289"/>
    <x v="2"/>
    <m/>
    <n v="20240090"/>
    <s v="Grupo Helix (Panamá - Dra Ilka)"/>
    <m/>
    <m/>
  </r>
  <r>
    <x v="142"/>
    <s v="Sales"/>
    <x v="1"/>
    <x v="0"/>
    <s v="A-1PL-212010"/>
    <x v="25"/>
    <x v="7"/>
    <s v="L240404601"/>
    <n v="-9"/>
    <n v="14.583333333333334"/>
    <n v="-131.25"/>
    <x v="2"/>
    <m/>
    <n v="20240090"/>
    <s v="Grupo Helix (Panamá - Dra Ilka)"/>
    <m/>
    <m/>
  </r>
  <r>
    <x v="142"/>
    <s v="Sales"/>
    <x v="1"/>
    <x v="0"/>
    <s v="A-1PL-212012"/>
    <x v="20"/>
    <x v="16"/>
    <s v="L240314801"/>
    <n v="-10"/>
    <n v="14.694879832810868"/>
    <n v="-146.94879832810867"/>
    <x v="2"/>
    <m/>
    <n v="20240090"/>
    <s v="Grupo Helix (Panamá - Dra Ilka)"/>
    <m/>
    <m/>
  </r>
  <r>
    <x v="142"/>
    <s v="Sales"/>
    <x v="0"/>
    <x v="0"/>
    <n v="3318235"/>
    <x v="30"/>
    <x v="2"/>
    <s v="NA"/>
    <n v="-2"/>
    <n v="31.311787072243344"/>
    <n v="-62.623574144486689"/>
    <x v="2"/>
    <m/>
    <n v="20240090"/>
    <s v="Grupo Helix (Panamá - Dra Ilka)"/>
    <m/>
    <m/>
  </r>
  <r>
    <x v="143"/>
    <s v="Inventory movement"/>
    <x v="1"/>
    <x v="1"/>
    <s v="TSXX-LOA2010"/>
    <x v="7"/>
    <x v="7"/>
    <s v="EE162882X1"/>
    <n v="1"/>
    <n v="51750"/>
    <n v="51750"/>
    <x v="1"/>
    <m/>
    <m/>
    <m/>
    <s v="Devolucion prestamo"/>
    <m/>
  </r>
  <r>
    <x v="144"/>
    <s v="Inventory movement"/>
    <x v="0"/>
    <x v="1"/>
    <s v="820-029"/>
    <x v="1"/>
    <x v="1"/>
    <n v="52006"/>
    <n v="-5"/>
    <n v="647360"/>
    <n v="-3236800"/>
    <x v="1"/>
    <m/>
    <m/>
    <m/>
    <s v="Entregados Dra Elsa Viaje Mexico"/>
    <m/>
  </r>
  <r>
    <x v="144"/>
    <s v="Inventory movement"/>
    <x v="0"/>
    <x v="1"/>
    <s v="820-031"/>
    <x v="2"/>
    <x v="2"/>
    <s v="NA"/>
    <n v="-3"/>
    <n v="102340"/>
    <n v="-307020"/>
    <x v="1"/>
    <m/>
    <m/>
    <m/>
    <s v="Entregados Dra Elsa Viaje Mexico"/>
    <m/>
  </r>
  <r>
    <x v="145"/>
    <s v="Sales"/>
    <x v="0"/>
    <x v="1"/>
    <s v="820-032"/>
    <x v="32"/>
    <x v="19"/>
    <n v="50361"/>
    <n v="-1"/>
    <n v="83600"/>
    <n v="-83600"/>
    <x v="1"/>
    <m/>
    <n v="20240097"/>
    <s v="Daniella Ramos (Venezuela)"/>
    <m/>
    <m/>
  </r>
  <r>
    <x v="145"/>
    <s v="Gift"/>
    <x v="0"/>
    <x v="1"/>
    <s v="820-032"/>
    <x v="32"/>
    <x v="19"/>
    <n v="50361"/>
    <n v="-1"/>
    <n v="83600"/>
    <n v="-83600"/>
    <x v="1"/>
    <m/>
    <n v="20240097"/>
    <s v="Daniella Ramos (Venezuela)"/>
    <m/>
    <m/>
  </r>
  <r>
    <x v="145"/>
    <s v="Sales"/>
    <x v="1"/>
    <x v="1"/>
    <s v="TSXX-LOA2012"/>
    <x v="19"/>
    <x v="16"/>
    <s v="EE173885X1"/>
    <n v="-8"/>
    <n v="51750"/>
    <n v="-414000"/>
    <x v="1"/>
    <m/>
    <n v="20240098"/>
    <s v="Geraldine Kuan González - Venezuela (COIDES)"/>
    <m/>
    <m/>
  </r>
  <r>
    <x v="146"/>
    <s v="Sales"/>
    <x v="1"/>
    <x v="1"/>
    <s v="TSXX-LOA2012"/>
    <x v="19"/>
    <x v="16"/>
    <s v="EE174096X1"/>
    <n v="-3"/>
    <n v="51750"/>
    <n v="-155250"/>
    <x v="1"/>
    <m/>
    <n v="20240099"/>
    <s v="Clear dental aligners SRL - Costa Rica (COIDES)"/>
    <m/>
    <m/>
  </r>
  <r>
    <x v="146"/>
    <s v="Sales"/>
    <x v="1"/>
    <x v="1"/>
    <s v="TSXX-LOA1508"/>
    <x v="12"/>
    <x v="5"/>
    <s v="EE130757X1"/>
    <n v="-2"/>
    <n v="51750"/>
    <n v="-103500"/>
    <x v="1"/>
    <m/>
    <n v="20240099"/>
    <s v="Clear dental aligners SRL - Costa Rica (COIDES)"/>
    <m/>
    <m/>
  </r>
  <r>
    <x v="146"/>
    <s v="Sales"/>
    <x v="1"/>
    <x v="1"/>
    <s v="TSXX-LOA2012"/>
    <x v="19"/>
    <x v="16"/>
    <s v="EE174096X1"/>
    <n v="-8"/>
    <n v="51750"/>
    <n v="-414000"/>
    <x v="1"/>
    <m/>
    <n v="20240100"/>
    <s v="Morella Andreina Aranguren (Venezuela/ COIDES)"/>
    <m/>
    <m/>
  </r>
  <r>
    <x v="146"/>
    <s v="Sales"/>
    <x v="1"/>
    <x v="1"/>
    <s v="TSXX-LOA2010"/>
    <x v="7"/>
    <x v="7"/>
    <s v="EE162876X1"/>
    <n v="-10"/>
    <n v="51750"/>
    <n v="-517500"/>
    <x v="1"/>
    <m/>
    <n v="20240100"/>
    <s v="Morella Andreina Aranguren (Venezuela/ COIDES)"/>
    <m/>
    <m/>
  </r>
  <r>
    <x v="147"/>
    <s v="Sales"/>
    <x v="1"/>
    <x v="1"/>
    <s v="TSXX-LOA2014"/>
    <x v="14"/>
    <x v="8"/>
    <s v="EE173884X1"/>
    <n v="-10"/>
    <n v="51750"/>
    <n v="-517500"/>
    <x v="1"/>
    <m/>
    <n v="20240101"/>
    <s v="Clinica de Ortodoncia Inversión Feliz - Dra Paula Zuñiga - Costa Rica (COIDES)"/>
    <m/>
    <m/>
  </r>
  <r>
    <x v="147"/>
    <s v="Sales"/>
    <x v="1"/>
    <x v="1"/>
    <s v="TSXX-LOA1508"/>
    <x v="12"/>
    <x v="5"/>
    <s v="EE167606X1"/>
    <n v="-2"/>
    <n v="51750"/>
    <n v="-103500"/>
    <x v="1"/>
    <m/>
    <n v="20240102"/>
    <s v="Priscila Rojas Jiménez - Costa Rica (COIDES)"/>
    <m/>
    <m/>
  </r>
  <r>
    <x v="147"/>
    <s v="Sales"/>
    <x v="1"/>
    <x v="1"/>
    <s v="TSXX-LOA2008"/>
    <x v="13"/>
    <x v="6"/>
    <s v="EE162875X1"/>
    <n v="-2"/>
    <n v="51750"/>
    <n v="-103500"/>
    <x v="1"/>
    <m/>
    <n v="20240102"/>
    <s v="Priscila Rojas Jiménez - Costa Rica (COIDES)"/>
    <m/>
    <m/>
  </r>
  <r>
    <x v="147"/>
    <s v="Sales"/>
    <x v="1"/>
    <x v="1"/>
    <s v="TSXX-LOA2010"/>
    <x v="7"/>
    <x v="7"/>
    <s v="EE162876X1"/>
    <n v="-2"/>
    <n v="51750"/>
    <n v="-103500"/>
    <x v="1"/>
    <m/>
    <n v="20240102"/>
    <s v="Priscila Rojas Jiménez - Costa Rica (COIDES)"/>
    <m/>
    <m/>
  </r>
  <r>
    <x v="148"/>
    <s v="Sales"/>
    <x v="1"/>
    <x v="0"/>
    <s v="A-1N-211508"/>
    <x v="42"/>
    <x v="31"/>
    <s v="L191121001"/>
    <n v="-4"/>
    <n v="22.421917808219177"/>
    <n v="-89.68767123287671"/>
    <x v="2"/>
    <m/>
    <n v="20240104"/>
    <s v="Dr Carlos Ramiro Llusca (Ecuador)"/>
    <m/>
    <m/>
  </r>
  <r>
    <x v="148"/>
    <s v="Sales"/>
    <x v="1"/>
    <x v="1"/>
    <s v="TSXX-LOART2012"/>
    <x v="17"/>
    <x v="14"/>
    <s v="EE152499X1"/>
    <n v="-10"/>
    <n v="51750"/>
    <n v="-517500"/>
    <x v="1"/>
    <m/>
    <n v="20240104"/>
    <s v="Dr Carlos Ramiro Llusca (Ecuador)"/>
    <m/>
    <m/>
  </r>
  <r>
    <x v="148"/>
    <s v="Sales"/>
    <x v="1"/>
    <x v="0"/>
    <s v="A-1PL-212012"/>
    <x v="20"/>
    <x v="16"/>
    <s v="L240314801"/>
    <n v="-15"/>
    <n v="14.694879832810868"/>
    <n v="-220.42319749216301"/>
    <x v="2"/>
    <m/>
    <n v="20240104"/>
    <s v="Dr Carlos Ramiro Llusca (Ecuador)"/>
    <m/>
    <m/>
  </r>
  <r>
    <x v="149"/>
    <s v="Sales"/>
    <x v="1"/>
    <x v="0"/>
    <s v="A-1PL-212012"/>
    <x v="20"/>
    <x v="16"/>
    <s v="L240314801"/>
    <n v="-10"/>
    <n v="14.694879832810868"/>
    <n v="-146.94879832810867"/>
    <x v="2"/>
    <m/>
    <n v="20240105"/>
    <s v="MediLine (JJ Grand Prix - Guatemala)"/>
    <m/>
    <m/>
  </r>
  <r>
    <x v="149"/>
    <s v="Sales"/>
    <x v="1"/>
    <x v="0"/>
    <s v="A-1PL-212010"/>
    <x v="25"/>
    <x v="7"/>
    <s v="L230401801"/>
    <n v="-10"/>
    <n v="69875.829545454544"/>
    <n v="-698758.29545454541"/>
    <x v="1"/>
    <m/>
    <n v="20240105"/>
    <s v="MediLine (JJ Grand Prix - Guatemala)"/>
    <m/>
    <m/>
  </r>
  <r>
    <x v="150"/>
    <s v="Sales"/>
    <x v="1"/>
    <x v="0"/>
    <s v="A-1PL-211508"/>
    <x v="5"/>
    <x v="5"/>
    <s v="L231217301"/>
    <n v="-15"/>
    <n v="14.447761194029852"/>
    <n v="-216.71641791044777"/>
    <x v="2"/>
    <m/>
    <n v="20240108"/>
    <s v="MediLine (JJ Grand Prix - Guatemala)"/>
    <m/>
    <m/>
  </r>
  <r>
    <x v="150"/>
    <s v="Sales"/>
    <x v="1"/>
    <x v="0"/>
    <s v="A-1PIZC-212014"/>
    <x v="24"/>
    <x v="20"/>
    <s v="L240313801"/>
    <n v="-16"/>
    <n v="18.575692963752665"/>
    <n v="-297.21108742004265"/>
    <x v="2"/>
    <m/>
    <n v="20240108"/>
    <s v="MediLine (JJ Grand Prix - Guatemala)"/>
    <m/>
    <m/>
  </r>
  <r>
    <x v="150"/>
    <s v="Sales"/>
    <x v="1"/>
    <x v="0"/>
    <s v="A-1PL-211508"/>
    <x v="5"/>
    <x v="5"/>
    <s v="L231217301"/>
    <n v="-10"/>
    <n v="14.583333333333334"/>
    <n v="583.33333333333337"/>
    <x v="2"/>
    <m/>
    <n v="20240109"/>
    <s v="Jesus Rodriguez Rios (Mexico)"/>
    <m/>
    <m/>
  </r>
  <r>
    <x v="150"/>
    <s v="Sales"/>
    <x v="1"/>
    <x v="0"/>
    <s v="A-1PL-212008"/>
    <x v="6"/>
    <x v="6"/>
    <s v="L240314301"/>
    <n v="-15"/>
    <n v="14.447761194029852"/>
    <n v="-216.71641791044777"/>
    <x v="2"/>
    <m/>
    <n v="20240109"/>
    <s v="Jesus Rodriguez Rios (Mexico)"/>
    <m/>
    <m/>
  </r>
  <r>
    <x v="150"/>
    <s v="Sales"/>
    <x v="1"/>
    <x v="0"/>
    <s v="A-1PIZC-212014"/>
    <x v="24"/>
    <x v="20"/>
    <s v="L240313801"/>
    <n v="-10"/>
    <n v="18.575692963752665"/>
    <n v="-185.75692963752664"/>
    <x v="2"/>
    <m/>
    <n v="20240109"/>
    <s v="Jesus Rodriguez Rios (Mexico)"/>
    <m/>
    <m/>
  </r>
  <r>
    <x v="150"/>
    <s v="Sales"/>
    <x v="1"/>
    <x v="0"/>
    <s v="A-1PL-212012"/>
    <x v="20"/>
    <x v="16"/>
    <s v="L240314801"/>
    <n v="-15"/>
    <n v="14.447761194029852"/>
    <n v="-216.71641791044777"/>
    <x v="2"/>
    <m/>
    <n v="20240109"/>
    <s v="Jesus Rodriguez Rios (Mexico)"/>
    <m/>
    <m/>
  </r>
  <r>
    <x v="150"/>
    <s v="Sales"/>
    <x v="1"/>
    <x v="0"/>
    <s v="A-1PS-222012"/>
    <x v="9"/>
    <x v="9"/>
    <s v="L231105101"/>
    <n v="-10"/>
    <n v="23.091954022988503"/>
    <n v="-230.91954022988503"/>
    <x v="2"/>
    <m/>
    <n v="20240109"/>
    <s v="Jesus Rodriguez Rios (Mexico)"/>
    <m/>
    <m/>
  </r>
  <r>
    <x v="150"/>
    <s v="Sales"/>
    <x v="1"/>
    <x v="0"/>
    <s v="A-1PL-212010"/>
    <x v="25"/>
    <x v="7"/>
    <s v="L231105301"/>
    <n v="-20"/>
    <n v="14.447761194029852"/>
    <n v="-288.95522388059703"/>
    <x v="2"/>
    <m/>
    <n v="20240109"/>
    <s v="Jesus Rodriguez Rios (Mexico)"/>
    <m/>
    <m/>
  </r>
  <r>
    <x v="151"/>
    <s v="Sales"/>
    <x v="1"/>
    <x v="1"/>
    <s v="TSXX-LOA2012"/>
    <x v="19"/>
    <x v="16"/>
    <s v="EE174096X1"/>
    <n v="-9"/>
    <n v="51750"/>
    <n v="-465750"/>
    <x v="1"/>
    <m/>
    <n v="20240113"/>
    <s v="Dra Sofia Cabalceta Pacheco (COIDES Costa Rica)"/>
    <m/>
    <m/>
  </r>
  <r>
    <x v="151"/>
    <s v="Sales"/>
    <x v="1"/>
    <x v="1"/>
    <s v="TSXX-LOA2010"/>
    <x v="7"/>
    <x v="7"/>
    <s v="EE167604X1"/>
    <n v="-5"/>
    <n v="51750"/>
    <n v="-258750"/>
    <x v="1"/>
    <m/>
    <n v="20240113"/>
    <s v="Dra Sofia Cabalceta Pacheco (COIDES Costa Rica)"/>
    <m/>
    <m/>
  </r>
  <r>
    <x v="152"/>
    <s v="Inventory loan"/>
    <x v="1"/>
    <x v="1"/>
    <s v="TSXX-LOA2014"/>
    <x v="14"/>
    <x v="8"/>
    <s v="EE167600X1"/>
    <n v="1"/>
    <n v="51750"/>
    <n v="51750"/>
    <x v="1"/>
    <m/>
    <m/>
    <m/>
    <s v="Devolucion prestamo Virginia Hurtado"/>
    <m/>
  </r>
  <r>
    <x v="153"/>
    <s v="Inventory loan"/>
    <x v="1"/>
    <x v="1"/>
    <s v="TSXX-LOA2014"/>
    <x v="14"/>
    <x v="8"/>
    <s v="EE167600X1"/>
    <n v="1"/>
    <n v="51750"/>
    <n v="51750"/>
    <x v="1"/>
    <m/>
    <m/>
    <m/>
    <m/>
    <m/>
  </r>
  <r>
    <x v="154"/>
    <s v="Sales"/>
    <x v="1"/>
    <x v="1"/>
    <s v="TSXX-LOA1508"/>
    <x v="12"/>
    <x v="5"/>
    <s v="EE167606X1"/>
    <n v="-15"/>
    <n v="51750"/>
    <n v="-776250"/>
    <x v="1"/>
    <m/>
    <n v="20240107"/>
    <s v="Comercial S &amp; K SpA (Juan Peña - Chile)"/>
    <m/>
    <m/>
  </r>
  <r>
    <x v="154"/>
    <s v="Sales"/>
    <x v="1"/>
    <x v="1"/>
    <s v="TSXX-LOA1508"/>
    <x v="12"/>
    <x v="5"/>
    <s v="EE167606X1"/>
    <n v="-12"/>
    <n v="51750"/>
    <n v="-621000"/>
    <x v="1"/>
    <m/>
    <n v="20240107"/>
    <s v="Comercial S &amp; K SpA (Juan Peña - Chile)"/>
    <m/>
    <m/>
  </r>
  <r>
    <x v="154"/>
    <s v="Sales"/>
    <x v="1"/>
    <x v="1"/>
    <s v="TSXX-LOA1508"/>
    <x v="12"/>
    <x v="5"/>
    <s v="EE148346X1"/>
    <n v="-3"/>
    <n v="51750"/>
    <n v="-155250"/>
    <x v="1"/>
    <m/>
    <n v="20240107"/>
    <s v="Comercial S &amp; K SpA (Juan Peña - Chile)"/>
    <m/>
    <m/>
  </r>
  <r>
    <x v="154"/>
    <s v="Sales"/>
    <x v="1"/>
    <x v="1"/>
    <s v="TSXX-LOA2008"/>
    <x v="13"/>
    <x v="6"/>
    <s v="EE162875X1"/>
    <n v="-15"/>
    <n v="51750"/>
    <n v="-776250"/>
    <x v="1"/>
    <m/>
    <n v="20240107"/>
    <s v="Comercial S &amp; K SpA (Juan Peña - Chile)"/>
    <m/>
    <m/>
  </r>
  <r>
    <x v="154"/>
    <s v="Sales"/>
    <x v="1"/>
    <x v="1"/>
    <s v="TSXX-LOA2008"/>
    <x v="13"/>
    <x v="6"/>
    <s v="EE152481X1"/>
    <n v="-10"/>
    <n v="51750"/>
    <n v="-517500"/>
    <x v="1"/>
    <m/>
    <n v="20240107"/>
    <s v="Comercial S &amp; K SpA (Juan Peña - Chile)"/>
    <m/>
    <m/>
  </r>
  <r>
    <x v="154"/>
    <s v="Sales"/>
    <x v="1"/>
    <x v="1"/>
    <s v="TSXX-LOA2014"/>
    <x v="14"/>
    <x v="8"/>
    <s v="EE174097X1"/>
    <n v="-20"/>
    <n v="51750"/>
    <n v="-1035000"/>
    <x v="1"/>
    <m/>
    <n v="20240107"/>
    <s v="Comercial S &amp; K SpA (Juan Peña - Chile)"/>
    <m/>
    <m/>
  </r>
  <r>
    <x v="154"/>
    <s v="Sales"/>
    <x v="1"/>
    <x v="1"/>
    <s v="TSXX-LOA2014"/>
    <x v="14"/>
    <x v="8"/>
    <s v="EE173884X1"/>
    <n v="-12"/>
    <n v="51750"/>
    <n v="-621000"/>
    <x v="1"/>
    <m/>
    <n v="20240107"/>
    <s v="Comercial S &amp; K SpA (Juan Peña - Chile)"/>
    <m/>
    <m/>
  </r>
  <r>
    <x v="154"/>
    <s v="Sales"/>
    <x v="1"/>
    <x v="1"/>
    <s v="TSXX-LOA2017"/>
    <x v="15"/>
    <x v="12"/>
    <s v="EE162879X1"/>
    <n v="-36"/>
    <n v="51750"/>
    <n v="-1863000"/>
    <x v="1"/>
    <m/>
    <n v="20240107"/>
    <s v="Comercial S &amp; K SpA (Juan Peña - Chile)"/>
    <m/>
    <m/>
  </r>
  <r>
    <x v="154"/>
    <s v="Sales"/>
    <x v="0"/>
    <x v="1"/>
    <s v="820-029"/>
    <x v="1"/>
    <x v="1"/>
    <n v="52006"/>
    <n v="-5"/>
    <n v="647360"/>
    <n v="-3236800"/>
    <x v="1"/>
    <m/>
    <n v="20240107"/>
    <s v="Comercial S &amp; K SpA (Juan Peña - Chile)"/>
    <m/>
    <m/>
  </r>
  <r>
    <x v="154"/>
    <s v="Sales"/>
    <x v="0"/>
    <x v="1"/>
    <s v="820-031"/>
    <x v="2"/>
    <x v="2"/>
    <s v="NA"/>
    <n v="-5"/>
    <n v="102340"/>
    <n v="-511700"/>
    <x v="1"/>
    <m/>
    <n v="20240107"/>
    <s v="Comercial S &amp; K SpA (Juan Peña - Chile)"/>
    <m/>
    <m/>
  </r>
  <r>
    <x v="154"/>
    <s v="Sales"/>
    <x v="0"/>
    <x v="1"/>
    <s v="820-028"/>
    <x v="33"/>
    <x v="23"/>
    <s v="NA"/>
    <n v="-5"/>
    <n v="172550"/>
    <n v="-862750"/>
    <x v="1"/>
    <m/>
    <n v="20240107"/>
    <s v="Comercial S &amp; K SpA (Juan Peña - Chile)"/>
    <m/>
    <m/>
  </r>
  <r>
    <x v="154"/>
    <s v="Sales"/>
    <x v="0"/>
    <x v="1"/>
    <s v="820-032"/>
    <x v="32"/>
    <x v="19"/>
    <n v="50361"/>
    <n v="-5"/>
    <n v="83600"/>
    <n v="-418000"/>
    <x v="1"/>
    <m/>
    <n v="20240107"/>
    <s v="Comercial S &amp; K SpA (Juan Peña - Chile)"/>
    <m/>
    <m/>
  </r>
  <r>
    <x v="154"/>
    <s v="Sales"/>
    <x v="1"/>
    <x v="1"/>
    <s v="TSXX-LOA2012"/>
    <x v="19"/>
    <x v="16"/>
    <s v="EE173885X1"/>
    <n v="-15"/>
    <n v="51750"/>
    <n v="-776250"/>
    <x v="1"/>
    <m/>
    <n v="20240107"/>
    <s v="Comercial S &amp; K SpA (Juan Peña - Chile)"/>
    <m/>
    <m/>
  </r>
  <r>
    <x v="154"/>
    <s v="Sales"/>
    <x v="1"/>
    <x v="1"/>
    <s v="TSXX-LOA2010"/>
    <x v="7"/>
    <x v="7"/>
    <s v="EE167604X1"/>
    <n v="-25"/>
    <n v="51750"/>
    <n v="-1293750"/>
    <x v="1"/>
    <m/>
    <n v="20240107"/>
    <s v="Comercial S &amp; K SpA (Juan Peña - Chile)"/>
    <m/>
    <m/>
  </r>
  <r>
    <x v="154"/>
    <s v="Sales"/>
    <x v="1"/>
    <x v="1"/>
    <s v="TSXX-LOA2010"/>
    <x v="7"/>
    <x v="7"/>
    <s v="EE167604X1"/>
    <n v="-5"/>
    <n v="51750"/>
    <n v="-258750"/>
    <x v="1"/>
    <m/>
    <n v="20240119"/>
    <s v="Dr Carlos Ramiro Llusca (Ecuador)"/>
    <m/>
    <m/>
  </r>
  <r>
    <x v="154"/>
    <s v="Sales"/>
    <x v="1"/>
    <x v="0"/>
    <s v="A-1PL-212012"/>
    <x v="20"/>
    <x v="16"/>
    <s v="L240314801"/>
    <n v="-40"/>
    <n v="14.447761194029852"/>
    <n v="-577.91044776119406"/>
    <x v="2"/>
    <m/>
    <n v="20240119"/>
    <s v="Dr Carlos Ramiro Llusca (Ecuador)"/>
    <m/>
    <m/>
  </r>
  <r>
    <x v="154"/>
    <s v="Sales"/>
    <x v="1"/>
    <x v="0"/>
    <s v="A-1PL-212010"/>
    <x v="25"/>
    <x v="7"/>
    <s v="L240404601"/>
    <n v="-20"/>
    <n v="14.5833333333333"/>
    <n v="-291.666666666666"/>
    <x v="2"/>
    <m/>
    <n v="20240119"/>
    <s v="Dr Carlos Ramiro Llusca (Ecuador)"/>
    <m/>
    <m/>
  </r>
  <r>
    <x v="154"/>
    <s v="Sales"/>
    <x v="1"/>
    <x v="0"/>
    <s v="A-1PIZC-212014"/>
    <x v="24"/>
    <x v="20"/>
    <s v="L240313801"/>
    <n v="-20"/>
    <n v="18.575692963752665"/>
    <n v="-371.51385927505328"/>
    <x v="2"/>
    <m/>
    <n v="20240119"/>
    <s v="Dr Carlos Ramiro Llusca (Ecuador)"/>
    <m/>
    <m/>
  </r>
  <r>
    <x v="154"/>
    <s v="Sales"/>
    <x v="0"/>
    <x v="0"/>
    <n v="3318235"/>
    <x v="30"/>
    <x v="2"/>
    <s v="NA"/>
    <n v="-1"/>
    <n v="31.311787072243344"/>
    <n v="-31.311787072243344"/>
    <x v="2"/>
    <m/>
    <n v="20240119"/>
    <s v="Dr Carlos Ramiro Llusca (Ecuador)"/>
    <m/>
    <m/>
  </r>
  <r>
    <x v="154"/>
    <s v="Sales"/>
    <x v="0"/>
    <x v="0"/>
    <n v="3338235"/>
    <x v="34"/>
    <x v="24"/>
    <s v="NA"/>
    <n v="-2"/>
    <n v="153420.53519000002"/>
    <n v="-306841.07038000005"/>
    <x v="1"/>
    <m/>
    <n v="20240119"/>
    <s v="Dr Carlos Ramiro Llusca (Ecuador)"/>
    <m/>
    <m/>
  </r>
  <r>
    <x v="154"/>
    <s v="Sales"/>
    <x v="0"/>
    <x v="0"/>
    <n v="3348235"/>
    <x v="29"/>
    <x v="22"/>
    <s v="NA"/>
    <n v="-1"/>
    <n v="153420.53519000002"/>
    <n v="-153420.53519000002"/>
    <x v="1"/>
    <m/>
    <n v="20240119"/>
    <s v="Dr Carlos Ramiro Llusca (Ecuador)"/>
    <s v="Obsequio autorizado por Dra. Elsa"/>
    <m/>
  </r>
  <r>
    <x v="154"/>
    <s v="Obsequio"/>
    <x v="0"/>
    <x v="0"/>
    <n v="3348235"/>
    <x v="29"/>
    <x v="22"/>
    <s v="NA"/>
    <n v="-1"/>
    <n v="153420.53519000002"/>
    <n v="-153420.53519000002"/>
    <x v="1"/>
    <m/>
    <n v="20240119"/>
    <s v="Dr Carlos Ramiro Llusca (Ecuador)"/>
    <s v="Obsequio autorizado por Dra. Elsa"/>
    <m/>
  </r>
  <r>
    <x v="155"/>
    <s v="Inventory movement"/>
    <x v="1"/>
    <x v="1"/>
    <s v="TSXX-LOA1508"/>
    <x v="12"/>
    <x v="5"/>
    <s v="EE148343X1"/>
    <n v="2"/>
    <n v="51750"/>
    <n v="103500"/>
    <x v="1"/>
    <m/>
    <m/>
    <m/>
    <s v="Prestamo COIDES para completar kit premium Inv 20240120"/>
    <m/>
  </r>
  <r>
    <x v="154"/>
    <s v="Inventory"/>
    <x v="0"/>
    <x v="0"/>
    <n v="3338235"/>
    <x v="34"/>
    <x v="24"/>
    <s v="NA"/>
    <n v="3"/>
    <n v="153420.53519000002"/>
    <n v="460261.60557000007"/>
    <x v="1"/>
    <s v="Inventario recibido de Elsa Arango"/>
    <m/>
    <m/>
    <m/>
    <m/>
  </r>
  <r>
    <x v="155"/>
    <s v="Sales"/>
    <x v="1"/>
    <x v="1"/>
    <s v="TSXX-LOA2014"/>
    <x v="14"/>
    <x v="8"/>
    <s v="EE148373X1"/>
    <n v="-4"/>
    <n v="51750"/>
    <n v="-207000"/>
    <x v="1"/>
    <m/>
    <n v="20240120"/>
    <s v="Betty Lorena Escudero Hernández - (COIDES Francia)"/>
    <m/>
    <m/>
  </r>
  <r>
    <x v="155"/>
    <s v="Sales"/>
    <x v="0"/>
    <x v="1"/>
    <s v="820-029"/>
    <x v="1"/>
    <x v="1"/>
    <n v="52006"/>
    <n v="-1"/>
    <n v="647360"/>
    <n v="-647360"/>
    <x v="1"/>
    <m/>
    <n v="20240120"/>
    <s v="Betty Lorena Escudero Hernández - (COIDES Francia)"/>
    <m/>
    <m/>
  </r>
  <r>
    <x v="155"/>
    <s v="Sales"/>
    <x v="0"/>
    <x v="1"/>
    <s v="820-031"/>
    <x v="2"/>
    <x v="2"/>
    <s v="NA"/>
    <n v="-1"/>
    <n v="102340"/>
    <n v="-102340"/>
    <x v="1"/>
    <m/>
    <n v="20240120"/>
    <s v="Betty Lorena Escudero Hernández - (COIDES Francia)"/>
    <m/>
    <m/>
  </r>
  <r>
    <x v="155"/>
    <s v="Sales"/>
    <x v="1"/>
    <x v="1"/>
    <s v="TSXX-LOA1508"/>
    <x v="12"/>
    <x v="5"/>
    <s v="EE148343X1"/>
    <n v="-2"/>
    <n v="51750"/>
    <n v="-103500"/>
    <x v="1"/>
    <m/>
    <n v="20240120"/>
    <s v="Betty Lorena Escudero Hernández - (COIDES Francia)"/>
    <m/>
    <m/>
  </r>
  <r>
    <x v="155"/>
    <s v="Sales"/>
    <x v="1"/>
    <x v="1"/>
    <s v="TSXX-LOA2008"/>
    <x v="13"/>
    <x v="6"/>
    <s v="EE162875X1"/>
    <n v="-2"/>
    <n v="51750"/>
    <n v="-103500"/>
    <x v="1"/>
    <m/>
    <n v="20240120"/>
    <s v="Betty Lorena Escudero Hernández - (COIDES Francia)"/>
    <m/>
    <m/>
  </r>
  <r>
    <x v="155"/>
    <s v="Sales"/>
    <x v="1"/>
    <x v="1"/>
    <s v="TSXX-LOA2012"/>
    <x v="19"/>
    <x v="16"/>
    <s v="EE174096X1"/>
    <n v="-2"/>
    <n v="51750"/>
    <n v="-103500"/>
    <x v="1"/>
    <m/>
    <n v="20240120"/>
    <s v="Betty Lorena Escudero Hernández - (COIDES Francia)"/>
    <m/>
    <m/>
  </r>
  <r>
    <x v="155"/>
    <s v="Sales"/>
    <x v="1"/>
    <x v="1"/>
    <s v="TSXX-LOA2014"/>
    <x v="14"/>
    <x v="8"/>
    <s v="EE174097X1"/>
    <n v="-1"/>
    <n v="51750"/>
    <n v="-51750"/>
    <x v="1"/>
    <m/>
    <n v="20240120"/>
    <s v="Betty Lorena Escudero Hernández - (COIDES Francia)"/>
    <m/>
    <m/>
  </r>
  <r>
    <x v="155"/>
    <s v="Sales"/>
    <x v="1"/>
    <x v="1"/>
    <s v="TSXX-LOA2012"/>
    <x v="19"/>
    <x v="16"/>
    <s v="EE174096X1"/>
    <n v="-2"/>
    <n v="51750"/>
    <n v="-103500"/>
    <x v="1"/>
    <m/>
    <n v="20240120"/>
    <s v="Betty Lorena Escudero Hernández - (COIDES Francia)"/>
    <m/>
    <m/>
  </r>
  <r>
    <x v="156"/>
    <s v="Inventory movement"/>
    <x v="1"/>
    <x v="1"/>
    <s v="TSXX-LOA1508"/>
    <x v="12"/>
    <x v="5"/>
    <s v="EE148343X1"/>
    <n v="2"/>
    <n v="51750"/>
    <n v="103500"/>
    <x v="1"/>
    <m/>
    <m/>
    <m/>
    <m/>
    <m/>
  </r>
  <r>
    <x v="156"/>
    <s v="Inventory loan"/>
    <x v="1"/>
    <x v="1"/>
    <s v="TSXX-LOA2014"/>
    <x v="14"/>
    <x v="8"/>
    <s v="EE173884X1"/>
    <n v="-20"/>
    <n v="51750"/>
    <n v="-1035000"/>
    <x v="1"/>
    <m/>
    <m/>
    <m/>
    <s v="Prestamo a Virginia venta Orthopremium"/>
    <m/>
  </r>
  <r>
    <x v="156"/>
    <s v="Sales"/>
    <x v="1"/>
    <x v="0"/>
    <s v="A-1PL-212008"/>
    <x v="6"/>
    <x v="6"/>
    <s v="L240314301"/>
    <n v="-2"/>
    <n v="14.583333333333334"/>
    <n v="161.05592105263159"/>
    <x v="2"/>
    <m/>
    <n v="20240121"/>
    <s v="Smile Arc (Panamá - Dr Martinelli)"/>
    <m/>
    <m/>
  </r>
  <r>
    <x v="156"/>
    <s v="Sales"/>
    <x v="1"/>
    <x v="0"/>
    <s v="A-1PL-212014"/>
    <x v="8"/>
    <x v="8"/>
    <s v=" L220304601"/>
    <n v="-3"/>
    <n v="69131"/>
    <n v="2419585"/>
    <x v="1"/>
    <m/>
    <n v="20240121"/>
    <s v="Smile Arc (Panamá - Dr Martinelli)"/>
    <m/>
    <m/>
  </r>
  <r>
    <x v="156"/>
    <s v="Sales"/>
    <x v="1"/>
    <x v="0"/>
    <s v="A-1PIZC-212014"/>
    <x v="24"/>
    <x v="20"/>
    <s v="L240313801"/>
    <n v="-4"/>
    <n v="18.575692963752665"/>
    <n v="932.0723684210526"/>
    <x v="2"/>
    <m/>
    <n v="20240121"/>
    <s v="Smile Arc (Panamá - Dr Martinelli)"/>
    <m/>
    <m/>
  </r>
  <r>
    <x v="156"/>
    <s v="Sales"/>
    <x v="1"/>
    <x v="0"/>
    <s v="A-1PIZC-212017"/>
    <x v="22"/>
    <x v="18"/>
    <s v=" L230500801"/>
    <n v="-5"/>
    <n v="75398.578723404251"/>
    <n v="7539857.8723404249"/>
    <x v="1"/>
    <m/>
    <n v="20240121"/>
    <s v="Smile Arc (Panamá - Dr Martinelli)"/>
    <m/>
    <m/>
  </r>
  <r>
    <x v="156"/>
    <s v="Sales"/>
    <x v="1"/>
    <x v="1"/>
    <s v="TSXX-LOA2008"/>
    <x v="13"/>
    <x v="6"/>
    <s v="EE167605X1"/>
    <n v="-2"/>
    <n v="51750"/>
    <n v="2587500"/>
    <x v="1"/>
    <m/>
    <n v="20240121"/>
    <s v="Smile Arc (Panamá - Dr Martinelli)"/>
    <m/>
    <m/>
  </r>
  <r>
    <x v="156"/>
    <s v="Sales"/>
    <x v="1"/>
    <x v="1"/>
    <s v="TSXX-LOA2008"/>
    <x v="13"/>
    <x v="6"/>
    <s v="EE162875X1"/>
    <n v="-7"/>
    <n v="51750"/>
    <n v="2173500"/>
    <x v="1"/>
    <m/>
    <n v="20240121"/>
    <s v="Smile Arc (Panamá - Dr Martinelli)"/>
    <m/>
    <m/>
  </r>
  <r>
    <x v="156"/>
    <s v="Sales"/>
    <x v="1"/>
    <x v="1"/>
    <s v="TSXX-LOA2012"/>
    <x v="19"/>
    <x v="16"/>
    <s v="EE174096X1"/>
    <n v="-4"/>
    <n v="51750"/>
    <n v="13455000"/>
    <x v="1"/>
    <m/>
    <n v="20240121"/>
    <s v="Smile Arc (Panamá - Dr Martinelli)"/>
    <m/>
    <m/>
  </r>
  <r>
    <x v="156"/>
    <s v="Sales"/>
    <x v="1"/>
    <x v="0"/>
    <s v="A-1PL-212012"/>
    <x v="20"/>
    <x v="16"/>
    <s v="L240314801"/>
    <n v="-5"/>
    <n v="14.447761194029852"/>
    <n v="-72.238805970149258"/>
    <x v="2"/>
    <m/>
    <n v="20240121"/>
    <s v="Smile Arc (Panamá - Dr Martinelli)"/>
    <m/>
    <m/>
  </r>
  <r>
    <x v="156"/>
    <s v="Inventory loan"/>
    <x v="1"/>
    <x v="1"/>
    <s v="TSXX-LOA2012"/>
    <x v="19"/>
    <x v="16"/>
    <s v="EE174096X1"/>
    <n v="-20"/>
    <n v="51750"/>
    <n v="-1035000"/>
    <x v="1"/>
    <m/>
    <m/>
    <m/>
    <s v="Prestamo a Virginia venta Orthopremium"/>
    <m/>
  </r>
  <r>
    <x v="157"/>
    <s v="Inventory loan"/>
    <x v="1"/>
    <x v="1"/>
    <s v="TSXX-LOA1508"/>
    <x v="12"/>
    <x v="5"/>
    <s v="EE148347X1"/>
    <n v="33"/>
    <n v="51750"/>
    <n v="1707750"/>
    <x v="1"/>
    <m/>
    <m/>
    <m/>
    <s v="Prestamo por parte de COIDES"/>
    <m/>
  </r>
  <r>
    <x v="157"/>
    <s v="Inventory loan"/>
    <x v="1"/>
    <x v="1"/>
    <s v="TSXX-LOA2014"/>
    <x v="14"/>
    <x v="8"/>
    <s v="EE173879X1"/>
    <n v="20"/>
    <n v="51750"/>
    <n v="1035000"/>
    <x v="1"/>
    <m/>
    <m/>
    <m/>
    <s v="Devolucion Prestamo a Virginia venta Orthopremium"/>
    <m/>
  </r>
  <r>
    <x v="157"/>
    <s v="Inventory loan"/>
    <x v="1"/>
    <x v="1"/>
    <s v="TSXX-LOA2012"/>
    <x v="19"/>
    <x v="16"/>
    <s v="EE173878X1"/>
    <n v="20"/>
    <n v="51750"/>
    <n v="1035000"/>
    <x v="1"/>
    <m/>
    <m/>
    <m/>
    <s v="Devolucion Prestamo a Virginia venta Orthopremium"/>
    <m/>
  </r>
  <r>
    <x v="157"/>
    <s v="Inventory loan"/>
    <x v="1"/>
    <x v="1"/>
    <s v="TSXX-LOA2014"/>
    <x v="14"/>
    <x v="8"/>
    <s v="EE173879X1"/>
    <n v="-20"/>
    <n v="51750"/>
    <n v="-1035000"/>
    <x v="1"/>
    <m/>
    <m/>
    <m/>
    <s v="Prestamo COIDES curso Dra Patricia Vergara"/>
    <m/>
  </r>
  <r>
    <x v="157"/>
    <s v="Inventory loan"/>
    <x v="1"/>
    <x v="1"/>
    <s v="TSXX-LOA2012"/>
    <x v="19"/>
    <x v="16"/>
    <s v="EE173878X1"/>
    <n v="-20"/>
    <n v="51750"/>
    <n v="-1035000"/>
    <x v="1"/>
    <m/>
    <m/>
    <m/>
    <s v="Prestamo COIDES curso Dra Patricia Vergara"/>
    <m/>
  </r>
  <r>
    <x v="156"/>
    <s v="Sales"/>
    <x v="1"/>
    <x v="0"/>
    <s v="A-1PL-212010"/>
    <x v="25"/>
    <x v="7"/>
    <s v="L230401801"/>
    <n v="-3"/>
    <n v="69875.829545454544"/>
    <n v="3493791.4772727271"/>
    <x v="1"/>
    <m/>
    <n v="20240121"/>
    <s v="Smile Arc (Panamá - Dr Martinelli)"/>
    <m/>
    <m/>
  </r>
  <r>
    <x v="156"/>
    <s v="Sales"/>
    <x v="1"/>
    <x v="1"/>
    <s v="TSXX-LOA2010"/>
    <x v="7"/>
    <x v="7"/>
    <s v="EE167604X1"/>
    <n v="-4"/>
    <n v="51750"/>
    <n v="5175000"/>
    <x v="1"/>
    <m/>
    <n v="20240121"/>
    <s v="Smile Arc (Panamá - Dr Martinelli)"/>
    <m/>
    <m/>
  </r>
  <r>
    <x v="158"/>
    <s v="Sales"/>
    <x v="1"/>
    <x v="1"/>
    <s v="TSXX-LOACE1508"/>
    <x v="31"/>
    <x v="13"/>
    <s v="EE148382X1"/>
    <n v="-7"/>
    <n v="51750"/>
    <n v="-362250"/>
    <x v="1"/>
    <m/>
    <n v="20240125"/>
    <s v="Global Connection &amp; Innovation LLC (Mauricio Arbelaez - USA)"/>
    <m/>
    <m/>
  </r>
  <r>
    <x v="158"/>
    <s v="Sales"/>
    <x v="1"/>
    <x v="1"/>
    <s v="TSXX-LOA1508"/>
    <x v="12"/>
    <x v="5"/>
    <s v="EE148347X1"/>
    <n v="-30"/>
    <n v="51750"/>
    <n v="-1552500"/>
    <x v="1"/>
    <m/>
    <n v="20240125"/>
    <s v="Global Connection &amp; Innovation LLC (Mauricio Arbelaez - USA)"/>
    <m/>
    <m/>
  </r>
  <r>
    <x v="158"/>
    <s v="Sales"/>
    <x v="1"/>
    <x v="1"/>
    <s v="TSXX-LOA2010"/>
    <x v="7"/>
    <x v="7"/>
    <s v="EE167604X1"/>
    <n v="-15"/>
    <n v="51750"/>
    <n v="-776250"/>
    <x v="1"/>
    <m/>
    <n v="20240125"/>
    <s v="Global Connection &amp; Innovation LLC (Mauricio Arbelaez - USA)"/>
    <m/>
    <m/>
  </r>
  <r>
    <x v="158"/>
    <s v="Sales"/>
    <x v="0"/>
    <x v="1"/>
    <s v="820-031"/>
    <x v="2"/>
    <x v="2"/>
    <s v="NA"/>
    <n v="-6"/>
    <n v="102340"/>
    <n v="-614040"/>
    <x v="1"/>
    <m/>
    <n v="20240125"/>
    <s v="Global Connection &amp; Innovation LLC (Mauricio Arbelaez - USA)"/>
    <m/>
    <m/>
  </r>
  <r>
    <x v="158"/>
    <s v="Sales"/>
    <x v="0"/>
    <x v="1"/>
    <s v="820-028"/>
    <x v="33"/>
    <x v="23"/>
    <s v="NA"/>
    <n v="-2"/>
    <n v="145000"/>
    <n v="-290000"/>
    <x v="1"/>
    <m/>
    <n v="20240125"/>
    <s v="Global Connection &amp; Innovation LLC (Mauricio Arbelaez - USA)"/>
    <m/>
    <m/>
  </r>
  <r>
    <x v="158"/>
    <s v="Sales"/>
    <x v="0"/>
    <x v="1"/>
    <s v="820-032"/>
    <x v="32"/>
    <x v="19"/>
    <s v="NA"/>
    <n v="-2"/>
    <n v="83600"/>
    <n v="-167200"/>
    <x v="1"/>
    <m/>
    <n v="20240125"/>
    <s v="Global Connection &amp; Innovation LLC (Mauricio Arbelaez - USA)"/>
    <m/>
    <m/>
  </r>
  <r>
    <x v="158"/>
    <s v="Purchasing"/>
    <x v="1"/>
    <x v="0"/>
    <s v="A-1PL-212012"/>
    <x v="20"/>
    <x v="16"/>
    <s v="L240530601"/>
    <n v="100"/>
    <n v="14.569553805774278"/>
    <n v="1456.9553805774278"/>
    <x v="2"/>
    <s v="BioRay 20240802"/>
    <m/>
    <m/>
    <m/>
    <m/>
  </r>
  <r>
    <x v="158"/>
    <s v="Purchasing"/>
    <x v="1"/>
    <x v="0"/>
    <s v="A-1PL-211508"/>
    <x v="5"/>
    <x v="5"/>
    <m/>
    <n v="30"/>
    <n v="14.569553805774278"/>
    <n v="437.08661417322833"/>
    <x v="2"/>
    <s v="BioRay 20240802"/>
    <m/>
    <m/>
    <m/>
    <m/>
  </r>
  <r>
    <x v="158"/>
    <s v="Purchasing"/>
    <x v="1"/>
    <x v="0"/>
    <s v="A-1PL-212008"/>
    <x v="6"/>
    <x v="6"/>
    <s v="L240533701"/>
    <n v="20"/>
    <n v="14.569553805774278"/>
    <n v="291.39107611548559"/>
    <x v="2"/>
    <s v="BioRay 20240802"/>
    <m/>
    <m/>
    <m/>
    <m/>
  </r>
  <r>
    <x v="158"/>
    <s v="Inventory movement"/>
    <x v="1"/>
    <x v="1"/>
    <s v="TSXX-LOA2010"/>
    <x v="7"/>
    <x v="7"/>
    <m/>
    <n v="-2"/>
    <n v="51750"/>
    <n v="-103500"/>
    <x v="1"/>
    <m/>
    <m/>
    <m/>
    <s v="Entrega a Virginia USO Consultorios Dra Elsa"/>
    <m/>
  </r>
  <r>
    <x v="158"/>
    <s v="Purchasing"/>
    <x v="1"/>
    <x v="0"/>
    <s v="A-1PIZC-212014"/>
    <x v="24"/>
    <x v="20"/>
    <s v="L240701501"/>
    <n v="50"/>
    <n v="18.73228346456693"/>
    <n v="936.61417322834643"/>
    <x v="2"/>
    <s v="BioRay 20240802"/>
    <m/>
    <m/>
    <m/>
    <m/>
  </r>
  <r>
    <x v="158"/>
    <s v="Purchasing"/>
    <x v="0"/>
    <x v="0"/>
    <n v="3318235"/>
    <x v="30"/>
    <x v="2"/>
    <s v="NA"/>
    <n v="10"/>
    <n v="31.220472440944881"/>
    <n v="312.20472440944883"/>
    <x v="2"/>
    <s v="BioRay 20240802"/>
    <m/>
    <m/>
    <m/>
    <m/>
  </r>
  <r>
    <x v="158"/>
    <s v="Purchasing"/>
    <x v="0"/>
    <x v="0"/>
    <n v="3308050"/>
    <x v="21"/>
    <x v="17"/>
    <s v="NA"/>
    <n v="3"/>
    <n v="104.06824146981627"/>
    <n v="312.20472440944883"/>
    <x v="2"/>
    <s v="BioRay 20240802"/>
    <m/>
    <m/>
    <m/>
    <m/>
  </r>
  <r>
    <x v="158"/>
    <s v="Purchasing"/>
    <x v="1"/>
    <x v="0"/>
    <s v="A-1PL-211508"/>
    <x v="5"/>
    <x v="5"/>
    <s v="L240405101"/>
    <n v="30"/>
    <n v="14.569553805774278"/>
    <n v="437.08661417322833"/>
    <x v="2"/>
    <s v="BioRay 20240805"/>
    <m/>
    <m/>
    <m/>
    <m/>
  </r>
  <r>
    <x v="158"/>
    <s v="Purchasing"/>
    <x v="1"/>
    <x v="0"/>
    <s v="A-1PL-212012"/>
    <x v="20"/>
    <x v="16"/>
    <s v="L240530601"/>
    <n v="100"/>
    <n v="14.569553805774278"/>
    <n v="1456.9553805774278"/>
    <x v="2"/>
    <s v="BioRay 20240805"/>
    <m/>
    <m/>
    <m/>
    <m/>
  </r>
  <r>
    <x v="158"/>
    <s v="Purchasing"/>
    <x v="1"/>
    <x v="0"/>
    <s v="A-1PL-212008"/>
    <x v="6"/>
    <x v="6"/>
    <s v="L240533701"/>
    <n v="20"/>
    <n v="14.569553805774278"/>
    <n v="291.39107611548559"/>
    <x v="2"/>
    <s v="BioRay 20240805"/>
    <m/>
    <m/>
    <m/>
    <m/>
  </r>
  <r>
    <x v="158"/>
    <s v="Purchasing"/>
    <x v="1"/>
    <x v="0"/>
    <s v="A-1PIZC-212014"/>
    <x v="24"/>
    <x v="20"/>
    <s v="L240701501"/>
    <n v="50"/>
    <n v="18.73228346456693"/>
    <n v="936.61417322834643"/>
    <x v="2"/>
    <s v="BioRay 20240805"/>
    <m/>
    <m/>
    <m/>
    <m/>
  </r>
  <r>
    <x v="158"/>
    <s v="Purchasing"/>
    <x v="0"/>
    <x v="0"/>
    <n v="3318235"/>
    <x v="30"/>
    <x v="2"/>
    <s v="NA"/>
    <n v="10"/>
    <n v="31.220472440944881"/>
    <n v="312.20472440944883"/>
    <x v="2"/>
    <s v="BioRay 20240805"/>
    <m/>
    <m/>
    <m/>
    <m/>
  </r>
  <r>
    <x v="158"/>
    <s v="Purchasing"/>
    <x v="0"/>
    <x v="0"/>
    <n v="3308050"/>
    <x v="21"/>
    <x v="17"/>
    <s v="NA"/>
    <n v="3"/>
    <n v="104.06824146981627"/>
    <n v="312.20472440944883"/>
    <x v="2"/>
    <s v="BioRay 20240805"/>
    <m/>
    <m/>
    <m/>
    <m/>
  </r>
  <r>
    <x v="159"/>
    <s v="Sales"/>
    <x v="1"/>
    <x v="1"/>
    <s v="TSXX-LOACE1508"/>
    <x v="16"/>
    <x v="13"/>
    <s v="EE167607X1"/>
    <n v="-20"/>
    <n v="51750"/>
    <n v="-1035000"/>
    <x v="1"/>
    <m/>
    <n v="20240126"/>
    <s v="Julio Rodríguez (El Salvador)"/>
    <m/>
    <m/>
  </r>
  <r>
    <x v="159"/>
    <s v="Sales"/>
    <x v="1"/>
    <x v="1"/>
    <s v="TSXX-LOA2008"/>
    <x v="13"/>
    <x v="6"/>
    <s v="EE173887X1"/>
    <n v="-20"/>
    <n v="51750"/>
    <n v="-1035000"/>
    <x v="1"/>
    <m/>
    <n v="20240126"/>
    <s v="Julio Rodríguez (El Salvador)"/>
    <m/>
    <m/>
  </r>
  <r>
    <x v="159"/>
    <s v="Sales"/>
    <x v="0"/>
    <x v="0"/>
    <n v="3348235"/>
    <x v="29"/>
    <x v="22"/>
    <s v="NA"/>
    <n v="-3"/>
    <n v="153420.53519000002"/>
    <n v="-460261.60557000007"/>
    <x v="2"/>
    <m/>
    <n v="20240126"/>
    <s v="Julio Rodríguez (El Salvador)"/>
    <m/>
    <m/>
  </r>
  <r>
    <x v="159"/>
    <s v="Sales"/>
    <x v="0"/>
    <x v="1"/>
    <s v="820-028"/>
    <x v="33"/>
    <x v="23"/>
    <s v="NA"/>
    <n v="-6"/>
    <n v="145000"/>
    <n v="-870000"/>
    <x v="1"/>
    <m/>
    <n v="20240126"/>
    <s v="Julio Rodríguez (El Salvador)"/>
    <m/>
    <m/>
  </r>
  <r>
    <x v="159"/>
    <s v="Sales"/>
    <x v="0"/>
    <x v="1"/>
    <s v="820-032"/>
    <x v="32"/>
    <x v="19"/>
    <n v="50361"/>
    <n v="-6"/>
    <n v="83600"/>
    <n v="-501600"/>
    <x v="1"/>
    <m/>
    <n v="20240126"/>
    <s v="Julio Rodríguez (El Salvador)"/>
    <m/>
    <m/>
  </r>
  <r>
    <x v="159"/>
    <s v="Sales"/>
    <x v="0"/>
    <x v="0"/>
    <n v="3338235"/>
    <x v="34"/>
    <x v="24"/>
    <s v="NA"/>
    <n v="-1"/>
    <n v="153420.53519000002"/>
    <n v="-153420.53519000002"/>
    <x v="1"/>
    <m/>
    <n v="20240126"/>
    <s v="Julio Rodríguez (El Salvador)"/>
    <m/>
    <m/>
  </r>
  <r>
    <x v="160"/>
    <s v="Inventory loan"/>
    <x v="1"/>
    <x v="1"/>
    <s v="TSXX-LOA2008"/>
    <x v="13"/>
    <x v="6"/>
    <s v="EE152481X1"/>
    <n v="-2"/>
    <n v="51750"/>
    <n v="-103500"/>
    <x v="1"/>
    <m/>
    <m/>
    <s v="Prestamo Virginia Hurtado"/>
    <m/>
    <m/>
  </r>
  <r>
    <x v="161"/>
    <s v="Inventory movement"/>
    <x v="1"/>
    <x v="1"/>
    <s v="TSXX-LOA2008"/>
    <x v="13"/>
    <x v="6"/>
    <s v="EE162375X1"/>
    <n v="2"/>
    <n v="51750"/>
    <n v="103500"/>
    <x v="1"/>
    <m/>
    <m/>
    <s v="Devolucion Prestamo Virginia Hurtado"/>
    <m/>
    <m/>
  </r>
  <r>
    <x v="158"/>
    <s v="Purchasing"/>
    <x v="1"/>
    <x v="0"/>
    <s v="A-1PL-212010"/>
    <x v="25"/>
    <x v="7"/>
    <s v="L240610101"/>
    <n v="15"/>
    <n v="14.569553805774278"/>
    <n v="218.54330708661416"/>
    <x v="2"/>
    <s v="BioRay 20240802"/>
    <m/>
    <m/>
    <m/>
    <m/>
  </r>
  <r>
    <x v="161"/>
    <s v="Sales"/>
    <x v="1"/>
    <x v="1"/>
    <s v="TSXX-LOA2014"/>
    <x v="14"/>
    <x v="8"/>
    <s v="EE173884X1"/>
    <n v="-15"/>
    <n v="51750"/>
    <n v="-776250"/>
    <x v="1"/>
    <m/>
    <n v="20240130"/>
    <s v="Dr. Pedro Carballo (El Salvador-COIDES)"/>
    <m/>
    <m/>
  </r>
  <r>
    <x v="158"/>
    <s v="Purchasing"/>
    <x v="1"/>
    <x v="0"/>
    <s v="A-1PL-212010"/>
    <x v="25"/>
    <x v="7"/>
    <s v="L240610101"/>
    <n v="15"/>
    <n v="14.569553805774278"/>
    <n v="218.54330708661416"/>
    <x v="2"/>
    <s v="BioRay 20240805"/>
    <m/>
    <m/>
    <m/>
    <m/>
  </r>
  <r>
    <x v="161"/>
    <s v="Sales"/>
    <x v="1"/>
    <x v="1"/>
    <s v="TSXX-LOA2008"/>
    <x v="13"/>
    <x v="6"/>
    <s v="EE152481X1"/>
    <n v="-27"/>
    <n v="51750"/>
    <n v="5175000"/>
    <x v="1"/>
    <m/>
    <n v="20240130"/>
    <s v="Dr. Pedro Carballo (El Salvador-COIDES)"/>
    <m/>
    <m/>
  </r>
  <r>
    <x v="161"/>
    <s v="Sales"/>
    <x v="1"/>
    <x v="1"/>
    <s v="TSXX-LOA1508"/>
    <x v="12"/>
    <x v="5"/>
    <s v="EE148347X1"/>
    <n v="-3"/>
    <n v="51750"/>
    <n v="-155250"/>
    <x v="1"/>
    <m/>
    <n v="20240130"/>
    <s v="Dr. Pedro Carballo (El Salvador-COIDES)"/>
    <m/>
    <m/>
  </r>
  <r>
    <x v="161"/>
    <s v="Inventory loan"/>
    <x v="1"/>
    <x v="1"/>
    <s v="TSXX-LOA2010"/>
    <x v="7"/>
    <x v="7"/>
    <s v="EE167604X1"/>
    <n v="-1"/>
    <n v="51750"/>
    <n v="-51750"/>
    <x v="1"/>
    <m/>
    <m/>
    <m/>
    <s v="Prestamo COIDES curso Dra Patricia Vergara"/>
    <m/>
  </r>
  <r>
    <x v="161"/>
    <s v="Sales"/>
    <x v="1"/>
    <x v="1"/>
    <s v="TSXX-LOA2012"/>
    <x v="19"/>
    <x v="16"/>
    <s v="EE174096X1"/>
    <n v="-10"/>
    <n v="51750"/>
    <n v="13455000"/>
    <x v="1"/>
    <m/>
    <n v="20240130"/>
    <s v="Dr. Pedro Carballo (El Salvador-COIDES)"/>
    <m/>
    <m/>
  </r>
  <r>
    <x v="162"/>
    <s v="Sales"/>
    <x v="1"/>
    <x v="1"/>
    <s v="TSXX-LOA2010"/>
    <x v="7"/>
    <x v="7"/>
    <s v="EE174093X1"/>
    <n v="-13"/>
    <n v="51750"/>
    <n v="-672750"/>
    <x v="1"/>
    <m/>
    <n v="20240127"/>
    <s v="Comercial S &amp; K SpA (Juan Peña - Chile)"/>
    <m/>
    <m/>
  </r>
  <r>
    <x v="162"/>
    <s v="Sales"/>
    <x v="1"/>
    <x v="1"/>
    <s v="TSXX-LOA2012"/>
    <x v="19"/>
    <x v="16"/>
    <s v="EE174096X1"/>
    <n v="-30"/>
    <n v="51750"/>
    <n v="-1552500"/>
    <x v="1"/>
    <m/>
    <n v="20240127"/>
    <s v="Comercial S &amp; K SpA (Juan Peña - Chile)"/>
    <m/>
    <m/>
  </r>
  <r>
    <x v="162"/>
    <s v="Sales"/>
    <x v="1"/>
    <x v="1"/>
    <s v="TSXX-LOA2014"/>
    <x v="14"/>
    <x v="8"/>
    <s v="EE173884X1"/>
    <n v="-12"/>
    <n v="51750"/>
    <n v="-621000"/>
    <x v="1"/>
    <m/>
    <n v="20240127"/>
    <s v="Comercial S &amp; K SpA (Juan Peña - Chile)"/>
    <m/>
    <m/>
  </r>
  <r>
    <x v="162"/>
    <s v="Sales"/>
    <x v="1"/>
    <x v="1"/>
    <s v="TSXX-LOA2014"/>
    <x v="14"/>
    <x v="8"/>
    <s v="EE174097X1"/>
    <n v="-20"/>
    <n v="51750"/>
    <n v="-1035000"/>
    <x v="1"/>
    <m/>
    <n v="20240131"/>
    <s v="INNOVATRADE LLC Mexico - Claudio Gutierrez"/>
    <m/>
    <m/>
  </r>
  <r>
    <x v="162"/>
    <s v="Sales"/>
    <x v="1"/>
    <x v="1"/>
    <s v="TSXX-LOA2012"/>
    <x v="19"/>
    <x v="16"/>
    <s v="EE174096X1"/>
    <n v="-3"/>
    <n v="51750"/>
    <n v="-1035000"/>
    <x v="1"/>
    <m/>
    <n v="20240131"/>
    <s v="INNOVATRADE LLC Mexico - Claudio Gutierrez"/>
    <m/>
    <m/>
  </r>
  <r>
    <x v="161"/>
    <s v="Sales"/>
    <x v="1"/>
    <x v="1"/>
    <s v="TSXX-LOA2010"/>
    <x v="7"/>
    <x v="7"/>
    <s v="EE174092X1"/>
    <n v="-15"/>
    <n v="51750"/>
    <n v="1035000"/>
    <x v="1"/>
    <m/>
    <n v="20240130"/>
    <s v="Dr. Pedro Carballo (El Salvador-COIDES)"/>
    <m/>
    <m/>
  </r>
  <r>
    <x v="162"/>
    <s v="Sales"/>
    <x v="1"/>
    <x v="1"/>
    <s v="TSXX-LOA2008"/>
    <x v="13"/>
    <x v="6"/>
    <s v="EE162875X1"/>
    <n v="-10"/>
    <n v="51750"/>
    <n v="-517500"/>
    <x v="1"/>
    <m/>
    <n v="20240131"/>
    <s v="INNOVATRADE LLC Mexico - Claudio Gutierrez"/>
    <m/>
    <m/>
  </r>
  <r>
    <x v="162"/>
    <s v="Sales"/>
    <x v="0"/>
    <x v="1"/>
    <s v="820-031"/>
    <x v="2"/>
    <x v="2"/>
    <s v="NA"/>
    <n v="-4"/>
    <n v="102340"/>
    <n v="-409360"/>
    <x v="1"/>
    <m/>
    <n v="20240131"/>
    <s v="INNOVATRADE LLC Mexico - Claudio Gutierrez"/>
    <m/>
    <m/>
  </r>
  <r>
    <x v="162"/>
    <s v="Sales"/>
    <x v="1"/>
    <x v="1"/>
    <s v="TSXX-LOA2012"/>
    <x v="19"/>
    <x v="16"/>
    <s v="EE173885X1"/>
    <n v="-17"/>
    <n v="51750"/>
    <n v="-879750"/>
    <x v="1"/>
    <m/>
    <n v="20240131"/>
    <s v="INNOVATRADE LLC Mexico - Claudio Gutierrez"/>
    <m/>
    <m/>
  </r>
  <r>
    <x v="162"/>
    <s v="Gift"/>
    <x v="0"/>
    <x v="1"/>
    <s v="820-029"/>
    <x v="1"/>
    <x v="1"/>
    <s v="NA"/>
    <n v="-3"/>
    <n v="647360"/>
    <n v="-1942080"/>
    <x v="1"/>
    <m/>
    <n v="20240131"/>
    <s v="INNOVATRADE LLC Mexico - Claudio Gutierrez"/>
    <s v="Obsequio autorizado por Dra. Elsa"/>
    <m/>
  </r>
  <r>
    <x v="162"/>
    <s v="Gift"/>
    <x v="0"/>
    <x v="1"/>
    <s v="820-031"/>
    <x v="2"/>
    <x v="2"/>
    <s v="NA"/>
    <n v="-3"/>
    <n v="102340"/>
    <n v="-307020"/>
    <x v="1"/>
    <m/>
    <n v="20240131"/>
    <s v="INNOVATRADE LLC Mexico - Claudio Gutierrez"/>
    <m/>
    <m/>
  </r>
  <r>
    <x v="163"/>
    <s v="Purchasing"/>
    <x v="1"/>
    <x v="1"/>
    <s v="TSXX-LOA1508"/>
    <x v="12"/>
    <x v="5"/>
    <s v="EE173883X1"/>
    <n v="1"/>
    <n v="51750"/>
    <n v="51750"/>
    <x v="1"/>
    <s v="SAMPEDRO FV 144521"/>
    <m/>
    <m/>
    <m/>
    <m/>
  </r>
  <r>
    <x v="163"/>
    <s v="Purchasing"/>
    <x v="1"/>
    <x v="1"/>
    <s v="TSXX-LOA1508"/>
    <x v="12"/>
    <x v="5"/>
    <s v="EE178088X1"/>
    <n v="99"/>
    <n v="51750"/>
    <n v="5123250"/>
    <x v="1"/>
    <s v="SAMPEDRO FV 144521"/>
    <m/>
    <m/>
    <m/>
    <m/>
  </r>
  <r>
    <x v="163"/>
    <s v="Purchasing"/>
    <x v="1"/>
    <x v="1"/>
    <s v="TSXX-LOA2014"/>
    <x v="14"/>
    <x v="8"/>
    <s v="EE178093X1"/>
    <n v="50"/>
    <n v="51750"/>
    <n v="2587500"/>
    <x v="1"/>
    <s v="SAMPEDRO FV 144521"/>
    <m/>
    <m/>
    <m/>
    <m/>
  </r>
  <r>
    <x v="163"/>
    <s v="Purchasing"/>
    <x v="1"/>
    <x v="1"/>
    <s v="TSXX-LOART2012"/>
    <x v="17"/>
    <x v="14"/>
    <s v="EE152483X1"/>
    <n v="4"/>
    <n v="51750"/>
    <n v="207000"/>
    <x v="1"/>
    <s v="SAMPEDRO FV 144521"/>
    <m/>
    <m/>
    <m/>
    <m/>
  </r>
  <r>
    <x v="163"/>
    <s v="Purchasing"/>
    <x v="1"/>
    <x v="1"/>
    <s v="TSXX-LOART2012"/>
    <x v="17"/>
    <x v="14"/>
    <s v="EE152496X1"/>
    <n v="2"/>
    <n v="51750"/>
    <n v="103500"/>
    <x v="1"/>
    <s v="SAMPEDRO FV 144521"/>
    <m/>
    <m/>
    <m/>
    <m/>
  </r>
  <r>
    <x v="163"/>
    <s v="Purchasing"/>
    <x v="1"/>
    <x v="1"/>
    <s v="TSXX-LOART2012"/>
    <x v="17"/>
    <x v="14"/>
    <s v="EE152497X1"/>
    <n v="79"/>
    <n v="51750"/>
    <n v="4088250"/>
    <x v="1"/>
    <s v="SAMPEDRO FV 144521"/>
    <m/>
    <m/>
    <m/>
    <m/>
  </r>
  <r>
    <x v="163"/>
    <s v="Purchasing"/>
    <x v="1"/>
    <x v="1"/>
    <s v="TSXX-LOART2012"/>
    <x v="17"/>
    <x v="14"/>
    <s v="EE152500X1"/>
    <n v="15"/>
    <n v="51750"/>
    <n v="776250"/>
    <x v="1"/>
    <s v="SAMPEDRO FV 144521"/>
    <m/>
    <m/>
    <m/>
    <m/>
  </r>
  <r>
    <x v="163"/>
    <s v="Inventory movement"/>
    <x v="1"/>
    <x v="1"/>
    <s v="TSXX-LOA2020"/>
    <x v="44"/>
    <x v="25"/>
    <s v="EE160216X1"/>
    <n v="-1"/>
    <n v="60750"/>
    <n v="-60750"/>
    <x v="1"/>
    <m/>
    <m/>
    <s v="Uso consultorio Dra Elsa"/>
    <m/>
    <m/>
  </r>
  <r>
    <x v="163"/>
    <s v="Inventory movement"/>
    <x v="1"/>
    <x v="1"/>
    <s v="TSXX-LOA2025"/>
    <x v="45"/>
    <x v="26"/>
    <s v="EE160217X1"/>
    <n v="-3"/>
    <n v="60750"/>
    <n v="-182250"/>
    <x v="1"/>
    <m/>
    <m/>
    <s v="Entregado a Virginia hurtado para Cirugia Hospital San Jose"/>
    <m/>
    <m/>
  </r>
  <r>
    <x v="163"/>
    <s v="Inventory movement"/>
    <x v="1"/>
    <x v="1"/>
    <s v="TSXX-LOA2030"/>
    <x v="46"/>
    <x v="27"/>
    <s v="EE160218X1"/>
    <n v="-3"/>
    <n v="60750"/>
    <n v="-182250"/>
    <x v="1"/>
    <m/>
    <m/>
    <s v="Entregado a Virginia hurtado para Cirugia Hospital San Jose"/>
    <m/>
    <m/>
  </r>
  <r>
    <x v="163"/>
    <s v="Inventory movement"/>
    <x v="1"/>
    <x v="1"/>
    <s v="TSXX-LOA2040"/>
    <x v="48"/>
    <x v="29"/>
    <s v="CL160220X1"/>
    <n v="-3"/>
    <n v="60750"/>
    <n v="-182250"/>
    <x v="1"/>
    <m/>
    <m/>
    <s v="Entregado a Virginia hurtado para Cirugia Hospital San Jose"/>
    <m/>
    <m/>
  </r>
  <r>
    <x v="163"/>
    <s v="Inventory movement"/>
    <x v="1"/>
    <x v="1"/>
    <s v="TSXX-LOA2035"/>
    <x v="47"/>
    <x v="28"/>
    <s v="EE160219X1"/>
    <n v="-3"/>
    <n v="60750"/>
    <n v="-182250"/>
    <x v="1"/>
    <m/>
    <m/>
    <s v="Entregado a Virginia hurtado para Cirugia Hospital San Jose"/>
    <m/>
    <m/>
  </r>
  <r>
    <x v="163"/>
    <s v="Training"/>
    <x v="0"/>
    <x v="1"/>
    <s v="820-031"/>
    <x v="2"/>
    <x v="2"/>
    <s v="NA"/>
    <n v="-3"/>
    <n v="102340"/>
    <n v="-307020"/>
    <x v="1"/>
    <m/>
    <m/>
    <s v="Certificación"/>
    <s v="Entrega a Virginia para Uso SAIC 5"/>
    <m/>
  </r>
  <r>
    <x v="163"/>
    <s v="Training"/>
    <x v="0"/>
    <x v="1"/>
    <s v="820-029"/>
    <x v="1"/>
    <x v="1"/>
    <s v="NA"/>
    <n v="-3"/>
    <n v="647360"/>
    <n v="-1942080"/>
    <x v="1"/>
    <m/>
    <m/>
    <s v="Certificación"/>
    <s v="Entrega a Virginia para Uso SAIC 5"/>
    <m/>
  </r>
  <r>
    <x v="163"/>
    <s v="Training"/>
    <x v="0"/>
    <x v="1"/>
    <s v="820-028"/>
    <x v="33"/>
    <x v="23"/>
    <s v="NA"/>
    <n v="-9"/>
    <n v="145000"/>
    <n v="-1305000"/>
    <x v="1"/>
    <m/>
    <m/>
    <s v="Certificación"/>
    <s v="Entrega a Virginia para Uso SAIC 5"/>
    <m/>
  </r>
  <r>
    <x v="163"/>
    <s v="Training"/>
    <x v="1"/>
    <x v="1"/>
    <s v="TSXX-LOA1508"/>
    <x v="12"/>
    <x v="5"/>
    <s v="EE178088X1"/>
    <n v="-11"/>
    <n v="51750"/>
    <n v="-569250"/>
    <x v="1"/>
    <m/>
    <m/>
    <s v="Certificación"/>
    <s v="Entrega a Virginia SAIC 5"/>
    <m/>
  </r>
  <r>
    <x v="163"/>
    <s v="Training"/>
    <x v="1"/>
    <x v="1"/>
    <s v="TSXX-LOA2014"/>
    <x v="14"/>
    <x v="8"/>
    <s v="EE178093X1"/>
    <n v="-4"/>
    <n v="51750"/>
    <n v="-207000"/>
    <x v="1"/>
    <m/>
    <m/>
    <s v="Certificación"/>
    <s v="Entrega a Virginia SAIC 5"/>
    <m/>
  </r>
  <r>
    <x v="164"/>
    <s v="Sales"/>
    <x v="1"/>
    <x v="1"/>
    <s v="TSXX-LOA2008"/>
    <x v="13"/>
    <x v="6"/>
    <s v="EE173887X1"/>
    <n v="-5"/>
    <n v="51750"/>
    <n v="-258750"/>
    <x v="1"/>
    <m/>
    <n v="20240164"/>
    <s v="Carlos Villegas"/>
    <m/>
    <m/>
  </r>
  <r>
    <x v="164"/>
    <s v="Sales"/>
    <x v="1"/>
    <x v="1"/>
    <s v="TSXX-LOA2020"/>
    <x v="44"/>
    <x v="25"/>
    <s v="EE160216X1"/>
    <n v="-2"/>
    <n v="60750"/>
    <n v="-121500"/>
    <x v="1"/>
    <m/>
    <n v="20240164"/>
    <s v="Carlos Villegas"/>
    <m/>
    <m/>
  </r>
  <r>
    <x v="164"/>
    <s v="Sales"/>
    <x v="1"/>
    <x v="1"/>
    <s v="TSXX-LOA2025"/>
    <x v="45"/>
    <x v="26"/>
    <s v="EE160217X1"/>
    <n v="-1"/>
    <n v="60750"/>
    <n v="-60750"/>
    <x v="1"/>
    <m/>
    <n v="20240164"/>
    <s v="Carlos Villegas"/>
    <m/>
    <m/>
  </r>
  <r>
    <x v="164"/>
    <s v="Sales"/>
    <x v="1"/>
    <x v="1"/>
    <s v="TSXX-LOA2030"/>
    <x v="46"/>
    <x v="27"/>
    <s v="EE160218X1"/>
    <n v="-4"/>
    <n v="60750"/>
    <n v="-243000"/>
    <x v="1"/>
    <m/>
    <n v="20240164"/>
    <s v="Carlos Villegas"/>
    <m/>
    <m/>
  </r>
  <r>
    <x v="164"/>
    <s v="Sales"/>
    <x v="1"/>
    <x v="1"/>
    <s v="TSXX-LOA2035"/>
    <x v="47"/>
    <x v="28"/>
    <s v="EE160219X1"/>
    <n v="-5"/>
    <n v="60750"/>
    <n v="-303750"/>
    <x v="1"/>
    <m/>
    <n v="20240164"/>
    <s v="Carlos Villegas"/>
    <m/>
    <m/>
  </r>
  <r>
    <x v="164"/>
    <s v="Sales"/>
    <x v="1"/>
    <x v="1"/>
    <s v="TSXX-LOA2040"/>
    <x v="48"/>
    <x v="29"/>
    <s v="CL160220X1"/>
    <n v="-4"/>
    <n v="60750"/>
    <n v="-243000"/>
    <x v="1"/>
    <m/>
    <n v="20240164"/>
    <s v="Carlos Villegas"/>
    <m/>
    <m/>
  </r>
  <r>
    <x v="164"/>
    <s v="Sales"/>
    <x v="1"/>
    <x v="1"/>
    <s v="TSXX-LOA2012"/>
    <x v="19"/>
    <x v="16"/>
    <s v="EE174096X1"/>
    <n v="-7"/>
    <n v="51750"/>
    <n v="-362250"/>
    <x v="1"/>
    <m/>
    <n v="20240164"/>
    <s v="Carlos Villegas"/>
    <m/>
    <m/>
  </r>
  <r>
    <x v="165"/>
    <s v="Sales"/>
    <x v="1"/>
    <x v="1"/>
    <s v="TSXX-LOA2012"/>
    <x v="19"/>
    <x v="16"/>
    <s v="EE174096X1"/>
    <n v="-50"/>
    <n v="51750"/>
    <n v="-2587500"/>
    <x v="1"/>
    <m/>
    <n v="20240139"/>
    <s v="INNOVATRADE LLC Mexico - Claudio Gutierrez"/>
    <m/>
    <m/>
  </r>
  <r>
    <x v="162"/>
    <s v="Sales"/>
    <x v="1"/>
    <x v="1"/>
    <s v="TSXX-LOA2010"/>
    <x v="7"/>
    <x v="7"/>
    <s v="EE162876X1"/>
    <n v="-10"/>
    <n v="51750"/>
    <n v="-517500"/>
    <x v="1"/>
    <m/>
    <n v="20240131"/>
    <s v="INNOVATRADE LLC Mexico - Claudio Gutierrez"/>
    <m/>
    <m/>
  </r>
  <r>
    <x v="164"/>
    <s v="Sales"/>
    <x v="1"/>
    <x v="1"/>
    <s v="TSXX-LOA2010"/>
    <x v="7"/>
    <x v="7"/>
    <s v="EE171843X1"/>
    <n v="-5"/>
    <n v="51750"/>
    <n v="-258750"/>
    <x v="1"/>
    <m/>
    <n v="20240164"/>
    <s v="Carlos Villegas"/>
    <m/>
    <m/>
  </r>
  <r>
    <x v="165"/>
    <s v="Sales"/>
    <x v="1"/>
    <x v="1"/>
    <s v="TSXX-LOA2010"/>
    <x v="7"/>
    <x v="7"/>
    <s v="EE174093X1"/>
    <n v="-6"/>
    <n v="51750"/>
    <n v="-310500"/>
    <x v="1"/>
    <m/>
    <n v="20240139"/>
    <s v="INNOVATRADE LLC Mexico - Claudio Gutierrez"/>
    <m/>
    <m/>
  </r>
  <r>
    <x v="165"/>
    <s v="Sales"/>
    <x v="1"/>
    <x v="1"/>
    <s v="TSXX-LOA2010"/>
    <x v="7"/>
    <x v="7"/>
    <s v="EE174095X1"/>
    <n v="-41"/>
    <n v="51750"/>
    <n v="-2121750"/>
    <x v="1"/>
    <m/>
    <n v="20240139"/>
    <s v="INNOVATRADE LLC Mexico - Claudio Gutierrez"/>
    <m/>
    <m/>
  </r>
  <r>
    <x v="165"/>
    <s v="Sales"/>
    <x v="1"/>
    <x v="1"/>
    <s v="TSXX-LOA2010"/>
    <x v="7"/>
    <x v="7"/>
    <s v="EE173886X1"/>
    <n v="-3"/>
    <n v="51750"/>
    <n v="-155250"/>
    <x v="1"/>
    <m/>
    <n v="20240139"/>
    <s v="INNOVATRADE LLC Mexico - Claudio Gutierrez"/>
    <m/>
    <m/>
  </r>
  <r>
    <x v="165"/>
    <s v="Sales"/>
    <x v="1"/>
    <x v="0"/>
    <s v="A-1PIZC-212014"/>
    <x v="24"/>
    <x v="20"/>
    <s v="L240701501"/>
    <n v="-25"/>
    <n v="18.73228346456693"/>
    <n v="-468.30708661417322"/>
    <x v="2"/>
    <m/>
    <n v="20240138"/>
    <s v="MediLine (JJ Grand Prix - Guatemala)"/>
    <m/>
    <m/>
  </r>
  <r>
    <x v="166"/>
    <s v="Inventory movement"/>
    <x v="0"/>
    <x v="1"/>
    <s v="820-031"/>
    <x v="2"/>
    <x v="2"/>
    <s v="NA"/>
    <n v="-3"/>
    <n v="102340"/>
    <n v="-307020"/>
    <x v="1"/>
    <m/>
    <m/>
    <s v="Certificación"/>
    <s v="Entrega por parte de Virginia, quedan para uso de entrenamientos"/>
    <m/>
  </r>
  <r>
    <x v="166"/>
    <s v="Inventory movement"/>
    <x v="0"/>
    <x v="1"/>
    <s v="820-029"/>
    <x v="1"/>
    <x v="1"/>
    <n v="52006"/>
    <n v="-3"/>
    <n v="647360"/>
    <n v="-1942080"/>
    <x v="1"/>
    <m/>
    <m/>
    <s v="Certificación"/>
    <s v="Entrega por parte de Virginia, queda para uso de entrenamientos"/>
    <m/>
  </r>
  <r>
    <x v="166"/>
    <s v="Inventory movement"/>
    <x v="0"/>
    <x v="1"/>
    <s v="820-028"/>
    <x v="33"/>
    <x v="23"/>
    <s v="NA"/>
    <n v="6"/>
    <n v="145000"/>
    <n v="870000"/>
    <x v="1"/>
    <m/>
    <m/>
    <s v="Certificación"/>
    <s v="Entrega por parte de Virginia"/>
    <m/>
  </r>
  <r>
    <x v="166"/>
    <s v="Inventory movement"/>
    <x v="0"/>
    <x v="1"/>
    <s v="820-028"/>
    <x v="33"/>
    <x v="23"/>
    <s v="NA"/>
    <n v="3"/>
    <n v="145000"/>
    <n v="435000"/>
    <x v="1"/>
    <m/>
    <m/>
    <s v="Certificación"/>
    <s v="Entrega por parte de Virginia, queda para uso de entrenamientos"/>
    <m/>
  </r>
  <r>
    <x v="167"/>
    <s v="Sales"/>
    <x v="1"/>
    <x v="0"/>
    <s v="A-1PL-211508"/>
    <x v="5"/>
    <x v="5"/>
    <s v="L231217301"/>
    <n v="-3"/>
    <n v="14.583333333333334"/>
    <n v="583.33333333333337"/>
    <x v="2"/>
    <m/>
    <n v="20240140"/>
    <s v="MediLine (JJ Grand Prix - Guatemala)"/>
    <m/>
    <m/>
  </r>
  <r>
    <x v="165"/>
    <s v="Sales"/>
    <x v="1"/>
    <x v="0"/>
    <s v="A-1PL-212010"/>
    <x v="25"/>
    <x v="7"/>
    <s v="L230401801"/>
    <n v="-7"/>
    <n v="69875.829545454544"/>
    <n v="3493791.4772727271"/>
    <x v="1"/>
    <m/>
    <n v="20240138"/>
    <s v="MediLine (JJ Grand Prix - Guatemala)"/>
    <m/>
    <m/>
  </r>
  <r>
    <x v="167"/>
    <s v="Sales"/>
    <x v="1"/>
    <x v="0"/>
    <s v="A-1PIZC-212014"/>
    <x v="24"/>
    <x v="20"/>
    <s v="L240701501"/>
    <n v="-10"/>
    <n v="18.73228346456693"/>
    <n v="-187.3228346456693"/>
    <x v="2"/>
    <m/>
    <n v="20240140"/>
    <s v="MediLine (JJ Grand Prix - Guatemala)"/>
    <m/>
    <m/>
  </r>
  <r>
    <x v="167"/>
    <s v="Sales"/>
    <x v="1"/>
    <x v="0"/>
    <s v="A-1PL-212012"/>
    <x v="20"/>
    <x v="16"/>
    <s v="L240530601"/>
    <n v="-10"/>
    <n v="14.569553805774278"/>
    <n v="-145.69553805774279"/>
    <x v="2"/>
    <m/>
    <n v="20240140"/>
    <s v="MediLine (JJ Grand Prix - Guatemala)"/>
    <m/>
    <m/>
  </r>
  <r>
    <x v="165"/>
    <s v="Sales"/>
    <x v="1"/>
    <x v="0"/>
    <s v="A-1PL-212010"/>
    <x v="25"/>
    <x v="7"/>
    <s v="L230303301"/>
    <n v="-3"/>
    <n v="69875.829545454544"/>
    <n v="1397516.5909090908"/>
    <x v="1"/>
    <m/>
    <n v="20240138"/>
    <s v="MediLine (JJ Grand Prix - Guatemala)"/>
    <m/>
    <m/>
  </r>
  <r>
    <x v="167"/>
    <s v="Sales"/>
    <x v="1"/>
    <x v="0"/>
    <s v="A-1PL-212010"/>
    <x v="25"/>
    <x v="7"/>
    <s v="L230303301"/>
    <n v="-10"/>
    <n v="69875.829545454544"/>
    <n v="-698758.29545454541"/>
    <x v="1"/>
    <m/>
    <n v="20240140"/>
    <s v="MediLine (JJ Grand Prix - Guatemala)"/>
    <m/>
    <m/>
  </r>
  <r>
    <x v="168"/>
    <s v="Sales"/>
    <x v="1"/>
    <x v="0"/>
    <s v="A-1N-212008"/>
    <x v="43"/>
    <x v="32"/>
    <s v="L200300701"/>
    <n v="-3"/>
    <n v="18"/>
    <n v="-54"/>
    <x v="2"/>
    <m/>
    <n v="20240141"/>
    <s v="Dr Carlos Ramiro Llusca (Ecuador)"/>
    <m/>
    <m/>
  </r>
  <r>
    <x v="168"/>
    <s v="Sales"/>
    <x v="1"/>
    <x v="0"/>
    <s v="A-1PL-212014"/>
    <x v="8"/>
    <x v="8"/>
    <s v="L220407801"/>
    <n v="-10"/>
    <n v="14.447761194029852"/>
    <n v="-144.47761194029852"/>
    <x v="2"/>
    <m/>
    <n v="20240141"/>
    <s v="Dr Carlos Ramiro Llusca (Ecuador)"/>
    <m/>
    <m/>
  </r>
  <r>
    <x v="168"/>
    <s v="Sales"/>
    <x v="1"/>
    <x v="1"/>
    <s v="TSXX-LOA2010"/>
    <x v="7"/>
    <x v="7"/>
    <s v="EE167604X1"/>
    <n v="-3"/>
    <n v="51750"/>
    <n v="-155250"/>
    <x v="1"/>
    <m/>
    <n v="20240141"/>
    <s v="Dr Carlos Ramiro Llusca (Ecuador)"/>
    <m/>
    <m/>
  </r>
  <r>
    <x v="168"/>
    <s v="Sales"/>
    <x v="1"/>
    <x v="1"/>
    <s v="TSXX-LOA2010"/>
    <x v="7"/>
    <x v="7"/>
    <s v="EE174092X1"/>
    <n v="-3"/>
    <n v="51750"/>
    <n v="-155250"/>
    <x v="1"/>
    <m/>
    <n v="20240141"/>
    <s v="Dr Carlos Ramiro Llusca (Ecuador)"/>
    <m/>
    <m/>
  </r>
  <r>
    <x v="168"/>
    <s v="Sales"/>
    <x v="1"/>
    <x v="0"/>
    <s v="A-1PL-211508"/>
    <x v="5"/>
    <x v="5"/>
    <s v="L240405101"/>
    <n v="-14"/>
    <n v="14.569553805774278"/>
    <n v="-203.9737532808399"/>
    <x v="2"/>
    <m/>
    <n v="20240141"/>
    <s v="Dr Carlos Ramiro Llusca (Ecuador)"/>
    <m/>
    <m/>
  </r>
  <r>
    <x v="168"/>
    <s v="Sales"/>
    <x v="1"/>
    <x v="0"/>
    <s v="A-1PL-212012"/>
    <x v="20"/>
    <x v="16"/>
    <s v="L240530601"/>
    <n v="-40"/>
    <n v="14.569553805774278"/>
    <n v="-582.78215223097118"/>
    <x v="2"/>
    <m/>
    <n v="20240141"/>
    <s v="Dr Carlos Ramiro Llusca (Ecuador)"/>
    <m/>
    <m/>
  </r>
  <r>
    <x v="169"/>
    <s v="Sales"/>
    <x v="1"/>
    <x v="0"/>
    <s v="A-1PIZC-212014"/>
    <x v="24"/>
    <x v="20"/>
    <s v="L240701501"/>
    <n v="-14"/>
    <n v="18.73228346456693"/>
    <n v="-262.25196850393701"/>
    <x v="2"/>
    <m/>
    <n v="20240143"/>
    <s v="Grupo Helix (Panamá - Dra Ilka)"/>
    <m/>
    <m/>
  </r>
  <r>
    <x v="169"/>
    <s v="Sales"/>
    <x v="1"/>
    <x v="0"/>
    <s v="A-1PL-212012"/>
    <x v="20"/>
    <x v="16"/>
    <s v="L240530601"/>
    <n v="-7"/>
    <n v="14.569553805774278"/>
    <n v="-101.98687664041995"/>
    <x v="2"/>
    <m/>
    <n v="20240143"/>
    <s v="Grupo Helix (Panamá - Dra Ilka)"/>
    <m/>
    <m/>
  </r>
  <r>
    <x v="169"/>
    <s v="Sales"/>
    <x v="1"/>
    <x v="0"/>
    <s v="A-1PIZC-212014"/>
    <x v="24"/>
    <x v="20"/>
    <s v="L240701501"/>
    <n v="-8"/>
    <n v="18.73228346456693"/>
    <n v="-149.85826771653544"/>
    <x v="2"/>
    <m/>
    <n v="20240142"/>
    <s v="Smile Arc (Panamá - Dr Martinelli)"/>
    <m/>
    <m/>
  </r>
  <r>
    <x v="169"/>
    <s v="Sales"/>
    <x v="1"/>
    <x v="0"/>
    <s v="A-1PL-211508"/>
    <x v="5"/>
    <x v="5"/>
    <s v="L240405101"/>
    <n v="-4"/>
    <n v="14.569553805774278"/>
    <n v="-58.278215223097114"/>
    <x v="2"/>
    <m/>
    <n v="20240142"/>
    <s v="Smile Arc (Panamá - Dr Martinelli)"/>
    <m/>
    <m/>
  </r>
  <r>
    <x v="169"/>
    <s v="Sales"/>
    <x v="1"/>
    <x v="0"/>
    <s v="M-211308"/>
    <x v="3"/>
    <x v="3"/>
    <s v="L210206901"/>
    <n v="-3"/>
    <n v="73331"/>
    <n v="-219993"/>
    <x v="1"/>
    <m/>
    <n v="20240142"/>
    <s v="Smile Arc (Panamá - Dr Martinelli)"/>
    <s v="Devolucion Mauricio Arbelaez"/>
    <m/>
  </r>
  <r>
    <x v="169"/>
    <s v="Sales"/>
    <x v="1"/>
    <x v="0"/>
    <s v="A-1PL-212012"/>
    <x v="20"/>
    <x v="16"/>
    <s v="L240530601"/>
    <n v="-10"/>
    <n v="14.569553805774278"/>
    <n v="-145.69553805774279"/>
    <x v="2"/>
    <m/>
    <n v="20240142"/>
    <s v="Smile Arc (Panamá - Dr Martinelli)"/>
    <m/>
    <m/>
  </r>
  <r>
    <x v="170"/>
    <s v="Inventory movement"/>
    <x v="0"/>
    <x v="0"/>
    <n v="3308050"/>
    <x v="21"/>
    <x v="17"/>
    <s v="NA"/>
    <n v="-10"/>
    <n v="104.3726235741445"/>
    <n v="-1043.726235741445"/>
    <x v="2"/>
    <m/>
    <m/>
    <s v="Orthopremium ltda"/>
    <s v="Entregados a Orthopremium, pagados a la cuenta Dra Elsa"/>
    <m/>
  </r>
  <r>
    <x v="170"/>
    <s v="Inventory movement"/>
    <x v="0"/>
    <x v="0"/>
    <n v="3318235"/>
    <x v="30"/>
    <x v="2"/>
    <s v="NA"/>
    <n v="-13"/>
    <n v="31.220472440944881"/>
    <n v="-405.86614173228344"/>
    <x v="2"/>
    <m/>
    <m/>
    <s v="Orthopremium ltda"/>
    <s v="Entregados a Orthopremium, pagados a la cuenta Dra Elsa"/>
    <m/>
  </r>
  <r>
    <x v="168"/>
    <s v="Sales"/>
    <x v="1"/>
    <x v="0"/>
    <s v="A-1PL-212010"/>
    <x v="25"/>
    <x v="7"/>
    <s v="L240610101"/>
    <n v="-11"/>
    <n v="14.569553805774278"/>
    <n v="-160.26509186351706"/>
    <x v="2"/>
    <m/>
    <n v="20240141"/>
    <s v="Dr Carlos Ramiro Llusca (Ecuador)"/>
    <m/>
    <m/>
  </r>
  <r>
    <x v="170"/>
    <s v="Inventory movement"/>
    <x v="1"/>
    <x v="1"/>
    <s v="TSXX-LOA2014"/>
    <x v="14"/>
    <x v="8"/>
    <s v="EE167600X1"/>
    <n v="-1"/>
    <n v="51750"/>
    <n v="-51750"/>
    <x v="1"/>
    <m/>
    <m/>
    <m/>
    <s v="Uso consultorio Dra Elsa"/>
    <m/>
  </r>
  <r>
    <x v="170"/>
    <s v="Inventory movement"/>
    <x v="1"/>
    <x v="1"/>
    <s v="TSXX-LOA2008"/>
    <x v="13"/>
    <x v="6"/>
    <s v="EE162375X1"/>
    <n v="-1"/>
    <n v="51750"/>
    <n v="-51750"/>
    <x v="1"/>
    <m/>
    <m/>
    <m/>
    <s v="Uso consultorio Dra Elsa"/>
    <m/>
  </r>
  <r>
    <x v="171"/>
    <s v="Sales"/>
    <x v="1"/>
    <x v="1"/>
    <s v="TSXX-LOA2008"/>
    <x v="13"/>
    <x v="6"/>
    <s v="EE152481X1"/>
    <n v="-5"/>
    <n v="51750"/>
    <n v="-258750"/>
    <x v="1"/>
    <m/>
    <n v="20240144"/>
    <s v="Rodrigo García (Costa Rica)"/>
    <m/>
    <m/>
  </r>
  <r>
    <x v="168"/>
    <s v="Sales"/>
    <x v="1"/>
    <x v="0"/>
    <s v="A-1PL-212010"/>
    <x v="25"/>
    <x v="7"/>
    <s v="L230401801"/>
    <n v="-9"/>
    <n v="69875.829545454544"/>
    <n v="-628882.46590909094"/>
    <x v="1"/>
    <m/>
    <n v="20240141"/>
    <s v="Dr Carlos Ramiro Llusca (Ecuador)"/>
    <m/>
    <m/>
  </r>
  <r>
    <x v="170"/>
    <s v="Inventory movement"/>
    <x v="1"/>
    <x v="1"/>
    <s v="TSXX-LOA2010"/>
    <x v="7"/>
    <x v="7"/>
    <s v="EE167604X1"/>
    <n v="-1"/>
    <n v="51750"/>
    <n v="-51750"/>
    <x v="1"/>
    <m/>
    <m/>
    <m/>
    <s v="Uso consultorio Dra Elsa"/>
    <m/>
  </r>
  <r>
    <x v="171"/>
    <s v="Sales"/>
    <x v="1"/>
    <x v="1"/>
    <s v="TSXX-LOA2014"/>
    <x v="14"/>
    <x v="8"/>
    <s v="EE173884X1"/>
    <n v="-10"/>
    <n v="51750"/>
    <n v="-517500"/>
    <x v="1"/>
    <m/>
    <n v="20240144"/>
    <s v="Rodrigo García (Costa Rica)"/>
    <m/>
    <m/>
  </r>
  <r>
    <x v="171"/>
    <s v="Sales"/>
    <x v="0"/>
    <x v="1"/>
    <s v="820-028"/>
    <x v="33"/>
    <x v="23"/>
    <s v="NA"/>
    <n v="-2"/>
    <n v="145000"/>
    <n v="-290000"/>
    <x v="1"/>
    <m/>
    <n v="20240144"/>
    <s v="Rodrigo García (Costa Rica)"/>
    <s v="Entrega por parte de Virginia"/>
    <m/>
  </r>
  <r>
    <x v="171"/>
    <s v="Sales"/>
    <x v="0"/>
    <x v="1"/>
    <s v="820-032"/>
    <x v="32"/>
    <x v="19"/>
    <n v="50361"/>
    <n v="-2"/>
    <n v="83600"/>
    <n v="-167200"/>
    <x v="1"/>
    <m/>
    <n v="20240144"/>
    <s v="Rodrigo García (Costa Rica)"/>
    <m/>
    <m/>
  </r>
  <r>
    <x v="171"/>
    <s v="Sales"/>
    <x v="1"/>
    <x v="1"/>
    <s v="TSXX-LOA2012"/>
    <x v="19"/>
    <x v="16"/>
    <s v="EE174096X1"/>
    <n v="-6"/>
    <n v="51750"/>
    <n v="-310500"/>
    <x v="1"/>
    <m/>
    <n v="20240144"/>
    <s v="Rodrigo García (Costa Rica)"/>
    <m/>
    <m/>
  </r>
  <r>
    <x v="171"/>
    <s v="Sales"/>
    <x v="1"/>
    <x v="1"/>
    <s v="TSXX-LOA2010"/>
    <x v="7"/>
    <x v="7"/>
    <s v="EE174092X1"/>
    <n v="-2"/>
    <n v="51750"/>
    <n v="-103500"/>
    <x v="1"/>
    <m/>
    <n v="20240144"/>
    <s v="Rodrigo García (Costa Rica)"/>
    <m/>
    <m/>
  </r>
  <r>
    <x v="171"/>
    <s v="Sales"/>
    <x v="1"/>
    <x v="1"/>
    <s v="TSXX-LOA2010"/>
    <x v="7"/>
    <x v="7"/>
    <s v="EE167604X1"/>
    <n v="-1"/>
    <n v="51750"/>
    <n v="-51750"/>
    <x v="1"/>
    <m/>
    <n v="20240144"/>
    <s v="Rodrigo García (Costa Rica)"/>
    <m/>
    <m/>
  </r>
  <r>
    <x v="172"/>
    <s v="Gift"/>
    <x v="1"/>
    <x v="1"/>
    <s v="TSXX-LOA2014"/>
    <x v="14"/>
    <x v="8"/>
    <s v="EE167603X1"/>
    <n v="-2"/>
    <n v="51750"/>
    <n v="-103500"/>
    <x v="1"/>
    <m/>
    <m/>
    <m/>
    <s v="Obsequio Dr Cesar Alvarez"/>
    <m/>
  </r>
  <r>
    <x v="172"/>
    <s v="Inventory movement"/>
    <x v="1"/>
    <x v="0"/>
    <s v="A-1PL-212014"/>
    <x v="8"/>
    <x v="8"/>
    <s v="L220402701"/>
    <n v="-2"/>
    <n v="14.694879832810868"/>
    <n v="385.29310344827587"/>
    <x v="2"/>
    <m/>
    <m/>
    <m/>
    <s v="Uso Consultorio Dra Elsa"/>
    <m/>
  </r>
  <r>
    <x v="173"/>
    <s v="Sales"/>
    <x v="1"/>
    <x v="1"/>
    <s v="TSXX-LOA2014"/>
    <x v="14"/>
    <x v="8"/>
    <s v="EE173884X1"/>
    <n v="-10"/>
    <n v="51750"/>
    <n v="-517500"/>
    <x v="1"/>
    <m/>
    <n v="20240145"/>
    <s v="Morella Andreina Aranguren (Venezuela/ COIDES)"/>
    <m/>
    <m/>
  </r>
  <r>
    <x v="173"/>
    <s v="Sales"/>
    <x v="1"/>
    <x v="1"/>
    <s v="TSXX-LOA2012"/>
    <x v="19"/>
    <x v="16"/>
    <s v="EE174096X1"/>
    <n v="-9"/>
    <n v="51750"/>
    <n v="-465750"/>
    <x v="1"/>
    <m/>
    <n v="20240145"/>
    <s v="Morella Andreina Aranguren (Venezuela/ COIDES)"/>
    <m/>
    <m/>
  </r>
  <r>
    <x v="174"/>
    <s v="Sales"/>
    <x v="1"/>
    <x v="1"/>
    <s v="TSXX-LOA2014"/>
    <x v="14"/>
    <x v="8"/>
    <s v="EE173884X1"/>
    <n v="-1"/>
    <n v="51750"/>
    <n v="2587500"/>
    <x v="1"/>
    <m/>
    <n v="20240157"/>
    <s v="Zavel Mojica (Costa Rica / COIDES)"/>
    <m/>
    <m/>
  </r>
  <r>
    <x v="175"/>
    <s v="Sales"/>
    <x v="1"/>
    <x v="1"/>
    <s v="TSXX-LOA2014"/>
    <x v="14"/>
    <x v="8"/>
    <s v="EE173884X1"/>
    <n v="-1"/>
    <n v="51750"/>
    <n v="2587500"/>
    <x v="1"/>
    <m/>
    <n v="20240157"/>
    <s v="Zavel Mojica (Costa Rica / COIDES)"/>
    <m/>
    <m/>
  </r>
  <r>
    <x v="175"/>
    <s v="Sales"/>
    <x v="1"/>
    <x v="1"/>
    <s v="TSXX-LOA1508"/>
    <x v="12"/>
    <x v="5"/>
    <s v="EE178088X1"/>
    <n v="-1"/>
    <n v="51750"/>
    <n v="-51750"/>
    <x v="1"/>
    <m/>
    <n v="20240157"/>
    <s v="Zavel Mojica (Costa Rica / COIDES)"/>
    <m/>
    <m/>
  </r>
  <r>
    <x v="175"/>
    <s v="Sales"/>
    <x v="1"/>
    <x v="1"/>
    <s v="TSXX-LOACE1508"/>
    <x v="26"/>
    <x v="13"/>
    <s v="EE156000X1"/>
    <n v="-1"/>
    <n v="51750"/>
    <n v="2587500"/>
    <x v="1"/>
    <m/>
    <n v="20240157"/>
    <s v="Zavel Mojica (Costa Rica / COIDES)"/>
    <m/>
    <m/>
  </r>
  <r>
    <x v="175"/>
    <s v="Sales"/>
    <x v="1"/>
    <x v="1"/>
    <s v="TSXX-LOART2012"/>
    <x v="17"/>
    <x v="14"/>
    <s v="EE148385X1"/>
    <n v="-2"/>
    <n v="51750"/>
    <n v="2587500"/>
    <x v="1"/>
    <m/>
    <n v="20240157"/>
    <s v="Zavel Mojica (Costa Rica / COIDES)"/>
    <m/>
    <m/>
  </r>
  <r>
    <x v="175"/>
    <s v="Sales"/>
    <x v="1"/>
    <x v="1"/>
    <s v="TSXX-LOA2017"/>
    <x v="15"/>
    <x v="12"/>
    <s v="EE148379X1"/>
    <n v="-2"/>
    <n v="51750"/>
    <n v="2587500"/>
    <x v="1"/>
    <m/>
    <n v="20240157"/>
    <s v="Zavel Mojica (Costa Rica / COIDES)"/>
    <m/>
    <m/>
  </r>
  <r>
    <x v="175"/>
    <s v="Sales"/>
    <x v="1"/>
    <x v="1"/>
    <s v="TSXX-LOA2012"/>
    <x v="19"/>
    <x v="16"/>
    <s v="EE174096X1"/>
    <n v="-2"/>
    <n v="51750"/>
    <n v="13455000"/>
    <x v="1"/>
    <m/>
    <n v="20240157"/>
    <s v="Zavel Mojica (Costa Rica / COIDES)"/>
    <m/>
    <m/>
  </r>
  <r>
    <x v="172"/>
    <s v="Purchasing"/>
    <x v="1"/>
    <x v="1"/>
    <s v="TSXX-LOA2010"/>
    <x v="7"/>
    <x v="7"/>
    <s v="EE174095X1"/>
    <n v="29"/>
    <n v="51750"/>
    <n v="1500750"/>
    <x v="1"/>
    <s v="SAMPEDRO FV 146270"/>
    <m/>
    <m/>
    <m/>
    <m/>
  </r>
  <r>
    <x v="176"/>
    <s v="Sales"/>
    <x v="1"/>
    <x v="1"/>
    <s v="TSXX-LOA2014"/>
    <x v="14"/>
    <x v="8"/>
    <s v="EE173884X1"/>
    <n v="-6"/>
    <n v="51750"/>
    <n v="2587500"/>
    <x v="1"/>
    <m/>
    <n v="20240148"/>
    <s v="Jacqueline Morales (Costa Rica / COIDES)"/>
    <m/>
    <m/>
  </r>
  <r>
    <x v="176"/>
    <s v="Sales"/>
    <x v="1"/>
    <x v="1"/>
    <s v="TSXX-LOA1508"/>
    <x v="12"/>
    <x v="5"/>
    <s v="EE178088X1"/>
    <n v="-4"/>
    <n v="51750"/>
    <n v="-207000"/>
    <x v="1"/>
    <m/>
    <n v="20240149"/>
    <s v="Josué Siles Cabrera (Costa Rica / COIDES)"/>
    <m/>
    <m/>
  </r>
  <r>
    <x v="176"/>
    <s v="Sales"/>
    <x v="1"/>
    <x v="1"/>
    <s v="TSXX-LOA2012"/>
    <x v="19"/>
    <x v="16"/>
    <s v="EE174096X1"/>
    <n v="-6"/>
    <n v="51750"/>
    <n v="13455000"/>
    <x v="1"/>
    <m/>
    <n v="20240148"/>
    <s v="Jacqueline Morales (Costa Rica / COIDES)"/>
    <m/>
    <m/>
  </r>
  <r>
    <x v="176"/>
    <s v="Sales"/>
    <x v="1"/>
    <x v="1"/>
    <s v="TSXX-LOART2012"/>
    <x v="17"/>
    <x v="14"/>
    <s v="EE148385X1"/>
    <n v="-4"/>
    <n v="51750"/>
    <n v="2587500"/>
    <x v="1"/>
    <m/>
    <n v="20240149"/>
    <s v="Josué Siles Cabrera (Costa Rica / COIDES)"/>
    <m/>
    <m/>
  </r>
  <r>
    <x v="176"/>
    <s v="Sales"/>
    <x v="1"/>
    <x v="1"/>
    <s v="TSXX-LOA2014"/>
    <x v="14"/>
    <x v="8"/>
    <s v="EE173884X1"/>
    <n v="-4"/>
    <n v="51750"/>
    <n v="2587500"/>
    <x v="1"/>
    <m/>
    <n v="20240149"/>
    <s v="Josué Siles Cabrera (Costa Rica / COIDES)"/>
    <m/>
    <m/>
  </r>
  <r>
    <x v="176"/>
    <s v="Sales"/>
    <x v="1"/>
    <x v="1"/>
    <s v="TSXX-LOA2017"/>
    <x v="15"/>
    <x v="12"/>
    <s v="EE148379X1"/>
    <n v="-2"/>
    <n v="51750"/>
    <n v="2587500"/>
    <x v="1"/>
    <m/>
    <n v="20240149"/>
    <s v="Josué Siles Cabrera (Costa Rica / COIDES)"/>
    <m/>
    <m/>
  </r>
  <r>
    <x v="176"/>
    <s v="Sales"/>
    <x v="0"/>
    <x v="1"/>
    <s v="820-029"/>
    <x v="1"/>
    <x v="1"/>
    <n v="52006"/>
    <n v="-1"/>
    <n v="647360"/>
    <n v="1942080"/>
    <x v="1"/>
    <m/>
    <n v="20240149"/>
    <s v="Josué Siles Cabrera (Costa Rica / COIDES)"/>
    <m/>
    <m/>
  </r>
  <r>
    <x v="176"/>
    <s v="Sales"/>
    <x v="0"/>
    <x v="1"/>
    <s v="820-031"/>
    <x v="2"/>
    <x v="2"/>
    <s v="NA"/>
    <n v="-1"/>
    <n v="102340"/>
    <n v="307020"/>
    <x v="1"/>
    <m/>
    <n v="20240149"/>
    <s v="Josué Siles Cabrera (Costa Rica / COIDES)"/>
    <m/>
    <m/>
  </r>
  <r>
    <x v="176"/>
    <s v="Sales"/>
    <x v="1"/>
    <x v="1"/>
    <s v="TSXX-LOA1508"/>
    <x v="12"/>
    <x v="5"/>
    <s v="EE178088X1"/>
    <n v="-2"/>
    <n v="51750"/>
    <n v="-103500"/>
    <x v="1"/>
    <m/>
    <n v="20240149"/>
    <s v="Josué Siles Cabrera (Costa Rica / COIDES)"/>
    <m/>
    <m/>
  </r>
  <r>
    <x v="176"/>
    <s v="Sales"/>
    <x v="1"/>
    <x v="1"/>
    <s v="TSXX-LOA2008"/>
    <x v="13"/>
    <x v="6"/>
    <s v="EE174094X1"/>
    <n v="-2"/>
    <n v="51750"/>
    <n v="4657500"/>
    <x v="1"/>
    <m/>
    <n v="20240149"/>
    <s v="Josué Siles Cabrera (Costa Rica / COIDES)"/>
    <m/>
    <m/>
  </r>
  <r>
    <x v="176"/>
    <s v="Sales"/>
    <x v="1"/>
    <x v="1"/>
    <s v="TSXX-LOA2012"/>
    <x v="19"/>
    <x v="16"/>
    <s v="EE174096X1"/>
    <n v="-4"/>
    <n v="51750"/>
    <n v="13455000"/>
    <x v="1"/>
    <m/>
    <n v="20240149"/>
    <s v="Josué Siles Cabrera (Costa Rica / COIDES)"/>
    <m/>
    <m/>
  </r>
  <r>
    <x v="176"/>
    <s v="Sales"/>
    <x v="1"/>
    <x v="1"/>
    <s v="TSXX-LOA2014"/>
    <x v="14"/>
    <x v="8"/>
    <s v="EE173884X1"/>
    <n v="-1"/>
    <n v="51750"/>
    <n v="2587500"/>
    <x v="1"/>
    <m/>
    <n v="20240149"/>
    <s v="Josué Siles Cabrera (Costa Rica / COIDES)"/>
    <m/>
    <m/>
  </r>
  <r>
    <x v="172"/>
    <s v="Gift"/>
    <x v="1"/>
    <x v="1"/>
    <s v="TSXX-LOA2010"/>
    <x v="7"/>
    <x v="7"/>
    <s v="EE174095X1"/>
    <n v="-2"/>
    <n v="51750"/>
    <n v="-103500"/>
    <x v="1"/>
    <m/>
    <m/>
    <m/>
    <s v="Obsequio Dr Cesar Alvarez"/>
    <m/>
  </r>
  <r>
    <x v="177"/>
    <s v="Sales"/>
    <x v="1"/>
    <x v="1"/>
    <s v="TSXX-LOA2012"/>
    <x v="19"/>
    <x v="16"/>
    <s v="EE174096X1"/>
    <n v="-4"/>
    <n v="51750"/>
    <n v="2587500"/>
    <x v="1"/>
    <m/>
    <n v="20240157"/>
    <s v="Zavel Mojica (Costa Rica / COIDES)"/>
    <m/>
    <m/>
  </r>
  <r>
    <x v="177"/>
    <s v="Sales"/>
    <x v="1"/>
    <x v="1"/>
    <s v="TSXX-LOART2012"/>
    <x v="17"/>
    <x v="14"/>
    <s v="EE148385X1"/>
    <n v="-4"/>
    <n v="51750"/>
    <n v="2587500"/>
    <x v="1"/>
    <m/>
    <n v="20240157"/>
    <s v="Zavel Mojica (Costa Rica / COIDES)"/>
    <m/>
    <m/>
  </r>
  <r>
    <x v="177"/>
    <s v="Sales"/>
    <x v="1"/>
    <x v="1"/>
    <s v="TSXX-LOA1508"/>
    <x v="12"/>
    <x v="5"/>
    <s v="EE178088X1"/>
    <n v="-2"/>
    <n v="51750"/>
    <n v="-103500"/>
    <x v="1"/>
    <m/>
    <n v="20240150"/>
    <s v="Gabriela Camacho (Venezuela / COIDES)"/>
    <m/>
    <m/>
  </r>
  <r>
    <x v="177"/>
    <s v="Sales"/>
    <x v="1"/>
    <x v="1"/>
    <s v="TSXX-LOA2008"/>
    <x v="13"/>
    <x v="6"/>
    <s v="EE174094X1"/>
    <n v="-2"/>
    <n v="51750"/>
    <n v="4657500"/>
    <x v="1"/>
    <m/>
    <n v="20240150"/>
    <s v="Gabriela Camacho (Venezuela / COIDES)"/>
    <m/>
    <m/>
  </r>
  <r>
    <x v="176"/>
    <s v="Sales"/>
    <x v="1"/>
    <x v="1"/>
    <s v="TSXX-LOA2010"/>
    <x v="7"/>
    <x v="7"/>
    <s v="EE174095X1"/>
    <n v="-6"/>
    <n v="51750"/>
    <n v="2121750"/>
    <x v="1"/>
    <m/>
    <n v="20240148"/>
    <s v="Jacqueline Morales (Costa Rica / COIDES)"/>
    <m/>
    <m/>
  </r>
  <r>
    <x v="176"/>
    <s v="Sales"/>
    <x v="1"/>
    <x v="1"/>
    <s v="TSXX-LOA2012"/>
    <x v="19"/>
    <x v="16"/>
    <s v="EE174096X1"/>
    <n v="-2"/>
    <n v="51750"/>
    <n v="13455000"/>
    <x v="1"/>
    <m/>
    <n v="20240149"/>
    <s v="Josué Siles Cabrera (Costa Rica / COIDES)"/>
    <m/>
    <m/>
  </r>
  <r>
    <x v="177"/>
    <s v="Sales"/>
    <x v="1"/>
    <x v="1"/>
    <s v="TSXX-LOA2014"/>
    <x v="14"/>
    <x v="8"/>
    <s v="EE173884X1"/>
    <n v="-1"/>
    <n v="51750"/>
    <n v="2587500"/>
    <x v="1"/>
    <m/>
    <n v="20240150"/>
    <s v="Gabriela Camacho (Venezuela / COIDES)"/>
    <m/>
    <m/>
  </r>
  <r>
    <x v="177"/>
    <s v="Sales"/>
    <x v="0"/>
    <x v="1"/>
    <s v="820-028"/>
    <x v="33"/>
    <x v="23"/>
    <s v="NA"/>
    <n v="-1"/>
    <n v="145000"/>
    <n v="-1305000"/>
    <x v="1"/>
    <m/>
    <n v="20240150"/>
    <s v="Gabriela Camacho (Venezuela / COIDES)"/>
    <m/>
    <m/>
  </r>
  <r>
    <x v="177"/>
    <s v="Sales"/>
    <x v="0"/>
    <x v="1"/>
    <s v="820-032"/>
    <x v="32"/>
    <x v="19"/>
    <n v="50361"/>
    <n v="-1"/>
    <n v="83600"/>
    <n v="-167200"/>
    <x v="1"/>
    <m/>
    <n v="20240150"/>
    <s v="Gabriela Camacho (Venezuela / COIDES)"/>
    <m/>
    <m/>
  </r>
  <r>
    <x v="177"/>
    <s v="Sales"/>
    <x v="0"/>
    <x v="1"/>
    <s v="820-029"/>
    <x v="1"/>
    <x v="1"/>
    <n v="52006"/>
    <n v="-1"/>
    <n v="647360"/>
    <n v="1942080"/>
    <x v="1"/>
    <m/>
    <n v="20240150"/>
    <s v="Gabriela Camacho (Venezuela / COIDES)"/>
    <m/>
    <m/>
  </r>
  <r>
    <x v="177"/>
    <s v="Sales"/>
    <x v="0"/>
    <x v="1"/>
    <s v="820-031"/>
    <x v="2"/>
    <x v="2"/>
    <s v="NA"/>
    <n v="-1"/>
    <n v="102340"/>
    <n v="307020"/>
    <x v="1"/>
    <m/>
    <n v="20240150"/>
    <s v="Gabriela Camacho (Venezuela / COIDES)"/>
    <m/>
    <m/>
  </r>
  <r>
    <x v="177"/>
    <s v="Sales"/>
    <x v="1"/>
    <x v="1"/>
    <s v="TSXX-LOA1508"/>
    <x v="12"/>
    <x v="5"/>
    <s v="EE178088X1"/>
    <n v="-2"/>
    <n v="51750"/>
    <n v="-103500"/>
    <x v="1"/>
    <m/>
    <n v="20240150"/>
    <s v="Gabriela Camacho (Venezuela / COIDES)"/>
    <m/>
    <m/>
  </r>
  <r>
    <x v="177"/>
    <s v="Sales"/>
    <x v="1"/>
    <x v="1"/>
    <s v="TSXX-LOA2008"/>
    <x v="13"/>
    <x v="6"/>
    <s v="EE174094X1"/>
    <n v="-2"/>
    <n v="51750"/>
    <n v="4657500"/>
    <x v="1"/>
    <m/>
    <n v="20240150"/>
    <s v="Gabriela Camacho (Venezuela / COIDES)"/>
    <m/>
    <m/>
  </r>
  <r>
    <x v="177"/>
    <s v="Sales"/>
    <x v="1"/>
    <x v="1"/>
    <s v="TSXX-LOA2012"/>
    <x v="19"/>
    <x v="16"/>
    <s v="EE174096X1"/>
    <n v="-2"/>
    <n v="51750"/>
    <n v="13455000"/>
    <x v="1"/>
    <m/>
    <n v="20240150"/>
    <s v="Gabriela Camacho (Venezuela / COIDES)"/>
    <m/>
    <m/>
  </r>
  <r>
    <x v="177"/>
    <s v="Sales"/>
    <x v="1"/>
    <x v="1"/>
    <s v="TSXX-LOA2014"/>
    <x v="14"/>
    <x v="8"/>
    <s v="EE173884X1"/>
    <n v="-1"/>
    <n v="51750"/>
    <n v="2587500"/>
    <x v="1"/>
    <m/>
    <n v="20240150"/>
    <s v="Gabriela Camacho (Venezuela / COIDES)"/>
    <m/>
    <m/>
  </r>
  <r>
    <x v="177"/>
    <s v="Sales"/>
    <x v="1"/>
    <x v="1"/>
    <s v="TSXX-LOA1508"/>
    <x v="12"/>
    <x v="5"/>
    <s v="EE178088X1"/>
    <n v="-2"/>
    <n v="51750"/>
    <n v="-103500"/>
    <x v="1"/>
    <m/>
    <n v="20240151"/>
    <s v="Dianiris Rodriguez (Venezuela / COIDES)"/>
    <m/>
    <m/>
  </r>
  <r>
    <x v="177"/>
    <s v="Sales"/>
    <x v="1"/>
    <x v="1"/>
    <s v="TSXX-LOA2008"/>
    <x v="13"/>
    <x v="6"/>
    <s v="EE174094X1"/>
    <n v="-2"/>
    <n v="51750"/>
    <n v="4657500"/>
    <x v="1"/>
    <m/>
    <n v="20240151"/>
    <s v="Dianiris Rodriguez (Venezuela / COIDES)"/>
    <m/>
    <m/>
  </r>
  <r>
    <x v="177"/>
    <s v="Inventory loan"/>
    <x v="1"/>
    <x v="1"/>
    <s v="TSXX-LOA2010"/>
    <x v="7"/>
    <x v="7"/>
    <s v="EE162876X1"/>
    <n v="1"/>
    <n v="51750"/>
    <n v="51750"/>
    <x v="1"/>
    <m/>
    <m/>
    <m/>
    <s v="Retorno Prestamo COIDES curso Dra Patricia Vergara"/>
    <m/>
  </r>
  <r>
    <x v="177"/>
    <s v="Sales"/>
    <x v="1"/>
    <x v="1"/>
    <s v="TSXX-LOA2012"/>
    <x v="19"/>
    <x v="16"/>
    <s v="EE174096X1"/>
    <n v="-2"/>
    <n v="51750"/>
    <n v="13455000"/>
    <x v="1"/>
    <m/>
    <n v="20240150"/>
    <s v="Gabriela Camacho (Venezuela / COIDES)"/>
    <m/>
    <m/>
  </r>
  <r>
    <x v="177"/>
    <s v="Sales"/>
    <x v="1"/>
    <x v="1"/>
    <s v="TSXX-LOA2014"/>
    <x v="14"/>
    <x v="8"/>
    <s v="EE173884X1"/>
    <n v="-1"/>
    <n v="51750"/>
    <n v="2587500"/>
    <x v="1"/>
    <m/>
    <n v="20240151"/>
    <s v="Dianiris Rodriguez (Venezuela / COIDES)"/>
    <m/>
    <m/>
  </r>
  <r>
    <x v="177"/>
    <s v="Sales"/>
    <x v="0"/>
    <x v="1"/>
    <s v="820-028"/>
    <x v="33"/>
    <x v="23"/>
    <s v="NA"/>
    <n v="-1"/>
    <n v="145000"/>
    <n v="-1305000"/>
    <x v="1"/>
    <m/>
    <n v="20240151"/>
    <s v="Dianiris Rodriguez (Venezuela / COIDES)"/>
    <m/>
    <m/>
  </r>
  <r>
    <x v="177"/>
    <s v="Sales"/>
    <x v="0"/>
    <x v="1"/>
    <s v="820-032"/>
    <x v="32"/>
    <x v="19"/>
    <n v="50361"/>
    <n v="-1"/>
    <n v="83600"/>
    <n v="-167200"/>
    <x v="1"/>
    <m/>
    <n v="20240151"/>
    <s v="Dianiris Rodriguez (Venezuela / COIDES)"/>
    <m/>
    <m/>
  </r>
  <r>
    <x v="177"/>
    <s v="Sales"/>
    <x v="0"/>
    <x v="1"/>
    <s v="820-029"/>
    <x v="1"/>
    <x v="1"/>
    <n v="52006"/>
    <n v="-1"/>
    <n v="647360"/>
    <n v="1942080"/>
    <x v="1"/>
    <m/>
    <n v="20240151"/>
    <s v="Dianiris Rodriguez (Venezuela / COIDES)"/>
    <m/>
    <m/>
  </r>
  <r>
    <x v="177"/>
    <s v="Sales"/>
    <x v="0"/>
    <x v="1"/>
    <s v="820-031"/>
    <x v="2"/>
    <x v="2"/>
    <s v="NA"/>
    <n v="-1"/>
    <n v="102340"/>
    <n v="307020"/>
    <x v="1"/>
    <m/>
    <n v="20240151"/>
    <s v="Dianiris Rodriguez (Venezuela / COIDES)"/>
    <m/>
    <m/>
  </r>
  <r>
    <x v="177"/>
    <s v="Sales"/>
    <x v="1"/>
    <x v="1"/>
    <s v="TSXX-LOA1508"/>
    <x v="12"/>
    <x v="5"/>
    <s v="EE178088X1"/>
    <n v="-2"/>
    <n v="51750"/>
    <n v="-103500"/>
    <x v="1"/>
    <m/>
    <n v="20240151"/>
    <s v="Dianiris Rodriguez (Venezuela / COIDES)"/>
    <m/>
    <m/>
  </r>
  <r>
    <x v="177"/>
    <s v="Sales"/>
    <x v="1"/>
    <x v="1"/>
    <s v="TSXX-LOA2008"/>
    <x v="13"/>
    <x v="6"/>
    <s v="EE174094X1"/>
    <n v="-2"/>
    <n v="51750"/>
    <n v="4657500"/>
    <x v="1"/>
    <m/>
    <n v="20240151"/>
    <s v="Dianiris Rodriguez (Venezuela / COIDES)"/>
    <m/>
    <m/>
  </r>
  <r>
    <x v="177"/>
    <s v="Sales"/>
    <x v="1"/>
    <x v="1"/>
    <s v="TSXX-LOA2012"/>
    <x v="19"/>
    <x v="16"/>
    <s v="EE174096X1"/>
    <n v="-2"/>
    <n v="51750"/>
    <n v="13455000"/>
    <x v="1"/>
    <m/>
    <n v="20240151"/>
    <s v="Dianiris Rodriguez (Venezuela / COIDES)"/>
    <m/>
    <m/>
  </r>
  <r>
    <x v="177"/>
    <s v="Sales"/>
    <x v="1"/>
    <x v="1"/>
    <s v="TSXX-LOA2014"/>
    <x v="14"/>
    <x v="8"/>
    <s v="EE173884X1"/>
    <n v="-1"/>
    <n v="51750"/>
    <n v="2587500"/>
    <x v="1"/>
    <m/>
    <n v="20240151"/>
    <s v="Dianiris Rodriguez (Venezuela / COIDES)"/>
    <m/>
    <m/>
  </r>
  <r>
    <x v="177"/>
    <s v="Sales"/>
    <x v="1"/>
    <x v="1"/>
    <s v="TSXX-LOA1508"/>
    <x v="12"/>
    <x v="5"/>
    <s v="EE178088X1"/>
    <n v="-2"/>
    <n v="51750"/>
    <n v="-103500"/>
    <x v="1"/>
    <m/>
    <n v="20240152"/>
    <s v="Milena Gonzalez (Costa Rica / COIDES)"/>
    <m/>
    <m/>
  </r>
  <r>
    <x v="177"/>
    <s v="Sales"/>
    <x v="1"/>
    <x v="1"/>
    <s v="TSXX-LOA2010"/>
    <x v="7"/>
    <x v="7"/>
    <s v="EE174095X1"/>
    <n v="-4"/>
    <n v="51750"/>
    <n v="2121750"/>
    <x v="1"/>
    <m/>
    <n v="20240150"/>
    <s v="Gabriela Camacho (Venezuela / COIDES)"/>
    <m/>
    <m/>
  </r>
  <r>
    <x v="177"/>
    <s v="Sales"/>
    <x v="0"/>
    <x v="1"/>
    <s v="820-029"/>
    <x v="1"/>
    <x v="1"/>
    <n v="52006"/>
    <n v="-1"/>
    <n v="647360"/>
    <n v="1942080"/>
    <x v="1"/>
    <m/>
    <n v="20240152"/>
    <s v="Milena Gonzalez (Costa Rica / COIDES)"/>
    <m/>
    <m/>
  </r>
  <r>
    <x v="177"/>
    <s v="Sales"/>
    <x v="0"/>
    <x v="1"/>
    <s v="820-031"/>
    <x v="2"/>
    <x v="2"/>
    <s v="NA"/>
    <n v="-1"/>
    <n v="102340"/>
    <n v="307020"/>
    <x v="1"/>
    <m/>
    <n v="20240152"/>
    <s v="Milena Gonzalez (Costa Rica / COIDES)"/>
    <m/>
    <m/>
  </r>
  <r>
    <x v="177"/>
    <s v="Sales"/>
    <x v="1"/>
    <x v="1"/>
    <s v="TSXX-LOA2012"/>
    <x v="19"/>
    <x v="16"/>
    <s v="EE174096X1"/>
    <n v="-2"/>
    <n v="51750"/>
    <n v="13455000"/>
    <x v="1"/>
    <m/>
    <n v="20240151"/>
    <s v="Dianiris Rodriguez (Venezuela / COIDES)"/>
    <m/>
    <m/>
  </r>
  <r>
    <x v="177"/>
    <s v="Sales"/>
    <x v="1"/>
    <x v="1"/>
    <s v="TSXX-LOA1508"/>
    <x v="12"/>
    <x v="5"/>
    <s v="EE178088X1"/>
    <n v="-2"/>
    <n v="51750"/>
    <n v="-103500"/>
    <x v="1"/>
    <m/>
    <n v="20240153"/>
    <s v="Maria del Mar Giraldo (Costa Rica / COIDES)"/>
    <m/>
    <m/>
  </r>
  <r>
    <x v="177"/>
    <s v="Sales"/>
    <x v="1"/>
    <x v="1"/>
    <s v="TSXX-LOA2010"/>
    <x v="7"/>
    <x v="7"/>
    <s v="EE174095X1"/>
    <n v="-4"/>
    <n v="51750"/>
    <n v="2121750"/>
    <x v="1"/>
    <m/>
    <n v="20240151"/>
    <s v="Dianiris Rodriguez (Venezuela / COIDES)"/>
    <m/>
    <m/>
  </r>
  <r>
    <x v="177"/>
    <s v="Sales"/>
    <x v="1"/>
    <x v="1"/>
    <s v="TSXX-LOA2012"/>
    <x v="19"/>
    <x v="16"/>
    <s v="EE174096X1"/>
    <n v="-2"/>
    <n v="51750"/>
    <n v="13455000"/>
    <x v="1"/>
    <m/>
    <n v="20240152"/>
    <s v="Milena Gonzalez (Costa Rica / COIDES)"/>
    <m/>
    <m/>
  </r>
  <r>
    <x v="177"/>
    <s v="Sales"/>
    <x v="0"/>
    <x v="1"/>
    <s v="820-029"/>
    <x v="1"/>
    <x v="1"/>
    <n v="52006"/>
    <n v="-1"/>
    <n v="647360"/>
    <n v="1942080"/>
    <x v="1"/>
    <m/>
    <n v="20240153"/>
    <s v="Maria del Mar Giraldo (Costa Rica / COIDES)"/>
    <m/>
    <m/>
  </r>
  <r>
    <x v="177"/>
    <s v="Sales"/>
    <x v="0"/>
    <x v="1"/>
    <s v="820-031"/>
    <x v="2"/>
    <x v="2"/>
    <s v="NA"/>
    <n v="-1"/>
    <n v="102340"/>
    <n v="307020"/>
    <x v="1"/>
    <m/>
    <n v="20240153"/>
    <s v="Maria del Mar Giraldo (Costa Rica / COIDES)"/>
    <m/>
    <m/>
  </r>
  <r>
    <x v="177"/>
    <s v="Sales"/>
    <x v="1"/>
    <x v="1"/>
    <s v="TSXX-LOA2012"/>
    <x v="19"/>
    <x v="16"/>
    <s v="EE174096X1"/>
    <n v="-4"/>
    <n v="51750"/>
    <n v="13455000"/>
    <x v="1"/>
    <m/>
    <n v="20240153"/>
    <s v="Maria del Mar Giraldo (Costa Rica / COIDES)"/>
    <m/>
    <m/>
  </r>
  <r>
    <x v="177"/>
    <s v="Sales"/>
    <x v="1"/>
    <x v="0"/>
    <s v="A-1PL-211508"/>
    <x v="5"/>
    <x v="5"/>
    <s v="L240405101"/>
    <n v="-2"/>
    <n v="14.569553805774278"/>
    <n v="-29.139107611548557"/>
    <x v="2"/>
    <m/>
    <n v="20240154"/>
    <s v="Karen Raquel Amador Amador (Nicaragua / COIDES)"/>
    <m/>
    <m/>
  </r>
  <r>
    <x v="177"/>
    <s v="Sales"/>
    <x v="1"/>
    <x v="1"/>
    <s v="TSXX-LOA2010"/>
    <x v="7"/>
    <x v="7"/>
    <s v="EE174095X1"/>
    <n v="-2"/>
    <n v="51750"/>
    <n v="2121750"/>
    <x v="1"/>
    <m/>
    <n v="20240152"/>
    <s v="Milena Gonzalez (Costa Rica / COIDES)"/>
    <m/>
    <m/>
  </r>
  <r>
    <x v="177"/>
    <s v="Sales"/>
    <x v="1"/>
    <x v="0"/>
    <s v="A-1PIZC-212014"/>
    <x v="24"/>
    <x v="20"/>
    <s v="L240701501"/>
    <n v="-2"/>
    <n v="18.73228346456693"/>
    <n v="-37.464566929133859"/>
    <x v="2"/>
    <m/>
    <n v="20240154"/>
    <s v="Karen Raquel Amador Amador (Nicaragua / COIDES)"/>
    <m/>
    <m/>
  </r>
  <r>
    <x v="177"/>
    <s v="Sales"/>
    <x v="0"/>
    <x v="0"/>
    <n v="3308050"/>
    <x v="21"/>
    <x v="17"/>
    <s v="NA"/>
    <n v="-1"/>
    <n v="104.06824146981627"/>
    <n v="-104.06824146981627"/>
    <x v="2"/>
    <m/>
    <n v="20240154"/>
    <s v="Karen Raquel Amador Amador (Nicaragua / COIDES)"/>
    <m/>
    <m/>
  </r>
  <r>
    <x v="177"/>
    <s v="Sales"/>
    <x v="0"/>
    <x v="0"/>
    <n v="3318235"/>
    <x v="30"/>
    <x v="2"/>
    <s v="NA"/>
    <n v="-1"/>
    <n v="31.220472440944881"/>
    <n v="-31.220472440944881"/>
    <x v="2"/>
    <m/>
    <n v="20240154"/>
    <s v="Karen Raquel Amador Amador (Nicaragua / COIDES)"/>
    <m/>
    <m/>
  </r>
  <r>
    <x v="177"/>
    <s v="Sales"/>
    <x v="1"/>
    <x v="1"/>
    <s v="TSXX-LOA1508"/>
    <x v="12"/>
    <x v="5"/>
    <s v="EE178088X1"/>
    <n v="-2"/>
    <n v="51750"/>
    <n v="-103500"/>
    <x v="1"/>
    <m/>
    <n v="20240155"/>
    <s v="Josué Siles Cabrera (Costa Rica / COIDES)"/>
    <m/>
    <m/>
  </r>
  <r>
    <x v="177"/>
    <s v="Sales"/>
    <x v="1"/>
    <x v="1"/>
    <s v="TSXX-LOA2008"/>
    <x v="13"/>
    <x v="6"/>
    <s v="EE174094X1"/>
    <n v="-2"/>
    <n v="51750"/>
    <n v="4657500"/>
    <x v="1"/>
    <m/>
    <n v="20240155"/>
    <s v="Josué Siles Cabrera (Costa Rica / COIDES)"/>
    <m/>
    <m/>
  </r>
  <r>
    <x v="177"/>
    <s v="Sales"/>
    <x v="1"/>
    <x v="1"/>
    <s v="TSXX-LOA2010"/>
    <x v="7"/>
    <x v="7"/>
    <s v="EE174095X1"/>
    <n v="-2"/>
    <n v="51750"/>
    <n v="2121750"/>
    <x v="1"/>
    <m/>
    <n v="20240153"/>
    <s v="Maria del Mar Giraldo (Costa Rica / COIDES)"/>
    <m/>
    <m/>
  </r>
  <r>
    <x v="177"/>
    <s v="Sales"/>
    <x v="1"/>
    <x v="1"/>
    <s v="TSXX-LOA2012"/>
    <x v="19"/>
    <x v="16"/>
    <s v="EE174096X1"/>
    <n v="-2"/>
    <n v="51750"/>
    <n v="13455000"/>
    <x v="1"/>
    <m/>
    <n v="20240153"/>
    <s v="Maria del Mar Giraldo (Costa Rica / COIDES)"/>
    <m/>
    <m/>
  </r>
  <r>
    <x v="176"/>
    <s v="Sales"/>
    <x v="1"/>
    <x v="1"/>
    <s v="TSXX-LOART2012"/>
    <x v="17"/>
    <x v="14"/>
    <s v="EE148385X1"/>
    <n v="-4"/>
    <n v="51750"/>
    <n v="2587500"/>
    <x v="1"/>
    <m/>
    <n v="20240155"/>
    <s v="Josué Siles Cabrera (Costa Rica / COIDES)"/>
    <m/>
    <m/>
  </r>
  <r>
    <x v="177"/>
    <s v="Sales"/>
    <x v="1"/>
    <x v="1"/>
    <s v="TSXX-LOA2014"/>
    <x v="14"/>
    <x v="8"/>
    <s v="EE173884X1"/>
    <n v="-4"/>
    <n v="51750"/>
    <n v="2587500"/>
    <x v="1"/>
    <m/>
    <n v="20240155"/>
    <s v="Josué Siles Cabrera (Costa Rica / COIDES)"/>
    <m/>
    <m/>
  </r>
  <r>
    <x v="177"/>
    <s v="Sales"/>
    <x v="1"/>
    <x v="1"/>
    <s v="TSXX-LOA2017"/>
    <x v="15"/>
    <x v="12"/>
    <s v="EE148379X1"/>
    <n v="-2"/>
    <n v="51750"/>
    <n v="2587500"/>
    <x v="1"/>
    <m/>
    <n v="20240155"/>
    <s v="Josué Siles Cabrera (Costa Rica / COIDES)"/>
    <m/>
    <m/>
  </r>
  <r>
    <x v="177"/>
    <s v="Sales"/>
    <x v="1"/>
    <x v="1"/>
    <s v="TSXX-LOA2012"/>
    <x v="19"/>
    <x v="16"/>
    <s v="EE174096X1"/>
    <n v="-4"/>
    <n v="51750"/>
    <n v="13455000"/>
    <x v="1"/>
    <m/>
    <n v="20240155"/>
    <s v="Josué Siles Cabrera (Costa Rica / COIDES)"/>
    <m/>
    <m/>
  </r>
  <r>
    <x v="177"/>
    <s v="Sales"/>
    <x v="1"/>
    <x v="1"/>
    <s v="TSXX-LOA1508"/>
    <x v="12"/>
    <x v="5"/>
    <s v="EE178088X1"/>
    <n v="-7"/>
    <n v="51750"/>
    <n v="-362250"/>
    <x v="1"/>
    <m/>
    <n v="20240156"/>
    <s v="Lidia Maria Lopez Pedraza  (España / COIDES)"/>
    <m/>
    <m/>
  </r>
  <r>
    <x v="177"/>
    <s v="Sales"/>
    <x v="1"/>
    <x v="1"/>
    <s v="TSXX-LOA2008"/>
    <x v="13"/>
    <x v="6"/>
    <s v="EE174094X1"/>
    <n v="-7"/>
    <n v="51750"/>
    <n v="4657500"/>
    <x v="1"/>
    <m/>
    <n v="20240156"/>
    <s v="Lidia Maria Lopez Pedraza  (España / COIDES)"/>
    <m/>
    <m/>
  </r>
  <r>
    <x v="177"/>
    <s v="Sales"/>
    <x v="1"/>
    <x v="0"/>
    <s v="A-1PL-212010"/>
    <x v="25"/>
    <x v="7"/>
    <s v="L240404601"/>
    <n v="-4"/>
    <n v="14.5833333333333"/>
    <n v="-58.333333333333201"/>
    <x v="2"/>
    <m/>
    <n v="20240154"/>
    <s v="Karen Raquel Amador Amador (Nicaragua / COIDES)"/>
    <m/>
    <m/>
  </r>
  <r>
    <x v="177"/>
    <s v="Sales"/>
    <x v="0"/>
    <x v="1"/>
    <s v="820-031"/>
    <x v="2"/>
    <x v="2"/>
    <s v="NA"/>
    <n v="-1"/>
    <n v="102340"/>
    <n v="307020"/>
    <x v="1"/>
    <m/>
    <n v="20240156"/>
    <s v="Lidia Maria Lopez Pedraza  (España / COIDES)"/>
    <m/>
    <m/>
  </r>
  <r>
    <x v="177"/>
    <s v="Sales"/>
    <x v="1"/>
    <x v="0"/>
    <s v="A-1PL-212012"/>
    <x v="20"/>
    <x v="16"/>
    <s v="L240530601"/>
    <n v="-5"/>
    <n v="14.569553805774278"/>
    <n v="-72.847769028871397"/>
    <x v="2"/>
    <m/>
    <n v="20240156"/>
    <s v="Lidia Maria Lopez Pedraza  (España / COIDES)"/>
    <m/>
    <m/>
  </r>
  <r>
    <x v="178"/>
    <s v="Sales"/>
    <x v="1"/>
    <x v="1"/>
    <s v="TSXX-LOA2014"/>
    <x v="14"/>
    <x v="8"/>
    <s v="EE173884X1"/>
    <n v="-2"/>
    <n v="51750"/>
    <n v="2587500"/>
    <x v="1"/>
    <m/>
    <n v="20240158"/>
    <s v="Milena Gonzalez (Costa Rica / COIDES)"/>
    <m/>
    <m/>
  </r>
  <r>
    <x v="178"/>
    <s v="Sales"/>
    <x v="1"/>
    <x v="1"/>
    <s v="TSXX-LOA2014"/>
    <x v="14"/>
    <x v="8"/>
    <s v="EE173884X1"/>
    <n v="-2"/>
    <n v="51750"/>
    <n v="2587500"/>
    <x v="1"/>
    <m/>
    <n v="20240159"/>
    <s v="Maria del Mar Giraldo (Costa Rica / COIDES)"/>
    <m/>
    <m/>
  </r>
  <r>
    <x v="177"/>
    <s v="Sales"/>
    <x v="1"/>
    <x v="1"/>
    <s v="TSXX-LOA2010"/>
    <x v="7"/>
    <x v="7"/>
    <s v="EE174095X1"/>
    <n v="-6"/>
    <n v="51750"/>
    <n v="2121750"/>
    <x v="1"/>
    <m/>
    <n v="20240155"/>
    <s v="Josué Siles Cabrera (Costa Rica / COIDES)"/>
    <m/>
    <m/>
  </r>
  <r>
    <x v="178"/>
    <s v="Inventory loan"/>
    <x v="0"/>
    <x v="1"/>
    <s v="820-032"/>
    <x v="32"/>
    <x v="19"/>
    <n v="50361"/>
    <n v="2"/>
    <n v="83600"/>
    <n v="-167200"/>
    <x v="1"/>
    <m/>
    <m/>
    <m/>
    <s v="Prestamo de COIDES para Completar pedido Mexico"/>
    <m/>
  </r>
  <r>
    <x v="178"/>
    <s v="Inventory movement"/>
    <x v="0"/>
    <x v="1"/>
    <s v="820-028"/>
    <x v="33"/>
    <x v="23"/>
    <s v="NA"/>
    <n v="2"/>
    <n v="145000"/>
    <n v="-1305000"/>
    <x v="1"/>
    <m/>
    <m/>
    <m/>
    <s v="Prestamo de COIDES para Completar pedido Mexico"/>
    <m/>
  </r>
  <r>
    <x v="178"/>
    <s v="Sales"/>
    <x v="1"/>
    <x v="1"/>
    <s v="TSXX-LOA2008"/>
    <x v="13"/>
    <x v="6"/>
    <s v="EE174094X1"/>
    <n v="-10"/>
    <n v="51750"/>
    <n v="4657500"/>
    <x v="1"/>
    <m/>
    <n v="20240160"/>
    <s v="INNOVATRADE LLC Mexico - Claudio Gutierrez"/>
    <m/>
    <m/>
  </r>
  <r>
    <x v="177"/>
    <s v="Sales"/>
    <x v="1"/>
    <x v="1"/>
    <s v="TSXX-LOA2010"/>
    <x v="7"/>
    <x v="7"/>
    <s v="EE174095X1"/>
    <n v="-10"/>
    <n v="51750"/>
    <n v="2121750"/>
    <x v="1"/>
    <m/>
    <n v="20240156"/>
    <s v="Lidia Maria Lopez Pedraza  (España / COIDES)"/>
    <m/>
    <m/>
  </r>
  <r>
    <x v="178"/>
    <s v="Inventory loan"/>
    <x v="1"/>
    <x v="1"/>
    <s v="TSXX-LOA2012"/>
    <x v="19"/>
    <x v="16"/>
    <s v="EE179817X1"/>
    <n v="5"/>
    <n v="51750"/>
    <n v="258750"/>
    <x v="1"/>
    <m/>
    <m/>
    <m/>
    <s v="Prestamo de COIDES para Completar pedido Mexico"/>
    <m/>
  </r>
  <r>
    <x v="178"/>
    <s v="Sales"/>
    <x v="0"/>
    <x v="1"/>
    <s v="820-028"/>
    <x v="33"/>
    <x v="23"/>
    <s v="NA"/>
    <n v="-3"/>
    <n v="145000"/>
    <n v="-1305000"/>
    <x v="1"/>
    <m/>
    <n v="20240160"/>
    <s v="INNOVATRADE LLC Mexico - Claudio Gutierrez"/>
    <m/>
    <m/>
  </r>
  <r>
    <x v="178"/>
    <s v="Sales"/>
    <x v="0"/>
    <x v="1"/>
    <s v="820-032"/>
    <x v="32"/>
    <x v="19"/>
    <n v="50361"/>
    <n v="-3"/>
    <n v="83600"/>
    <n v="-167200"/>
    <x v="1"/>
    <m/>
    <n v="20240160"/>
    <s v="INNOVATRADE LLC Mexico - Claudio Gutierrez"/>
    <m/>
    <m/>
  </r>
  <r>
    <x v="178"/>
    <s v="Sales"/>
    <x v="1"/>
    <x v="1"/>
    <s v="TSXX-LOA2012"/>
    <x v="19"/>
    <x v="16"/>
    <s v="EE179817X1"/>
    <n v="-5"/>
    <n v="51750"/>
    <n v="-258750"/>
    <x v="1"/>
    <m/>
    <n v="20240160"/>
    <s v="INNOVATRADE LLC Mexico - Claudio Gutierrez"/>
    <m/>
    <m/>
  </r>
  <r>
    <x v="5"/>
    <s v="Inventory movement"/>
    <x v="1"/>
    <x v="0"/>
    <s v="A-1PIZC-212017"/>
    <x v="22"/>
    <x v="18"/>
    <s v="L230109201"/>
    <n v="-8"/>
    <n v="18.345205479452055"/>
    <n v="-146.76164383561644"/>
    <x v="2"/>
    <m/>
    <m/>
    <m/>
    <s v="Entrega a Sampedro para pruebas"/>
    <m/>
  </r>
  <r>
    <x v="5"/>
    <s v="Inventory movement"/>
    <x v="1"/>
    <x v="0"/>
    <s v="A-1PL-211508"/>
    <x v="5"/>
    <x v="5"/>
    <s v="L240405101"/>
    <n v="-8"/>
    <n v="14.569553805774278"/>
    <n v="-116.55643044619423"/>
    <x v="2"/>
    <m/>
    <m/>
    <m/>
    <s v="Entrega a Sampedro para pruebas"/>
    <m/>
  </r>
  <r>
    <x v="5"/>
    <s v="Inventory movement"/>
    <x v="1"/>
    <x v="0"/>
    <s v="A-1PIZC-212014"/>
    <x v="24"/>
    <x v="20"/>
    <s v="L240701501"/>
    <n v="-8"/>
    <n v="18.73228346456693"/>
    <n v="-149.85826771653544"/>
    <x v="2"/>
    <m/>
    <m/>
    <m/>
    <s v="Entrega a Sampedro para pruebas"/>
    <m/>
  </r>
  <r>
    <x v="178"/>
    <s v="Inventory loan"/>
    <x v="1"/>
    <x v="1"/>
    <s v="TSXX-LOA2010"/>
    <x v="7"/>
    <x v="7"/>
    <s v="EE162876X1"/>
    <n v="5"/>
    <n v="51750"/>
    <n v="258750"/>
    <x v="1"/>
    <m/>
    <m/>
    <m/>
    <s v="Prestamo de COIDES para Completar pedido Mexico"/>
    <m/>
  </r>
  <r>
    <x v="179"/>
    <s v="Sales"/>
    <x v="1"/>
    <x v="1"/>
    <s v="TSXX-LOA2008"/>
    <x v="13"/>
    <x v="6"/>
    <s v="EE174094X1"/>
    <n v="-16"/>
    <n v="51750"/>
    <n v="4657500"/>
    <x v="1"/>
    <m/>
    <n v="20240161"/>
    <s v="Comercial S &amp; K SpA (Juan Peña - Chile)"/>
    <m/>
    <m/>
  </r>
  <r>
    <x v="178"/>
    <s v="Sales"/>
    <x v="1"/>
    <x v="1"/>
    <s v="TSXX-LOA2010"/>
    <x v="7"/>
    <x v="7"/>
    <s v="EE162876X1"/>
    <n v="-5"/>
    <n v="51750"/>
    <n v="-258750"/>
    <x v="1"/>
    <m/>
    <n v="20240160"/>
    <s v="INNOVATRADE LLC Mexico - Claudio Gutierrez"/>
    <m/>
    <m/>
  </r>
  <r>
    <x v="179"/>
    <s v="Sales"/>
    <x v="1"/>
    <x v="1"/>
    <s v="TSXX-LOA2010"/>
    <x v="7"/>
    <x v="7"/>
    <s v="EE174095X1"/>
    <n v="-7"/>
    <n v="51750"/>
    <n v="3622500"/>
    <x v="1"/>
    <m/>
    <n v="20240161"/>
    <s v="Comercial S &amp; K SpA (Juan Peña - Chile)"/>
    <m/>
    <m/>
  </r>
  <r>
    <x v="179"/>
    <s v="Sales"/>
    <x v="1"/>
    <x v="1"/>
    <s v="TSXX-LOA2010"/>
    <x v="7"/>
    <x v="7"/>
    <s v="EE180815X1"/>
    <n v="-9"/>
    <n v="51750"/>
    <n v="3674250"/>
    <x v="1"/>
    <m/>
    <n v="20240161"/>
    <s v="Comercial S &amp; K SpA (Juan Peña - Chile)"/>
    <m/>
    <m/>
  </r>
  <r>
    <x v="179"/>
    <s v="Sales"/>
    <x v="1"/>
    <x v="1"/>
    <s v="TSXX-LOA2012"/>
    <x v="19"/>
    <x v="16"/>
    <s v="EE174096X1"/>
    <n v="-34"/>
    <n v="51750"/>
    <n v="13455000"/>
    <x v="1"/>
    <m/>
    <n v="20240161"/>
    <s v="Comercial S &amp; K SpA (Juan Peña - Chile)"/>
    <m/>
    <m/>
  </r>
  <r>
    <x v="179"/>
    <s v="Sales"/>
    <x v="1"/>
    <x v="1"/>
    <s v="TSXX-LOA2014"/>
    <x v="14"/>
    <x v="8"/>
    <s v="EE173884X1"/>
    <n v="-8"/>
    <n v="51750"/>
    <n v="7762500"/>
    <x v="1"/>
    <m/>
    <n v="20240161"/>
    <s v="Comercial S &amp; K SpA (Juan Peña - Chile)"/>
    <m/>
    <m/>
  </r>
  <r>
    <x v="179"/>
    <s v="Sales"/>
    <x v="1"/>
    <x v="1"/>
    <s v="TSXX-LOA2017"/>
    <x v="15"/>
    <x v="12"/>
    <s v="EE148381X1"/>
    <n v="-9"/>
    <n v="51750"/>
    <n v="2587500"/>
    <x v="1"/>
    <m/>
    <n v="20240161"/>
    <s v="Comercial S &amp; K SpA (Juan Peña - Chile)"/>
    <m/>
    <m/>
  </r>
  <r>
    <x v="179"/>
    <s v="Sales"/>
    <x v="1"/>
    <x v="1"/>
    <s v="TSXX-LOA2017"/>
    <x v="15"/>
    <x v="12"/>
    <s v="EE162879X1"/>
    <n v="-2"/>
    <n v="51750"/>
    <n v="2587500"/>
    <x v="1"/>
    <m/>
    <n v="20240161"/>
    <s v="Comercial S &amp; K SpA (Juan Peña - Chile)"/>
    <m/>
    <m/>
  </r>
  <r>
    <x v="179"/>
    <s v="Sales"/>
    <x v="1"/>
    <x v="1"/>
    <s v="TSXX-LOART2012"/>
    <x v="17"/>
    <x v="14"/>
    <s v="EE148385X1"/>
    <n v="-4"/>
    <n v="51750"/>
    <n v="2587500"/>
    <x v="1"/>
    <m/>
    <n v="20240161"/>
    <s v="Comercial S &amp; K SpA (Juan Peña - Chile)"/>
    <m/>
    <m/>
  </r>
  <r>
    <x v="179"/>
    <s v="Sales"/>
    <x v="0"/>
    <x v="1"/>
    <s v="820-028"/>
    <x v="33"/>
    <x v="23"/>
    <s v="NA"/>
    <n v="-7"/>
    <n v="145000"/>
    <n v="-1305000"/>
    <x v="1"/>
    <m/>
    <n v="20240161"/>
    <s v="Comercial S &amp; K SpA (Juan Peña - Chile)"/>
    <m/>
    <m/>
  </r>
  <r>
    <x v="179"/>
    <s v="Sales"/>
    <x v="0"/>
    <x v="1"/>
    <s v="820-032"/>
    <x v="32"/>
    <x v="19"/>
    <n v="50361"/>
    <n v="-7"/>
    <n v="83600"/>
    <n v="-167200"/>
    <x v="1"/>
    <m/>
    <n v="20240161"/>
    <s v="Comercial S &amp; K SpA (Juan Peña - Chile)"/>
    <m/>
    <m/>
  </r>
  <r>
    <x v="179"/>
    <s v="Sales"/>
    <x v="0"/>
    <x v="1"/>
    <s v="820-029"/>
    <x v="1"/>
    <x v="1"/>
    <n v="52006"/>
    <n v="-2"/>
    <n v="647360"/>
    <n v="1942080"/>
    <x v="1"/>
    <m/>
    <n v="20240161"/>
    <s v="Comercial S &amp; K SpA (Juan Peña - Chile)"/>
    <m/>
    <m/>
  </r>
  <r>
    <x v="179"/>
    <s v="Sales"/>
    <x v="0"/>
    <x v="1"/>
    <s v="820-031"/>
    <x v="2"/>
    <x v="2"/>
    <s v="NA"/>
    <n v="-5"/>
    <n v="102340"/>
    <n v="307020"/>
    <x v="1"/>
    <m/>
    <n v="20240161"/>
    <s v="Comercial S &amp; K SpA (Juan Peña - Chile)"/>
    <m/>
    <m/>
  </r>
  <r>
    <x v="179"/>
    <s v="Inventory"/>
    <x v="1"/>
    <x v="1"/>
    <s v="TSXX-LOA2014"/>
    <x v="14"/>
    <x v="8"/>
    <s v="EE179818X1"/>
    <n v="20"/>
    <n v="51750"/>
    <n v="7762500"/>
    <x v="1"/>
    <m/>
    <m/>
    <m/>
    <s v="Retorno Prestamo COIDES curso Dra Patricia Vergara"/>
    <m/>
  </r>
  <r>
    <x v="179"/>
    <s v="Inventory movement"/>
    <x v="1"/>
    <x v="1"/>
    <s v="TSXX-LOA2012"/>
    <x v="19"/>
    <x v="16"/>
    <s v="EE179817X1"/>
    <n v="26"/>
    <n v="51750"/>
    <n v="13455000"/>
    <x v="1"/>
    <m/>
    <m/>
    <m/>
    <s v="Prestamo de COIDES para Completar pedido Paraguay"/>
    <m/>
  </r>
  <r>
    <x v="179"/>
    <s v="Sales"/>
    <x v="1"/>
    <x v="1"/>
    <s v="TSXX-LOA2012"/>
    <x v="19"/>
    <x v="16"/>
    <s v="EE179817X1"/>
    <n v="-25"/>
    <n v="51750"/>
    <n v="13455000"/>
    <x v="1"/>
    <m/>
    <n v="20240163"/>
    <s v="José cantero (Paraguay / COIDES)"/>
    <m/>
    <m/>
  </r>
  <r>
    <x v="179"/>
    <s v="Sales"/>
    <x v="1"/>
    <x v="1"/>
    <s v="TSXX-LOA2012"/>
    <x v="19"/>
    <x v="16"/>
    <s v="EE174096X1"/>
    <n v="-10"/>
    <n v="51750"/>
    <n v="-517500"/>
    <x v="1"/>
    <m/>
    <n v="20240163"/>
    <s v="José cantero (Paraguay / COIDES)"/>
    <m/>
    <m/>
  </r>
  <r>
    <x v="179"/>
    <s v="Sales"/>
    <x v="1"/>
    <x v="1"/>
    <s v="TSXX-LOA2014"/>
    <x v="14"/>
    <x v="8"/>
    <s v="EE173884X1"/>
    <n v="-19"/>
    <n v="51750"/>
    <n v="7762500"/>
    <x v="1"/>
    <m/>
    <n v="20240163"/>
    <s v="José cantero (Paraguay / COIDES)"/>
    <m/>
    <m/>
  </r>
  <r>
    <x v="179"/>
    <s v="Sales"/>
    <x v="1"/>
    <x v="1"/>
    <s v="TSXX-LOA2014"/>
    <x v="14"/>
    <x v="8"/>
    <s v="EE179818X1"/>
    <n v="-16"/>
    <n v="51750"/>
    <n v="7762500"/>
    <x v="1"/>
    <m/>
    <n v="20240163"/>
    <s v="José cantero (Paraguay / COIDES)"/>
    <m/>
    <m/>
  </r>
  <r>
    <x v="179"/>
    <s v="Sales"/>
    <x v="1"/>
    <x v="1"/>
    <s v="TSXX-LOA2017"/>
    <x v="15"/>
    <x v="12"/>
    <s v="EE162879X1"/>
    <n v="-10"/>
    <n v="51750"/>
    <n v="2587500"/>
    <x v="1"/>
    <m/>
    <n v="20240163"/>
    <s v="José cantero (Paraguay / COIDES)"/>
    <m/>
    <m/>
  </r>
  <r>
    <x v="179"/>
    <s v="Sales"/>
    <x v="0"/>
    <x v="1"/>
    <s v="820-029"/>
    <x v="1"/>
    <x v="1"/>
    <n v="52006"/>
    <n v="-2"/>
    <n v="647360"/>
    <n v="1942080"/>
    <x v="1"/>
    <m/>
    <n v="20240163"/>
    <s v="José cantero (Paraguay / COIDES)"/>
    <m/>
    <m/>
  </r>
  <r>
    <x v="179"/>
    <s v="Sales"/>
    <x v="0"/>
    <x v="1"/>
    <s v="820-031"/>
    <x v="2"/>
    <x v="2"/>
    <s v="NA"/>
    <n v="-2"/>
    <n v="102340"/>
    <n v="307020"/>
    <x v="1"/>
    <m/>
    <n v="20240163"/>
    <s v="José cantero (Paraguay / COIDES)"/>
    <m/>
    <m/>
  </r>
  <r>
    <x v="180"/>
    <s v="Sales"/>
    <x v="1"/>
    <x v="0"/>
    <s v="A-1PL-211508"/>
    <x v="5"/>
    <x v="5"/>
    <s v="L240405101"/>
    <n v="-12"/>
    <n v="14.569553805774278"/>
    <n v="-174.83464566929135"/>
    <x v="2"/>
    <m/>
    <n v="20240162"/>
    <s v="Grupo Helix (Panamá - Dra Ilka)"/>
    <m/>
    <m/>
  </r>
  <r>
    <x v="180"/>
    <s v="Sales"/>
    <x v="1"/>
    <x v="0"/>
    <s v="A-1PL-212008"/>
    <x v="6"/>
    <x v="6"/>
    <s v="L240533701"/>
    <n v="-5"/>
    <n v="14.569553805774278"/>
    <n v="-72.847769028871397"/>
    <x v="2"/>
    <m/>
    <n v="20240162"/>
    <s v="Grupo Helix (Panamá - Dra Ilka)"/>
    <m/>
    <m/>
  </r>
  <r>
    <x v="180"/>
    <s v="Sales"/>
    <x v="1"/>
    <x v="0"/>
    <s v="A-1PIZC-212014"/>
    <x v="24"/>
    <x v="20"/>
    <s v="L240701501"/>
    <n v="-12"/>
    <n v="18.73228346456693"/>
    <n v="-224.78740157480314"/>
    <x v="2"/>
    <m/>
    <n v="20240162"/>
    <s v="Grupo Helix (Panamá - Dra Ilka)"/>
    <m/>
    <m/>
  </r>
  <r>
    <x v="180"/>
    <s v="Sales"/>
    <x v="1"/>
    <x v="0"/>
    <s v="A-1PIZC-212017"/>
    <x v="22"/>
    <x v="18"/>
    <s v="L240314201"/>
    <n v="-6"/>
    <n v="18.75"/>
    <n v="372.82894736842104"/>
    <x v="2"/>
    <m/>
    <n v="20240162"/>
    <s v="Grupo Helix (Panamá - Dra Ilka)"/>
    <m/>
    <m/>
  </r>
  <r>
    <x v="180"/>
    <s v="Sales"/>
    <x v="0"/>
    <x v="0"/>
    <n v="3308050"/>
    <x v="21"/>
    <x v="17"/>
    <s v="NA"/>
    <n v="-2"/>
    <n v="104.3726235741445"/>
    <n v="-208.745247148289"/>
    <x v="2"/>
    <m/>
    <n v="20240162"/>
    <s v="Grupo Helix (Panamá - Dra Ilka)"/>
    <m/>
    <m/>
  </r>
  <r>
    <x v="180"/>
    <s v="Sales"/>
    <x v="0"/>
    <x v="0"/>
    <n v="3318235"/>
    <x v="30"/>
    <x v="2"/>
    <s v="NA"/>
    <n v="-2"/>
    <n v="31.220472440944881"/>
    <n v="-62.440944881889763"/>
    <x v="2"/>
    <m/>
    <n v="20240162"/>
    <s v="Grupo Helix (Panamá - Dra Ilka)"/>
    <m/>
    <m/>
  </r>
  <r>
    <x v="180"/>
    <s v="Sales"/>
    <x v="0"/>
    <x v="0"/>
    <n v="3318055"/>
    <x v="0"/>
    <x v="0"/>
    <m/>
    <n v="-1"/>
    <n v="309.59488272921106"/>
    <n v="-309.59488272921106"/>
    <x v="2"/>
    <m/>
    <n v="20240162"/>
    <s v="Grupo Helix (Panamá - Dra Ilka)"/>
    <m/>
    <m/>
  </r>
  <r>
    <x v="180"/>
    <s v="Sales"/>
    <x v="1"/>
    <x v="0"/>
    <s v="A-1PL-212012"/>
    <x v="20"/>
    <x v="16"/>
    <s v="L240530601"/>
    <n v="-3"/>
    <n v="14.569553805774278"/>
    <n v="-43.708661417322837"/>
    <x v="2"/>
    <m/>
    <n v="20240162"/>
    <s v="Grupo Helix (Panamá - Dra Ilka)"/>
    <m/>
    <m/>
  </r>
  <r>
    <x v="181"/>
    <s v="Sales"/>
    <x v="1"/>
    <x v="1"/>
    <s v="TSXX-LOA2025"/>
    <x v="45"/>
    <x v="26"/>
    <s v="EE160217X1"/>
    <n v="-1"/>
    <n v="60750"/>
    <n v="-60750"/>
    <x v="1"/>
    <m/>
    <n v="20240167"/>
    <s v="Istael Lenis C"/>
    <m/>
    <m/>
  </r>
  <r>
    <x v="181"/>
    <s v="Sales"/>
    <x v="1"/>
    <x v="1"/>
    <s v="TSXX-LOA2025"/>
    <x v="45"/>
    <x v="26"/>
    <s v="EE160217X1"/>
    <n v="-1"/>
    <n v="60750"/>
    <n v="-60750"/>
    <x v="1"/>
    <m/>
    <n v="20240168"/>
    <s v="Andrea Avendaño Rendon"/>
    <m/>
    <m/>
  </r>
  <r>
    <x v="182"/>
    <s v="Sales"/>
    <x v="1"/>
    <x v="0"/>
    <s v="A-1PIZC-212017"/>
    <x v="22"/>
    <x v="18"/>
    <s v="L230109201"/>
    <n v="-9"/>
    <n v="18.345205479452055"/>
    <n v="-165.1068493150685"/>
    <x v="2"/>
    <m/>
    <n v="20240169"/>
    <s v="Medicona SRL (Guillermo Ramírez-Rep Dominicana)"/>
    <m/>
    <m/>
  </r>
  <r>
    <x v="182"/>
    <s v="Sales"/>
    <x v="1"/>
    <x v="0"/>
    <s v="A-1PIZC-212014"/>
    <x v="24"/>
    <x v="20"/>
    <s v="L240701501"/>
    <n v="-15"/>
    <n v="18.73228346456693"/>
    <n v="-280.98425196850394"/>
    <x v="2"/>
    <m/>
    <n v="20240169"/>
    <s v="Medicona SRL (Guillermo Ramírez-Rep Dominicana)"/>
    <m/>
    <m/>
  </r>
  <r>
    <x v="182"/>
    <s v="Sales"/>
    <x v="1"/>
    <x v="0"/>
    <s v="A-1PL-212014"/>
    <x v="8"/>
    <x v="8"/>
    <s v=" L220304601"/>
    <n v="-5"/>
    <n v="14.583333333333334"/>
    <n v="-72.916666666666671"/>
    <x v="1"/>
    <m/>
    <n v="20240169"/>
    <s v="Medicona SRL (Guillermo Ramírez-Rep Dominicana)"/>
    <m/>
    <m/>
  </r>
  <r>
    <x v="182"/>
    <s v="Sales"/>
    <x v="1"/>
    <x v="0"/>
    <s v="A-1PL-212014"/>
    <x v="8"/>
    <x v="8"/>
    <s v="L220407801"/>
    <n v="-2"/>
    <n v="14.583333333333334"/>
    <n v="-29.166666666666668"/>
    <x v="2"/>
    <m/>
    <n v="20240169"/>
    <s v="Medicona SRL (Guillermo Ramírez-Rep Dominicana)"/>
    <m/>
    <m/>
  </r>
  <r>
    <x v="177"/>
    <s v="Sales"/>
    <x v="1"/>
    <x v="0"/>
    <s v="A-1PL-212012"/>
    <x v="20"/>
    <x v="16"/>
    <s v="L240530601"/>
    <n v="-2"/>
    <n v="14.569553805774278"/>
    <n v="-29.139107611548557"/>
    <x v="2"/>
    <m/>
    <n v="20240154"/>
    <s v="Karen Raquel Amador Amador (Nicaragua / COIDES)"/>
    <m/>
    <m/>
  </r>
  <r>
    <x v="180"/>
    <s v="Sales"/>
    <x v="1"/>
    <x v="0"/>
    <s v="A-1PL-212010"/>
    <x v="25"/>
    <x v="7"/>
    <s v="L240404601"/>
    <n v="-9"/>
    <n v="14.694879832810868"/>
    <n v="732.0723684210526"/>
    <x v="2"/>
    <m/>
    <n v="20240162"/>
    <s v="Grupo Helix (Panamá - Dra Ilka)"/>
    <m/>
    <m/>
  </r>
  <r>
    <x v="182"/>
    <s v="Sales"/>
    <x v="1"/>
    <x v="0"/>
    <s v="A-1PL-212010"/>
    <x v="25"/>
    <x v="7"/>
    <s v="L240610101"/>
    <n v="-15"/>
    <n v="14.569553805774278"/>
    <n v="-218.54330708661416"/>
    <x v="2"/>
    <m/>
    <n v="20240169"/>
    <s v="Medicona SRL (Guillermo Ramírez-Rep Dominicana)"/>
    <m/>
    <m/>
  </r>
  <r>
    <x v="182"/>
    <s v="Sales"/>
    <x v="1"/>
    <x v="0"/>
    <s v="A-1PL-212008"/>
    <x v="6"/>
    <x v="6"/>
    <s v="L240533701"/>
    <n v="-4"/>
    <n v="14.569553805774278"/>
    <n v="-58.278215223097114"/>
    <x v="2"/>
    <m/>
    <n v="20240169"/>
    <s v="Medicona SRL (Guillermo Ramírez-Rep Dominicana)"/>
    <m/>
    <m/>
  </r>
  <r>
    <x v="182"/>
    <s v="Sales"/>
    <x v="1"/>
    <x v="0"/>
    <s v="A-1PL-211508"/>
    <x v="5"/>
    <x v="5"/>
    <s v="L240405101"/>
    <n v="-15"/>
    <n v="14.569553805774278"/>
    <n v="-218.54330708661416"/>
    <x v="2"/>
    <m/>
    <n v="20240169"/>
    <s v="Medicona SRL (Guillermo Ramírez-Rep Dominicana)"/>
    <m/>
    <m/>
  </r>
  <r>
    <x v="182"/>
    <s v="Sales"/>
    <x v="0"/>
    <x v="0"/>
    <n v="3308050"/>
    <x v="21"/>
    <x v="17"/>
    <s v="NA"/>
    <n v="-2"/>
    <n v="104.3726235741445"/>
    <n v="-208.745247148289"/>
    <x v="2"/>
    <m/>
    <n v="20240169"/>
    <s v="Medicona SRL (Guillermo Ramírez-Rep Dominicana)"/>
    <m/>
    <m/>
  </r>
  <r>
    <x v="182"/>
    <s v="Sales"/>
    <x v="0"/>
    <x v="0"/>
    <n v="3318235"/>
    <x v="30"/>
    <x v="2"/>
    <s v="NA"/>
    <n v="-2"/>
    <n v="31.220472440944881"/>
    <n v="-62.440944881889763"/>
    <x v="2"/>
    <m/>
    <n v="20240169"/>
    <s v="Medicona SRL (Guillermo Ramírez-Rep Dominicana)"/>
    <m/>
    <m/>
  </r>
  <r>
    <x v="182"/>
    <s v="Sales"/>
    <x v="1"/>
    <x v="0"/>
    <s v="A-1PL-212012"/>
    <x v="20"/>
    <x v="16"/>
    <s v="L240530601"/>
    <n v="-19"/>
    <n v="14.569553805774278"/>
    <n v="-276.82152230971127"/>
    <x v="2"/>
    <m/>
    <n v="20240169"/>
    <s v="Medicona SRL (Guillermo Ramírez-Rep Dominicana)"/>
    <m/>
    <m/>
  </r>
  <r>
    <x v="183"/>
    <s v="Sales"/>
    <x v="1"/>
    <x v="0"/>
    <s v="A-1PS-222012"/>
    <x v="9"/>
    <x v="9"/>
    <s v="L220108401"/>
    <n v="-1"/>
    <n v="14.569553805774278"/>
    <n v="-14.569553805774278"/>
    <x v="2"/>
    <m/>
    <n v="20240239"/>
    <s v="Smile Arc (Panamá - Dr Martinelli)"/>
    <m/>
    <m/>
  </r>
  <r>
    <x v="183"/>
    <s v="Sales"/>
    <x v="1"/>
    <x v="0"/>
    <s v="A-1PIZC-212014"/>
    <x v="24"/>
    <x v="20"/>
    <s v="L240701501"/>
    <n v="-6"/>
    <n v="18.73228346456693"/>
    <n v="-74.929133858267718"/>
    <x v="2"/>
    <m/>
    <n v="20240239"/>
    <s v="Smile Arc (Panamá - Dr Martinelli)"/>
    <m/>
    <m/>
  </r>
  <r>
    <x v="183"/>
    <s v="Sales"/>
    <x v="1"/>
    <x v="0"/>
    <s v="A-1PL-211508"/>
    <x v="5"/>
    <x v="5"/>
    <s v="L240405101"/>
    <n v="-5"/>
    <n v="14.569553805774278"/>
    <n v="-72.847769028871397"/>
    <x v="2"/>
    <m/>
    <n v="20240239"/>
    <s v="Smile Arc (Panamá - Dr Martinelli)"/>
    <m/>
    <m/>
  </r>
  <r>
    <x v="183"/>
    <s v="Sales"/>
    <x v="1"/>
    <x v="1"/>
    <s v="TSXX-LOART2012"/>
    <x v="17"/>
    <x v="14"/>
    <s v="EE148385X1"/>
    <n v="-3"/>
    <n v="51750"/>
    <n v="-155250"/>
    <x v="1"/>
    <m/>
    <n v="20240239"/>
    <s v="Smile Arc (Panamá - Dr Martinelli)"/>
    <m/>
    <m/>
  </r>
  <r>
    <x v="183"/>
    <s v="Sales"/>
    <x v="1"/>
    <x v="1"/>
    <s v="TSXX-LOA1508"/>
    <x v="12"/>
    <x v="5"/>
    <s v="EE178088X1"/>
    <n v="-4"/>
    <n v="51750"/>
    <n v="-207000"/>
    <x v="1"/>
    <m/>
    <n v="20240239"/>
    <s v="Smile Arc (Panamá - Dr Martinelli)"/>
    <m/>
    <m/>
  </r>
  <r>
    <x v="183"/>
    <s v="Sales"/>
    <x v="1"/>
    <x v="0"/>
    <s v="A-1PL-212012"/>
    <x v="20"/>
    <x v="16"/>
    <s v="L240530601"/>
    <n v="-27"/>
    <n v="14.569553805774278"/>
    <n v="-393.37795275590554"/>
    <x v="2"/>
    <m/>
    <n v="20240239"/>
    <s v="Smile Arc (Panamá - Dr Martinelli)"/>
    <m/>
    <m/>
  </r>
  <r>
    <x v="184"/>
    <s v="Sales"/>
    <x v="1"/>
    <x v="1"/>
    <s v="TSXX-LOA1508"/>
    <x v="12"/>
    <x v="5"/>
    <s v="EE178088X1"/>
    <n v="-2"/>
    <n v="51750"/>
    <n v="-103500"/>
    <x v="1"/>
    <m/>
    <n v="20240257"/>
    <s v="Ayrton Pérez Cardenas - Chile"/>
    <m/>
    <m/>
  </r>
  <r>
    <x v="184"/>
    <s v="Sales"/>
    <x v="1"/>
    <x v="1"/>
    <s v="TSXX-LOA2014"/>
    <x v="14"/>
    <x v="8"/>
    <s v="EE174097X1"/>
    <n v="-1"/>
    <n v="51750"/>
    <n v="-51750"/>
    <x v="1"/>
    <m/>
    <n v="20240257"/>
    <s v="Ayrton Pérez Cardenas - Chile"/>
    <m/>
    <m/>
  </r>
  <r>
    <x v="184"/>
    <s v="Sales"/>
    <x v="1"/>
    <x v="1"/>
    <s v="TSXX-LOA2014"/>
    <x v="14"/>
    <x v="8"/>
    <s v="EE173884X1"/>
    <n v="-1"/>
    <n v="51750"/>
    <n v="-51750"/>
    <x v="1"/>
    <m/>
    <n v="20240257"/>
    <s v="Ayrton Pérez Cardenas - Chile"/>
    <m/>
    <m/>
  </r>
  <r>
    <x v="185"/>
    <s v="Sales"/>
    <x v="1"/>
    <x v="1"/>
    <s v="TSXX-LOA1508"/>
    <x v="12"/>
    <x v="5"/>
    <s v="EE178088X1"/>
    <n v="-7"/>
    <n v="51750"/>
    <n v="-362250"/>
    <x v="1"/>
    <m/>
    <n v="20240318"/>
    <s v="INNOVATRADE LLC Mexico - Claudio Gutierrez"/>
    <m/>
    <m/>
  </r>
  <r>
    <x v="185"/>
    <s v="Sales"/>
    <x v="1"/>
    <x v="1"/>
    <s v="TSXX-LOA2008"/>
    <x v="13"/>
    <x v="6"/>
    <s v="EE162375X1"/>
    <n v="-1"/>
    <n v="51750"/>
    <n v="-51750"/>
    <x v="1"/>
    <m/>
    <n v="20240318"/>
    <s v="INNOVATRADE LLC Mexico - Claudio Gutierrez"/>
    <m/>
    <m/>
  </r>
  <r>
    <x v="185"/>
    <s v="Sales"/>
    <x v="1"/>
    <x v="1"/>
    <s v="TSXX-LOA2008"/>
    <x v="13"/>
    <x v="6"/>
    <s v="EE152481X1"/>
    <n v="-4"/>
    <n v="51750"/>
    <n v="-207000"/>
    <x v="1"/>
    <m/>
    <n v="20240318"/>
    <s v="INNOVATRADE LLC Mexico - Claudio Gutierrez"/>
    <m/>
    <m/>
  </r>
  <r>
    <x v="185"/>
    <s v="Sales"/>
    <x v="0"/>
    <x v="1"/>
    <s v="820-029"/>
    <x v="1"/>
    <x v="1"/>
    <n v="52006"/>
    <n v="-3"/>
    <n v="647360"/>
    <n v="-1942080"/>
    <x v="1"/>
    <m/>
    <n v="20240318"/>
    <s v="INNOVATRADE LLC Mexico - Claudio Gutierrez"/>
    <m/>
    <m/>
  </r>
  <r>
    <x v="185"/>
    <s v="Sales"/>
    <x v="0"/>
    <x v="1"/>
    <s v="820-031"/>
    <x v="2"/>
    <x v="2"/>
    <s v="NA"/>
    <n v="-20"/>
    <n v="102340"/>
    <n v="-2046800"/>
    <x v="1"/>
    <m/>
    <n v="20240318"/>
    <s v="INNOVATRADE LLC Mexico - Claudio Gutierrez"/>
    <m/>
    <m/>
  </r>
  <r>
    <x v="185"/>
    <s v="Sales"/>
    <x v="0"/>
    <x v="1"/>
    <s v="820-032"/>
    <x v="32"/>
    <x v="19"/>
    <s v="NA"/>
    <n v="-2"/>
    <n v="83600"/>
    <n v="-167200"/>
    <x v="1"/>
    <m/>
    <n v="20240318"/>
    <s v="INNOVATRADE LLC Mexico - Claudio Gutierrez"/>
    <m/>
    <m/>
  </r>
  <r>
    <x v="186"/>
    <s v="Purchasing"/>
    <x v="1"/>
    <x v="0"/>
    <s v="A-1PL-212012"/>
    <x v="20"/>
    <x v="16"/>
    <s v="L240910901"/>
    <n v="25"/>
    <n v="14.48404255319149"/>
    <n v="362.10106382978722"/>
    <x v="2"/>
    <s v="BioRay 20241106"/>
    <m/>
    <m/>
    <m/>
    <m/>
  </r>
  <r>
    <x v="186"/>
    <s v="Purchasing"/>
    <x v="1"/>
    <x v="0"/>
    <s v="A-1PL-212012"/>
    <x v="20"/>
    <x v="16"/>
    <s v="L240913401"/>
    <n v="50"/>
    <n v="14.48404255319149"/>
    <n v="724.20212765957444"/>
    <x v="2"/>
    <s v="BioRay 20241106"/>
    <m/>
    <m/>
    <m/>
    <m/>
  </r>
  <r>
    <x v="186"/>
    <s v="Purchasing"/>
    <x v="1"/>
    <x v="0"/>
    <s v="A-1PL-211508"/>
    <x v="5"/>
    <x v="5"/>
    <s v="L240901701"/>
    <n v="50"/>
    <n v="14.48404255319149"/>
    <n v="724.20212765957444"/>
    <x v="2"/>
    <s v="BioRay 20241106"/>
    <m/>
    <m/>
    <m/>
    <m/>
  </r>
  <r>
    <x v="186"/>
    <s v="Purchasing"/>
    <x v="1"/>
    <x v="0"/>
    <s v="A-1PL-212008"/>
    <x v="6"/>
    <x v="6"/>
    <s v="L240803701"/>
    <n v="7"/>
    <n v="14.48404255319149"/>
    <n v="101.38829787234043"/>
    <x v="2"/>
    <s v="BioRay 20241106"/>
    <m/>
    <m/>
    <m/>
    <m/>
  </r>
  <r>
    <x v="186"/>
    <s v="Purchasing"/>
    <x v="1"/>
    <x v="0"/>
    <s v="A-1PL-212008"/>
    <x v="6"/>
    <x v="6"/>
    <s v="L240714401"/>
    <n v="3"/>
    <n v="14.48404255319149"/>
    <n v="43.452127659574472"/>
    <x v="2"/>
    <s v="BioRay 20241106"/>
    <m/>
    <m/>
    <m/>
    <m/>
  </r>
  <r>
    <x v="182"/>
    <s v="Sales"/>
    <x v="1"/>
    <x v="0"/>
    <s v="A-1PL-212010"/>
    <x v="25"/>
    <x v="7"/>
    <s v="L240404601"/>
    <n v="-5"/>
    <n v="14.694879832810868"/>
    <n v="-73.474399164054333"/>
    <x v="2"/>
    <m/>
    <n v="20240169"/>
    <s v="Medicona SRL (Guillermo Ramírez-Rep Dominicana)"/>
    <m/>
    <m/>
  </r>
  <r>
    <x v="186"/>
    <s v="Purchasing"/>
    <x v="1"/>
    <x v="0"/>
    <s v="A-1PIZC-212014"/>
    <x v="24"/>
    <x v="20"/>
    <s v="L240810001"/>
    <n v="2"/>
    <n v="18.622340425531917"/>
    <n v="37.244680851063833"/>
    <x v="2"/>
    <s v="BioRay 20241106"/>
    <m/>
    <m/>
    <m/>
    <m/>
  </r>
  <r>
    <x v="186"/>
    <s v="Purchasing"/>
    <x v="1"/>
    <x v="0"/>
    <s v="A-1PIZC-212014"/>
    <x v="24"/>
    <x v="20"/>
    <s v="L240901601"/>
    <n v="48"/>
    <n v="18.622340425531917"/>
    <n v="893.872340425532"/>
    <x v="2"/>
    <s v="BioRay 20241106"/>
    <m/>
    <m/>
    <m/>
    <m/>
  </r>
  <r>
    <x v="186"/>
    <s v="Purchasing"/>
    <x v="0"/>
    <x v="0"/>
    <n v="3308050"/>
    <x v="21"/>
    <x v="17"/>
    <s v="NA"/>
    <n v="3"/>
    <n v="103.45744680851062"/>
    <n v="310.37234042553189"/>
    <x v="2"/>
    <s v="BioRay 20241106"/>
    <m/>
    <m/>
    <m/>
    <m/>
  </r>
  <r>
    <x v="186"/>
    <s v="Purchasing"/>
    <x v="0"/>
    <x v="0"/>
    <n v="3318235"/>
    <x v="30"/>
    <x v="2"/>
    <s v="NA"/>
    <n v="3"/>
    <n v="31.037234042553191"/>
    <n v="93.111702127659569"/>
    <x v="2"/>
    <s v="BioRay 20241106"/>
    <m/>
    <m/>
    <m/>
    <m/>
  </r>
  <r>
    <x v="186"/>
    <s v="Purchasing"/>
    <x v="0"/>
    <x v="0"/>
    <n v="3338235"/>
    <x v="34"/>
    <x v="24"/>
    <s v="NA"/>
    <n v="3"/>
    <n v="31.037234042553191"/>
    <n v="93.111702127659569"/>
    <x v="2"/>
    <s v="BioRay 20241106"/>
    <m/>
    <m/>
    <m/>
    <m/>
  </r>
  <r>
    <x v="6"/>
    <s v="Purchasing"/>
    <x v="1"/>
    <x v="1"/>
    <s v="TSXX-LOA1508"/>
    <x v="12"/>
    <x v="5"/>
    <s v="EE173883X1"/>
    <n v="4"/>
    <n v="51750"/>
    <n v="207000"/>
    <x v="1"/>
    <s v="SAMPEDRO FV 150118"/>
    <m/>
    <m/>
    <m/>
    <m/>
  </r>
  <r>
    <x v="6"/>
    <s v="Purchasing"/>
    <x v="1"/>
    <x v="1"/>
    <s v="TSXX-LOA1508"/>
    <x v="12"/>
    <x v="5"/>
    <s v="EE182223X1"/>
    <n v="2"/>
    <n v="51750"/>
    <n v="103500"/>
    <x v="1"/>
    <s v="SAMPEDRO FV 150118"/>
    <m/>
    <m/>
    <m/>
    <m/>
  </r>
  <r>
    <x v="6"/>
    <s v="Purchasing"/>
    <x v="1"/>
    <x v="1"/>
    <s v="TSXX-LOA1508"/>
    <x v="12"/>
    <x v="5"/>
    <s v="EE182224X1"/>
    <n v="44"/>
    <n v="51750"/>
    <n v="2277000"/>
    <x v="1"/>
    <s v="SAMPEDRO FV 150118"/>
    <m/>
    <m/>
    <m/>
    <m/>
  </r>
  <r>
    <x v="6"/>
    <s v="Purchasing"/>
    <x v="1"/>
    <x v="1"/>
    <s v="TSXX-LOA2008"/>
    <x v="13"/>
    <x v="6"/>
    <s v="EE182213X1"/>
    <n v="16"/>
    <n v="51750"/>
    <n v="828000"/>
    <x v="1"/>
    <s v="SAMPEDRO FV 150118"/>
    <m/>
    <m/>
    <m/>
    <m/>
  </r>
  <r>
    <x v="6"/>
    <s v="Purchasing"/>
    <x v="1"/>
    <x v="1"/>
    <s v="TSXX-LOA2008"/>
    <x v="13"/>
    <x v="6"/>
    <s v="EE182214X1"/>
    <n v="3"/>
    <n v="51750"/>
    <n v="155250"/>
    <x v="1"/>
    <s v="SAMPEDRO FV 150118"/>
    <m/>
    <m/>
    <m/>
    <m/>
  </r>
  <r>
    <x v="6"/>
    <s v="Purchasing"/>
    <x v="1"/>
    <x v="1"/>
    <s v="TSXX-LOA2008"/>
    <x v="13"/>
    <x v="6"/>
    <s v="EE182215X1"/>
    <n v="23"/>
    <n v="51750"/>
    <n v="1190250"/>
    <x v="1"/>
    <s v="SAMPEDRO FV 150118"/>
    <m/>
    <m/>
    <m/>
    <m/>
  </r>
  <r>
    <x v="186"/>
    <s v="Purchasing"/>
    <x v="1"/>
    <x v="0"/>
    <s v="A-1PL-212010"/>
    <x v="25"/>
    <x v="7"/>
    <s v="L240610101"/>
    <n v="35"/>
    <n v="14.48404255319149"/>
    <n v="506.94148936170211"/>
    <x v="2"/>
    <s v="BioRay 20241106"/>
    <m/>
    <m/>
    <m/>
    <m/>
  </r>
  <r>
    <x v="6"/>
    <s v="Purchasing"/>
    <x v="1"/>
    <x v="1"/>
    <s v="TSXX-LOA2010"/>
    <x v="7"/>
    <x v="7"/>
    <s v="EE182210X1"/>
    <n v="40"/>
    <n v="51750"/>
    <n v="2070000"/>
    <x v="1"/>
    <s v="SAMPEDRO FV 150118"/>
    <m/>
    <m/>
    <m/>
    <m/>
  </r>
  <r>
    <x v="6"/>
    <s v="Purchasing"/>
    <x v="1"/>
    <x v="1"/>
    <s v="TSXX-LOA2010"/>
    <x v="7"/>
    <x v="7"/>
    <s v="EE182211X1"/>
    <n v="27"/>
    <n v="51750"/>
    <n v="1397250"/>
    <x v="1"/>
    <s v="SAMPEDRO FV 150118"/>
    <m/>
    <m/>
    <m/>
    <m/>
  </r>
  <r>
    <x v="6"/>
    <s v="Purchasing"/>
    <x v="1"/>
    <x v="1"/>
    <s v="TSXX-LOA2012"/>
    <x v="19"/>
    <x v="16"/>
    <s v="EE182222X1"/>
    <n v="68"/>
    <n v="51750"/>
    <n v="3519000"/>
    <x v="1"/>
    <s v="SAMPEDRO FV 150118"/>
    <m/>
    <m/>
    <m/>
    <m/>
  </r>
  <r>
    <x v="6"/>
    <s v="Purchasing"/>
    <x v="1"/>
    <x v="1"/>
    <s v="TSXX-LOA2014"/>
    <x v="14"/>
    <x v="8"/>
    <s v="EE182217X1"/>
    <n v="200"/>
    <n v="51750"/>
    <n v="10350000"/>
    <x v="1"/>
    <s v="SAMPEDRO FV 150118"/>
    <m/>
    <m/>
    <m/>
    <m/>
  </r>
  <r>
    <x v="6"/>
    <s v="Purchasing"/>
    <x v="1"/>
    <x v="1"/>
    <s v="TSXX-LOA2012"/>
    <x v="19"/>
    <x v="16"/>
    <s v="EE182243X1"/>
    <n v="200"/>
    <n v="51750"/>
    <n v="10350000"/>
    <x v="1"/>
    <s v="SAMPEDRO FV 150118"/>
    <m/>
    <m/>
    <m/>
    <m/>
  </r>
  <r>
    <x v="187"/>
    <s v="Sales"/>
    <x v="1"/>
    <x v="1"/>
    <s v="TSXX-LOA1508"/>
    <x v="12"/>
    <x v="5"/>
    <s v="EE178088X1"/>
    <n v="-10"/>
    <n v="51750"/>
    <n v="-517500"/>
    <x v="1"/>
    <m/>
    <n v="20240319"/>
    <s v="Comercial S &amp; K SpA (Juan Peña - Chile)"/>
    <m/>
    <m/>
  </r>
  <r>
    <x v="187"/>
    <s v="Sales"/>
    <x v="1"/>
    <x v="1"/>
    <s v="TSXX-LOA1508"/>
    <x v="12"/>
    <x v="5"/>
    <s v="EE173883X1"/>
    <n v="-5"/>
    <n v="51750"/>
    <n v="-258750"/>
    <x v="1"/>
    <m/>
    <n v="20240319"/>
    <s v="Comercial S &amp; K SpA (Juan Peña - Chile)"/>
    <m/>
    <m/>
  </r>
  <r>
    <x v="187"/>
    <s v="Sales"/>
    <x v="1"/>
    <x v="1"/>
    <s v="TSXX-LOA2008"/>
    <x v="13"/>
    <x v="6"/>
    <s v="EE174094X1"/>
    <n v="-15"/>
    <n v="51750"/>
    <n v="-776250"/>
    <x v="1"/>
    <m/>
    <n v="20240319"/>
    <s v="Comercial S &amp; K SpA (Juan Peña - Chile)"/>
    <m/>
    <m/>
  </r>
  <r>
    <x v="187"/>
    <s v="Sales"/>
    <x v="1"/>
    <x v="1"/>
    <s v="TSXX-LOA2010"/>
    <x v="7"/>
    <x v="7"/>
    <s v="EE180815X1"/>
    <n v="-50"/>
    <n v="51750"/>
    <n v="-2587500"/>
    <x v="1"/>
    <m/>
    <n v="20240319"/>
    <s v="Comercial S &amp; K SpA (Juan Peña - Chile)"/>
    <m/>
    <m/>
  </r>
  <r>
    <x v="187"/>
    <s v="Sales"/>
    <x v="1"/>
    <x v="1"/>
    <s v="TSXX-LOACE1508"/>
    <x v="31"/>
    <x v="13"/>
    <s v="EE148382X1"/>
    <n v="-10"/>
    <n v="51750"/>
    <n v="-517500"/>
    <x v="1"/>
    <m/>
    <n v="20240319"/>
    <s v="Comercial S &amp; K SpA (Juan Peña - Chile)"/>
    <m/>
    <m/>
  </r>
  <r>
    <x v="187"/>
    <s v="Sales"/>
    <x v="1"/>
    <x v="1"/>
    <s v="TSXX-LOART2012"/>
    <x v="17"/>
    <x v="14"/>
    <s v="EE148385X1"/>
    <n v="-11"/>
    <n v="51750"/>
    <n v="-569250"/>
    <x v="1"/>
    <m/>
    <n v="20240319"/>
    <s v="Comercial S &amp; K SpA (Juan Peña - Chile)"/>
    <m/>
    <m/>
  </r>
  <r>
    <x v="187"/>
    <s v="Sales"/>
    <x v="1"/>
    <x v="1"/>
    <s v="TSXX-LOA2012"/>
    <x v="19"/>
    <x v="16"/>
    <s v="EE182222X1"/>
    <n v="-43"/>
    <n v="51750"/>
    <n v="-2225250"/>
    <x v="1"/>
    <m/>
    <n v="20240319"/>
    <s v="Comercial S &amp; K SpA (Juan Peña - Chile)"/>
    <m/>
    <m/>
  </r>
  <r>
    <x v="188"/>
    <s v="Inventory movement"/>
    <x v="1"/>
    <x v="1"/>
    <s v="TSXX-LOA2012"/>
    <x v="19"/>
    <x v="16"/>
    <s v="EE182222X1"/>
    <n v="-5"/>
    <n v="51750"/>
    <n v="-258750"/>
    <x v="1"/>
    <m/>
    <m/>
    <m/>
    <s v="Devolucion prestamo Jattin pedido Mexico y Paraguay"/>
    <m/>
  </r>
  <r>
    <x v="188"/>
    <s v="Inventory movement"/>
    <x v="1"/>
    <x v="1"/>
    <s v="TSXX-LOA2012"/>
    <x v="19"/>
    <x v="16"/>
    <s v="EE174096X1"/>
    <n v="-5"/>
    <n v="51750"/>
    <n v="-258750"/>
    <x v="1"/>
    <m/>
    <m/>
    <m/>
    <s v="Devolucion prestamo Jattin pedido Mexico y Paraguay"/>
    <m/>
  </r>
  <r>
    <x v="188"/>
    <s v="Inventory movement"/>
    <x v="1"/>
    <x v="1"/>
    <s v="TSXX-LOA2010"/>
    <x v="7"/>
    <x v="7"/>
    <s v="EE180815X1"/>
    <n v="-5"/>
    <n v="51750"/>
    <n v="-258750"/>
    <x v="1"/>
    <m/>
    <m/>
    <m/>
    <s v="Devolucion prestamo Jattin pedido Mexico"/>
    <m/>
  </r>
  <r>
    <x v="188"/>
    <s v="Inventory movement"/>
    <x v="1"/>
    <x v="1"/>
    <s v="TSXX-LOA2012"/>
    <x v="19"/>
    <x v="16"/>
    <s v="EE182243X1"/>
    <n v="-21"/>
    <n v="51750"/>
    <n v="-1086750"/>
    <x v="1"/>
    <m/>
    <m/>
    <m/>
    <s v="Devolucion prestamo Jattin pedido Mexico y Paraguay"/>
    <m/>
  </r>
  <r>
    <x v="189"/>
    <s v="Sales"/>
    <x v="1"/>
    <x v="0"/>
    <s v="A-1PL-211508"/>
    <x v="5"/>
    <x v="5"/>
    <s v="L240901701"/>
    <n v="-4"/>
    <n v="14.48404255319149"/>
    <n v="-57.936170212765958"/>
    <x v="2"/>
    <m/>
    <n v="20240326"/>
    <s v="MediLine (JJ Grand Prix - Guatemala)"/>
    <m/>
    <m/>
  </r>
  <r>
    <x v="189"/>
    <s v="Sales"/>
    <x v="1"/>
    <x v="0"/>
    <s v="A-1PL-212010"/>
    <x v="25"/>
    <x v="7"/>
    <s v="L240610101"/>
    <n v="-4"/>
    <n v="14.569553805774278"/>
    <n v="-58.278215223097114"/>
    <x v="2"/>
    <m/>
    <n v="20240326"/>
    <s v="MediLine (JJ Grand Prix - Guatemala)"/>
    <m/>
    <m/>
  </r>
  <r>
    <x v="189"/>
    <s v="Sales"/>
    <x v="1"/>
    <x v="0"/>
    <s v="A-1PIZC-212014"/>
    <x v="24"/>
    <x v="20"/>
    <s v="L240901601"/>
    <n v="-10"/>
    <n v="18.622340425531917"/>
    <n v="-186.22340425531917"/>
    <x v="2"/>
    <m/>
    <n v="20240326"/>
    <s v="MediLine (JJ Grand Prix - Guatemala)"/>
    <m/>
    <m/>
  </r>
  <r>
    <x v="189"/>
    <s v="Sales"/>
    <x v="1"/>
    <x v="0"/>
    <s v="A-1PIZC-212017"/>
    <x v="22"/>
    <x v="18"/>
    <s v="L230109201"/>
    <n v="-2"/>
    <n v="18.345205479452055"/>
    <n v="-36.69041095890411"/>
    <x v="2"/>
    <m/>
    <n v="20240326"/>
    <s v="MediLine (JJ Grand Prix - Guatemala)"/>
    <m/>
    <m/>
  </r>
  <r>
    <x v="189"/>
    <s v="Inventory loan"/>
    <x v="1"/>
    <x v="1"/>
    <s v="TSXX-LOACE1508"/>
    <x v="26"/>
    <x v="13"/>
    <s v="EE156000X1"/>
    <n v="-1"/>
    <n v="51750"/>
    <n v="-51750"/>
    <x v="0"/>
    <m/>
    <m/>
    <m/>
    <s v="prestamo Virginia Hurtado"/>
    <m/>
  </r>
  <r>
    <x v="190"/>
    <s v="Sales"/>
    <x v="1"/>
    <x v="0"/>
    <s v="A-1PL-211508"/>
    <x v="5"/>
    <x v="5"/>
    <s v="L231217301"/>
    <n v="-2"/>
    <n v="14.583333333333334"/>
    <n v="-29.166666666666668"/>
    <x v="2"/>
    <m/>
    <n v="20240327"/>
    <s v="MediLine (JJ Grand Prix - Guatemala)"/>
    <m/>
    <m/>
  </r>
  <r>
    <x v="190"/>
    <s v="Sales"/>
    <x v="1"/>
    <x v="0"/>
    <s v="A-1PL-212010"/>
    <x v="25"/>
    <x v="7"/>
    <s v="L240404601"/>
    <n v="-4"/>
    <n v="14.583333333333334"/>
    <n v="-58.333333333333336"/>
    <x v="2"/>
    <m/>
    <n v="20240327"/>
    <s v="MediLine (JJ Grand Prix - Guatemala)"/>
    <m/>
    <m/>
  </r>
  <r>
    <x v="189"/>
    <s v="Sales"/>
    <x v="1"/>
    <x v="0"/>
    <s v="A-1PL-212012"/>
    <x v="20"/>
    <x v="16"/>
    <s v="L240530601"/>
    <n v="-4"/>
    <n v="14.48404255319149"/>
    <n v="-57.936170212765958"/>
    <x v="2"/>
    <m/>
    <n v="20240326"/>
    <s v="MediLine (JJ Grand Prix - Guatemala)"/>
    <m/>
    <m/>
  </r>
  <r>
    <x v="190"/>
    <s v="Sales"/>
    <x v="1"/>
    <x v="0"/>
    <s v="A-1PIZC-212014"/>
    <x v="24"/>
    <x v="20"/>
    <s v="L240901601"/>
    <n v="-15"/>
    <n v="18.622340425531917"/>
    <n v="-279.33510638297878"/>
    <x v="2"/>
    <m/>
    <n v="20240327"/>
    <s v="MediLine (JJ Grand Prix - Guatemala)"/>
    <m/>
    <m/>
  </r>
  <r>
    <x v="190"/>
    <s v="Sales"/>
    <x v="1"/>
    <x v="0"/>
    <s v="A-1PIZC-212017"/>
    <x v="22"/>
    <x v="18"/>
    <s v="L230109201"/>
    <n v="-2"/>
    <n v="18.345205479452055"/>
    <n v="-36.69041095890411"/>
    <x v="2"/>
    <m/>
    <n v="20240327"/>
    <s v="MediLine (JJ Grand Prix - Guatemala)"/>
    <m/>
    <m/>
  </r>
  <r>
    <x v="190"/>
    <s v="Sales"/>
    <x v="1"/>
    <x v="0"/>
    <s v="A-1PL-212012"/>
    <x v="20"/>
    <x v="16"/>
    <s v="L240530601"/>
    <n v="-7"/>
    <n v="14.569553805774278"/>
    <n v="-101.98687664041995"/>
    <x v="2"/>
    <m/>
    <n v="20240327"/>
    <s v="MediLine (JJ Grand Prix - Guatemala)"/>
    <m/>
    <m/>
  </r>
  <r>
    <x v="191"/>
    <s v="Sales"/>
    <x v="1"/>
    <x v="0"/>
    <s v="A-1PL-211508"/>
    <x v="5"/>
    <x v="5"/>
    <s v="L240901701"/>
    <n v="-6"/>
    <n v="14.48404255319149"/>
    <n v="-86.904255319148945"/>
    <x v="2"/>
    <m/>
    <n v="20240332"/>
    <s v="MediLine (JJ Grand Prix - Guatemala)"/>
    <m/>
    <m/>
  </r>
  <r>
    <x v="191"/>
    <s v="Sales"/>
    <x v="1"/>
    <x v="0"/>
    <s v="A-1PL-212010"/>
    <x v="25"/>
    <x v="7"/>
    <s v="L240404601"/>
    <n v="-4"/>
    <n v="14.583333333333334"/>
    <n v="-58.333333333333336"/>
    <x v="2"/>
    <m/>
    <n v="20240332"/>
    <s v="MediLine (JJ Grand Prix - Guatemala)"/>
    <m/>
    <m/>
  </r>
  <r>
    <x v="191"/>
    <s v="Sales"/>
    <x v="1"/>
    <x v="0"/>
    <s v="A-1PIZC-212014"/>
    <x v="24"/>
    <x v="20"/>
    <s v="L240810001"/>
    <n v="-2"/>
    <n v="18.622340425531917"/>
    <n v="-37.244680851063833"/>
    <x v="2"/>
    <m/>
    <n v="20240332"/>
    <s v="MediLine (JJ Grand Prix - Guatemala)"/>
    <m/>
    <m/>
  </r>
  <r>
    <x v="191"/>
    <s v="Sales"/>
    <x v="1"/>
    <x v="0"/>
    <s v="A-1PIZC-212014"/>
    <x v="24"/>
    <x v="20"/>
    <s v="L240901601"/>
    <n v="-8"/>
    <n v="18.622340425531917"/>
    <n v="-148.97872340425533"/>
    <x v="2"/>
    <m/>
    <n v="20240332"/>
    <s v="MediLine (JJ Grand Prix - Guatemala)"/>
    <m/>
    <m/>
  </r>
  <r>
    <x v="191"/>
    <s v="Sales"/>
    <x v="1"/>
    <x v="0"/>
    <s v="A-1PIZC-212017"/>
    <x v="22"/>
    <x v="18"/>
    <s v="L230109201"/>
    <n v="-4"/>
    <n v="18.345205479452055"/>
    <n v="-73.38082191780822"/>
    <x v="2"/>
    <m/>
    <n v="20240332"/>
    <s v="MediLine (JJ Grand Prix - Guatemala)"/>
    <m/>
    <m/>
  </r>
  <r>
    <x v="191"/>
    <s v="Sales"/>
    <x v="1"/>
    <x v="0"/>
    <s v="A-1PL-212012"/>
    <x v="20"/>
    <x v="16"/>
    <s v="L240530601"/>
    <n v="-2"/>
    <n v="14.48404255319149"/>
    <n v="-28.968085106382979"/>
    <x v="2"/>
    <m/>
    <n v="20240332"/>
    <s v="MediLine (JJ Grand Prix - Guatemala)"/>
    <m/>
    <m/>
  </r>
  <r>
    <x v="191"/>
    <s v="Sales"/>
    <x v="1"/>
    <x v="1"/>
    <s v="TSXX-LOA2008"/>
    <x v="13"/>
    <x v="6"/>
    <s v="EE173887X1"/>
    <n v="-13"/>
    <n v="51750"/>
    <n v="-672750"/>
    <x v="1"/>
    <m/>
    <n v="20240333"/>
    <s v="Dr. Pedro Carballo (El Salvador-COIDES)"/>
    <m/>
    <m/>
  </r>
  <r>
    <x v="191"/>
    <s v="Sales"/>
    <x v="1"/>
    <x v="1"/>
    <s v="TSXX-LOA2008"/>
    <x v="13"/>
    <x v="6"/>
    <s v="EE152481X1"/>
    <n v="-2"/>
    <n v="51750"/>
    <n v="5175000"/>
    <x v="1"/>
    <m/>
    <n v="20240333"/>
    <s v="Dr. Pedro Carballo (El Salvador-COIDES)"/>
    <m/>
    <m/>
  </r>
  <r>
    <x v="191"/>
    <s v="Sales"/>
    <x v="1"/>
    <x v="1"/>
    <s v="TSXX-LOA1508"/>
    <x v="12"/>
    <x v="5"/>
    <s v="EE182224X1"/>
    <n v="-12"/>
    <n v="51750"/>
    <n v="2277000"/>
    <x v="1"/>
    <m/>
    <n v="20240333"/>
    <s v="Dr. Pedro Carballo (El Salvador-COIDES)"/>
    <m/>
    <m/>
  </r>
  <r>
    <x v="191"/>
    <s v="Sales"/>
    <x v="0"/>
    <x v="1"/>
    <s v="820-029"/>
    <x v="1"/>
    <x v="1"/>
    <n v="52006"/>
    <n v="-2"/>
    <n v="647360"/>
    <n v="1942080"/>
    <x v="1"/>
    <m/>
    <n v="20240333"/>
    <s v="Dr. Pedro Carballo (El Salvador-COIDES)"/>
    <m/>
    <m/>
  </r>
  <r>
    <x v="191"/>
    <s v="Sales"/>
    <x v="0"/>
    <x v="1"/>
    <s v="820-031"/>
    <x v="2"/>
    <x v="2"/>
    <s v="NA"/>
    <n v="-2"/>
    <n v="102340"/>
    <n v="307020"/>
    <x v="1"/>
    <m/>
    <n v="20240333"/>
    <s v="Dr. Pedro Carballo (El Salvador-COIDES)"/>
    <m/>
    <m/>
  </r>
  <r>
    <x v="191"/>
    <s v="Inventory "/>
    <x v="1"/>
    <x v="1"/>
    <s v="TSXX-LOACE1508"/>
    <x v="26"/>
    <x v="13"/>
    <s v="EE182225x1"/>
    <n v="1"/>
    <n v="51750"/>
    <n v="51750"/>
    <x v="1"/>
    <m/>
    <m/>
    <m/>
    <s v="Devolucion prestamo Virginia Hurtado 26-11"/>
    <m/>
  </r>
  <r>
    <x v="191"/>
    <s v="Purchasing"/>
    <x v="1"/>
    <x v="1"/>
    <s v="TSXX-LOA2012"/>
    <x v="19"/>
    <x v="16"/>
    <s v="EE182222X1"/>
    <n v="2"/>
    <n v="51750"/>
    <n v="103500"/>
    <x v="1"/>
    <s v="SAMPEDRO FV 150192"/>
    <m/>
    <m/>
    <m/>
    <m/>
  </r>
  <r>
    <x v="191"/>
    <s v="Purchasing"/>
    <x v="1"/>
    <x v="1"/>
    <s v="TSXX-LOA2008"/>
    <x v="13"/>
    <x v="6"/>
    <s v="EE182213X1"/>
    <n v="8"/>
    <n v="51750"/>
    <n v="414000"/>
    <x v="1"/>
    <s v="SAMPEDRO FV 150192"/>
    <m/>
    <m/>
    <m/>
    <m/>
  </r>
  <r>
    <x v="191"/>
    <s v="Purchasing"/>
    <x v="1"/>
    <x v="1"/>
    <s v="TSXX-LOA2010"/>
    <x v="7"/>
    <x v="7"/>
    <s v="EE182212X1"/>
    <n v="4"/>
    <n v="51750"/>
    <n v="207000"/>
    <x v="1"/>
    <s v="SAMPEDRO FV 150192"/>
    <m/>
    <m/>
    <m/>
    <m/>
  </r>
  <r>
    <x v="192"/>
    <s v="Sales"/>
    <x v="1"/>
    <x v="1"/>
    <s v="TSXX-LOA2020"/>
    <x v="44"/>
    <x v="25"/>
    <s v="EE160216X1"/>
    <n v="-2"/>
    <n v="60750"/>
    <n v="2992500"/>
    <x v="1"/>
    <m/>
    <n v="20240337"/>
    <s v="Yurani Mejia (Local)"/>
    <m/>
    <m/>
  </r>
  <r>
    <x v="192"/>
    <s v="Sales"/>
    <x v="1"/>
    <x v="1"/>
    <s v="TSXX-LOA2014"/>
    <x v="14"/>
    <x v="8"/>
    <s v="EE173884X1"/>
    <n v="-2"/>
    <n v="51750"/>
    <n v="7762500"/>
    <x v="1"/>
    <m/>
    <n v="20240337"/>
    <s v="Yurani Mejia (Local)"/>
    <m/>
    <m/>
  </r>
  <r>
    <x v="193"/>
    <s v="Purchasing"/>
    <x v="1"/>
    <x v="0"/>
    <s v="A-1PL-211508"/>
    <x v="5"/>
    <x v="5"/>
    <s v="L240901701"/>
    <n v="50"/>
    <n v="14.409909909909908"/>
    <n v="720.49549549549545"/>
    <x v="2"/>
    <s v="BioRay 20241112"/>
    <m/>
    <m/>
    <m/>
    <m/>
  </r>
  <r>
    <x v="193"/>
    <s v="Purchasing"/>
    <x v="1"/>
    <x v="0"/>
    <s v="A-1PL-212008"/>
    <x v="6"/>
    <x v="6"/>
    <s v="L240714401"/>
    <n v="10"/>
    <n v="14.409909909909908"/>
    <n v="144.09909909909908"/>
    <x v="2"/>
    <s v="BioRay 20241112"/>
    <m/>
    <m/>
    <m/>
    <m/>
  </r>
  <r>
    <x v="193"/>
    <s v="Purchasing"/>
    <x v="1"/>
    <x v="0"/>
    <s v="A-1PL-212010"/>
    <x v="25"/>
    <x v="7"/>
    <s v="L240610001"/>
    <n v="35"/>
    <n v="14.409909909909908"/>
    <n v="504.3468468468468"/>
    <x v="2"/>
    <s v="BioRay 20241112"/>
    <m/>
    <m/>
    <m/>
    <m/>
  </r>
  <r>
    <x v="193"/>
    <s v="Purchasing"/>
    <x v="1"/>
    <x v="0"/>
    <s v="A-1PL-212012"/>
    <x v="20"/>
    <x v="16"/>
    <s v="L240913401"/>
    <n v="75"/>
    <n v="14.409909909909908"/>
    <n v="1080.7432432432431"/>
    <x v="2"/>
    <s v="BioRay 20241112"/>
    <m/>
    <m/>
    <m/>
    <m/>
  </r>
  <r>
    <x v="193"/>
    <s v="Purchasing"/>
    <x v="1"/>
    <x v="0"/>
    <s v="A-1PIZC-212014"/>
    <x v="24"/>
    <x v="20"/>
    <s v="L241011901"/>
    <n v="100"/>
    <n v="18.527027027027028"/>
    <n v="1852.7027027027027"/>
    <x v="2"/>
    <s v="BioRay 20241112"/>
    <m/>
    <m/>
    <m/>
    <m/>
  </r>
  <r>
    <x v="193"/>
    <s v="Purchasing"/>
    <x v="0"/>
    <x v="0"/>
    <n v="3308050"/>
    <x v="21"/>
    <x v="17"/>
    <s v="NA"/>
    <n v="2"/>
    <n v="102.92792792792793"/>
    <n v="205.85585585585585"/>
    <x v="2"/>
    <s v="BioRay 20241112"/>
    <m/>
    <m/>
    <m/>
    <m/>
  </r>
  <r>
    <x v="193"/>
    <s v="Purchasing"/>
    <x v="0"/>
    <x v="0"/>
    <n v="3318235"/>
    <x v="30"/>
    <x v="2"/>
    <s v="NA"/>
    <n v="2"/>
    <n v="30.878378378378379"/>
    <n v="61.756756756756758"/>
    <x v="2"/>
    <s v="BioRay 20241112"/>
    <m/>
    <m/>
    <m/>
    <m/>
  </r>
  <r>
    <x v="194"/>
    <s v="Sales"/>
    <x v="1"/>
    <x v="0"/>
    <s v="A-1PL-211508"/>
    <x v="5"/>
    <x v="5"/>
    <s v="L240901701"/>
    <n v="-10"/>
    <n v="14.48404255319149"/>
    <n v="-144.84042553191489"/>
    <x v="2"/>
    <m/>
    <n v="20240338"/>
    <s v="Dr Carlos Ramiro Llusca (Ecuador)"/>
    <m/>
    <m/>
  </r>
  <r>
    <x v="194"/>
    <s v="Sales"/>
    <x v="1"/>
    <x v="0"/>
    <s v="A-1PL-212010"/>
    <x v="25"/>
    <x v="7"/>
    <s v="L240404601"/>
    <n v="-10"/>
    <n v="14.583333333333334"/>
    <n v="-145.83333333333334"/>
    <x v="2"/>
    <m/>
    <n v="20240338"/>
    <s v="Dr Carlos Ramiro Llusca (Ecuador)"/>
    <m/>
    <m/>
  </r>
  <r>
    <x v="194"/>
    <s v="Sales"/>
    <x v="1"/>
    <x v="0"/>
    <s v="A-1PL-212014"/>
    <x v="8"/>
    <x v="8"/>
    <s v="L220402701"/>
    <n v="-6"/>
    <n v="14.694879832810868"/>
    <n v="-88.169278996865202"/>
    <x v="2"/>
    <m/>
    <n v="20240338"/>
    <s v="Dr Carlos Ramiro Llusca (Ecuador)"/>
    <m/>
    <m/>
  </r>
  <r>
    <x v="194"/>
    <s v="Sales"/>
    <x v="1"/>
    <x v="0"/>
    <s v="A-1PIZC-212014"/>
    <x v="24"/>
    <x v="20"/>
    <s v="L240901601"/>
    <n v="-15"/>
    <n v="18.622340425531917"/>
    <n v="-279.33510638297878"/>
    <x v="2"/>
    <m/>
    <n v="20240338"/>
    <s v="Dr Carlos Ramiro Llusca (Ecuador)"/>
    <m/>
    <m/>
  </r>
  <r>
    <x v="194"/>
    <s v="Sales"/>
    <x v="1"/>
    <x v="0"/>
    <s v="A-1PIZC-212014"/>
    <x v="24"/>
    <x v="20"/>
    <s v="L241011901"/>
    <n v="-5"/>
    <n v="18.527027027027028"/>
    <n v="-92.635135135135144"/>
    <x v="2"/>
    <m/>
    <n v="20240338"/>
    <s v="Dr Carlos Ramiro Llusca (Ecuador)"/>
    <m/>
    <m/>
  </r>
  <r>
    <x v="194"/>
    <s v="Sales"/>
    <x v="1"/>
    <x v="0"/>
    <s v="A-1N-211508"/>
    <x v="42"/>
    <x v="31"/>
    <s v="L191121001"/>
    <n v="-1"/>
    <n v="22.421917808219177"/>
    <n v="-22.421917808219177"/>
    <x v="2"/>
    <m/>
    <n v="20240338"/>
    <s v="Dr Carlos Ramiro Llusca (Ecuador)"/>
    <m/>
    <m/>
  </r>
  <r>
    <x v="194"/>
    <s v="Sales"/>
    <x v="1"/>
    <x v="0"/>
    <s v="A-1N-212008"/>
    <x v="43"/>
    <x v="32"/>
    <s v="L200300701"/>
    <n v="-2"/>
    <n v="18"/>
    <n v="-36"/>
    <x v="2"/>
    <m/>
    <n v="20240338"/>
    <s v="Dr Carlos Ramiro Llusca (Ecuador)"/>
    <m/>
    <m/>
  </r>
  <r>
    <x v="194"/>
    <s v="Sales"/>
    <x v="0"/>
    <x v="0"/>
    <s v="SMES #11"/>
    <x v="11"/>
    <x v="11"/>
    <m/>
    <n v="-2"/>
    <n v="73.06083650190115"/>
    <n v="-146.1216730038023"/>
    <x v="2"/>
    <m/>
    <n v="20240338"/>
    <s v="Dr Carlos Ramiro Llusca (Ecuador)"/>
    <m/>
    <m/>
  </r>
  <r>
    <x v="194"/>
    <s v="Sales"/>
    <x v="1"/>
    <x v="1"/>
    <s v="TSXX-LOA1508"/>
    <x v="12"/>
    <x v="5"/>
    <s v="EE182224X1"/>
    <n v="-5"/>
    <n v="51750"/>
    <n v="-258750"/>
    <x v="1"/>
    <m/>
    <n v="20240338"/>
    <s v="Dr Carlos Ramiro Llusca (Ecuador)"/>
    <m/>
    <m/>
  </r>
  <r>
    <x v="194"/>
    <s v="Sales"/>
    <x v="1"/>
    <x v="1"/>
    <s v="TSXX-LOA2010"/>
    <x v="7"/>
    <x v="7"/>
    <s v="EE180815X1"/>
    <n v="-3"/>
    <n v="51750"/>
    <n v="-155250"/>
    <x v="1"/>
    <m/>
    <n v="20240338"/>
    <s v="Dr Carlos Ramiro Llusca (Ecuador)"/>
    <m/>
    <m/>
  </r>
  <r>
    <x v="194"/>
    <s v="Sales"/>
    <x v="1"/>
    <x v="0"/>
    <s v="A-1PL-212012"/>
    <x v="20"/>
    <x v="16"/>
    <s v="L240530601"/>
    <n v="-30"/>
    <n v="14.569553805774278"/>
    <n v="-437.08661417322833"/>
    <x v="2"/>
    <m/>
    <n v="20240338"/>
    <s v="Dr Carlos Ramiro Llusca (Ecuador)"/>
    <m/>
    <m/>
  </r>
  <r>
    <x v="194"/>
    <s v="Sales"/>
    <x v="1"/>
    <x v="1"/>
    <s v="TSXX-LOART2012"/>
    <x v="17"/>
    <x v="14"/>
    <s v="EE148385X1"/>
    <n v="-8"/>
    <n v="51750"/>
    <n v="-414000"/>
    <x v="1"/>
    <m/>
    <n v="20240338"/>
    <s v="Dr Carlos Ramiro Llusca (Ecuador)"/>
    <m/>
    <m/>
  </r>
  <r>
    <x v="194"/>
    <s v="Sales"/>
    <x v="1"/>
    <x v="1"/>
    <s v="TSXX-LOA2014"/>
    <x v="14"/>
    <x v="8"/>
    <s v="EE173884X1"/>
    <n v="-5"/>
    <n v="51750"/>
    <n v="-258750"/>
    <x v="1"/>
    <m/>
    <n v="20240338"/>
    <s v="Dr Carlos Ramiro Llusca (Ecuador)"/>
    <m/>
    <m/>
  </r>
  <r>
    <x v="194"/>
    <s v="Sales"/>
    <x v="1"/>
    <x v="1"/>
    <s v="TSXX-LOA2014"/>
    <x v="14"/>
    <x v="8"/>
    <s v="EE178093X1"/>
    <n v="-5"/>
    <n v="51750"/>
    <n v="-258750"/>
    <x v="1"/>
    <m/>
    <n v="20240338"/>
    <s v="Dr Carlos Ramiro Llusca (Ecuador)"/>
    <m/>
    <m/>
  </r>
  <r>
    <x v="194"/>
    <s v="Sales"/>
    <x v="1"/>
    <x v="1"/>
    <s v="TSXX-LOA2017"/>
    <x v="15"/>
    <x v="12"/>
    <s v="EE148379X1"/>
    <n v="-2"/>
    <n v="51750"/>
    <n v="-103500"/>
    <x v="1"/>
    <m/>
    <n v="20240338"/>
    <s v="Dr Carlos Ramiro Llusca (Ecuador)"/>
    <m/>
    <m/>
  </r>
  <r>
    <x v="194"/>
    <s v="Sales"/>
    <x v="1"/>
    <x v="1"/>
    <s v="TSXX-LOA2012"/>
    <x v="19"/>
    <x v="16"/>
    <s v="EE182222X1"/>
    <n v="-20"/>
    <n v="51750"/>
    <n v="-1035000"/>
    <x v="1"/>
    <m/>
    <n v="20240338"/>
    <s v="Dr Carlos Ramiro Llusca (Ecuador)"/>
    <m/>
    <m/>
  </r>
  <r>
    <x v="195"/>
    <s v="Sales"/>
    <x v="1"/>
    <x v="1"/>
    <s v="TSXX-LOA2008"/>
    <x v="13"/>
    <x v="6"/>
    <s v="EE173887X1"/>
    <n v="-12"/>
    <n v="51750"/>
    <n v="-621000"/>
    <x v="1"/>
    <m/>
    <n v="20240339"/>
    <s v="Julio Rodríguez (El Salvador)"/>
    <m/>
    <m/>
  </r>
  <r>
    <x v="195"/>
    <s v="Sales"/>
    <x v="1"/>
    <x v="1"/>
    <s v="TSXX-LOA2008"/>
    <x v="13"/>
    <x v="6"/>
    <s v="EE174094X1"/>
    <n v="-8"/>
    <n v="51750"/>
    <n v="-414000"/>
    <x v="1"/>
    <m/>
    <n v="20240339"/>
    <s v="Julio Rodríguez (El Salvador)"/>
    <m/>
    <m/>
  </r>
  <r>
    <x v="195"/>
    <s v="Sales"/>
    <x v="0"/>
    <x v="1"/>
    <s v="820-029"/>
    <x v="1"/>
    <x v="1"/>
    <n v="52006"/>
    <n v="-2"/>
    <n v="647360"/>
    <n v="-1294720"/>
    <x v="1"/>
    <m/>
    <n v="20240339"/>
    <s v="Julio Rodríguez (El Salvador)"/>
    <m/>
    <m/>
  </r>
  <r>
    <x v="195"/>
    <s v="Sales"/>
    <x v="0"/>
    <x v="1"/>
    <s v="820-031"/>
    <x v="2"/>
    <x v="2"/>
    <s v="NA"/>
    <n v="-2"/>
    <n v="102340"/>
    <n v="-204680"/>
    <x v="1"/>
    <m/>
    <n v="20240339"/>
    <s v="Julio Rodríguez (El Salvador)"/>
    <m/>
    <m/>
  </r>
  <r>
    <x v="195"/>
    <s v="Sales"/>
    <x v="0"/>
    <x v="0"/>
    <n v="3338235"/>
    <x v="34"/>
    <x v="24"/>
    <s v="NA"/>
    <n v="-1"/>
    <n v="31.037234042553191"/>
    <n v="-31.037234042553191"/>
    <x v="2"/>
    <m/>
    <n v="20240339"/>
    <s v="Julio Rodríguez (El Salvador)"/>
    <m/>
    <m/>
  </r>
  <r>
    <x v="196"/>
    <s v="Purchasing"/>
    <x v="1"/>
    <x v="0"/>
    <s v="A-1PL-212012"/>
    <x v="20"/>
    <x v="16"/>
    <s v="L241000501"/>
    <n v="250"/>
    <n v="14.360205831903944"/>
    <n v="3590.0514579759861"/>
    <x v="2"/>
    <s v="BioRay 20241125"/>
    <m/>
    <m/>
    <m/>
    <m/>
  </r>
  <r>
    <x v="196"/>
    <s v="Purchasing"/>
    <x v="0"/>
    <x v="0"/>
    <n v="3318225"/>
    <x v="57"/>
    <x v="40"/>
    <s v="NA"/>
    <n v="8"/>
    <n v="51.286449399656945"/>
    <n v="410.29159519725556"/>
    <x v="2"/>
    <s v="BioRay 20241125"/>
    <m/>
    <m/>
    <m/>
    <m/>
  </r>
  <r>
    <x v="196"/>
    <s v="Purchasing"/>
    <x v="0"/>
    <x v="0"/>
    <n v="3318225"/>
    <x v="58"/>
    <x v="41"/>
    <s v="NA"/>
    <n v="2"/>
    <n v="51.286449399656945"/>
    <n v="102.57289879931389"/>
    <x v="2"/>
    <s v="BioRay 20241125"/>
    <m/>
    <m/>
    <m/>
    <m/>
  </r>
  <r>
    <x v="196"/>
    <s v="Purchasing"/>
    <x v="0"/>
    <x v="0"/>
    <n v="3318235"/>
    <x v="30"/>
    <x v="2"/>
    <s v="NA"/>
    <n v="40"/>
    <n v="30.771869639794168"/>
    <n v="1230.8747855917668"/>
    <x v="2"/>
    <s v="BioRay 20241125"/>
    <m/>
    <m/>
    <m/>
    <m/>
  </r>
  <r>
    <x v="196"/>
    <s v="Purchasing"/>
    <x v="0"/>
    <x v="0"/>
    <n v="331007"/>
    <x v="59"/>
    <x v="42"/>
    <s v="NA"/>
    <n v="2"/>
    <n v="153.85934819897099"/>
    <n v="307.71869639794198"/>
    <x v="2"/>
    <s v="BioRay 20241125"/>
    <m/>
    <m/>
    <m/>
    <m/>
  </r>
  <r>
    <x v="196"/>
    <s v="Purchasing"/>
    <x v="0"/>
    <x v="0"/>
    <n v="335555"/>
    <x v="60"/>
    <x v="43"/>
    <s v="NA"/>
    <n v="2"/>
    <n v="153.85934819897099"/>
    <n v="307.71869639794198"/>
    <x v="2"/>
    <s v="BioRay 20241125"/>
    <m/>
    <m/>
    <m/>
    <m/>
  </r>
  <r>
    <x v="196"/>
    <s v="Purchasing"/>
    <x v="0"/>
    <x v="0"/>
    <s v="O-Ring"/>
    <x v="61"/>
    <x v="44"/>
    <s v="NA"/>
    <n v="100"/>
    <n v="0.30771869639794169"/>
    <n v="30.771869639794168"/>
    <x v="2"/>
    <s v="BioRay 20241125"/>
    <m/>
    <m/>
    <m/>
    <m/>
  </r>
  <r>
    <x v="196"/>
    <s v="Inventory "/>
    <x v="1"/>
    <x v="0"/>
    <s v="A-1PL-212012"/>
    <x v="20"/>
    <x v="16"/>
    <s v="L241000501"/>
    <n v="-3"/>
    <n v="14.360205831903944"/>
    <n v="-43.080617495711834"/>
    <x v="2"/>
    <m/>
    <m/>
    <s v="Dra Elsa Arango"/>
    <s v="Uso Consultorio"/>
    <m/>
  </r>
  <r>
    <x v="196"/>
    <s v="Inventory movement"/>
    <x v="0"/>
    <x v="0"/>
    <n v="3318225"/>
    <x v="57"/>
    <x v="40"/>
    <s v="NA"/>
    <n v="-1"/>
    <n v="51.286449399656945"/>
    <n v="-51.286449399656945"/>
    <x v="2"/>
    <m/>
    <m/>
    <s v="Orthopremium ltda"/>
    <s v="Entregados a Orthopremium, pagados a la cuenta Dra Elsa"/>
    <m/>
  </r>
  <r>
    <x v="196"/>
    <s v="Inventory movement"/>
    <x v="0"/>
    <x v="0"/>
    <n v="3318225"/>
    <x v="58"/>
    <x v="41"/>
    <s v="NA"/>
    <n v="-1"/>
    <n v="51.286449399656945"/>
    <n v="-51.286449399656945"/>
    <x v="2"/>
    <m/>
    <m/>
    <s v="Orthopremium ltda"/>
    <s v="Entregados a Orthopremium, pagados a la cuenta Dra Elsa"/>
    <m/>
  </r>
  <r>
    <x v="196"/>
    <s v="Inventory movement"/>
    <x v="1"/>
    <x v="0"/>
    <s v="A-1PL-212012"/>
    <x v="20"/>
    <x v="16"/>
    <s v="L241000501"/>
    <n v="-200"/>
    <n v="14.360205831903944"/>
    <n v="-2872.0411663807886"/>
    <x v="2"/>
    <m/>
    <m/>
    <s v="Orthopremium ltda"/>
    <s v="Entregados a Orthopremium, pagados a la cuenta Dra Elsa"/>
    <m/>
  </r>
  <r>
    <x v="196"/>
    <s v="Inventory movement"/>
    <x v="0"/>
    <x v="0"/>
    <n v="3318235"/>
    <x v="30"/>
    <x v="2"/>
    <s v="NA"/>
    <n v="-20"/>
    <n v="30.771869639794168"/>
    <n v="-615.4373927958834"/>
    <x v="2"/>
    <m/>
    <m/>
    <s v="Orthopremium ltda"/>
    <s v="Entregados a Orthopremium, pagados a la cuenta Dra Elsa"/>
    <m/>
  </r>
  <r>
    <x v="196"/>
    <s v="Inventory movement"/>
    <x v="0"/>
    <x v="0"/>
    <s v="O-Ring"/>
    <x v="61"/>
    <x v="44"/>
    <s v="NA"/>
    <n v="-50"/>
    <n v="0.30771869639794169"/>
    <n v="-15.385934819897084"/>
    <x v="2"/>
    <m/>
    <m/>
    <s v="Orthopremium ltda"/>
    <s v="Entregados a Orthopremium, pagados a la cuenta Dra Elsa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82">
  <r>
    <d v="2024-10-02T00:00:00"/>
    <s v="Purchasing"/>
    <x v="0"/>
    <s v="Ankyra"/>
    <s v="TSXX-LOA2010"/>
    <x v="0"/>
    <x v="0"/>
    <s v="EE180815X1"/>
    <n v="71"/>
    <n v="51750"/>
    <n v="3674250"/>
    <x v="0"/>
    <s v="SAMPEDRO FV 147067"/>
    <m/>
    <m/>
    <m/>
    <m/>
  </r>
  <r>
    <d v="2024-11-18T00:00:00"/>
    <s v="Purchasing"/>
    <x v="0"/>
    <s v="Ankyra"/>
    <s v="TSXX-LOA2010"/>
    <x v="0"/>
    <x v="0"/>
    <s v="EE182212X1"/>
    <n v="29"/>
    <n v="51750"/>
    <n v="1500750"/>
    <x v="0"/>
    <s v="SAMPEDRO FV 150118"/>
    <m/>
    <m/>
    <m/>
    <m/>
  </r>
  <r>
    <d v="2024-01-11T00:00:00"/>
    <s v="Sales"/>
    <x v="1"/>
    <s v="Bio-Ray"/>
    <n v="3308050"/>
    <x v="1"/>
    <x v="1"/>
    <s v="NA"/>
    <n v="-2"/>
    <n v="505243.49166666658"/>
    <n v="-1010486.9833333332"/>
    <x v="0"/>
    <m/>
    <s v="20240007"/>
    <s v="MediLine (JJ Grand Prix - Guatemala)"/>
    <m/>
    <m/>
  </r>
  <r>
    <d v="2024-01-11T00:00:00"/>
    <s v="Sales"/>
    <x v="1"/>
    <s v="Bio-Ray"/>
    <n v="3318235"/>
    <x v="2"/>
    <x v="2"/>
    <s v="NA"/>
    <n v="-2"/>
    <n v="126823.496"/>
    <n v="-253646.992"/>
    <x v="0"/>
    <m/>
    <s v="20240007"/>
    <s v="MediLine (JJ Grand Prix - Guatemala)"/>
    <m/>
    <s v="Catalina"/>
  </r>
  <r>
    <d v="2024-01-12T00:00:00"/>
    <s v="Donación"/>
    <x v="0"/>
    <s v="Ankyra"/>
    <s v="TSXX-LOA2008"/>
    <x v="3"/>
    <x v="3"/>
    <s v="EE152481X1"/>
    <n v="-2"/>
    <n v="51750"/>
    <n v="-103500"/>
    <x v="1"/>
    <m/>
    <m/>
    <s v="Entregados a Virginia para ciruguia de paciente Sandra Castañeda, cirugano Dr. Diego Chavez"/>
    <m/>
    <m/>
  </r>
  <r>
    <d v="2024-01-12T00:00:00"/>
    <s v="Inventory loan"/>
    <x v="0"/>
    <s v="Ankyra"/>
    <s v="TSXX-LOA2014"/>
    <x v="4"/>
    <x v="4"/>
    <s v="EE142363X1"/>
    <n v="-2"/>
    <n v="51750"/>
    <n v="-103500"/>
    <x v="1"/>
    <m/>
    <m/>
    <m/>
    <s v="Virginia "/>
    <m/>
  </r>
  <r>
    <d v="2024-01-15T00:00:00"/>
    <s v="Inventory loan"/>
    <x v="0"/>
    <s v="Ankyra"/>
    <s v="TSXX-LOA2014"/>
    <x v="4"/>
    <x v="4"/>
    <s v="EE162379X1"/>
    <n v="2"/>
    <n v="51750"/>
    <n v="103500"/>
    <x v="1"/>
    <m/>
    <m/>
    <m/>
    <s v="Virginia "/>
    <m/>
  </r>
  <r>
    <d v="2024-01-16T00:00:00"/>
    <s v="Sales"/>
    <x v="0"/>
    <s v="Bio-Ray"/>
    <s v="M-211308"/>
    <x v="5"/>
    <x v="5"/>
    <s v="L210206901"/>
    <n v="-3"/>
    <n v="73331"/>
    <n v="2199930"/>
    <x v="1"/>
    <m/>
    <n v="20240009"/>
    <s v="Smile Arc (Panamá - Dr Martinelli)"/>
    <m/>
    <m/>
  </r>
  <r>
    <d v="2024-01-16T00:00:00"/>
    <s v="Sales"/>
    <x v="0"/>
    <s v="Ankyra"/>
    <s v="TSXX-LOA2012"/>
    <x v="6"/>
    <x v="6"/>
    <s v="EE156002X1"/>
    <n v="-5"/>
    <n v="51750"/>
    <n v="-258750"/>
    <x v="1"/>
    <m/>
    <n v="20240009"/>
    <s v="Smile Arc (Panamá - Dr Martinelli)"/>
    <m/>
    <m/>
  </r>
  <r>
    <d v="2024-01-16T00:00:00"/>
    <s v="Sales"/>
    <x v="0"/>
    <s v="Bio-Ray"/>
    <s v="A-1PL-212012"/>
    <x v="7"/>
    <x v="6"/>
    <s v="L230702001"/>
    <n v="-40"/>
    <n v="14.268493150684932"/>
    <n v="-570.7397260273973"/>
    <x v="2"/>
    <m/>
    <n v="20240009"/>
    <s v="Smile Arc (Panamá - Dr Martinelli)"/>
    <m/>
    <m/>
  </r>
  <r>
    <d v="2024-01-16T00:00:00"/>
    <s v="Sales"/>
    <x v="0"/>
    <s v="Ankyra"/>
    <s v="TSXX-LOA1508"/>
    <x v="8"/>
    <x v="7"/>
    <s v="EE148345X1"/>
    <n v="-2"/>
    <n v="51750"/>
    <n v="-103500"/>
    <x v="1"/>
    <m/>
    <n v="20240009"/>
    <s v="Smile Arc (Panamá - Dr Martinelli)"/>
    <m/>
    <m/>
  </r>
  <r>
    <d v="2024-01-16T00:00:00"/>
    <s v="Sales"/>
    <x v="0"/>
    <s v="Ankyra"/>
    <s v="TSXX-LOACE1508"/>
    <x v="9"/>
    <x v="8"/>
    <s v="EE149532X1"/>
    <n v="-6"/>
    <n v="51750"/>
    <n v="-310500"/>
    <x v="1"/>
    <m/>
    <s v="20240010"/>
    <s v="Global Connection &amp; Innovation LLC (Mauricio Arbelaez - USA)"/>
    <m/>
    <m/>
  </r>
  <r>
    <d v="2024-01-16T00:00:00"/>
    <s v="Sales"/>
    <x v="0"/>
    <s v="Ankyra"/>
    <s v="TSXX-LOA1508"/>
    <x v="8"/>
    <x v="7"/>
    <s v="EE138065X1"/>
    <n v="-5"/>
    <n v="51750"/>
    <n v="258750"/>
    <x v="1"/>
    <m/>
    <s v="20240010"/>
    <s v="Global Connection &amp; Innovation LLC (Mauricio Arbelaez - USA)"/>
    <m/>
    <m/>
  </r>
  <r>
    <d v="2024-01-16T00:00:00"/>
    <s v="Sales"/>
    <x v="0"/>
    <s v="Ankyra"/>
    <s v="TSXX-LOA1508"/>
    <x v="8"/>
    <x v="7"/>
    <s v="EE141992X1"/>
    <n v="-7"/>
    <n v="51750"/>
    <n v="465750"/>
    <x v="1"/>
    <m/>
    <s v="20240010"/>
    <s v="Global Connection &amp; Innovation LLC (Mauricio Arbelaez - USA)"/>
    <m/>
    <m/>
  </r>
  <r>
    <d v="2024-01-16T00:00:00"/>
    <s v="Sales"/>
    <x v="0"/>
    <s v="Ankyra"/>
    <s v="TSXX-LOA1508"/>
    <x v="8"/>
    <x v="7"/>
    <s v="EE148346X1"/>
    <n v="-13"/>
    <n v="51750"/>
    <n v="-672750"/>
    <x v="1"/>
    <m/>
    <s v="20240010"/>
    <s v="Global Connection &amp; Innovation LLC (Mauricio Arbelaez - USA)"/>
    <m/>
    <m/>
  </r>
  <r>
    <d v="2024-01-16T00:00:00"/>
    <s v="Sales"/>
    <x v="0"/>
    <s v="Ankyra"/>
    <s v="TSXX-LOA2008"/>
    <x v="3"/>
    <x v="3"/>
    <s v="EE152481X1"/>
    <n v="-5"/>
    <n v="51750"/>
    <n v="5175000"/>
    <x v="1"/>
    <m/>
    <s v="20240010"/>
    <s v="Global Connection &amp; Innovation LLC (Mauricio Arbelaez - USA)"/>
    <m/>
    <m/>
  </r>
  <r>
    <d v="2024-01-12T00:00:00"/>
    <s v="Donación"/>
    <x v="0"/>
    <s v="Ankyra"/>
    <s v="TSXX-LOA2010"/>
    <x v="0"/>
    <x v="0"/>
    <s v="EE148358X1"/>
    <n v="-2"/>
    <n v="51750"/>
    <n v="-103500"/>
    <x v="1"/>
    <m/>
    <m/>
    <s v="Entregados a Virginia para ciruguia de paciente Sandra Castañeda, cirugano Dr. Diego Chavez"/>
    <m/>
    <m/>
  </r>
  <r>
    <d v="2024-01-16T00:00:00"/>
    <s v="Sales"/>
    <x v="0"/>
    <s v="Ankyra"/>
    <s v="TSXX-LOA2014"/>
    <x v="4"/>
    <x v="4"/>
    <s v="EE148373X1"/>
    <n v="-22"/>
    <n v="51750"/>
    <n v="3105000"/>
    <x v="1"/>
    <m/>
    <s v="20240010"/>
    <s v="Global Connection &amp; Innovation LLC (Mauricio Arbelaez - USA)"/>
    <m/>
    <m/>
  </r>
  <r>
    <d v="2024-01-16T00:00:00"/>
    <s v="Sales"/>
    <x v="0"/>
    <s v="Ankyra"/>
    <s v="TSXX-LOA2017"/>
    <x v="10"/>
    <x v="9"/>
    <s v="EE160215X1"/>
    <n v="-7"/>
    <n v="51750"/>
    <n v="-362250"/>
    <x v="1"/>
    <m/>
    <s v="20240010"/>
    <s v="Global Connection &amp; Innovation LLC (Mauricio Arbelaez - USA)"/>
    <m/>
    <m/>
  </r>
  <r>
    <d v="2024-01-19T00:00:00"/>
    <s v="Sales"/>
    <x v="0"/>
    <s v="Bio-Ray"/>
    <s v="A-1PL-211508"/>
    <x v="11"/>
    <x v="7"/>
    <s v=" L230509301"/>
    <n v="-15"/>
    <n v="69131"/>
    <n v="-1036965"/>
    <x v="0"/>
    <m/>
    <s v="20240011"/>
    <s v="Medicona SRL (Guillermo Ramírez-Rep Dominicana)"/>
    <m/>
    <m/>
  </r>
  <r>
    <d v="2024-01-19T00:00:00"/>
    <s v="Sales"/>
    <x v="0"/>
    <s v="Bio-Ray"/>
    <s v="A-1PL-212008"/>
    <x v="12"/>
    <x v="3"/>
    <s v=" L230402901"/>
    <n v="-15"/>
    <n v="69131"/>
    <n v="-1036965"/>
    <x v="0"/>
    <m/>
    <s v="20240011"/>
    <s v="Medicona SRL (Guillermo Ramírez-Rep Dominicana)"/>
    <m/>
    <m/>
  </r>
  <r>
    <d v="2024-01-19T00:00:00"/>
    <s v="Sales"/>
    <x v="0"/>
    <s v="Bio-Ray"/>
    <s v="A-1PIZC-212014"/>
    <x v="13"/>
    <x v="10"/>
    <s v="L230905901"/>
    <n v="-9"/>
    <n v="18.345205479452055"/>
    <n v="-165.1068493150685"/>
    <x v="2"/>
    <m/>
    <s v="20240011"/>
    <s v="Medicona SRL (Guillermo Ramírez-Rep Dominicana)"/>
    <m/>
    <m/>
  </r>
  <r>
    <d v="2024-01-19T00:00:00"/>
    <s v="Sales"/>
    <x v="0"/>
    <s v="Ankyra"/>
    <s v="TSXX-LOA1508"/>
    <x v="8"/>
    <x v="7"/>
    <s v="EE138062X1"/>
    <n v="-1"/>
    <n v="51750"/>
    <n v="1478400"/>
    <x v="0"/>
    <m/>
    <s v="20240011"/>
    <s v="Medicona SRL (Guillermo Ramírez-Rep Dominicana)"/>
    <m/>
    <m/>
  </r>
  <r>
    <d v="2024-01-19T00:00:00"/>
    <s v="Sales"/>
    <x v="0"/>
    <s v="Ankyra"/>
    <s v="TSXX-LOA1508"/>
    <x v="8"/>
    <x v="7"/>
    <s v="EE148345X1"/>
    <n v="-2"/>
    <n v="51750"/>
    <n v="3105000"/>
    <x v="0"/>
    <m/>
    <s v="20240011"/>
    <s v="Medicona SRL (Guillermo Ramírez-Rep Dominicana)"/>
    <m/>
    <m/>
  </r>
  <r>
    <d v="2024-01-19T00:00:00"/>
    <s v="Sales"/>
    <x v="0"/>
    <s v="Ankyra"/>
    <s v="TSXX-LOA1508"/>
    <x v="8"/>
    <x v="7"/>
    <s v="EE152484X1"/>
    <n v="-2"/>
    <n v="51750"/>
    <n v="103500"/>
    <x v="0"/>
    <m/>
    <s v="20240011"/>
    <s v="Medicona SRL (Guillermo Ramírez-Rep Dominicana)"/>
    <m/>
    <m/>
  </r>
  <r>
    <d v="2024-01-19T00:00:00"/>
    <s v="Sales"/>
    <x v="0"/>
    <s v="Ankyra"/>
    <s v="TSXX-LOA2008"/>
    <x v="3"/>
    <x v="3"/>
    <s v="EE152481X1"/>
    <n v="-3"/>
    <n v="51750"/>
    <n v="-155250"/>
    <x v="0"/>
    <m/>
    <s v="20240011"/>
    <s v="Medicona SRL (Guillermo Ramírez-Rep Dominicana)"/>
    <m/>
    <m/>
  </r>
  <r>
    <d v="2024-01-19T00:00:00"/>
    <s v="Sales"/>
    <x v="0"/>
    <s v="Ankyra"/>
    <s v="TSXX-LOA2008"/>
    <x v="3"/>
    <x v="3"/>
    <s v="EE152480X1"/>
    <n v="-2"/>
    <n v="51750"/>
    <n v="103500"/>
    <x v="0"/>
    <m/>
    <s v="20240011"/>
    <s v="Medicona SRL (Guillermo Ramírez-Rep Dominicana)"/>
    <m/>
    <m/>
  </r>
  <r>
    <d v="2024-01-16T00:00:00"/>
    <s v="Sales"/>
    <x v="0"/>
    <s v="Bio-Ray"/>
    <s v="A-1PL-212010"/>
    <x v="14"/>
    <x v="0"/>
    <s v=" L230601001"/>
    <n v="-11"/>
    <n v="69131"/>
    <n v="-760441"/>
    <x v="0"/>
    <m/>
    <n v="20240009"/>
    <s v="Smile Arc (Panamá - Dr Martinelli)"/>
    <m/>
    <m/>
  </r>
  <r>
    <d v="2024-01-19T00:00:00"/>
    <s v="Sales"/>
    <x v="0"/>
    <s v="Ankyra"/>
    <s v="TSXX-LOA2014"/>
    <x v="4"/>
    <x v="4"/>
    <s v="EE148373X1"/>
    <n v="-3"/>
    <n v="51750"/>
    <n v="3105000"/>
    <x v="0"/>
    <m/>
    <s v="20240011"/>
    <s v="Medicona SRL (Guillermo Ramírez-Rep Dominicana)"/>
    <m/>
    <m/>
  </r>
  <r>
    <d v="2024-01-19T00:00:00"/>
    <s v="Sales"/>
    <x v="0"/>
    <s v="Ankyra"/>
    <s v="TSXX-LOA2014"/>
    <x v="4"/>
    <x v="4"/>
    <s v="EE162379X1"/>
    <n v="-2"/>
    <n v="51750"/>
    <n v="103500"/>
    <x v="0"/>
    <m/>
    <s v="20240011"/>
    <s v="Medicona SRL (Guillermo Ramírez-Rep Dominicana)"/>
    <m/>
    <m/>
  </r>
  <r>
    <d v="2024-01-19T00:00:00"/>
    <s v="Sales"/>
    <x v="0"/>
    <s v="Ankyra"/>
    <s v="TSXX-LOA2012"/>
    <x v="6"/>
    <x v="6"/>
    <s v="EE156002X1"/>
    <n v="-3"/>
    <n v="51750"/>
    <n v="2300000"/>
    <x v="0"/>
    <m/>
    <s v="20240011"/>
    <s v="Medicona SRL (Guillermo Ramírez-Rep Dominicana)"/>
    <m/>
    <m/>
  </r>
  <r>
    <d v="2024-01-19T00:00:00"/>
    <s v="Sales"/>
    <x v="0"/>
    <s v="Ankyra"/>
    <s v="TSXX-LOA2012"/>
    <x v="6"/>
    <x v="6"/>
    <s v="EE162378X1"/>
    <n v="-2"/>
    <n v="51750"/>
    <n v="103500"/>
    <x v="0"/>
    <m/>
    <s v="20240011"/>
    <s v="Medicona SRL (Guillermo Ramírez-Rep Dominicana)"/>
    <m/>
    <m/>
  </r>
  <r>
    <d v="2024-01-19T00:00:00"/>
    <s v="Sales"/>
    <x v="0"/>
    <s v="Bio-Ray"/>
    <s v="A-1PL-212012"/>
    <x v="7"/>
    <x v="6"/>
    <s v="L230702001"/>
    <n v="-15"/>
    <n v="14.268493150684932"/>
    <n v="-214.02739726027397"/>
    <x v="2"/>
    <m/>
    <s v="20240011"/>
    <s v="Medicona SRL (Guillermo Ramírez-Rep Dominicana)"/>
    <m/>
    <m/>
  </r>
  <r>
    <d v="2024-01-19T00:00:00"/>
    <s v="Inventory loan"/>
    <x v="0"/>
    <s v="Ankyra"/>
    <s v="TSXX-LOA2014"/>
    <x v="4"/>
    <x v="4"/>
    <s v="EE162878X1"/>
    <n v="-45"/>
    <n v="51750"/>
    <n v="6727500"/>
    <x v="1"/>
    <m/>
    <m/>
    <m/>
    <s v="Solicitado por la Dra. Elsa Arango, Entregado a Silvia (Orthopremium) 22-01-2024"/>
    <m/>
  </r>
  <r>
    <d v="2024-01-19T00:00:00"/>
    <s v="Inventory loan"/>
    <x v="0"/>
    <s v="Ankyra"/>
    <s v="TSXX-LOA2014"/>
    <x v="4"/>
    <x v="4"/>
    <s v="EE148373X1"/>
    <n v="-15"/>
    <n v="51750"/>
    <n v="3105000"/>
    <x v="1"/>
    <m/>
    <m/>
    <m/>
    <s v="Solicitado por la Dra. Elsa Arango, Entregado a Silvia (Orthopremium) 22-01-2024"/>
    <m/>
  </r>
  <r>
    <d v="2024-01-19T00:00:00"/>
    <s v="Sales"/>
    <x v="0"/>
    <s v="Bio-Ray"/>
    <s v="A-1PL-211508"/>
    <x v="11"/>
    <x v="7"/>
    <s v=" L230509301"/>
    <n v="-8"/>
    <n v="69131"/>
    <n v="3456550"/>
    <x v="1"/>
    <m/>
    <s v="20240012"/>
    <s v="Dr Carlos Ramiro Llusca (Ecuador)"/>
    <m/>
    <m/>
  </r>
  <r>
    <d v="2024-01-19T00:00:00"/>
    <s v="Sales"/>
    <x v="0"/>
    <s v="Bio-Ray"/>
    <s v="A-1PL-212008"/>
    <x v="12"/>
    <x v="3"/>
    <s v=" L230402901"/>
    <n v="-2"/>
    <n v="69131"/>
    <n v="4147860"/>
    <x v="1"/>
    <m/>
    <s v="20240012"/>
    <s v="Dr Carlos Ramiro Llusca (Ecuador)"/>
    <m/>
    <m/>
  </r>
  <r>
    <d v="2024-01-16T00:00:00"/>
    <s v="Sales"/>
    <x v="0"/>
    <s v="Ankyra"/>
    <s v="TSXX-LOA2010"/>
    <x v="0"/>
    <x v="0"/>
    <s v="EE148352X1"/>
    <n v="-10"/>
    <n v="51750"/>
    <n v="3105000"/>
    <x v="1"/>
    <m/>
    <s v="20240010"/>
    <s v="Global Connection &amp; Innovation LLC (Mauricio Arbelaez - USA)"/>
    <m/>
    <m/>
  </r>
  <r>
    <d v="2024-01-19T00:00:00"/>
    <s v="Sales"/>
    <x v="0"/>
    <s v="Bio-Ray"/>
    <s v="A-1PS-222012"/>
    <x v="15"/>
    <x v="11"/>
    <s v="L220601301"/>
    <n v="-3"/>
    <n v="104000"/>
    <n v="-312000"/>
    <x v="0"/>
    <m/>
    <s v="20240012"/>
    <s v="Dr Carlos Ramiro Llusca (Ecuador)"/>
    <m/>
    <m/>
  </r>
  <r>
    <d v="2024-01-19T00:00:00"/>
    <s v="Sales"/>
    <x v="0"/>
    <s v="Bio-Ray"/>
    <s v="A-1PIZC-212014"/>
    <x v="13"/>
    <x v="10"/>
    <s v="L230905901"/>
    <n v="-7"/>
    <n v="18.345205479452055"/>
    <n v="-128.41643835616438"/>
    <x v="2"/>
    <m/>
    <s v="20240012"/>
    <s v="Dr Carlos Ramiro Llusca (Ecuador)"/>
    <m/>
    <m/>
  </r>
  <r>
    <d v="2024-01-19T00:00:00"/>
    <s v="Sales"/>
    <x v="0"/>
    <s v="Bio-Ray"/>
    <s v="A-1PIZC-212017"/>
    <x v="16"/>
    <x v="12"/>
    <s v=" L230500801"/>
    <n v="-6"/>
    <n v="75398.578723404251"/>
    <n v="8888200"/>
    <x v="1"/>
    <m/>
    <s v="20240012"/>
    <s v="Dr Carlos Ramiro Llusca (Ecuador)"/>
    <m/>
    <m/>
  </r>
  <r>
    <d v="2024-01-19T00:00:00"/>
    <s v="Sales"/>
    <x v="0"/>
    <s v="Ankyra"/>
    <s v="TSXX-LOA2012"/>
    <x v="6"/>
    <x v="6"/>
    <s v="EE156002X1"/>
    <n v="-15"/>
    <n v="51750"/>
    <n v="2300000"/>
    <x v="1"/>
    <m/>
    <s v="20240012"/>
    <s v="Dr Carlos Ramiro Llusca (Ecuador)"/>
    <m/>
    <m/>
  </r>
  <r>
    <d v="2024-01-19T00:00:00"/>
    <s v="Sales"/>
    <x v="0"/>
    <s v="Bio-Ray"/>
    <s v="A-1PL-212012"/>
    <x v="7"/>
    <x v="6"/>
    <s v="L230307201"/>
    <n v="-70"/>
    <n v="14.268493150684932"/>
    <n v="-998.79452054794524"/>
    <x v="2"/>
    <m/>
    <s v="20240012"/>
    <s v="Dr Carlos Ramiro Llusca (Ecuador)"/>
    <m/>
    <m/>
  </r>
  <r>
    <d v="2024-01-19T00:00:00"/>
    <s v="Sales"/>
    <x v="0"/>
    <s v="Ankyra"/>
    <s v="TSXX-LOA2010"/>
    <x v="0"/>
    <x v="0"/>
    <s v="EE148352X1"/>
    <n v="-5"/>
    <n v="51750"/>
    <n v="3105000"/>
    <x v="0"/>
    <m/>
    <s v="20240011"/>
    <s v="Medicona SRL (Guillermo Ramírez-Rep Dominicana)"/>
    <m/>
    <m/>
  </r>
  <r>
    <d v="2024-01-30T00:00:00"/>
    <s v="Inventory loan"/>
    <x v="0"/>
    <s v="Bio-Ray"/>
    <s v="M-211308"/>
    <x v="5"/>
    <x v="5"/>
    <s v="L210206901"/>
    <n v="4"/>
    <n v="73331"/>
    <n v="293324"/>
    <x v="1"/>
    <m/>
    <m/>
    <m/>
    <s v="Devolucion Mauricio Arbelaez"/>
    <m/>
  </r>
  <r>
    <d v="2024-01-30T00:00:00"/>
    <s v="Inventory loan"/>
    <x v="0"/>
    <s v="Bio-Ray"/>
    <s v="A-1PIZC-212014"/>
    <x v="13"/>
    <x v="10"/>
    <s v="L230905901"/>
    <n v="4"/>
    <n v="88882"/>
    <n v="355528"/>
    <x v="0"/>
    <m/>
    <m/>
    <m/>
    <s v="Devolucion Mauricio Arbelaez"/>
    <m/>
  </r>
  <r>
    <d v="2024-01-30T00:00:00"/>
    <s v="Inventory "/>
    <x v="1"/>
    <s v="Bio-Ray"/>
    <n v="3318235"/>
    <x v="2"/>
    <x v="2"/>
    <m/>
    <n v="1"/>
    <n v="126823.496"/>
    <n v="126823.496"/>
    <x v="1"/>
    <m/>
    <m/>
    <m/>
    <s v="Devolucion Mauricio Arbelaez"/>
    <m/>
  </r>
  <r>
    <d v="2024-01-30T00:00:00"/>
    <s v="Inventory "/>
    <x v="1"/>
    <s v="Bio-Ray"/>
    <n v="3308050"/>
    <x v="1"/>
    <x v="1"/>
    <s v="NA"/>
    <n v="1"/>
    <n v="405643.99600000004"/>
    <n v="405643.99600000004"/>
    <x v="0"/>
    <m/>
    <m/>
    <m/>
    <s v="Devolucion Mauricio Arbelaez"/>
    <m/>
  </r>
  <r>
    <d v="2024-02-06T00:00:00"/>
    <s v="Sales"/>
    <x v="1"/>
    <s v="Bio-Ray"/>
    <n v="3308050"/>
    <x v="1"/>
    <x v="1"/>
    <s v="NA"/>
    <n v="-1"/>
    <n v="405643.99599999998"/>
    <n v="-405643.99599999998"/>
    <x v="0"/>
    <m/>
    <n v="20240040"/>
    <s v="Dr. Jorge Enrique Contreras"/>
    <m/>
    <m/>
  </r>
  <r>
    <d v="2024-02-06T00:00:00"/>
    <s v="Sales"/>
    <x v="0"/>
    <s v="Ankyra"/>
    <s v="TSXX-LOA2012"/>
    <x v="6"/>
    <x v="6"/>
    <s v="EE160214X1"/>
    <n v="-4"/>
    <n v="51750"/>
    <n v="4140000"/>
    <x v="1"/>
    <m/>
    <n v="20240040"/>
    <s v="Dr. Jorge Enrique Contreras"/>
    <m/>
    <m/>
  </r>
  <r>
    <d v="2024-02-06T00:00:00"/>
    <s v="Sales"/>
    <x v="1"/>
    <s v="Bio-Ray"/>
    <n v="3318235"/>
    <x v="2"/>
    <x v="2"/>
    <s v="NA"/>
    <n v="-1"/>
    <n v="126823.496"/>
    <n v="2536469.92"/>
    <x v="0"/>
    <m/>
    <n v="20240040"/>
    <s v="Dr. Jorge Enrique Contreras"/>
    <m/>
    <m/>
  </r>
  <r>
    <d v="2024-02-07T00:00:00"/>
    <s v="Sales"/>
    <x v="0"/>
    <s v="Bio-Ray"/>
    <s v="A-1PS-222012"/>
    <x v="15"/>
    <x v="11"/>
    <s v="L220601301"/>
    <n v="-3"/>
    <n v="104000"/>
    <n v="-312000"/>
    <x v="0"/>
    <m/>
    <n v="20240041"/>
    <s v="SMILE ARC PANAMÀ,S.A."/>
    <m/>
    <m/>
  </r>
  <r>
    <d v="2024-02-07T00:00:00"/>
    <s v="Sales"/>
    <x v="0"/>
    <s v="Bio-Ray"/>
    <s v="A-1PIZC-212014"/>
    <x v="13"/>
    <x v="10"/>
    <s v="L230905901"/>
    <n v="-22"/>
    <n v="18.345205479452055"/>
    <n v="-403.59452054794519"/>
    <x v="2"/>
    <m/>
    <n v="20240041"/>
    <s v="SMILE ARC PANAMÀ,S.A."/>
    <m/>
    <m/>
  </r>
  <r>
    <d v="2024-02-07T00:00:00"/>
    <s v="Sales"/>
    <x v="0"/>
    <s v="Bio-Ray"/>
    <s v="A-1PL-212012"/>
    <x v="7"/>
    <x v="6"/>
    <s v="L230702001"/>
    <n v="-25"/>
    <n v="14.268493150684932"/>
    <n v="-356.71232876712332"/>
    <x v="2"/>
    <m/>
    <n v="20240041"/>
    <s v="SMILE ARC PANAMÀ,S.A."/>
    <m/>
    <m/>
  </r>
  <r>
    <d v="2024-02-07T00:00:00"/>
    <s v="Sales"/>
    <x v="0"/>
    <s v="Ankyra"/>
    <s v="TSXX-LOART2012"/>
    <x v="17"/>
    <x v="13"/>
    <s v="EE148385X1"/>
    <n v="-5"/>
    <n v="51750"/>
    <n v="2587500"/>
    <x v="1"/>
    <m/>
    <n v="20240041"/>
    <s v="SMILE ARC PANAMÀ,S.A."/>
    <m/>
    <m/>
  </r>
  <r>
    <d v="2024-02-07T00:00:00"/>
    <s v="Purchasing"/>
    <x v="0"/>
    <s v="Ankyra"/>
    <s v="TSXX-LOA1508"/>
    <x v="8"/>
    <x v="7"/>
    <s v="EE167606X1"/>
    <n v="50"/>
    <n v="51750"/>
    <n v="2587500"/>
    <x v="0"/>
    <s v="SAMPEDRO FV 130605"/>
    <m/>
    <m/>
    <m/>
    <m/>
  </r>
  <r>
    <d v="2024-02-07T00:00:00"/>
    <s v="Purchasing"/>
    <x v="0"/>
    <s v="Ankyra"/>
    <s v="TSXX-LOA2008"/>
    <x v="3"/>
    <x v="3"/>
    <s v="EE167605X1"/>
    <n v="50"/>
    <n v="51750"/>
    <n v="2587500"/>
    <x v="0"/>
    <s v="SAMPEDRO FV 130605"/>
    <m/>
    <m/>
    <m/>
    <m/>
  </r>
  <r>
    <d v="2024-01-19T00:00:00"/>
    <s v="Sales"/>
    <x v="0"/>
    <s v="Bio-Ray"/>
    <s v="A-1PL-212010"/>
    <x v="14"/>
    <x v="0"/>
    <s v=" L230601001"/>
    <n v="-30"/>
    <n v="69131"/>
    <n v="6913100"/>
    <x v="0"/>
    <m/>
    <s v="20240012"/>
    <s v="Dr Carlos Ramiro Llusca (Ecuador)"/>
    <m/>
    <m/>
  </r>
  <r>
    <d v="2024-02-07T00:00:00"/>
    <s v="Purchasing"/>
    <x v="0"/>
    <s v="Ankyra"/>
    <s v="TSXX-LOA2014"/>
    <x v="4"/>
    <x v="4"/>
    <s v="EE167603X1"/>
    <n v="50"/>
    <n v="51750"/>
    <n v="2587500"/>
    <x v="0"/>
    <s v="SAMPEDRO FV 130605"/>
    <m/>
    <m/>
    <m/>
    <m/>
  </r>
  <r>
    <d v="2024-02-07T00:00:00"/>
    <s v="Purchasing"/>
    <x v="0"/>
    <s v="Ankyra"/>
    <s v="TSXX-LOACE1508"/>
    <x v="18"/>
    <x v="8"/>
    <s v="EE167607X1"/>
    <n v="50"/>
    <n v="51750"/>
    <n v="2587500"/>
    <x v="0"/>
    <s v="SAMPEDRO FV 130605"/>
    <m/>
    <m/>
    <m/>
    <m/>
  </r>
  <r>
    <d v="2024-02-07T00:00:00"/>
    <s v="Purchasing"/>
    <x v="0"/>
    <s v="Ankyra"/>
    <s v="TSXX-LOA2012"/>
    <x v="6"/>
    <x v="6"/>
    <s v="EE167602X1"/>
    <n v="150"/>
    <n v="51750"/>
    <n v="7762500"/>
    <x v="0"/>
    <s v="SAMPEDRO FV 130605"/>
    <m/>
    <m/>
    <m/>
    <m/>
  </r>
  <r>
    <d v="2024-02-09T00:00:00"/>
    <s v="Sales"/>
    <x v="0"/>
    <s v="Ankyra"/>
    <s v="TSXX-LOA2020"/>
    <x v="19"/>
    <x v="14"/>
    <s v="EE160216X1"/>
    <n v="-1"/>
    <n v="60750"/>
    <n v="-60750"/>
    <x v="0"/>
    <m/>
    <s v="20240042"/>
    <s v="Noemy Rendón Hurtado"/>
    <s v="Virginia"/>
    <m/>
  </r>
  <r>
    <d v="2024-02-09T00:00:00"/>
    <s v="Sales"/>
    <x v="0"/>
    <s v="Ankyra"/>
    <s v="TSXX-LOA2014"/>
    <x v="4"/>
    <x v="4"/>
    <s v="EE162878X1"/>
    <n v="-6"/>
    <n v="51750"/>
    <n v="6727500"/>
    <x v="0"/>
    <m/>
    <s v="20240043"/>
    <s v="Luis Medrano (Mexico)"/>
    <m/>
    <m/>
  </r>
  <r>
    <d v="2024-02-09T00:00:00"/>
    <s v="Sales"/>
    <x v="1"/>
    <s v="Ankyra"/>
    <s v="820-029"/>
    <x v="20"/>
    <x v="15"/>
    <n v="52006"/>
    <n v="-2"/>
    <n v="647360"/>
    <n v="-5440000"/>
    <x v="0"/>
    <m/>
    <s v="20240043"/>
    <s v="Luis Medrano (Mexico)"/>
    <m/>
    <s v="Catalina"/>
  </r>
  <r>
    <d v="2024-02-09T00:00:00"/>
    <s v="Sales"/>
    <x v="1"/>
    <s v="Ankyra"/>
    <s v="820-031"/>
    <x v="21"/>
    <x v="2"/>
    <m/>
    <n v="-2"/>
    <n v="102340"/>
    <n v="-860000"/>
    <x v="0"/>
    <m/>
    <s v="20240043"/>
    <s v="Luis Medrano (Mexico)"/>
    <m/>
    <s v="Catalina"/>
  </r>
  <r>
    <d v="2024-02-09T00:00:00"/>
    <s v="Gift"/>
    <x v="1"/>
    <s v="Ankyra"/>
    <s v="820-031"/>
    <x v="21"/>
    <x v="2"/>
    <m/>
    <n v="-2"/>
    <n v="102340"/>
    <n v="-860000"/>
    <x v="0"/>
    <m/>
    <s v="20240043"/>
    <s v="Luis Medrano (Mexico)"/>
    <m/>
    <s v="Catalina"/>
  </r>
  <r>
    <d v="2024-02-09T00:00:00"/>
    <s v="Sales"/>
    <x v="0"/>
    <s v="Ankyra"/>
    <s v="TSXX-LOA2012"/>
    <x v="6"/>
    <x v="6"/>
    <s v="EE160214X1"/>
    <n v="-6"/>
    <n v="51750"/>
    <n v="4140000"/>
    <x v="0"/>
    <m/>
    <s v="20240043"/>
    <s v="Luis Medrano (Mexico)"/>
    <m/>
    <m/>
  </r>
  <r>
    <d v="2024-02-09T00:00:00"/>
    <s v="Sales"/>
    <x v="0"/>
    <s v="Ankyra"/>
    <s v="TSXX-LOA2014"/>
    <x v="4"/>
    <x v="4"/>
    <s v="EE162878X1"/>
    <n v="-4"/>
    <n v="51750"/>
    <n v="-207000"/>
    <x v="0"/>
    <m/>
    <s v="20240044"/>
    <s v="Carlos Bello (Venezuela)"/>
    <m/>
    <m/>
  </r>
  <r>
    <d v="2024-02-09T00:00:00"/>
    <s v="Sales"/>
    <x v="0"/>
    <s v="Ankyra"/>
    <s v="TSXX-LOA2017"/>
    <x v="10"/>
    <x v="9"/>
    <s v="EE148379X1"/>
    <n v="-2"/>
    <n v="51750"/>
    <n v="-103500"/>
    <x v="0"/>
    <m/>
    <s v="20240044"/>
    <s v="Carlos Bello (Venezuela)"/>
    <m/>
    <m/>
  </r>
  <r>
    <d v="2024-02-09T00:00:00"/>
    <s v="Sales"/>
    <x v="0"/>
    <s v="Ankyra"/>
    <s v="TSXX-LOA2012"/>
    <x v="6"/>
    <x v="6"/>
    <s v="EE160214X1"/>
    <n v="-4"/>
    <n v="51750"/>
    <n v="-207000"/>
    <x v="0"/>
    <m/>
    <s v="20240044"/>
    <s v="Carlos Bello (Venezuela)"/>
    <m/>
    <m/>
  </r>
  <r>
    <d v="2024-01-30T00:00:00"/>
    <s v="Inventory loan"/>
    <x v="0"/>
    <s v="Bio-Ray"/>
    <s v="A-1PL-212010"/>
    <x v="14"/>
    <x v="0"/>
    <s v=" L230601001"/>
    <n v="4"/>
    <n v="69131"/>
    <n v="276524"/>
    <x v="1"/>
    <m/>
    <m/>
    <m/>
    <s v="Devolucion Mauricio Arbelaez"/>
    <m/>
  </r>
  <r>
    <d v="2024-02-19T00:00:00"/>
    <s v="Inventory loan"/>
    <x v="0"/>
    <s v="Ankyra"/>
    <s v="TSXX-LOA2014"/>
    <x v="4"/>
    <x v="4"/>
    <s v="EE162878X1"/>
    <n v="45"/>
    <n v="51750"/>
    <n v="6727500"/>
    <x v="0"/>
    <m/>
    <m/>
    <m/>
    <s v="Devolucion prestamo Silvia (Orthopremium) no fuero usados"/>
    <m/>
  </r>
  <r>
    <d v="2024-02-19T00:00:00"/>
    <s v="Inventory loan"/>
    <x v="0"/>
    <s v="Ankyra"/>
    <s v="TSXX-LOA2014"/>
    <x v="4"/>
    <x v="4"/>
    <s v="EE148373X1"/>
    <n v="15"/>
    <n v="51750"/>
    <n v="3105000"/>
    <x v="0"/>
    <m/>
    <m/>
    <m/>
    <s v="Devolucion prestamo Silvia (Orthopremium) no fuero usados"/>
    <m/>
  </r>
  <r>
    <d v="2024-02-21T00:00:00"/>
    <s v="Sales"/>
    <x v="0"/>
    <s v="Bio-Ray"/>
    <s v="A-1PL-211508"/>
    <x v="11"/>
    <x v="7"/>
    <s v=" L230509301"/>
    <n v="-11"/>
    <n v="69131"/>
    <n v="-760441"/>
    <x v="0"/>
    <m/>
    <n v="20240046"/>
    <s v="MediLine (JJ Grand Prix - Guatemala)"/>
    <m/>
    <m/>
  </r>
  <r>
    <d v="2024-02-21T00:00:00"/>
    <s v="Sales"/>
    <x v="0"/>
    <s v="Bio-Ray"/>
    <s v="A-1PL-211508"/>
    <x v="11"/>
    <x v="7"/>
    <s v="L230602201"/>
    <n v="-4"/>
    <n v="14.268493150684932"/>
    <n v="-57.07397260273973"/>
    <x v="2"/>
    <m/>
    <n v="20240046"/>
    <s v="MediLine (JJ Grand Prix - Guatemala)"/>
    <m/>
    <m/>
  </r>
  <r>
    <d v="2024-02-07T00:00:00"/>
    <s v="Purchasing"/>
    <x v="0"/>
    <s v="Ankyra"/>
    <s v="TSXX-LOA2010"/>
    <x v="0"/>
    <x v="0"/>
    <s v="EE167604X1"/>
    <n v="100"/>
    <n v="51750"/>
    <n v="5175000"/>
    <x v="0"/>
    <s v="SAMPEDRO FV 130605"/>
    <m/>
    <m/>
    <m/>
    <m/>
  </r>
  <r>
    <d v="2024-02-20T00:00:00"/>
    <s v="Sales"/>
    <x v="1"/>
    <s v="Bio-Ray"/>
    <n v="3308050"/>
    <x v="1"/>
    <x v="1"/>
    <s v="NA"/>
    <n v="-2"/>
    <n v="505243.49166666658"/>
    <n v="-1010486.9833333332"/>
    <x v="0"/>
    <m/>
    <n v="20240046"/>
    <s v="MediLine (JJ Grand Prix - Guatemala)"/>
    <m/>
    <m/>
  </r>
  <r>
    <d v="2024-02-20T00:00:00"/>
    <s v="Sales"/>
    <x v="1"/>
    <s v="Bio-Ray"/>
    <n v="3318235"/>
    <x v="2"/>
    <x v="2"/>
    <s v="NA"/>
    <n v="-2"/>
    <n v="126823.496"/>
    <n v="2536469.92"/>
    <x v="0"/>
    <m/>
    <n v="20240046"/>
    <s v="MediLine (JJ Grand Prix - Guatemala)"/>
    <m/>
    <m/>
  </r>
  <r>
    <d v="2024-02-21T00:00:00"/>
    <s v="Sales"/>
    <x v="0"/>
    <s v="Bio-Ray"/>
    <s v="A-1PL-212012"/>
    <x v="7"/>
    <x v="6"/>
    <s v="L230307201"/>
    <n v="-6"/>
    <n v="14.268493150684932"/>
    <n v="-85.610958904109594"/>
    <x v="2"/>
    <m/>
    <s v="20240047"/>
    <s v="MediLine (JJ Grand Prix - Guatemala)"/>
    <m/>
    <m/>
  </r>
  <r>
    <d v="2024-02-21T00:00:00"/>
    <s v="Sales"/>
    <x v="0"/>
    <s v="Bio-Ray"/>
    <s v="A-1PIZC-212014"/>
    <x v="13"/>
    <x v="10"/>
    <s v="L230905901"/>
    <n v="-25"/>
    <n v="18.345205479452055"/>
    <n v="-458.63013698630135"/>
    <x v="2"/>
    <m/>
    <s v="20240047"/>
    <s v="MediLine (JJ Grand Prix - Guatemala)"/>
    <m/>
    <m/>
  </r>
  <r>
    <d v="2024-02-21T00:00:00"/>
    <s v="Sales"/>
    <x v="1"/>
    <s v="Bio-Ray"/>
    <n v="3318235"/>
    <x v="2"/>
    <x v="2"/>
    <s v="NA"/>
    <n v="-2"/>
    <n v="126823.496"/>
    <n v="-253646.992"/>
    <x v="0"/>
    <m/>
    <s v="20240047"/>
    <s v="MediLine (JJ Grand Prix - Guatemala)"/>
    <m/>
    <m/>
  </r>
  <r>
    <d v="2024-02-15T00:00:00"/>
    <s v="Donación"/>
    <x v="0"/>
    <s v="Ankyra"/>
    <s v="TSXX-LOA2010"/>
    <x v="0"/>
    <x v="0"/>
    <s v="EE148352X1"/>
    <n v="-3"/>
    <n v="51750"/>
    <n v="3105000"/>
    <x v="0"/>
    <m/>
    <m/>
    <s v="Virginia - uso consultorio Elsa Arango"/>
    <m/>
    <m/>
  </r>
  <r>
    <d v="2024-02-28T00:00:00"/>
    <s v="Sales"/>
    <x v="0"/>
    <s v="Ankyra"/>
    <s v="TSXX-LOA2008"/>
    <x v="3"/>
    <x v="3"/>
    <s v="EE152481X1"/>
    <n v="-25"/>
    <n v="51750"/>
    <n v="-1293750"/>
    <x v="0"/>
    <m/>
    <n v="20240048"/>
    <s v="Dr. Pedro Carballo (El Salvador-Jattin)"/>
    <m/>
    <m/>
  </r>
  <r>
    <d v="2024-02-28T00:00:00"/>
    <s v="Sales"/>
    <x v="0"/>
    <s v="Ankyra"/>
    <s v="TSXX-LOA2012"/>
    <x v="6"/>
    <x v="6"/>
    <s v="EE162877X1"/>
    <n v="-20"/>
    <n v="51750"/>
    <n v="-1035000"/>
    <x v="0"/>
    <m/>
    <n v="20240048"/>
    <s v="Dr. Pedro Carballo (El Salvador-Jattin)"/>
    <m/>
    <m/>
  </r>
  <r>
    <d v="2024-02-28T00:00:00"/>
    <s v="Sales"/>
    <x v="0"/>
    <s v="Ankyra"/>
    <s v="TSXX-LOA2014"/>
    <x v="4"/>
    <x v="4"/>
    <s v="EE162878X1"/>
    <n v="-20"/>
    <n v="51750"/>
    <n v="-1035000"/>
    <x v="0"/>
    <m/>
    <n v="20240048"/>
    <s v="Dr. Pedro Carballo (El Salvador-Jattin)"/>
    <m/>
    <m/>
  </r>
  <r>
    <d v="2024-03-03T00:00:00"/>
    <s v="Donación"/>
    <x v="0"/>
    <s v="Ankyra"/>
    <s v="TSXX-LOA2030"/>
    <x v="22"/>
    <x v="16"/>
    <s v="EE160218X1"/>
    <n v="-3"/>
    <n v="51750"/>
    <n v="-155250"/>
    <x v="0"/>
    <m/>
    <m/>
    <s v="Uso consultorio Dra Elsa"/>
    <m/>
    <m/>
  </r>
  <r>
    <d v="2024-03-03T00:00:00"/>
    <s v="Donación"/>
    <x v="0"/>
    <s v="Ankyra"/>
    <s v="TSXX-LOA2025"/>
    <x v="23"/>
    <x v="17"/>
    <s v="EE160217X1"/>
    <n v="-1"/>
    <n v="60750"/>
    <n v="-60750"/>
    <x v="0"/>
    <m/>
    <m/>
    <s v="Uso consultorio Dra Elsa"/>
    <m/>
    <m/>
  </r>
  <r>
    <d v="2024-02-21T00:00:00"/>
    <s v="Sales"/>
    <x v="0"/>
    <s v="Bio-Ray"/>
    <s v="A-1PL-212010"/>
    <x v="14"/>
    <x v="0"/>
    <s v="L230601001"/>
    <n v="-6"/>
    <n v="69131"/>
    <n v="-414786"/>
    <x v="0"/>
    <m/>
    <n v="20240046"/>
    <s v="MediLine (JJ Grand Prix - Guatemala)"/>
    <m/>
    <m/>
  </r>
  <r>
    <d v="2024-02-28T00:00:00"/>
    <s v="Sales"/>
    <x v="0"/>
    <s v="Ankyra"/>
    <s v="TSXX-LOA2010"/>
    <x v="0"/>
    <x v="0"/>
    <s v="EE148352X1"/>
    <n v="-20"/>
    <n v="51750"/>
    <n v="-1035000"/>
    <x v="0"/>
    <m/>
    <n v="20240048"/>
    <s v="Dr. Pedro Carballo (El Salvador-Jattin)"/>
    <m/>
    <m/>
  </r>
  <r>
    <d v="2024-03-12T00:00:00"/>
    <s v="Sales"/>
    <x v="0"/>
    <s v="Ankyra"/>
    <s v="TSXX-LOA2012"/>
    <x v="6"/>
    <x v="6"/>
    <s v="EE162877X1"/>
    <n v="-20"/>
    <n v="51750"/>
    <n v="-1035000"/>
    <x v="0"/>
    <m/>
    <s v="20240050"/>
    <s v="Medicona SRL (Guillermo Ramírez-Rep Dominicana)"/>
    <m/>
    <m/>
  </r>
  <r>
    <d v="2024-03-12T00:00:00"/>
    <s v="Sales"/>
    <x v="0"/>
    <s v="Bio-Ray"/>
    <s v="A-1PL-212012"/>
    <x v="7"/>
    <x v="6"/>
    <s v="L230307201"/>
    <n v="-20"/>
    <n v="14.268493150684932"/>
    <n v="-285.36986301369865"/>
    <x v="2"/>
    <m/>
    <s v="20240050"/>
    <s v="Medicona SRL (Guillermo Ramírez-Rep Dominicana)"/>
    <m/>
    <m/>
  </r>
  <r>
    <d v="2024-03-12T00:00:00"/>
    <s v="Sales"/>
    <x v="1"/>
    <s v="Bio-Ray"/>
    <n v="3308050"/>
    <x v="1"/>
    <x v="1"/>
    <s v="NA"/>
    <n v="-3"/>
    <n v="104.3726235741445"/>
    <n v="-313.11787072243351"/>
    <x v="2"/>
    <m/>
    <s v="20240052"/>
    <s v="Dr Carlos Ramiro Llusca (Ecuador)"/>
    <m/>
    <m/>
  </r>
  <r>
    <d v="2024-03-12T00:00:00"/>
    <s v="Sales"/>
    <x v="1"/>
    <s v="Bio-Ray"/>
    <n v="3318235"/>
    <x v="2"/>
    <x v="2"/>
    <s v="NA"/>
    <n v="-5"/>
    <n v="126823.496"/>
    <n v="2536469.92"/>
    <x v="0"/>
    <m/>
    <s v="20240052"/>
    <s v="Dr Carlos Ramiro Llusca (Ecuador)"/>
    <m/>
    <m/>
  </r>
  <r>
    <d v="2024-03-12T00:00:00"/>
    <s v="Sales"/>
    <x v="1"/>
    <s v="Ankyra"/>
    <s v="820-029"/>
    <x v="20"/>
    <x v="15"/>
    <n v="52006"/>
    <n v="-2"/>
    <n v="647360"/>
    <n v="27200000"/>
    <x v="0"/>
    <m/>
    <s v="20240052"/>
    <s v="Dr Carlos Ramiro Llusca (Ecuador)"/>
    <m/>
    <m/>
  </r>
  <r>
    <d v="2024-03-12T00:00:00"/>
    <s v="Sales"/>
    <x v="1"/>
    <s v="Ankyra"/>
    <s v="820-031"/>
    <x v="21"/>
    <x v="2"/>
    <s v="NA"/>
    <n v="-2"/>
    <n v="102340"/>
    <n v="6880000"/>
    <x v="0"/>
    <m/>
    <s v="20240052"/>
    <s v="Dr Carlos Ramiro Llusca (Ecuador)"/>
    <m/>
    <m/>
  </r>
  <r>
    <d v="2024-03-12T00:00:00"/>
    <s v="Sales"/>
    <x v="0"/>
    <s v="Bio-Ray"/>
    <s v="A-1PL-211508"/>
    <x v="11"/>
    <x v="7"/>
    <s v="L230602201"/>
    <n v="-8"/>
    <n v="14.268493150684932"/>
    <n v="2356643.94893617"/>
    <x v="2"/>
    <m/>
    <s v="20240052"/>
    <s v="Dr Carlos Ramiro Llusca (Ecuador)"/>
    <m/>
    <m/>
  </r>
  <r>
    <d v="2024-03-12T00:00:00"/>
    <s v="Sales"/>
    <x v="0"/>
    <s v="Bio-Ray"/>
    <s v="A-1PIZC-212017"/>
    <x v="16"/>
    <x v="12"/>
    <s v=" L230500801"/>
    <n v="-7"/>
    <n v="75398.578723404251"/>
    <n v="8888200"/>
    <x v="0"/>
    <m/>
    <s v="20240052"/>
    <s v="Dr Carlos Ramiro Llusca (Ecuador)"/>
    <m/>
    <m/>
  </r>
  <r>
    <d v="2024-03-12T00:00:00"/>
    <s v="Sales"/>
    <x v="0"/>
    <s v="Ankyra"/>
    <s v="TSXX-LOA2008"/>
    <x v="3"/>
    <x v="3"/>
    <s v="EE152481X1"/>
    <n v="-2"/>
    <n v="51750"/>
    <n v="-103500"/>
    <x v="0"/>
    <m/>
    <s v="20240052"/>
    <s v="Dr Carlos Ramiro Llusca (Ecuador)"/>
    <m/>
    <m/>
  </r>
  <r>
    <d v="2024-03-12T00:00:00"/>
    <s v="Sales"/>
    <x v="0"/>
    <s v="Ankyra"/>
    <s v="TSXX-LOA2010"/>
    <x v="0"/>
    <x v="0"/>
    <s v="EE148352X1"/>
    <n v="-5"/>
    <n v="51750"/>
    <n v="-258750"/>
    <x v="0"/>
    <m/>
    <s v="20240050"/>
    <s v="Medicona SRL (Guillermo Ramírez-Rep Dominicana)"/>
    <m/>
    <m/>
  </r>
  <r>
    <d v="2024-03-12T00:00:00"/>
    <s v="Sales"/>
    <x v="0"/>
    <s v="Ankyra"/>
    <s v="TSXX-LOART2012"/>
    <x v="17"/>
    <x v="13"/>
    <s v="EE148385X1"/>
    <n v="-10"/>
    <n v="51750"/>
    <n v="11500000"/>
    <x v="0"/>
    <m/>
    <s v="20240052"/>
    <s v="Dr Carlos Ramiro Llusca (Ecuador)"/>
    <m/>
    <m/>
  </r>
  <r>
    <d v="2024-03-12T00:00:00"/>
    <s v="Sales"/>
    <x v="0"/>
    <s v="Ankyra"/>
    <s v="TSXX-LOA2012"/>
    <x v="6"/>
    <x v="6"/>
    <s v="EE167602X1"/>
    <n v="-10"/>
    <n v="51750"/>
    <n v="7762500"/>
    <x v="0"/>
    <m/>
    <s v="20240052"/>
    <s v="Dr Carlos Ramiro Llusca (Ecuador)"/>
    <m/>
    <m/>
  </r>
  <r>
    <d v="2024-03-12T00:00:00"/>
    <s v="Sales"/>
    <x v="0"/>
    <s v="Bio-Ray"/>
    <s v="A-1PL-212012"/>
    <x v="7"/>
    <x v="6"/>
    <s v="L230307201"/>
    <n v="-4"/>
    <n v="14.268493150684932"/>
    <n v="-57.07397260273973"/>
    <x v="2"/>
    <m/>
    <s v="20240052"/>
    <s v="Dr Carlos Ramiro Llusca (Ecuador)"/>
    <m/>
    <m/>
  </r>
  <r>
    <d v="2024-03-20T00:00:00"/>
    <s v="Sales"/>
    <x v="1"/>
    <s v="Bio-Ray"/>
    <s v="Llave Corta"/>
    <x v="24"/>
    <x v="18"/>
    <m/>
    <n v="-1"/>
    <n v="286149.49600000004"/>
    <n v="-286149.49600000004"/>
    <x v="0"/>
    <m/>
    <s v="20240054"/>
    <s v="Beatriz E Erazo Urrea"/>
    <m/>
    <m/>
  </r>
  <r>
    <d v="2024-03-12T00:00:00"/>
    <s v="Sales"/>
    <x v="0"/>
    <s v="Bio-Ray"/>
    <s v="A-1PL-212010"/>
    <x v="14"/>
    <x v="0"/>
    <s v=" L230601001"/>
    <n v="-5"/>
    <n v="69131"/>
    <n v="-345655"/>
    <x v="0"/>
    <m/>
    <s v="20240050"/>
    <s v="Medicona SRL (Guillermo Ramírez-Rep Dominicana)"/>
    <m/>
    <m/>
  </r>
  <r>
    <d v="2024-03-12T00:00:00"/>
    <s v="Sales"/>
    <x v="0"/>
    <s v="Bio-Ray"/>
    <s v="A-1PL-212012"/>
    <x v="7"/>
    <x v="6"/>
    <s v="L231002601"/>
    <n v="-10"/>
    <n v="58916.098723404248"/>
    <n v="589160.98723404249"/>
    <x v="0"/>
    <m/>
    <s v="20240052"/>
    <s v="Dr Carlos Ramiro Llusca (Ecuador)"/>
    <s v="Prestamos por parte de Orthopremium"/>
    <m/>
  </r>
  <r>
    <d v="2024-03-12T00:00:00"/>
    <s v="Sales"/>
    <x v="0"/>
    <s v="Ankyra"/>
    <s v="TSXX-LOA2010"/>
    <x v="0"/>
    <x v="0"/>
    <s v="EE148352X1"/>
    <n v="-3"/>
    <n v="51750"/>
    <n v="3105000"/>
    <x v="0"/>
    <m/>
    <s v="20240052"/>
    <s v="Dr Carlos Ramiro Llusca (Ecuador)"/>
    <m/>
    <m/>
  </r>
  <r>
    <d v="2024-03-21T00:00:00"/>
    <s v="Sales"/>
    <x v="0"/>
    <s v="Ankyra"/>
    <s v="TSXX-LOA2008"/>
    <x v="3"/>
    <x v="3"/>
    <s v="EE167605X1"/>
    <n v="-40"/>
    <n v="51750"/>
    <n v="2587500"/>
    <x v="0"/>
    <m/>
    <s v="20240055"/>
    <s v="COIDES"/>
    <m/>
    <m/>
  </r>
  <r>
    <d v="2024-03-21T00:00:00"/>
    <s v="Sales"/>
    <x v="0"/>
    <s v="Ankyra"/>
    <s v="TSXX-LOART2012"/>
    <x v="17"/>
    <x v="13"/>
    <s v="EE148385X1"/>
    <n v="-40"/>
    <n v="51750"/>
    <n v="-2070000"/>
    <x v="0"/>
    <m/>
    <s v="20240055"/>
    <s v="COIDES"/>
    <m/>
    <m/>
  </r>
  <r>
    <d v="2024-03-21T00:00:00"/>
    <s v="Sales"/>
    <x v="0"/>
    <s v="Ankyra"/>
    <s v="TSXX-LOA2014"/>
    <x v="4"/>
    <x v="4"/>
    <s v="EE162878X1"/>
    <n v="-80"/>
    <n v="51750"/>
    <n v="-4140000"/>
    <x v="0"/>
    <m/>
    <s v="20240055"/>
    <s v="COIDES"/>
    <m/>
    <m/>
  </r>
  <r>
    <d v="2024-03-21T00:00:00"/>
    <s v="Sales"/>
    <x v="1"/>
    <s v="Ankyra"/>
    <s v="820-029"/>
    <x v="20"/>
    <x v="15"/>
    <n v="52006"/>
    <n v="-4"/>
    <n v="647360"/>
    <n v="-2589440"/>
    <x v="0"/>
    <m/>
    <s v="20240055"/>
    <s v="COIDES"/>
    <m/>
    <m/>
  </r>
  <r>
    <d v="2024-03-21T00:00:00"/>
    <s v="Sales"/>
    <x v="1"/>
    <s v="Ankyra"/>
    <s v="820-031"/>
    <x v="21"/>
    <x v="2"/>
    <s v="NA"/>
    <n v="-4"/>
    <n v="102340"/>
    <n v="-409360"/>
    <x v="0"/>
    <m/>
    <s v="20240055"/>
    <s v="COIDES"/>
    <m/>
    <m/>
  </r>
  <r>
    <d v="2024-03-21T00:00:00"/>
    <s v="Sales"/>
    <x v="0"/>
    <s v="Ankyra"/>
    <s v="TSXX-LOA2012"/>
    <x v="6"/>
    <x v="6"/>
    <s v="EE167602X1"/>
    <n v="-40"/>
    <n v="51750"/>
    <n v="-2070000"/>
    <x v="0"/>
    <m/>
    <s v="20240055"/>
    <s v="COIDES"/>
    <m/>
    <m/>
  </r>
  <r>
    <d v="2024-03-21T00:00:00"/>
    <s v="Donación"/>
    <x v="0"/>
    <s v="Ankyra"/>
    <s v="TSXX-LOA2012"/>
    <x v="6"/>
    <x v="6"/>
    <s v="EE156002X1"/>
    <n v="-2"/>
    <n v="51750"/>
    <n v="-103500"/>
    <x v="0"/>
    <m/>
    <m/>
    <s v="Uso consultorio Dra Elsa"/>
    <m/>
    <m/>
  </r>
  <r>
    <d v="2024-03-21T00:00:00"/>
    <s v="Donación"/>
    <x v="0"/>
    <s v="Ankyra"/>
    <s v="TSXX-LOA2012"/>
    <x v="6"/>
    <x v="6"/>
    <s v="EE160214X1"/>
    <n v="-1"/>
    <n v="51750"/>
    <n v="-51750"/>
    <x v="0"/>
    <m/>
    <m/>
    <s v="Uso consultorio Dra Elsa"/>
    <m/>
    <m/>
  </r>
  <r>
    <d v="2024-03-12T00:00:00"/>
    <s v="Inventory loan"/>
    <x v="0"/>
    <s v="Bio-Ray"/>
    <s v="A-1PL-212012"/>
    <x v="7"/>
    <x v="6"/>
    <s v="L231002601"/>
    <n v="10"/>
    <n v="58916.098723404248"/>
    <n v="589160.98723404249"/>
    <x v="0"/>
    <m/>
    <m/>
    <m/>
    <s v="Prestamo por parte de Orthopremium"/>
    <m/>
  </r>
  <r>
    <d v="2024-03-26T00:00:00"/>
    <s v="Sales"/>
    <x v="0"/>
    <s v="Bio-Ray"/>
    <s v="A-1PL-211508"/>
    <x v="11"/>
    <x v="7"/>
    <s v="L230602201"/>
    <n v="-15"/>
    <n v="14.268493150684932"/>
    <n v="-214.02739726027397"/>
    <x v="2"/>
    <m/>
    <s v="20240056"/>
    <s v="JESUS RODRIGUEZ RIOS (MEXICO)"/>
    <m/>
    <m/>
  </r>
  <r>
    <d v="2024-03-26T00:00:00"/>
    <s v="Sales"/>
    <x v="0"/>
    <s v="Bio-Ray"/>
    <s v="A-1PL-212008"/>
    <x v="12"/>
    <x v="3"/>
    <s v=" L230402901"/>
    <n v="-10"/>
    <n v="69131"/>
    <n v="-691310"/>
    <x v="0"/>
    <m/>
    <s v="20240056"/>
    <s v="JESUS RODRIGUEZ RIOS (MEXICO)"/>
    <m/>
    <m/>
  </r>
  <r>
    <d v="2024-03-21T00:00:00"/>
    <s v="Sales"/>
    <x v="0"/>
    <s v="Ankyra"/>
    <s v="TSXX-LOA2010"/>
    <x v="0"/>
    <x v="0"/>
    <s v="EE162876X1"/>
    <n v="-40"/>
    <n v="51750"/>
    <n v="-2070000"/>
    <x v="0"/>
    <m/>
    <s v="20240055"/>
    <s v="COIDES"/>
    <m/>
    <m/>
  </r>
  <r>
    <d v="2024-03-26T00:00:00"/>
    <s v="Sales"/>
    <x v="0"/>
    <s v="Bio-Ray"/>
    <s v="A-1PS-222012"/>
    <x v="15"/>
    <x v="11"/>
    <s v="L220601301"/>
    <n v="-10"/>
    <n v="104000"/>
    <n v="-1040000"/>
    <x v="0"/>
    <m/>
    <s v="20240056"/>
    <s v="JESUS RODRIGUEZ RIOS (MEXICO)"/>
    <m/>
    <m/>
  </r>
  <r>
    <d v="2024-03-26T00:00:00"/>
    <s v="Sales"/>
    <x v="0"/>
    <s v="Bio-Ray"/>
    <s v="A-1PIZC-212014"/>
    <x v="13"/>
    <x v="10"/>
    <s v="L230905901"/>
    <n v="-15"/>
    <n v="18.345205479452055"/>
    <n v="-275.17808219178085"/>
    <x v="2"/>
    <m/>
    <s v="20240056"/>
    <s v="JESUS RODRIGUEZ RIOS (MEXICO)"/>
    <m/>
    <m/>
  </r>
  <r>
    <d v="2024-03-26T00:00:00"/>
    <s v="Sales"/>
    <x v="0"/>
    <s v="Ankyra"/>
    <s v="TSXX-LOA2008"/>
    <x v="3"/>
    <x v="3"/>
    <s v="EE167605X1"/>
    <n v="-5"/>
    <n v="51750"/>
    <n v="-258750"/>
    <x v="0"/>
    <m/>
    <s v="20240057"/>
    <s v="Smile Arc (Panamá - Dr Martinelli)"/>
    <m/>
    <m/>
  </r>
  <r>
    <d v="2024-03-26T00:00:00"/>
    <s v="Sales"/>
    <x v="0"/>
    <s v="Ankyra"/>
    <s v="TSXX-LOART2012"/>
    <x v="17"/>
    <x v="13"/>
    <s v="EE148385X1"/>
    <n v="-2"/>
    <n v="51750"/>
    <n v="-103500"/>
    <x v="0"/>
    <m/>
    <s v="20240057"/>
    <s v="Smile Arc (Panamá - Dr Martinelli)"/>
    <m/>
    <m/>
  </r>
  <r>
    <d v="2024-03-26T00:00:00"/>
    <s v="Sales"/>
    <x v="0"/>
    <s v="Bio-Ray"/>
    <s v="A-1PL-211508"/>
    <x v="11"/>
    <x v="7"/>
    <s v="L230602201"/>
    <n v="-13"/>
    <n v="14.268493150684932"/>
    <n v="-185.49041095890414"/>
    <x v="2"/>
    <m/>
    <s v="20240057"/>
    <s v="Smile Arc (Panamá - Dr Martinelli)"/>
    <m/>
    <m/>
  </r>
  <r>
    <d v="2024-03-26T00:00:00"/>
    <s v="Sales"/>
    <x v="0"/>
    <s v="Bio-Ray"/>
    <s v="A-1PL-212008"/>
    <x v="12"/>
    <x v="3"/>
    <s v=" L230402901"/>
    <n v="-5"/>
    <n v="69131"/>
    <n v="-345655"/>
    <x v="0"/>
    <m/>
    <s v="20240057"/>
    <s v="Smile Arc (Panamá - Dr Martinelli)"/>
    <m/>
    <m/>
  </r>
  <r>
    <d v="2024-03-26T00:00:00"/>
    <s v="Sales"/>
    <x v="0"/>
    <s v="Bio-Ray"/>
    <s v="A-1PS-222012"/>
    <x v="15"/>
    <x v="11"/>
    <s v="L220601301"/>
    <n v="-12"/>
    <n v="104000"/>
    <n v="-1248000"/>
    <x v="0"/>
    <m/>
    <s v="20240057"/>
    <s v="Smile Arc (Panamá - Dr Martinelli)"/>
    <m/>
    <m/>
  </r>
  <r>
    <d v="2024-03-26T00:00:00"/>
    <s v="Sales"/>
    <x v="0"/>
    <s v="Bio-Ray"/>
    <s v="A-1PIZC-212017"/>
    <x v="16"/>
    <x v="12"/>
    <s v=" L230500801"/>
    <n v="-4"/>
    <n v="75398.578723404251"/>
    <n v="-301594.314893617"/>
    <x v="0"/>
    <m/>
    <s v="20240057"/>
    <s v="Smile Arc (Panamá - Dr Martinelli)"/>
    <m/>
    <m/>
  </r>
  <r>
    <d v="2024-03-26T00:00:00"/>
    <s v="Sales"/>
    <x v="1"/>
    <s v="Bio-Ray"/>
    <n v="3318225"/>
    <x v="25"/>
    <x v="19"/>
    <s v="NA"/>
    <n v="-2"/>
    <n v="206486.49600000001"/>
    <n v="-2064864.9600000002"/>
    <x v="0"/>
    <m/>
    <s v="20240057"/>
    <s v="Smile Arc (Panamá - Dr Martinelli)"/>
    <m/>
    <m/>
  </r>
  <r>
    <d v="2024-03-26T00:00:00"/>
    <s v="Sales"/>
    <x v="0"/>
    <s v="Ankyra"/>
    <s v="TSXX-LOA2012"/>
    <x v="6"/>
    <x v="6"/>
    <s v="EE167602X1"/>
    <n v="-5"/>
    <n v="51750"/>
    <n v="-258750"/>
    <x v="0"/>
    <m/>
    <s v="20240057"/>
    <s v="Smile Arc (Panamá - Dr Martinelli)"/>
    <m/>
    <m/>
  </r>
  <r>
    <d v="2024-03-26T00:00:00"/>
    <s v="Inventory loan"/>
    <x v="0"/>
    <s v="Ankyra"/>
    <s v="TSXX-LOA2012"/>
    <x v="6"/>
    <x v="6"/>
    <s v="EE167602X1"/>
    <n v="-2"/>
    <n v="51750"/>
    <n v="-103500"/>
    <x v="0"/>
    <m/>
    <m/>
    <s v="Prestamo Virginia Hurtado"/>
    <m/>
    <m/>
  </r>
  <r>
    <d v="2024-03-26T00:00:00"/>
    <s v="Inventory loan"/>
    <x v="0"/>
    <s v="Ankyra"/>
    <s v="TSXX-LOA2010"/>
    <x v="0"/>
    <x v="0"/>
    <s v="EE148354X1"/>
    <n v="-2"/>
    <n v="51750"/>
    <n v="-103500"/>
    <x v="0"/>
    <m/>
    <m/>
    <s v="Prestamo Virginia Hurtado"/>
    <m/>
    <m/>
  </r>
  <r>
    <d v="2024-03-26T00:00:00"/>
    <s v="Sales"/>
    <x v="0"/>
    <s v="Bio-Ray"/>
    <s v="A-1PL-212010"/>
    <x v="14"/>
    <x v="0"/>
    <s v=" L230601001"/>
    <n v="-10"/>
    <n v="69131"/>
    <n v="-691310"/>
    <x v="0"/>
    <m/>
    <s v="20240056"/>
    <s v="JESUS RODRIGUEZ RIOS (MEXICO)"/>
    <m/>
    <m/>
  </r>
  <r>
    <d v="2024-04-02T00:00:00"/>
    <s v="Inventory loan"/>
    <x v="0"/>
    <s v="Ankyra"/>
    <s v="TSXX-LOA2012"/>
    <x v="6"/>
    <x v="6"/>
    <s v="EE162880X1"/>
    <n v="2"/>
    <n v="51750"/>
    <n v="103500"/>
    <x v="0"/>
    <m/>
    <m/>
    <s v="Devolucion Prestamo Virginia Hurtado 26-3"/>
    <m/>
    <m/>
  </r>
  <r>
    <d v="2024-04-02T00:00:00"/>
    <s v="Purchasing"/>
    <x v="0"/>
    <s v="Ankyra"/>
    <s v="CAPXX-ATLA"/>
    <x v="26"/>
    <x v="20"/>
    <s v="EE170780X1"/>
    <n v="60"/>
    <n v="45000"/>
    <n v="2700000"/>
    <x v="0"/>
    <s v="SAMPEDRO FV 134144"/>
    <m/>
    <m/>
    <m/>
    <m/>
  </r>
  <r>
    <d v="2024-04-02T00:00:00"/>
    <s v="Inventory movement"/>
    <x v="0"/>
    <s v="Ankyra"/>
    <s v="CAPXX-ATLA"/>
    <x v="26"/>
    <x v="20"/>
    <s v="EE170780X1"/>
    <n v="-40"/>
    <n v="45000"/>
    <n v="-1800000"/>
    <x v="0"/>
    <m/>
    <m/>
    <s v="Envio Orthorichh para soldadura"/>
    <m/>
    <m/>
  </r>
  <r>
    <d v="2024-04-02T00:00:00"/>
    <s v="Inventory loan"/>
    <x v="0"/>
    <s v="Ankyra"/>
    <s v="TSXX-LOA2010"/>
    <x v="0"/>
    <x v="0"/>
    <s v="EE162377X1"/>
    <n v="2"/>
    <n v="51750"/>
    <n v="103500"/>
    <x v="0"/>
    <m/>
    <m/>
    <s v="Devolucion Prestamo Virginia Hurtado 26-3"/>
    <m/>
    <m/>
  </r>
  <r>
    <d v="2024-04-04T00:00:00"/>
    <s v="Inventory movement"/>
    <x v="0"/>
    <s v="Ankyra"/>
    <s v="TSXX-LOA2040"/>
    <x v="27"/>
    <x v="21"/>
    <s v="CL160220X1"/>
    <n v="-3"/>
    <n v="60750"/>
    <n v="3037500"/>
    <x v="0"/>
    <m/>
    <m/>
    <s v="Uso consultorios Dra Elsa entregado a Virginia Hurtado"/>
    <m/>
    <m/>
  </r>
  <r>
    <d v="2024-04-04T00:00:00"/>
    <s v="Inventory movement"/>
    <x v="0"/>
    <s v="Ankyra"/>
    <s v="TSXX-LOA2035"/>
    <x v="28"/>
    <x v="22"/>
    <s v="EE160219X1"/>
    <n v="-2"/>
    <n v="60750"/>
    <n v="-121500"/>
    <x v="0"/>
    <m/>
    <m/>
    <s v="Uso consultorios Dra Elsa entregado a Virginia Hurtado"/>
    <m/>
    <m/>
  </r>
  <r>
    <d v="2024-04-04T00:00:00"/>
    <s v="Inventory movement"/>
    <x v="0"/>
    <s v="Ankyra"/>
    <s v="TSXX-LOA2030"/>
    <x v="22"/>
    <x v="16"/>
    <s v="EE160218X1"/>
    <n v="-4"/>
    <n v="60750"/>
    <n v="3037500"/>
    <x v="0"/>
    <m/>
    <m/>
    <s v="Uso consultorios Dra Elsa entregado a Virginia Hurtado"/>
    <m/>
    <m/>
  </r>
  <r>
    <d v="2024-04-04T00:00:00"/>
    <s v="Inventory movement"/>
    <x v="0"/>
    <s v="Ankyra"/>
    <s v="TSXX-LOA2025"/>
    <x v="23"/>
    <x v="17"/>
    <s v="EE160217X1"/>
    <n v="-4"/>
    <n v="60750"/>
    <n v="-243000"/>
    <x v="0"/>
    <m/>
    <m/>
    <s v="Uso consultorios Dra Elsa entregado a Virginia Hurtado"/>
    <m/>
    <m/>
  </r>
  <r>
    <d v="2024-04-04T00:00:00"/>
    <s v="Inventory movement"/>
    <x v="0"/>
    <s v="Ankyra"/>
    <s v="TSXX-LOA2014"/>
    <x v="4"/>
    <x v="4"/>
    <s v="EE148373X1"/>
    <n v="-2"/>
    <n v="51750"/>
    <n v="3105000"/>
    <x v="0"/>
    <m/>
    <m/>
    <s v="Uso consultorios Dra Elsa entregado a Virginia Hurtado"/>
    <m/>
    <m/>
  </r>
  <r>
    <d v="2024-04-04T00:00:00"/>
    <s v="Inventory movement"/>
    <x v="0"/>
    <s v="Ankyra"/>
    <s v="TSXX-LOA2020"/>
    <x v="19"/>
    <x v="14"/>
    <s v="EE160216X1"/>
    <n v="-4"/>
    <n v="60750"/>
    <n v="-243000"/>
    <x v="0"/>
    <m/>
    <m/>
    <s v="Uso consultorios Dra Elsa entregado a Virginia Hurtado"/>
    <m/>
    <m/>
  </r>
  <r>
    <d v="2024-04-04T00:00:00"/>
    <s v="Inventory movement"/>
    <x v="0"/>
    <s v="Ankyra"/>
    <s v="TSXX-LOART2012"/>
    <x v="29"/>
    <x v="13"/>
    <s v="EE148384X1"/>
    <n v="-2"/>
    <n v="51750"/>
    <n v="2587500"/>
    <x v="0"/>
    <m/>
    <m/>
    <s v="Uso consultorios Dra Elsa entregado a Virginia Hurtado"/>
    <m/>
    <m/>
  </r>
  <r>
    <d v="2024-04-04T00:00:00"/>
    <s v="Inventory movement"/>
    <x v="0"/>
    <s v="Ankyra"/>
    <s v="TSXX-LOA2012"/>
    <x v="6"/>
    <x v="6"/>
    <s v="EE162880X1"/>
    <n v="-2"/>
    <n v="51750"/>
    <n v="103500"/>
    <x v="0"/>
    <m/>
    <m/>
    <s v="Uso consultorios Dra Elsa entregado a Virginia Hurtado"/>
    <m/>
    <m/>
  </r>
  <r>
    <d v="2024-04-04T00:00:00"/>
    <s v="Inventory movement"/>
    <x v="0"/>
    <s v="Ankyra"/>
    <s v="TSXX-LOA2012"/>
    <x v="6"/>
    <x v="6"/>
    <s v="EE156002X1"/>
    <n v="-2"/>
    <n v="51750"/>
    <n v="2300000"/>
    <x v="0"/>
    <m/>
    <m/>
    <s v="Uso consultorios Dra Elsa entregado a Virginia Hurtado"/>
    <m/>
    <m/>
  </r>
  <r>
    <d v="2024-04-04T00:00:00"/>
    <s v="Inventory loan"/>
    <x v="0"/>
    <s v="Ankyra"/>
    <s v="TSXX-LOA2030"/>
    <x v="22"/>
    <x v="16"/>
    <s v="EE160218X1"/>
    <n v="-1"/>
    <n v="60750"/>
    <n v="3037500"/>
    <x v="0"/>
    <m/>
    <m/>
    <s v="Prestamo Virginia Hurtado"/>
    <m/>
    <m/>
  </r>
  <r>
    <d v="2024-04-04T00:00:00"/>
    <s v="Inventory loan"/>
    <x v="0"/>
    <s v="Ankyra"/>
    <s v="TSXX-LOA2025"/>
    <x v="23"/>
    <x v="17"/>
    <s v="EE160217X1"/>
    <n v="-1"/>
    <n v="60750"/>
    <n v="-60750"/>
    <x v="0"/>
    <m/>
    <m/>
    <s v="Prestamo Virginia Hurtado"/>
    <m/>
    <m/>
  </r>
  <r>
    <d v="2024-04-09T00:00:00"/>
    <s v="Inventory loan"/>
    <x v="0"/>
    <s v="Ankyra"/>
    <s v="TSXX-LOA2010"/>
    <x v="0"/>
    <x v="0"/>
    <s v="EE162377X1"/>
    <n v="-2"/>
    <n v="51750"/>
    <n v="103500"/>
    <x v="0"/>
    <m/>
    <m/>
    <s v="Uso consultorio Dra Elsa entregado a Virginia Hurtado"/>
    <m/>
    <m/>
  </r>
  <r>
    <d v="2024-04-10T00:00:00"/>
    <s v="Inventory loan"/>
    <x v="0"/>
    <s v="Ankyra"/>
    <s v="TSXX-LOA2030"/>
    <x v="22"/>
    <x v="16"/>
    <s v="EE160218X1"/>
    <n v="1"/>
    <n v="60750"/>
    <n v="3037500"/>
    <x v="0"/>
    <m/>
    <m/>
    <s v="Devolucion Prestamo Virginia Hurtado"/>
    <m/>
    <m/>
  </r>
  <r>
    <d v="2024-04-10T00:00:00"/>
    <s v="Inventory loan"/>
    <x v="0"/>
    <s v="Ankyra"/>
    <s v="TSXX-LOA2025"/>
    <x v="23"/>
    <x v="17"/>
    <s v="EE160217X1"/>
    <n v="1"/>
    <n v="60750"/>
    <n v="60750"/>
    <x v="0"/>
    <m/>
    <m/>
    <s v="Devolucion Prestamo Virginia Hurtado"/>
    <m/>
    <m/>
  </r>
  <r>
    <d v="2024-04-15T00:00:00"/>
    <s v="Sales"/>
    <x v="1"/>
    <s v="Bio-Ray"/>
    <n v="3318235"/>
    <x v="2"/>
    <x v="2"/>
    <s v="NA"/>
    <n v="-4"/>
    <n v="126823.496"/>
    <n v="2536469.92"/>
    <x v="0"/>
    <m/>
    <s v="20240061"/>
    <s v="Sideral Business (Perú - Roger Echaiz)"/>
    <m/>
    <m/>
  </r>
  <r>
    <d v="2024-04-15T00:00:00"/>
    <s v="Sales"/>
    <x v="1"/>
    <s v="Bio-Ray"/>
    <n v="3318225"/>
    <x v="25"/>
    <x v="19"/>
    <s v="NA"/>
    <n v="-1"/>
    <n v="206486.49600000001"/>
    <n v="-2064864.9600000002"/>
    <x v="0"/>
    <m/>
    <s v="20240061"/>
    <s v="Sideral Business (Perú - Roger Echaiz)"/>
    <m/>
    <m/>
  </r>
  <r>
    <d v="2024-04-15T00:00:00"/>
    <s v="Obsequio"/>
    <x v="1"/>
    <s v="Bio-Ray"/>
    <n v="3308050"/>
    <x v="30"/>
    <x v="1"/>
    <s v="NA"/>
    <n v="-1"/>
    <n v="104.3726235741445"/>
    <n v="-104.3726235741445"/>
    <x v="2"/>
    <m/>
    <s v="20240061"/>
    <s v="Sideral Business (Perú - Roger Echaiz)"/>
    <s v="Garantia"/>
    <m/>
  </r>
  <r>
    <d v="2024-04-15T00:00:00"/>
    <s v="Obsequio"/>
    <x v="1"/>
    <s v="Bio-Ray"/>
    <n v="3318235"/>
    <x v="2"/>
    <x v="2"/>
    <s v="NA"/>
    <n v="-1"/>
    <n v="126823.496"/>
    <n v="2536469.92"/>
    <x v="0"/>
    <m/>
    <s v="20240061"/>
    <s v="Sideral Business (Perú - Roger Echaiz)"/>
    <m/>
    <m/>
  </r>
  <r>
    <d v="2024-04-19T00:00:00"/>
    <s v="Inventory movement"/>
    <x v="0"/>
    <s v="Ankyra"/>
    <s v="TSXX-LOA1508"/>
    <x v="8"/>
    <x v="7"/>
    <s v="EE130757X1"/>
    <n v="2"/>
    <n v="51750"/>
    <n v="103500"/>
    <x v="0"/>
    <m/>
    <m/>
    <m/>
    <s v="Retorno COIDES"/>
    <m/>
  </r>
  <r>
    <d v="2024-04-23T00:00:00"/>
    <s v="Inventory loan"/>
    <x v="0"/>
    <s v="Ankyra"/>
    <s v="TSXX-LOA2012"/>
    <x v="6"/>
    <x v="6"/>
    <s v="EE167602X1"/>
    <n v="-3"/>
    <n v="51750"/>
    <n v="7762500"/>
    <x v="1"/>
    <m/>
    <m/>
    <s v="Uso consultorio Dra Elsa entregado a Virginia Hurtado"/>
    <m/>
    <m/>
  </r>
  <r>
    <d v="2024-04-26T00:00:00"/>
    <s v="Sales"/>
    <x v="0"/>
    <s v="Bio-Ray"/>
    <s v="A-1PIZC-212014"/>
    <x v="13"/>
    <x v="10"/>
    <s v="L230905901"/>
    <n v="-12"/>
    <n v="18.345205479452055"/>
    <n v="-220.14246575342466"/>
    <x v="2"/>
    <m/>
    <n v="20240064"/>
    <s v="MediLine (JJ Grand Prix - Guatemala)"/>
    <m/>
    <m/>
  </r>
  <r>
    <d v="2024-04-26T00:00:00"/>
    <s v="Sales"/>
    <x v="1"/>
    <s v="Ankyra"/>
    <s v="820-031"/>
    <x v="21"/>
    <x v="2"/>
    <s v="NA"/>
    <n v="-10"/>
    <n v="102340"/>
    <n v="8187200"/>
    <x v="0"/>
    <m/>
    <n v="20240065"/>
    <s v="Global Connection &amp; Innovation LLC (Mauricio Arbelaez - USA)"/>
    <m/>
    <m/>
  </r>
  <r>
    <d v="2024-04-26T00:00:00"/>
    <s v="Sales"/>
    <x v="0"/>
    <s v="Bio-Ray"/>
    <s v="A-1PL-212010"/>
    <x v="14"/>
    <x v="0"/>
    <s v="L230906601"/>
    <n v="-25"/>
    <n v="14.268493150684932"/>
    <n v="-356.71232876712332"/>
    <x v="2"/>
    <m/>
    <n v="20240064"/>
    <s v="MediLine (JJ Grand Prix - Guatemala)"/>
    <m/>
    <m/>
  </r>
  <r>
    <d v="2024-05-07T00:00:00"/>
    <s v="Sales"/>
    <x v="0"/>
    <s v="Bio-Ray"/>
    <s v="M-211308"/>
    <x v="5"/>
    <x v="5"/>
    <s v="L210206901"/>
    <n v="-4"/>
    <n v="73331"/>
    <n v="293324"/>
    <x v="0"/>
    <m/>
    <n v="20240067"/>
    <s v="Rodrigo García (Costa Rica)"/>
    <m/>
    <m/>
  </r>
  <r>
    <d v="2024-05-07T00:00:00"/>
    <s v="Sales"/>
    <x v="0"/>
    <s v="Bio-Ray"/>
    <s v="A-1PL-212008"/>
    <x v="12"/>
    <x v="3"/>
    <s v=" L230402901"/>
    <n v="-6"/>
    <n v="69131"/>
    <n v="4147860"/>
    <x v="0"/>
    <m/>
    <n v="20240067"/>
    <s v="Rodrigo García (Costa Rica)"/>
    <m/>
    <m/>
  </r>
  <r>
    <d v="2024-05-07T00:00:00"/>
    <s v="Sales"/>
    <x v="0"/>
    <s v="Ankyra"/>
    <s v="TSXX-LOA1508"/>
    <x v="8"/>
    <x v="7"/>
    <s v="EE148346X1"/>
    <n v="-15"/>
    <n v="51750"/>
    <n v="3105000"/>
    <x v="0"/>
    <m/>
    <n v="20240067"/>
    <s v="Rodrigo García (Costa Rica)"/>
    <m/>
    <m/>
  </r>
  <r>
    <d v="2024-05-07T00:00:00"/>
    <s v="Sales"/>
    <x v="0"/>
    <s v="Ankyra"/>
    <s v="TSXX-LOA2008"/>
    <x v="3"/>
    <x v="3"/>
    <s v="EE152486X1"/>
    <n v="-3"/>
    <n v="51750"/>
    <n v="2173500"/>
    <x v="0"/>
    <m/>
    <n v="20240067"/>
    <s v="Rodrigo García (Costa Rica)"/>
    <m/>
    <m/>
  </r>
  <r>
    <d v="2024-05-07T00:00:00"/>
    <s v="Sales"/>
    <x v="0"/>
    <s v="Ankyra"/>
    <s v="TSXX-LOA2008"/>
    <x v="3"/>
    <x v="3"/>
    <s v="EE162875X1"/>
    <n v="-3"/>
    <n v="51750"/>
    <n v="2173500"/>
    <x v="0"/>
    <m/>
    <n v="20240067"/>
    <s v="Rodrigo García (Costa Rica)"/>
    <m/>
    <m/>
  </r>
  <r>
    <d v="2024-05-07T00:00:00"/>
    <s v="Sales"/>
    <x v="0"/>
    <s v="Ankyra"/>
    <s v="TSXX-LOA2014"/>
    <x v="4"/>
    <x v="4"/>
    <s v="EE148373X1"/>
    <n v="-5"/>
    <n v="51750"/>
    <n v="3105000"/>
    <x v="0"/>
    <m/>
    <n v="20240067"/>
    <s v="Rodrigo García (Costa Rica)"/>
    <m/>
    <m/>
  </r>
  <r>
    <d v="2024-05-07T00:00:00"/>
    <s v="Sales"/>
    <x v="1"/>
    <s v="Ankyra"/>
    <s v="820-029"/>
    <x v="20"/>
    <x v="15"/>
    <n v="52006"/>
    <n v="-2"/>
    <n v="647360"/>
    <n v="-1294720"/>
    <x v="0"/>
    <m/>
    <n v="20240067"/>
    <s v="Rodrigo García (Costa Rica)"/>
    <m/>
    <m/>
  </r>
  <r>
    <d v="2024-05-07T00:00:00"/>
    <s v="Sales"/>
    <x v="0"/>
    <s v="Ankyra"/>
    <s v="TSXX-LOA2012"/>
    <x v="6"/>
    <x v="6"/>
    <s v="EE160214X1"/>
    <n v="-25"/>
    <n v="51750"/>
    <n v="4140000"/>
    <x v="0"/>
    <m/>
    <n v="20240067"/>
    <s v="Rodrigo García (Costa Rica)"/>
    <m/>
    <m/>
  </r>
  <r>
    <d v="2024-05-07T00:00:00"/>
    <s v="Sales"/>
    <x v="0"/>
    <s v="Ankyra"/>
    <s v="TSXX-LOA2014"/>
    <x v="4"/>
    <x v="4"/>
    <s v="EE162878X1"/>
    <n v="-20"/>
    <n v="51750"/>
    <n v="6727500"/>
    <x v="0"/>
    <m/>
    <n v="20240067"/>
    <s v="Rodrigo García (Costa Rica)"/>
    <m/>
    <m/>
  </r>
  <r>
    <d v="2024-05-07T00:00:00"/>
    <s v="Sales"/>
    <x v="1"/>
    <s v="Ankyra"/>
    <s v="820-031"/>
    <x v="21"/>
    <x v="2"/>
    <s v="NA"/>
    <n v="-4"/>
    <n v="102340"/>
    <n v="-409360"/>
    <x v="0"/>
    <m/>
    <n v="20240067"/>
    <s v="Rodrigo García (Costa Rica)"/>
    <m/>
    <m/>
  </r>
  <r>
    <d v="2024-05-07T00:00:00"/>
    <s v="Sales"/>
    <x v="0"/>
    <s v="Bio-Ray"/>
    <s v="A-1PL-212010"/>
    <x v="14"/>
    <x v="0"/>
    <s v=" L230601001"/>
    <n v="-1"/>
    <n v="69131"/>
    <n v="276524"/>
    <x v="0"/>
    <m/>
    <n v="20240067"/>
    <s v="Rodrigo García (Costa Rica)"/>
    <m/>
    <m/>
  </r>
  <r>
    <d v="2024-05-10T00:00:00"/>
    <s v="Sales"/>
    <x v="0"/>
    <s v="Ankyra"/>
    <s v="TSXX-LOA2012"/>
    <x v="6"/>
    <x v="6"/>
    <s v="EE160214X1"/>
    <n v="-10"/>
    <n v="51750"/>
    <n v="-517500"/>
    <x v="0"/>
    <m/>
    <n v="20240070"/>
    <s v="Comercial S &amp; K SpA (Juan Peña - Chile)"/>
    <m/>
    <m/>
  </r>
  <r>
    <d v="2024-05-10T00:00:00"/>
    <s v="Sales"/>
    <x v="0"/>
    <s v="Ankyra"/>
    <s v="TSXX-LOART2012"/>
    <x v="17"/>
    <x v="13"/>
    <s v="EE148385X1"/>
    <n v="-10"/>
    <n v="51750"/>
    <n v="-517500"/>
    <x v="0"/>
    <m/>
    <n v="20240070"/>
    <s v="Comercial S &amp; K SpA (Juan Peña - Chile)"/>
    <m/>
    <m/>
  </r>
  <r>
    <d v="2024-05-10T00:00:00"/>
    <s v="Sales"/>
    <x v="0"/>
    <s v="Ankyra"/>
    <s v="TSXX-LOA1508"/>
    <x v="8"/>
    <x v="7"/>
    <s v="EE148346X1"/>
    <n v="-15"/>
    <n v="51750"/>
    <n v="-776250"/>
    <x v="0"/>
    <m/>
    <n v="20240066"/>
    <s v="Comercial S &amp; K SpA (Juan Peña - Chile)"/>
    <m/>
    <m/>
  </r>
  <r>
    <d v="2024-05-10T00:00:00"/>
    <s v="Sales"/>
    <x v="0"/>
    <s v="Ankyra"/>
    <s v="TSXX-LOA1508"/>
    <x v="8"/>
    <x v="7"/>
    <s v="EE152485X1"/>
    <n v="-15"/>
    <n v="51750"/>
    <n v="-776250"/>
    <x v="0"/>
    <m/>
    <n v="20240066"/>
    <s v="Comercial S &amp; K SpA (Juan Peña - Chile)"/>
    <m/>
    <m/>
  </r>
  <r>
    <d v="2024-05-10T00:00:00"/>
    <s v="Sales"/>
    <x v="0"/>
    <s v="Ankyra"/>
    <s v="TSXX-LOART2012"/>
    <x v="17"/>
    <x v="13"/>
    <s v="EE148385X1"/>
    <n v="-10"/>
    <n v="51750"/>
    <n v="-517500"/>
    <x v="0"/>
    <m/>
    <n v="20240066"/>
    <s v="Comercial S &amp; K SpA (Juan Peña - Chile)"/>
    <m/>
    <m/>
  </r>
  <r>
    <d v="2024-05-10T00:00:00"/>
    <s v="Garantia"/>
    <x v="1"/>
    <s v="Ankyra"/>
    <s v="820-029"/>
    <x v="20"/>
    <x v="15"/>
    <s v="NA"/>
    <n v="-1"/>
    <n v="647360"/>
    <n v="-647360"/>
    <x v="0"/>
    <m/>
    <n v="20240066"/>
    <s v="Comercial S &amp; K SpA (Juan Peña - Chile)"/>
    <s v="Reposicion por cumplimiento garantia mal funcionamiento"/>
    <m/>
  </r>
  <r>
    <d v="2024-05-10T00:00:00"/>
    <s v="Garantia"/>
    <x v="1"/>
    <s v="Ankyra"/>
    <s v="820-031"/>
    <x v="21"/>
    <x v="2"/>
    <s v="NA"/>
    <n v="-1"/>
    <n v="102340"/>
    <n v="-102340"/>
    <x v="0"/>
    <m/>
    <n v="20240066"/>
    <s v="Comercial S &amp; K SpA (Juan Peña - Chile)"/>
    <s v="Reposicion por cumplimiento garantia mal funcionamiento"/>
    <m/>
  </r>
  <r>
    <d v="2024-05-10T00:00:00"/>
    <s v="Sales"/>
    <x v="0"/>
    <s v="Ankyra"/>
    <s v="TSXX-LOA2012"/>
    <x v="6"/>
    <x v="6"/>
    <s v="EE162877X1"/>
    <n v="-20"/>
    <n v="51750"/>
    <n v="-1035000"/>
    <x v="0"/>
    <m/>
    <n v="20240066"/>
    <s v="Comercial S &amp; K SpA (Juan Peña - Chile)"/>
    <m/>
    <m/>
  </r>
  <r>
    <d v="2024-05-10T00:00:00"/>
    <s v="Garantia"/>
    <x v="1"/>
    <s v="Ankyra"/>
    <s v="820-032"/>
    <x v="31"/>
    <x v="19"/>
    <s v="NA"/>
    <n v="-1"/>
    <n v="83600"/>
    <n v="-83600"/>
    <x v="0"/>
    <m/>
    <n v="20240066"/>
    <s v="Comercial S &amp; K SpA (Juan Peña - Chile)"/>
    <s v="Reposicion por cumplimiento garantia mal funcionamiento"/>
    <m/>
  </r>
  <r>
    <d v="2024-05-10T00:00:00"/>
    <s v="Sales"/>
    <x v="0"/>
    <s v="Ankyra"/>
    <s v="TSXX-LOA1508"/>
    <x v="8"/>
    <x v="7"/>
    <s v="EE148346X1"/>
    <n v="-4"/>
    <n v="51750"/>
    <n v="3105000"/>
    <x v="0"/>
    <m/>
    <n v="20240068"/>
    <s v="Daniella Ramos (Venezuela)"/>
    <m/>
    <m/>
  </r>
  <r>
    <d v="2024-05-10T00:00:00"/>
    <s v="Sales"/>
    <x v="0"/>
    <s v="Ankyra"/>
    <s v="TSXX-LOA2014"/>
    <x v="4"/>
    <x v="4"/>
    <s v="EE148373X1"/>
    <n v="-4"/>
    <n v="51750"/>
    <n v="3105000"/>
    <x v="0"/>
    <m/>
    <n v="20240068"/>
    <s v="Daniella Ramos (Venezuela)"/>
    <m/>
    <m/>
  </r>
  <r>
    <d v="2024-05-10T00:00:00"/>
    <s v="Sales"/>
    <x v="0"/>
    <s v="Ankyra"/>
    <s v="TSXX-LOA2012"/>
    <x v="6"/>
    <x v="6"/>
    <s v="EE167602X1"/>
    <n v="-8"/>
    <n v="51750"/>
    <n v="7762500"/>
    <x v="0"/>
    <m/>
    <n v="20240068"/>
    <s v="Daniella Ramos (Venezuela)"/>
    <m/>
    <m/>
  </r>
  <r>
    <d v="2024-05-10T00:00:00"/>
    <s v="Sales"/>
    <x v="0"/>
    <s v="Ankyra"/>
    <s v="TSXX-LOA2010"/>
    <x v="0"/>
    <x v="0"/>
    <s v="EE162876X1"/>
    <n v="-4"/>
    <n v="51750"/>
    <n v="5175000"/>
    <x v="0"/>
    <m/>
    <n v="20240068"/>
    <s v="Daniella Ramos (Venezuela)"/>
    <m/>
    <m/>
  </r>
  <r>
    <d v="2024-03-12T00:00:00"/>
    <s v="Sales"/>
    <x v="0"/>
    <s v="Bio-Ray"/>
    <s v="A-1PL-212012"/>
    <x v="7"/>
    <x v="6"/>
    <s v="L231002601"/>
    <n v="-10"/>
    <n v="58916.098723404248"/>
    <n v="589160.98723404249"/>
    <x v="0"/>
    <m/>
    <s v="20240052"/>
    <s v="Dr Carlos Ramiro Llusca (Ecuador)"/>
    <s v="Prestamos por parte de Orthopremium"/>
    <m/>
  </r>
  <r>
    <d v="2024-05-14T00:00:00"/>
    <s v="Inventory movement"/>
    <x v="0"/>
    <s v="Ankyra"/>
    <s v="TSXX-LOACE1508"/>
    <x v="9"/>
    <x v="8"/>
    <s v="EE155999X1"/>
    <n v="-2"/>
    <n v="51750"/>
    <n v="103500"/>
    <x v="0"/>
    <m/>
    <m/>
    <s v="Uso consultorio Dra Elsa entregado a Virginia Hurtado"/>
    <m/>
    <m/>
  </r>
  <r>
    <d v="2024-05-14T00:00:00"/>
    <s v="Inventory movement"/>
    <x v="0"/>
    <s v="Ankyra"/>
    <s v="TSXX-LOACE1508"/>
    <x v="9"/>
    <x v="8"/>
    <s v="EE149532X1"/>
    <n v="-1"/>
    <n v="51750"/>
    <n v="1035000"/>
    <x v="0"/>
    <m/>
    <m/>
    <s v="Uso consultorio Dra Elsa entregado a Virginia Hurtado"/>
    <m/>
    <m/>
  </r>
  <r>
    <d v="2024-05-16T00:00:00"/>
    <s v="Inventory"/>
    <x v="0"/>
    <s v="Bio-Ray"/>
    <s v="A-1PS-222012"/>
    <x v="15"/>
    <x v="11"/>
    <s v="L231102501"/>
    <n v="6"/>
    <n v="73331"/>
    <n v="586648"/>
    <x v="0"/>
    <m/>
    <m/>
    <m/>
    <s v="Prestamo por parte de Orthopremium cruzo con la Dra Elsa"/>
    <m/>
  </r>
  <r>
    <d v="2024-05-16T00:00:00"/>
    <s v="Inventory"/>
    <x v="0"/>
    <s v="Bio-Ray"/>
    <s v="A-1PS-222012"/>
    <x v="15"/>
    <x v="11"/>
    <s v="L220108401"/>
    <n v="4"/>
    <n v="73331"/>
    <n v="586648"/>
    <x v="0"/>
    <m/>
    <m/>
    <m/>
    <s v="Prestamo por parte de Orthopremium cruzo con la Dra Elsa"/>
    <m/>
  </r>
  <r>
    <d v="2024-05-16T00:00:00"/>
    <s v="Purchasing"/>
    <x v="0"/>
    <s v="Bio-Ray"/>
    <s v="A-1PL-212014"/>
    <x v="32"/>
    <x v="4"/>
    <s v="L210904601"/>
    <n v="1"/>
    <n v="1"/>
    <n v="1"/>
    <x v="2"/>
    <s v="BioRay SD MSVC"/>
    <m/>
    <m/>
    <m/>
    <m/>
  </r>
  <r>
    <d v="2024-05-16T00:00:00"/>
    <s v="Purchasing"/>
    <x v="0"/>
    <s v="Bio-Ray"/>
    <s v="A-1PS-222012"/>
    <x v="15"/>
    <x v="11"/>
    <s v="L210309001"/>
    <n v="4"/>
    <n v="1"/>
    <n v="4"/>
    <x v="2"/>
    <s v="BioRay SD MSVC"/>
    <m/>
    <m/>
    <m/>
    <m/>
  </r>
  <r>
    <d v="2024-05-16T00:00:00"/>
    <s v="Purchasing"/>
    <x v="0"/>
    <s v="Bio-Ray"/>
    <s v="A-1N-211507"/>
    <x v="33"/>
    <x v="23"/>
    <s v="D180707001"/>
    <n v="9"/>
    <n v="1"/>
    <n v="9"/>
    <x v="2"/>
    <s v="BioRay SD MSVC"/>
    <m/>
    <m/>
    <m/>
    <m/>
  </r>
  <r>
    <d v="2024-05-16T00:00:00"/>
    <s v="Purchasing"/>
    <x v="0"/>
    <s v="Bio-Ray"/>
    <s v="A-1PL-211508"/>
    <x v="11"/>
    <x v="7"/>
    <s v="L231217301"/>
    <n v="40"/>
    <n v="14.583333333333334"/>
    <n v="583.33333333333337"/>
    <x v="2"/>
    <s v="BioRay 20240510"/>
    <m/>
    <m/>
    <m/>
    <m/>
  </r>
  <r>
    <d v="2024-05-16T00:00:00"/>
    <s v="Purchasing"/>
    <x v="0"/>
    <s v="Bio-Ray"/>
    <s v="A-1PL-212008"/>
    <x v="12"/>
    <x v="3"/>
    <s v="L240314301"/>
    <n v="11"/>
    <n v="14.583333333333334"/>
    <n v="160.41666666666669"/>
    <x v="2"/>
    <s v="BioRay 20240510"/>
    <m/>
    <m/>
    <m/>
    <m/>
  </r>
  <r>
    <d v="2024-05-16T00:00:00"/>
    <s v="Purchasing"/>
    <x v="0"/>
    <s v="Bio-Ray"/>
    <s v="A-1PL-212008"/>
    <x v="12"/>
    <x v="3"/>
    <s v="l230602001"/>
    <n v="29"/>
    <n v="14.583333333333334"/>
    <n v="422.91666666666669"/>
    <x v="2"/>
    <s v="BioRay 20240510"/>
    <m/>
    <m/>
    <m/>
    <m/>
  </r>
  <r>
    <d v="2024-05-16T00:00:00"/>
    <s v="Purchasing"/>
    <x v="0"/>
    <s v="Bio-Ray"/>
    <s v="A-1PL-212012"/>
    <x v="7"/>
    <x v="6"/>
    <s v="L240314801"/>
    <n v="80"/>
    <n v="14.583333333333334"/>
    <n v="1166.6666666666667"/>
    <x v="2"/>
    <s v="BioRay 20240510"/>
    <m/>
    <m/>
    <m/>
    <m/>
  </r>
  <r>
    <d v="2024-05-16T00:00:00"/>
    <s v="Purchasing"/>
    <x v="0"/>
    <s v="Bio-Ray"/>
    <s v="A-1PL-212014"/>
    <x v="32"/>
    <x v="4"/>
    <s v="L220407801"/>
    <n v="19"/>
    <n v="14.583333333333334"/>
    <n v="277.08333333333337"/>
    <x v="2"/>
    <s v="BioRay 20240510"/>
    <m/>
    <m/>
    <m/>
    <m/>
  </r>
  <r>
    <d v="2024-05-16T00:00:00"/>
    <s v="Purchasing"/>
    <x v="0"/>
    <s v="Bio-Ray"/>
    <s v="A-1PL-212014"/>
    <x v="32"/>
    <x v="4"/>
    <s v="L220402701"/>
    <n v="1"/>
    <n v="14.583333333333334"/>
    <n v="14.583333333333334"/>
    <x v="2"/>
    <s v="BioRay 20240510"/>
    <m/>
    <m/>
    <m/>
    <m/>
  </r>
  <r>
    <d v="2024-05-16T00:00:00"/>
    <s v="Purchasing"/>
    <x v="0"/>
    <s v="Bio-Ray"/>
    <s v="A-1PIZC-212014"/>
    <x v="13"/>
    <x v="10"/>
    <s v="L240313801"/>
    <n v="50"/>
    <n v="18.75"/>
    <n v="937.5"/>
    <x v="2"/>
    <s v="BioRay 20240510"/>
    <m/>
    <m/>
    <m/>
    <m/>
  </r>
  <r>
    <d v="2024-05-16T00:00:00"/>
    <s v="Purchasing"/>
    <x v="0"/>
    <s v="Bio-Ray"/>
    <s v="A-1PIZC-212017"/>
    <x v="16"/>
    <x v="12"/>
    <s v="L240314201"/>
    <n v="20"/>
    <n v="18.75"/>
    <n v="375"/>
    <x v="2"/>
    <s v="BioRay 20240510"/>
    <m/>
    <m/>
    <m/>
    <m/>
  </r>
  <r>
    <d v="2024-05-16T00:00:00"/>
    <s v="Purchasing"/>
    <x v="1"/>
    <s v="Bio-Ray"/>
    <n v="3318225"/>
    <x v="25"/>
    <x v="19"/>
    <s v="NA"/>
    <n v="4"/>
    <n v="52.083333333333336"/>
    <n v="208.33333333333334"/>
    <x v="2"/>
    <s v="BioRay 20240510"/>
    <m/>
    <m/>
    <m/>
    <m/>
  </r>
  <r>
    <d v="2024-05-16T00:00:00"/>
    <s v="Purchasing"/>
    <x v="0"/>
    <s v="Bio-Ray"/>
    <s v="A-1PL-212010"/>
    <x v="14"/>
    <x v="0"/>
    <s v="L240404601"/>
    <n v="50"/>
    <n v="14.583333333333334"/>
    <n v="729.16666666666674"/>
    <x v="2"/>
    <s v="BioRay 20240510"/>
    <m/>
    <m/>
    <m/>
    <m/>
  </r>
  <r>
    <d v="2024-05-17T00:00:00"/>
    <s v="Sales"/>
    <x v="0"/>
    <s v="Ankyra"/>
    <s v="TSXX-LOA2012"/>
    <x v="6"/>
    <x v="6"/>
    <s v="EE160214X1"/>
    <n v="-12"/>
    <n v="51750"/>
    <n v="-621000"/>
    <x v="0"/>
    <m/>
    <n v="20240071"/>
    <s v="Morella Andreina Aranguren (Venezuela/ COIDES)"/>
    <m/>
    <m/>
  </r>
  <r>
    <d v="2024-05-17T00:00:00"/>
    <s v="Sales"/>
    <x v="0"/>
    <s v="Ankyra"/>
    <s v="TSXX-LOA1508"/>
    <x v="8"/>
    <x v="7"/>
    <s v="EE148346X1"/>
    <n v="-6"/>
    <n v="51750"/>
    <n v="-310500"/>
    <x v="0"/>
    <m/>
    <n v="20240071"/>
    <s v="Morella Andreina Aranguren (Venezuela/ COIDES)"/>
    <m/>
    <m/>
  </r>
  <r>
    <d v="2024-05-17T00:00:00"/>
    <s v="Sales"/>
    <x v="0"/>
    <s v="Bio-Ray"/>
    <s v="A-1PL-211508"/>
    <x v="11"/>
    <x v="7"/>
    <s v="L231217301"/>
    <n v="-10"/>
    <n v="14.583333333333334"/>
    <n v="-145.83333333333334"/>
    <x v="2"/>
    <m/>
    <n v="20240072"/>
    <s v="Dr Carlos Ramiro Llusca (Ecuador)"/>
    <m/>
    <m/>
  </r>
  <r>
    <d v="2024-05-17T00:00:00"/>
    <s v="Sales"/>
    <x v="0"/>
    <s v="Bio-Ray"/>
    <s v="A-1PL-212014"/>
    <x v="32"/>
    <x v="4"/>
    <s v=" L220304601"/>
    <n v="-10"/>
    <n v="69131"/>
    <n v="-691310"/>
    <x v="0"/>
    <m/>
    <n v="20240072"/>
    <s v="Dr Carlos Ramiro Llusca (Ecuador)"/>
    <m/>
    <m/>
  </r>
  <r>
    <d v="2024-05-17T00:00:00"/>
    <s v="Sales"/>
    <x v="0"/>
    <s v="Bio-Ray"/>
    <s v="A-1N-212008"/>
    <x v="34"/>
    <x v="24"/>
    <s v="L200300701"/>
    <n v="-4"/>
    <n v="18"/>
    <n v="-72"/>
    <x v="2"/>
    <m/>
    <n v="20240072"/>
    <s v="Dr Carlos Ramiro Llusca (Ecuador)"/>
    <m/>
    <m/>
  </r>
  <r>
    <d v="2024-05-17T00:00:00"/>
    <s v="Sales"/>
    <x v="0"/>
    <s v="Bio-Ray"/>
    <s v="A-1PIZC-212014"/>
    <x v="13"/>
    <x v="10"/>
    <s v="L240313801"/>
    <n v="-10"/>
    <n v="18.75"/>
    <n v="-187.5"/>
    <x v="2"/>
    <m/>
    <n v="20240072"/>
    <s v="Dr Carlos Ramiro Llusca (Ecuador)"/>
    <m/>
    <m/>
  </r>
  <r>
    <d v="2024-05-17T00:00:00"/>
    <s v="Sales"/>
    <x v="0"/>
    <s v="Bio-Ray"/>
    <s v="A-1PIZC-212017"/>
    <x v="16"/>
    <x v="12"/>
    <s v=" L230500801"/>
    <n v="-3"/>
    <n v="75398.578723404251"/>
    <n v="-226195.73617021274"/>
    <x v="0"/>
    <m/>
    <n v="20240072"/>
    <s v="Dr Carlos Ramiro Llusca (Ecuador)"/>
    <m/>
    <m/>
  </r>
  <r>
    <d v="2024-05-17T00:00:00"/>
    <s v="Sales"/>
    <x v="1"/>
    <s v="Bio-Ray"/>
    <n v="3318235"/>
    <x v="2"/>
    <x v="2"/>
    <s v="NA"/>
    <n v="-2"/>
    <n v="31.311787072243344"/>
    <n v="-62.623574144486689"/>
    <x v="2"/>
    <m/>
    <n v="20240072"/>
    <s v="Dr Carlos Ramiro Llusca (Ecuador)"/>
    <m/>
    <m/>
  </r>
  <r>
    <d v="2024-05-17T00:00:00"/>
    <s v="Sales"/>
    <x v="0"/>
    <s v="Ankyra"/>
    <s v="TSXX-LOA2014"/>
    <x v="4"/>
    <x v="4"/>
    <s v="EE167603X1"/>
    <n v="-5"/>
    <n v="51750"/>
    <n v="-258750"/>
    <x v="0"/>
    <m/>
    <n v="20240072"/>
    <s v="Dr Carlos Ramiro Llusca (Ecuador)"/>
    <m/>
    <m/>
  </r>
  <r>
    <d v="2024-05-17T00:00:00"/>
    <s v="Sales"/>
    <x v="0"/>
    <s v="Ankyra"/>
    <s v="TSXX-LOA2010"/>
    <x v="0"/>
    <x v="0"/>
    <s v="EE162876X1"/>
    <n v="-12"/>
    <n v="51750"/>
    <n v="-621000"/>
    <x v="0"/>
    <m/>
    <n v="20240071"/>
    <s v="Morella Andreina Aranguren (Venezuela/ COIDES)"/>
    <m/>
    <m/>
  </r>
  <r>
    <d v="2024-05-17T00:00:00"/>
    <s v="Sales"/>
    <x v="0"/>
    <s v="Bio-Ray"/>
    <s v="A-1PL-212012"/>
    <x v="7"/>
    <x v="6"/>
    <s v="L240314801"/>
    <n v="-50"/>
    <n v="14.583333333333334"/>
    <n v="-729.16666666666674"/>
    <x v="2"/>
    <m/>
    <n v="20240072"/>
    <s v="Dr Carlos Ramiro Llusca (Ecuador)"/>
    <m/>
    <m/>
  </r>
  <r>
    <d v="2024-05-17T00:00:00"/>
    <s v="Sales"/>
    <x v="0"/>
    <s v="Ankyra"/>
    <s v="TSXX-LOA2012"/>
    <x v="6"/>
    <x v="6"/>
    <s v="EE160214X1"/>
    <n v="-10"/>
    <n v="51750"/>
    <n v="-517500"/>
    <x v="0"/>
    <m/>
    <n v="20240072"/>
    <s v="Dr Carlos Ramiro Llusca (Ecuador)"/>
    <m/>
    <m/>
  </r>
  <r>
    <d v="2024-05-17T00:00:00"/>
    <s v="Sales"/>
    <x v="0"/>
    <s v="Bio-Ray"/>
    <s v="A-1PL-212010"/>
    <x v="14"/>
    <x v="0"/>
    <s v="L230906601"/>
    <n v="-15"/>
    <n v="14.268493150684932"/>
    <n v="-214.02739726027397"/>
    <x v="2"/>
    <m/>
    <n v="20240072"/>
    <s v="Dr Carlos Ramiro Llusca (Ecuador)"/>
    <m/>
    <m/>
  </r>
  <r>
    <d v="2024-05-17T00:00:00"/>
    <s v="Sales"/>
    <x v="0"/>
    <s v="Ankyra"/>
    <s v="TSXX-LOA2010"/>
    <x v="0"/>
    <x v="0"/>
    <s v="EE162876X1"/>
    <n v="-5"/>
    <n v="51750"/>
    <n v="-258750"/>
    <x v="0"/>
    <m/>
    <n v="20240072"/>
    <s v="Dr Carlos Ramiro Llusca (Ecuador)"/>
    <m/>
    <m/>
  </r>
  <r>
    <d v="2024-05-21T00:00:00"/>
    <s v="Purchasing"/>
    <x v="0"/>
    <s v="Bio-Ray"/>
    <s v="A-1PL-211508"/>
    <x v="11"/>
    <x v="7"/>
    <s v="L231217301"/>
    <n v="30"/>
    <n v="14.694879832810868"/>
    <n v="440.84639498432603"/>
    <x v="2"/>
    <s v="BioRay 20240517"/>
    <m/>
    <m/>
    <m/>
    <m/>
  </r>
  <r>
    <d v="2024-05-21T00:00:00"/>
    <s v="Purchasing"/>
    <x v="0"/>
    <s v="Bio-Ray"/>
    <s v="A-1N-211508"/>
    <x v="35"/>
    <x v="25"/>
    <s v="L191121001"/>
    <n v="29"/>
    <n v="23.091954022988503"/>
    <n v="669.66666666666663"/>
    <x v="2"/>
    <s v="BioRay 20240517"/>
    <m/>
    <m/>
    <m/>
    <m/>
  </r>
  <r>
    <d v="2024-05-21T00:00:00"/>
    <s v="Purchasing"/>
    <x v="0"/>
    <s v="Bio-Ray"/>
    <s v="A-1PL-212014"/>
    <x v="32"/>
    <x v="4"/>
    <s v="L231105901"/>
    <n v="4"/>
    <n v="14.694879832810868"/>
    <n v="58.779519331243471"/>
    <x v="2"/>
    <s v="BioRay 20240517"/>
    <m/>
    <m/>
    <m/>
    <m/>
  </r>
  <r>
    <d v="2024-05-21T00:00:00"/>
    <s v="Purchasing"/>
    <x v="0"/>
    <s v="Bio-Ray"/>
    <s v="A-1PL-212014"/>
    <x v="32"/>
    <x v="4"/>
    <s v="L220402701"/>
    <n v="26"/>
    <n v="14.694879832810868"/>
    <n v="382.06687565308255"/>
    <x v="2"/>
    <s v="BioRay 20240517"/>
    <m/>
    <m/>
    <m/>
    <m/>
  </r>
  <r>
    <d v="2024-05-21T00:00:00"/>
    <s v="Purchasing"/>
    <x v="0"/>
    <s v="Bio-Ray"/>
    <s v="A-1PS-222012"/>
    <x v="15"/>
    <x v="11"/>
    <s v="L231105101"/>
    <n v="30"/>
    <n v="23.091954022988503"/>
    <n v="692.75862068965512"/>
    <x v="2"/>
    <s v="BioRay 20240517"/>
    <m/>
    <m/>
    <m/>
    <m/>
  </r>
  <r>
    <d v="2024-05-21T00:00:00"/>
    <s v="Purchasing"/>
    <x v="1"/>
    <s v="Bio-Ray"/>
    <n v="3318225"/>
    <x v="25"/>
    <x v="19"/>
    <s v="NA"/>
    <n v="3"/>
    <n v="52.481713688610235"/>
    <n v="157.44514106583071"/>
    <x v="2"/>
    <s v="BioRay 20240517"/>
    <m/>
    <m/>
    <m/>
    <m/>
  </r>
  <r>
    <d v="2024-05-21T00:00:00"/>
    <s v="Purchasing"/>
    <x v="0"/>
    <s v="Bio-Ray"/>
    <s v="A-1PL-212010"/>
    <x v="14"/>
    <x v="0"/>
    <s v="L240404601"/>
    <n v="50"/>
    <n v="14.694879832810868"/>
    <n v="734.74399164054341"/>
    <x v="2"/>
    <s v="BioRay 20240517"/>
    <m/>
    <m/>
    <m/>
    <m/>
  </r>
  <r>
    <d v="2024-05-21T00:00:00"/>
    <s v="Inventory loan"/>
    <x v="0"/>
    <s v="Ankyra"/>
    <s v="TSXX-LOA2012"/>
    <x v="6"/>
    <x v="6"/>
    <s v="EE160214X1"/>
    <n v="-1"/>
    <n v="51750"/>
    <n v="-51750"/>
    <x v="0"/>
    <m/>
    <m/>
    <m/>
    <s v="Prestamo Virginia Hurtado"/>
    <m/>
  </r>
  <r>
    <d v="2024-05-21T00:00:00"/>
    <s v="Inventory loan"/>
    <x v="0"/>
    <s v="Ankyra"/>
    <s v="TSXX-LOA2012"/>
    <x v="6"/>
    <x v="6"/>
    <s v="EE160214X1"/>
    <n v="-2"/>
    <n v="51750"/>
    <n v="-103500"/>
    <x v="0"/>
    <m/>
    <m/>
    <m/>
    <s v="Prestamo Virginia Hurtado"/>
    <m/>
  </r>
  <r>
    <d v="2024-05-21T00:00:00"/>
    <s v="Inventory loan"/>
    <x v="0"/>
    <s v="Ankyra"/>
    <s v="TSXX-LOA2010"/>
    <x v="0"/>
    <x v="0"/>
    <s v="EE162876X1"/>
    <n v="-2"/>
    <n v="51750"/>
    <n v="-103500"/>
    <x v="0"/>
    <m/>
    <m/>
    <m/>
    <s v="Prestamo Virginia Hurtado"/>
    <m/>
  </r>
  <r>
    <d v="2024-05-28T00:00:00"/>
    <s v="Sales"/>
    <x v="0"/>
    <s v="Bio-Ray"/>
    <s v="A-1PL-211508"/>
    <x v="11"/>
    <x v="7"/>
    <s v="L231217301"/>
    <n v="-10"/>
    <n v="14.583333333333334"/>
    <n v="-145.83333333333334"/>
    <x v="2"/>
    <m/>
    <n v="20240077"/>
    <s v="JESUS RODRIGUEZ RIOS"/>
    <m/>
    <m/>
  </r>
  <r>
    <d v="2024-05-28T00:00:00"/>
    <s v="Sales"/>
    <x v="0"/>
    <s v="Bio-Ray"/>
    <s v="A-1PL-212008"/>
    <x v="12"/>
    <x v="3"/>
    <s v=" L230402901"/>
    <n v="-15"/>
    <n v="69131"/>
    <n v="-1036965"/>
    <x v="0"/>
    <m/>
    <n v="20240077"/>
    <s v="JESUS RODRIGUEZ RIOS"/>
    <m/>
    <m/>
  </r>
  <r>
    <d v="2024-05-28T00:00:00"/>
    <s v="Sales"/>
    <x v="0"/>
    <s v="Bio-Ray"/>
    <s v="A-1PIZC-212014"/>
    <x v="13"/>
    <x v="10"/>
    <s v="L240313801"/>
    <n v="-15"/>
    <n v="18.75"/>
    <n v="-281.25"/>
    <x v="2"/>
    <m/>
    <n v="20240077"/>
    <s v="JESUS RODRIGUEZ RIOS"/>
    <m/>
    <m/>
  </r>
  <r>
    <d v="2024-05-28T00:00:00"/>
    <s v="Sales"/>
    <x v="0"/>
    <s v="Bio-Ray"/>
    <s v="A-1PL-212012"/>
    <x v="7"/>
    <x v="6"/>
    <s v="L240314801"/>
    <n v="-10"/>
    <n v="14.583333333333334"/>
    <n v="-145.83333333333334"/>
    <x v="2"/>
    <m/>
    <n v="20240077"/>
    <s v="JESUS RODRIGUEZ RIOS"/>
    <m/>
    <m/>
  </r>
  <r>
    <d v="2024-05-28T00:00:00"/>
    <s v="Sales"/>
    <x v="0"/>
    <s v="Bio-Ray"/>
    <s v="A-1PL-211508"/>
    <x v="11"/>
    <x v="7"/>
    <s v="L231217301"/>
    <n v="-13"/>
    <n v="14.694879832810868"/>
    <n v="-191.03343782654127"/>
    <x v="2"/>
    <m/>
    <n v="20240079"/>
    <s v="MediLine (JJ Grand Prix - Guatemala)"/>
    <m/>
    <m/>
  </r>
  <r>
    <d v="2024-05-28T00:00:00"/>
    <s v="Sales"/>
    <x v="0"/>
    <s v="Bio-Ray"/>
    <s v="A-1PL-212012"/>
    <x v="7"/>
    <x v="6"/>
    <s v="L240314801"/>
    <n v="-15"/>
    <n v="14.583333333333334"/>
    <n v="-218.75"/>
    <x v="2"/>
    <m/>
    <n v="20240079"/>
    <s v="MediLine (JJ Grand Prix - Guatemala)"/>
    <m/>
    <m/>
  </r>
  <r>
    <d v="2024-05-28T00:00:00"/>
    <s v="Sales"/>
    <x v="0"/>
    <s v="Bio-Ray"/>
    <s v="A-1PIZC-212014"/>
    <x v="13"/>
    <x v="10"/>
    <s v="L240313801"/>
    <n v="-8"/>
    <n v="18.75"/>
    <n v="-150"/>
    <x v="2"/>
    <m/>
    <n v="20240079"/>
    <s v="MediLine (JJ Grand Prix - Guatemala)"/>
    <m/>
    <m/>
  </r>
  <r>
    <d v="2024-05-29T00:00:00"/>
    <s v="Inventory movement"/>
    <x v="0"/>
    <s v="Ankyra"/>
    <s v="TSXX-LOA2014"/>
    <x v="4"/>
    <x v="4"/>
    <s v="EE167603X1"/>
    <n v="40"/>
    <n v="51750"/>
    <n v="2070000"/>
    <x v="0"/>
    <m/>
    <m/>
    <m/>
    <s v="Coides los presta para despacho invoice 20240083"/>
    <m/>
  </r>
  <r>
    <d v="2024-05-29T00:00:00"/>
    <s v="Sales"/>
    <x v="0"/>
    <s v="Ankyra"/>
    <s v="TSXX-LOA2014"/>
    <x v="4"/>
    <x v="4"/>
    <s v="EE167603X1"/>
    <n v="-50"/>
    <n v="51750"/>
    <n v="-2587500"/>
    <x v="0"/>
    <m/>
    <n v="20240083"/>
    <s v="Philippe Tartaix - Francia (COIDES)"/>
    <m/>
    <m/>
  </r>
  <r>
    <d v="2024-05-29T00:00:00"/>
    <s v="Sales"/>
    <x v="1"/>
    <s v="Ankyra"/>
    <s v="820-031"/>
    <x v="21"/>
    <x v="2"/>
    <s v="NA"/>
    <n v="-3"/>
    <n v="102340"/>
    <n v="-307020"/>
    <x v="0"/>
    <m/>
    <n v="20240083"/>
    <s v="Philippe Tartaix - Francia (COIDES)"/>
    <m/>
    <m/>
  </r>
  <r>
    <d v="2024-05-29T00:00:00"/>
    <s v="Sales"/>
    <x v="0"/>
    <s v="Ankyra"/>
    <s v="TSXX-LOA2012"/>
    <x v="6"/>
    <x v="6"/>
    <s v="EE167602X1"/>
    <n v="-60"/>
    <n v="51750"/>
    <n v="-3105000"/>
    <x v="0"/>
    <m/>
    <n v="20240083"/>
    <s v="Philippe Tartaix - Francia (COIDES)"/>
    <m/>
    <m/>
  </r>
  <r>
    <d v="2024-05-29T00:00:00"/>
    <s v="Sales"/>
    <x v="0"/>
    <s v="Ankyra"/>
    <s v="TSXX-LOA1508"/>
    <x v="8"/>
    <x v="7"/>
    <s v="EE152485X1"/>
    <n v="-30"/>
    <n v="51750"/>
    <n v="-1552500"/>
    <x v="0"/>
    <m/>
    <n v="20240083"/>
    <s v="Philippe Tartaix - Francia (COIDES)"/>
    <m/>
    <m/>
  </r>
  <r>
    <d v="2024-05-29T00:00:00"/>
    <s v="Inventory loan"/>
    <x v="0"/>
    <s v="Ankyra"/>
    <s v="TSXX-LOA2012"/>
    <x v="6"/>
    <x v="6"/>
    <s v="EE160214X1"/>
    <n v="-1"/>
    <n v="51750"/>
    <n v="-51750"/>
    <x v="0"/>
    <m/>
    <m/>
    <m/>
    <s v="Prestamo Virginia Hurtado"/>
    <m/>
  </r>
  <r>
    <d v="2024-05-29T00:00:00"/>
    <s v="Inventory loan"/>
    <x v="0"/>
    <s v="Ankyra"/>
    <s v="TSXX-LOA2012"/>
    <x v="6"/>
    <x v="6"/>
    <s v="EE160214X1"/>
    <n v="-2"/>
    <n v="51750"/>
    <n v="-103500"/>
    <x v="0"/>
    <m/>
    <m/>
    <m/>
    <s v="Prestamo Virginia Hurtado"/>
    <m/>
  </r>
  <r>
    <d v="2024-05-29T00:00:00"/>
    <s v="Sales"/>
    <x v="0"/>
    <s v="Ankyra"/>
    <s v="TSXX-LOA1508"/>
    <x v="8"/>
    <x v="7"/>
    <s v="EE167606X1"/>
    <n v="-19"/>
    <n v="51750"/>
    <n v="-983250"/>
    <x v="0"/>
    <m/>
    <n v="20240078"/>
    <s v="Comercial S &amp; K SpA (Juan Peña - Chile)"/>
    <m/>
    <m/>
  </r>
  <r>
    <d v="2024-05-29T00:00:00"/>
    <s v="Sales"/>
    <x v="0"/>
    <s v="Ankyra"/>
    <s v="TSXX-LOA2017"/>
    <x v="10"/>
    <x v="9"/>
    <s v="EE148381X1"/>
    <n v="-10"/>
    <n v="51750"/>
    <n v="-517500"/>
    <x v="0"/>
    <m/>
    <n v="20240078"/>
    <s v="Comercial S &amp; K SpA (Juan Peña - Chile)"/>
    <m/>
    <m/>
  </r>
  <r>
    <d v="2024-05-28T00:00:00"/>
    <s v="Sales"/>
    <x v="0"/>
    <s v="Bio-Ray"/>
    <s v="A-1PL-212010"/>
    <x v="14"/>
    <x v="0"/>
    <s v=" L230601001"/>
    <n v="-15"/>
    <n v="69131"/>
    <n v="-1036965"/>
    <x v="0"/>
    <m/>
    <n v="20240077"/>
    <s v="JESUS RODRIGUEZ RIOS"/>
    <m/>
    <m/>
  </r>
  <r>
    <d v="2024-05-29T00:00:00"/>
    <s v="Sales"/>
    <x v="0"/>
    <s v="Ankyra"/>
    <s v="TSXX-LOA2012"/>
    <x v="6"/>
    <x v="6"/>
    <s v="EE167602X1"/>
    <n v="-26"/>
    <n v="51750"/>
    <n v="-1345500"/>
    <x v="0"/>
    <m/>
    <n v="20240078"/>
    <s v="Comercial S &amp; K SpA (Juan Peña - Chile)"/>
    <m/>
    <m/>
  </r>
  <r>
    <d v="2024-05-29T00:00:00"/>
    <s v="Sales"/>
    <x v="0"/>
    <s v="Ankyra"/>
    <s v="TSXX-LOA2014"/>
    <x v="4"/>
    <x v="4"/>
    <s v="EE167603X1"/>
    <n v="-13"/>
    <n v="51750"/>
    <n v="-672750"/>
    <x v="0"/>
    <m/>
    <n v="20240078"/>
    <s v="Comercial S &amp; K SpA (Juan Peña - Chile)"/>
    <m/>
    <m/>
  </r>
  <r>
    <d v="2024-05-29T00:00:00"/>
    <s v="Inventory loan"/>
    <x v="0"/>
    <s v="Ankyra"/>
    <s v="TSXX-LOA2010"/>
    <x v="0"/>
    <x v="0"/>
    <s v="EE162876X1"/>
    <n v="-2"/>
    <n v="51750"/>
    <n v="-103500"/>
    <x v="0"/>
    <m/>
    <m/>
    <m/>
    <s v="Prestamo Virginia Hurtado"/>
    <m/>
  </r>
  <r>
    <d v="2024-05-29T00:00:00"/>
    <s v="Sales"/>
    <x v="0"/>
    <s v="Ankyra"/>
    <s v="TSXX-LOA2010"/>
    <x v="0"/>
    <x v="0"/>
    <s v="EE167604X1"/>
    <n v="-40"/>
    <n v="51750"/>
    <n v="-2070000"/>
    <x v="0"/>
    <m/>
    <n v="20240078"/>
    <s v="Comercial S &amp; K SpA (Juan Peña - Chile)"/>
    <m/>
    <m/>
  </r>
  <r>
    <d v="2024-05-30T00:00:00"/>
    <s v="Inventory movement"/>
    <x v="0"/>
    <s v="Ankyra"/>
    <s v="TSXX-LOA2010"/>
    <x v="0"/>
    <x v="0"/>
    <s v="EE162876X1"/>
    <n v="-1"/>
    <n v="51750"/>
    <n v="-51750"/>
    <x v="0"/>
    <m/>
    <m/>
    <m/>
    <s v="uso consultorio Dra Elsa"/>
    <m/>
  </r>
  <r>
    <d v="2024-05-30T00:00:00"/>
    <s v="Inventory movement"/>
    <x v="0"/>
    <s v="Bio-Ray"/>
    <s v="A-1PL-212010"/>
    <x v="14"/>
    <x v="0"/>
    <s v=" L230601001"/>
    <n v="-2"/>
    <n v="69131"/>
    <n v="-138262"/>
    <x v="0"/>
    <m/>
    <m/>
    <m/>
    <s v="uso consultorio Dra Elsa"/>
    <m/>
  </r>
  <r>
    <d v="2024-05-31T00:00:00"/>
    <s v="Purchasing"/>
    <x v="0"/>
    <s v="Ankyra"/>
    <s v="TSXX-LOA1508"/>
    <x v="8"/>
    <x v="7"/>
    <s v="EE152484X1"/>
    <n v="5"/>
    <n v="51750"/>
    <n v="258750"/>
    <x v="0"/>
    <s v="SAMPEDRO FV 138294"/>
    <m/>
    <m/>
    <m/>
    <m/>
  </r>
  <r>
    <d v="2024-05-31T00:00:00"/>
    <s v="Purchasing"/>
    <x v="0"/>
    <s v="Ankyra"/>
    <s v="TSXX-LOA1508"/>
    <x v="8"/>
    <x v="7"/>
    <s v="EE171841X1"/>
    <n v="5"/>
    <n v="51750"/>
    <n v="258750"/>
    <x v="0"/>
    <s v="SAMPEDRO FV 138294"/>
    <m/>
    <m/>
    <m/>
    <m/>
  </r>
  <r>
    <d v="2024-05-31T00:00:00"/>
    <s v="Purchasing"/>
    <x v="0"/>
    <s v="Ankyra"/>
    <s v="TSXX-LOA2008"/>
    <x v="3"/>
    <x v="3"/>
    <s v="EE173887X1"/>
    <n v="50"/>
    <n v="51750"/>
    <n v="2587500"/>
    <x v="0"/>
    <s v="SAMPEDRO FV 138294"/>
    <m/>
    <m/>
    <m/>
    <m/>
  </r>
  <r>
    <d v="2024-05-31T00:00:00"/>
    <s v="Purchasing"/>
    <x v="0"/>
    <s v="Ankyra"/>
    <s v="TSXX-LOA2014"/>
    <x v="4"/>
    <x v="4"/>
    <s v="EE173884X1"/>
    <n v="150"/>
    <n v="51750"/>
    <n v="7762500"/>
    <x v="0"/>
    <s v="SAMPEDRO FV 138294"/>
    <m/>
    <m/>
    <m/>
    <m/>
  </r>
  <r>
    <d v="2024-05-31T00:00:00"/>
    <s v="Purchasing"/>
    <x v="0"/>
    <s v="Ankyra"/>
    <s v="TSXX-LOART2012"/>
    <x v="17"/>
    <x v="13"/>
    <s v="EE152499X1"/>
    <n v="10"/>
    <n v="51750"/>
    <n v="517500"/>
    <x v="0"/>
    <s v="SAMPEDRO FV 138294"/>
    <m/>
    <m/>
    <m/>
    <m/>
  </r>
  <r>
    <d v="2024-05-31T00:00:00"/>
    <s v="Purchasing"/>
    <x v="0"/>
    <s v="Ankyra"/>
    <s v="TSXX-LOA2012"/>
    <x v="6"/>
    <x v="6"/>
    <s v="EE173885X1"/>
    <n v="70"/>
    <n v="51750"/>
    <n v="3622500"/>
    <x v="0"/>
    <s v="SAMPEDRO FV 138294"/>
    <m/>
    <m/>
    <m/>
    <m/>
  </r>
  <r>
    <d v="2024-05-31T00:00:00"/>
    <s v="Purchasing"/>
    <x v="0"/>
    <s v="Ankyra"/>
    <s v="TSXX-LOA2010"/>
    <x v="0"/>
    <x v="0"/>
    <s v="EE160285X1"/>
    <n v="5"/>
    <n v="51750"/>
    <n v="258750"/>
    <x v="0"/>
    <s v="SAMPEDRO FV 138294"/>
    <m/>
    <m/>
    <m/>
    <m/>
  </r>
  <r>
    <d v="2024-05-31T00:00:00"/>
    <s v="Purchasing"/>
    <x v="0"/>
    <s v="Ankyra"/>
    <s v="TSXX-LOA2010"/>
    <x v="0"/>
    <x v="0"/>
    <s v="EE171843X1"/>
    <n v="5"/>
    <n v="51750"/>
    <n v="258750"/>
    <x v="0"/>
    <s v="SAMPEDRO FV 138294"/>
    <m/>
    <m/>
    <m/>
    <m/>
  </r>
  <r>
    <d v="2024-06-04T00:00:00"/>
    <s v="Sales"/>
    <x v="0"/>
    <s v="Ankyra"/>
    <s v="TSXX-LOA2020"/>
    <x v="19"/>
    <x v="14"/>
    <s v="EE160216X1"/>
    <n v="-2"/>
    <n v="60750"/>
    <n v="-121500"/>
    <x v="0"/>
    <m/>
    <n v="20240086"/>
    <s v="Noemy Rendón Hurtado (Local)"/>
    <m/>
    <m/>
  </r>
  <r>
    <d v="2024-06-05T00:00:00"/>
    <s v="Inventory movement"/>
    <x v="0"/>
    <s v="Ankyra"/>
    <s v="TSXX-LOART2012"/>
    <x v="17"/>
    <x v="13"/>
    <s v="EE148385X1"/>
    <n v="-1"/>
    <n v="51750"/>
    <n v="-51750"/>
    <x v="0"/>
    <m/>
    <m/>
    <m/>
    <s v="uso consultorio Dra Elsa"/>
    <m/>
  </r>
  <r>
    <d v="2024-06-05T00:00:00"/>
    <s v="Inventory movement"/>
    <x v="0"/>
    <s v="Ankyra"/>
    <s v="TSXX-LOA2014"/>
    <x v="4"/>
    <x v="4"/>
    <s v="EE167600X1"/>
    <n v="-1"/>
    <n v="51750"/>
    <n v="-51750"/>
    <x v="0"/>
    <m/>
    <m/>
    <m/>
    <s v="uso consultorio Dra Elsa"/>
    <m/>
  </r>
  <r>
    <d v="2024-06-05T00:00:00"/>
    <s v="Inventory loan"/>
    <x v="0"/>
    <s v="Ankyra"/>
    <s v="TSXX-LOA2012"/>
    <x v="6"/>
    <x v="6"/>
    <s v="EE148366X1"/>
    <n v="1"/>
    <n v="51750"/>
    <n v="51750"/>
    <x v="0"/>
    <m/>
    <m/>
    <m/>
    <s v="Devolucion"/>
    <m/>
  </r>
  <r>
    <d v="2024-06-05T00:00:00"/>
    <s v="Sales"/>
    <x v="1"/>
    <s v="Ankyra"/>
    <s v="820-031"/>
    <x v="21"/>
    <x v="2"/>
    <s v="NA"/>
    <n v="-1"/>
    <n v="102340"/>
    <n v="-102340"/>
    <x v="0"/>
    <m/>
    <n v="20240085"/>
    <s v="Dra Paula Zuñiga - (COIDES Costa Rica )"/>
    <m/>
    <m/>
  </r>
  <r>
    <d v="2024-06-05T00:00:00"/>
    <s v="Sales"/>
    <x v="1"/>
    <s v="Bio-Ray"/>
    <n v="3318235"/>
    <x v="2"/>
    <x v="2"/>
    <s v="NA"/>
    <n v="-1"/>
    <n v="31.311787072243344"/>
    <n v="-31.311787072243344"/>
    <x v="2"/>
    <m/>
    <n v="20240085"/>
    <s v="Dra Paula Zuñiga - (COIDES Costa Rica )"/>
    <m/>
    <m/>
  </r>
  <r>
    <d v="2024-06-05T00:00:00"/>
    <s v="Damage"/>
    <x v="1"/>
    <s v="Ankyra"/>
    <s v="820-031"/>
    <x v="21"/>
    <x v="2"/>
    <s v="NA"/>
    <n v="-8"/>
    <n v="102340"/>
    <n v="-818720"/>
    <x v="1"/>
    <s v="Producto con caucho roto"/>
    <m/>
    <m/>
    <m/>
    <s v="Producto con caucho roto"/>
  </r>
  <r>
    <d v="2024-06-05T00:00:00"/>
    <s v="Inventory movement"/>
    <x v="0"/>
    <s v="Ankyra"/>
    <s v="TSXX-LOA2012"/>
    <x v="6"/>
    <x v="6"/>
    <s v="EE148366X1"/>
    <n v="-1"/>
    <n v="51750"/>
    <n v="-51750"/>
    <x v="0"/>
    <m/>
    <m/>
    <m/>
    <s v="uso consultorio Dra Elsa"/>
    <m/>
  </r>
  <r>
    <d v="2024-06-05T00:00:00"/>
    <s v="Inventory movement"/>
    <x v="0"/>
    <s v="Ankyra"/>
    <s v="TSXX-LOA2012"/>
    <x v="6"/>
    <x v="6"/>
    <s v="EE160214X1"/>
    <n v="-1"/>
    <n v="51750"/>
    <n v="-51750"/>
    <x v="0"/>
    <m/>
    <m/>
    <m/>
    <s v="uso consultorio Dra Elsa"/>
    <m/>
  </r>
  <r>
    <d v="2024-06-06T00:00:00"/>
    <s v="Purchasing"/>
    <x v="0"/>
    <s v="Ankyra"/>
    <s v="TSXX-LOA2008"/>
    <x v="3"/>
    <x v="3"/>
    <s v="EE174094X1"/>
    <n v="90"/>
    <n v="51750"/>
    <n v="4657500"/>
    <x v="0"/>
    <s v="SAMPEDRO FV 138630"/>
    <m/>
    <m/>
    <m/>
    <m/>
  </r>
  <r>
    <d v="2024-06-06T00:00:00"/>
    <s v="Purchasing"/>
    <x v="0"/>
    <s v="Ankyra"/>
    <s v="TSXX-LOA2010"/>
    <x v="0"/>
    <x v="0"/>
    <s v="EE173886X1"/>
    <n v="10"/>
    <n v="51750"/>
    <n v="517500"/>
    <x v="0"/>
    <s v="SAMPEDRO FV 138630"/>
    <m/>
    <m/>
    <m/>
    <m/>
  </r>
  <r>
    <d v="2024-06-06T00:00:00"/>
    <s v="Purchasing"/>
    <x v="0"/>
    <s v="Ankyra"/>
    <s v="TSXX-LOA2010"/>
    <x v="0"/>
    <x v="0"/>
    <s v="EE174092X1"/>
    <n v="20"/>
    <n v="51750"/>
    <n v="1035000"/>
    <x v="0"/>
    <s v="SAMPEDRO FV 138630"/>
    <m/>
    <m/>
    <m/>
    <m/>
  </r>
  <r>
    <d v="2024-06-06T00:00:00"/>
    <s v="Sales"/>
    <x v="0"/>
    <s v="Bio-Ray"/>
    <s v="A-1PL-211508"/>
    <x v="11"/>
    <x v="7"/>
    <s v="L231217301"/>
    <n v="-6"/>
    <n v="14.583333333333334"/>
    <n v="-87.5"/>
    <x v="2"/>
    <m/>
    <n v="20240087"/>
    <s v="Rodrigo García (Costa Rica)"/>
    <m/>
    <m/>
  </r>
  <r>
    <d v="2024-06-06T00:00:00"/>
    <s v="Sales"/>
    <x v="0"/>
    <s v="Bio-Ray"/>
    <s v="A-1PS-222012"/>
    <x v="15"/>
    <x v="11"/>
    <s v="L231102501"/>
    <n v="-6"/>
    <n v="73331"/>
    <n v="-439986"/>
    <x v="0"/>
    <m/>
    <n v="20240087"/>
    <s v="Rodrigo García (Costa Rica)"/>
    <m/>
    <m/>
  </r>
  <r>
    <d v="2024-06-06T00:00:00"/>
    <s v="Sales"/>
    <x v="0"/>
    <s v="Bio-Ray"/>
    <s v="A-1PIZC-212014"/>
    <x v="13"/>
    <x v="10"/>
    <s v="L240313801"/>
    <n v="-6"/>
    <n v="18.75"/>
    <n v="-112.5"/>
    <x v="2"/>
    <m/>
    <n v="20240087"/>
    <s v="Rodrigo García (Costa Rica)"/>
    <m/>
    <m/>
  </r>
  <r>
    <d v="2024-06-06T00:00:00"/>
    <s v="Sales"/>
    <x v="0"/>
    <s v="Bio-Ray"/>
    <s v="A-1PIZC-212017"/>
    <x v="16"/>
    <x v="12"/>
    <s v=" L230500801"/>
    <n v="-3"/>
    <n v="75398.578723404251"/>
    <n v="-226195.73617021274"/>
    <x v="0"/>
    <m/>
    <n v="20240087"/>
    <s v="Rodrigo García (Costa Rica)"/>
    <m/>
    <m/>
  </r>
  <r>
    <d v="2024-06-06T00:00:00"/>
    <s v="Sales"/>
    <x v="0"/>
    <s v="Ankyra"/>
    <s v="TSXX-LOA2014"/>
    <x v="4"/>
    <x v="4"/>
    <s v="EE167603X1"/>
    <n v="-4"/>
    <n v="51750"/>
    <n v="-207000"/>
    <x v="0"/>
    <m/>
    <n v="20240087"/>
    <s v="Rodrigo García (Costa Rica)"/>
    <m/>
    <m/>
  </r>
  <r>
    <d v="2024-06-06T00:00:00"/>
    <s v="Sales"/>
    <x v="0"/>
    <s v="Ankyra"/>
    <s v="TSXX-LOA2012"/>
    <x v="6"/>
    <x v="6"/>
    <s v="EE173885X1"/>
    <n v="-15"/>
    <n v="51750"/>
    <n v="-776250"/>
    <x v="0"/>
    <m/>
    <n v="20240087"/>
    <s v="Rodrigo García (Costa Rica)"/>
    <m/>
    <m/>
  </r>
  <r>
    <d v="2024-06-06T00:00:00"/>
    <s v="Sales"/>
    <x v="1"/>
    <s v="Ankyra"/>
    <s v="820-031"/>
    <x v="21"/>
    <x v="2"/>
    <s v="NA"/>
    <n v="-3"/>
    <n v="102340"/>
    <n v="-307020"/>
    <x v="0"/>
    <m/>
    <n v="20240087"/>
    <s v="Rodrigo García (Costa Rica)"/>
    <m/>
    <m/>
  </r>
  <r>
    <d v="2024-06-06T00:00:00"/>
    <s v="Purchasing"/>
    <x v="0"/>
    <s v="Ankyra"/>
    <s v="TSXX-LOA2010"/>
    <x v="0"/>
    <x v="0"/>
    <s v="EE174093X1"/>
    <n v="19"/>
    <n v="51750"/>
    <n v="983250"/>
    <x v="0"/>
    <s v="SAMPEDRO FV 138630"/>
    <m/>
    <m/>
    <m/>
    <m/>
  </r>
  <r>
    <d v="2024-06-06T00:00:00"/>
    <s v="Sales"/>
    <x v="0"/>
    <s v="Bio-Ray"/>
    <s v="A-1PL-211508"/>
    <x v="11"/>
    <x v="7"/>
    <s v="L231217301"/>
    <n v="-14"/>
    <n v="14.583333333333334"/>
    <n v="-204.16666666666669"/>
    <x v="2"/>
    <m/>
    <n v="20240088"/>
    <s v="Medicona SRL (Guillermo Ramírez-Rep Dominicana)"/>
    <m/>
    <m/>
  </r>
  <r>
    <d v="2024-06-06T00:00:00"/>
    <s v="Sales"/>
    <x v="0"/>
    <s v="Bio-Ray"/>
    <s v="A-1PL-212008"/>
    <x v="12"/>
    <x v="3"/>
    <s v="L240314301"/>
    <n v="-4"/>
    <n v="14.583333333333334"/>
    <n v="-58.333333333333336"/>
    <x v="2"/>
    <m/>
    <n v="20240088"/>
    <s v="Medicona SRL (Guillermo Ramírez-Rep Dominicana)"/>
    <m/>
    <m/>
  </r>
  <r>
    <d v="2024-06-06T00:00:00"/>
    <s v="Sales"/>
    <x v="0"/>
    <s v="Bio-Ray"/>
    <s v="A-1PL-212010"/>
    <x v="14"/>
    <x v="0"/>
    <s v="L230401801"/>
    <n v="-15"/>
    <n v="69875.829545454544"/>
    <n v="-1048137.4431818181"/>
    <x v="0"/>
    <m/>
    <n v="20240088"/>
    <s v="Medicona SRL (Guillermo Ramírez-Rep Dominicana)"/>
    <m/>
    <m/>
  </r>
  <r>
    <d v="2024-06-06T00:00:00"/>
    <s v="Sales"/>
    <x v="0"/>
    <s v="Bio-Ray"/>
    <s v="A-1PL-212012"/>
    <x v="7"/>
    <x v="6"/>
    <s v="L240314801"/>
    <n v="-5"/>
    <n v="14.583333333333334"/>
    <n v="-72.916666666666671"/>
    <x v="2"/>
    <m/>
    <n v="20240088"/>
    <s v="Medicona SRL (Guillermo Ramírez-Rep Dominicana)"/>
    <m/>
    <m/>
  </r>
  <r>
    <d v="2024-06-06T00:00:00"/>
    <s v="Sales"/>
    <x v="0"/>
    <s v="Bio-Ray"/>
    <s v="A-1PL-212014"/>
    <x v="32"/>
    <x v="4"/>
    <s v="L220407801"/>
    <n v="-13"/>
    <n v="14.583333333333334"/>
    <n v="-189.58333333333334"/>
    <x v="2"/>
    <m/>
    <n v="20240088"/>
    <s v="Medicona SRL (Guillermo Ramírez-Rep Dominicana)"/>
    <m/>
    <m/>
  </r>
  <r>
    <d v="2024-06-06T00:00:00"/>
    <s v="Sales"/>
    <x v="0"/>
    <s v="Bio-Ray"/>
    <s v="A-1PIZC-212014"/>
    <x v="13"/>
    <x v="10"/>
    <s v="L230905901"/>
    <n v="-6"/>
    <n v="18.345205479452055"/>
    <n v="-110.07123287671233"/>
    <x v="2"/>
    <m/>
    <n v="20240088"/>
    <s v="Medicona SRL (Guillermo Ramírez-Rep Dominicana)"/>
    <m/>
    <m/>
  </r>
  <r>
    <d v="2024-06-06T00:00:00"/>
    <s v="Sales"/>
    <x v="0"/>
    <s v="Bio-Ray"/>
    <s v="A-1PIZC-212014"/>
    <x v="13"/>
    <x v="10"/>
    <s v="L240313801"/>
    <n v="-11"/>
    <n v="18.75"/>
    <n v="-206.25"/>
    <x v="2"/>
    <m/>
    <n v="20240088"/>
    <s v="Medicona SRL (Guillermo Ramírez-Rep Dominicana)"/>
    <m/>
    <m/>
  </r>
  <r>
    <d v="2024-06-06T00:00:00"/>
    <s v="Sales"/>
    <x v="0"/>
    <s v="Bio-Ray"/>
    <s v="A-1PIZC-212017"/>
    <x v="16"/>
    <x v="12"/>
    <s v=" L230500801"/>
    <n v="-9"/>
    <n v="75398.578723404251"/>
    <n v="-678587.20851063821"/>
    <x v="0"/>
    <m/>
    <n v="20240088"/>
    <s v="Medicona SRL (Guillermo Ramírez-Rep Dominicana)"/>
    <m/>
    <m/>
  </r>
  <r>
    <d v="2024-06-06T00:00:00"/>
    <s v="Sales"/>
    <x v="0"/>
    <s v="Ankyra"/>
    <s v="TSXX-LOA1508"/>
    <x v="8"/>
    <x v="7"/>
    <s v="EE148345X1"/>
    <n v="-1"/>
    <n v="51750"/>
    <n v="-51750"/>
    <x v="0"/>
    <m/>
    <n v="20240088"/>
    <s v="Medicona SRL (Guillermo Ramírez-Rep Dominicana)"/>
    <m/>
    <m/>
  </r>
  <r>
    <d v="2024-06-06T00:00:00"/>
    <s v="Sales"/>
    <x v="0"/>
    <s v="Ankyra"/>
    <s v="TSXX-LOA1508"/>
    <x v="8"/>
    <x v="7"/>
    <s v="EE152485X1"/>
    <n v="-5"/>
    <n v="51750"/>
    <n v="-258750"/>
    <x v="0"/>
    <m/>
    <n v="20240088"/>
    <s v="Medicona SRL (Guillermo Ramírez-Rep Dominicana)"/>
    <m/>
    <m/>
  </r>
  <r>
    <d v="2024-06-06T00:00:00"/>
    <s v="Sales"/>
    <x v="0"/>
    <s v="Ankyra"/>
    <s v="TSXX-LOA2010"/>
    <x v="0"/>
    <x v="0"/>
    <s v="EE160285X1"/>
    <n v="-2"/>
    <n v="51750"/>
    <n v="-103500"/>
    <x v="0"/>
    <m/>
    <n v="20240088"/>
    <s v="Medicona SRL (Guillermo Ramírez-Rep Dominicana)"/>
    <m/>
    <m/>
  </r>
  <r>
    <d v="2024-06-06T00:00:00"/>
    <s v="Sales"/>
    <x v="0"/>
    <s v="Ankyra"/>
    <s v="TSXX-LOA2008"/>
    <x v="3"/>
    <x v="3"/>
    <s v="EE162875X1"/>
    <n v="-6"/>
    <n v="51750"/>
    <n v="-310500"/>
    <x v="0"/>
    <m/>
    <n v="20240088"/>
    <s v="Medicona SRL (Guillermo Ramírez-Rep Dominicana)"/>
    <m/>
    <m/>
  </r>
  <r>
    <d v="2024-06-06T00:00:00"/>
    <s v="Sales"/>
    <x v="0"/>
    <s v="Ankyra"/>
    <s v="TSXX-LOA2014"/>
    <x v="4"/>
    <x v="4"/>
    <s v="EE167603X1"/>
    <n v="-16"/>
    <n v="51750"/>
    <n v="-828000"/>
    <x v="0"/>
    <m/>
    <n v="20240088"/>
    <s v="Medicona SRL (Guillermo Ramírez-Rep Dominicana)"/>
    <m/>
    <m/>
  </r>
  <r>
    <d v="2024-06-06T00:00:00"/>
    <s v="Purchasing"/>
    <x v="0"/>
    <s v="Ankyra"/>
    <s v="TSXX-LOA2010"/>
    <x v="0"/>
    <x v="0"/>
    <s v="EE174095X1"/>
    <n v="41"/>
    <n v="51750"/>
    <n v="2121750"/>
    <x v="0"/>
    <s v="SAMPEDRO FV 138630"/>
    <m/>
    <m/>
    <m/>
    <m/>
  </r>
  <r>
    <d v="2024-06-06T00:00:00"/>
    <s v="Sales"/>
    <x v="0"/>
    <s v="Bio-Ray"/>
    <s v="A-1PL-212008"/>
    <x v="12"/>
    <x v="3"/>
    <s v="l230602001"/>
    <n v="-9"/>
    <n v="14.583333333333334"/>
    <n v="-131.25"/>
    <x v="2"/>
    <m/>
    <n v="20240089"/>
    <s v="Smile Arc (Panamá - Dr Martinelli)"/>
    <m/>
    <m/>
  </r>
  <r>
    <d v="2024-06-06T00:00:00"/>
    <s v="Sales"/>
    <x v="0"/>
    <s v="Bio-Ray"/>
    <s v="A-1PL-212014"/>
    <x v="32"/>
    <x v="4"/>
    <s v=" L220304601"/>
    <n v="-3"/>
    <n v="69131"/>
    <n v="-207393"/>
    <x v="0"/>
    <m/>
    <n v="20240089"/>
    <s v="Smile Arc (Panamá - Dr Martinelli)"/>
    <m/>
    <m/>
  </r>
  <r>
    <d v="2024-06-06T00:00:00"/>
    <s v="Sales"/>
    <x v="0"/>
    <s v="Ankyra"/>
    <s v="TSXX-LOA2008"/>
    <x v="3"/>
    <x v="3"/>
    <s v="EE167605X1"/>
    <n v="-3"/>
    <n v="51750"/>
    <n v="-155250"/>
    <x v="0"/>
    <m/>
    <n v="20240089"/>
    <s v="Smile Arc (Panamá - Dr Martinelli)"/>
    <m/>
    <m/>
  </r>
  <r>
    <d v="2024-06-06T00:00:00"/>
    <s v="Sales"/>
    <x v="0"/>
    <s v="Bio-Ray"/>
    <s v="A-1PL-212012"/>
    <x v="7"/>
    <x v="6"/>
    <s v="L240314801"/>
    <n v="-25"/>
    <n v="14.694879832810868"/>
    <n v="-367.37199582027171"/>
    <x v="2"/>
    <m/>
    <n v="20240089"/>
    <s v="Smile Arc (Panamá - Dr Martinelli)"/>
    <m/>
    <m/>
  </r>
  <r>
    <d v="2024-06-06T00:00:00"/>
    <s v="Sales"/>
    <x v="0"/>
    <s v="Ankyra"/>
    <s v="TSXX-LOART2012"/>
    <x v="17"/>
    <x v="13"/>
    <s v="EE148385X1"/>
    <n v="-5"/>
    <n v="51750"/>
    <n v="-258750"/>
    <x v="0"/>
    <m/>
    <n v="20240089"/>
    <s v="Smile Arc (Panamá - Dr Martinelli)"/>
    <m/>
    <m/>
  </r>
  <r>
    <d v="2024-06-11T00:00:00"/>
    <s v="Garantia"/>
    <x v="0"/>
    <s v="Ankyra"/>
    <s v="TSXX-LOA2020"/>
    <x v="19"/>
    <x v="14"/>
    <s v="EE160216X1"/>
    <n v="-2"/>
    <n v="60750"/>
    <n v="-121500"/>
    <x v="0"/>
    <m/>
    <m/>
    <m/>
    <s v="Garantia Inv 20240086"/>
    <m/>
  </r>
  <r>
    <d v="2024-06-12T00:00:00"/>
    <s v="Purchasing"/>
    <x v="0"/>
    <s v="Ankyra"/>
    <s v="TSXX-LOA2012"/>
    <x v="6"/>
    <x v="6"/>
    <s v="EE174096X1"/>
    <n v="260"/>
    <n v="51750"/>
    <n v="13455000"/>
    <x v="0"/>
    <s v="SAMPEDRO FV 138951"/>
    <m/>
    <m/>
    <m/>
    <m/>
  </r>
  <r>
    <d v="2024-06-12T00:00:00"/>
    <s v="Purchasing"/>
    <x v="0"/>
    <s v="Ankyra"/>
    <s v="TSXX-LOA2014"/>
    <x v="4"/>
    <x v="4"/>
    <s v="EE174097X1"/>
    <n v="60"/>
    <n v="51750"/>
    <n v="3105000"/>
    <x v="0"/>
    <s v="SAMPEDRO FV 138951"/>
    <m/>
    <m/>
    <m/>
    <m/>
  </r>
  <r>
    <d v="2024-06-14T00:00:00"/>
    <s v="Sales"/>
    <x v="0"/>
    <s v="Bio-Ray"/>
    <s v="A-1PL-211508"/>
    <x v="11"/>
    <x v="7"/>
    <s v="L231217301"/>
    <n v="-8"/>
    <n v="14.694879832810868"/>
    <n v="-117.55903866248694"/>
    <x v="2"/>
    <m/>
    <n v="20240091"/>
    <s v="Dr Carlos Ramiro Llusca (Ecuador)"/>
    <m/>
    <m/>
  </r>
  <r>
    <d v="2024-06-14T00:00:00"/>
    <s v="Sales"/>
    <x v="0"/>
    <s v="Bio-Ray"/>
    <s v="A-1PL-212008"/>
    <x v="12"/>
    <x v="3"/>
    <s v="l230602001"/>
    <n v="-15"/>
    <n v="14.583333333333334"/>
    <n v="-218.75"/>
    <x v="2"/>
    <m/>
    <n v="20240091"/>
    <s v="Dr Carlos Ramiro Llusca (Ecuador)"/>
    <m/>
    <m/>
  </r>
  <r>
    <d v="2024-06-14T00:00:00"/>
    <s v="Sales"/>
    <x v="0"/>
    <s v="Bio-Ray"/>
    <s v="A-1PL-212014"/>
    <x v="32"/>
    <x v="4"/>
    <s v="L220304601"/>
    <n v="-2"/>
    <n v="69131"/>
    <n v="-138262"/>
    <x v="0"/>
    <m/>
    <n v="20240091"/>
    <s v="Dr Carlos Ramiro Llusca (Ecuador)"/>
    <m/>
    <m/>
  </r>
  <r>
    <d v="2024-06-14T00:00:00"/>
    <s v="Sales"/>
    <x v="0"/>
    <s v="Bio-Ray"/>
    <s v="A-1N-211508"/>
    <x v="35"/>
    <x v="25"/>
    <s v="L191121001"/>
    <n v="-2"/>
    <n v="22.421917808219177"/>
    <n v="-44.843835616438355"/>
    <x v="0"/>
    <m/>
    <n v="20240091"/>
    <s v="Dr Carlos Ramiro Llusca (Ecuador)"/>
    <m/>
    <m/>
  </r>
  <r>
    <d v="2024-06-14T00:00:00"/>
    <s v="Sales"/>
    <x v="0"/>
    <s v="Bio-Ray"/>
    <s v="A-1N-212008"/>
    <x v="34"/>
    <x v="24"/>
    <s v="L200300701"/>
    <n v="-2"/>
    <n v="18"/>
    <n v="-36"/>
    <x v="2"/>
    <m/>
    <n v="20240091"/>
    <s v="Dr Carlos Ramiro Llusca (Ecuador)"/>
    <m/>
    <m/>
  </r>
  <r>
    <d v="2024-06-14T00:00:00"/>
    <s v="Sales"/>
    <x v="0"/>
    <s v="Ankyra"/>
    <s v="TSXX-LOA1508"/>
    <x v="8"/>
    <x v="7"/>
    <s v="EE167606X1"/>
    <n v="-2"/>
    <n v="51750"/>
    <n v="-103500"/>
    <x v="0"/>
    <m/>
    <n v="20240091"/>
    <s v="Dr Carlos Ramiro Llusca (Ecuador)"/>
    <m/>
    <m/>
  </r>
  <r>
    <d v="2024-06-14T00:00:00"/>
    <s v="Sales"/>
    <x v="0"/>
    <s v="Ankyra"/>
    <s v="TSXX-LOA2008"/>
    <x v="3"/>
    <x v="3"/>
    <s v="EE160284X1"/>
    <n v="-2"/>
    <n v="51750"/>
    <n v="-103500"/>
    <x v="0"/>
    <m/>
    <n v="20240091"/>
    <s v="Dr Carlos Ramiro Llusca (Ecuador)"/>
    <m/>
    <m/>
  </r>
  <r>
    <d v="2024-06-06T00:00:00"/>
    <s v="Sales"/>
    <x v="0"/>
    <s v="Bio-Ray"/>
    <s v="A-1PL-212010"/>
    <x v="14"/>
    <x v="0"/>
    <s v="L230401801"/>
    <n v="-13"/>
    <n v="69875.829545454544"/>
    <n v="-908385.78409090906"/>
    <x v="0"/>
    <m/>
    <n v="20240089"/>
    <s v="Smile Arc (Panamá - Dr Martinelli)"/>
    <m/>
    <m/>
  </r>
  <r>
    <d v="2024-06-14T00:00:00"/>
    <s v="Sales"/>
    <x v="0"/>
    <s v="Ankyra"/>
    <s v="TSXX-LOA2014"/>
    <x v="4"/>
    <x v="4"/>
    <s v="EE174097X1"/>
    <n v="-15"/>
    <n v="51750"/>
    <n v="-776250"/>
    <x v="0"/>
    <m/>
    <n v="20240091"/>
    <s v="Dr Carlos Ramiro Llusca (Ecuador)"/>
    <m/>
    <m/>
  </r>
  <r>
    <d v="2024-06-14T00:00:00"/>
    <s v="Sales"/>
    <x v="1"/>
    <s v="Ankyra"/>
    <s v="820-031"/>
    <x v="21"/>
    <x v="2"/>
    <n v="50362"/>
    <n v="-2"/>
    <n v="102340"/>
    <n v="-204680"/>
    <x v="0"/>
    <m/>
    <n v="20240091"/>
    <s v="Dr Carlos Ramiro Llusca (Ecuador)"/>
    <m/>
    <m/>
  </r>
  <r>
    <d v="2024-06-14T00:00:00"/>
    <s v="Sales"/>
    <x v="1"/>
    <s v="Ankyra"/>
    <s v="820-032"/>
    <x v="31"/>
    <x v="19"/>
    <n v="50361"/>
    <n v="-2"/>
    <n v="83600"/>
    <n v="-167200"/>
    <x v="0"/>
    <m/>
    <n v="20240091"/>
    <s v="Dr Carlos Ramiro Llusca (Ecuador)"/>
    <m/>
    <m/>
  </r>
  <r>
    <d v="2024-06-14T00:00:00"/>
    <s v="Sales"/>
    <x v="0"/>
    <s v="Ankyra"/>
    <s v="TSXX-LOA2012"/>
    <x v="6"/>
    <x v="6"/>
    <s v="EE173885X1"/>
    <n v="-15"/>
    <n v="51750"/>
    <n v="-776250"/>
    <x v="0"/>
    <m/>
    <n v="20240091"/>
    <s v="Dr Carlos Ramiro Llusca (Ecuador)"/>
    <m/>
    <m/>
  </r>
  <r>
    <d v="2024-06-14T00:00:00"/>
    <s v="Sales"/>
    <x v="1"/>
    <s v="Bio-Ray"/>
    <n v="3318235"/>
    <x v="2"/>
    <x v="2"/>
    <s v="NA"/>
    <n v="-2"/>
    <n v="31.311787072243344"/>
    <n v="-62.623574144486689"/>
    <x v="2"/>
    <m/>
    <n v="20240091"/>
    <s v="Dr Carlos Ramiro Llusca (Ecuador)"/>
    <m/>
    <m/>
  </r>
  <r>
    <d v="2024-06-23T00:00:00"/>
    <s v="Purchasing"/>
    <x v="0"/>
    <s v="Bio-Ray"/>
    <s v="A-1PL-211508"/>
    <x v="11"/>
    <x v="7"/>
    <s v="L231217301"/>
    <n v="30"/>
    <n v="14.447761194029852"/>
    <n v="433.43283582089555"/>
    <x v="2"/>
    <s v="BioRay 20240513"/>
    <m/>
    <m/>
    <m/>
    <m/>
  </r>
  <r>
    <d v="2024-06-23T00:00:00"/>
    <s v="Purchasing"/>
    <x v="0"/>
    <s v="Bio-Ray"/>
    <s v="A-1PL-212008"/>
    <x v="12"/>
    <x v="3"/>
    <s v="L240314301"/>
    <n v="30"/>
    <n v="14.447761194029852"/>
    <n v="433.43283582089555"/>
    <x v="2"/>
    <s v="BioRay 20240513"/>
    <m/>
    <m/>
    <m/>
    <m/>
  </r>
  <r>
    <d v="2024-06-14T00:00:00"/>
    <s v="Sales"/>
    <x v="0"/>
    <s v="Bio-Ray"/>
    <s v="A-1PL-212010"/>
    <x v="14"/>
    <x v="0"/>
    <s v="L240404601"/>
    <n v="-15"/>
    <n v="14.583333333333334"/>
    <n v="-218.75"/>
    <x v="2"/>
    <m/>
    <n v="20240091"/>
    <s v="Dr Carlos Ramiro Llusca (Ecuador)"/>
    <m/>
    <m/>
  </r>
  <r>
    <d v="2024-06-23T00:00:00"/>
    <s v="Purchasing"/>
    <x v="0"/>
    <s v="Bio-Ray"/>
    <s v="A-1PL-212014"/>
    <x v="32"/>
    <x v="4"/>
    <s v="L220407801"/>
    <n v="30"/>
    <n v="14.447761194029852"/>
    <n v="433.43283582089555"/>
    <x v="2"/>
    <s v="BioRay 20240513"/>
    <m/>
    <m/>
    <m/>
    <m/>
  </r>
  <r>
    <d v="2024-06-23T00:00:00"/>
    <s v="Purchasing"/>
    <x v="0"/>
    <s v="Bio-Ray"/>
    <s v="A-1PL-212012"/>
    <x v="7"/>
    <x v="6"/>
    <s v="L240314801"/>
    <n v="60"/>
    <n v="14.447761194029852"/>
    <n v="866.8656716417911"/>
    <x v="2"/>
    <s v="BioRay 20240513"/>
    <m/>
    <m/>
    <m/>
    <m/>
  </r>
  <r>
    <d v="2024-06-23T00:00:00"/>
    <s v="Purchasing"/>
    <x v="0"/>
    <s v="Bio-Ray"/>
    <s v="A-1PIZC-212014"/>
    <x v="13"/>
    <x v="10"/>
    <s v="L240313801"/>
    <n v="50"/>
    <n v="18.575692963752665"/>
    <n v="928.78464818763325"/>
    <x v="2"/>
    <s v="BioRay 20240513"/>
    <m/>
    <m/>
    <m/>
    <m/>
  </r>
  <r>
    <d v="2024-06-23T00:00:00"/>
    <s v="Purchasing"/>
    <x v="0"/>
    <s v="Bio-Ray"/>
    <s v="A-1PIZC-212017"/>
    <x v="16"/>
    <x v="12"/>
    <s v="L240314201"/>
    <n v="30"/>
    <n v="18.575692963752665"/>
    <n v="557.27078891257997"/>
    <x v="2"/>
    <s v="BioRay 20240513"/>
    <m/>
    <m/>
    <m/>
    <m/>
  </r>
  <r>
    <d v="2024-06-23T00:00:00"/>
    <s v="Purchasing"/>
    <x v="1"/>
    <s v="Bio-Ray"/>
    <n v="3318225"/>
    <x v="25"/>
    <x v="19"/>
    <s v="NA"/>
    <n v="3"/>
    <n v="51.599147121535175"/>
    <n v="154.79744136460553"/>
    <x v="2"/>
    <s v="BioRay 20240513"/>
    <m/>
    <m/>
    <m/>
    <m/>
  </r>
  <r>
    <d v="2024-06-23T00:00:00"/>
    <s v="Purchasing"/>
    <x v="1"/>
    <s v="Bio-Ray"/>
    <n v="3318055"/>
    <x v="36"/>
    <x v="26"/>
    <s v="NA"/>
    <n v="1"/>
    <n v="309.59488272921106"/>
    <n v="309.59488272921106"/>
    <x v="2"/>
    <s v="BioRay 20240513"/>
    <m/>
    <m/>
    <m/>
    <m/>
  </r>
  <r>
    <d v="2024-06-23T00:00:00"/>
    <s v="Purchasing"/>
    <x v="0"/>
    <s v="Bio-Ray"/>
    <s v="A-1PL-212010"/>
    <x v="14"/>
    <x v="0"/>
    <s v="L231105301"/>
    <n v="50"/>
    <n v="14.447761194029852"/>
    <n v="722.38805970149258"/>
    <x v="2"/>
    <s v="BioRay 20240513"/>
    <m/>
    <m/>
    <m/>
    <m/>
  </r>
  <r>
    <d v="2024-06-26T00:00:00"/>
    <s v="Inventory"/>
    <x v="1"/>
    <s v="Bio-Ray"/>
    <n v="3318235"/>
    <x v="2"/>
    <x v="2"/>
    <s v="NA"/>
    <n v="26"/>
    <n v="31.311787072243344"/>
    <n v="628.16326530612241"/>
    <x v="2"/>
    <s v="Inventario recibido de Elsa Arango"/>
    <m/>
    <m/>
    <m/>
    <m/>
  </r>
  <r>
    <d v="2024-06-26T00:00:00"/>
    <s v="Inventory movement"/>
    <x v="1"/>
    <s v="Bio-Ray"/>
    <n v="3318235"/>
    <x v="2"/>
    <x v="2"/>
    <s v="NA"/>
    <n v="-15"/>
    <n v="31.311787072243344"/>
    <n v="628.16326530612241"/>
    <x v="2"/>
    <m/>
    <m/>
    <s v="Orthopremium ltda"/>
    <s v="Entregados a Orthopremium, pagados a la cuenta Dra Elsa"/>
    <m/>
  </r>
  <r>
    <d v="2024-06-26T00:00:00"/>
    <s v="Inventory movement"/>
    <x v="1"/>
    <s v="Bio-Ray"/>
    <n v="3308050"/>
    <x v="1"/>
    <x v="1"/>
    <s v="NA"/>
    <n v="-10"/>
    <n v="438441.296969697"/>
    <n v="-4384412.9696969697"/>
    <x v="2"/>
    <m/>
    <m/>
    <s v="Orthopremium ltda"/>
    <s v="Entregados a Orthopremium, pagados a la cuenta Dra Elsa"/>
    <m/>
  </r>
  <r>
    <d v="2024-06-28T00:00:00"/>
    <s v="Sales"/>
    <x v="0"/>
    <s v="Bio-Ray"/>
    <s v="A-1PL-211508"/>
    <x v="11"/>
    <x v="7"/>
    <s v="L231217301"/>
    <n v="-9"/>
    <n v="14.694879832810868"/>
    <n v="-132.2539184952978"/>
    <x v="2"/>
    <m/>
    <n v="20240090"/>
    <s v="Grupo Helix (Panamá - Dra Ilka)"/>
    <m/>
    <m/>
  </r>
  <r>
    <d v="2024-06-28T00:00:00"/>
    <s v="Sales"/>
    <x v="0"/>
    <s v="Bio-Ray"/>
    <s v="A-1PL-212008"/>
    <x v="12"/>
    <x v="3"/>
    <s v="L240314301"/>
    <n v="-10"/>
    <n v="14.447761194029852"/>
    <n v="-144.47761194029852"/>
    <x v="2"/>
    <m/>
    <n v="20240090"/>
    <s v="Grupo Helix (Panamá - Dra Ilka)"/>
    <m/>
    <m/>
  </r>
  <r>
    <d v="2024-06-14T00:00:00"/>
    <s v="Sales"/>
    <x v="0"/>
    <s v="Ankyra"/>
    <s v="TSXX-LOA2010"/>
    <x v="0"/>
    <x v="0"/>
    <s v="EE162876X1"/>
    <n v="-5"/>
    <n v="51750"/>
    <n v="-258750"/>
    <x v="0"/>
    <m/>
    <n v="20240091"/>
    <s v="Dr Carlos Ramiro Llusca (Ecuador)"/>
    <m/>
    <m/>
  </r>
  <r>
    <d v="2024-06-28T00:00:00"/>
    <s v="Sales"/>
    <x v="1"/>
    <s v="Bio-Ray"/>
    <n v="3308050"/>
    <x v="1"/>
    <x v="1"/>
    <s v="NA"/>
    <n v="-2"/>
    <n v="104.3726235741445"/>
    <n v="-208.745247148289"/>
    <x v="2"/>
    <m/>
    <n v="20240090"/>
    <s v="Grupo Helix (Panamá - Dra Ilka)"/>
    <m/>
    <m/>
  </r>
  <r>
    <d v="2024-06-28T00:00:00"/>
    <s v="Sales"/>
    <x v="0"/>
    <s v="Bio-Ray"/>
    <s v="A-1PL-212010"/>
    <x v="14"/>
    <x v="0"/>
    <s v="L240404601"/>
    <n v="-9"/>
    <n v="14.583333333333334"/>
    <n v="-131.25"/>
    <x v="2"/>
    <m/>
    <n v="20240090"/>
    <s v="Grupo Helix (Panamá - Dra Ilka)"/>
    <m/>
    <m/>
  </r>
  <r>
    <d v="2024-06-28T00:00:00"/>
    <s v="Sales"/>
    <x v="0"/>
    <s v="Bio-Ray"/>
    <s v="A-1PL-212012"/>
    <x v="7"/>
    <x v="6"/>
    <s v="L240314801"/>
    <n v="-10"/>
    <n v="14.694879832810868"/>
    <n v="-146.94879832810867"/>
    <x v="2"/>
    <m/>
    <n v="20240090"/>
    <s v="Grupo Helix (Panamá - Dra Ilka)"/>
    <m/>
    <m/>
  </r>
  <r>
    <d v="2024-06-28T00:00:00"/>
    <s v="Sales"/>
    <x v="1"/>
    <s v="Bio-Ray"/>
    <n v="3318235"/>
    <x v="2"/>
    <x v="2"/>
    <s v="NA"/>
    <n v="-2"/>
    <n v="31.311787072243344"/>
    <n v="-62.623574144486689"/>
    <x v="2"/>
    <m/>
    <n v="20240090"/>
    <s v="Grupo Helix (Panamá - Dra Ilka)"/>
    <m/>
    <m/>
  </r>
  <r>
    <d v="2024-07-02T00:00:00"/>
    <s v="Inventory movement"/>
    <x v="0"/>
    <s v="Ankyra"/>
    <s v="TSXX-LOA2010"/>
    <x v="0"/>
    <x v="0"/>
    <s v="EE162882X1"/>
    <n v="1"/>
    <n v="51750"/>
    <n v="51750"/>
    <x v="0"/>
    <m/>
    <m/>
    <m/>
    <s v="Devolucion prestamo"/>
    <m/>
  </r>
  <r>
    <d v="2024-07-04T00:00:00"/>
    <s v="Inventory movement"/>
    <x v="1"/>
    <s v="Ankyra"/>
    <s v="820-029"/>
    <x v="20"/>
    <x v="15"/>
    <n v="52006"/>
    <n v="-5"/>
    <n v="647360"/>
    <n v="-3236800"/>
    <x v="0"/>
    <m/>
    <m/>
    <m/>
    <s v="Entregados Dra Elsa Viaje Mexico"/>
    <m/>
  </r>
  <r>
    <d v="2024-07-04T00:00:00"/>
    <s v="Inventory movement"/>
    <x v="1"/>
    <s v="Ankyra"/>
    <s v="820-031"/>
    <x v="21"/>
    <x v="2"/>
    <s v="NA"/>
    <n v="-3"/>
    <n v="102340"/>
    <n v="-307020"/>
    <x v="0"/>
    <m/>
    <m/>
    <m/>
    <s v="Entregados Dra Elsa Viaje Mexico"/>
    <m/>
  </r>
  <r>
    <d v="2024-07-05T00:00:00"/>
    <s v="Sales"/>
    <x v="1"/>
    <s v="Ankyra"/>
    <s v="820-032"/>
    <x v="31"/>
    <x v="19"/>
    <n v="50361"/>
    <n v="-1"/>
    <n v="83600"/>
    <n v="-83600"/>
    <x v="0"/>
    <m/>
    <n v="20240097"/>
    <s v="Daniella Ramos (Venezuela)"/>
    <m/>
    <m/>
  </r>
  <r>
    <d v="2024-07-05T00:00:00"/>
    <s v="Gift"/>
    <x v="1"/>
    <s v="Ankyra"/>
    <s v="820-032"/>
    <x v="31"/>
    <x v="19"/>
    <n v="50361"/>
    <n v="-1"/>
    <n v="83600"/>
    <n v="-83600"/>
    <x v="0"/>
    <m/>
    <n v="20240097"/>
    <s v="Daniella Ramos (Venezuela)"/>
    <m/>
    <m/>
  </r>
  <r>
    <d v="2024-07-05T00:00:00"/>
    <s v="Sales"/>
    <x v="0"/>
    <s v="Ankyra"/>
    <s v="TSXX-LOA2012"/>
    <x v="6"/>
    <x v="6"/>
    <s v="EE173885X1"/>
    <n v="-8"/>
    <n v="51750"/>
    <n v="-414000"/>
    <x v="0"/>
    <m/>
    <n v="20240098"/>
    <s v="Geraldine Kuan González - Venezuela (COIDES)"/>
    <m/>
    <m/>
  </r>
  <r>
    <d v="2024-07-09T00:00:00"/>
    <s v="Sales"/>
    <x v="0"/>
    <s v="Ankyra"/>
    <s v="TSXX-LOA2012"/>
    <x v="6"/>
    <x v="6"/>
    <s v="EE174096X1"/>
    <n v="-3"/>
    <n v="51750"/>
    <n v="-155250"/>
    <x v="0"/>
    <m/>
    <n v="20240099"/>
    <s v="Clear dental aligners SRL - Costa Rica (COIDES)"/>
    <m/>
    <m/>
  </r>
  <r>
    <d v="2024-07-09T00:00:00"/>
    <s v="Sales"/>
    <x v="0"/>
    <s v="Ankyra"/>
    <s v="TSXX-LOA1508"/>
    <x v="8"/>
    <x v="7"/>
    <s v="EE130757X1"/>
    <n v="-2"/>
    <n v="51750"/>
    <n v="-103500"/>
    <x v="0"/>
    <m/>
    <n v="20240099"/>
    <s v="Clear dental aligners SRL - Costa Rica (COIDES)"/>
    <m/>
    <m/>
  </r>
  <r>
    <d v="2024-07-09T00:00:00"/>
    <s v="Sales"/>
    <x v="0"/>
    <s v="Ankyra"/>
    <s v="TSXX-LOA2012"/>
    <x v="6"/>
    <x v="6"/>
    <s v="EE174096X1"/>
    <n v="-8"/>
    <n v="51750"/>
    <n v="-414000"/>
    <x v="0"/>
    <m/>
    <n v="20240100"/>
    <s v="Morella Andreina Aranguren (Venezuela/ COIDES)"/>
    <m/>
    <m/>
  </r>
  <r>
    <d v="2024-07-09T00:00:00"/>
    <s v="Sales"/>
    <x v="0"/>
    <s v="Ankyra"/>
    <s v="TSXX-LOA2010"/>
    <x v="0"/>
    <x v="0"/>
    <s v="EE162876X1"/>
    <n v="-10"/>
    <n v="51750"/>
    <n v="-517500"/>
    <x v="0"/>
    <m/>
    <n v="20240100"/>
    <s v="Morella Andreina Aranguren (Venezuela/ COIDES)"/>
    <m/>
    <m/>
  </r>
  <r>
    <d v="2024-07-10T00:00:00"/>
    <s v="Sales"/>
    <x v="0"/>
    <s v="Ankyra"/>
    <s v="TSXX-LOA2014"/>
    <x v="4"/>
    <x v="4"/>
    <s v="EE173884X1"/>
    <n v="-10"/>
    <n v="51750"/>
    <n v="-517500"/>
    <x v="0"/>
    <m/>
    <n v="20240101"/>
    <s v="Clinica de Ortodoncia Inversión Feliz - Dra Paula Zuñiga - Costa Rica (COIDES)"/>
    <m/>
    <m/>
  </r>
  <r>
    <d v="2024-07-10T00:00:00"/>
    <s v="Sales"/>
    <x v="0"/>
    <s v="Ankyra"/>
    <s v="TSXX-LOA1508"/>
    <x v="8"/>
    <x v="7"/>
    <s v="EE167606X1"/>
    <n v="-2"/>
    <n v="51750"/>
    <n v="-103500"/>
    <x v="0"/>
    <m/>
    <n v="20240102"/>
    <s v="Priscila Rojas Jiménez - Costa Rica (COIDES)"/>
    <m/>
    <m/>
  </r>
  <r>
    <d v="2024-07-10T00:00:00"/>
    <s v="Sales"/>
    <x v="0"/>
    <s v="Ankyra"/>
    <s v="TSXX-LOA2008"/>
    <x v="3"/>
    <x v="3"/>
    <s v="EE162875X1"/>
    <n v="-2"/>
    <n v="51750"/>
    <n v="-103500"/>
    <x v="0"/>
    <m/>
    <n v="20240102"/>
    <s v="Priscila Rojas Jiménez - Costa Rica (COIDES)"/>
    <m/>
    <m/>
  </r>
  <r>
    <d v="2024-07-10T00:00:00"/>
    <s v="Sales"/>
    <x v="0"/>
    <s v="Ankyra"/>
    <s v="TSXX-LOA2010"/>
    <x v="0"/>
    <x v="0"/>
    <s v="EE162876X1"/>
    <n v="-2"/>
    <n v="51750"/>
    <n v="-103500"/>
    <x v="0"/>
    <m/>
    <n v="20240102"/>
    <s v="Priscila Rojas Jiménez - Costa Rica (COIDES)"/>
    <m/>
    <m/>
  </r>
  <r>
    <d v="2024-07-18T00:00:00"/>
    <s v="Sales"/>
    <x v="0"/>
    <s v="Bio-Ray"/>
    <s v="A-1N-211508"/>
    <x v="35"/>
    <x v="25"/>
    <s v="L191121001"/>
    <n v="-4"/>
    <n v="22.421917808219177"/>
    <n v="-89.68767123287671"/>
    <x v="2"/>
    <m/>
    <n v="20240104"/>
    <s v="Dr Carlos Ramiro Llusca (Ecuador)"/>
    <m/>
    <m/>
  </r>
  <r>
    <d v="2024-07-18T00:00:00"/>
    <s v="Sales"/>
    <x v="0"/>
    <s v="Ankyra"/>
    <s v="TSXX-LOART2012"/>
    <x v="17"/>
    <x v="13"/>
    <s v="EE152499X1"/>
    <n v="-10"/>
    <n v="51750"/>
    <n v="-517500"/>
    <x v="0"/>
    <m/>
    <n v="20240104"/>
    <s v="Dr Carlos Ramiro Llusca (Ecuador)"/>
    <m/>
    <m/>
  </r>
  <r>
    <d v="2024-07-18T00:00:00"/>
    <s v="Sales"/>
    <x v="0"/>
    <s v="Bio-Ray"/>
    <s v="A-1PL-212012"/>
    <x v="7"/>
    <x v="6"/>
    <s v="L240314801"/>
    <n v="-15"/>
    <n v="14.694879832810868"/>
    <n v="-220.42319749216301"/>
    <x v="2"/>
    <m/>
    <n v="20240104"/>
    <s v="Dr Carlos Ramiro Llusca (Ecuador)"/>
    <m/>
    <m/>
  </r>
  <r>
    <d v="2024-07-19T00:00:00"/>
    <s v="Sales"/>
    <x v="0"/>
    <s v="Bio-Ray"/>
    <s v="A-1PL-212012"/>
    <x v="7"/>
    <x v="6"/>
    <s v="L240314801"/>
    <n v="-10"/>
    <n v="14.694879832810868"/>
    <n v="-146.94879832810867"/>
    <x v="2"/>
    <m/>
    <n v="20240105"/>
    <s v="MediLine (JJ Grand Prix - Guatemala)"/>
    <m/>
    <m/>
  </r>
  <r>
    <d v="2024-07-19T00:00:00"/>
    <s v="Sales"/>
    <x v="0"/>
    <s v="Bio-Ray"/>
    <s v="A-1PL-212010"/>
    <x v="14"/>
    <x v="0"/>
    <s v="L230401801"/>
    <n v="-10"/>
    <n v="69875.829545454544"/>
    <n v="-698758.29545454541"/>
    <x v="0"/>
    <m/>
    <n v="20240105"/>
    <s v="MediLine (JJ Grand Prix - Guatemala)"/>
    <m/>
    <m/>
  </r>
  <r>
    <d v="2024-07-29T00:00:00"/>
    <s v="Sales"/>
    <x v="0"/>
    <s v="Bio-Ray"/>
    <s v="A-1PL-211508"/>
    <x v="11"/>
    <x v="7"/>
    <s v="L231217301"/>
    <n v="-15"/>
    <n v="14.447761194029852"/>
    <n v="-216.71641791044777"/>
    <x v="2"/>
    <m/>
    <n v="20240108"/>
    <s v="MediLine (JJ Grand Prix - Guatemala)"/>
    <m/>
    <m/>
  </r>
  <r>
    <d v="2024-07-29T00:00:00"/>
    <s v="Sales"/>
    <x v="0"/>
    <s v="Bio-Ray"/>
    <s v="A-1PIZC-212014"/>
    <x v="13"/>
    <x v="10"/>
    <s v="L240313801"/>
    <n v="-16"/>
    <n v="18.575692963752665"/>
    <n v="-297.21108742004265"/>
    <x v="2"/>
    <m/>
    <n v="20240108"/>
    <s v="MediLine (JJ Grand Prix - Guatemala)"/>
    <m/>
    <m/>
  </r>
  <r>
    <d v="2024-07-29T00:00:00"/>
    <s v="Sales"/>
    <x v="0"/>
    <s v="Bio-Ray"/>
    <s v="A-1PL-211508"/>
    <x v="11"/>
    <x v="7"/>
    <s v="L231217301"/>
    <n v="-10"/>
    <n v="14.583333333333334"/>
    <n v="583.33333333333337"/>
    <x v="2"/>
    <m/>
    <n v="20240109"/>
    <s v="Jesus Rodriguez Rios (Mexico)"/>
    <m/>
    <m/>
  </r>
  <r>
    <d v="2024-07-29T00:00:00"/>
    <s v="Sales"/>
    <x v="0"/>
    <s v="Bio-Ray"/>
    <s v="A-1PL-212008"/>
    <x v="12"/>
    <x v="3"/>
    <s v="L240314301"/>
    <n v="-15"/>
    <n v="14.447761194029852"/>
    <n v="-216.71641791044777"/>
    <x v="2"/>
    <m/>
    <n v="20240109"/>
    <s v="Jesus Rodriguez Rios (Mexico)"/>
    <m/>
    <m/>
  </r>
  <r>
    <d v="2024-07-29T00:00:00"/>
    <s v="Sales"/>
    <x v="0"/>
    <s v="Bio-Ray"/>
    <s v="A-1PIZC-212014"/>
    <x v="13"/>
    <x v="10"/>
    <s v="L240313801"/>
    <n v="-10"/>
    <n v="18.575692963752665"/>
    <n v="-185.75692963752664"/>
    <x v="2"/>
    <m/>
    <n v="20240109"/>
    <s v="Jesus Rodriguez Rios (Mexico)"/>
    <m/>
    <m/>
  </r>
  <r>
    <d v="2024-07-29T00:00:00"/>
    <s v="Sales"/>
    <x v="0"/>
    <s v="Bio-Ray"/>
    <s v="A-1PL-212012"/>
    <x v="7"/>
    <x v="6"/>
    <s v="L240314801"/>
    <n v="-15"/>
    <n v="14.447761194029852"/>
    <n v="-216.71641791044777"/>
    <x v="2"/>
    <m/>
    <n v="20240109"/>
    <s v="Jesus Rodriguez Rios (Mexico)"/>
    <m/>
    <m/>
  </r>
  <r>
    <d v="2024-07-29T00:00:00"/>
    <s v="Sales"/>
    <x v="0"/>
    <s v="Bio-Ray"/>
    <s v="A-1PS-222012"/>
    <x v="15"/>
    <x v="11"/>
    <s v="L231105101"/>
    <n v="-10"/>
    <n v="23.091954022988503"/>
    <n v="-230.91954022988503"/>
    <x v="2"/>
    <m/>
    <n v="20240109"/>
    <s v="Jesus Rodriguez Rios (Mexico)"/>
    <m/>
    <m/>
  </r>
  <r>
    <d v="2024-07-29T00:00:00"/>
    <s v="Sales"/>
    <x v="0"/>
    <s v="Bio-Ray"/>
    <s v="A-1PL-212010"/>
    <x v="14"/>
    <x v="0"/>
    <s v="L231105301"/>
    <n v="-20"/>
    <n v="14.447761194029852"/>
    <n v="-288.95522388059703"/>
    <x v="2"/>
    <m/>
    <n v="20240109"/>
    <s v="Jesus Rodriguez Rios (Mexico)"/>
    <m/>
    <m/>
  </r>
  <r>
    <d v="2024-07-30T00:00:00"/>
    <s v="Sales"/>
    <x v="0"/>
    <s v="Ankyra"/>
    <s v="TSXX-LOA2012"/>
    <x v="6"/>
    <x v="6"/>
    <s v="EE174096X1"/>
    <n v="-9"/>
    <n v="51750"/>
    <n v="-465750"/>
    <x v="0"/>
    <m/>
    <n v="20240113"/>
    <s v="Dra Sofia Cabalceta Pacheco (COIDES Costa Rica)"/>
    <m/>
    <m/>
  </r>
  <r>
    <d v="2024-07-30T00:00:00"/>
    <s v="Sales"/>
    <x v="0"/>
    <s v="Ankyra"/>
    <s v="TSXX-LOA2010"/>
    <x v="0"/>
    <x v="0"/>
    <s v="EE167604X1"/>
    <n v="-5"/>
    <n v="51750"/>
    <n v="-258750"/>
    <x v="0"/>
    <m/>
    <n v="20240113"/>
    <s v="Dra Sofia Cabalceta Pacheco (COIDES Costa Rica)"/>
    <m/>
    <m/>
  </r>
  <r>
    <d v="2024-07-31T00:00:00"/>
    <s v="Inventory loan"/>
    <x v="0"/>
    <s v="Ankyra"/>
    <s v="TSXX-LOA2014"/>
    <x v="4"/>
    <x v="4"/>
    <s v="EE167600X1"/>
    <n v="1"/>
    <n v="51750"/>
    <n v="51750"/>
    <x v="0"/>
    <m/>
    <m/>
    <m/>
    <s v="Devolucion prestamo Virginia Hurtado"/>
    <m/>
  </r>
  <r>
    <d v="2024-08-01T00:00:00"/>
    <s v="Inventory loan"/>
    <x v="0"/>
    <s v="Ankyra"/>
    <s v="TSXX-LOA2014"/>
    <x v="4"/>
    <x v="4"/>
    <s v="EE167600X1"/>
    <n v="1"/>
    <n v="51750"/>
    <n v="51750"/>
    <x v="0"/>
    <m/>
    <m/>
    <m/>
    <m/>
    <m/>
  </r>
  <r>
    <d v="2024-08-02T00:00:00"/>
    <s v="Sales"/>
    <x v="0"/>
    <s v="Ankyra"/>
    <s v="TSXX-LOA1508"/>
    <x v="8"/>
    <x v="7"/>
    <s v="EE167606X1"/>
    <n v="-15"/>
    <n v="51750"/>
    <n v="-776250"/>
    <x v="0"/>
    <m/>
    <n v="20240107"/>
    <s v="Comercial S &amp; K SpA (Juan Peña - Chile)"/>
    <m/>
    <m/>
  </r>
  <r>
    <d v="2024-08-02T00:00:00"/>
    <s v="Sales"/>
    <x v="0"/>
    <s v="Ankyra"/>
    <s v="TSXX-LOA1508"/>
    <x v="8"/>
    <x v="7"/>
    <s v="EE167606X1"/>
    <n v="-12"/>
    <n v="51750"/>
    <n v="-621000"/>
    <x v="0"/>
    <m/>
    <n v="20240107"/>
    <s v="Comercial S &amp; K SpA (Juan Peña - Chile)"/>
    <m/>
    <m/>
  </r>
  <r>
    <d v="2024-08-02T00:00:00"/>
    <s v="Sales"/>
    <x v="0"/>
    <s v="Ankyra"/>
    <s v="TSXX-LOA1508"/>
    <x v="8"/>
    <x v="7"/>
    <s v="EE148346X1"/>
    <n v="-3"/>
    <n v="51750"/>
    <n v="-155250"/>
    <x v="0"/>
    <m/>
    <n v="20240107"/>
    <s v="Comercial S &amp; K SpA (Juan Peña - Chile)"/>
    <m/>
    <m/>
  </r>
  <r>
    <d v="2024-08-02T00:00:00"/>
    <s v="Sales"/>
    <x v="0"/>
    <s v="Ankyra"/>
    <s v="TSXX-LOA2008"/>
    <x v="3"/>
    <x v="3"/>
    <s v="EE162875X1"/>
    <n v="-15"/>
    <n v="51750"/>
    <n v="-776250"/>
    <x v="0"/>
    <m/>
    <n v="20240107"/>
    <s v="Comercial S &amp; K SpA (Juan Peña - Chile)"/>
    <m/>
    <m/>
  </r>
  <r>
    <d v="2024-08-02T00:00:00"/>
    <s v="Sales"/>
    <x v="0"/>
    <s v="Ankyra"/>
    <s v="TSXX-LOA2008"/>
    <x v="3"/>
    <x v="3"/>
    <s v="EE152481X1"/>
    <n v="-10"/>
    <n v="51750"/>
    <n v="-517500"/>
    <x v="0"/>
    <m/>
    <n v="20240107"/>
    <s v="Comercial S &amp; K SpA (Juan Peña - Chile)"/>
    <m/>
    <m/>
  </r>
  <r>
    <d v="2024-08-02T00:00:00"/>
    <s v="Sales"/>
    <x v="0"/>
    <s v="Ankyra"/>
    <s v="TSXX-LOA2014"/>
    <x v="4"/>
    <x v="4"/>
    <s v="EE174097X1"/>
    <n v="-20"/>
    <n v="51750"/>
    <n v="-1035000"/>
    <x v="0"/>
    <m/>
    <n v="20240107"/>
    <s v="Comercial S &amp; K SpA (Juan Peña - Chile)"/>
    <m/>
    <m/>
  </r>
  <r>
    <d v="2024-08-02T00:00:00"/>
    <s v="Sales"/>
    <x v="0"/>
    <s v="Ankyra"/>
    <s v="TSXX-LOA2014"/>
    <x v="4"/>
    <x v="4"/>
    <s v="EE173884X1"/>
    <n v="-12"/>
    <n v="51750"/>
    <n v="-621000"/>
    <x v="0"/>
    <m/>
    <n v="20240107"/>
    <s v="Comercial S &amp; K SpA (Juan Peña - Chile)"/>
    <m/>
    <m/>
  </r>
  <r>
    <d v="2024-08-02T00:00:00"/>
    <s v="Sales"/>
    <x v="0"/>
    <s v="Ankyra"/>
    <s v="TSXX-LOA2017"/>
    <x v="10"/>
    <x v="9"/>
    <s v="EE162879X1"/>
    <n v="-36"/>
    <n v="51750"/>
    <n v="-1863000"/>
    <x v="0"/>
    <m/>
    <n v="20240107"/>
    <s v="Comercial S &amp; K SpA (Juan Peña - Chile)"/>
    <m/>
    <m/>
  </r>
  <r>
    <d v="2024-08-02T00:00:00"/>
    <s v="Sales"/>
    <x v="1"/>
    <s v="Ankyra"/>
    <s v="820-029"/>
    <x v="20"/>
    <x v="15"/>
    <n v="52006"/>
    <n v="-5"/>
    <n v="647360"/>
    <n v="-3236800"/>
    <x v="0"/>
    <m/>
    <n v="20240107"/>
    <s v="Comercial S &amp; K SpA (Juan Peña - Chile)"/>
    <m/>
    <m/>
  </r>
  <r>
    <d v="2024-08-02T00:00:00"/>
    <s v="Sales"/>
    <x v="1"/>
    <s v="Ankyra"/>
    <s v="820-031"/>
    <x v="21"/>
    <x v="2"/>
    <s v="NA"/>
    <n v="-5"/>
    <n v="102340"/>
    <n v="-511700"/>
    <x v="0"/>
    <m/>
    <n v="20240107"/>
    <s v="Comercial S &amp; K SpA (Juan Peña - Chile)"/>
    <m/>
    <m/>
  </r>
  <r>
    <d v="2024-08-02T00:00:00"/>
    <s v="Sales"/>
    <x v="1"/>
    <s v="Ankyra"/>
    <s v="820-028"/>
    <x v="37"/>
    <x v="27"/>
    <s v="NA"/>
    <n v="-5"/>
    <n v="172550"/>
    <n v="-862750"/>
    <x v="0"/>
    <m/>
    <n v="20240107"/>
    <s v="Comercial S &amp; K SpA (Juan Peña - Chile)"/>
    <m/>
    <m/>
  </r>
  <r>
    <d v="2024-08-02T00:00:00"/>
    <s v="Sales"/>
    <x v="1"/>
    <s v="Ankyra"/>
    <s v="820-032"/>
    <x v="31"/>
    <x v="19"/>
    <n v="50361"/>
    <n v="-5"/>
    <n v="83600"/>
    <n v="-418000"/>
    <x v="0"/>
    <m/>
    <n v="20240107"/>
    <s v="Comercial S &amp; K SpA (Juan Peña - Chile)"/>
    <m/>
    <m/>
  </r>
  <r>
    <d v="2024-08-02T00:00:00"/>
    <s v="Sales"/>
    <x v="0"/>
    <s v="Ankyra"/>
    <s v="TSXX-LOA2012"/>
    <x v="6"/>
    <x v="6"/>
    <s v="EE173885X1"/>
    <n v="-15"/>
    <n v="51750"/>
    <n v="-776250"/>
    <x v="0"/>
    <m/>
    <n v="20240107"/>
    <s v="Comercial S &amp; K SpA (Juan Peña - Chile)"/>
    <m/>
    <m/>
  </r>
  <r>
    <d v="2024-08-02T00:00:00"/>
    <s v="Sales"/>
    <x v="0"/>
    <s v="Ankyra"/>
    <s v="TSXX-LOA2010"/>
    <x v="0"/>
    <x v="0"/>
    <s v="EE167604X1"/>
    <n v="-25"/>
    <n v="51750"/>
    <n v="-1293750"/>
    <x v="0"/>
    <m/>
    <n v="20240107"/>
    <s v="Comercial S &amp; K SpA (Juan Peña - Chile)"/>
    <m/>
    <m/>
  </r>
  <r>
    <d v="2024-08-02T00:00:00"/>
    <s v="Sales"/>
    <x v="0"/>
    <s v="Ankyra"/>
    <s v="TSXX-LOA2010"/>
    <x v="0"/>
    <x v="0"/>
    <s v="EE167604X1"/>
    <n v="-5"/>
    <n v="51750"/>
    <n v="-258750"/>
    <x v="0"/>
    <m/>
    <n v="20240119"/>
    <s v="Dr Carlos Ramiro Llusca (Ecuador)"/>
    <m/>
    <m/>
  </r>
  <r>
    <d v="2024-08-02T00:00:00"/>
    <s v="Sales"/>
    <x v="0"/>
    <s v="Bio-Ray"/>
    <s v="A-1PL-212012"/>
    <x v="7"/>
    <x v="6"/>
    <s v="L240314801"/>
    <n v="-40"/>
    <n v="14.447761194029852"/>
    <n v="-577.91044776119406"/>
    <x v="2"/>
    <m/>
    <n v="20240119"/>
    <s v="Dr Carlos Ramiro Llusca (Ecuador)"/>
    <m/>
    <m/>
  </r>
  <r>
    <d v="2024-08-02T00:00:00"/>
    <s v="Sales"/>
    <x v="0"/>
    <s v="Bio-Ray"/>
    <s v="A-1PL-212010"/>
    <x v="14"/>
    <x v="0"/>
    <s v="L240404601"/>
    <n v="-20"/>
    <n v="14.5833333333333"/>
    <n v="-291.666666666666"/>
    <x v="2"/>
    <m/>
    <n v="20240119"/>
    <s v="Dr Carlos Ramiro Llusca (Ecuador)"/>
    <m/>
    <m/>
  </r>
  <r>
    <d v="2024-08-02T00:00:00"/>
    <s v="Sales"/>
    <x v="0"/>
    <s v="Bio-Ray"/>
    <s v="A-1PIZC-212014"/>
    <x v="13"/>
    <x v="10"/>
    <s v="L240313801"/>
    <n v="-20"/>
    <n v="18.575692963752665"/>
    <n v="-371.51385927505328"/>
    <x v="2"/>
    <m/>
    <n v="20240119"/>
    <s v="Dr Carlos Ramiro Llusca (Ecuador)"/>
    <m/>
    <m/>
  </r>
  <r>
    <d v="2024-08-02T00:00:00"/>
    <s v="Sales"/>
    <x v="1"/>
    <s v="Bio-Ray"/>
    <n v="3318235"/>
    <x v="2"/>
    <x v="2"/>
    <s v="NA"/>
    <n v="-1"/>
    <n v="31.311787072243344"/>
    <n v="-31.311787072243344"/>
    <x v="2"/>
    <m/>
    <n v="20240119"/>
    <s v="Dr Carlos Ramiro Llusca (Ecuador)"/>
    <m/>
    <m/>
  </r>
  <r>
    <d v="2024-08-02T00:00:00"/>
    <s v="Sales"/>
    <x v="1"/>
    <s v="Bio-Ray"/>
    <n v="3338235"/>
    <x v="38"/>
    <x v="28"/>
    <s v="NA"/>
    <n v="-2"/>
    <n v="153420.53519000002"/>
    <n v="-306841.07038000005"/>
    <x v="0"/>
    <m/>
    <n v="20240119"/>
    <s v="Dr Carlos Ramiro Llusca (Ecuador)"/>
    <m/>
    <m/>
  </r>
  <r>
    <d v="2024-08-02T00:00:00"/>
    <s v="Sales"/>
    <x v="1"/>
    <s v="Bio-Ray"/>
    <n v="3348235"/>
    <x v="39"/>
    <x v="29"/>
    <s v="NA"/>
    <n v="-1"/>
    <n v="153420.53519000002"/>
    <n v="-153420.53519000002"/>
    <x v="0"/>
    <m/>
    <n v="20240119"/>
    <s v="Dr Carlos Ramiro Llusca (Ecuador)"/>
    <s v="Obsequio autorizado por Dra. Elsa"/>
    <m/>
  </r>
  <r>
    <d v="2024-08-02T00:00:00"/>
    <s v="Obsequio"/>
    <x v="1"/>
    <s v="Bio-Ray"/>
    <n v="3348235"/>
    <x v="39"/>
    <x v="29"/>
    <s v="NA"/>
    <n v="-1"/>
    <n v="153420.53519000002"/>
    <n v="-153420.53519000002"/>
    <x v="0"/>
    <m/>
    <n v="20240119"/>
    <s v="Dr Carlos Ramiro Llusca (Ecuador)"/>
    <s v="Obsequio autorizado por Dra. Elsa"/>
    <m/>
  </r>
  <r>
    <d v="2024-08-09T00:00:00"/>
    <s v="Inventory movement"/>
    <x v="0"/>
    <s v="Ankyra"/>
    <s v="TSXX-LOA1508"/>
    <x v="8"/>
    <x v="7"/>
    <s v="EE148343X1"/>
    <n v="2"/>
    <n v="51750"/>
    <n v="103500"/>
    <x v="0"/>
    <m/>
    <m/>
    <m/>
    <s v="Prestamo COIDES para completar kit premium Inv 20240120"/>
    <m/>
  </r>
  <r>
    <d v="2024-08-02T00:00:00"/>
    <s v="Inventory"/>
    <x v="1"/>
    <s v="Bio-Ray"/>
    <n v="3338235"/>
    <x v="38"/>
    <x v="28"/>
    <s v="NA"/>
    <n v="3"/>
    <n v="153420.53519000002"/>
    <n v="460261.60557000007"/>
    <x v="0"/>
    <s v="Inventario recibido de Elsa Arango"/>
    <m/>
    <m/>
    <m/>
    <m/>
  </r>
  <r>
    <d v="2024-08-09T00:00:00"/>
    <s v="Sales"/>
    <x v="0"/>
    <s v="Ankyra"/>
    <s v="TSXX-LOA2014"/>
    <x v="4"/>
    <x v="4"/>
    <s v="EE148373X1"/>
    <n v="-4"/>
    <n v="51750"/>
    <n v="-207000"/>
    <x v="0"/>
    <m/>
    <n v="20240120"/>
    <s v="Betty Lorena Escudero Hernández - (COIDES Francia)"/>
    <m/>
    <m/>
  </r>
  <r>
    <d v="2024-08-09T00:00:00"/>
    <s v="Sales"/>
    <x v="1"/>
    <s v="Ankyra"/>
    <s v="820-029"/>
    <x v="20"/>
    <x v="15"/>
    <n v="52006"/>
    <n v="-1"/>
    <n v="647360"/>
    <n v="-647360"/>
    <x v="0"/>
    <m/>
    <n v="20240120"/>
    <s v="Betty Lorena Escudero Hernández - (COIDES Francia)"/>
    <m/>
    <m/>
  </r>
  <r>
    <d v="2024-08-09T00:00:00"/>
    <s v="Sales"/>
    <x v="1"/>
    <s v="Ankyra"/>
    <s v="820-031"/>
    <x v="21"/>
    <x v="2"/>
    <s v="NA"/>
    <n v="-1"/>
    <n v="102340"/>
    <n v="-102340"/>
    <x v="0"/>
    <m/>
    <n v="20240120"/>
    <s v="Betty Lorena Escudero Hernández - (COIDES Francia)"/>
    <m/>
    <m/>
  </r>
  <r>
    <d v="2024-08-09T00:00:00"/>
    <s v="Sales"/>
    <x v="0"/>
    <s v="Ankyra"/>
    <s v="TSXX-LOA1508"/>
    <x v="8"/>
    <x v="7"/>
    <s v="EE148343X1"/>
    <n v="-2"/>
    <n v="51750"/>
    <n v="-103500"/>
    <x v="0"/>
    <m/>
    <n v="20240120"/>
    <s v="Betty Lorena Escudero Hernández - (COIDES Francia)"/>
    <m/>
    <m/>
  </r>
  <r>
    <d v="2024-08-09T00:00:00"/>
    <s v="Sales"/>
    <x v="0"/>
    <s v="Ankyra"/>
    <s v="TSXX-LOA2008"/>
    <x v="3"/>
    <x v="3"/>
    <s v="EE162875X1"/>
    <n v="-2"/>
    <n v="51750"/>
    <n v="-103500"/>
    <x v="0"/>
    <m/>
    <n v="20240120"/>
    <s v="Betty Lorena Escudero Hernández - (COIDES Francia)"/>
    <m/>
    <m/>
  </r>
  <r>
    <d v="2024-08-09T00:00:00"/>
    <s v="Sales"/>
    <x v="0"/>
    <s v="Ankyra"/>
    <s v="TSXX-LOA2012"/>
    <x v="6"/>
    <x v="6"/>
    <s v="EE174096X1"/>
    <n v="-2"/>
    <n v="51750"/>
    <n v="-103500"/>
    <x v="0"/>
    <m/>
    <n v="20240120"/>
    <s v="Betty Lorena Escudero Hernández - (COIDES Francia)"/>
    <m/>
    <m/>
  </r>
  <r>
    <d v="2024-08-09T00:00:00"/>
    <s v="Sales"/>
    <x v="0"/>
    <s v="Ankyra"/>
    <s v="TSXX-LOA2014"/>
    <x v="4"/>
    <x v="4"/>
    <s v="EE174097X1"/>
    <n v="-1"/>
    <n v="51750"/>
    <n v="-51750"/>
    <x v="0"/>
    <m/>
    <n v="20240120"/>
    <s v="Betty Lorena Escudero Hernández - (COIDES Francia)"/>
    <m/>
    <m/>
  </r>
  <r>
    <d v="2024-08-09T00:00:00"/>
    <s v="Sales"/>
    <x v="0"/>
    <s v="Ankyra"/>
    <s v="TSXX-LOA2012"/>
    <x v="6"/>
    <x v="6"/>
    <s v="EE174096X1"/>
    <n v="-2"/>
    <n v="51750"/>
    <n v="-103500"/>
    <x v="0"/>
    <m/>
    <n v="20240120"/>
    <s v="Betty Lorena Escudero Hernández - (COIDES Francia)"/>
    <m/>
    <m/>
  </r>
  <r>
    <d v="2024-08-14T00:00:00"/>
    <s v="Inventory movement"/>
    <x v="0"/>
    <s v="Ankyra"/>
    <s v="TSXX-LOA1508"/>
    <x v="8"/>
    <x v="7"/>
    <s v="EE148343X1"/>
    <n v="2"/>
    <n v="51750"/>
    <n v="103500"/>
    <x v="0"/>
    <m/>
    <m/>
    <m/>
    <m/>
    <m/>
  </r>
  <r>
    <d v="2024-08-14T00:00:00"/>
    <s v="Inventory loan"/>
    <x v="0"/>
    <s v="Ankyra"/>
    <s v="TSXX-LOA2014"/>
    <x v="4"/>
    <x v="4"/>
    <s v="EE173884X1"/>
    <n v="-20"/>
    <n v="51750"/>
    <n v="-1035000"/>
    <x v="0"/>
    <m/>
    <m/>
    <m/>
    <s v="Prestamo a Virginia venta Orthopremium"/>
    <m/>
  </r>
  <r>
    <d v="2024-08-14T00:00:00"/>
    <s v="Sales"/>
    <x v="0"/>
    <s v="Bio-Ray"/>
    <s v="A-1PL-212008"/>
    <x v="12"/>
    <x v="3"/>
    <s v="L240314301"/>
    <n v="-2"/>
    <n v="14.583333333333334"/>
    <n v="161.05592105263159"/>
    <x v="2"/>
    <m/>
    <n v="20240121"/>
    <s v="Smile Arc (Panamá - Dr Martinelli)"/>
    <m/>
    <m/>
  </r>
  <r>
    <d v="2024-08-14T00:00:00"/>
    <s v="Sales"/>
    <x v="0"/>
    <s v="Bio-Ray"/>
    <s v="A-1PL-212014"/>
    <x v="32"/>
    <x v="4"/>
    <s v=" L220304601"/>
    <n v="-3"/>
    <n v="69131"/>
    <n v="2419585"/>
    <x v="0"/>
    <m/>
    <n v="20240121"/>
    <s v="Smile Arc (Panamá - Dr Martinelli)"/>
    <m/>
    <m/>
  </r>
  <r>
    <d v="2024-08-14T00:00:00"/>
    <s v="Sales"/>
    <x v="0"/>
    <s v="Bio-Ray"/>
    <s v="A-1PIZC-212014"/>
    <x v="13"/>
    <x v="10"/>
    <s v="L240313801"/>
    <n v="-4"/>
    <n v="18.575692963752665"/>
    <n v="932.0723684210526"/>
    <x v="2"/>
    <m/>
    <n v="20240121"/>
    <s v="Smile Arc (Panamá - Dr Martinelli)"/>
    <m/>
    <m/>
  </r>
  <r>
    <d v="2024-08-14T00:00:00"/>
    <s v="Sales"/>
    <x v="0"/>
    <s v="Bio-Ray"/>
    <s v="A-1PIZC-212017"/>
    <x v="16"/>
    <x v="12"/>
    <s v=" L230500801"/>
    <n v="-5"/>
    <n v="75398.578723404251"/>
    <n v="7539857.8723404249"/>
    <x v="0"/>
    <m/>
    <n v="20240121"/>
    <s v="Smile Arc (Panamá - Dr Martinelli)"/>
    <m/>
    <m/>
  </r>
  <r>
    <d v="2024-08-14T00:00:00"/>
    <s v="Sales"/>
    <x v="0"/>
    <s v="Ankyra"/>
    <s v="TSXX-LOA2008"/>
    <x v="3"/>
    <x v="3"/>
    <s v="EE167605X1"/>
    <n v="-2"/>
    <n v="51750"/>
    <n v="2587500"/>
    <x v="0"/>
    <m/>
    <n v="20240121"/>
    <s v="Smile Arc (Panamá - Dr Martinelli)"/>
    <m/>
    <m/>
  </r>
  <r>
    <d v="2024-08-14T00:00:00"/>
    <s v="Sales"/>
    <x v="0"/>
    <s v="Ankyra"/>
    <s v="TSXX-LOA2008"/>
    <x v="3"/>
    <x v="3"/>
    <s v="EE162875X1"/>
    <n v="-7"/>
    <n v="51750"/>
    <n v="2173500"/>
    <x v="0"/>
    <m/>
    <n v="20240121"/>
    <s v="Smile Arc (Panamá - Dr Martinelli)"/>
    <m/>
    <m/>
  </r>
  <r>
    <d v="2024-08-14T00:00:00"/>
    <s v="Sales"/>
    <x v="0"/>
    <s v="Ankyra"/>
    <s v="TSXX-LOA2012"/>
    <x v="6"/>
    <x v="6"/>
    <s v="EE174096X1"/>
    <n v="-4"/>
    <n v="51750"/>
    <n v="13455000"/>
    <x v="0"/>
    <m/>
    <n v="20240121"/>
    <s v="Smile Arc (Panamá - Dr Martinelli)"/>
    <m/>
    <m/>
  </r>
  <r>
    <d v="2024-08-14T00:00:00"/>
    <s v="Sales"/>
    <x v="0"/>
    <s v="Bio-Ray"/>
    <s v="A-1PL-212012"/>
    <x v="7"/>
    <x v="6"/>
    <s v="L240314801"/>
    <n v="-5"/>
    <n v="14.447761194029852"/>
    <n v="-72.238805970149258"/>
    <x v="2"/>
    <m/>
    <n v="20240121"/>
    <s v="Smile Arc (Panamá - Dr Martinelli)"/>
    <m/>
    <m/>
  </r>
  <r>
    <d v="2024-08-14T00:00:00"/>
    <s v="Inventory loan"/>
    <x v="0"/>
    <s v="Ankyra"/>
    <s v="TSXX-LOA2012"/>
    <x v="6"/>
    <x v="6"/>
    <s v="EE174096X1"/>
    <n v="-20"/>
    <n v="51750"/>
    <n v="-1035000"/>
    <x v="0"/>
    <m/>
    <m/>
    <m/>
    <s v="Prestamo a Virginia venta Orthopremium"/>
    <m/>
  </r>
  <r>
    <d v="2024-08-16T00:00:00"/>
    <s v="Inventory loan"/>
    <x v="0"/>
    <s v="Ankyra"/>
    <s v="TSXX-LOA1508"/>
    <x v="8"/>
    <x v="7"/>
    <s v="EE148347X1"/>
    <n v="33"/>
    <n v="51750"/>
    <n v="1707750"/>
    <x v="0"/>
    <m/>
    <m/>
    <m/>
    <s v="Prestamo por parte de COIDES"/>
    <m/>
  </r>
  <r>
    <d v="2024-08-16T00:00:00"/>
    <s v="Inventory loan"/>
    <x v="0"/>
    <s v="Ankyra"/>
    <s v="TSXX-LOA2014"/>
    <x v="4"/>
    <x v="4"/>
    <s v="EE173879X1"/>
    <n v="20"/>
    <n v="51750"/>
    <n v="1035000"/>
    <x v="0"/>
    <m/>
    <m/>
    <m/>
    <s v="Devolucion Prestamo a Virginia venta Orthopremium"/>
    <m/>
  </r>
  <r>
    <d v="2024-08-16T00:00:00"/>
    <s v="Inventory loan"/>
    <x v="0"/>
    <s v="Ankyra"/>
    <s v="TSXX-LOA2012"/>
    <x v="6"/>
    <x v="6"/>
    <s v="EE173878X1"/>
    <n v="20"/>
    <n v="51750"/>
    <n v="1035000"/>
    <x v="0"/>
    <m/>
    <m/>
    <m/>
    <s v="Devolucion Prestamo a Virginia venta Orthopremium"/>
    <m/>
  </r>
  <r>
    <d v="2024-08-16T00:00:00"/>
    <s v="Inventory loan"/>
    <x v="0"/>
    <s v="Ankyra"/>
    <s v="TSXX-LOA2014"/>
    <x v="4"/>
    <x v="4"/>
    <s v="EE173879X1"/>
    <n v="-20"/>
    <n v="51750"/>
    <n v="-1035000"/>
    <x v="0"/>
    <m/>
    <m/>
    <m/>
    <s v="Prestamo COIDES curso Dra Patricia Vergara"/>
    <m/>
  </r>
  <r>
    <d v="2024-08-16T00:00:00"/>
    <s v="Inventory loan"/>
    <x v="0"/>
    <s v="Ankyra"/>
    <s v="TSXX-LOA2012"/>
    <x v="6"/>
    <x v="6"/>
    <s v="EE173878X1"/>
    <n v="-20"/>
    <n v="51750"/>
    <n v="-1035000"/>
    <x v="0"/>
    <m/>
    <m/>
    <m/>
    <s v="Prestamo COIDES curso Dra Patricia Vergara"/>
    <m/>
  </r>
  <r>
    <d v="2024-08-14T00:00:00"/>
    <s v="Sales"/>
    <x v="0"/>
    <s v="Bio-Ray"/>
    <s v="A-1PL-212010"/>
    <x v="14"/>
    <x v="0"/>
    <s v="L230401801"/>
    <n v="-3"/>
    <n v="69875.829545454544"/>
    <n v="3493791.4772727271"/>
    <x v="0"/>
    <m/>
    <n v="20240121"/>
    <s v="Smile Arc (Panamá - Dr Martinelli)"/>
    <m/>
    <m/>
  </r>
  <r>
    <d v="2024-08-14T00:00:00"/>
    <s v="Sales"/>
    <x v="0"/>
    <s v="Ankyra"/>
    <s v="TSXX-LOA2010"/>
    <x v="0"/>
    <x v="0"/>
    <s v="EE167604X1"/>
    <n v="-4"/>
    <n v="51750"/>
    <n v="5175000"/>
    <x v="0"/>
    <m/>
    <n v="20240121"/>
    <s v="Smile Arc (Panamá - Dr Martinelli)"/>
    <m/>
    <m/>
  </r>
  <r>
    <d v="2024-08-20T00:00:00"/>
    <s v="Sales"/>
    <x v="0"/>
    <s v="Ankyra"/>
    <s v="TSXX-LOACE1508"/>
    <x v="9"/>
    <x v="8"/>
    <s v="EE148382X1"/>
    <n v="-7"/>
    <n v="51750"/>
    <n v="-362250"/>
    <x v="0"/>
    <m/>
    <n v="20240125"/>
    <s v="Global Connection &amp; Innovation LLC (Mauricio Arbelaez - USA)"/>
    <m/>
    <m/>
  </r>
  <r>
    <d v="2024-08-20T00:00:00"/>
    <s v="Sales"/>
    <x v="0"/>
    <s v="Ankyra"/>
    <s v="TSXX-LOA1508"/>
    <x v="8"/>
    <x v="7"/>
    <s v="EE148347X1"/>
    <n v="-30"/>
    <n v="51750"/>
    <n v="-1552500"/>
    <x v="0"/>
    <m/>
    <n v="20240125"/>
    <s v="Global Connection &amp; Innovation LLC (Mauricio Arbelaez - USA)"/>
    <m/>
    <m/>
  </r>
  <r>
    <d v="2024-08-20T00:00:00"/>
    <s v="Sales"/>
    <x v="0"/>
    <s v="Ankyra"/>
    <s v="TSXX-LOA2010"/>
    <x v="0"/>
    <x v="0"/>
    <s v="EE167604X1"/>
    <n v="-15"/>
    <n v="51750"/>
    <n v="-776250"/>
    <x v="0"/>
    <m/>
    <n v="20240125"/>
    <s v="Global Connection &amp; Innovation LLC (Mauricio Arbelaez - USA)"/>
    <m/>
    <m/>
  </r>
  <r>
    <d v="2024-08-20T00:00:00"/>
    <s v="Sales"/>
    <x v="1"/>
    <s v="Ankyra"/>
    <s v="820-031"/>
    <x v="21"/>
    <x v="2"/>
    <s v="NA"/>
    <n v="-6"/>
    <n v="102340"/>
    <n v="-614040"/>
    <x v="0"/>
    <m/>
    <n v="20240125"/>
    <s v="Global Connection &amp; Innovation LLC (Mauricio Arbelaez - USA)"/>
    <m/>
    <m/>
  </r>
  <r>
    <d v="2024-08-20T00:00:00"/>
    <s v="Sales"/>
    <x v="1"/>
    <s v="Ankyra"/>
    <s v="820-028"/>
    <x v="37"/>
    <x v="27"/>
    <s v="NA"/>
    <n v="-2"/>
    <n v="145000"/>
    <n v="-290000"/>
    <x v="0"/>
    <m/>
    <n v="20240125"/>
    <s v="Global Connection &amp; Innovation LLC (Mauricio Arbelaez - USA)"/>
    <m/>
    <m/>
  </r>
  <r>
    <d v="2024-08-20T00:00:00"/>
    <s v="Sales"/>
    <x v="1"/>
    <s v="Ankyra"/>
    <s v="820-032"/>
    <x v="31"/>
    <x v="19"/>
    <s v="NA"/>
    <n v="-2"/>
    <n v="83600"/>
    <n v="-167200"/>
    <x v="0"/>
    <m/>
    <n v="20240125"/>
    <s v="Global Connection &amp; Innovation LLC (Mauricio Arbelaez - USA)"/>
    <m/>
    <m/>
  </r>
  <r>
    <d v="2024-08-20T00:00:00"/>
    <s v="Purchasing"/>
    <x v="0"/>
    <s v="Bio-Ray"/>
    <s v="A-1PL-212012"/>
    <x v="7"/>
    <x v="6"/>
    <s v="L240530601"/>
    <n v="100"/>
    <n v="14.569553805774278"/>
    <n v="1456.9553805774278"/>
    <x v="2"/>
    <s v="BioRay 20240802"/>
    <m/>
    <m/>
    <m/>
    <m/>
  </r>
  <r>
    <d v="2024-08-20T00:00:00"/>
    <s v="Purchasing"/>
    <x v="0"/>
    <s v="Bio-Ray"/>
    <s v="A-1PL-211508"/>
    <x v="11"/>
    <x v="7"/>
    <m/>
    <n v="30"/>
    <n v="14.569553805774278"/>
    <n v="437.08661417322833"/>
    <x v="2"/>
    <s v="BioRay 20240802"/>
    <m/>
    <m/>
    <m/>
    <m/>
  </r>
  <r>
    <d v="2024-08-20T00:00:00"/>
    <s v="Purchasing"/>
    <x v="0"/>
    <s v="Bio-Ray"/>
    <s v="A-1PL-212008"/>
    <x v="12"/>
    <x v="3"/>
    <s v="L240533701"/>
    <n v="20"/>
    <n v="14.569553805774278"/>
    <n v="291.39107611548559"/>
    <x v="2"/>
    <s v="BioRay 20240802"/>
    <m/>
    <m/>
    <m/>
    <m/>
  </r>
  <r>
    <d v="2024-08-20T00:00:00"/>
    <s v="Inventory movement"/>
    <x v="0"/>
    <s v="Ankyra"/>
    <s v="TSXX-LOA2010"/>
    <x v="0"/>
    <x v="0"/>
    <m/>
    <n v="-2"/>
    <n v="51750"/>
    <n v="-103500"/>
    <x v="0"/>
    <m/>
    <m/>
    <m/>
    <s v="Entrega a Virginia USO Consultorios Dra Elsa"/>
    <m/>
  </r>
  <r>
    <d v="2024-08-20T00:00:00"/>
    <s v="Purchasing"/>
    <x v="0"/>
    <s v="Bio-Ray"/>
    <s v="A-1PIZC-212014"/>
    <x v="13"/>
    <x v="10"/>
    <s v="L240701501"/>
    <n v="50"/>
    <n v="18.73228346456693"/>
    <n v="936.61417322834643"/>
    <x v="2"/>
    <s v="BioRay 20240802"/>
    <m/>
    <m/>
    <m/>
    <m/>
  </r>
  <r>
    <d v="2024-08-20T00:00:00"/>
    <s v="Purchasing"/>
    <x v="1"/>
    <s v="Bio-Ray"/>
    <n v="3318235"/>
    <x v="2"/>
    <x v="2"/>
    <s v="NA"/>
    <n v="10"/>
    <n v="31.220472440944881"/>
    <n v="312.20472440944883"/>
    <x v="2"/>
    <s v="BioRay 20240802"/>
    <m/>
    <m/>
    <m/>
    <m/>
  </r>
  <r>
    <d v="2024-08-20T00:00:00"/>
    <s v="Purchasing"/>
    <x v="1"/>
    <s v="Bio-Ray"/>
    <n v="3308050"/>
    <x v="1"/>
    <x v="1"/>
    <s v="NA"/>
    <n v="3"/>
    <n v="104.06824146981627"/>
    <n v="312.20472440944883"/>
    <x v="2"/>
    <s v="BioRay 20240802"/>
    <m/>
    <m/>
    <m/>
    <m/>
  </r>
  <r>
    <d v="2024-08-20T00:00:00"/>
    <s v="Purchasing"/>
    <x v="0"/>
    <s v="Bio-Ray"/>
    <s v="A-1PL-211508"/>
    <x v="11"/>
    <x v="7"/>
    <s v="L240405101"/>
    <n v="30"/>
    <n v="14.569553805774278"/>
    <n v="437.08661417322833"/>
    <x v="2"/>
    <s v="BioRay 20240805"/>
    <m/>
    <m/>
    <m/>
    <m/>
  </r>
  <r>
    <d v="2024-08-20T00:00:00"/>
    <s v="Purchasing"/>
    <x v="0"/>
    <s v="Bio-Ray"/>
    <s v="A-1PL-212012"/>
    <x v="7"/>
    <x v="6"/>
    <s v="L240530601"/>
    <n v="100"/>
    <n v="14.569553805774278"/>
    <n v="1456.9553805774278"/>
    <x v="2"/>
    <s v="BioRay 20240805"/>
    <m/>
    <m/>
    <m/>
    <m/>
  </r>
  <r>
    <d v="2024-08-20T00:00:00"/>
    <s v="Purchasing"/>
    <x v="0"/>
    <s v="Bio-Ray"/>
    <s v="A-1PL-212008"/>
    <x v="12"/>
    <x v="3"/>
    <s v="L240533701"/>
    <n v="20"/>
    <n v="14.569553805774278"/>
    <n v="291.39107611548559"/>
    <x v="2"/>
    <s v="BioRay 20240805"/>
    <m/>
    <m/>
    <m/>
    <m/>
  </r>
  <r>
    <d v="2024-08-20T00:00:00"/>
    <s v="Purchasing"/>
    <x v="0"/>
    <s v="Bio-Ray"/>
    <s v="A-1PIZC-212014"/>
    <x v="13"/>
    <x v="10"/>
    <s v="L240701501"/>
    <n v="50"/>
    <n v="18.73228346456693"/>
    <n v="936.61417322834643"/>
    <x v="2"/>
    <s v="BioRay 20240805"/>
    <m/>
    <m/>
    <m/>
    <m/>
  </r>
  <r>
    <d v="2024-08-20T00:00:00"/>
    <s v="Purchasing"/>
    <x v="1"/>
    <s v="Bio-Ray"/>
    <n v="3318235"/>
    <x v="2"/>
    <x v="2"/>
    <s v="NA"/>
    <n v="10"/>
    <n v="31.220472440944881"/>
    <n v="312.20472440944883"/>
    <x v="2"/>
    <s v="BioRay 20240805"/>
    <m/>
    <m/>
    <m/>
    <m/>
  </r>
  <r>
    <d v="2024-08-20T00:00:00"/>
    <s v="Purchasing"/>
    <x v="1"/>
    <s v="Bio-Ray"/>
    <n v="3308050"/>
    <x v="1"/>
    <x v="1"/>
    <s v="NA"/>
    <n v="3"/>
    <n v="104.06824146981627"/>
    <n v="312.20472440944883"/>
    <x v="2"/>
    <s v="BioRay 20240805"/>
    <m/>
    <m/>
    <m/>
    <m/>
  </r>
  <r>
    <d v="2024-08-22T00:00:00"/>
    <s v="Sales"/>
    <x v="0"/>
    <s v="Ankyra"/>
    <s v="TSXX-LOACE1508"/>
    <x v="18"/>
    <x v="8"/>
    <s v="EE167607X1"/>
    <n v="-20"/>
    <n v="51750"/>
    <n v="-1035000"/>
    <x v="0"/>
    <m/>
    <n v="20240126"/>
    <s v="Julio Rodríguez (El Salvador)"/>
    <m/>
    <m/>
  </r>
  <r>
    <d v="2024-08-22T00:00:00"/>
    <s v="Sales"/>
    <x v="0"/>
    <s v="Ankyra"/>
    <s v="TSXX-LOA2008"/>
    <x v="3"/>
    <x v="3"/>
    <s v="EE173887X1"/>
    <n v="-20"/>
    <n v="51750"/>
    <n v="-1035000"/>
    <x v="0"/>
    <m/>
    <n v="20240126"/>
    <s v="Julio Rodríguez (El Salvador)"/>
    <m/>
    <m/>
  </r>
  <r>
    <d v="2024-08-22T00:00:00"/>
    <s v="Sales"/>
    <x v="1"/>
    <s v="Bio-Ray"/>
    <n v="3348235"/>
    <x v="39"/>
    <x v="29"/>
    <s v="NA"/>
    <n v="-3"/>
    <n v="153420.53519000002"/>
    <n v="-460261.60557000007"/>
    <x v="2"/>
    <m/>
    <n v="20240126"/>
    <s v="Julio Rodríguez (El Salvador)"/>
    <m/>
    <m/>
  </r>
  <r>
    <d v="2024-08-22T00:00:00"/>
    <s v="Sales"/>
    <x v="1"/>
    <s v="Ankyra"/>
    <s v="820-028"/>
    <x v="37"/>
    <x v="27"/>
    <s v="NA"/>
    <n v="-6"/>
    <n v="145000"/>
    <n v="-870000"/>
    <x v="0"/>
    <m/>
    <n v="20240126"/>
    <s v="Julio Rodríguez (El Salvador)"/>
    <m/>
    <m/>
  </r>
  <r>
    <d v="2024-08-22T00:00:00"/>
    <s v="Sales"/>
    <x v="1"/>
    <s v="Ankyra"/>
    <s v="820-032"/>
    <x v="31"/>
    <x v="19"/>
    <n v="50361"/>
    <n v="-6"/>
    <n v="83600"/>
    <n v="-501600"/>
    <x v="0"/>
    <m/>
    <n v="20240126"/>
    <s v="Julio Rodríguez (El Salvador)"/>
    <m/>
    <m/>
  </r>
  <r>
    <d v="2024-08-22T00:00:00"/>
    <s v="Sales"/>
    <x v="1"/>
    <s v="Bio-Ray"/>
    <n v="3338235"/>
    <x v="38"/>
    <x v="28"/>
    <s v="NA"/>
    <n v="-1"/>
    <n v="153420.53519000002"/>
    <n v="-153420.53519000002"/>
    <x v="0"/>
    <m/>
    <n v="20240126"/>
    <s v="Julio Rodríguez (El Salvador)"/>
    <m/>
    <m/>
  </r>
  <r>
    <d v="2024-08-24T00:00:00"/>
    <s v="Inventory loan"/>
    <x v="0"/>
    <s v="Ankyra"/>
    <s v="TSXX-LOA2008"/>
    <x v="3"/>
    <x v="3"/>
    <s v="EE152481X1"/>
    <n v="-2"/>
    <n v="51750"/>
    <n v="-103500"/>
    <x v="0"/>
    <m/>
    <m/>
    <s v="Prestamo Virginia Hurtado"/>
    <m/>
    <m/>
  </r>
  <r>
    <d v="2024-08-26T00:00:00"/>
    <s v="Inventory movement"/>
    <x v="0"/>
    <s v="Ankyra"/>
    <s v="TSXX-LOA2008"/>
    <x v="3"/>
    <x v="3"/>
    <s v="EE162375X1"/>
    <n v="2"/>
    <n v="51750"/>
    <n v="103500"/>
    <x v="0"/>
    <m/>
    <m/>
    <s v="Devolucion Prestamo Virginia Hurtado"/>
    <m/>
    <m/>
  </r>
  <r>
    <d v="2024-08-20T00:00:00"/>
    <s v="Purchasing"/>
    <x v="0"/>
    <s v="Bio-Ray"/>
    <s v="A-1PL-212010"/>
    <x v="14"/>
    <x v="0"/>
    <s v="L240610101"/>
    <n v="15"/>
    <n v="14.569553805774278"/>
    <n v="218.54330708661416"/>
    <x v="2"/>
    <s v="BioRay 20240802"/>
    <m/>
    <m/>
    <m/>
    <m/>
  </r>
  <r>
    <d v="2024-08-26T00:00:00"/>
    <s v="Sales"/>
    <x v="0"/>
    <s v="Ankyra"/>
    <s v="TSXX-LOA2014"/>
    <x v="4"/>
    <x v="4"/>
    <s v="EE173884X1"/>
    <n v="-15"/>
    <n v="51750"/>
    <n v="-776250"/>
    <x v="0"/>
    <m/>
    <n v="20240130"/>
    <s v="Dr. Pedro Carballo (El Salvador-COIDES)"/>
    <m/>
    <m/>
  </r>
  <r>
    <d v="2024-08-20T00:00:00"/>
    <s v="Purchasing"/>
    <x v="0"/>
    <s v="Bio-Ray"/>
    <s v="A-1PL-212010"/>
    <x v="14"/>
    <x v="0"/>
    <s v="L240610101"/>
    <n v="15"/>
    <n v="14.569553805774278"/>
    <n v="218.54330708661416"/>
    <x v="2"/>
    <s v="BioRay 20240805"/>
    <m/>
    <m/>
    <m/>
    <m/>
  </r>
  <r>
    <d v="2024-08-26T00:00:00"/>
    <s v="Sales"/>
    <x v="0"/>
    <s v="Ankyra"/>
    <s v="TSXX-LOA2008"/>
    <x v="3"/>
    <x v="3"/>
    <s v="EE152481X1"/>
    <n v="-27"/>
    <n v="51750"/>
    <n v="5175000"/>
    <x v="0"/>
    <m/>
    <n v="20240130"/>
    <s v="Dr. Pedro Carballo (El Salvador-COIDES)"/>
    <m/>
    <m/>
  </r>
  <r>
    <d v="2024-08-26T00:00:00"/>
    <s v="Sales"/>
    <x v="0"/>
    <s v="Ankyra"/>
    <s v="TSXX-LOA1508"/>
    <x v="8"/>
    <x v="7"/>
    <s v="EE148347X1"/>
    <n v="-3"/>
    <n v="51750"/>
    <n v="-155250"/>
    <x v="0"/>
    <m/>
    <n v="20240130"/>
    <s v="Dr. Pedro Carballo (El Salvador-COIDES)"/>
    <m/>
    <m/>
  </r>
  <r>
    <d v="2024-08-26T00:00:00"/>
    <s v="Inventory loan"/>
    <x v="0"/>
    <s v="Ankyra"/>
    <s v="TSXX-LOA2010"/>
    <x v="0"/>
    <x v="0"/>
    <s v="EE167604X1"/>
    <n v="-1"/>
    <n v="51750"/>
    <n v="-51750"/>
    <x v="0"/>
    <m/>
    <m/>
    <m/>
    <s v="Prestamo COIDES curso Dra Patricia Vergara"/>
    <m/>
  </r>
  <r>
    <d v="2024-08-26T00:00:00"/>
    <s v="Sales"/>
    <x v="0"/>
    <s v="Ankyra"/>
    <s v="TSXX-LOA2012"/>
    <x v="6"/>
    <x v="6"/>
    <s v="EE174096X1"/>
    <n v="-10"/>
    <n v="51750"/>
    <n v="13455000"/>
    <x v="0"/>
    <m/>
    <n v="20240130"/>
    <s v="Dr. Pedro Carballo (El Salvador-COIDES)"/>
    <m/>
    <m/>
  </r>
  <r>
    <d v="2024-08-27T00:00:00"/>
    <s v="Sales"/>
    <x v="0"/>
    <s v="Ankyra"/>
    <s v="TSXX-LOA2010"/>
    <x v="0"/>
    <x v="0"/>
    <s v="EE174093X1"/>
    <n v="-13"/>
    <n v="51750"/>
    <n v="-672750"/>
    <x v="0"/>
    <m/>
    <n v="20240127"/>
    <s v="Comercial S &amp; K SpA (Juan Peña - Chile)"/>
    <m/>
    <m/>
  </r>
  <r>
    <d v="2024-08-27T00:00:00"/>
    <s v="Sales"/>
    <x v="0"/>
    <s v="Ankyra"/>
    <s v="TSXX-LOA2012"/>
    <x v="6"/>
    <x v="6"/>
    <s v="EE174096X1"/>
    <n v="-30"/>
    <n v="51750"/>
    <n v="-1552500"/>
    <x v="0"/>
    <m/>
    <n v="20240127"/>
    <s v="Comercial S &amp; K SpA (Juan Peña - Chile)"/>
    <m/>
    <m/>
  </r>
  <r>
    <d v="2024-08-27T00:00:00"/>
    <s v="Sales"/>
    <x v="0"/>
    <s v="Ankyra"/>
    <s v="TSXX-LOA2014"/>
    <x v="4"/>
    <x v="4"/>
    <s v="EE173884X1"/>
    <n v="-12"/>
    <n v="51750"/>
    <n v="-621000"/>
    <x v="0"/>
    <m/>
    <n v="20240127"/>
    <s v="Comercial S &amp; K SpA (Juan Peña - Chile)"/>
    <m/>
    <m/>
  </r>
  <r>
    <d v="2024-08-27T00:00:00"/>
    <s v="Sales"/>
    <x v="0"/>
    <s v="Ankyra"/>
    <s v="TSXX-LOA2014"/>
    <x v="4"/>
    <x v="4"/>
    <s v="EE174097X1"/>
    <n v="-20"/>
    <n v="51750"/>
    <n v="-1035000"/>
    <x v="0"/>
    <m/>
    <n v="20240131"/>
    <s v="INNOVATRADE LLC Mexico - Claudio Gutierrez"/>
    <m/>
    <m/>
  </r>
  <r>
    <d v="2024-08-27T00:00:00"/>
    <s v="Sales"/>
    <x v="0"/>
    <s v="Ankyra"/>
    <s v="TSXX-LOA2012"/>
    <x v="6"/>
    <x v="6"/>
    <s v="EE174096X1"/>
    <n v="-3"/>
    <n v="51750"/>
    <n v="-1035000"/>
    <x v="0"/>
    <m/>
    <n v="20240131"/>
    <s v="INNOVATRADE LLC Mexico - Claudio Gutierrez"/>
    <m/>
    <m/>
  </r>
  <r>
    <d v="2024-08-26T00:00:00"/>
    <s v="Sales"/>
    <x v="0"/>
    <s v="Ankyra"/>
    <s v="TSXX-LOA2010"/>
    <x v="0"/>
    <x v="0"/>
    <s v="EE174092X1"/>
    <n v="-15"/>
    <n v="51750"/>
    <n v="1035000"/>
    <x v="0"/>
    <m/>
    <n v="20240130"/>
    <s v="Dr. Pedro Carballo (El Salvador-COIDES)"/>
    <m/>
    <m/>
  </r>
  <r>
    <d v="2024-08-27T00:00:00"/>
    <s v="Sales"/>
    <x v="0"/>
    <s v="Ankyra"/>
    <s v="TSXX-LOA2008"/>
    <x v="3"/>
    <x v="3"/>
    <s v="EE162875X1"/>
    <n v="-10"/>
    <n v="51750"/>
    <n v="-517500"/>
    <x v="0"/>
    <m/>
    <n v="20240131"/>
    <s v="INNOVATRADE LLC Mexico - Claudio Gutierrez"/>
    <m/>
    <m/>
  </r>
  <r>
    <d v="2024-08-27T00:00:00"/>
    <s v="Sales"/>
    <x v="1"/>
    <s v="Ankyra"/>
    <s v="820-031"/>
    <x v="21"/>
    <x v="2"/>
    <s v="NA"/>
    <n v="-4"/>
    <n v="102340"/>
    <n v="-409360"/>
    <x v="0"/>
    <m/>
    <n v="20240131"/>
    <s v="INNOVATRADE LLC Mexico - Claudio Gutierrez"/>
    <m/>
    <m/>
  </r>
  <r>
    <d v="2024-08-27T00:00:00"/>
    <s v="Sales"/>
    <x v="0"/>
    <s v="Ankyra"/>
    <s v="TSXX-LOA2012"/>
    <x v="6"/>
    <x v="6"/>
    <s v="EE173885X1"/>
    <n v="-17"/>
    <n v="51750"/>
    <n v="-879750"/>
    <x v="0"/>
    <m/>
    <n v="20240131"/>
    <s v="INNOVATRADE LLC Mexico - Claudio Gutierrez"/>
    <m/>
    <m/>
  </r>
  <r>
    <d v="2024-08-27T00:00:00"/>
    <s v="Gift"/>
    <x v="1"/>
    <s v="Ankyra"/>
    <s v="820-029"/>
    <x v="20"/>
    <x v="15"/>
    <s v="NA"/>
    <n v="-3"/>
    <n v="647360"/>
    <n v="-1942080"/>
    <x v="0"/>
    <m/>
    <n v="20240131"/>
    <s v="INNOVATRADE LLC Mexico - Claudio Gutierrez"/>
    <s v="Obsequio autorizado por Dra. Elsa"/>
    <m/>
  </r>
  <r>
    <d v="2024-08-27T00:00:00"/>
    <s v="Gift"/>
    <x v="1"/>
    <s v="Ankyra"/>
    <s v="820-031"/>
    <x v="21"/>
    <x v="2"/>
    <s v="NA"/>
    <n v="-3"/>
    <n v="102340"/>
    <n v="-307020"/>
    <x v="0"/>
    <m/>
    <n v="20240131"/>
    <s v="INNOVATRADE LLC Mexico - Claudio Gutierrez"/>
    <m/>
    <m/>
  </r>
  <r>
    <d v="2024-08-29T00:00:00"/>
    <s v="Purchasing"/>
    <x v="0"/>
    <s v="Ankyra"/>
    <s v="TSXX-LOA1508"/>
    <x v="8"/>
    <x v="7"/>
    <s v="EE173883X1"/>
    <n v="1"/>
    <n v="51750"/>
    <n v="51750"/>
    <x v="0"/>
    <s v="SAMPEDRO FV 144521"/>
    <m/>
    <m/>
    <m/>
    <m/>
  </r>
  <r>
    <d v="2024-08-29T00:00:00"/>
    <s v="Purchasing"/>
    <x v="0"/>
    <s v="Ankyra"/>
    <s v="TSXX-LOA1508"/>
    <x v="8"/>
    <x v="7"/>
    <s v="EE178088X1"/>
    <n v="99"/>
    <n v="51750"/>
    <n v="5123250"/>
    <x v="0"/>
    <s v="SAMPEDRO FV 144521"/>
    <m/>
    <m/>
    <m/>
    <m/>
  </r>
  <r>
    <d v="2024-08-29T00:00:00"/>
    <s v="Purchasing"/>
    <x v="0"/>
    <s v="Ankyra"/>
    <s v="TSXX-LOA2014"/>
    <x v="4"/>
    <x v="4"/>
    <s v="EE178093X1"/>
    <n v="50"/>
    <n v="51750"/>
    <n v="2587500"/>
    <x v="0"/>
    <s v="SAMPEDRO FV 144521"/>
    <m/>
    <m/>
    <m/>
    <m/>
  </r>
  <r>
    <d v="2024-08-29T00:00:00"/>
    <s v="Purchasing"/>
    <x v="0"/>
    <s v="Ankyra"/>
    <s v="TSXX-LOART2012"/>
    <x v="17"/>
    <x v="13"/>
    <s v="EE152483X1"/>
    <n v="4"/>
    <n v="51750"/>
    <n v="207000"/>
    <x v="0"/>
    <s v="SAMPEDRO FV 144521"/>
    <m/>
    <m/>
    <m/>
    <m/>
  </r>
  <r>
    <d v="2024-08-29T00:00:00"/>
    <s v="Purchasing"/>
    <x v="0"/>
    <s v="Ankyra"/>
    <s v="TSXX-LOART2012"/>
    <x v="17"/>
    <x v="13"/>
    <s v="EE152496X1"/>
    <n v="2"/>
    <n v="51750"/>
    <n v="103500"/>
    <x v="0"/>
    <s v="SAMPEDRO FV 144521"/>
    <m/>
    <m/>
    <m/>
    <m/>
  </r>
  <r>
    <d v="2024-08-29T00:00:00"/>
    <s v="Purchasing"/>
    <x v="0"/>
    <s v="Ankyra"/>
    <s v="TSXX-LOART2012"/>
    <x v="17"/>
    <x v="13"/>
    <s v="EE152497X1"/>
    <n v="79"/>
    <n v="51750"/>
    <n v="4088250"/>
    <x v="0"/>
    <s v="SAMPEDRO FV 144521"/>
    <m/>
    <m/>
    <m/>
    <m/>
  </r>
  <r>
    <d v="2024-08-29T00:00:00"/>
    <s v="Purchasing"/>
    <x v="0"/>
    <s v="Ankyra"/>
    <s v="TSXX-LOART2012"/>
    <x v="17"/>
    <x v="13"/>
    <s v="EE152500X1"/>
    <n v="15"/>
    <n v="51750"/>
    <n v="776250"/>
    <x v="0"/>
    <s v="SAMPEDRO FV 144521"/>
    <m/>
    <m/>
    <m/>
    <m/>
  </r>
  <r>
    <d v="2024-08-29T00:00:00"/>
    <s v="Inventory movement"/>
    <x v="0"/>
    <s v="Ankyra"/>
    <s v="TSXX-LOA2020"/>
    <x v="19"/>
    <x v="14"/>
    <s v="EE160216X1"/>
    <n v="-1"/>
    <n v="60750"/>
    <n v="-60750"/>
    <x v="0"/>
    <m/>
    <m/>
    <s v="Uso consultorio Dra Elsa"/>
    <m/>
    <m/>
  </r>
  <r>
    <d v="2024-08-29T00:00:00"/>
    <s v="Inventory movement"/>
    <x v="0"/>
    <s v="Ankyra"/>
    <s v="TSXX-LOA2025"/>
    <x v="23"/>
    <x v="17"/>
    <s v="EE160217X1"/>
    <n v="-3"/>
    <n v="60750"/>
    <n v="-182250"/>
    <x v="0"/>
    <m/>
    <m/>
    <s v="Entregado a Virginia hurtado para Cirugia Hospital San Jose"/>
    <m/>
    <m/>
  </r>
  <r>
    <d v="2024-08-29T00:00:00"/>
    <s v="Inventory movement"/>
    <x v="0"/>
    <s v="Ankyra"/>
    <s v="TSXX-LOA2030"/>
    <x v="22"/>
    <x v="16"/>
    <s v="EE160218X1"/>
    <n v="-3"/>
    <n v="60750"/>
    <n v="-182250"/>
    <x v="0"/>
    <m/>
    <m/>
    <s v="Entregado a Virginia hurtado para Cirugia Hospital San Jose"/>
    <m/>
    <m/>
  </r>
  <r>
    <d v="2024-08-29T00:00:00"/>
    <s v="Inventory movement"/>
    <x v="0"/>
    <s v="Ankyra"/>
    <s v="TSXX-LOA2040"/>
    <x v="27"/>
    <x v="21"/>
    <s v="CL160220X1"/>
    <n v="-3"/>
    <n v="60750"/>
    <n v="-182250"/>
    <x v="0"/>
    <m/>
    <m/>
    <s v="Entregado a Virginia hurtado para Cirugia Hospital San Jose"/>
    <m/>
    <m/>
  </r>
  <r>
    <d v="2024-08-29T00:00:00"/>
    <s v="Inventory movement"/>
    <x v="0"/>
    <s v="Ankyra"/>
    <s v="TSXX-LOA2035"/>
    <x v="28"/>
    <x v="22"/>
    <s v="EE160219X1"/>
    <n v="-3"/>
    <n v="60750"/>
    <n v="-182250"/>
    <x v="0"/>
    <m/>
    <m/>
    <s v="Entregado a Virginia hurtado para Cirugia Hospital San Jose"/>
    <m/>
    <m/>
  </r>
  <r>
    <d v="2024-08-29T00:00:00"/>
    <s v="Training"/>
    <x v="1"/>
    <s v="Ankyra"/>
    <s v="820-031"/>
    <x v="21"/>
    <x v="2"/>
    <s v="NA"/>
    <n v="-3"/>
    <n v="102340"/>
    <n v="-307020"/>
    <x v="0"/>
    <m/>
    <m/>
    <s v="Certificación"/>
    <s v="Entrega a Virginia para Uso SAIC 5"/>
    <m/>
  </r>
  <r>
    <d v="2024-08-29T00:00:00"/>
    <s v="Training"/>
    <x v="1"/>
    <s v="Ankyra"/>
    <s v="820-029"/>
    <x v="20"/>
    <x v="15"/>
    <s v="NA"/>
    <n v="-3"/>
    <n v="647360"/>
    <n v="-1942080"/>
    <x v="0"/>
    <m/>
    <m/>
    <s v="Certificación"/>
    <s v="Entrega a Virginia para Uso SAIC 5"/>
    <m/>
  </r>
  <r>
    <d v="2024-08-29T00:00:00"/>
    <s v="Training"/>
    <x v="1"/>
    <s v="Ankyra"/>
    <s v="820-028"/>
    <x v="37"/>
    <x v="27"/>
    <s v="NA"/>
    <n v="-9"/>
    <n v="145000"/>
    <n v="-1305000"/>
    <x v="0"/>
    <m/>
    <m/>
    <s v="Certificación"/>
    <s v="Entrega a Virginia para Uso SAIC 5"/>
    <m/>
  </r>
  <r>
    <d v="2024-08-29T00:00:00"/>
    <s v="Training"/>
    <x v="0"/>
    <s v="Ankyra"/>
    <s v="TSXX-LOA1508"/>
    <x v="8"/>
    <x v="7"/>
    <s v="EE178088X1"/>
    <n v="-11"/>
    <n v="51750"/>
    <n v="-569250"/>
    <x v="0"/>
    <m/>
    <m/>
    <s v="Certificación"/>
    <s v="Entrega a Virginia SAIC 5"/>
    <m/>
  </r>
  <r>
    <d v="2024-08-29T00:00:00"/>
    <s v="Training"/>
    <x v="0"/>
    <s v="Ankyra"/>
    <s v="TSXX-LOA2014"/>
    <x v="4"/>
    <x v="4"/>
    <s v="EE178093X1"/>
    <n v="-4"/>
    <n v="51750"/>
    <n v="-207000"/>
    <x v="0"/>
    <m/>
    <m/>
    <s v="Certificación"/>
    <s v="Entrega a Virginia SAIC 5"/>
    <m/>
  </r>
  <r>
    <d v="2024-09-03T00:00:00"/>
    <s v="Sales"/>
    <x v="0"/>
    <s v="Ankyra"/>
    <s v="TSXX-LOA2008"/>
    <x v="3"/>
    <x v="3"/>
    <s v="EE173887X1"/>
    <n v="-5"/>
    <n v="51750"/>
    <n v="-258750"/>
    <x v="0"/>
    <m/>
    <n v="20240164"/>
    <s v="Carlos Villegas"/>
    <m/>
    <m/>
  </r>
  <r>
    <d v="2024-09-03T00:00:00"/>
    <s v="Sales"/>
    <x v="0"/>
    <s v="Ankyra"/>
    <s v="TSXX-LOA2020"/>
    <x v="19"/>
    <x v="14"/>
    <s v="EE160216X1"/>
    <n v="-2"/>
    <n v="60750"/>
    <n v="-121500"/>
    <x v="0"/>
    <m/>
    <n v="20240164"/>
    <s v="Carlos Villegas"/>
    <m/>
    <m/>
  </r>
  <r>
    <d v="2024-09-03T00:00:00"/>
    <s v="Sales"/>
    <x v="0"/>
    <s v="Ankyra"/>
    <s v="TSXX-LOA2025"/>
    <x v="23"/>
    <x v="17"/>
    <s v="EE160217X1"/>
    <n v="-1"/>
    <n v="60750"/>
    <n v="-60750"/>
    <x v="0"/>
    <m/>
    <n v="20240164"/>
    <s v="Carlos Villegas"/>
    <m/>
    <m/>
  </r>
  <r>
    <d v="2024-09-03T00:00:00"/>
    <s v="Sales"/>
    <x v="0"/>
    <s v="Ankyra"/>
    <s v="TSXX-LOA2030"/>
    <x v="22"/>
    <x v="16"/>
    <s v="EE160218X1"/>
    <n v="-4"/>
    <n v="60750"/>
    <n v="-243000"/>
    <x v="0"/>
    <m/>
    <n v="20240164"/>
    <s v="Carlos Villegas"/>
    <m/>
    <m/>
  </r>
  <r>
    <d v="2024-09-03T00:00:00"/>
    <s v="Sales"/>
    <x v="0"/>
    <s v="Ankyra"/>
    <s v="TSXX-LOA2035"/>
    <x v="28"/>
    <x v="22"/>
    <s v="EE160219X1"/>
    <n v="-5"/>
    <n v="60750"/>
    <n v="-303750"/>
    <x v="0"/>
    <m/>
    <n v="20240164"/>
    <s v="Carlos Villegas"/>
    <m/>
    <m/>
  </r>
  <r>
    <d v="2024-09-03T00:00:00"/>
    <s v="Sales"/>
    <x v="0"/>
    <s v="Ankyra"/>
    <s v="TSXX-LOA2040"/>
    <x v="27"/>
    <x v="21"/>
    <s v="CL160220X1"/>
    <n v="-4"/>
    <n v="60750"/>
    <n v="-243000"/>
    <x v="0"/>
    <m/>
    <n v="20240164"/>
    <s v="Carlos Villegas"/>
    <m/>
    <m/>
  </r>
  <r>
    <d v="2024-09-03T00:00:00"/>
    <s v="Sales"/>
    <x v="0"/>
    <s v="Ankyra"/>
    <s v="TSXX-LOA2012"/>
    <x v="6"/>
    <x v="6"/>
    <s v="EE174096X1"/>
    <n v="-7"/>
    <n v="51750"/>
    <n v="-362250"/>
    <x v="0"/>
    <m/>
    <n v="20240164"/>
    <s v="Carlos Villegas"/>
    <m/>
    <m/>
  </r>
  <r>
    <d v="2024-09-05T00:00:00"/>
    <s v="Sales"/>
    <x v="0"/>
    <s v="Ankyra"/>
    <s v="TSXX-LOA2012"/>
    <x v="6"/>
    <x v="6"/>
    <s v="EE174096X1"/>
    <n v="-50"/>
    <n v="51750"/>
    <n v="-2587500"/>
    <x v="0"/>
    <m/>
    <n v="20240139"/>
    <s v="INNOVATRADE LLC Mexico - Claudio Gutierrez"/>
    <m/>
    <m/>
  </r>
  <r>
    <d v="2024-08-27T00:00:00"/>
    <s v="Sales"/>
    <x v="0"/>
    <s v="Ankyra"/>
    <s v="TSXX-LOA2010"/>
    <x v="0"/>
    <x v="0"/>
    <s v="EE162876X1"/>
    <n v="-10"/>
    <n v="51750"/>
    <n v="-517500"/>
    <x v="0"/>
    <m/>
    <n v="20240131"/>
    <s v="INNOVATRADE LLC Mexico - Claudio Gutierrez"/>
    <m/>
    <m/>
  </r>
  <r>
    <d v="2024-09-03T00:00:00"/>
    <s v="Sales"/>
    <x v="0"/>
    <s v="Ankyra"/>
    <s v="TSXX-LOA2010"/>
    <x v="0"/>
    <x v="0"/>
    <s v="EE171843X1"/>
    <n v="-5"/>
    <n v="51750"/>
    <n v="-258750"/>
    <x v="0"/>
    <m/>
    <n v="20240164"/>
    <s v="Carlos Villegas"/>
    <m/>
    <m/>
  </r>
  <r>
    <d v="2024-09-05T00:00:00"/>
    <s v="Sales"/>
    <x v="0"/>
    <s v="Ankyra"/>
    <s v="TSXX-LOA2010"/>
    <x v="0"/>
    <x v="0"/>
    <s v="EE174093X1"/>
    <n v="-6"/>
    <n v="51750"/>
    <n v="-310500"/>
    <x v="0"/>
    <m/>
    <n v="20240139"/>
    <s v="INNOVATRADE LLC Mexico - Claudio Gutierrez"/>
    <m/>
    <m/>
  </r>
  <r>
    <d v="2024-09-05T00:00:00"/>
    <s v="Sales"/>
    <x v="0"/>
    <s v="Ankyra"/>
    <s v="TSXX-LOA2010"/>
    <x v="0"/>
    <x v="0"/>
    <s v="EE174095X1"/>
    <n v="-41"/>
    <n v="51750"/>
    <n v="-2121750"/>
    <x v="0"/>
    <m/>
    <n v="20240139"/>
    <s v="INNOVATRADE LLC Mexico - Claudio Gutierrez"/>
    <m/>
    <m/>
  </r>
  <r>
    <d v="2024-09-05T00:00:00"/>
    <s v="Sales"/>
    <x v="0"/>
    <s v="Ankyra"/>
    <s v="TSXX-LOA2010"/>
    <x v="0"/>
    <x v="0"/>
    <s v="EE173886X1"/>
    <n v="-3"/>
    <n v="51750"/>
    <n v="-155250"/>
    <x v="0"/>
    <m/>
    <n v="20240139"/>
    <s v="INNOVATRADE LLC Mexico - Claudio Gutierrez"/>
    <m/>
    <m/>
  </r>
  <r>
    <d v="2024-09-05T00:00:00"/>
    <s v="Sales"/>
    <x v="0"/>
    <s v="Bio-Ray"/>
    <s v="A-1PIZC-212014"/>
    <x v="13"/>
    <x v="10"/>
    <s v="L240701501"/>
    <n v="-25"/>
    <n v="18.73228346456693"/>
    <n v="-468.30708661417322"/>
    <x v="2"/>
    <m/>
    <n v="20240138"/>
    <s v="MediLine (JJ Grand Prix - Guatemala)"/>
    <m/>
    <m/>
  </r>
  <r>
    <d v="2024-09-09T00:00:00"/>
    <s v="Inventory movement"/>
    <x v="1"/>
    <s v="Ankyra"/>
    <s v="820-031"/>
    <x v="21"/>
    <x v="2"/>
    <s v="NA"/>
    <n v="-3"/>
    <n v="102340"/>
    <n v="-307020"/>
    <x v="0"/>
    <m/>
    <m/>
    <s v="Certificación"/>
    <s v="Entrega por parte de Virginia, quedan para uso de entrenamientos"/>
    <m/>
  </r>
  <r>
    <d v="2024-09-09T00:00:00"/>
    <s v="Inventory movement"/>
    <x v="1"/>
    <s v="Ankyra"/>
    <s v="820-029"/>
    <x v="20"/>
    <x v="15"/>
    <n v="52006"/>
    <n v="-3"/>
    <n v="647360"/>
    <n v="-1942080"/>
    <x v="0"/>
    <m/>
    <m/>
    <s v="Certificación"/>
    <s v="Entrega por parte de Virginia, queda para uso de entrenamientos"/>
    <m/>
  </r>
  <r>
    <d v="2024-09-09T00:00:00"/>
    <s v="Inventory movement"/>
    <x v="1"/>
    <s v="Ankyra"/>
    <s v="820-028"/>
    <x v="37"/>
    <x v="27"/>
    <s v="NA"/>
    <n v="6"/>
    <n v="145000"/>
    <n v="870000"/>
    <x v="0"/>
    <m/>
    <m/>
    <s v="Certificación"/>
    <s v="Entrega por parte de Virginia"/>
    <m/>
  </r>
  <r>
    <d v="2024-09-09T00:00:00"/>
    <s v="Inventory movement"/>
    <x v="1"/>
    <s v="Ankyra"/>
    <s v="820-028"/>
    <x v="37"/>
    <x v="27"/>
    <s v="NA"/>
    <n v="3"/>
    <n v="145000"/>
    <n v="435000"/>
    <x v="0"/>
    <m/>
    <m/>
    <s v="Certificación"/>
    <s v="Entrega por parte de Virginia, queda para uso de entrenamientos"/>
    <m/>
  </r>
  <r>
    <d v="2024-09-10T00:00:00"/>
    <s v="Sales"/>
    <x v="0"/>
    <s v="Bio-Ray"/>
    <s v="A-1PL-211508"/>
    <x v="11"/>
    <x v="7"/>
    <s v="L231217301"/>
    <n v="-3"/>
    <n v="14.583333333333334"/>
    <n v="583.33333333333337"/>
    <x v="2"/>
    <m/>
    <n v="20240140"/>
    <s v="MediLine (JJ Grand Prix - Guatemala)"/>
    <m/>
    <m/>
  </r>
  <r>
    <d v="2024-09-05T00:00:00"/>
    <s v="Sales"/>
    <x v="0"/>
    <s v="Bio-Ray"/>
    <s v="A-1PL-212010"/>
    <x v="14"/>
    <x v="0"/>
    <s v="L230401801"/>
    <n v="-7"/>
    <n v="69875.829545454544"/>
    <n v="3493791.4772727271"/>
    <x v="0"/>
    <m/>
    <n v="20240138"/>
    <s v="MediLine (JJ Grand Prix - Guatemala)"/>
    <m/>
    <m/>
  </r>
  <r>
    <d v="2024-09-10T00:00:00"/>
    <s v="Sales"/>
    <x v="0"/>
    <s v="Bio-Ray"/>
    <s v="A-1PIZC-212014"/>
    <x v="13"/>
    <x v="10"/>
    <s v="L240701501"/>
    <n v="-10"/>
    <n v="18.73228346456693"/>
    <n v="-187.3228346456693"/>
    <x v="2"/>
    <m/>
    <n v="20240140"/>
    <s v="MediLine (JJ Grand Prix - Guatemala)"/>
    <m/>
    <m/>
  </r>
  <r>
    <d v="2024-09-10T00:00:00"/>
    <s v="Sales"/>
    <x v="0"/>
    <s v="Bio-Ray"/>
    <s v="A-1PL-212012"/>
    <x v="7"/>
    <x v="6"/>
    <s v="L240530601"/>
    <n v="-10"/>
    <n v="14.569553805774278"/>
    <n v="-145.69553805774279"/>
    <x v="2"/>
    <m/>
    <n v="20240140"/>
    <s v="MediLine (JJ Grand Prix - Guatemala)"/>
    <m/>
    <m/>
  </r>
  <r>
    <d v="2024-09-05T00:00:00"/>
    <s v="Sales"/>
    <x v="0"/>
    <s v="Bio-Ray"/>
    <s v="A-1PL-212010"/>
    <x v="14"/>
    <x v="0"/>
    <s v="L230303301"/>
    <n v="-3"/>
    <n v="69875.829545454544"/>
    <n v="1397516.5909090908"/>
    <x v="0"/>
    <m/>
    <n v="20240138"/>
    <s v="MediLine (JJ Grand Prix - Guatemala)"/>
    <m/>
    <m/>
  </r>
  <r>
    <d v="2024-09-10T00:00:00"/>
    <s v="Sales"/>
    <x v="0"/>
    <s v="Bio-Ray"/>
    <s v="A-1PL-212010"/>
    <x v="14"/>
    <x v="0"/>
    <s v="L230303301"/>
    <n v="-10"/>
    <n v="69875.829545454544"/>
    <n v="-698758.29545454541"/>
    <x v="0"/>
    <m/>
    <n v="20240140"/>
    <s v="MediLine (JJ Grand Prix - Guatemala)"/>
    <m/>
    <m/>
  </r>
  <r>
    <d v="2024-09-11T00:00:00"/>
    <s v="Sales"/>
    <x v="0"/>
    <s v="Bio-Ray"/>
    <s v="A-1N-212008"/>
    <x v="34"/>
    <x v="24"/>
    <s v="L200300701"/>
    <n v="-3"/>
    <n v="18"/>
    <n v="-54"/>
    <x v="2"/>
    <m/>
    <n v="20240141"/>
    <s v="Dr Carlos Ramiro Llusca (Ecuador)"/>
    <m/>
    <m/>
  </r>
  <r>
    <d v="2024-09-11T00:00:00"/>
    <s v="Sales"/>
    <x v="0"/>
    <s v="Bio-Ray"/>
    <s v="A-1PL-212014"/>
    <x v="32"/>
    <x v="4"/>
    <s v="L220407801"/>
    <n v="-10"/>
    <n v="14.447761194029852"/>
    <n v="-144.47761194029852"/>
    <x v="2"/>
    <m/>
    <n v="20240141"/>
    <s v="Dr Carlos Ramiro Llusca (Ecuador)"/>
    <m/>
    <m/>
  </r>
  <r>
    <d v="2024-09-11T00:00:00"/>
    <s v="Sales"/>
    <x v="0"/>
    <s v="Ankyra"/>
    <s v="TSXX-LOA2010"/>
    <x v="0"/>
    <x v="0"/>
    <s v="EE167604X1"/>
    <n v="-3"/>
    <n v="51750"/>
    <n v="-155250"/>
    <x v="0"/>
    <m/>
    <n v="20240141"/>
    <s v="Dr Carlos Ramiro Llusca (Ecuador)"/>
    <m/>
    <m/>
  </r>
  <r>
    <d v="2024-09-11T00:00:00"/>
    <s v="Sales"/>
    <x v="0"/>
    <s v="Ankyra"/>
    <s v="TSXX-LOA2010"/>
    <x v="0"/>
    <x v="0"/>
    <s v="EE174092X1"/>
    <n v="-3"/>
    <n v="51750"/>
    <n v="-155250"/>
    <x v="0"/>
    <m/>
    <n v="20240141"/>
    <s v="Dr Carlos Ramiro Llusca (Ecuador)"/>
    <m/>
    <m/>
  </r>
  <r>
    <d v="2024-09-11T00:00:00"/>
    <s v="Sales"/>
    <x v="0"/>
    <s v="Bio-Ray"/>
    <s v="A-1PL-211508"/>
    <x v="11"/>
    <x v="7"/>
    <s v="L240405101"/>
    <n v="-14"/>
    <n v="14.569553805774278"/>
    <n v="-203.9737532808399"/>
    <x v="2"/>
    <m/>
    <n v="20240141"/>
    <s v="Dr Carlos Ramiro Llusca (Ecuador)"/>
    <m/>
    <m/>
  </r>
  <r>
    <d v="2024-09-11T00:00:00"/>
    <s v="Sales"/>
    <x v="0"/>
    <s v="Bio-Ray"/>
    <s v="A-1PL-212012"/>
    <x v="7"/>
    <x v="6"/>
    <s v="L240530601"/>
    <n v="-40"/>
    <n v="14.569553805774278"/>
    <n v="-582.78215223097118"/>
    <x v="2"/>
    <m/>
    <n v="20240141"/>
    <s v="Dr Carlos Ramiro Llusca (Ecuador)"/>
    <m/>
    <m/>
  </r>
  <r>
    <d v="2024-09-13T00:00:00"/>
    <s v="Sales"/>
    <x v="0"/>
    <s v="Bio-Ray"/>
    <s v="A-1PIZC-212014"/>
    <x v="13"/>
    <x v="10"/>
    <s v="L240701501"/>
    <n v="-14"/>
    <n v="18.73228346456693"/>
    <n v="-262.25196850393701"/>
    <x v="2"/>
    <m/>
    <n v="20240143"/>
    <s v="Grupo Helix (Panamá - Dra Ilka)"/>
    <m/>
    <m/>
  </r>
  <r>
    <d v="2024-09-13T00:00:00"/>
    <s v="Sales"/>
    <x v="0"/>
    <s v="Bio-Ray"/>
    <s v="A-1PL-212012"/>
    <x v="7"/>
    <x v="6"/>
    <s v="L240530601"/>
    <n v="-7"/>
    <n v="14.569553805774278"/>
    <n v="-101.98687664041995"/>
    <x v="2"/>
    <m/>
    <n v="20240143"/>
    <s v="Grupo Helix (Panamá - Dra Ilka)"/>
    <m/>
    <m/>
  </r>
  <r>
    <d v="2024-09-13T00:00:00"/>
    <s v="Sales"/>
    <x v="0"/>
    <s v="Bio-Ray"/>
    <s v="A-1PIZC-212014"/>
    <x v="13"/>
    <x v="10"/>
    <s v="L240701501"/>
    <n v="-8"/>
    <n v="18.73228346456693"/>
    <n v="-149.85826771653544"/>
    <x v="2"/>
    <m/>
    <n v="20240142"/>
    <s v="Smile Arc (Panamá - Dr Martinelli)"/>
    <m/>
    <m/>
  </r>
  <r>
    <d v="2024-09-13T00:00:00"/>
    <s v="Sales"/>
    <x v="0"/>
    <s v="Bio-Ray"/>
    <s v="A-1PL-211508"/>
    <x v="11"/>
    <x v="7"/>
    <s v="L240405101"/>
    <n v="-4"/>
    <n v="14.569553805774278"/>
    <n v="-58.278215223097114"/>
    <x v="2"/>
    <m/>
    <n v="20240142"/>
    <s v="Smile Arc (Panamá - Dr Martinelli)"/>
    <m/>
    <m/>
  </r>
  <r>
    <d v="2024-09-13T00:00:00"/>
    <s v="Sales"/>
    <x v="0"/>
    <s v="Bio-Ray"/>
    <s v="M-211308"/>
    <x v="5"/>
    <x v="5"/>
    <s v="L210206901"/>
    <n v="-3"/>
    <n v="73331"/>
    <n v="-219993"/>
    <x v="0"/>
    <m/>
    <n v="20240142"/>
    <s v="Smile Arc (Panamá - Dr Martinelli)"/>
    <s v="Devolucion Mauricio Arbelaez"/>
    <m/>
  </r>
  <r>
    <d v="2024-09-13T00:00:00"/>
    <s v="Sales"/>
    <x v="0"/>
    <s v="Bio-Ray"/>
    <s v="A-1PL-212012"/>
    <x v="7"/>
    <x v="6"/>
    <s v="L240530601"/>
    <n v="-10"/>
    <n v="14.569553805774278"/>
    <n v="-145.69553805774279"/>
    <x v="2"/>
    <m/>
    <n v="20240142"/>
    <s v="Smile Arc (Panamá - Dr Martinelli)"/>
    <m/>
    <m/>
  </r>
  <r>
    <d v="2024-09-17T00:00:00"/>
    <s v="Inventory movement"/>
    <x v="1"/>
    <s v="Bio-Ray"/>
    <n v="3308050"/>
    <x v="1"/>
    <x v="1"/>
    <s v="NA"/>
    <n v="-10"/>
    <n v="104.3726235741445"/>
    <n v="-1043.726235741445"/>
    <x v="2"/>
    <m/>
    <m/>
    <s v="Orthopremium ltda"/>
    <s v="Entregados a Orthopremium, pagados a la cuenta Dra Elsa"/>
    <m/>
  </r>
  <r>
    <d v="2024-09-17T00:00:00"/>
    <s v="Inventory movement"/>
    <x v="1"/>
    <s v="Bio-Ray"/>
    <n v="3318235"/>
    <x v="2"/>
    <x v="2"/>
    <s v="NA"/>
    <n v="-13"/>
    <n v="31.220472440944881"/>
    <n v="-405.86614173228344"/>
    <x v="2"/>
    <m/>
    <m/>
    <s v="Orthopremium ltda"/>
    <s v="Entregados a Orthopremium, pagados a la cuenta Dra Elsa"/>
    <m/>
  </r>
  <r>
    <d v="2024-09-11T00:00:00"/>
    <s v="Sales"/>
    <x v="0"/>
    <s v="Bio-Ray"/>
    <s v="A-1PL-212010"/>
    <x v="14"/>
    <x v="0"/>
    <s v="L240610101"/>
    <n v="-11"/>
    <n v="14.569553805774278"/>
    <n v="-160.26509186351706"/>
    <x v="2"/>
    <m/>
    <n v="20240141"/>
    <s v="Dr Carlos Ramiro Llusca (Ecuador)"/>
    <m/>
    <m/>
  </r>
  <r>
    <d v="2024-09-17T00:00:00"/>
    <s v="Inventory movement"/>
    <x v="0"/>
    <s v="Ankyra"/>
    <s v="TSXX-LOA2014"/>
    <x v="4"/>
    <x v="4"/>
    <s v="EE167600X1"/>
    <n v="-1"/>
    <n v="51750"/>
    <n v="-51750"/>
    <x v="0"/>
    <m/>
    <m/>
    <m/>
    <s v="Uso consultorio Dra Elsa"/>
    <m/>
  </r>
  <r>
    <d v="2024-09-17T00:00:00"/>
    <s v="Inventory movement"/>
    <x v="0"/>
    <s v="Ankyra"/>
    <s v="TSXX-LOA2008"/>
    <x v="3"/>
    <x v="3"/>
    <s v="EE162375X1"/>
    <n v="-1"/>
    <n v="51750"/>
    <n v="-51750"/>
    <x v="0"/>
    <m/>
    <m/>
    <m/>
    <s v="Uso consultorio Dra Elsa"/>
    <m/>
  </r>
  <r>
    <d v="2024-09-18T00:00:00"/>
    <s v="Sales"/>
    <x v="0"/>
    <s v="Ankyra"/>
    <s v="TSXX-LOA2008"/>
    <x v="3"/>
    <x v="3"/>
    <s v="EE152481X1"/>
    <n v="-5"/>
    <n v="51750"/>
    <n v="-258750"/>
    <x v="0"/>
    <m/>
    <n v="20240144"/>
    <s v="Rodrigo García (Costa Rica)"/>
    <m/>
    <m/>
  </r>
  <r>
    <d v="2024-09-11T00:00:00"/>
    <s v="Sales"/>
    <x v="0"/>
    <s v="Bio-Ray"/>
    <s v="A-1PL-212010"/>
    <x v="14"/>
    <x v="0"/>
    <s v="L230401801"/>
    <n v="-9"/>
    <n v="69875.829545454544"/>
    <n v="-628882.46590909094"/>
    <x v="0"/>
    <m/>
    <n v="20240141"/>
    <s v="Dr Carlos Ramiro Llusca (Ecuador)"/>
    <m/>
    <m/>
  </r>
  <r>
    <d v="2024-09-17T00:00:00"/>
    <s v="Inventory movement"/>
    <x v="0"/>
    <s v="Ankyra"/>
    <s v="TSXX-LOA2010"/>
    <x v="0"/>
    <x v="0"/>
    <s v="EE167604X1"/>
    <n v="-1"/>
    <n v="51750"/>
    <n v="-51750"/>
    <x v="0"/>
    <m/>
    <m/>
    <m/>
    <s v="Uso consultorio Dra Elsa"/>
    <m/>
  </r>
  <r>
    <d v="2024-09-18T00:00:00"/>
    <s v="Sales"/>
    <x v="0"/>
    <s v="Ankyra"/>
    <s v="TSXX-LOA2014"/>
    <x v="4"/>
    <x v="4"/>
    <s v="EE173884X1"/>
    <n v="-10"/>
    <n v="51750"/>
    <n v="-517500"/>
    <x v="0"/>
    <m/>
    <n v="20240144"/>
    <s v="Rodrigo García (Costa Rica)"/>
    <m/>
    <m/>
  </r>
  <r>
    <d v="2024-09-18T00:00:00"/>
    <s v="Sales"/>
    <x v="1"/>
    <s v="Ankyra"/>
    <s v="820-028"/>
    <x v="37"/>
    <x v="27"/>
    <s v="NA"/>
    <n v="-2"/>
    <n v="145000"/>
    <n v="-290000"/>
    <x v="0"/>
    <m/>
    <n v="20240144"/>
    <s v="Rodrigo García (Costa Rica)"/>
    <s v="Entrega por parte de Virginia"/>
    <m/>
  </r>
  <r>
    <d v="2024-09-18T00:00:00"/>
    <s v="Sales"/>
    <x v="1"/>
    <s v="Ankyra"/>
    <s v="820-032"/>
    <x v="31"/>
    <x v="19"/>
    <n v="50361"/>
    <n v="-2"/>
    <n v="83600"/>
    <n v="-167200"/>
    <x v="0"/>
    <m/>
    <n v="20240144"/>
    <s v="Rodrigo García (Costa Rica)"/>
    <m/>
    <m/>
  </r>
  <r>
    <d v="2024-09-18T00:00:00"/>
    <s v="Sales"/>
    <x v="0"/>
    <s v="Ankyra"/>
    <s v="TSXX-LOA2012"/>
    <x v="6"/>
    <x v="6"/>
    <s v="EE174096X1"/>
    <n v="-6"/>
    <n v="51750"/>
    <n v="-310500"/>
    <x v="0"/>
    <m/>
    <n v="20240144"/>
    <s v="Rodrigo García (Costa Rica)"/>
    <m/>
    <m/>
  </r>
  <r>
    <d v="2024-09-18T00:00:00"/>
    <s v="Sales"/>
    <x v="0"/>
    <s v="Ankyra"/>
    <s v="TSXX-LOA2010"/>
    <x v="0"/>
    <x v="0"/>
    <s v="EE174092X1"/>
    <n v="-2"/>
    <n v="51750"/>
    <n v="-103500"/>
    <x v="0"/>
    <m/>
    <n v="20240144"/>
    <s v="Rodrigo García (Costa Rica)"/>
    <m/>
    <m/>
  </r>
  <r>
    <d v="2024-09-18T00:00:00"/>
    <s v="Sales"/>
    <x v="0"/>
    <s v="Ankyra"/>
    <s v="TSXX-LOA2010"/>
    <x v="0"/>
    <x v="0"/>
    <s v="EE167604X1"/>
    <n v="-1"/>
    <n v="51750"/>
    <n v="-51750"/>
    <x v="0"/>
    <m/>
    <n v="20240144"/>
    <s v="Rodrigo García (Costa Rica)"/>
    <m/>
    <m/>
  </r>
  <r>
    <d v="2024-09-19T00:00:00"/>
    <s v="Gift"/>
    <x v="0"/>
    <s v="Ankyra"/>
    <s v="TSXX-LOA2014"/>
    <x v="4"/>
    <x v="4"/>
    <s v="EE167603X1"/>
    <n v="-2"/>
    <n v="51750"/>
    <n v="-103500"/>
    <x v="0"/>
    <m/>
    <m/>
    <m/>
    <s v="Obsequio Dr Cesar Alvarez"/>
    <m/>
  </r>
  <r>
    <d v="2024-09-19T00:00:00"/>
    <s v="Inventory movement"/>
    <x v="0"/>
    <s v="Bio-Ray"/>
    <s v="A-1PL-212014"/>
    <x v="32"/>
    <x v="4"/>
    <s v="L220402701"/>
    <n v="-2"/>
    <n v="14.694879832810868"/>
    <n v="385.29310344827587"/>
    <x v="2"/>
    <m/>
    <m/>
    <m/>
    <s v="Uso Consultorio Dra Elsa"/>
    <m/>
  </r>
  <r>
    <d v="2024-09-21T00:00:00"/>
    <s v="Sales"/>
    <x v="0"/>
    <s v="Ankyra"/>
    <s v="TSXX-LOA2014"/>
    <x v="4"/>
    <x v="4"/>
    <s v="EE173884X1"/>
    <n v="-10"/>
    <n v="51750"/>
    <n v="-517500"/>
    <x v="0"/>
    <m/>
    <n v="20240145"/>
    <s v="Morella Andreina Aranguren (Venezuela/ COIDES)"/>
    <m/>
    <m/>
  </r>
  <r>
    <d v="2024-09-21T00:00:00"/>
    <s v="Sales"/>
    <x v="0"/>
    <s v="Ankyra"/>
    <s v="TSXX-LOA2012"/>
    <x v="6"/>
    <x v="6"/>
    <s v="EE174096X1"/>
    <n v="-9"/>
    <n v="51750"/>
    <n v="-465750"/>
    <x v="0"/>
    <m/>
    <n v="20240145"/>
    <s v="Morella Andreina Aranguren (Venezuela/ COIDES)"/>
    <m/>
    <m/>
  </r>
  <r>
    <d v="2024-09-23T00:00:00"/>
    <s v="Sales"/>
    <x v="0"/>
    <s v="Ankyra"/>
    <s v="TSXX-LOA2014"/>
    <x v="4"/>
    <x v="4"/>
    <s v="EE173884X1"/>
    <n v="-1"/>
    <n v="51750"/>
    <n v="2587500"/>
    <x v="0"/>
    <m/>
    <n v="20240157"/>
    <s v="Zavel Mojica (Costa Rica / COIDES)"/>
    <m/>
    <m/>
  </r>
  <r>
    <d v="2024-09-24T00:00:00"/>
    <s v="Sales"/>
    <x v="0"/>
    <s v="Ankyra"/>
    <s v="TSXX-LOA2014"/>
    <x v="4"/>
    <x v="4"/>
    <s v="EE173884X1"/>
    <n v="-1"/>
    <n v="51750"/>
    <n v="2587500"/>
    <x v="0"/>
    <m/>
    <n v="20240157"/>
    <s v="Zavel Mojica (Costa Rica / COIDES)"/>
    <m/>
    <m/>
  </r>
  <r>
    <d v="2024-09-24T00:00:00"/>
    <s v="Sales"/>
    <x v="0"/>
    <s v="Ankyra"/>
    <s v="TSXX-LOA1508"/>
    <x v="8"/>
    <x v="7"/>
    <s v="EE178088X1"/>
    <n v="-1"/>
    <n v="51750"/>
    <n v="-51750"/>
    <x v="0"/>
    <m/>
    <n v="20240157"/>
    <s v="Zavel Mojica (Costa Rica / COIDES)"/>
    <m/>
    <m/>
  </r>
  <r>
    <d v="2024-09-24T00:00:00"/>
    <s v="Sales"/>
    <x v="0"/>
    <s v="Ankyra"/>
    <s v="TSXX-LOACE1508"/>
    <x v="40"/>
    <x v="8"/>
    <s v="EE156000X1"/>
    <n v="-1"/>
    <n v="51750"/>
    <n v="2587500"/>
    <x v="0"/>
    <m/>
    <n v="20240157"/>
    <s v="Zavel Mojica (Costa Rica / COIDES)"/>
    <m/>
    <m/>
  </r>
  <r>
    <d v="2024-09-24T00:00:00"/>
    <s v="Sales"/>
    <x v="0"/>
    <s v="Ankyra"/>
    <s v="TSXX-LOART2012"/>
    <x v="17"/>
    <x v="13"/>
    <s v="EE148385X1"/>
    <n v="-2"/>
    <n v="51750"/>
    <n v="2587500"/>
    <x v="0"/>
    <m/>
    <n v="20240157"/>
    <s v="Zavel Mojica (Costa Rica / COIDES)"/>
    <m/>
    <m/>
  </r>
  <r>
    <d v="2024-09-24T00:00:00"/>
    <s v="Sales"/>
    <x v="0"/>
    <s v="Ankyra"/>
    <s v="TSXX-LOA2017"/>
    <x v="10"/>
    <x v="9"/>
    <s v="EE148379X1"/>
    <n v="-2"/>
    <n v="51750"/>
    <n v="2587500"/>
    <x v="0"/>
    <m/>
    <n v="20240157"/>
    <s v="Zavel Mojica (Costa Rica / COIDES)"/>
    <m/>
    <m/>
  </r>
  <r>
    <d v="2024-09-24T00:00:00"/>
    <s v="Sales"/>
    <x v="0"/>
    <s v="Ankyra"/>
    <s v="TSXX-LOA2012"/>
    <x v="6"/>
    <x v="6"/>
    <s v="EE174096X1"/>
    <n v="-2"/>
    <n v="51750"/>
    <n v="13455000"/>
    <x v="0"/>
    <m/>
    <n v="20240157"/>
    <s v="Zavel Mojica (Costa Rica / COIDES)"/>
    <m/>
    <m/>
  </r>
  <r>
    <d v="2024-09-19T00:00:00"/>
    <s v="Purchasing"/>
    <x v="0"/>
    <s v="Ankyra"/>
    <s v="TSXX-LOA2010"/>
    <x v="0"/>
    <x v="0"/>
    <s v="EE174095X1"/>
    <n v="29"/>
    <n v="51750"/>
    <n v="1500750"/>
    <x v="0"/>
    <s v="SAMPEDRO FV 146270"/>
    <m/>
    <m/>
    <m/>
    <m/>
  </r>
  <r>
    <d v="2024-09-25T00:00:00"/>
    <s v="Sales"/>
    <x v="0"/>
    <s v="Ankyra"/>
    <s v="TSXX-LOA2014"/>
    <x v="4"/>
    <x v="4"/>
    <s v="EE173884X1"/>
    <n v="-6"/>
    <n v="51750"/>
    <n v="2587500"/>
    <x v="0"/>
    <m/>
    <n v="20240148"/>
    <s v="Jacqueline Morales (Costa Rica / COIDES)"/>
    <m/>
    <m/>
  </r>
  <r>
    <d v="2024-09-25T00:00:00"/>
    <s v="Sales"/>
    <x v="0"/>
    <s v="Ankyra"/>
    <s v="TSXX-LOA1508"/>
    <x v="8"/>
    <x v="7"/>
    <s v="EE178088X1"/>
    <n v="-4"/>
    <n v="51750"/>
    <n v="-207000"/>
    <x v="0"/>
    <m/>
    <n v="20240149"/>
    <s v="Josué Siles Cabrera (Costa Rica / COIDES)"/>
    <m/>
    <m/>
  </r>
  <r>
    <d v="2024-09-25T00:00:00"/>
    <s v="Sales"/>
    <x v="0"/>
    <s v="Ankyra"/>
    <s v="TSXX-LOA2012"/>
    <x v="6"/>
    <x v="6"/>
    <s v="EE174096X1"/>
    <n v="-6"/>
    <n v="51750"/>
    <n v="13455000"/>
    <x v="0"/>
    <m/>
    <n v="20240148"/>
    <s v="Jacqueline Morales (Costa Rica / COIDES)"/>
    <m/>
    <m/>
  </r>
  <r>
    <d v="2024-09-25T00:00:00"/>
    <s v="Sales"/>
    <x v="0"/>
    <s v="Ankyra"/>
    <s v="TSXX-LOART2012"/>
    <x v="17"/>
    <x v="13"/>
    <s v="EE148385X1"/>
    <n v="-4"/>
    <n v="51750"/>
    <n v="2587500"/>
    <x v="0"/>
    <m/>
    <n v="20240149"/>
    <s v="Josué Siles Cabrera (Costa Rica / COIDES)"/>
    <m/>
    <m/>
  </r>
  <r>
    <d v="2024-09-25T00:00:00"/>
    <s v="Sales"/>
    <x v="0"/>
    <s v="Ankyra"/>
    <s v="TSXX-LOA2014"/>
    <x v="4"/>
    <x v="4"/>
    <s v="EE173884X1"/>
    <n v="-4"/>
    <n v="51750"/>
    <n v="2587500"/>
    <x v="0"/>
    <m/>
    <n v="20240149"/>
    <s v="Josué Siles Cabrera (Costa Rica / COIDES)"/>
    <m/>
    <m/>
  </r>
  <r>
    <d v="2024-09-25T00:00:00"/>
    <s v="Sales"/>
    <x v="0"/>
    <s v="Ankyra"/>
    <s v="TSXX-LOA2017"/>
    <x v="10"/>
    <x v="9"/>
    <s v="EE148379X1"/>
    <n v="-2"/>
    <n v="51750"/>
    <n v="2587500"/>
    <x v="0"/>
    <m/>
    <n v="20240149"/>
    <s v="Josué Siles Cabrera (Costa Rica / COIDES)"/>
    <m/>
    <m/>
  </r>
  <r>
    <d v="2024-09-25T00:00:00"/>
    <s v="Sales"/>
    <x v="1"/>
    <s v="Ankyra"/>
    <s v="820-029"/>
    <x v="20"/>
    <x v="15"/>
    <n v="52006"/>
    <n v="-1"/>
    <n v="647360"/>
    <n v="1942080"/>
    <x v="0"/>
    <m/>
    <n v="20240149"/>
    <s v="Josué Siles Cabrera (Costa Rica / COIDES)"/>
    <m/>
    <m/>
  </r>
  <r>
    <d v="2024-09-25T00:00:00"/>
    <s v="Sales"/>
    <x v="1"/>
    <s v="Ankyra"/>
    <s v="820-031"/>
    <x v="21"/>
    <x v="2"/>
    <s v="NA"/>
    <n v="-1"/>
    <n v="102340"/>
    <n v="307020"/>
    <x v="0"/>
    <m/>
    <n v="20240149"/>
    <s v="Josué Siles Cabrera (Costa Rica / COIDES)"/>
    <m/>
    <m/>
  </r>
  <r>
    <d v="2024-09-25T00:00:00"/>
    <s v="Sales"/>
    <x v="0"/>
    <s v="Ankyra"/>
    <s v="TSXX-LOA1508"/>
    <x v="8"/>
    <x v="7"/>
    <s v="EE178088X1"/>
    <n v="-2"/>
    <n v="51750"/>
    <n v="-103500"/>
    <x v="0"/>
    <m/>
    <n v="20240149"/>
    <s v="Josué Siles Cabrera (Costa Rica / COIDES)"/>
    <m/>
    <m/>
  </r>
  <r>
    <d v="2024-09-25T00:00:00"/>
    <s v="Sales"/>
    <x v="0"/>
    <s v="Ankyra"/>
    <s v="TSXX-LOA2008"/>
    <x v="3"/>
    <x v="3"/>
    <s v="EE174094X1"/>
    <n v="-2"/>
    <n v="51750"/>
    <n v="4657500"/>
    <x v="0"/>
    <m/>
    <n v="20240149"/>
    <s v="Josué Siles Cabrera (Costa Rica / COIDES)"/>
    <m/>
    <m/>
  </r>
  <r>
    <d v="2024-09-25T00:00:00"/>
    <s v="Sales"/>
    <x v="0"/>
    <s v="Ankyra"/>
    <s v="TSXX-LOA2012"/>
    <x v="6"/>
    <x v="6"/>
    <s v="EE174096X1"/>
    <n v="-4"/>
    <n v="51750"/>
    <n v="13455000"/>
    <x v="0"/>
    <m/>
    <n v="20240149"/>
    <s v="Josué Siles Cabrera (Costa Rica / COIDES)"/>
    <m/>
    <m/>
  </r>
  <r>
    <d v="2024-09-25T00:00:00"/>
    <s v="Sales"/>
    <x v="0"/>
    <s v="Ankyra"/>
    <s v="TSXX-LOA2014"/>
    <x v="4"/>
    <x v="4"/>
    <s v="EE173884X1"/>
    <n v="-1"/>
    <n v="51750"/>
    <n v="2587500"/>
    <x v="0"/>
    <m/>
    <n v="20240149"/>
    <s v="Josué Siles Cabrera (Costa Rica / COIDES)"/>
    <m/>
    <m/>
  </r>
  <r>
    <d v="2024-09-19T00:00:00"/>
    <s v="Gift"/>
    <x v="0"/>
    <s v="Ankyra"/>
    <s v="TSXX-LOA2010"/>
    <x v="0"/>
    <x v="0"/>
    <s v="EE174095X1"/>
    <n v="-2"/>
    <n v="51750"/>
    <n v="-103500"/>
    <x v="0"/>
    <m/>
    <m/>
    <m/>
    <s v="Obsequio Dr Cesar Alvarez"/>
    <m/>
  </r>
  <r>
    <d v="2024-09-26T00:00:00"/>
    <s v="Sales"/>
    <x v="0"/>
    <s v="Ankyra"/>
    <s v="TSXX-LOA2012"/>
    <x v="6"/>
    <x v="6"/>
    <s v="EE174096X1"/>
    <n v="-4"/>
    <n v="51750"/>
    <n v="2587500"/>
    <x v="0"/>
    <m/>
    <n v="20240157"/>
    <s v="Zavel Mojica (Costa Rica / COIDES)"/>
    <m/>
    <m/>
  </r>
  <r>
    <d v="2024-09-26T00:00:00"/>
    <s v="Sales"/>
    <x v="0"/>
    <s v="Ankyra"/>
    <s v="TSXX-LOART2012"/>
    <x v="17"/>
    <x v="13"/>
    <s v="EE148385X1"/>
    <n v="-4"/>
    <n v="51750"/>
    <n v="2587500"/>
    <x v="0"/>
    <m/>
    <n v="20240157"/>
    <s v="Zavel Mojica (Costa Rica / COIDES)"/>
    <m/>
    <m/>
  </r>
  <r>
    <d v="2024-09-26T00:00:00"/>
    <s v="Sales"/>
    <x v="0"/>
    <s v="Ankyra"/>
    <s v="TSXX-LOA1508"/>
    <x v="8"/>
    <x v="7"/>
    <s v="EE178088X1"/>
    <n v="-2"/>
    <n v="51750"/>
    <n v="-103500"/>
    <x v="0"/>
    <m/>
    <n v="20240150"/>
    <s v="Gabriela Camacho (Venezuela / COIDES)"/>
    <m/>
    <m/>
  </r>
  <r>
    <d v="2024-09-26T00:00:00"/>
    <s v="Sales"/>
    <x v="0"/>
    <s v="Ankyra"/>
    <s v="TSXX-LOA2008"/>
    <x v="3"/>
    <x v="3"/>
    <s v="EE174094X1"/>
    <n v="-2"/>
    <n v="51750"/>
    <n v="4657500"/>
    <x v="0"/>
    <m/>
    <n v="20240150"/>
    <s v="Gabriela Camacho (Venezuela / COIDES)"/>
    <m/>
    <m/>
  </r>
  <r>
    <d v="2024-09-25T00:00:00"/>
    <s v="Sales"/>
    <x v="0"/>
    <s v="Ankyra"/>
    <s v="TSXX-LOA2010"/>
    <x v="0"/>
    <x v="0"/>
    <s v="EE174095X1"/>
    <n v="-6"/>
    <n v="51750"/>
    <n v="2121750"/>
    <x v="0"/>
    <m/>
    <n v="20240148"/>
    <s v="Jacqueline Morales (Costa Rica / COIDES)"/>
    <m/>
    <m/>
  </r>
  <r>
    <d v="2024-09-25T00:00:00"/>
    <s v="Sales"/>
    <x v="0"/>
    <s v="Ankyra"/>
    <s v="TSXX-LOA2012"/>
    <x v="6"/>
    <x v="6"/>
    <s v="EE174096X1"/>
    <n v="-2"/>
    <n v="51750"/>
    <n v="13455000"/>
    <x v="0"/>
    <m/>
    <n v="20240149"/>
    <s v="Josué Siles Cabrera (Costa Rica / COIDES)"/>
    <m/>
    <m/>
  </r>
  <r>
    <d v="2024-09-26T00:00:00"/>
    <s v="Sales"/>
    <x v="0"/>
    <s v="Ankyra"/>
    <s v="TSXX-LOA2014"/>
    <x v="4"/>
    <x v="4"/>
    <s v="EE173884X1"/>
    <n v="-1"/>
    <n v="51750"/>
    <n v="2587500"/>
    <x v="0"/>
    <m/>
    <n v="20240150"/>
    <s v="Gabriela Camacho (Venezuela / COIDES)"/>
    <m/>
    <m/>
  </r>
  <r>
    <d v="2024-09-26T00:00:00"/>
    <s v="Sales"/>
    <x v="1"/>
    <s v="Ankyra"/>
    <s v="820-028"/>
    <x v="37"/>
    <x v="27"/>
    <s v="NA"/>
    <n v="-1"/>
    <n v="145000"/>
    <n v="-1305000"/>
    <x v="0"/>
    <m/>
    <n v="20240150"/>
    <s v="Gabriela Camacho (Venezuela / COIDES)"/>
    <m/>
    <m/>
  </r>
  <r>
    <d v="2024-09-26T00:00:00"/>
    <s v="Sales"/>
    <x v="1"/>
    <s v="Ankyra"/>
    <s v="820-032"/>
    <x v="31"/>
    <x v="19"/>
    <n v="50361"/>
    <n v="-1"/>
    <n v="83600"/>
    <n v="-167200"/>
    <x v="0"/>
    <m/>
    <n v="20240150"/>
    <s v="Gabriela Camacho (Venezuela / COIDES)"/>
    <m/>
    <m/>
  </r>
  <r>
    <d v="2024-09-26T00:00:00"/>
    <s v="Sales"/>
    <x v="1"/>
    <s v="Ankyra"/>
    <s v="820-029"/>
    <x v="20"/>
    <x v="15"/>
    <n v="52006"/>
    <n v="-1"/>
    <n v="647360"/>
    <n v="1942080"/>
    <x v="0"/>
    <m/>
    <n v="20240150"/>
    <s v="Gabriela Camacho (Venezuela / COIDES)"/>
    <m/>
    <m/>
  </r>
  <r>
    <d v="2024-09-26T00:00:00"/>
    <s v="Sales"/>
    <x v="1"/>
    <s v="Ankyra"/>
    <s v="820-031"/>
    <x v="21"/>
    <x v="2"/>
    <s v="NA"/>
    <n v="-1"/>
    <n v="102340"/>
    <n v="307020"/>
    <x v="0"/>
    <m/>
    <n v="20240150"/>
    <s v="Gabriela Camacho (Venezuela / COIDES)"/>
    <m/>
    <m/>
  </r>
  <r>
    <d v="2024-09-26T00:00:00"/>
    <s v="Sales"/>
    <x v="0"/>
    <s v="Ankyra"/>
    <s v="TSXX-LOA1508"/>
    <x v="8"/>
    <x v="7"/>
    <s v="EE178088X1"/>
    <n v="-2"/>
    <n v="51750"/>
    <n v="-103500"/>
    <x v="0"/>
    <m/>
    <n v="20240150"/>
    <s v="Gabriela Camacho (Venezuela / COIDES)"/>
    <m/>
    <m/>
  </r>
  <r>
    <d v="2024-09-26T00:00:00"/>
    <s v="Sales"/>
    <x v="0"/>
    <s v="Ankyra"/>
    <s v="TSXX-LOA2008"/>
    <x v="3"/>
    <x v="3"/>
    <s v="EE174094X1"/>
    <n v="-2"/>
    <n v="51750"/>
    <n v="4657500"/>
    <x v="0"/>
    <m/>
    <n v="20240150"/>
    <s v="Gabriela Camacho (Venezuela / COIDES)"/>
    <m/>
    <m/>
  </r>
  <r>
    <d v="2024-09-26T00:00:00"/>
    <s v="Sales"/>
    <x v="0"/>
    <s v="Ankyra"/>
    <s v="TSXX-LOA2012"/>
    <x v="6"/>
    <x v="6"/>
    <s v="EE174096X1"/>
    <n v="-2"/>
    <n v="51750"/>
    <n v="13455000"/>
    <x v="0"/>
    <m/>
    <n v="20240150"/>
    <s v="Gabriela Camacho (Venezuela / COIDES)"/>
    <m/>
    <m/>
  </r>
  <r>
    <d v="2024-09-26T00:00:00"/>
    <s v="Sales"/>
    <x v="0"/>
    <s v="Ankyra"/>
    <s v="TSXX-LOA2014"/>
    <x v="4"/>
    <x v="4"/>
    <s v="EE173884X1"/>
    <n v="-1"/>
    <n v="51750"/>
    <n v="2587500"/>
    <x v="0"/>
    <m/>
    <n v="20240150"/>
    <s v="Gabriela Camacho (Venezuela / COIDES)"/>
    <m/>
    <m/>
  </r>
  <r>
    <d v="2024-09-26T00:00:00"/>
    <s v="Sales"/>
    <x v="0"/>
    <s v="Ankyra"/>
    <s v="TSXX-LOA1508"/>
    <x v="8"/>
    <x v="7"/>
    <s v="EE178088X1"/>
    <n v="-2"/>
    <n v="51750"/>
    <n v="-103500"/>
    <x v="0"/>
    <m/>
    <n v="20240151"/>
    <s v="Dianiris Rodriguez (Venezuela / COIDES)"/>
    <m/>
    <m/>
  </r>
  <r>
    <d v="2024-09-26T00:00:00"/>
    <s v="Sales"/>
    <x v="0"/>
    <s v="Ankyra"/>
    <s v="TSXX-LOA2008"/>
    <x v="3"/>
    <x v="3"/>
    <s v="EE174094X1"/>
    <n v="-2"/>
    <n v="51750"/>
    <n v="4657500"/>
    <x v="0"/>
    <m/>
    <n v="20240151"/>
    <s v="Dianiris Rodriguez (Venezuela / COIDES)"/>
    <m/>
    <m/>
  </r>
  <r>
    <d v="2024-09-26T00:00:00"/>
    <s v="Inventory loan"/>
    <x v="0"/>
    <s v="Ankyra"/>
    <s v="TSXX-LOA2010"/>
    <x v="0"/>
    <x v="0"/>
    <s v="EE162876X1"/>
    <n v="1"/>
    <n v="51750"/>
    <n v="51750"/>
    <x v="0"/>
    <m/>
    <m/>
    <m/>
    <s v="Retorno Prestamo COIDES curso Dra Patricia Vergara"/>
    <m/>
  </r>
  <r>
    <d v="2024-09-26T00:00:00"/>
    <s v="Sales"/>
    <x v="0"/>
    <s v="Ankyra"/>
    <s v="TSXX-LOA2012"/>
    <x v="6"/>
    <x v="6"/>
    <s v="EE174096X1"/>
    <n v="-2"/>
    <n v="51750"/>
    <n v="13455000"/>
    <x v="0"/>
    <m/>
    <n v="20240150"/>
    <s v="Gabriela Camacho (Venezuela / COIDES)"/>
    <m/>
    <m/>
  </r>
  <r>
    <d v="2024-09-26T00:00:00"/>
    <s v="Sales"/>
    <x v="0"/>
    <s v="Ankyra"/>
    <s v="TSXX-LOA2014"/>
    <x v="4"/>
    <x v="4"/>
    <s v="EE173884X1"/>
    <n v="-1"/>
    <n v="51750"/>
    <n v="2587500"/>
    <x v="0"/>
    <m/>
    <n v="20240151"/>
    <s v="Dianiris Rodriguez (Venezuela / COIDES)"/>
    <m/>
    <m/>
  </r>
  <r>
    <d v="2024-09-26T00:00:00"/>
    <s v="Sales"/>
    <x v="1"/>
    <s v="Ankyra"/>
    <s v="820-028"/>
    <x v="37"/>
    <x v="27"/>
    <s v="NA"/>
    <n v="-1"/>
    <n v="145000"/>
    <n v="-1305000"/>
    <x v="0"/>
    <m/>
    <n v="20240151"/>
    <s v="Dianiris Rodriguez (Venezuela / COIDES)"/>
    <m/>
    <m/>
  </r>
  <r>
    <d v="2024-09-26T00:00:00"/>
    <s v="Sales"/>
    <x v="1"/>
    <s v="Ankyra"/>
    <s v="820-032"/>
    <x v="31"/>
    <x v="19"/>
    <n v="50361"/>
    <n v="-1"/>
    <n v="83600"/>
    <n v="-167200"/>
    <x v="0"/>
    <m/>
    <n v="20240151"/>
    <s v="Dianiris Rodriguez (Venezuela / COIDES)"/>
    <m/>
    <m/>
  </r>
  <r>
    <d v="2024-09-26T00:00:00"/>
    <s v="Sales"/>
    <x v="1"/>
    <s v="Ankyra"/>
    <s v="820-029"/>
    <x v="20"/>
    <x v="15"/>
    <n v="52006"/>
    <n v="-1"/>
    <n v="647360"/>
    <n v="1942080"/>
    <x v="0"/>
    <m/>
    <n v="20240151"/>
    <s v="Dianiris Rodriguez (Venezuela / COIDES)"/>
    <m/>
    <m/>
  </r>
  <r>
    <d v="2024-09-26T00:00:00"/>
    <s v="Sales"/>
    <x v="1"/>
    <s v="Ankyra"/>
    <s v="820-031"/>
    <x v="21"/>
    <x v="2"/>
    <s v="NA"/>
    <n v="-1"/>
    <n v="102340"/>
    <n v="307020"/>
    <x v="0"/>
    <m/>
    <n v="20240151"/>
    <s v="Dianiris Rodriguez (Venezuela / COIDES)"/>
    <m/>
    <m/>
  </r>
  <r>
    <d v="2024-09-26T00:00:00"/>
    <s v="Sales"/>
    <x v="0"/>
    <s v="Ankyra"/>
    <s v="TSXX-LOA1508"/>
    <x v="8"/>
    <x v="7"/>
    <s v="EE178088X1"/>
    <n v="-2"/>
    <n v="51750"/>
    <n v="-103500"/>
    <x v="0"/>
    <m/>
    <n v="20240151"/>
    <s v="Dianiris Rodriguez (Venezuela / COIDES)"/>
    <m/>
    <m/>
  </r>
  <r>
    <d v="2024-09-26T00:00:00"/>
    <s v="Sales"/>
    <x v="0"/>
    <s v="Ankyra"/>
    <s v="TSXX-LOA2008"/>
    <x v="3"/>
    <x v="3"/>
    <s v="EE174094X1"/>
    <n v="-2"/>
    <n v="51750"/>
    <n v="4657500"/>
    <x v="0"/>
    <m/>
    <n v="20240151"/>
    <s v="Dianiris Rodriguez (Venezuela / COIDES)"/>
    <m/>
    <m/>
  </r>
  <r>
    <d v="2024-09-26T00:00:00"/>
    <s v="Sales"/>
    <x v="0"/>
    <s v="Ankyra"/>
    <s v="TSXX-LOA2012"/>
    <x v="6"/>
    <x v="6"/>
    <s v="EE174096X1"/>
    <n v="-2"/>
    <n v="51750"/>
    <n v="13455000"/>
    <x v="0"/>
    <m/>
    <n v="20240151"/>
    <s v="Dianiris Rodriguez (Venezuela / COIDES)"/>
    <m/>
    <m/>
  </r>
  <r>
    <d v="2024-09-26T00:00:00"/>
    <s v="Sales"/>
    <x v="0"/>
    <s v="Ankyra"/>
    <s v="TSXX-LOA2014"/>
    <x v="4"/>
    <x v="4"/>
    <s v="EE173884X1"/>
    <n v="-1"/>
    <n v="51750"/>
    <n v="2587500"/>
    <x v="0"/>
    <m/>
    <n v="20240151"/>
    <s v="Dianiris Rodriguez (Venezuela / COIDES)"/>
    <m/>
    <m/>
  </r>
  <r>
    <d v="2024-09-26T00:00:00"/>
    <s v="Sales"/>
    <x v="0"/>
    <s v="Ankyra"/>
    <s v="TSXX-LOA1508"/>
    <x v="8"/>
    <x v="7"/>
    <s v="EE178088X1"/>
    <n v="-2"/>
    <n v="51750"/>
    <n v="-103500"/>
    <x v="0"/>
    <m/>
    <n v="20240152"/>
    <s v="Milena Gonzalez (Costa Rica / COIDES)"/>
    <m/>
    <m/>
  </r>
  <r>
    <d v="2024-09-26T00:00:00"/>
    <s v="Sales"/>
    <x v="0"/>
    <s v="Ankyra"/>
    <s v="TSXX-LOA2010"/>
    <x v="0"/>
    <x v="0"/>
    <s v="EE174095X1"/>
    <n v="-4"/>
    <n v="51750"/>
    <n v="2121750"/>
    <x v="0"/>
    <m/>
    <n v="20240150"/>
    <s v="Gabriela Camacho (Venezuela / COIDES)"/>
    <m/>
    <m/>
  </r>
  <r>
    <d v="2024-09-26T00:00:00"/>
    <s v="Sales"/>
    <x v="1"/>
    <s v="Ankyra"/>
    <s v="820-029"/>
    <x v="20"/>
    <x v="15"/>
    <n v="52006"/>
    <n v="-1"/>
    <n v="647360"/>
    <n v="1942080"/>
    <x v="0"/>
    <m/>
    <n v="20240152"/>
    <s v="Milena Gonzalez (Costa Rica / COIDES)"/>
    <m/>
    <m/>
  </r>
  <r>
    <d v="2024-09-26T00:00:00"/>
    <s v="Sales"/>
    <x v="1"/>
    <s v="Ankyra"/>
    <s v="820-031"/>
    <x v="21"/>
    <x v="2"/>
    <s v="NA"/>
    <n v="-1"/>
    <n v="102340"/>
    <n v="307020"/>
    <x v="0"/>
    <m/>
    <n v="20240152"/>
    <s v="Milena Gonzalez (Costa Rica / COIDES)"/>
    <m/>
    <m/>
  </r>
  <r>
    <d v="2024-09-26T00:00:00"/>
    <s v="Sales"/>
    <x v="0"/>
    <s v="Ankyra"/>
    <s v="TSXX-LOA2012"/>
    <x v="6"/>
    <x v="6"/>
    <s v="EE174096X1"/>
    <n v="-2"/>
    <n v="51750"/>
    <n v="13455000"/>
    <x v="0"/>
    <m/>
    <n v="20240151"/>
    <s v="Dianiris Rodriguez (Venezuela / COIDES)"/>
    <m/>
    <m/>
  </r>
  <r>
    <d v="2024-09-26T00:00:00"/>
    <s v="Sales"/>
    <x v="0"/>
    <s v="Ankyra"/>
    <s v="TSXX-LOA1508"/>
    <x v="8"/>
    <x v="7"/>
    <s v="EE178088X1"/>
    <n v="-2"/>
    <n v="51750"/>
    <n v="-103500"/>
    <x v="0"/>
    <m/>
    <n v="20240153"/>
    <s v="Maria del Mar Giraldo (Costa Rica / COIDES)"/>
    <m/>
    <m/>
  </r>
  <r>
    <d v="2024-09-26T00:00:00"/>
    <s v="Sales"/>
    <x v="0"/>
    <s v="Ankyra"/>
    <s v="TSXX-LOA2010"/>
    <x v="0"/>
    <x v="0"/>
    <s v="EE174095X1"/>
    <n v="-4"/>
    <n v="51750"/>
    <n v="2121750"/>
    <x v="0"/>
    <m/>
    <n v="20240151"/>
    <s v="Dianiris Rodriguez (Venezuela / COIDES)"/>
    <m/>
    <m/>
  </r>
  <r>
    <d v="2024-09-26T00:00:00"/>
    <s v="Sales"/>
    <x v="0"/>
    <s v="Ankyra"/>
    <s v="TSXX-LOA2012"/>
    <x v="6"/>
    <x v="6"/>
    <s v="EE174096X1"/>
    <n v="-2"/>
    <n v="51750"/>
    <n v="13455000"/>
    <x v="0"/>
    <m/>
    <n v="20240152"/>
    <s v="Milena Gonzalez (Costa Rica / COIDES)"/>
    <m/>
    <m/>
  </r>
  <r>
    <d v="2024-09-26T00:00:00"/>
    <s v="Sales"/>
    <x v="1"/>
    <s v="Ankyra"/>
    <s v="820-029"/>
    <x v="20"/>
    <x v="15"/>
    <n v="52006"/>
    <n v="-1"/>
    <n v="647360"/>
    <n v="1942080"/>
    <x v="0"/>
    <m/>
    <n v="20240153"/>
    <s v="Maria del Mar Giraldo (Costa Rica / COIDES)"/>
    <m/>
    <m/>
  </r>
  <r>
    <d v="2024-09-26T00:00:00"/>
    <s v="Sales"/>
    <x v="1"/>
    <s v="Ankyra"/>
    <s v="820-031"/>
    <x v="21"/>
    <x v="2"/>
    <s v="NA"/>
    <n v="-1"/>
    <n v="102340"/>
    <n v="307020"/>
    <x v="0"/>
    <m/>
    <n v="20240153"/>
    <s v="Maria del Mar Giraldo (Costa Rica / COIDES)"/>
    <m/>
    <m/>
  </r>
  <r>
    <d v="2024-09-26T00:00:00"/>
    <s v="Sales"/>
    <x v="0"/>
    <s v="Ankyra"/>
    <s v="TSXX-LOA2012"/>
    <x v="6"/>
    <x v="6"/>
    <s v="EE174096X1"/>
    <n v="-4"/>
    <n v="51750"/>
    <n v="13455000"/>
    <x v="0"/>
    <m/>
    <n v="20240153"/>
    <s v="Maria del Mar Giraldo (Costa Rica / COIDES)"/>
    <m/>
    <m/>
  </r>
  <r>
    <d v="2024-09-26T00:00:00"/>
    <s v="Sales"/>
    <x v="0"/>
    <s v="Bio-Ray"/>
    <s v="A-1PL-211508"/>
    <x v="11"/>
    <x v="7"/>
    <s v="L240405101"/>
    <n v="-2"/>
    <n v="14.569553805774278"/>
    <n v="-29.139107611548557"/>
    <x v="2"/>
    <m/>
    <n v="20240154"/>
    <s v="Karen Raquel Amador Amador (Nicaragua / COIDES)"/>
    <m/>
    <m/>
  </r>
  <r>
    <d v="2024-09-26T00:00:00"/>
    <s v="Sales"/>
    <x v="0"/>
    <s v="Ankyra"/>
    <s v="TSXX-LOA2010"/>
    <x v="0"/>
    <x v="0"/>
    <s v="EE174095X1"/>
    <n v="-2"/>
    <n v="51750"/>
    <n v="2121750"/>
    <x v="0"/>
    <m/>
    <n v="20240152"/>
    <s v="Milena Gonzalez (Costa Rica / COIDES)"/>
    <m/>
    <m/>
  </r>
  <r>
    <d v="2024-09-26T00:00:00"/>
    <s v="Sales"/>
    <x v="0"/>
    <s v="Bio-Ray"/>
    <s v="A-1PIZC-212014"/>
    <x v="13"/>
    <x v="10"/>
    <s v="L240701501"/>
    <n v="-2"/>
    <n v="18.73228346456693"/>
    <n v="-37.464566929133859"/>
    <x v="2"/>
    <m/>
    <n v="20240154"/>
    <s v="Karen Raquel Amador Amador (Nicaragua / COIDES)"/>
    <m/>
    <m/>
  </r>
  <r>
    <d v="2024-09-26T00:00:00"/>
    <s v="Sales"/>
    <x v="1"/>
    <s v="Bio-Ray"/>
    <n v="3308050"/>
    <x v="1"/>
    <x v="1"/>
    <s v="NA"/>
    <n v="-1"/>
    <n v="104.06824146981627"/>
    <n v="-104.06824146981627"/>
    <x v="2"/>
    <m/>
    <n v="20240154"/>
    <s v="Karen Raquel Amador Amador (Nicaragua / COIDES)"/>
    <m/>
    <m/>
  </r>
  <r>
    <d v="2024-09-26T00:00:00"/>
    <s v="Sales"/>
    <x v="1"/>
    <s v="Bio-Ray"/>
    <n v="3318235"/>
    <x v="2"/>
    <x v="2"/>
    <s v="NA"/>
    <n v="-1"/>
    <n v="31.220472440944881"/>
    <n v="-31.220472440944881"/>
    <x v="2"/>
    <m/>
    <n v="20240154"/>
    <s v="Karen Raquel Amador Amador (Nicaragua / COIDES)"/>
    <m/>
    <m/>
  </r>
  <r>
    <d v="2024-09-26T00:00:00"/>
    <s v="Sales"/>
    <x v="0"/>
    <s v="Ankyra"/>
    <s v="TSXX-LOA1508"/>
    <x v="8"/>
    <x v="7"/>
    <s v="EE178088X1"/>
    <n v="-2"/>
    <n v="51750"/>
    <n v="-103500"/>
    <x v="0"/>
    <m/>
    <n v="20240155"/>
    <s v="Josué Siles Cabrera (Costa Rica / COIDES)"/>
    <m/>
    <m/>
  </r>
  <r>
    <d v="2024-09-26T00:00:00"/>
    <s v="Sales"/>
    <x v="0"/>
    <s v="Ankyra"/>
    <s v="TSXX-LOA2008"/>
    <x v="3"/>
    <x v="3"/>
    <s v="EE174094X1"/>
    <n v="-2"/>
    <n v="51750"/>
    <n v="4657500"/>
    <x v="0"/>
    <m/>
    <n v="20240155"/>
    <s v="Josué Siles Cabrera (Costa Rica / COIDES)"/>
    <m/>
    <m/>
  </r>
  <r>
    <d v="2024-09-26T00:00:00"/>
    <s v="Sales"/>
    <x v="0"/>
    <s v="Ankyra"/>
    <s v="TSXX-LOA2010"/>
    <x v="0"/>
    <x v="0"/>
    <s v="EE174095X1"/>
    <n v="-2"/>
    <n v="51750"/>
    <n v="2121750"/>
    <x v="0"/>
    <m/>
    <n v="20240153"/>
    <s v="Maria del Mar Giraldo (Costa Rica / COIDES)"/>
    <m/>
    <m/>
  </r>
  <r>
    <d v="2024-09-26T00:00:00"/>
    <s v="Sales"/>
    <x v="0"/>
    <s v="Ankyra"/>
    <s v="TSXX-LOA2012"/>
    <x v="6"/>
    <x v="6"/>
    <s v="EE174096X1"/>
    <n v="-2"/>
    <n v="51750"/>
    <n v="13455000"/>
    <x v="0"/>
    <m/>
    <n v="20240153"/>
    <s v="Maria del Mar Giraldo (Costa Rica / COIDES)"/>
    <m/>
    <m/>
  </r>
  <r>
    <d v="2024-09-25T00:00:00"/>
    <s v="Sales"/>
    <x v="0"/>
    <s v="Ankyra"/>
    <s v="TSXX-LOART2012"/>
    <x v="17"/>
    <x v="13"/>
    <s v="EE148385X1"/>
    <n v="-4"/>
    <n v="51750"/>
    <n v="2587500"/>
    <x v="0"/>
    <m/>
    <n v="20240155"/>
    <s v="Josué Siles Cabrera (Costa Rica / COIDES)"/>
    <m/>
    <m/>
  </r>
  <r>
    <d v="2024-09-26T00:00:00"/>
    <s v="Sales"/>
    <x v="0"/>
    <s v="Ankyra"/>
    <s v="TSXX-LOA2014"/>
    <x v="4"/>
    <x v="4"/>
    <s v="EE173884X1"/>
    <n v="-4"/>
    <n v="51750"/>
    <n v="2587500"/>
    <x v="0"/>
    <m/>
    <n v="20240155"/>
    <s v="Josué Siles Cabrera (Costa Rica / COIDES)"/>
    <m/>
    <m/>
  </r>
  <r>
    <d v="2024-09-26T00:00:00"/>
    <s v="Sales"/>
    <x v="0"/>
    <s v="Ankyra"/>
    <s v="TSXX-LOA2017"/>
    <x v="10"/>
    <x v="9"/>
    <s v="EE148379X1"/>
    <n v="-2"/>
    <n v="51750"/>
    <n v="2587500"/>
    <x v="0"/>
    <m/>
    <n v="20240155"/>
    <s v="Josué Siles Cabrera (Costa Rica / COIDES)"/>
    <m/>
    <m/>
  </r>
  <r>
    <d v="2024-09-26T00:00:00"/>
    <s v="Sales"/>
    <x v="0"/>
    <s v="Ankyra"/>
    <s v="TSXX-LOA2012"/>
    <x v="6"/>
    <x v="6"/>
    <s v="EE174096X1"/>
    <n v="-4"/>
    <n v="51750"/>
    <n v="13455000"/>
    <x v="0"/>
    <m/>
    <n v="20240155"/>
    <s v="Josué Siles Cabrera (Costa Rica / COIDES)"/>
    <m/>
    <m/>
  </r>
  <r>
    <d v="2024-09-26T00:00:00"/>
    <s v="Sales"/>
    <x v="0"/>
    <s v="Ankyra"/>
    <s v="TSXX-LOA1508"/>
    <x v="8"/>
    <x v="7"/>
    <s v="EE178088X1"/>
    <n v="-7"/>
    <n v="51750"/>
    <n v="-362250"/>
    <x v="0"/>
    <m/>
    <n v="20240156"/>
    <s v="Lidia Maria Lopez Pedraza  (España / COIDES)"/>
    <m/>
    <m/>
  </r>
  <r>
    <d v="2024-09-26T00:00:00"/>
    <s v="Sales"/>
    <x v="0"/>
    <s v="Ankyra"/>
    <s v="TSXX-LOA2008"/>
    <x v="3"/>
    <x v="3"/>
    <s v="EE174094X1"/>
    <n v="-7"/>
    <n v="51750"/>
    <n v="4657500"/>
    <x v="0"/>
    <m/>
    <n v="20240156"/>
    <s v="Lidia Maria Lopez Pedraza  (España / COIDES)"/>
    <m/>
    <m/>
  </r>
  <r>
    <d v="2024-09-26T00:00:00"/>
    <s v="Sales"/>
    <x v="0"/>
    <s v="Bio-Ray"/>
    <s v="A-1PL-212010"/>
    <x v="14"/>
    <x v="0"/>
    <s v="L240404601"/>
    <n v="-4"/>
    <n v="14.5833333333333"/>
    <n v="-58.333333333333201"/>
    <x v="2"/>
    <m/>
    <n v="20240154"/>
    <s v="Karen Raquel Amador Amador (Nicaragua / COIDES)"/>
    <m/>
    <m/>
  </r>
  <r>
    <d v="2024-09-26T00:00:00"/>
    <s v="Sales"/>
    <x v="1"/>
    <s v="Ankyra"/>
    <s v="820-031"/>
    <x v="21"/>
    <x v="2"/>
    <s v="NA"/>
    <n v="-1"/>
    <n v="102340"/>
    <n v="307020"/>
    <x v="0"/>
    <m/>
    <n v="20240156"/>
    <s v="Lidia Maria Lopez Pedraza  (España / COIDES)"/>
    <m/>
    <m/>
  </r>
  <r>
    <d v="2024-09-26T00:00:00"/>
    <s v="Sales"/>
    <x v="0"/>
    <s v="Bio-Ray"/>
    <s v="A-1PL-212012"/>
    <x v="7"/>
    <x v="6"/>
    <s v="L240530601"/>
    <n v="-5"/>
    <n v="14.569553805774278"/>
    <n v="-72.847769028871397"/>
    <x v="2"/>
    <m/>
    <n v="20240156"/>
    <s v="Lidia Maria Lopez Pedraza  (España / COIDES)"/>
    <m/>
    <m/>
  </r>
  <r>
    <d v="2024-09-27T00:00:00"/>
    <s v="Sales"/>
    <x v="0"/>
    <s v="Ankyra"/>
    <s v="TSXX-LOA2014"/>
    <x v="4"/>
    <x v="4"/>
    <s v="EE173884X1"/>
    <n v="-2"/>
    <n v="51750"/>
    <n v="2587500"/>
    <x v="0"/>
    <m/>
    <n v="20240158"/>
    <s v="Milena Gonzalez (Costa Rica / COIDES)"/>
    <m/>
    <m/>
  </r>
  <r>
    <d v="2024-09-27T00:00:00"/>
    <s v="Sales"/>
    <x v="0"/>
    <s v="Ankyra"/>
    <s v="TSXX-LOA2014"/>
    <x v="4"/>
    <x v="4"/>
    <s v="EE173884X1"/>
    <n v="-2"/>
    <n v="51750"/>
    <n v="2587500"/>
    <x v="0"/>
    <m/>
    <n v="20240159"/>
    <s v="Maria del Mar Giraldo (Costa Rica / COIDES)"/>
    <m/>
    <m/>
  </r>
  <r>
    <d v="2024-09-26T00:00:00"/>
    <s v="Sales"/>
    <x v="0"/>
    <s v="Ankyra"/>
    <s v="TSXX-LOA2010"/>
    <x v="0"/>
    <x v="0"/>
    <s v="EE174095X1"/>
    <n v="-6"/>
    <n v="51750"/>
    <n v="2121750"/>
    <x v="0"/>
    <m/>
    <n v="20240155"/>
    <s v="Josué Siles Cabrera (Costa Rica / COIDES)"/>
    <m/>
    <m/>
  </r>
  <r>
    <d v="2024-09-27T00:00:00"/>
    <s v="Inventory loan"/>
    <x v="1"/>
    <s v="Ankyra"/>
    <s v="820-032"/>
    <x v="31"/>
    <x v="19"/>
    <n v="50361"/>
    <n v="2"/>
    <n v="83600"/>
    <n v="-167200"/>
    <x v="0"/>
    <m/>
    <m/>
    <m/>
    <s v="Prestamo de COIDES para Completar pedido Mexico"/>
    <m/>
  </r>
  <r>
    <d v="2024-09-27T00:00:00"/>
    <s v="Inventory movement"/>
    <x v="1"/>
    <s v="Ankyra"/>
    <s v="820-028"/>
    <x v="37"/>
    <x v="27"/>
    <s v="NA"/>
    <n v="2"/>
    <n v="145000"/>
    <n v="-1305000"/>
    <x v="0"/>
    <m/>
    <m/>
    <m/>
    <s v="Prestamo de COIDES para Completar pedido Mexico"/>
    <m/>
  </r>
  <r>
    <d v="2024-09-27T00:00:00"/>
    <s v="Sales"/>
    <x v="0"/>
    <s v="Ankyra"/>
    <s v="TSXX-LOA2008"/>
    <x v="3"/>
    <x v="3"/>
    <s v="EE174094X1"/>
    <n v="-10"/>
    <n v="51750"/>
    <n v="4657500"/>
    <x v="0"/>
    <m/>
    <n v="20240160"/>
    <s v="INNOVATRADE LLC Mexico - Claudio Gutierrez"/>
    <m/>
    <m/>
  </r>
  <r>
    <d v="2024-09-26T00:00:00"/>
    <s v="Sales"/>
    <x v="0"/>
    <s v="Ankyra"/>
    <s v="TSXX-LOA2010"/>
    <x v="0"/>
    <x v="0"/>
    <s v="EE174095X1"/>
    <n v="-10"/>
    <n v="51750"/>
    <n v="2121750"/>
    <x v="0"/>
    <m/>
    <n v="20240156"/>
    <s v="Lidia Maria Lopez Pedraza  (España / COIDES)"/>
    <m/>
    <m/>
  </r>
  <r>
    <d v="2024-09-27T00:00:00"/>
    <s v="Inventory loan"/>
    <x v="0"/>
    <s v="Ankyra"/>
    <s v="TSXX-LOA2012"/>
    <x v="6"/>
    <x v="6"/>
    <s v="EE179817X1"/>
    <n v="5"/>
    <n v="51750"/>
    <n v="258750"/>
    <x v="0"/>
    <m/>
    <m/>
    <m/>
    <s v="Prestamo de COIDES para Completar pedido Mexico"/>
    <m/>
  </r>
  <r>
    <d v="2024-09-27T00:00:00"/>
    <s v="Sales"/>
    <x v="1"/>
    <s v="Ankyra"/>
    <s v="820-028"/>
    <x v="37"/>
    <x v="27"/>
    <s v="NA"/>
    <n v="-3"/>
    <n v="145000"/>
    <n v="-1305000"/>
    <x v="0"/>
    <m/>
    <n v="20240160"/>
    <s v="INNOVATRADE LLC Mexico - Claudio Gutierrez"/>
    <m/>
    <m/>
  </r>
  <r>
    <d v="2024-09-27T00:00:00"/>
    <s v="Sales"/>
    <x v="1"/>
    <s v="Ankyra"/>
    <s v="820-032"/>
    <x v="31"/>
    <x v="19"/>
    <n v="50361"/>
    <n v="-3"/>
    <n v="83600"/>
    <n v="-167200"/>
    <x v="0"/>
    <m/>
    <n v="20240160"/>
    <s v="INNOVATRADE LLC Mexico - Claudio Gutierrez"/>
    <m/>
    <m/>
  </r>
  <r>
    <d v="2024-09-27T00:00:00"/>
    <s v="Sales"/>
    <x v="0"/>
    <s v="Ankyra"/>
    <s v="TSXX-LOA2012"/>
    <x v="6"/>
    <x v="6"/>
    <s v="EE179817X1"/>
    <n v="-5"/>
    <n v="51750"/>
    <n v="-258750"/>
    <x v="0"/>
    <m/>
    <n v="20240160"/>
    <s v="INNOVATRADE LLC Mexico - Claudio Gutierrez"/>
    <m/>
    <m/>
  </r>
  <r>
    <d v="2024-10-02T00:00:00"/>
    <s v="Inventory movement"/>
    <x v="0"/>
    <s v="Bio-Ray"/>
    <s v="A-1PIZC-212017"/>
    <x v="16"/>
    <x v="12"/>
    <s v="L230109201"/>
    <n v="-8"/>
    <n v="18.345205479452055"/>
    <n v="-146.76164383561644"/>
    <x v="2"/>
    <m/>
    <m/>
    <m/>
    <s v="Entrega a Sampedro para pruebas"/>
    <m/>
  </r>
  <r>
    <d v="2024-10-02T00:00:00"/>
    <s v="Inventory movement"/>
    <x v="0"/>
    <s v="Bio-Ray"/>
    <s v="A-1PL-211508"/>
    <x v="11"/>
    <x v="7"/>
    <s v="L240405101"/>
    <n v="-8"/>
    <n v="14.569553805774278"/>
    <n v="-116.55643044619423"/>
    <x v="2"/>
    <m/>
    <m/>
    <m/>
    <s v="Entrega a Sampedro para pruebas"/>
    <m/>
  </r>
  <r>
    <d v="2024-10-02T00:00:00"/>
    <s v="Inventory movement"/>
    <x v="0"/>
    <s v="Bio-Ray"/>
    <s v="A-1PIZC-212014"/>
    <x v="13"/>
    <x v="10"/>
    <s v="L240701501"/>
    <n v="-8"/>
    <n v="18.73228346456693"/>
    <n v="-149.85826771653544"/>
    <x v="2"/>
    <m/>
    <m/>
    <m/>
    <s v="Entrega a Sampedro para pruebas"/>
    <m/>
  </r>
  <r>
    <d v="2024-09-27T00:00:00"/>
    <s v="Inventory loan"/>
    <x v="0"/>
    <s v="Ankyra"/>
    <s v="TSXX-LOA2010"/>
    <x v="0"/>
    <x v="0"/>
    <s v="EE162876X1"/>
    <n v="5"/>
    <n v="51750"/>
    <n v="258750"/>
    <x v="0"/>
    <m/>
    <m/>
    <m/>
    <s v="Prestamo de COIDES para Completar pedido Mexico"/>
    <m/>
  </r>
  <r>
    <d v="2024-10-04T00:00:00"/>
    <s v="Sales"/>
    <x v="0"/>
    <s v="Ankyra"/>
    <s v="TSXX-LOA2008"/>
    <x v="3"/>
    <x v="3"/>
    <s v="EE174094X1"/>
    <n v="-16"/>
    <n v="51750"/>
    <n v="4657500"/>
    <x v="0"/>
    <m/>
    <n v="20240161"/>
    <s v="Comercial S &amp; K SpA (Juan Peña - Chile)"/>
    <m/>
    <m/>
  </r>
  <r>
    <d v="2024-09-27T00:00:00"/>
    <s v="Sales"/>
    <x v="0"/>
    <s v="Ankyra"/>
    <s v="TSXX-LOA2010"/>
    <x v="0"/>
    <x v="0"/>
    <s v="EE162876X1"/>
    <n v="-5"/>
    <n v="51750"/>
    <n v="-258750"/>
    <x v="0"/>
    <m/>
    <n v="20240160"/>
    <s v="INNOVATRADE LLC Mexico - Claudio Gutierrez"/>
    <m/>
    <m/>
  </r>
  <r>
    <d v="2024-10-04T00:00:00"/>
    <s v="Sales"/>
    <x v="0"/>
    <s v="Ankyra"/>
    <s v="TSXX-LOA2010"/>
    <x v="0"/>
    <x v="0"/>
    <s v="EE174095X1"/>
    <n v="-7"/>
    <n v="51750"/>
    <n v="3622500"/>
    <x v="0"/>
    <m/>
    <n v="20240161"/>
    <s v="Comercial S &amp; K SpA (Juan Peña - Chile)"/>
    <m/>
    <m/>
  </r>
  <r>
    <d v="2024-10-04T00:00:00"/>
    <s v="Sales"/>
    <x v="0"/>
    <s v="Ankyra"/>
    <s v="TSXX-LOA2010"/>
    <x v="0"/>
    <x v="0"/>
    <s v="EE180815X1"/>
    <n v="-9"/>
    <n v="51750"/>
    <n v="3674250"/>
    <x v="0"/>
    <m/>
    <n v="20240161"/>
    <s v="Comercial S &amp; K SpA (Juan Peña - Chile)"/>
    <m/>
    <m/>
  </r>
  <r>
    <d v="2024-10-04T00:00:00"/>
    <s v="Sales"/>
    <x v="0"/>
    <s v="Ankyra"/>
    <s v="TSXX-LOA2012"/>
    <x v="6"/>
    <x v="6"/>
    <s v="EE174096X1"/>
    <n v="-34"/>
    <n v="51750"/>
    <n v="13455000"/>
    <x v="0"/>
    <m/>
    <n v="20240161"/>
    <s v="Comercial S &amp; K SpA (Juan Peña - Chile)"/>
    <m/>
    <m/>
  </r>
  <r>
    <d v="2024-10-04T00:00:00"/>
    <s v="Sales"/>
    <x v="0"/>
    <s v="Ankyra"/>
    <s v="TSXX-LOA2014"/>
    <x v="4"/>
    <x v="4"/>
    <s v="EE173884X1"/>
    <n v="-8"/>
    <n v="51750"/>
    <n v="7762500"/>
    <x v="0"/>
    <m/>
    <n v="20240161"/>
    <s v="Comercial S &amp; K SpA (Juan Peña - Chile)"/>
    <m/>
    <m/>
  </r>
  <r>
    <d v="2024-10-04T00:00:00"/>
    <s v="Sales"/>
    <x v="0"/>
    <s v="Ankyra"/>
    <s v="TSXX-LOA2017"/>
    <x v="10"/>
    <x v="9"/>
    <s v="EE148381X1"/>
    <n v="-9"/>
    <n v="51750"/>
    <n v="2587500"/>
    <x v="0"/>
    <m/>
    <n v="20240161"/>
    <s v="Comercial S &amp; K SpA (Juan Peña - Chile)"/>
    <m/>
    <m/>
  </r>
  <r>
    <d v="2024-10-04T00:00:00"/>
    <s v="Sales"/>
    <x v="0"/>
    <s v="Ankyra"/>
    <s v="TSXX-LOA2017"/>
    <x v="10"/>
    <x v="9"/>
    <s v="EE162879X1"/>
    <n v="-2"/>
    <n v="51750"/>
    <n v="2587500"/>
    <x v="0"/>
    <m/>
    <n v="20240161"/>
    <s v="Comercial S &amp; K SpA (Juan Peña - Chile)"/>
    <m/>
    <m/>
  </r>
  <r>
    <d v="2024-10-04T00:00:00"/>
    <s v="Sales"/>
    <x v="0"/>
    <s v="Ankyra"/>
    <s v="TSXX-LOART2012"/>
    <x v="17"/>
    <x v="13"/>
    <s v="EE148385X1"/>
    <n v="-4"/>
    <n v="51750"/>
    <n v="2587500"/>
    <x v="0"/>
    <m/>
    <n v="20240161"/>
    <s v="Comercial S &amp; K SpA (Juan Peña - Chile)"/>
    <m/>
    <m/>
  </r>
  <r>
    <d v="2024-10-04T00:00:00"/>
    <s v="Sales"/>
    <x v="1"/>
    <s v="Ankyra"/>
    <s v="820-028"/>
    <x v="37"/>
    <x v="27"/>
    <s v="NA"/>
    <n v="-7"/>
    <n v="145000"/>
    <n v="-1305000"/>
    <x v="0"/>
    <m/>
    <n v="20240161"/>
    <s v="Comercial S &amp; K SpA (Juan Peña - Chile)"/>
    <m/>
    <m/>
  </r>
  <r>
    <d v="2024-10-04T00:00:00"/>
    <s v="Sales"/>
    <x v="1"/>
    <s v="Ankyra"/>
    <s v="820-032"/>
    <x v="31"/>
    <x v="19"/>
    <n v="50361"/>
    <n v="-7"/>
    <n v="83600"/>
    <n v="-167200"/>
    <x v="0"/>
    <m/>
    <n v="20240161"/>
    <s v="Comercial S &amp; K SpA (Juan Peña - Chile)"/>
    <m/>
    <m/>
  </r>
  <r>
    <d v="2024-10-04T00:00:00"/>
    <s v="Sales"/>
    <x v="1"/>
    <s v="Ankyra"/>
    <s v="820-029"/>
    <x v="20"/>
    <x v="15"/>
    <n v="52006"/>
    <n v="-2"/>
    <n v="647360"/>
    <n v="1942080"/>
    <x v="0"/>
    <m/>
    <n v="20240161"/>
    <s v="Comercial S &amp; K SpA (Juan Peña - Chile)"/>
    <m/>
    <m/>
  </r>
  <r>
    <d v="2024-10-04T00:00:00"/>
    <s v="Sales"/>
    <x v="1"/>
    <s v="Ankyra"/>
    <s v="820-031"/>
    <x v="21"/>
    <x v="2"/>
    <s v="NA"/>
    <n v="-5"/>
    <n v="102340"/>
    <n v="307020"/>
    <x v="0"/>
    <m/>
    <n v="20240161"/>
    <s v="Comercial S &amp; K SpA (Juan Peña - Chile)"/>
    <m/>
    <m/>
  </r>
  <r>
    <d v="2024-10-04T00:00:00"/>
    <s v="Inventory"/>
    <x v="0"/>
    <s v="Ankyra"/>
    <s v="TSXX-LOA2014"/>
    <x v="4"/>
    <x v="4"/>
    <s v="EE179818X1"/>
    <n v="20"/>
    <n v="51750"/>
    <n v="7762500"/>
    <x v="0"/>
    <m/>
    <m/>
    <m/>
    <s v="Retorno Prestamo COIDES curso Dra Patricia Vergara"/>
    <m/>
  </r>
  <r>
    <d v="2024-10-04T00:00:00"/>
    <s v="Inventory movement"/>
    <x v="0"/>
    <s v="Ankyra"/>
    <s v="TSXX-LOA2012"/>
    <x v="6"/>
    <x v="6"/>
    <s v="EE179817X1"/>
    <n v="26"/>
    <n v="51750"/>
    <n v="13455000"/>
    <x v="0"/>
    <m/>
    <m/>
    <m/>
    <s v="Prestamo de COIDES para Completar pedido Paraguay"/>
    <m/>
  </r>
  <r>
    <d v="2024-10-04T00:00:00"/>
    <s v="Sales"/>
    <x v="0"/>
    <s v="Ankyra"/>
    <s v="TSXX-LOA2012"/>
    <x v="6"/>
    <x v="6"/>
    <s v="EE179817X1"/>
    <n v="-25"/>
    <n v="51750"/>
    <n v="13455000"/>
    <x v="0"/>
    <m/>
    <n v="20240163"/>
    <s v="José cantero (Paraguay / COIDES)"/>
    <m/>
    <m/>
  </r>
  <r>
    <d v="2024-10-04T00:00:00"/>
    <s v="Sales"/>
    <x v="0"/>
    <s v="Ankyra"/>
    <s v="TSXX-LOA2012"/>
    <x v="6"/>
    <x v="6"/>
    <s v="EE174096X1"/>
    <n v="-10"/>
    <n v="51750"/>
    <n v="-517500"/>
    <x v="0"/>
    <m/>
    <n v="20240163"/>
    <s v="José cantero (Paraguay / COIDES)"/>
    <m/>
    <m/>
  </r>
  <r>
    <d v="2024-10-04T00:00:00"/>
    <s v="Sales"/>
    <x v="0"/>
    <s v="Ankyra"/>
    <s v="TSXX-LOA2014"/>
    <x v="4"/>
    <x v="4"/>
    <s v="EE173884X1"/>
    <n v="-19"/>
    <n v="51750"/>
    <n v="7762500"/>
    <x v="0"/>
    <m/>
    <n v="20240163"/>
    <s v="José cantero (Paraguay / COIDES)"/>
    <m/>
    <m/>
  </r>
  <r>
    <d v="2024-10-04T00:00:00"/>
    <s v="Sales"/>
    <x v="0"/>
    <s v="Ankyra"/>
    <s v="TSXX-LOA2014"/>
    <x v="4"/>
    <x v="4"/>
    <s v="EE179818X1"/>
    <n v="-16"/>
    <n v="51750"/>
    <n v="7762500"/>
    <x v="0"/>
    <m/>
    <n v="20240163"/>
    <s v="José cantero (Paraguay / COIDES)"/>
    <m/>
    <m/>
  </r>
  <r>
    <d v="2024-10-04T00:00:00"/>
    <s v="Sales"/>
    <x v="0"/>
    <s v="Ankyra"/>
    <s v="TSXX-LOA2017"/>
    <x v="10"/>
    <x v="9"/>
    <s v="EE162879X1"/>
    <n v="-10"/>
    <n v="51750"/>
    <n v="2587500"/>
    <x v="0"/>
    <m/>
    <n v="20240163"/>
    <s v="José cantero (Paraguay / COIDES)"/>
    <m/>
    <m/>
  </r>
  <r>
    <d v="2024-10-04T00:00:00"/>
    <s v="Sales"/>
    <x v="1"/>
    <s v="Ankyra"/>
    <s v="820-029"/>
    <x v="20"/>
    <x v="15"/>
    <n v="52006"/>
    <n v="-2"/>
    <n v="647360"/>
    <n v="1942080"/>
    <x v="0"/>
    <m/>
    <n v="20240163"/>
    <s v="José cantero (Paraguay / COIDES)"/>
    <m/>
    <m/>
  </r>
  <r>
    <d v="2024-10-04T00:00:00"/>
    <s v="Sales"/>
    <x v="1"/>
    <s v="Ankyra"/>
    <s v="820-031"/>
    <x v="21"/>
    <x v="2"/>
    <s v="NA"/>
    <n v="-2"/>
    <n v="102340"/>
    <n v="307020"/>
    <x v="0"/>
    <m/>
    <n v="20240163"/>
    <s v="José cantero (Paraguay / COIDES)"/>
    <m/>
    <m/>
  </r>
  <r>
    <d v="2024-10-10T00:00:00"/>
    <s v="Sales"/>
    <x v="0"/>
    <s v="Bio-Ray"/>
    <s v="A-1PL-211508"/>
    <x v="11"/>
    <x v="7"/>
    <s v="L240405101"/>
    <n v="-12"/>
    <n v="14.569553805774278"/>
    <n v="-174.83464566929135"/>
    <x v="2"/>
    <m/>
    <n v="20240162"/>
    <s v="Grupo Helix (Panamá - Dra Ilka)"/>
    <m/>
    <m/>
  </r>
  <r>
    <d v="2024-10-10T00:00:00"/>
    <s v="Sales"/>
    <x v="0"/>
    <s v="Bio-Ray"/>
    <s v="A-1PL-212008"/>
    <x v="12"/>
    <x v="3"/>
    <s v="L240533701"/>
    <n v="-5"/>
    <n v="14.569553805774278"/>
    <n v="-72.847769028871397"/>
    <x v="2"/>
    <m/>
    <n v="20240162"/>
    <s v="Grupo Helix (Panamá - Dra Ilka)"/>
    <m/>
    <m/>
  </r>
  <r>
    <d v="2024-10-10T00:00:00"/>
    <s v="Sales"/>
    <x v="0"/>
    <s v="Bio-Ray"/>
    <s v="A-1PIZC-212014"/>
    <x v="13"/>
    <x v="10"/>
    <s v="L240701501"/>
    <n v="-12"/>
    <n v="18.73228346456693"/>
    <n v="-224.78740157480314"/>
    <x v="2"/>
    <m/>
    <n v="20240162"/>
    <s v="Grupo Helix (Panamá - Dra Ilka)"/>
    <m/>
    <m/>
  </r>
  <r>
    <d v="2024-10-10T00:00:00"/>
    <s v="Sales"/>
    <x v="0"/>
    <s v="Bio-Ray"/>
    <s v="A-1PIZC-212017"/>
    <x v="16"/>
    <x v="12"/>
    <s v="L240314201"/>
    <n v="-6"/>
    <n v="18.75"/>
    <n v="372.82894736842104"/>
    <x v="2"/>
    <m/>
    <n v="20240162"/>
    <s v="Grupo Helix (Panamá - Dra Ilka)"/>
    <m/>
    <m/>
  </r>
  <r>
    <d v="2024-10-10T00:00:00"/>
    <s v="Sales"/>
    <x v="1"/>
    <s v="Bio-Ray"/>
    <n v="3308050"/>
    <x v="1"/>
    <x v="1"/>
    <s v="NA"/>
    <n v="-2"/>
    <n v="104.3726235741445"/>
    <n v="-208.745247148289"/>
    <x v="2"/>
    <m/>
    <n v="20240162"/>
    <s v="Grupo Helix (Panamá - Dra Ilka)"/>
    <m/>
    <m/>
  </r>
  <r>
    <d v="2024-10-10T00:00:00"/>
    <s v="Sales"/>
    <x v="1"/>
    <s v="Bio-Ray"/>
    <n v="3318235"/>
    <x v="2"/>
    <x v="2"/>
    <s v="NA"/>
    <n v="-2"/>
    <n v="31.220472440944881"/>
    <n v="-62.440944881889763"/>
    <x v="2"/>
    <m/>
    <n v="20240162"/>
    <s v="Grupo Helix (Panamá - Dra Ilka)"/>
    <m/>
    <m/>
  </r>
  <r>
    <d v="2024-10-10T00:00:00"/>
    <s v="Sales"/>
    <x v="1"/>
    <s v="Bio-Ray"/>
    <n v="3318055"/>
    <x v="36"/>
    <x v="26"/>
    <m/>
    <n v="-1"/>
    <n v="309.59488272921106"/>
    <n v="-309.59488272921106"/>
    <x v="2"/>
    <m/>
    <n v="20240162"/>
    <s v="Grupo Helix (Panamá - Dra Ilka)"/>
    <m/>
    <m/>
  </r>
  <r>
    <d v="2024-10-10T00:00:00"/>
    <s v="Sales"/>
    <x v="0"/>
    <s v="Bio-Ray"/>
    <s v="A-1PL-212012"/>
    <x v="7"/>
    <x v="6"/>
    <s v="L240530601"/>
    <n v="-3"/>
    <n v="14.569553805774278"/>
    <n v="-43.708661417322837"/>
    <x v="2"/>
    <m/>
    <n v="20240162"/>
    <s v="Grupo Helix (Panamá - Dra Ilka)"/>
    <m/>
    <m/>
  </r>
  <r>
    <d v="2024-10-15T00:00:00"/>
    <s v="Sales"/>
    <x v="0"/>
    <s v="Ankyra"/>
    <s v="TSXX-LOA2025"/>
    <x v="23"/>
    <x v="17"/>
    <s v="EE160217X1"/>
    <n v="-1"/>
    <n v="60750"/>
    <n v="-60750"/>
    <x v="0"/>
    <m/>
    <n v="20240167"/>
    <s v="Istael Lenis C"/>
    <m/>
    <m/>
  </r>
  <r>
    <d v="2024-10-15T00:00:00"/>
    <s v="Sales"/>
    <x v="0"/>
    <s v="Ankyra"/>
    <s v="TSXX-LOA2025"/>
    <x v="23"/>
    <x v="17"/>
    <s v="EE160217X1"/>
    <n v="-1"/>
    <n v="60750"/>
    <n v="-60750"/>
    <x v="0"/>
    <m/>
    <n v="20240168"/>
    <s v="Andrea Avendaño Rendon"/>
    <m/>
    <m/>
  </r>
  <r>
    <d v="2024-10-18T00:00:00"/>
    <s v="Sales"/>
    <x v="0"/>
    <s v="Bio-Ray"/>
    <s v="A-1PIZC-212017"/>
    <x v="16"/>
    <x v="12"/>
    <s v="L230109201"/>
    <n v="-9"/>
    <n v="18.345205479452055"/>
    <n v="-165.1068493150685"/>
    <x v="2"/>
    <m/>
    <n v="20240169"/>
    <s v="Medicona SRL (Guillermo Ramírez-Rep Dominicana)"/>
    <m/>
    <m/>
  </r>
  <r>
    <d v="2024-10-18T00:00:00"/>
    <s v="Sales"/>
    <x v="0"/>
    <s v="Bio-Ray"/>
    <s v="A-1PIZC-212014"/>
    <x v="13"/>
    <x v="10"/>
    <s v="L240701501"/>
    <n v="-15"/>
    <n v="18.73228346456693"/>
    <n v="-280.98425196850394"/>
    <x v="2"/>
    <m/>
    <n v="20240169"/>
    <s v="Medicona SRL (Guillermo Ramírez-Rep Dominicana)"/>
    <m/>
    <m/>
  </r>
  <r>
    <d v="2024-10-18T00:00:00"/>
    <s v="Sales"/>
    <x v="0"/>
    <s v="Bio-Ray"/>
    <s v="A-1PL-212014"/>
    <x v="32"/>
    <x v="4"/>
    <s v=" L220304601"/>
    <n v="-5"/>
    <n v="14.583333333333334"/>
    <n v="-72.916666666666671"/>
    <x v="0"/>
    <m/>
    <n v="20240169"/>
    <s v="Medicona SRL (Guillermo Ramírez-Rep Dominicana)"/>
    <m/>
    <m/>
  </r>
  <r>
    <d v="2024-10-18T00:00:00"/>
    <s v="Sales"/>
    <x v="0"/>
    <s v="Bio-Ray"/>
    <s v="A-1PL-212014"/>
    <x v="32"/>
    <x v="4"/>
    <s v="L220407801"/>
    <n v="-2"/>
    <n v="14.583333333333334"/>
    <n v="-29.166666666666668"/>
    <x v="2"/>
    <m/>
    <n v="20240169"/>
    <s v="Medicona SRL (Guillermo Ramírez-Rep Dominicana)"/>
    <m/>
    <m/>
  </r>
  <r>
    <d v="2024-09-26T00:00:00"/>
    <s v="Sales"/>
    <x v="0"/>
    <s v="Bio-Ray"/>
    <s v="A-1PL-212012"/>
    <x v="7"/>
    <x v="6"/>
    <s v="L240530601"/>
    <n v="-2"/>
    <n v="14.569553805774278"/>
    <n v="-29.139107611548557"/>
    <x v="2"/>
    <m/>
    <n v="20240154"/>
    <s v="Karen Raquel Amador Amador (Nicaragua / COIDES)"/>
    <m/>
    <m/>
  </r>
  <r>
    <d v="2024-10-10T00:00:00"/>
    <s v="Sales"/>
    <x v="0"/>
    <s v="Bio-Ray"/>
    <s v="A-1PL-212010"/>
    <x v="14"/>
    <x v="0"/>
    <s v="L240404601"/>
    <n v="-9"/>
    <n v="14.694879832810868"/>
    <n v="732.0723684210526"/>
    <x v="2"/>
    <m/>
    <n v="20240162"/>
    <s v="Grupo Helix (Panamá - Dra Ilka)"/>
    <m/>
    <m/>
  </r>
  <r>
    <d v="2024-10-18T00:00:00"/>
    <s v="Sales"/>
    <x v="0"/>
    <s v="Bio-Ray"/>
    <s v="A-1PL-212010"/>
    <x v="14"/>
    <x v="0"/>
    <s v="L240610101"/>
    <n v="-15"/>
    <n v="14.569553805774278"/>
    <n v="-218.54330708661416"/>
    <x v="2"/>
    <m/>
    <n v="20240169"/>
    <s v="Medicona SRL (Guillermo Ramírez-Rep Dominicana)"/>
    <m/>
    <m/>
  </r>
  <r>
    <d v="2024-10-18T00:00:00"/>
    <s v="Sales"/>
    <x v="0"/>
    <s v="Bio-Ray"/>
    <s v="A-1PL-212008"/>
    <x v="12"/>
    <x v="3"/>
    <s v="L240533701"/>
    <n v="-4"/>
    <n v="14.569553805774278"/>
    <n v="-58.278215223097114"/>
    <x v="2"/>
    <m/>
    <n v="20240169"/>
    <s v="Medicona SRL (Guillermo Ramírez-Rep Dominicana)"/>
    <m/>
    <m/>
  </r>
  <r>
    <d v="2024-10-18T00:00:00"/>
    <s v="Sales"/>
    <x v="0"/>
    <s v="Bio-Ray"/>
    <s v="A-1PL-211508"/>
    <x v="11"/>
    <x v="7"/>
    <s v="L240405101"/>
    <n v="-15"/>
    <n v="14.569553805774278"/>
    <n v="-218.54330708661416"/>
    <x v="2"/>
    <m/>
    <n v="20240169"/>
    <s v="Medicona SRL (Guillermo Ramírez-Rep Dominicana)"/>
    <m/>
    <m/>
  </r>
  <r>
    <d v="2024-10-18T00:00:00"/>
    <s v="Sales"/>
    <x v="1"/>
    <s v="Bio-Ray"/>
    <n v="3308050"/>
    <x v="1"/>
    <x v="1"/>
    <s v="NA"/>
    <n v="-2"/>
    <n v="104.3726235741445"/>
    <n v="-208.745247148289"/>
    <x v="2"/>
    <m/>
    <n v="20240169"/>
    <s v="Medicona SRL (Guillermo Ramírez-Rep Dominicana)"/>
    <m/>
    <m/>
  </r>
  <r>
    <d v="2024-10-18T00:00:00"/>
    <s v="Sales"/>
    <x v="1"/>
    <s v="Bio-Ray"/>
    <n v="3318235"/>
    <x v="2"/>
    <x v="2"/>
    <s v="NA"/>
    <n v="-2"/>
    <n v="31.220472440944881"/>
    <n v="-62.440944881889763"/>
    <x v="2"/>
    <m/>
    <n v="20240169"/>
    <s v="Medicona SRL (Guillermo Ramírez-Rep Dominicana)"/>
    <m/>
    <m/>
  </r>
  <r>
    <d v="2024-10-18T00:00:00"/>
    <s v="Sales"/>
    <x v="0"/>
    <s v="Bio-Ray"/>
    <s v="A-1PL-212012"/>
    <x v="7"/>
    <x v="6"/>
    <s v="L240530601"/>
    <n v="-19"/>
    <n v="14.569553805774278"/>
    <n v="-276.82152230971127"/>
    <x v="2"/>
    <m/>
    <n v="20240169"/>
    <s v="Medicona SRL (Guillermo Ramírez-Rep Dominicana)"/>
    <m/>
    <m/>
  </r>
  <r>
    <d v="2024-10-28T00:00:00"/>
    <s v="Sales"/>
    <x v="0"/>
    <s v="Bio-Ray"/>
    <s v="A-1PS-222012"/>
    <x v="15"/>
    <x v="11"/>
    <s v="L220108401"/>
    <n v="-1"/>
    <n v="14.569553805774278"/>
    <n v="-14.569553805774278"/>
    <x v="2"/>
    <m/>
    <n v="20240239"/>
    <s v="Smile Arc (Panamá - Dr Martinelli)"/>
    <m/>
    <m/>
  </r>
  <r>
    <d v="2024-10-28T00:00:00"/>
    <s v="Sales"/>
    <x v="0"/>
    <s v="Bio-Ray"/>
    <s v="A-1PIZC-212014"/>
    <x v="13"/>
    <x v="10"/>
    <s v="L240701501"/>
    <n v="-6"/>
    <n v="18.73228346456693"/>
    <n v="-74.929133858267718"/>
    <x v="2"/>
    <m/>
    <n v="20240239"/>
    <s v="Smile Arc (Panamá - Dr Martinelli)"/>
    <m/>
    <m/>
  </r>
  <r>
    <d v="2024-10-28T00:00:00"/>
    <s v="Sales"/>
    <x v="0"/>
    <s v="Bio-Ray"/>
    <s v="A-1PL-211508"/>
    <x v="11"/>
    <x v="7"/>
    <s v="L240405101"/>
    <n v="-5"/>
    <n v="14.569553805774278"/>
    <n v="-72.847769028871397"/>
    <x v="2"/>
    <m/>
    <n v="20240239"/>
    <s v="Smile Arc (Panamá - Dr Martinelli)"/>
    <m/>
    <m/>
  </r>
  <r>
    <d v="2024-10-28T00:00:00"/>
    <s v="Sales"/>
    <x v="0"/>
    <s v="Ankyra"/>
    <s v="TSXX-LOART2012"/>
    <x v="17"/>
    <x v="13"/>
    <s v="EE148385X1"/>
    <n v="-3"/>
    <n v="51750"/>
    <n v="-155250"/>
    <x v="0"/>
    <m/>
    <n v="20240239"/>
    <s v="Smile Arc (Panamá - Dr Martinelli)"/>
    <m/>
    <m/>
  </r>
  <r>
    <d v="2024-10-28T00:00:00"/>
    <s v="Sales"/>
    <x v="0"/>
    <s v="Ankyra"/>
    <s v="TSXX-LOA1508"/>
    <x v="8"/>
    <x v="7"/>
    <s v="EE178088X1"/>
    <n v="-4"/>
    <n v="51750"/>
    <n v="-207000"/>
    <x v="0"/>
    <m/>
    <n v="20240239"/>
    <s v="Smile Arc (Panamá - Dr Martinelli)"/>
    <m/>
    <m/>
  </r>
  <r>
    <d v="2024-10-28T00:00:00"/>
    <s v="Sales"/>
    <x v="0"/>
    <s v="Bio-Ray"/>
    <s v="A-1PL-212012"/>
    <x v="7"/>
    <x v="6"/>
    <s v="L240530601"/>
    <n v="-27"/>
    <n v="14.569553805774278"/>
    <n v="-393.37795275590554"/>
    <x v="2"/>
    <m/>
    <n v="20240239"/>
    <s v="Smile Arc (Panamá - Dr Martinelli)"/>
    <m/>
    <m/>
  </r>
  <r>
    <d v="2024-10-30T00:00:00"/>
    <s v="Sales"/>
    <x v="0"/>
    <s v="Ankyra"/>
    <s v="TSXX-LOA1508"/>
    <x v="8"/>
    <x v="7"/>
    <s v="EE178088X1"/>
    <n v="-2"/>
    <n v="51750"/>
    <n v="-103500"/>
    <x v="0"/>
    <m/>
    <n v="20240257"/>
    <s v="Ayrton Pérez Cardenas - Chile"/>
    <m/>
    <m/>
  </r>
  <r>
    <d v="2024-10-30T00:00:00"/>
    <s v="Sales"/>
    <x v="0"/>
    <s v="Ankyra"/>
    <s v="TSXX-LOA2014"/>
    <x v="4"/>
    <x v="4"/>
    <s v="EE174097X1"/>
    <n v="-1"/>
    <n v="51750"/>
    <n v="-51750"/>
    <x v="0"/>
    <m/>
    <n v="20240257"/>
    <s v="Ayrton Pérez Cardenas - Chile"/>
    <m/>
    <m/>
  </r>
  <r>
    <d v="2024-10-30T00:00:00"/>
    <s v="Sales"/>
    <x v="0"/>
    <s v="Ankyra"/>
    <s v="TSXX-LOA2014"/>
    <x v="4"/>
    <x v="4"/>
    <s v="EE173884X1"/>
    <n v="-1"/>
    <n v="51750"/>
    <n v="-51750"/>
    <x v="0"/>
    <m/>
    <n v="20240257"/>
    <s v="Ayrton Pérez Cardenas - Chile"/>
    <m/>
    <m/>
  </r>
  <r>
    <d v="2024-11-12T00:00:00"/>
    <s v="Sales"/>
    <x v="0"/>
    <s v="Ankyra"/>
    <s v="TSXX-LOA1508"/>
    <x v="8"/>
    <x v="7"/>
    <s v="EE178088X1"/>
    <n v="-7"/>
    <n v="51750"/>
    <n v="-362250"/>
    <x v="0"/>
    <m/>
    <n v="20240318"/>
    <s v="INNOVATRADE LLC Mexico - Claudio Gutierrez"/>
    <m/>
    <m/>
  </r>
  <r>
    <d v="2024-11-12T00:00:00"/>
    <s v="Sales"/>
    <x v="0"/>
    <s v="Ankyra"/>
    <s v="TSXX-LOA2008"/>
    <x v="3"/>
    <x v="3"/>
    <s v="EE162375X1"/>
    <n v="-1"/>
    <n v="51750"/>
    <n v="-51750"/>
    <x v="0"/>
    <m/>
    <n v="20240318"/>
    <s v="INNOVATRADE LLC Mexico - Claudio Gutierrez"/>
    <m/>
    <m/>
  </r>
  <r>
    <d v="2024-11-12T00:00:00"/>
    <s v="Sales"/>
    <x v="0"/>
    <s v="Ankyra"/>
    <s v="TSXX-LOA2008"/>
    <x v="3"/>
    <x v="3"/>
    <s v="EE152481X1"/>
    <n v="-4"/>
    <n v="51750"/>
    <n v="-207000"/>
    <x v="0"/>
    <m/>
    <n v="20240318"/>
    <s v="INNOVATRADE LLC Mexico - Claudio Gutierrez"/>
    <m/>
    <m/>
  </r>
  <r>
    <d v="2024-11-12T00:00:00"/>
    <s v="Sales"/>
    <x v="1"/>
    <s v="Ankyra"/>
    <s v="820-029"/>
    <x v="20"/>
    <x v="15"/>
    <n v="52006"/>
    <n v="-3"/>
    <n v="647360"/>
    <n v="-1942080"/>
    <x v="0"/>
    <m/>
    <n v="20240318"/>
    <s v="INNOVATRADE LLC Mexico - Claudio Gutierrez"/>
    <m/>
    <m/>
  </r>
  <r>
    <d v="2024-11-12T00:00:00"/>
    <s v="Sales"/>
    <x v="1"/>
    <s v="Ankyra"/>
    <s v="820-031"/>
    <x v="21"/>
    <x v="2"/>
    <s v="NA"/>
    <n v="-20"/>
    <n v="102340"/>
    <n v="-2046800"/>
    <x v="0"/>
    <m/>
    <n v="20240318"/>
    <s v="INNOVATRADE LLC Mexico - Claudio Gutierrez"/>
    <m/>
    <m/>
  </r>
  <r>
    <d v="2024-11-12T00:00:00"/>
    <s v="Sales"/>
    <x v="1"/>
    <s v="Ankyra"/>
    <s v="820-032"/>
    <x v="31"/>
    <x v="19"/>
    <s v="NA"/>
    <n v="-2"/>
    <n v="83600"/>
    <n v="-167200"/>
    <x v="0"/>
    <m/>
    <n v="20240318"/>
    <s v="INNOVATRADE LLC Mexico - Claudio Gutierrez"/>
    <m/>
    <m/>
  </r>
  <r>
    <d v="2024-11-14T00:00:00"/>
    <s v="Purchasing"/>
    <x v="0"/>
    <s v="Bio-Ray"/>
    <s v="A-1PL-212012"/>
    <x v="7"/>
    <x v="6"/>
    <s v="L240910901"/>
    <n v="25"/>
    <n v="14.48404255319149"/>
    <n v="362.10106382978722"/>
    <x v="2"/>
    <s v="BioRay 20241106"/>
    <m/>
    <m/>
    <m/>
    <m/>
  </r>
  <r>
    <d v="2024-11-14T00:00:00"/>
    <s v="Purchasing"/>
    <x v="0"/>
    <s v="Bio-Ray"/>
    <s v="A-1PL-212012"/>
    <x v="7"/>
    <x v="6"/>
    <s v="L240913401"/>
    <n v="50"/>
    <n v="14.48404255319149"/>
    <n v="724.20212765957444"/>
    <x v="2"/>
    <s v="BioRay 20241106"/>
    <m/>
    <m/>
    <m/>
    <m/>
  </r>
  <r>
    <d v="2024-11-14T00:00:00"/>
    <s v="Purchasing"/>
    <x v="0"/>
    <s v="Bio-Ray"/>
    <s v="A-1PL-211508"/>
    <x v="11"/>
    <x v="7"/>
    <s v="L240901701"/>
    <n v="50"/>
    <n v="14.48404255319149"/>
    <n v="724.20212765957444"/>
    <x v="2"/>
    <s v="BioRay 20241106"/>
    <m/>
    <m/>
    <m/>
    <m/>
  </r>
  <r>
    <d v="2024-11-14T00:00:00"/>
    <s v="Purchasing"/>
    <x v="0"/>
    <s v="Bio-Ray"/>
    <s v="A-1PL-212008"/>
    <x v="12"/>
    <x v="3"/>
    <s v="L240803701"/>
    <n v="7"/>
    <n v="14.48404255319149"/>
    <n v="101.38829787234043"/>
    <x v="2"/>
    <s v="BioRay 20241106"/>
    <m/>
    <m/>
    <m/>
    <m/>
  </r>
  <r>
    <d v="2024-11-14T00:00:00"/>
    <s v="Purchasing"/>
    <x v="0"/>
    <s v="Bio-Ray"/>
    <s v="A-1PL-212008"/>
    <x v="12"/>
    <x v="3"/>
    <s v="L240714401"/>
    <n v="3"/>
    <n v="14.48404255319149"/>
    <n v="43.452127659574472"/>
    <x v="2"/>
    <s v="BioRay 20241106"/>
    <m/>
    <m/>
    <m/>
    <m/>
  </r>
  <r>
    <d v="2024-10-18T00:00:00"/>
    <s v="Sales"/>
    <x v="0"/>
    <s v="Bio-Ray"/>
    <s v="A-1PL-212010"/>
    <x v="14"/>
    <x v="0"/>
    <s v="L240404601"/>
    <n v="-5"/>
    <n v="14.694879832810868"/>
    <n v="-73.474399164054333"/>
    <x v="2"/>
    <m/>
    <n v="20240169"/>
    <s v="Medicona SRL (Guillermo Ramírez-Rep Dominicana)"/>
    <m/>
    <m/>
  </r>
  <r>
    <d v="2024-11-14T00:00:00"/>
    <s v="Purchasing"/>
    <x v="0"/>
    <s v="Bio-Ray"/>
    <s v="A-1PIZC-212014"/>
    <x v="13"/>
    <x v="10"/>
    <s v="L240810001"/>
    <n v="2"/>
    <n v="18.622340425531917"/>
    <n v="37.244680851063833"/>
    <x v="2"/>
    <s v="BioRay 20241106"/>
    <m/>
    <m/>
    <m/>
    <m/>
  </r>
  <r>
    <d v="2024-11-14T00:00:00"/>
    <s v="Purchasing"/>
    <x v="0"/>
    <s v="Bio-Ray"/>
    <s v="A-1PIZC-212014"/>
    <x v="13"/>
    <x v="10"/>
    <s v="L240901601"/>
    <n v="48"/>
    <n v="18.622340425531917"/>
    <n v="893.872340425532"/>
    <x v="2"/>
    <s v="BioRay 20241106"/>
    <m/>
    <m/>
    <m/>
    <m/>
  </r>
  <r>
    <d v="2024-11-14T00:00:00"/>
    <s v="Purchasing"/>
    <x v="1"/>
    <s v="Bio-Ray"/>
    <n v="3308050"/>
    <x v="1"/>
    <x v="1"/>
    <s v="NA"/>
    <n v="3"/>
    <n v="103.45744680851062"/>
    <n v="310.37234042553189"/>
    <x v="2"/>
    <s v="BioRay 20241106"/>
    <m/>
    <m/>
    <m/>
    <m/>
  </r>
  <r>
    <d v="2024-11-14T00:00:00"/>
    <s v="Purchasing"/>
    <x v="1"/>
    <s v="Bio-Ray"/>
    <n v="3318235"/>
    <x v="2"/>
    <x v="2"/>
    <s v="NA"/>
    <n v="3"/>
    <n v="31.037234042553191"/>
    <n v="93.111702127659569"/>
    <x v="2"/>
    <s v="BioRay 20241106"/>
    <m/>
    <m/>
    <m/>
    <m/>
  </r>
  <r>
    <d v="2024-11-14T00:00:00"/>
    <s v="Purchasing"/>
    <x v="1"/>
    <s v="Bio-Ray"/>
    <n v="3338235"/>
    <x v="38"/>
    <x v="28"/>
    <s v="NA"/>
    <n v="3"/>
    <n v="31.037234042553191"/>
    <n v="93.111702127659569"/>
    <x v="2"/>
    <s v="BioRay 20241106"/>
    <m/>
    <m/>
    <m/>
    <m/>
  </r>
  <r>
    <d v="2024-11-18T00:00:00"/>
    <s v="Purchasing"/>
    <x v="0"/>
    <s v="Ankyra"/>
    <s v="TSXX-LOA1508"/>
    <x v="8"/>
    <x v="7"/>
    <s v="EE173883X1"/>
    <n v="4"/>
    <n v="51750"/>
    <n v="207000"/>
    <x v="0"/>
    <s v="SAMPEDRO FV 150118"/>
    <m/>
    <m/>
    <m/>
    <m/>
  </r>
  <r>
    <d v="2024-11-18T00:00:00"/>
    <s v="Purchasing"/>
    <x v="0"/>
    <s v="Ankyra"/>
    <s v="TSXX-LOA1508"/>
    <x v="8"/>
    <x v="7"/>
    <s v="EE182223X1"/>
    <n v="2"/>
    <n v="51750"/>
    <n v="103500"/>
    <x v="0"/>
    <s v="SAMPEDRO FV 150118"/>
    <m/>
    <m/>
    <m/>
    <m/>
  </r>
  <r>
    <d v="2024-11-18T00:00:00"/>
    <s v="Purchasing"/>
    <x v="0"/>
    <s v="Ankyra"/>
    <s v="TSXX-LOA1508"/>
    <x v="8"/>
    <x v="7"/>
    <s v="EE182224X1"/>
    <n v="44"/>
    <n v="51750"/>
    <n v="2277000"/>
    <x v="0"/>
    <s v="SAMPEDRO FV 150118"/>
    <m/>
    <m/>
    <m/>
    <m/>
  </r>
  <r>
    <d v="2024-11-18T00:00:00"/>
    <s v="Purchasing"/>
    <x v="0"/>
    <s v="Ankyra"/>
    <s v="TSXX-LOA2008"/>
    <x v="3"/>
    <x v="3"/>
    <s v="EE182213X1"/>
    <n v="16"/>
    <n v="51750"/>
    <n v="828000"/>
    <x v="0"/>
    <s v="SAMPEDRO FV 150118"/>
    <m/>
    <m/>
    <m/>
    <m/>
  </r>
  <r>
    <d v="2024-11-18T00:00:00"/>
    <s v="Purchasing"/>
    <x v="0"/>
    <s v="Ankyra"/>
    <s v="TSXX-LOA2008"/>
    <x v="3"/>
    <x v="3"/>
    <s v="EE182214X1"/>
    <n v="3"/>
    <n v="51750"/>
    <n v="155250"/>
    <x v="0"/>
    <s v="SAMPEDRO FV 150118"/>
    <m/>
    <m/>
    <m/>
    <m/>
  </r>
  <r>
    <d v="2024-11-18T00:00:00"/>
    <s v="Purchasing"/>
    <x v="0"/>
    <s v="Ankyra"/>
    <s v="TSXX-LOA2008"/>
    <x v="3"/>
    <x v="3"/>
    <s v="EE182215X1"/>
    <n v="23"/>
    <n v="51750"/>
    <n v="1190250"/>
    <x v="0"/>
    <s v="SAMPEDRO FV 150118"/>
    <m/>
    <m/>
    <m/>
    <m/>
  </r>
  <r>
    <d v="2024-11-14T00:00:00"/>
    <s v="Purchasing"/>
    <x v="0"/>
    <s v="Bio-Ray"/>
    <s v="A-1PL-212010"/>
    <x v="14"/>
    <x v="0"/>
    <s v="L240610101"/>
    <n v="35"/>
    <n v="14.48404255319149"/>
    <n v="506.94148936170211"/>
    <x v="2"/>
    <s v="BioRay 20241106"/>
    <m/>
    <m/>
    <m/>
    <m/>
  </r>
  <r>
    <d v="2024-11-18T00:00:00"/>
    <s v="Purchasing"/>
    <x v="0"/>
    <s v="Ankyra"/>
    <s v="TSXX-LOA2010"/>
    <x v="0"/>
    <x v="0"/>
    <s v="EE182210X1"/>
    <n v="40"/>
    <n v="51750"/>
    <n v="2070000"/>
    <x v="0"/>
    <s v="SAMPEDRO FV 150118"/>
    <m/>
    <m/>
    <m/>
    <m/>
  </r>
  <r>
    <d v="2024-11-18T00:00:00"/>
    <s v="Purchasing"/>
    <x v="0"/>
    <s v="Ankyra"/>
    <s v="TSXX-LOA2010"/>
    <x v="0"/>
    <x v="0"/>
    <s v="EE182211X1"/>
    <n v="27"/>
    <n v="51750"/>
    <n v="1397250"/>
    <x v="0"/>
    <s v="SAMPEDRO FV 150118"/>
    <m/>
    <m/>
    <m/>
    <m/>
  </r>
  <r>
    <d v="2024-11-18T00:00:00"/>
    <s v="Purchasing"/>
    <x v="0"/>
    <s v="Ankyra"/>
    <s v="TSXX-LOA2012"/>
    <x v="6"/>
    <x v="6"/>
    <s v="EE182222X1"/>
    <n v="68"/>
    <n v="51750"/>
    <n v="3519000"/>
    <x v="0"/>
    <s v="SAMPEDRO FV 150118"/>
    <m/>
    <m/>
    <m/>
    <m/>
  </r>
  <r>
    <d v="2024-11-18T00:00:00"/>
    <s v="Purchasing"/>
    <x v="0"/>
    <s v="Ankyra"/>
    <s v="TSXX-LOA2014"/>
    <x v="4"/>
    <x v="4"/>
    <s v="EE182217X1"/>
    <n v="200"/>
    <n v="51750"/>
    <n v="10350000"/>
    <x v="0"/>
    <s v="SAMPEDRO FV 150118"/>
    <m/>
    <m/>
    <m/>
    <m/>
  </r>
  <r>
    <d v="2024-11-18T00:00:00"/>
    <s v="Purchasing"/>
    <x v="0"/>
    <s v="Ankyra"/>
    <s v="TSXX-LOA2012"/>
    <x v="6"/>
    <x v="6"/>
    <s v="EE182243X1"/>
    <n v="200"/>
    <n v="51750"/>
    <n v="10350000"/>
    <x v="0"/>
    <s v="SAMPEDRO FV 150118"/>
    <m/>
    <m/>
    <m/>
    <m/>
  </r>
  <r>
    <d v="2024-11-19T00:00:00"/>
    <s v="Sales"/>
    <x v="0"/>
    <s v="Ankyra"/>
    <s v="TSXX-LOA1508"/>
    <x v="8"/>
    <x v="7"/>
    <s v="EE178088X1"/>
    <n v="-10"/>
    <n v="51750"/>
    <n v="-517500"/>
    <x v="0"/>
    <m/>
    <n v="20240319"/>
    <s v="Comercial S &amp; K SpA (Juan Peña - Chile)"/>
    <m/>
    <m/>
  </r>
  <r>
    <d v="2024-11-19T00:00:00"/>
    <s v="Sales"/>
    <x v="0"/>
    <s v="Ankyra"/>
    <s v="TSXX-LOA1508"/>
    <x v="8"/>
    <x v="7"/>
    <s v="EE173883X1"/>
    <n v="-5"/>
    <n v="51750"/>
    <n v="-258750"/>
    <x v="0"/>
    <m/>
    <n v="20240319"/>
    <s v="Comercial S &amp; K SpA (Juan Peña - Chile)"/>
    <m/>
    <m/>
  </r>
  <r>
    <d v="2024-11-19T00:00:00"/>
    <s v="Sales"/>
    <x v="0"/>
    <s v="Ankyra"/>
    <s v="TSXX-LOA2008"/>
    <x v="3"/>
    <x v="3"/>
    <s v="EE174094X1"/>
    <n v="-15"/>
    <n v="51750"/>
    <n v="-776250"/>
    <x v="0"/>
    <m/>
    <n v="20240319"/>
    <s v="Comercial S &amp; K SpA (Juan Peña - Chile)"/>
    <m/>
    <m/>
  </r>
  <r>
    <d v="2024-11-19T00:00:00"/>
    <s v="Sales"/>
    <x v="0"/>
    <s v="Ankyra"/>
    <s v="TSXX-LOA2010"/>
    <x v="0"/>
    <x v="0"/>
    <s v="EE180815X1"/>
    <n v="-50"/>
    <n v="51750"/>
    <n v="-2587500"/>
    <x v="0"/>
    <m/>
    <n v="20240319"/>
    <s v="Comercial S &amp; K SpA (Juan Peña - Chile)"/>
    <m/>
    <m/>
  </r>
  <r>
    <d v="2024-11-19T00:00:00"/>
    <s v="Sales"/>
    <x v="0"/>
    <s v="Ankyra"/>
    <s v="TSXX-LOACE1508"/>
    <x v="9"/>
    <x v="8"/>
    <s v="EE148382X1"/>
    <n v="-10"/>
    <n v="51750"/>
    <n v="-517500"/>
    <x v="0"/>
    <m/>
    <n v="20240319"/>
    <s v="Comercial S &amp; K SpA (Juan Peña - Chile)"/>
    <m/>
    <m/>
  </r>
  <r>
    <d v="2024-11-19T00:00:00"/>
    <s v="Sales"/>
    <x v="0"/>
    <s v="Ankyra"/>
    <s v="TSXX-LOART2012"/>
    <x v="17"/>
    <x v="13"/>
    <s v="EE148385X1"/>
    <n v="-11"/>
    <n v="51750"/>
    <n v="-569250"/>
    <x v="0"/>
    <m/>
    <n v="20240319"/>
    <s v="Comercial S &amp; K SpA (Juan Peña - Chile)"/>
    <m/>
    <m/>
  </r>
  <r>
    <d v="2024-11-19T00:00:00"/>
    <s v="Sales"/>
    <x v="0"/>
    <s v="Ankyra"/>
    <s v="TSXX-LOA2012"/>
    <x v="6"/>
    <x v="6"/>
    <s v="EE182222X1"/>
    <n v="-43"/>
    <n v="51750"/>
    <n v="-2225250"/>
    <x v="0"/>
    <m/>
    <n v="20240319"/>
    <s v="Comercial S &amp; K SpA (Juan Peña - Chile)"/>
    <m/>
    <m/>
  </r>
  <r>
    <d v="2024-11-20T00:00:00"/>
    <s v="Inventory movement"/>
    <x v="0"/>
    <s v="Ankyra"/>
    <s v="TSXX-LOA2012"/>
    <x v="6"/>
    <x v="6"/>
    <s v="EE182222X1"/>
    <n v="-5"/>
    <n v="51750"/>
    <n v="-258750"/>
    <x v="0"/>
    <m/>
    <m/>
    <m/>
    <s v="Devolucion prestamo Jattin pedido Mexico y Paraguay"/>
    <m/>
  </r>
  <r>
    <d v="2024-11-20T00:00:00"/>
    <s v="Inventory movement"/>
    <x v="0"/>
    <s v="Ankyra"/>
    <s v="TSXX-LOA2012"/>
    <x v="6"/>
    <x v="6"/>
    <s v="EE174096X1"/>
    <n v="-5"/>
    <n v="51750"/>
    <n v="-258750"/>
    <x v="0"/>
    <m/>
    <m/>
    <m/>
    <s v="Devolucion prestamo Jattin pedido Mexico y Paraguay"/>
    <m/>
  </r>
  <r>
    <d v="2024-11-20T00:00:00"/>
    <s v="Inventory movement"/>
    <x v="0"/>
    <s v="Ankyra"/>
    <s v="TSXX-LOA2010"/>
    <x v="0"/>
    <x v="0"/>
    <s v="EE180815X1"/>
    <n v="-5"/>
    <n v="51750"/>
    <n v="-258750"/>
    <x v="0"/>
    <m/>
    <m/>
    <m/>
    <s v="Devolucion prestamo Jattin pedido Mexico"/>
    <m/>
  </r>
  <r>
    <d v="2024-11-20T00:00:00"/>
    <s v="Inventory movement"/>
    <x v="0"/>
    <s v="Ankyra"/>
    <s v="TSXX-LOA2012"/>
    <x v="6"/>
    <x v="6"/>
    <s v="EE182243X1"/>
    <n v="-21"/>
    <n v="51750"/>
    <n v="-1086750"/>
    <x v="0"/>
    <m/>
    <m/>
    <m/>
    <s v="Devolucion prestamo Jattin pedido Mexico y Paraguay"/>
    <m/>
  </r>
  <r>
    <d v="2024-11-26T00:00:00"/>
    <s v="Sales"/>
    <x v="0"/>
    <s v="Bio-Ray"/>
    <s v="A-1PL-211508"/>
    <x v="11"/>
    <x v="7"/>
    <s v="L240901701"/>
    <n v="-4"/>
    <n v="14.48404255319149"/>
    <n v="-57.936170212765958"/>
    <x v="2"/>
    <m/>
    <n v="20240326"/>
    <s v="MediLine (JJ Grand Prix - Guatemala)"/>
    <m/>
    <m/>
  </r>
  <r>
    <d v="2024-11-26T00:00:00"/>
    <s v="Sales"/>
    <x v="0"/>
    <s v="Bio-Ray"/>
    <s v="A-1PL-212010"/>
    <x v="14"/>
    <x v="0"/>
    <s v="L240610101"/>
    <n v="-4"/>
    <n v="14.569553805774278"/>
    <n v="-58.278215223097114"/>
    <x v="2"/>
    <m/>
    <n v="20240326"/>
    <s v="MediLine (JJ Grand Prix - Guatemala)"/>
    <m/>
    <m/>
  </r>
  <r>
    <d v="2024-11-26T00:00:00"/>
    <s v="Sales"/>
    <x v="0"/>
    <s v="Bio-Ray"/>
    <s v="A-1PIZC-212014"/>
    <x v="13"/>
    <x v="10"/>
    <s v="L240901601"/>
    <n v="-10"/>
    <n v="18.622340425531917"/>
    <n v="-186.22340425531917"/>
    <x v="2"/>
    <m/>
    <n v="20240326"/>
    <s v="MediLine (JJ Grand Prix - Guatemala)"/>
    <m/>
    <m/>
  </r>
  <r>
    <d v="2024-11-26T00:00:00"/>
    <s v="Sales"/>
    <x v="0"/>
    <s v="Bio-Ray"/>
    <s v="A-1PIZC-212017"/>
    <x v="16"/>
    <x v="12"/>
    <s v="L230109201"/>
    <n v="-2"/>
    <n v="18.345205479452055"/>
    <n v="-36.69041095890411"/>
    <x v="2"/>
    <m/>
    <n v="20240326"/>
    <s v="MediLine (JJ Grand Prix - Guatemala)"/>
    <m/>
    <m/>
  </r>
  <r>
    <d v="2024-11-26T00:00:00"/>
    <s v="Inventory loan"/>
    <x v="0"/>
    <s v="Ankyra"/>
    <s v="TSXX-LOACE1508"/>
    <x v="40"/>
    <x v="8"/>
    <s v="EE156000X1"/>
    <n v="-1"/>
    <n v="51750"/>
    <n v="-51750"/>
    <x v="1"/>
    <m/>
    <m/>
    <m/>
    <s v="prestamo Virginia Hurtado"/>
    <m/>
  </r>
  <r>
    <d v="2024-11-28T00:00:00"/>
    <s v="Sales"/>
    <x v="0"/>
    <s v="Bio-Ray"/>
    <s v="A-1PL-211508"/>
    <x v="11"/>
    <x v="7"/>
    <s v="L231217301"/>
    <n v="-2"/>
    <n v="14.583333333333334"/>
    <n v="-29.166666666666668"/>
    <x v="2"/>
    <m/>
    <n v="20240327"/>
    <s v="MediLine (JJ Grand Prix - Guatemala)"/>
    <m/>
    <m/>
  </r>
  <r>
    <d v="2024-11-28T00:00:00"/>
    <s v="Sales"/>
    <x v="0"/>
    <s v="Bio-Ray"/>
    <s v="A-1PL-212010"/>
    <x v="14"/>
    <x v="0"/>
    <s v="L240404601"/>
    <n v="-4"/>
    <n v="14.583333333333334"/>
    <n v="-58.333333333333336"/>
    <x v="2"/>
    <m/>
    <n v="20240327"/>
    <s v="MediLine (JJ Grand Prix - Guatemala)"/>
    <m/>
    <m/>
  </r>
  <r>
    <d v="2024-11-26T00:00:00"/>
    <s v="Sales"/>
    <x v="0"/>
    <s v="Bio-Ray"/>
    <s v="A-1PL-212012"/>
    <x v="7"/>
    <x v="6"/>
    <s v="L240530601"/>
    <n v="-4"/>
    <n v="14.48404255319149"/>
    <n v="-57.936170212765958"/>
    <x v="2"/>
    <m/>
    <n v="20240326"/>
    <s v="MediLine (JJ Grand Prix - Guatemala)"/>
    <m/>
    <m/>
  </r>
  <r>
    <d v="2024-11-28T00:00:00"/>
    <s v="Sales"/>
    <x v="0"/>
    <s v="Bio-Ray"/>
    <s v="A-1PIZC-212014"/>
    <x v="13"/>
    <x v="10"/>
    <s v="L240901601"/>
    <n v="-15"/>
    <n v="18.622340425531917"/>
    <n v="-279.33510638297878"/>
    <x v="2"/>
    <m/>
    <n v="20240327"/>
    <s v="MediLine (JJ Grand Prix - Guatemala)"/>
    <m/>
    <m/>
  </r>
  <r>
    <d v="2024-11-28T00:00:00"/>
    <s v="Sales"/>
    <x v="0"/>
    <s v="Bio-Ray"/>
    <s v="A-1PIZC-212017"/>
    <x v="16"/>
    <x v="12"/>
    <s v="L230109201"/>
    <n v="-2"/>
    <n v="18.345205479452055"/>
    <n v="-36.69041095890411"/>
    <x v="2"/>
    <m/>
    <n v="20240327"/>
    <s v="MediLine (JJ Grand Prix - Guatemala)"/>
    <m/>
    <m/>
  </r>
  <r>
    <d v="2024-11-28T00:00:00"/>
    <s v="Sales"/>
    <x v="0"/>
    <s v="Bio-Ray"/>
    <s v="A-1PL-212012"/>
    <x v="7"/>
    <x v="6"/>
    <s v="L240530601"/>
    <n v="-7"/>
    <n v="14.569553805774278"/>
    <n v="-101.98687664041995"/>
    <x v="2"/>
    <m/>
    <n v="20240327"/>
    <s v="MediLine (JJ Grand Prix - Guatemala)"/>
    <m/>
    <m/>
  </r>
  <r>
    <d v="2024-12-02T00:00:00"/>
    <s v="Sales"/>
    <x v="0"/>
    <s v="Bio-Ray"/>
    <s v="A-1PL-211508"/>
    <x v="11"/>
    <x v="7"/>
    <s v="L240901701"/>
    <n v="-6"/>
    <n v="14.48404255319149"/>
    <n v="-86.904255319148945"/>
    <x v="2"/>
    <m/>
    <n v="20240332"/>
    <s v="MediLine (JJ Grand Prix - Guatemala)"/>
    <m/>
    <m/>
  </r>
  <r>
    <d v="2024-12-02T00:00:00"/>
    <s v="Sales"/>
    <x v="0"/>
    <s v="Bio-Ray"/>
    <s v="A-1PL-212010"/>
    <x v="14"/>
    <x v="0"/>
    <s v="L240404601"/>
    <n v="-4"/>
    <n v="14.583333333333334"/>
    <n v="-58.333333333333336"/>
    <x v="2"/>
    <m/>
    <n v="20240332"/>
    <s v="MediLine (JJ Grand Prix - Guatemala)"/>
    <m/>
    <m/>
  </r>
  <r>
    <d v="2024-12-02T00:00:00"/>
    <s v="Sales"/>
    <x v="0"/>
    <s v="Bio-Ray"/>
    <s v="A-1PIZC-212014"/>
    <x v="13"/>
    <x v="10"/>
    <s v="L240810001"/>
    <n v="-2"/>
    <n v="18.622340425531917"/>
    <n v="-37.244680851063833"/>
    <x v="2"/>
    <m/>
    <n v="20240332"/>
    <s v="MediLine (JJ Grand Prix - Guatemala)"/>
    <m/>
    <m/>
  </r>
  <r>
    <d v="2024-12-02T00:00:00"/>
    <s v="Sales"/>
    <x v="0"/>
    <s v="Bio-Ray"/>
    <s v="A-1PIZC-212014"/>
    <x v="13"/>
    <x v="10"/>
    <s v="L240901601"/>
    <n v="-8"/>
    <n v="18.622340425531917"/>
    <n v="-148.97872340425533"/>
    <x v="2"/>
    <m/>
    <n v="20240332"/>
    <s v="MediLine (JJ Grand Prix - Guatemala)"/>
    <m/>
    <m/>
  </r>
  <r>
    <d v="2024-12-02T00:00:00"/>
    <s v="Sales"/>
    <x v="0"/>
    <s v="Bio-Ray"/>
    <s v="A-1PIZC-212017"/>
    <x v="16"/>
    <x v="12"/>
    <s v="L230109201"/>
    <n v="-4"/>
    <n v="18.345205479452055"/>
    <n v="-73.38082191780822"/>
    <x v="2"/>
    <m/>
    <n v="20240332"/>
    <s v="MediLine (JJ Grand Prix - Guatemala)"/>
    <m/>
    <m/>
  </r>
  <r>
    <d v="2024-12-02T00:00:00"/>
    <s v="Sales"/>
    <x v="0"/>
    <s v="Bio-Ray"/>
    <s v="A-1PL-212012"/>
    <x v="7"/>
    <x v="6"/>
    <s v="L240530601"/>
    <n v="-2"/>
    <n v="14.48404255319149"/>
    <n v="-28.968085106382979"/>
    <x v="2"/>
    <m/>
    <n v="20240332"/>
    <s v="MediLine (JJ Grand Prix - Guatemala)"/>
    <m/>
    <m/>
  </r>
  <r>
    <d v="2024-12-02T00:00:00"/>
    <s v="Sales"/>
    <x v="0"/>
    <s v="Ankyra"/>
    <s v="TSXX-LOA2008"/>
    <x v="3"/>
    <x v="3"/>
    <s v="EE173887X1"/>
    <n v="-13"/>
    <n v="51750"/>
    <n v="-672750"/>
    <x v="0"/>
    <m/>
    <n v="20240333"/>
    <s v="Dr. Pedro Carballo (El Salvador-COIDES)"/>
    <m/>
    <m/>
  </r>
  <r>
    <d v="2024-12-02T00:00:00"/>
    <s v="Sales"/>
    <x v="0"/>
    <s v="Ankyra"/>
    <s v="TSXX-LOA2008"/>
    <x v="3"/>
    <x v="3"/>
    <s v="EE152481X1"/>
    <n v="-2"/>
    <n v="51750"/>
    <n v="5175000"/>
    <x v="0"/>
    <m/>
    <n v="20240333"/>
    <s v="Dr. Pedro Carballo (El Salvador-COIDES)"/>
    <m/>
    <m/>
  </r>
  <r>
    <d v="2024-12-02T00:00:00"/>
    <s v="Sales"/>
    <x v="0"/>
    <s v="Ankyra"/>
    <s v="TSXX-LOA1508"/>
    <x v="8"/>
    <x v="7"/>
    <s v="EE182224X1"/>
    <n v="-12"/>
    <n v="51750"/>
    <n v="2277000"/>
    <x v="0"/>
    <m/>
    <n v="20240333"/>
    <s v="Dr. Pedro Carballo (El Salvador-COIDES)"/>
    <m/>
    <m/>
  </r>
  <r>
    <d v="2024-12-02T00:00:00"/>
    <s v="Sales"/>
    <x v="1"/>
    <s v="Ankyra"/>
    <s v="820-029"/>
    <x v="20"/>
    <x v="15"/>
    <n v="52006"/>
    <n v="-2"/>
    <n v="647360"/>
    <n v="1942080"/>
    <x v="0"/>
    <m/>
    <n v="20240333"/>
    <s v="Dr. Pedro Carballo (El Salvador-COIDES)"/>
    <m/>
    <m/>
  </r>
  <r>
    <d v="2024-12-02T00:00:00"/>
    <s v="Sales"/>
    <x v="1"/>
    <s v="Ankyra"/>
    <s v="820-031"/>
    <x v="21"/>
    <x v="2"/>
    <s v="NA"/>
    <n v="-2"/>
    <n v="102340"/>
    <n v="307020"/>
    <x v="0"/>
    <m/>
    <n v="20240333"/>
    <s v="Dr. Pedro Carballo (El Salvador-COIDES)"/>
    <m/>
    <m/>
  </r>
  <r>
    <d v="2024-12-02T00:00:00"/>
    <s v="Inventory "/>
    <x v="0"/>
    <s v="Ankyra"/>
    <s v="TSXX-LOACE1508"/>
    <x v="40"/>
    <x v="8"/>
    <s v="EE182225x1"/>
    <n v="1"/>
    <n v="51750"/>
    <n v="51750"/>
    <x v="0"/>
    <m/>
    <m/>
    <m/>
    <s v="Devolucion prestamo Virginia Hurtado 26-11"/>
    <m/>
  </r>
  <r>
    <d v="2024-12-02T00:00:00"/>
    <s v="Purchasing"/>
    <x v="0"/>
    <s v="Ankyra"/>
    <s v="TSXX-LOA2012"/>
    <x v="6"/>
    <x v="6"/>
    <s v="EE182222X1"/>
    <n v="2"/>
    <n v="51750"/>
    <n v="103500"/>
    <x v="0"/>
    <s v="SAMPEDRO FV 150192"/>
    <m/>
    <m/>
    <m/>
    <m/>
  </r>
  <r>
    <d v="2024-12-02T00:00:00"/>
    <s v="Purchasing"/>
    <x v="0"/>
    <s v="Ankyra"/>
    <s v="TSXX-LOA2008"/>
    <x v="3"/>
    <x v="3"/>
    <s v="EE182213X1"/>
    <n v="8"/>
    <n v="51750"/>
    <n v="414000"/>
    <x v="0"/>
    <s v="SAMPEDRO FV 150192"/>
    <m/>
    <m/>
    <m/>
    <m/>
  </r>
  <r>
    <d v="2024-12-02T00:00:00"/>
    <s v="Purchasing"/>
    <x v="0"/>
    <s v="Ankyra"/>
    <s v="TSXX-LOA2010"/>
    <x v="0"/>
    <x v="0"/>
    <s v="EE182212X1"/>
    <n v="4"/>
    <n v="51750"/>
    <n v="207000"/>
    <x v="0"/>
    <s v="SAMPEDRO FV 150192"/>
    <m/>
    <m/>
    <m/>
    <m/>
  </r>
  <r>
    <d v="2024-12-04T00:00:00"/>
    <s v="Sales"/>
    <x v="0"/>
    <s v="Ankyra"/>
    <s v="TSXX-LOA2020"/>
    <x v="19"/>
    <x v="14"/>
    <s v="EE160216X1"/>
    <n v="-2"/>
    <n v="60750"/>
    <n v="2992500"/>
    <x v="0"/>
    <m/>
    <n v="20240337"/>
    <s v="Yurani Mejia (Local)"/>
    <m/>
    <m/>
  </r>
  <r>
    <d v="2024-12-04T00:00:00"/>
    <s v="Sales"/>
    <x v="0"/>
    <s v="Ankyra"/>
    <s v="TSXX-LOA2014"/>
    <x v="4"/>
    <x v="4"/>
    <s v="EE173884X1"/>
    <n v="-2"/>
    <n v="51750"/>
    <n v="7762500"/>
    <x v="0"/>
    <m/>
    <n v="20240337"/>
    <s v="Yurani Mejia (Local)"/>
    <m/>
    <m/>
  </r>
  <r>
    <d v="2024-12-06T00:00:00"/>
    <s v="Purchasing"/>
    <x v="0"/>
    <s v="Bio-Ray"/>
    <s v="A-1PL-211508"/>
    <x v="11"/>
    <x v="7"/>
    <s v="L240901701"/>
    <n v="50"/>
    <n v="14.409909909909908"/>
    <n v="720.49549549549545"/>
    <x v="2"/>
    <s v="BioRay 20241112"/>
    <m/>
    <m/>
    <m/>
    <m/>
  </r>
  <r>
    <d v="2024-12-06T00:00:00"/>
    <s v="Purchasing"/>
    <x v="0"/>
    <s v="Bio-Ray"/>
    <s v="A-1PL-212008"/>
    <x v="12"/>
    <x v="3"/>
    <s v="L240714401"/>
    <n v="10"/>
    <n v="14.409909909909908"/>
    <n v="144.09909909909908"/>
    <x v="2"/>
    <s v="BioRay 20241112"/>
    <m/>
    <m/>
    <m/>
    <m/>
  </r>
  <r>
    <d v="2024-12-06T00:00:00"/>
    <s v="Purchasing"/>
    <x v="0"/>
    <s v="Bio-Ray"/>
    <s v="A-1PL-212010"/>
    <x v="14"/>
    <x v="0"/>
    <s v="L240610001"/>
    <n v="35"/>
    <n v="14.409909909909908"/>
    <n v="504.3468468468468"/>
    <x v="2"/>
    <s v="BioRay 20241112"/>
    <m/>
    <m/>
    <m/>
    <m/>
  </r>
  <r>
    <d v="2024-12-06T00:00:00"/>
    <s v="Purchasing"/>
    <x v="0"/>
    <s v="Bio-Ray"/>
    <s v="A-1PL-212012"/>
    <x v="7"/>
    <x v="6"/>
    <s v="L240913401"/>
    <n v="75"/>
    <n v="14.409909909909908"/>
    <n v="1080.7432432432431"/>
    <x v="2"/>
    <s v="BioRay 20241112"/>
    <m/>
    <m/>
    <m/>
    <m/>
  </r>
  <r>
    <d v="2024-12-06T00:00:00"/>
    <s v="Purchasing"/>
    <x v="0"/>
    <s v="Bio-Ray"/>
    <s v="A-1PIZC-212014"/>
    <x v="13"/>
    <x v="10"/>
    <s v="L241011901"/>
    <n v="100"/>
    <n v="18.527027027027028"/>
    <n v="1852.7027027027027"/>
    <x v="2"/>
    <s v="BioRay 20241112"/>
    <m/>
    <m/>
    <m/>
    <m/>
  </r>
  <r>
    <d v="2024-12-06T00:00:00"/>
    <s v="Purchasing"/>
    <x v="1"/>
    <s v="Bio-Ray"/>
    <n v="3308050"/>
    <x v="1"/>
    <x v="1"/>
    <s v="NA"/>
    <n v="2"/>
    <n v="102.92792792792793"/>
    <n v="205.85585585585585"/>
    <x v="2"/>
    <s v="BioRay 20241112"/>
    <m/>
    <m/>
    <m/>
    <m/>
  </r>
  <r>
    <d v="2024-12-06T00:00:00"/>
    <s v="Purchasing"/>
    <x v="1"/>
    <s v="Bio-Ray"/>
    <n v="3318235"/>
    <x v="2"/>
    <x v="2"/>
    <s v="NA"/>
    <n v="2"/>
    <n v="30.878378378378379"/>
    <n v="61.756756756756758"/>
    <x v="2"/>
    <s v="BioRay 20241112"/>
    <m/>
    <m/>
    <m/>
    <m/>
  </r>
  <r>
    <d v="2024-12-10T00:00:00"/>
    <s v="Sales"/>
    <x v="0"/>
    <s v="Bio-Ray"/>
    <s v="A-1PL-211508"/>
    <x v="11"/>
    <x v="7"/>
    <s v="L240901701"/>
    <n v="-10"/>
    <n v="14.48404255319149"/>
    <n v="-144.84042553191489"/>
    <x v="2"/>
    <m/>
    <n v="20240338"/>
    <s v="Dr Carlos Ramiro Llusca (Ecuador)"/>
    <m/>
    <m/>
  </r>
  <r>
    <d v="2024-12-10T00:00:00"/>
    <s v="Sales"/>
    <x v="0"/>
    <s v="Bio-Ray"/>
    <s v="A-1PL-212010"/>
    <x v="14"/>
    <x v="0"/>
    <s v="L240404601"/>
    <n v="-10"/>
    <n v="14.583333333333334"/>
    <n v="-145.83333333333334"/>
    <x v="2"/>
    <m/>
    <n v="20240338"/>
    <s v="Dr Carlos Ramiro Llusca (Ecuador)"/>
    <m/>
    <m/>
  </r>
  <r>
    <d v="2024-12-10T00:00:00"/>
    <s v="Sales"/>
    <x v="0"/>
    <s v="Bio-Ray"/>
    <s v="A-1PL-212014"/>
    <x v="32"/>
    <x v="4"/>
    <s v="L220402701"/>
    <n v="-6"/>
    <n v="14.694879832810868"/>
    <n v="-88.169278996865202"/>
    <x v="2"/>
    <m/>
    <n v="20240338"/>
    <s v="Dr Carlos Ramiro Llusca (Ecuador)"/>
    <m/>
    <m/>
  </r>
  <r>
    <d v="2024-12-10T00:00:00"/>
    <s v="Sales"/>
    <x v="0"/>
    <s v="Bio-Ray"/>
    <s v="A-1PIZC-212014"/>
    <x v="13"/>
    <x v="10"/>
    <s v="L240901601"/>
    <n v="-15"/>
    <n v="18.622340425531917"/>
    <n v="-279.33510638297878"/>
    <x v="2"/>
    <m/>
    <n v="20240338"/>
    <s v="Dr Carlos Ramiro Llusca (Ecuador)"/>
    <m/>
    <m/>
  </r>
  <r>
    <d v="2024-12-10T00:00:00"/>
    <s v="Sales"/>
    <x v="0"/>
    <s v="Bio-Ray"/>
    <s v="A-1PIZC-212014"/>
    <x v="13"/>
    <x v="10"/>
    <s v="L241011901"/>
    <n v="-5"/>
    <n v="18.527027027027028"/>
    <n v="-92.635135135135144"/>
    <x v="2"/>
    <m/>
    <n v="20240338"/>
    <s v="Dr Carlos Ramiro Llusca (Ecuador)"/>
    <m/>
    <m/>
  </r>
  <r>
    <d v="2024-12-10T00:00:00"/>
    <s v="Sales"/>
    <x v="0"/>
    <s v="Bio-Ray"/>
    <s v="A-1N-211508"/>
    <x v="35"/>
    <x v="25"/>
    <s v="L191121001"/>
    <n v="-1"/>
    <n v="22.421917808219177"/>
    <n v="-22.421917808219177"/>
    <x v="2"/>
    <m/>
    <n v="20240338"/>
    <s v="Dr Carlos Ramiro Llusca (Ecuador)"/>
    <m/>
    <m/>
  </r>
  <r>
    <d v="2024-12-10T00:00:00"/>
    <s v="Sales"/>
    <x v="0"/>
    <s v="Bio-Ray"/>
    <s v="A-1N-212008"/>
    <x v="34"/>
    <x v="24"/>
    <s v="L200300701"/>
    <n v="-2"/>
    <n v="18"/>
    <n v="-36"/>
    <x v="2"/>
    <m/>
    <n v="20240338"/>
    <s v="Dr Carlos Ramiro Llusca (Ecuador)"/>
    <m/>
    <m/>
  </r>
  <r>
    <d v="2024-12-10T00:00:00"/>
    <s v="Sales"/>
    <x v="1"/>
    <s v="Bio-Ray"/>
    <s v="SMES #11"/>
    <x v="41"/>
    <x v="30"/>
    <m/>
    <n v="-2"/>
    <n v="73.06083650190115"/>
    <n v="-146.1216730038023"/>
    <x v="2"/>
    <m/>
    <n v="20240338"/>
    <s v="Dr Carlos Ramiro Llusca (Ecuador)"/>
    <m/>
    <m/>
  </r>
  <r>
    <d v="2024-12-10T00:00:00"/>
    <s v="Sales"/>
    <x v="0"/>
    <s v="Ankyra"/>
    <s v="TSXX-LOA1508"/>
    <x v="8"/>
    <x v="7"/>
    <s v="EE182224X1"/>
    <n v="-5"/>
    <n v="51750"/>
    <n v="-258750"/>
    <x v="0"/>
    <m/>
    <n v="20240338"/>
    <s v="Dr Carlos Ramiro Llusca (Ecuador)"/>
    <m/>
    <m/>
  </r>
  <r>
    <d v="2024-12-10T00:00:00"/>
    <s v="Sales"/>
    <x v="0"/>
    <s v="Ankyra"/>
    <s v="TSXX-LOA2010"/>
    <x v="0"/>
    <x v="0"/>
    <s v="EE180815X1"/>
    <n v="-3"/>
    <n v="51750"/>
    <n v="-155250"/>
    <x v="0"/>
    <m/>
    <n v="20240338"/>
    <s v="Dr Carlos Ramiro Llusca (Ecuador)"/>
    <m/>
    <m/>
  </r>
  <r>
    <d v="2024-12-10T00:00:00"/>
    <s v="Sales"/>
    <x v="0"/>
    <s v="Bio-Ray"/>
    <s v="A-1PL-212012"/>
    <x v="7"/>
    <x v="6"/>
    <s v="L240530601"/>
    <n v="-30"/>
    <n v="14.569553805774278"/>
    <n v="-437.08661417322833"/>
    <x v="2"/>
    <m/>
    <n v="20240338"/>
    <s v="Dr Carlos Ramiro Llusca (Ecuador)"/>
    <m/>
    <m/>
  </r>
  <r>
    <d v="2024-12-10T00:00:00"/>
    <s v="Sales"/>
    <x v="0"/>
    <s v="Ankyra"/>
    <s v="TSXX-LOART2012"/>
    <x v="17"/>
    <x v="13"/>
    <s v="EE148385X1"/>
    <n v="-8"/>
    <n v="51750"/>
    <n v="-414000"/>
    <x v="0"/>
    <m/>
    <n v="20240338"/>
    <s v="Dr Carlos Ramiro Llusca (Ecuador)"/>
    <m/>
    <m/>
  </r>
  <r>
    <d v="2024-12-10T00:00:00"/>
    <s v="Sales"/>
    <x v="0"/>
    <s v="Ankyra"/>
    <s v="TSXX-LOA2014"/>
    <x v="4"/>
    <x v="4"/>
    <s v="EE173884X1"/>
    <n v="-5"/>
    <n v="51750"/>
    <n v="-258750"/>
    <x v="0"/>
    <m/>
    <n v="20240338"/>
    <s v="Dr Carlos Ramiro Llusca (Ecuador)"/>
    <m/>
    <m/>
  </r>
  <r>
    <d v="2024-12-10T00:00:00"/>
    <s v="Sales"/>
    <x v="0"/>
    <s v="Ankyra"/>
    <s v="TSXX-LOA2014"/>
    <x v="4"/>
    <x v="4"/>
    <s v="EE178093X1"/>
    <n v="-5"/>
    <n v="51750"/>
    <n v="-258750"/>
    <x v="0"/>
    <m/>
    <n v="20240338"/>
    <s v="Dr Carlos Ramiro Llusca (Ecuador)"/>
    <m/>
    <m/>
  </r>
  <r>
    <d v="2024-12-10T00:00:00"/>
    <s v="Sales"/>
    <x v="0"/>
    <s v="Ankyra"/>
    <s v="TSXX-LOA2017"/>
    <x v="10"/>
    <x v="9"/>
    <s v="EE148379X1"/>
    <n v="-2"/>
    <n v="51750"/>
    <n v="-103500"/>
    <x v="0"/>
    <m/>
    <n v="20240338"/>
    <s v="Dr Carlos Ramiro Llusca (Ecuador)"/>
    <m/>
    <m/>
  </r>
  <r>
    <d v="2024-12-10T00:00:00"/>
    <s v="Sales"/>
    <x v="0"/>
    <s v="Ankyra"/>
    <s v="TSXX-LOA2012"/>
    <x v="6"/>
    <x v="6"/>
    <s v="EE182222X1"/>
    <n v="-20"/>
    <n v="51750"/>
    <n v="-1035000"/>
    <x v="0"/>
    <m/>
    <n v="20240338"/>
    <s v="Dr Carlos Ramiro Llusca (Ecuador)"/>
    <m/>
    <m/>
  </r>
  <r>
    <d v="2024-12-12T00:00:00"/>
    <s v="Sales"/>
    <x v="0"/>
    <s v="Ankyra"/>
    <s v="TSXX-LOA2008"/>
    <x v="3"/>
    <x v="3"/>
    <s v="EE173887X1"/>
    <n v="-12"/>
    <n v="51750"/>
    <n v="-621000"/>
    <x v="0"/>
    <m/>
    <n v="20240339"/>
    <s v="Julio Rodríguez (El Salvador)"/>
    <m/>
    <m/>
  </r>
  <r>
    <d v="2024-12-12T00:00:00"/>
    <s v="Sales"/>
    <x v="0"/>
    <s v="Ankyra"/>
    <s v="TSXX-LOA2008"/>
    <x v="3"/>
    <x v="3"/>
    <s v="EE174094X1"/>
    <n v="-8"/>
    <n v="51750"/>
    <n v="-414000"/>
    <x v="0"/>
    <m/>
    <n v="20240339"/>
    <s v="Julio Rodríguez (El Salvador)"/>
    <m/>
    <m/>
  </r>
  <r>
    <d v="2024-12-12T00:00:00"/>
    <s v="Sales"/>
    <x v="1"/>
    <s v="Ankyra"/>
    <s v="820-029"/>
    <x v="20"/>
    <x v="15"/>
    <n v="52006"/>
    <n v="-2"/>
    <n v="647360"/>
    <n v="-1294720"/>
    <x v="0"/>
    <m/>
    <n v="20240339"/>
    <s v="Julio Rodríguez (El Salvador)"/>
    <m/>
    <m/>
  </r>
  <r>
    <d v="2024-12-12T00:00:00"/>
    <s v="Sales"/>
    <x v="1"/>
    <s v="Ankyra"/>
    <s v="820-031"/>
    <x v="21"/>
    <x v="2"/>
    <s v="NA"/>
    <n v="-2"/>
    <n v="102340"/>
    <n v="-204680"/>
    <x v="0"/>
    <m/>
    <n v="20240339"/>
    <s v="Julio Rodríguez (El Salvador)"/>
    <m/>
    <m/>
  </r>
  <r>
    <d v="2024-12-12T00:00:00"/>
    <s v="Sales"/>
    <x v="1"/>
    <s v="Bio-Ray"/>
    <n v="3338235"/>
    <x v="38"/>
    <x v="28"/>
    <s v="NA"/>
    <n v="-1"/>
    <n v="31.037234042553191"/>
    <n v="-31.037234042553191"/>
    <x v="2"/>
    <m/>
    <n v="20240339"/>
    <s v="Julio Rodríguez (El Salvador)"/>
    <m/>
    <m/>
  </r>
  <r>
    <d v="2024-12-18T00:00:00"/>
    <s v="Purchasing"/>
    <x v="0"/>
    <s v="Bio-Ray"/>
    <s v="A-1PL-212012"/>
    <x v="7"/>
    <x v="6"/>
    <s v="L241000501"/>
    <n v="250"/>
    <n v="14.360205831903944"/>
    <n v="3590.0514579759861"/>
    <x v="2"/>
    <s v="BioRay 20241125"/>
    <m/>
    <m/>
    <m/>
    <m/>
  </r>
  <r>
    <d v="2024-12-18T00:00:00"/>
    <s v="Purchasing"/>
    <x v="1"/>
    <s v="Bio-Ray"/>
    <n v="3318225"/>
    <x v="42"/>
    <x v="31"/>
    <s v="NA"/>
    <n v="8"/>
    <n v="51.286449399656945"/>
    <n v="410.29159519725556"/>
    <x v="2"/>
    <s v="BioRay 20241125"/>
    <m/>
    <m/>
    <m/>
    <m/>
  </r>
  <r>
    <d v="2024-12-18T00:00:00"/>
    <s v="Purchasing"/>
    <x v="1"/>
    <s v="Bio-Ray"/>
    <n v="3318225"/>
    <x v="43"/>
    <x v="32"/>
    <s v="NA"/>
    <n v="2"/>
    <n v="51.286449399656945"/>
    <n v="102.57289879931389"/>
    <x v="2"/>
    <s v="BioRay 20241125"/>
    <m/>
    <m/>
    <m/>
    <m/>
  </r>
  <r>
    <d v="2024-12-18T00:00:00"/>
    <s v="Purchasing"/>
    <x v="1"/>
    <s v="Bio-Ray"/>
    <n v="3318235"/>
    <x v="2"/>
    <x v="2"/>
    <s v="NA"/>
    <n v="40"/>
    <n v="30.771869639794168"/>
    <n v="1230.8747855917668"/>
    <x v="2"/>
    <s v="BioRay 20241125"/>
    <m/>
    <m/>
    <m/>
    <m/>
  </r>
  <r>
    <d v="2024-12-18T00:00:00"/>
    <s v="Purchasing"/>
    <x v="1"/>
    <s v="Bio-Ray"/>
    <n v="331007"/>
    <x v="44"/>
    <x v="33"/>
    <s v="NA"/>
    <n v="2"/>
    <n v="153.85934819897099"/>
    <n v="307.71869639794198"/>
    <x v="2"/>
    <s v="BioRay 20241125"/>
    <m/>
    <m/>
    <m/>
    <m/>
  </r>
  <r>
    <d v="2024-12-18T00:00:00"/>
    <s v="Purchasing"/>
    <x v="1"/>
    <s v="Bio-Ray"/>
    <n v="335555"/>
    <x v="45"/>
    <x v="34"/>
    <s v="NA"/>
    <n v="2"/>
    <n v="153.85934819897099"/>
    <n v="307.71869639794198"/>
    <x v="2"/>
    <s v="BioRay 20241125"/>
    <m/>
    <m/>
    <m/>
    <m/>
  </r>
  <r>
    <d v="2024-12-18T00:00:00"/>
    <s v="Purchasing"/>
    <x v="1"/>
    <s v="Bio-Ray"/>
    <s v="O-Ring"/>
    <x v="46"/>
    <x v="35"/>
    <s v="NA"/>
    <n v="100"/>
    <n v="0.30771869639794169"/>
    <n v="30.771869639794168"/>
    <x v="2"/>
    <s v="BioRay 20241125"/>
    <m/>
    <m/>
    <m/>
    <m/>
  </r>
  <r>
    <d v="2024-12-18T00:00:00"/>
    <s v="Inventory "/>
    <x v="0"/>
    <s v="Bio-Ray"/>
    <s v="A-1PL-212012"/>
    <x v="7"/>
    <x v="6"/>
    <s v="L241000501"/>
    <n v="-3"/>
    <n v="14.360205831903944"/>
    <n v="-43.080617495711834"/>
    <x v="2"/>
    <m/>
    <m/>
    <s v="Dra Elsa Arango"/>
    <s v="Uso Consultorio"/>
    <m/>
  </r>
  <r>
    <d v="2024-12-18T00:00:00"/>
    <s v="Inventory movement"/>
    <x v="1"/>
    <s v="Bio-Ray"/>
    <n v="3318225"/>
    <x v="42"/>
    <x v="31"/>
    <s v="NA"/>
    <n v="-1"/>
    <n v="51.286449399656945"/>
    <n v="-51.286449399656945"/>
    <x v="2"/>
    <m/>
    <m/>
    <s v="Orthopremium ltda"/>
    <s v="Entregados a Orthopremium, pagados a la cuenta Dra Elsa"/>
    <m/>
  </r>
  <r>
    <d v="2024-12-18T00:00:00"/>
    <s v="Inventory movement"/>
    <x v="1"/>
    <s v="Bio-Ray"/>
    <n v="3318225"/>
    <x v="43"/>
    <x v="32"/>
    <s v="NA"/>
    <n v="-1"/>
    <n v="51.286449399656945"/>
    <n v="-51.286449399656945"/>
    <x v="2"/>
    <m/>
    <m/>
    <s v="Orthopremium ltda"/>
    <s v="Entregados a Orthopremium, pagados a la cuenta Dra Elsa"/>
    <m/>
  </r>
  <r>
    <d v="2024-12-18T00:00:00"/>
    <s v="Inventory movement"/>
    <x v="0"/>
    <s v="Bio-Ray"/>
    <s v="A-1PL-212012"/>
    <x v="7"/>
    <x v="6"/>
    <s v="L241000501"/>
    <n v="-200"/>
    <n v="14.360205831903944"/>
    <n v="-2872.0411663807886"/>
    <x v="2"/>
    <m/>
    <m/>
    <s v="Orthopremium ltda"/>
    <s v="Entregados a Orthopremium, pagados a la cuenta Dra Elsa"/>
    <m/>
  </r>
  <r>
    <d v="2024-12-18T00:00:00"/>
    <s v="Inventory movement"/>
    <x v="1"/>
    <s v="Bio-Ray"/>
    <n v="3318235"/>
    <x v="2"/>
    <x v="2"/>
    <s v="NA"/>
    <n v="-20"/>
    <n v="30.771869639794168"/>
    <n v="-615.4373927958834"/>
    <x v="2"/>
    <m/>
    <m/>
    <s v="Orthopremium ltda"/>
    <s v="Entregados a Orthopremium, pagados a la cuenta Dra Elsa"/>
    <m/>
  </r>
  <r>
    <d v="2024-12-18T00:00:00"/>
    <s v="Inventory movement"/>
    <x v="1"/>
    <s v="Bio-Ray"/>
    <s v="O-Ring"/>
    <x v="46"/>
    <x v="35"/>
    <s v="NA"/>
    <n v="-50"/>
    <n v="0.30771869639794169"/>
    <n v="-15.385934819897084"/>
    <x v="2"/>
    <m/>
    <m/>
    <s v="Orthopremium ltda"/>
    <s v="Entregados a Orthopremium, pagados a la cuenta Dra Elsa"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89">
  <r>
    <d v="2023-02-17T00:00:00"/>
    <s v="Purchasing"/>
    <x v="0"/>
    <s v="Ankyra"/>
    <s v="TSXX-LOA2010"/>
    <x v="0"/>
    <x v="0"/>
    <s v="EE148352X1"/>
    <n v="60"/>
    <n v="51750"/>
    <n v="3105000"/>
    <x v="0"/>
    <s v="FV-105224"/>
    <m/>
    <m/>
    <m/>
    <m/>
  </r>
  <r>
    <d v="2023-11-15T00:00:00"/>
    <s v="Purchasing"/>
    <x v="0"/>
    <s v="Ankyra"/>
    <s v="TSXX-LOA2010"/>
    <x v="0"/>
    <x v="0"/>
    <s v="EE162876X1"/>
    <n v="100"/>
    <n v="51750"/>
    <n v="5175000"/>
    <x v="0"/>
    <s v="FV-124648"/>
    <m/>
    <m/>
    <m/>
    <m/>
  </r>
  <r>
    <d v="2023-01-12T00:00:00"/>
    <s v="Inventory loan"/>
    <x v="0"/>
    <s v="Ankyra"/>
    <s v="TSXX-LOA2014"/>
    <x v="1"/>
    <x v="1"/>
    <s v="EE138085X1"/>
    <n v="-1"/>
    <n v="61600"/>
    <n v="-61600"/>
    <x v="0"/>
    <m/>
    <m/>
    <m/>
    <s v="Virgina Hurtado"/>
    <m/>
  </r>
  <r>
    <d v="2023-01-12T00:00:00"/>
    <s v="Inventory loan"/>
    <x v="0"/>
    <s v="Ankyra"/>
    <s v="TSXX-LOA2014"/>
    <x v="1"/>
    <x v="1"/>
    <s v="EE138091X1"/>
    <n v="-1"/>
    <n v="61600"/>
    <n v="-61600"/>
    <x v="0"/>
    <m/>
    <m/>
    <m/>
    <s v="Virgina Hurtado"/>
    <m/>
  </r>
  <r>
    <d v="2023-01-13T00:00:00"/>
    <s v="Inventory loan"/>
    <x v="0"/>
    <s v="Ankyra"/>
    <s v="TSXX-LOA2014"/>
    <x v="1"/>
    <x v="1"/>
    <s v="EE142003X1"/>
    <n v="2"/>
    <n v="61600"/>
    <n v="123200"/>
    <x v="0"/>
    <m/>
    <m/>
    <m/>
    <s v="Virgina Hurtado"/>
    <m/>
  </r>
  <r>
    <d v="2023-01-17T00:00:00"/>
    <s v="Inventory movement"/>
    <x v="1"/>
    <s v="Bio-Ray"/>
    <n v="3318225"/>
    <x v="2"/>
    <x v="2"/>
    <s v="NA"/>
    <n v="-4"/>
    <n v="153420.53519000002"/>
    <n v="-613682.1407600001"/>
    <x v="1"/>
    <m/>
    <m/>
    <s v="Solicitud Dra Elsa Arango"/>
    <m/>
    <m/>
  </r>
  <r>
    <d v="2023-01-26T00:00:00"/>
    <s v="Inventory loan"/>
    <x v="0"/>
    <s v="Ankyra"/>
    <s v="TSXX-LOA2012"/>
    <x v="3"/>
    <x v="3"/>
    <s v="EE120650X1"/>
    <n v="2"/>
    <n v="51750"/>
    <n v="103500"/>
    <x v="0"/>
    <m/>
    <m/>
    <m/>
    <s v="Silvia Tellez"/>
    <m/>
  </r>
  <r>
    <d v="2023-01-26T00:00:00"/>
    <s v="Inventory loan"/>
    <x v="0"/>
    <s v="Ankyra"/>
    <s v="TSXX-LOA2012"/>
    <x v="3"/>
    <x v="3"/>
    <s v="EE136237X1"/>
    <n v="2"/>
    <n v="51750"/>
    <n v="103500"/>
    <x v="0"/>
    <m/>
    <m/>
    <m/>
    <s v="Silvia Tellez"/>
    <m/>
  </r>
  <r>
    <d v="2023-01-26T00:00:00"/>
    <s v="Inventory loan"/>
    <x v="0"/>
    <s v="Ankyra"/>
    <s v="TSXX-LOA2012"/>
    <x v="3"/>
    <x v="3"/>
    <s v="EE133307X1"/>
    <n v="1"/>
    <n v="51750"/>
    <n v="51750"/>
    <x v="0"/>
    <m/>
    <m/>
    <m/>
    <s v="Silvia Tellez"/>
    <m/>
  </r>
  <r>
    <d v="2023-01-26T00:00:00"/>
    <s v="Donación"/>
    <x v="0"/>
    <s v="Ankyra"/>
    <s v="TSXX-LOA2012"/>
    <x v="3"/>
    <x v="3"/>
    <s v="EE120650X1"/>
    <n v="-2"/>
    <n v="51750"/>
    <n v="-103500"/>
    <x v="0"/>
    <m/>
    <m/>
    <s v="Donación Dr Joaquín Ariza"/>
    <m/>
    <m/>
  </r>
  <r>
    <d v="2023-01-26T00:00:00"/>
    <s v="Donación"/>
    <x v="0"/>
    <s v="Ankyra"/>
    <s v="TSXX-LOA2012"/>
    <x v="3"/>
    <x v="3"/>
    <s v="EE136237X1"/>
    <n v="-2"/>
    <n v="51750"/>
    <n v="-103500"/>
    <x v="0"/>
    <m/>
    <m/>
    <s v="Donación Dr Joaquín Ariza"/>
    <m/>
    <m/>
  </r>
  <r>
    <d v="2023-01-26T00:00:00"/>
    <s v="Donación"/>
    <x v="0"/>
    <s v="Ankyra"/>
    <s v="TSXX-LOA2012"/>
    <x v="3"/>
    <x v="3"/>
    <s v="EE133307X1"/>
    <n v="-1"/>
    <n v="51750"/>
    <n v="-51750"/>
    <x v="0"/>
    <m/>
    <m/>
    <s v="Donación Dr Joaquín Ariza"/>
    <m/>
    <m/>
  </r>
  <r>
    <d v="2023-02-03T00:00:00"/>
    <s v="Purchasing"/>
    <x v="1"/>
    <s v="Bio-Ray"/>
    <n v="3308050"/>
    <x v="4"/>
    <x v="4"/>
    <s v="NA"/>
    <n v="48"/>
    <n v="505243.49166666658"/>
    <n v="24251687.599999994"/>
    <x v="1"/>
    <s v="BioRay 20230116"/>
    <m/>
    <m/>
    <m/>
    <m/>
  </r>
  <r>
    <d v="2023-02-03T00:00:00"/>
    <s v="Purchasing"/>
    <x v="0"/>
    <s v="Bio-Ray"/>
    <s v="A-1PIZC-212014"/>
    <x v="5"/>
    <x v="5"/>
    <s v="L221108401"/>
    <n v="100"/>
    <n v="84287.164444444439"/>
    <n v="8428716.444444444"/>
    <x v="1"/>
    <s v="BioRay 20230116"/>
    <m/>
    <m/>
    <m/>
    <m/>
  </r>
  <r>
    <d v="2023-02-03T00:00:00"/>
    <s v="Purchasing"/>
    <x v="0"/>
    <s v="Bio-Ray"/>
    <s v="A-1PIZC-212017"/>
    <x v="6"/>
    <x v="6"/>
    <s v="L220922201"/>
    <n v="50"/>
    <n v="84287.164444444439"/>
    <n v="4214358.222222222"/>
    <x v="1"/>
    <s v="BioRay 20230116"/>
    <m/>
    <m/>
    <m/>
    <m/>
  </r>
  <r>
    <d v="2023-02-03T00:00:00"/>
    <s v="Purchasing"/>
    <x v="0"/>
    <s v="Bio-Ray"/>
    <s v="A-1PL-211508"/>
    <x v="7"/>
    <x v="7"/>
    <s v="L220602101"/>
    <n v="1"/>
    <n v="65949.40444444443"/>
    <n v="65949.40444444443"/>
    <x v="0"/>
    <s v="BioRay 20230116"/>
    <m/>
    <m/>
    <m/>
    <m/>
  </r>
  <r>
    <d v="2023-02-03T00:00:00"/>
    <s v="Purchasing"/>
    <x v="0"/>
    <s v="Bio-Ray"/>
    <s v="A-1PL-211508"/>
    <x v="7"/>
    <x v="7"/>
    <s v="L220602101"/>
    <n v="34"/>
    <n v="65949.40444444443"/>
    <n v="2242279.7511111107"/>
    <x v="0"/>
    <s v="BioRay 20230116"/>
    <m/>
    <m/>
    <m/>
    <m/>
  </r>
  <r>
    <d v="2023-02-03T00:00:00"/>
    <s v="Purchasing"/>
    <x v="0"/>
    <s v="Bio-Ray"/>
    <s v="A-1PL-211508"/>
    <x v="7"/>
    <x v="7"/>
    <s v="L211100801"/>
    <n v="35"/>
    <n v="65949.40444444443"/>
    <n v="2308229.1555555551"/>
    <x v="0"/>
    <s v="BioRay 20230116"/>
    <m/>
    <m/>
    <m/>
    <m/>
  </r>
  <r>
    <d v="2023-02-03T00:00:00"/>
    <s v="Purchasing"/>
    <x v="0"/>
    <s v="Bio-Ray"/>
    <s v="A-1PL-212008"/>
    <x v="8"/>
    <x v="8"/>
    <s v="L220504801"/>
    <n v="60"/>
    <n v="65949.40444444443"/>
    <n v="3956964.2666666657"/>
    <x v="0"/>
    <s v="BioRay 20230116"/>
    <m/>
    <m/>
    <m/>
    <m/>
  </r>
  <r>
    <d v="2023-02-03T00:00:00"/>
    <s v="Sales"/>
    <x v="0"/>
    <s v="Bio-Ray"/>
    <s v="A-1PIZC-212014"/>
    <x v="5"/>
    <x v="5"/>
    <s v="L220812801"/>
    <n v="-10"/>
    <n v="73331"/>
    <n v="-733310"/>
    <x v="1"/>
    <m/>
    <n v="20230026"/>
    <s v="MediLine (JJ Grand Prix - Guatemala)"/>
    <m/>
    <s v="Catalina"/>
  </r>
  <r>
    <d v="2023-02-03T00:00:00"/>
    <s v="Sales"/>
    <x v="0"/>
    <s v="Bio-Ray"/>
    <s v="A-1PIZC-212017"/>
    <x v="6"/>
    <x v="6"/>
    <s v="L210901201"/>
    <n v="-10"/>
    <n v="73331"/>
    <n v="-733310"/>
    <x v="1"/>
    <m/>
    <n v="20230026"/>
    <s v="MediLine (JJ Grand Prix - Guatemala)"/>
    <m/>
    <s v="Catalina"/>
  </r>
  <r>
    <d v="2023-02-03T00:00:00"/>
    <s v="Sales"/>
    <x v="0"/>
    <s v="Bio-Ray"/>
    <s v="A-1PL-211508"/>
    <x v="7"/>
    <x v="7"/>
    <s v="L220602101"/>
    <n v="-1"/>
    <n v="65949.40444444443"/>
    <n v="-65949.40444444443"/>
    <x v="0"/>
    <m/>
    <n v="20230026"/>
    <s v="MediLine (JJ Grand Prix - Guatemala)"/>
    <m/>
    <s v="Catalina"/>
  </r>
  <r>
    <d v="2023-02-03T00:00:00"/>
    <s v="Sales"/>
    <x v="0"/>
    <s v="Bio-Ray"/>
    <s v="A-1PL-211508"/>
    <x v="7"/>
    <x v="7"/>
    <s v="L211103501"/>
    <n v="-3"/>
    <n v="73331"/>
    <n v="-219993"/>
    <x v="0"/>
    <m/>
    <n v="20230026"/>
    <s v="MediLine (JJ Grand Prix - Guatemala)"/>
    <m/>
    <s v="Catalina"/>
  </r>
  <r>
    <d v="2023-02-03T00:00:00"/>
    <s v="Sales"/>
    <x v="0"/>
    <s v="Bio-Ray"/>
    <s v="A-1PL-211508"/>
    <x v="7"/>
    <x v="7"/>
    <s v="L211100801"/>
    <n v="-16"/>
    <n v="73331"/>
    <n v="-1173296"/>
    <x v="0"/>
    <m/>
    <n v="20230026"/>
    <s v="MediLine (JJ Grand Prix - Guatemala)"/>
    <m/>
    <s v="Catalina"/>
  </r>
  <r>
    <d v="2023-02-03T00:00:00"/>
    <s v="Purchasing"/>
    <x v="0"/>
    <s v="Bio-Ray"/>
    <s v="A-1PL-212010"/>
    <x v="9"/>
    <x v="0"/>
    <s v="L220923001"/>
    <n v="50"/>
    <n v="65949.40444444443"/>
    <n v="3297470.2222222215"/>
    <x v="0"/>
    <s v="BioRay 20230116"/>
    <m/>
    <m/>
    <m/>
    <m/>
  </r>
  <r>
    <d v="2023-02-03T00:00:00"/>
    <s v="Sales"/>
    <x v="0"/>
    <s v="Ankyra"/>
    <s v="TSXX-LOA1508"/>
    <x v="10"/>
    <x v="7"/>
    <s v="EE138062X1"/>
    <n v="-24"/>
    <n v="61600"/>
    <n v="-1478400"/>
    <x v="0"/>
    <m/>
    <n v="20230027"/>
    <s v="Global Connection &amp; Innovation LLC (Mauricio Arbelaez - USA)"/>
    <m/>
    <s v="Catalina"/>
  </r>
  <r>
    <d v="2023-02-03T00:00:00"/>
    <s v="Sales"/>
    <x v="0"/>
    <s v="Ankyra"/>
    <s v="TSXX-LOA1508"/>
    <x v="10"/>
    <x v="7"/>
    <s v="EE138065X1"/>
    <n v="-4"/>
    <n v="61600"/>
    <n v="-246400"/>
    <x v="0"/>
    <m/>
    <n v="20230027"/>
    <s v="Global Connection &amp; Innovation LLC (Mauricio Arbelaez - USA)"/>
    <m/>
    <s v="Catalina"/>
  </r>
  <r>
    <d v="2023-02-03T00:00:00"/>
    <s v="Sales"/>
    <x v="0"/>
    <s v="Ankyra"/>
    <s v="TSXX-LOA2008"/>
    <x v="11"/>
    <x v="8"/>
    <s v="EE136231X1"/>
    <n v="-1"/>
    <n v="61600"/>
    <n v="-61600"/>
    <x v="0"/>
    <m/>
    <n v="20230027"/>
    <s v="Global Connection &amp; Innovation LLC (Mauricio Arbelaez - USA)"/>
    <m/>
    <s v="Catalina"/>
  </r>
  <r>
    <d v="2023-02-03T00:00:00"/>
    <s v="Sales"/>
    <x v="0"/>
    <s v="Ankyra"/>
    <s v="TSXX-LOA2014"/>
    <x v="1"/>
    <x v="1"/>
    <s v="EE142003X1"/>
    <n v="-2"/>
    <n v="61600"/>
    <n v="-123200"/>
    <x v="0"/>
    <m/>
    <n v="20230027"/>
    <s v="Global Connection &amp; Innovation LLC (Mauricio Arbelaez - USA)"/>
    <m/>
    <s v="Catalina"/>
  </r>
  <r>
    <d v="2023-02-03T00:00:00"/>
    <s v="Sales"/>
    <x v="0"/>
    <s v="Ankyra"/>
    <s v="TSXX-LOA2014"/>
    <x v="1"/>
    <x v="1"/>
    <s v="EE138091X1"/>
    <n v="-8"/>
    <n v="61600"/>
    <n v="-492800"/>
    <x v="0"/>
    <m/>
    <n v="20230027"/>
    <s v="Global Connection &amp; Innovation LLC (Mauricio Arbelaez - USA)"/>
    <m/>
    <s v="Catalina"/>
  </r>
  <r>
    <d v="2023-02-03T00:00:00"/>
    <s v="Sales"/>
    <x v="0"/>
    <s v="Ankyra"/>
    <s v="TSXX-LOACE1508"/>
    <x v="12"/>
    <x v="9"/>
    <s v="EE138096X1"/>
    <n v="-18"/>
    <n v="61600"/>
    <n v="-1108800"/>
    <x v="0"/>
    <m/>
    <n v="20230027"/>
    <s v="Global Connection &amp; Innovation LLC (Mauricio Arbelaez - USA)"/>
    <m/>
    <s v="Catalina"/>
  </r>
  <r>
    <d v="2023-02-03T00:00:00"/>
    <s v="Sales"/>
    <x v="0"/>
    <s v="Ankyra"/>
    <s v="TSXX-LOA2012"/>
    <x v="3"/>
    <x v="3"/>
    <s v="EE138084X1"/>
    <n v="-1"/>
    <n v="61600"/>
    <n v="-61600"/>
    <x v="0"/>
    <m/>
    <n v="20230027"/>
    <s v="Global Connection &amp; Innovation LLC (Mauricio Arbelaez - USA)"/>
    <m/>
    <s v="Catalina"/>
  </r>
  <r>
    <d v="2023-02-03T00:00:00"/>
    <s v="Sales"/>
    <x v="0"/>
    <s v="Ankyra"/>
    <s v="TSXX-LOA2012"/>
    <x v="3"/>
    <x v="3"/>
    <s v="EE138079X1"/>
    <n v="-2"/>
    <n v="61600"/>
    <n v="-123200"/>
    <x v="0"/>
    <m/>
    <n v="20230027"/>
    <s v="Global Connection &amp; Innovation LLC (Mauricio Arbelaez - USA)"/>
    <m/>
    <s v="Catalina"/>
  </r>
  <r>
    <d v="2023-02-03T00:00:00"/>
    <s v="Purchasing"/>
    <x v="0"/>
    <s v="Bio-Ray"/>
    <s v="A-1PL-212012"/>
    <x v="13"/>
    <x v="3"/>
    <s v="L221107201"/>
    <n v="24"/>
    <n v="65949.40444444443"/>
    <n v="1582785.7066666663"/>
    <x v="0"/>
    <s v="BioRay 20230116"/>
    <m/>
    <m/>
    <m/>
    <m/>
  </r>
  <r>
    <d v="2023-02-03T00:00:00"/>
    <s v="Purchasing"/>
    <x v="0"/>
    <s v="Bio-Ray"/>
    <s v="A-1PL-212012"/>
    <x v="13"/>
    <x v="3"/>
    <s v="L221107201"/>
    <n v="77"/>
    <n v="65949.40444444443"/>
    <n v="5078104.142222221"/>
    <x v="0"/>
    <s v="BioRay 20230116"/>
    <m/>
    <m/>
    <m/>
    <m/>
  </r>
  <r>
    <d v="2023-02-03T00:00:00"/>
    <s v="Sales"/>
    <x v="0"/>
    <s v="Bio-Ray"/>
    <s v="A-1PL-212012"/>
    <x v="13"/>
    <x v="3"/>
    <s v="L221107201"/>
    <n v="-20"/>
    <n v="65949.40444444443"/>
    <n v="-1318988.0888888887"/>
    <x v="0"/>
    <m/>
    <n v="20230026"/>
    <s v="MediLine (JJ Grand Prix - Guatemala)"/>
    <m/>
    <s v="Catalina"/>
  </r>
  <r>
    <d v="2023-02-06T00:00:00"/>
    <s v="Sales"/>
    <x v="0"/>
    <s v="Bio-Ray"/>
    <s v="A-1PIZC-212014"/>
    <x v="5"/>
    <x v="5"/>
    <s v="L220812801"/>
    <n v="-9"/>
    <n v="73331"/>
    <n v="-659979"/>
    <x v="1"/>
    <m/>
    <n v="20230028"/>
    <s v="Smile Arc (Martinelli)"/>
    <m/>
    <s v="Conny"/>
  </r>
  <r>
    <d v="2023-02-06T00:00:00"/>
    <s v="Sales"/>
    <x v="0"/>
    <s v="Bio-Ray"/>
    <s v="A-1PIZC-212017"/>
    <x v="6"/>
    <x v="6"/>
    <s v="L220922201"/>
    <n v="-2"/>
    <n v="84287.164444444439"/>
    <n v="-168574.32888888888"/>
    <x v="1"/>
    <m/>
    <n v="20230028"/>
    <s v="Smile Arc (Martinelli)"/>
    <m/>
    <s v="Conny"/>
  </r>
  <r>
    <d v="2023-02-03T00:00:00"/>
    <s v="Purchasing"/>
    <x v="0"/>
    <s v="Bio-Ray"/>
    <s v="A-1PL-212010"/>
    <x v="9"/>
    <x v="0"/>
    <s v="L221110401"/>
    <n v="10"/>
    <n v="65949.40444444443"/>
    <n v="659494.04444444436"/>
    <x v="0"/>
    <s v="BioRay 20230116"/>
    <m/>
    <m/>
    <m/>
    <m/>
  </r>
  <r>
    <d v="2023-02-06T00:00:00"/>
    <s v="Sales"/>
    <x v="1"/>
    <s v="Bio-Ray"/>
    <n v="3308050"/>
    <x v="4"/>
    <x v="4"/>
    <s v="NA"/>
    <n v="-2"/>
    <n v="505243.49166666658"/>
    <n v="-1010486.9833333332"/>
    <x v="1"/>
    <m/>
    <n v="20230028"/>
    <s v="Smile Arc (Martinelli)"/>
    <m/>
    <s v="Conny"/>
  </r>
  <r>
    <d v="2023-02-06T00:00:00"/>
    <s v="Sales"/>
    <x v="1"/>
    <s v="Bio-Ray"/>
    <n v="3318225"/>
    <x v="2"/>
    <x v="2"/>
    <s v="NA"/>
    <n v="-2"/>
    <n v="153420.53519000002"/>
    <n v="-306841.07038000005"/>
    <x v="1"/>
    <m/>
    <n v="20230028"/>
    <s v="Smile Arc (Martinelli)"/>
    <m/>
    <s v="Conny"/>
  </r>
  <r>
    <d v="2023-02-06T00:00:00"/>
    <s v="Sales"/>
    <x v="0"/>
    <s v="Bio-Ray"/>
    <s v="A-1PL-212012"/>
    <x v="13"/>
    <x v="3"/>
    <s v="L220701501"/>
    <n v="-4"/>
    <n v="73331"/>
    <n v="-293324"/>
    <x v="0"/>
    <m/>
    <n v="20230028"/>
    <s v="Smile Arc (Martinelli)"/>
    <m/>
    <s v="Conny"/>
  </r>
  <r>
    <d v="2023-02-06T00:00:00"/>
    <s v="Sales"/>
    <x v="0"/>
    <s v="Bio-Ray"/>
    <s v="A-1PL-212012"/>
    <x v="13"/>
    <x v="3"/>
    <s v="L221107201"/>
    <n v="-2"/>
    <n v="65949.40444444443"/>
    <n v="-131898.80888888886"/>
    <x v="0"/>
    <m/>
    <n v="20230028"/>
    <s v="Smile Arc (Martinelli)"/>
    <m/>
    <s v="Conny"/>
  </r>
  <r>
    <d v="2023-02-08T00:00:00"/>
    <s v="Sales"/>
    <x v="1"/>
    <s v="Bio-Ray"/>
    <n v="3308050"/>
    <x v="4"/>
    <x v="4"/>
    <s v="NA"/>
    <n v="-20"/>
    <n v="505243.49166666658"/>
    <n v="-10104869.833333332"/>
    <x v="1"/>
    <m/>
    <n v="20230030"/>
    <s v="Orthopremium ltda"/>
    <m/>
    <s v="NA"/>
  </r>
  <r>
    <d v="2023-02-15T00:00:00"/>
    <s v="Inventory movement"/>
    <x v="0"/>
    <s v="Bio-Ray"/>
    <s v="A-1PL-212014"/>
    <x v="14"/>
    <x v="1"/>
    <s v="L210904601"/>
    <n v="-1"/>
    <n v="73331"/>
    <n v="-73331"/>
    <x v="1"/>
    <m/>
    <m/>
    <m/>
    <s v="Oscar Haptica (archivo STL Perú)"/>
    <m/>
  </r>
  <r>
    <d v="2023-02-15T00:00:00"/>
    <s v="Inventory movement"/>
    <x v="1"/>
    <s v="Bio-Ray"/>
    <n v="3308050"/>
    <x v="4"/>
    <x v="4"/>
    <s v="NA"/>
    <n v="-1"/>
    <n v="505243.49166666658"/>
    <n v="-505243.49166666658"/>
    <x v="1"/>
    <m/>
    <m/>
    <m/>
    <s v="Oscar Haptica (archivo STL Perú)"/>
    <m/>
  </r>
  <r>
    <d v="2023-02-17T00:00:00"/>
    <s v="Purchasing"/>
    <x v="0"/>
    <s v="Ankyra"/>
    <s v="TSXX-LOA1508"/>
    <x v="10"/>
    <x v="7"/>
    <s v="EE138062X1"/>
    <n v="1"/>
    <n v="51750"/>
    <n v="51750"/>
    <x v="0"/>
    <s v="FV-105224"/>
    <m/>
    <m/>
    <m/>
    <m/>
  </r>
  <r>
    <d v="2023-02-17T00:00:00"/>
    <s v="Purchasing"/>
    <x v="0"/>
    <s v="Ankyra"/>
    <s v="TSXX-LOA1508"/>
    <x v="10"/>
    <x v="7"/>
    <s v="EE138065X1"/>
    <n v="5"/>
    <n v="51750"/>
    <n v="258750"/>
    <x v="0"/>
    <s v="FV-105224"/>
    <m/>
    <m/>
    <m/>
    <m/>
  </r>
  <r>
    <d v="2023-02-17T00:00:00"/>
    <s v="Purchasing"/>
    <x v="0"/>
    <s v="Ankyra"/>
    <s v="TSXX-LOA1508"/>
    <x v="10"/>
    <x v="7"/>
    <s v="EE141992X1"/>
    <n v="9"/>
    <n v="51750"/>
    <n v="465750"/>
    <x v="0"/>
    <s v="FV-105224"/>
    <m/>
    <m/>
    <m/>
    <m/>
  </r>
  <r>
    <d v="2023-02-17T00:00:00"/>
    <s v="Purchasing"/>
    <x v="0"/>
    <s v="Ankyra"/>
    <s v="TSXX-LOA2008"/>
    <x v="11"/>
    <x v="8"/>
    <s v="EE122876X2"/>
    <n v="2"/>
    <n v="51750"/>
    <n v="103500"/>
    <x v="0"/>
    <s v="FV-105224"/>
    <m/>
    <m/>
    <m/>
    <m/>
  </r>
  <r>
    <d v="2023-02-17T00:00:00"/>
    <s v="Purchasing"/>
    <x v="0"/>
    <s v="Ankyra"/>
    <s v="TSXX-LOA2008"/>
    <x v="11"/>
    <x v="8"/>
    <s v="EE133301X1R2"/>
    <n v="2"/>
    <n v="51750"/>
    <n v="103500"/>
    <x v="0"/>
    <s v="FV-105224"/>
    <m/>
    <m/>
    <m/>
    <m/>
  </r>
  <r>
    <d v="2023-02-17T00:00:00"/>
    <s v="Purchasing"/>
    <x v="0"/>
    <s v="Ankyra"/>
    <s v="TSXX-LOA2008"/>
    <x v="11"/>
    <x v="8"/>
    <s v="EE141994X1"/>
    <n v="10"/>
    <n v="51750"/>
    <n v="517500"/>
    <x v="0"/>
    <s v="FV-105224"/>
    <m/>
    <m/>
    <m/>
    <m/>
  </r>
  <r>
    <d v="2023-02-03T00:00:00"/>
    <s v="Sales"/>
    <x v="0"/>
    <s v="Bio-Ray"/>
    <s v="A-1PL-212010"/>
    <x v="9"/>
    <x v="0"/>
    <s v="L221110401"/>
    <n v="-10"/>
    <n v="65949.40444444443"/>
    <n v="-659494.04444444436"/>
    <x v="0"/>
    <m/>
    <n v="20230026"/>
    <s v="MediLine (JJ Grand Prix - Guatemala)"/>
    <m/>
    <s v="Catalina"/>
  </r>
  <r>
    <d v="2023-02-03T00:00:00"/>
    <s v="Sales"/>
    <x v="0"/>
    <s v="Bio-Ray"/>
    <s v="A-1PL-212010"/>
    <x v="9"/>
    <x v="0"/>
    <s v="L220923001"/>
    <n v="-8"/>
    <n v="65949.40444444443"/>
    <n v="-527595.23555555544"/>
    <x v="0"/>
    <m/>
    <n v="20230026"/>
    <s v="MediLine (JJ Grand Prix - Guatemala)"/>
    <m/>
    <s v="Catalina"/>
  </r>
  <r>
    <d v="2023-02-03T00:00:00"/>
    <s v="Sales"/>
    <x v="0"/>
    <s v="Bio-Ray"/>
    <s v="A-1PL-212010"/>
    <x v="9"/>
    <x v="0"/>
    <s v="L220923001"/>
    <n v="-12"/>
    <n v="65949.40444444443"/>
    <n v="-791392.85333333316"/>
    <x v="0"/>
    <m/>
    <n v="20230029"/>
    <s v="MediLine (JJ Grand Prix - Guatemala)"/>
    <m/>
    <s v="Catalina"/>
  </r>
  <r>
    <d v="2023-02-06T00:00:00"/>
    <s v="Sales"/>
    <x v="0"/>
    <s v="Bio-Ray"/>
    <s v="A-1PL-212010"/>
    <x v="9"/>
    <x v="0"/>
    <s v="L220923001"/>
    <n v="-30"/>
    <n v="65949.40444444443"/>
    <n v="-1978482.1333333328"/>
    <x v="0"/>
    <m/>
    <n v="20230028"/>
    <s v="Smile Arc (Martinelli)"/>
    <m/>
    <s v="Conny"/>
  </r>
  <r>
    <d v="2023-02-17T00:00:00"/>
    <s v="Purchasing"/>
    <x v="0"/>
    <s v="Ankyra"/>
    <s v="TSXX-LOA2014"/>
    <x v="1"/>
    <x v="1"/>
    <s v="EE130446X1R1"/>
    <n v="3"/>
    <n v="51750"/>
    <n v="155250"/>
    <x v="0"/>
    <s v="FV-105224"/>
    <m/>
    <m/>
    <m/>
    <m/>
  </r>
  <r>
    <d v="2023-02-17T00:00:00"/>
    <s v="Purchasing"/>
    <x v="0"/>
    <s v="Ankyra"/>
    <s v="TSXX-LOA2014"/>
    <x v="1"/>
    <x v="1"/>
    <s v="EE138088X1"/>
    <n v="2"/>
    <n v="51750"/>
    <n v="103500"/>
    <x v="0"/>
    <s v="FV-105224"/>
    <m/>
    <m/>
    <m/>
    <m/>
  </r>
  <r>
    <d v="2023-02-17T00:00:00"/>
    <s v="Purchasing"/>
    <x v="0"/>
    <s v="Ankyra"/>
    <s v="TSXX-LOA2014"/>
    <x v="1"/>
    <x v="1"/>
    <s v="EE142363X1"/>
    <n v="5"/>
    <n v="51750"/>
    <n v="258750"/>
    <x v="0"/>
    <s v="FV-105224"/>
    <m/>
    <m/>
    <m/>
    <m/>
  </r>
  <r>
    <d v="2023-02-17T00:00:00"/>
    <s v="Purchasing"/>
    <x v="0"/>
    <s v="Ankyra"/>
    <s v="TSXX-LOA2017"/>
    <x v="15"/>
    <x v="10"/>
    <s v="EE133310X1"/>
    <n v="4"/>
    <n v="51750"/>
    <n v="207000"/>
    <x v="0"/>
    <s v="FV-105224"/>
    <m/>
    <m/>
    <m/>
    <m/>
  </r>
  <r>
    <d v="2023-02-17T00:00:00"/>
    <s v="Purchasing"/>
    <x v="0"/>
    <s v="Ankyra"/>
    <s v="TSXX-LOA2017"/>
    <x v="15"/>
    <x v="10"/>
    <s v="EE138093X1"/>
    <n v="1"/>
    <n v="51750"/>
    <n v="51750"/>
    <x v="0"/>
    <s v="FV-105224"/>
    <m/>
    <m/>
    <m/>
    <m/>
  </r>
  <r>
    <d v="2023-02-17T00:00:00"/>
    <s v="Purchasing"/>
    <x v="0"/>
    <s v="Ankyra"/>
    <s v="TSXX-LOA2017"/>
    <x v="15"/>
    <x v="10"/>
    <s v="EE142006X1"/>
    <n v="10"/>
    <n v="51750"/>
    <n v="517500"/>
    <x v="0"/>
    <s v="FV-105224"/>
    <m/>
    <m/>
    <m/>
    <m/>
  </r>
  <r>
    <d v="2023-02-17T00:00:00"/>
    <s v="Purchasing"/>
    <x v="0"/>
    <s v="Ankyra"/>
    <s v="TSXX-LOACE1508"/>
    <x v="16"/>
    <x v="9"/>
    <s v="EE138096X1"/>
    <n v="2"/>
    <n v="51750"/>
    <n v="103500"/>
    <x v="0"/>
    <s v="FV-105224"/>
    <m/>
    <m/>
    <m/>
    <m/>
  </r>
  <r>
    <d v="2023-02-17T00:00:00"/>
    <s v="Sales"/>
    <x v="0"/>
    <s v="Bio-Ray"/>
    <s v="A-1PIZC-212014"/>
    <x v="5"/>
    <x v="5"/>
    <s v="L220812801"/>
    <n v="-7"/>
    <n v="73331"/>
    <n v="-513317"/>
    <x v="1"/>
    <m/>
    <n v="20230036"/>
    <s v="Smile Arc (Martinelli)"/>
    <m/>
    <s v="Conny"/>
  </r>
  <r>
    <d v="2023-02-17T00:00:00"/>
    <s v="Sales"/>
    <x v="0"/>
    <s v="Bio-Ray"/>
    <s v="A-1PIZC-212014"/>
    <x v="5"/>
    <x v="5"/>
    <s v="L221108401"/>
    <n v="-3"/>
    <n v="84287.164444444439"/>
    <n v="-252861.49333333332"/>
    <x v="1"/>
    <m/>
    <n v="20230036"/>
    <s v="Smile Arc (Martinelli)"/>
    <m/>
    <s v="Conny"/>
  </r>
  <r>
    <d v="2023-02-17T00:00:00"/>
    <s v="Sales"/>
    <x v="0"/>
    <s v="Bio-Ray"/>
    <s v="A-1PL-212008"/>
    <x v="8"/>
    <x v="8"/>
    <s v="L220504801"/>
    <n v="-8"/>
    <n v="65949.40444444443"/>
    <n v="-527595.23555555544"/>
    <x v="0"/>
    <m/>
    <n v="20230037"/>
    <s v="Grupo Helix (Panamá - Dra Ilka)"/>
    <m/>
    <s v="Conny"/>
  </r>
  <r>
    <d v="2023-02-17T00:00:00"/>
    <s v="Sales"/>
    <x v="0"/>
    <s v="Bio-Ray"/>
    <s v="A-1PS-222012"/>
    <x v="17"/>
    <x v="11"/>
    <s v="L220407701"/>
    <n v="-8"/>
    <n v="73331"/>
    <n v="-586648"/>
    <x v="1"/>
    <m/>
    <n v="20230037"/>
    <s v="Grupo Helix (Panamá - Dra Ilka)"/>
    <m/>
    <s v="Conny"/>
  </r>
  <r>
    <d v="2023-02-17T00:00:00"/>
    <s v="Sales"/>
    <x v="0"/>
    <s v="Bio-Ray"/>
    <s v="A-1PIZC-212014"/>
    <x v="5"/>
    <x v="5"/>
    <s v="L220812801"/>
    <n v="-16"/>
    <n v="73331"/>
    <n v="-1173296"/>
    <x v="1"/>
    <m/>
    <n v="20230037"/>
    <s v="Grupo Helix (Panamá - Dra Ilka)"/>
    <m/>
    <s v="Conny"/>
  </r>
  <r>
    <d v="2023-02-17T00:00:00"/>
    <s v="Sales"/>
    <x v="0"/>
    <s v="Bio-Ray"/>
    <s v="A-1PIZC-212017"/>
    <x v="6"/>
    <x v="6"/>
    <s v="L220922201"/>
    <n v="-4"/>
    <n v="84287.164444444439"/>
    <n v="-337148.65777777776"/>
    <x v="1"/>
    <m/>
    <n v="20230037"/>
    <s v="Grupo Helix (Panamá - Dra Ilka)"/>
    <m/>
    <s v="Conny"/>
  </r>
  <r>
    <d v="2023-02-17T00:00:00"/>
    <s v="Sales"/>
    <x v="0"/>
    <s v="Bio-Ray"/>
    <s v="A-1PL-211508"/>
    <x v="7"/>
    <x v="7"/>
    <s v="L211100801"/>
    <n v="-7"/>
    <n v="65949.40444444443"/>
    <n v="-461645.83111111098"/>
    <x v="0"/>
    <m/>
    <n v="20230037"/>
    <s v="Grupo Helix (Panamá - Dra Ilka)"/>
    <m/>
    <s v="Conny"/>
  </r>
  <r>
    <d v="2023-02-17T00:00:00"/>
    <s v="Sales"/>
    <x v="1"/>
    <s v="Bio-Ray"/>
    <n v="3318055"/>
    <x v="18"/>
    <x v="12"/>
    <s v="NA"/>
    <n v="-1"/>
    <n v="2160000"/>
    <n v="-2160000"/>
    <x v="0"/>
    <m/>
    <n v="20230037"/>
    <s v="Grupo Helix (Panamá - Dra Ilka)"/>
    <m/>
    <s v="Conny"/>
  </r>
  <r>
    <d v="2023-02-17T00:00:00"/>
    <s v="Sales"/>
    <x v="1"/>
    <s v="Bio-Ray"/>
    <n v="3308050"/>
    <x v="4"/>
    <x v="4"/>
    <s v="NA"/>
    <n v="-1"/>
    <n v="505243.49166666658"/>
    <n v="-505243.49166666658"/>
    <x v="1"/>
    <m/>
    <n v="20230037"/>
    <s v="Grupo Helix (Panamá - Dra Ilka)"/>
    <m/>
    <s v="Conny"/>
  </r>
  <r>
    <d v="2023-02-17T00:00:00"/>
    <s v="Purchasing"/>
    <x v="0"/>
    <s v="Ankyra"/>
    <s v="TSXX-LOA2012"/>
    <x v="3"/>
    <x v="3"/>
    <s v="EE138077X1"/>
    <n v="1"/>
    <n v="51750"/>
    <n v="51750"/>
    <x v="0"/>
    <s v="FV-105224"/>
    <m/>
    <m/>
    <m/>
    <m/>
  </r>
  <r>
    <d v="2023-02-17T00:00:00"/>
    <s v="Purchasing"/>
    <x v="0"/>
    <s v="Ankyra"/>
    <s v="TSXX-LOA2012"/>
    <x v="3"/>
    <x v="3"/>
    <s v="EE138080X1"/>
    <n v="13"/>
    <n v="51750"/>
    <n v="672750"/>
    <x v="0"/>
    <s v="FV-105224"/>
    <m/>
    <m/>
    <m/>
    <m/>
  </r>
  <r>
    <d v="2023-02-20T00:00:00"/>
    <s v="Donación"/>
    <x v="1"/>
    <s v="Bio-Ray"/>
    <s v="SMES #09"/>
    <x v="19"/>
    <x v="13"/>
    <m/>
    <n v="-1"/>
    <m/>
    <m/>
    <x v="0"/>
    <m/>
    <m/>
    <s v="Donación Dra Beatriz Erazo"/>
    <m/>
    <m/>
  </r>
  <r>
    <d v="2023-02-20T00:00:00"/>
    <s v="Donación"/>
    <x v="1"/>
    <s v="Bio-Ray"/>
    <s v="SMES #11"/>
    <x v="20"/>
    <x v="14"/>
    <m/>
    <n v="-1"/>
    <n v="73.06083650190115"/>
    <n v="-73.06083650190115"/>
    <x v="2"/>
    <m/>
    <m/>
    <s v="Donación Dra Beatriz Erazo"/>
    <m/>
    <m/>
  </r>
  <r>
    <d v="2023-02-20T00:00:00"/>
    <s v="Donación"/>
    <x v="1"/>
    <s v="Bio-Ray"/>
    <s v="106-11"/>
    <x v="21"/>
    <x v="15"/>
    <m/>
    <n v="-1"/>
    <m/>
    <m/>
    <x v="0"/>
    <m/>
    <m/>
    <s v="Donación Dra Beatriz Erazo"/>
    <m/>
    <m/>
  </r>
  <r>
    <d v="2023-02-20T00:00:00"/>
    <s v="Donación"/>
    <x v="0"/>
    <s v="Ankyra"/>
    <s v="TSXX-LOACE1508"/>
    <x v="16"/>
    <x v="9"/>
    <s v="EE138096X1"/>
    <n v="-2"/>
    <n v="61600"/>
    <m/>
    <x v="0"/>
    <m/>
    <m/>
    <s v="Donación Dr Villegas"/>
    <m/>
    <m/>
  </r>
  <r>
    <d v="2023-02-20T00:00:00"/>
    <s v="Donación"/>
    <x v="0"/>
    <s v="Ankyra"/>
    <s v="TSXX-LOA1508"/>
    <x v="10"/>
    <x v="7"/>
    <s v="EE141992X1"/>
    <n v="-2"/>
    <n v="51750"/>
    <m/>
    <x v="0"/>
    <m/>
    <m/>
    <s v="Donación Dr Villegas"/>
    <m/>
    <m/>
  </r>
  <r>
    <d v="2023-02-20T00:00:00"/>
    <s v="Donación"/>
    <x v="0"/>
    <s v="Ankyra"/>
    <s v="TSXX-LOA2008"/>
    <x v="11"/>
    <x v="8"/>
    <s v="EE141994X1"/>
    <n v="-2"/>
    <n v="51750"/>
    <m/>
    <x v="0"/>
    <m/>
    <m/>
    <s v="Donación Dr Villegas"/>
    <m/>
    <m/>
  </r>
  <r>
    <d v="2023-02-17T00:00:00"/>
    <s v="Purchasing"/>
    <x v="0"/>
    <s v="Ankyra"/>
    <s v="TSXX-LOA2010"/>
    <x v="0"/>
    <x v="0"/>
    <s v="EE133303X1"/>
    <n v="12"/>
    <n v="51750"/>
    <n v="621000"/>
    <x v="0"/>
    <s v="FV-105224"/>
    <m/>
    <m/>
    <m/>
    <m/>
  </r>
  <r>
    <d v="2023-02-20T00:00:00"/>
    <s v="Donación"/>
    <x v="0"/>
    <s v="Ankyra"/>
    <s v="TSXX-LOART2012"/>
    <x v="22"/>
    <x v="16"/>
    <s v="EE138101X1"/>
    <n v="-2"/>
    <n v="61600"/>
    <n v="-123200"/>
    <x v="0"/>
    <m/>
    <m/>
    <s v="Donación Dr Villegas"/>
    <m/>
    <m/>
  </r>
  <r>
    <d v="2023-02-20T00:00:00"/>
    <s v="Donación"/>
    <x v="0"/>
    <s v="Ankyra"/>
    <s v="TSXX-LOA2014"/>
    <x v="1"/>
    <x v="1"/>
    <s v="EE138091X1"/>
    <n v="-2"/>
    <n v="61600"/>
    <n v="-123200"/>
    <x v="0"/>
    <m/>
    <m/>
    <s v="Donación Dr Villegas"/>
    <m/>
    <m/>
  </r>
  <r>
    <d v="2023-02-20T00:00:00"/>
    <s v="Donación"/>
    <x v="0"/>
    <s v="Ankyra"/>
    <s v="TSXX-LOA2017"/>
    <x v="15"/>
    <x v="10"/>
    <s v="EE138094X1"/>
    <n v="-2"/>
    <n v="61600"/>
    <n v="-123200"/>
    <x v="0"/>
    <m/>
    <m/>
    <s v="Donación Dr Villegas"/>
    <m/>
    <m/>
  </r>
  <r>
    <d v="2023-02-20T00:00:00"/>
    <s v="Donación"/>
    <x v="1"/>
    <s v="Ankyra"/>
    <s v="820-029"/>
    <x v="23"/>
    <x v="17"/>
    <n v="49116"/>
    <n v="-5"/>
    <n v="357000"/>
    <n v="-1785000"/>
    <x v="0"/>
    <m/>
    <m/>
    <s v="Donación Dr Villegas"/>
    <m/>
    <m/>
  </r>
  <r>
    <d v="2023-02-20T00:00:00"/>
    <s v="Donación"/>
    <x v="1"/>
    <s v="Ankyra"/>
    <s v="820-031"/>
    <x v="24"/>
    <x v="18"/>
    <n v="48791"/>
    <n v="-5"/>
    <n v="90440"/>
    <n v="-452200"/>
    <x v="0"/>
    <m/>
    <m/>
    <s v="Donación Dr Villegas"/>
    <m/>
    <m/>
  </r>
  <r>
    <d v="2023-02-20T00:00:00"/>
    <s v="Donación"/>
    <x v="0"/>
    <s v="Ankyra"/>
    <s v="TSXX-LOA2012"/>
    <x v="3"/>
    <x v="3"/>
    <s v="EE138080X1"/>
    <n v="-1"/>
    <n v="51750"/>
    <n v="-51750"/>
    <x v="0"/>
    <m/>
    <m/>
    <s v="Donación Dr Villegas"/>
    <m/>
    <m/>
  </r>
  <r>
    <d v="2023-02-20T00:00:00"/>
    <s v="Donación"/>
    <x v="0"/>
    <s v="Ankyra"/>
    <s v="TSXX-LOA2012"/>
    <x v="3"/>
    <x v="3"/>
    <s v="EE138077X1"/>
    <n v="-1"/>
    <n v="51750"/>
    <n v="-51750"/>
    <x v="0"/>
    <m/>
    <m/>
    <s v="Donación Dr Villegas"/>
    <m/>
    <m/>
  </r>
  <r>
    <d v="2023-02-21T00:00:00"/>
    <s v="Purchasing"/>
    <x v="0"/>
    <s v="Ankyra"/>
    <s v="TSXX-LOA2008"/>
    <x v="11"/>
    <x v="8"/>
    <s v="EE121923X1"/>
    <n v="10"/>
    <n v="51750"/>
    <n v="517500"/>
    <x v="0"/>
    <s v="FV-105529"/>
    <m/>
    <m/>
    <m/>
    <m/>
  </r>
  <r>
    <d v="2023-02-17T00:00:00"/>
    <s v="Purchasing"/>
    <x v="0"/>
    <s v="Ankyra"/>
    <s v="TSXX-LOA2010"/>
    <x v="0"/>
    <x v="0"/>
    <s v="EE141996X1"/>
    <n v="9"/>
    <n v="51750"/>
    <n v="465750"/>
    <x v="0"/>
    <s v="FV-105224"/>
    <m/>
    <m/>
    <m/>
    <m/>
  </r>
  <r>
    <d v="2023-02-17T00:00:00"/>
    <s v="Purchasing"/>
    <x v="0"/>
    <s v="Ankyra"/>
    <s v="TSXX-LOA2010"/>
    <x v="0"/>
    <x v="0"/>
    <s v="EE148354X1"/>
    <n v="40"/>
    <n v="51750"/>
    <n v="2070000"/>
    <x v="0"/>
    <s v="FV-105224"/>
    <m/>
    <m/>
    <m/>
    <m/>
  </r>
  <r>
    <d v="2023-02-20T00:00:00"/>
    <s v="Donación"/>
    <x v="0"/>
    <s v="Ankyra"/>
    <s v="TSXX-LOA2010"/>
    <x v="0"/>
    <x v="0"/>
    <s v="EE148352X1"/>
    <n v="-2"/>
    <n v="51750"/>
    <n v="-103500"/>
    <x v="0"/>
    <m/>
    <m/>
    <s v="Donación Dr Villegas"/>
    <m/>
    <m/>
  </r>
  <r>
    <d v="2023-02-21T00:00:00"/>
    <s v="Purchasing"/>
    <x v="0"/>
    <s v="Ankyra"/>
    <s v="TSXX-LOA2012"/>
    <x v="3"/>
    <x v="3"/>
    <s v="EE148360X1"/>
    <n v="60"/>
    <n v="51750"/>
    <n v="3105000"/>
    <x v="0"/>
    <s v="FV-105529"/>
    <m/>
    <m/>
    <m/>
    <m/>
  </r>
  <r>
    <d v="2023-02-21T00:00:00"/>
    <s v="Purchasing"/>
    <x v="0"/>
    <s v="Ankyra"/>
    <s v="TSXX-LOA2012"/>
    <x v="3"/>
    <x v="3"/>
    <s v="EE148367X1"/>
    <n v="60"/>
    <n v="51750"/>
    <n v="3105000"/>
    <x v="0"/>
    <s v="FV-105529"/>
    <m/>
    <m/>
    <m/>
    <m/>
  </r>
  <r>
    <d v="2023-02-21T00:00:00"/>
    <s v="Purchasing"/>
    <x v="0"/>
    <s v="Ankyra"/>
    <s v="TSXX-LOA2012"/>
    <x v="3"/>
    <x v="3"/>
    <s v="EE148368X1"/>
    <n v="60"/>
    <n v="51750"/>
    <n v="3105000"/>
    <x v="0"/>
    <s v="FV-105529"/>
    <m/>
    <m/>
    <m/>
    <m/>
  </r>
  <r>
    <d v="2023-02-22T00:00:00"/>
    <s v="Inventory movement"/>
    <x v="1"/>
    <s v="Bio-Ray"/>
    <n v="3318225"/>
    <x v="2"/>
    <x v="2"/>
    <m/>
    <n v="-1"/>
    <n v="153420.53519000002"/>
    <n v="-153420.53519000002"/>
    <x v="1"/>
    <m/>
    <m/>
    <m/>
    <s v="Oscar Haptica (archivo STL Perú)"/>
    <m/>
  </r>
  <r>
    <d v="2023-02-22T00:00:00"/>
    <s v="Inventory movement"/>
    <x v="1"/>
    <s v="Bio-Ray"/>
    <s v="SMES #11"/>
    <x v="20"/>
    <x v="14"/>
    <m/>
    <n v="-1"/>
    <n v="73.06083650190115"/>
    <n v="-73.06083650190115"/>
    <x v="2"/>
    <m/>
    <m/>
    <m/>
    <s v="Oscar Haptica (archivo STL Perú)"/>
    <m/>
  </r>
  <r>
    <d v="2023-02-22T00:00:00"/>
    <s v="Inventory movement"/>
    <x v="1"/>
    <s v="Bio-Ray"/>
    <s v="106-11"/>
    <x v="21"/>
    <x v="15"/>
    <m/>
    <n v="-1"/>
    <m/>
    <m/>
    <x v="0"/>
    <m/>
    <m/>
    <m/>
    <s v="Oscar Haptica (archivo STL Perú)"/>
    <m/>
  </r>
  <r>
    <d v="2023-02-22T00:00:00"/>
    <s v="Purchasing"/>
    <x v="0"/>
    <s v="Ankyra"/>
    <s v="TSXX-LOA2014"/>
    <x v="1"/>
    <x v="1"/>
    <s v="EE148373X1"/>
    <n v="60"/>
    <n v="51750"/>
    <n v="3105000"/>
    <x v="0"/>
    <s v="FV-105696"/>
    <m/>
    <m/>
    <m/>
    <m/>
  </r>
  <r>
    <d v="2023-02-22T00:00:00"/>
    <s v="Purchasing"/>
    <x v="0"/>
    <s v="Ankyra"/>
    <s v="TSXX-LOA2014"/>
    <x v="1"/>
    <x v="1"/>
    <s v="EE148376X1"/>
    <n v="60"/>
    <n v="51750"/>
    <n v="3105000"/>
    <x v="0"/>
    <s v="FV-105696"/>
    <m/>
    <m/>
    <m/>
    <m/>
  </r>
  <r>
    <d v="2023-02-22T00:00:00"/>
    <s v="Purchasing"/>
    <x v="0"/>
    <s v="Ankyra"/>
    <s v="TSXX-LOA2014"/>
    <x v="1"/>
    <x v="1"/>
    <s v="EE148377X1"/>
    <n v="60"/>
    <n v="51750"/>
    <n v="3105000"/>
    <x v="0"/>
    <s v="FV-105696"/>
    <m/>
    <m/>
    <m/>
    <m/>
  </r>
  <r>
    <d v="2023-02-22T00:00:00"/>
    <s v="Purchasing"/>
    <x v="0"/>
    <s v="Ankyra"/>
    <s v="TSXX-LOA2017"/>
    <x v="15"/>
    <x v="10"/>
    <s v="EE148379X1"/>
    <n v="60"/>
    <n v="51750"/>
    <n v="3105000"/>
    <x v="0"/>
    <s v="FV-105696"/>
    <m/>
    <m/>
    <m/>
    <m/>
  </r>
  <r>
    <d v="2023-02-22T00:00:00"/>
    <s v="Purchasing"/>
    <x v="0"/>
    <s v="Ankyra"/>
    <s v="TSXX-LOA2012"/>
    <x v="3"/>
    <x v="3"/>
    <s v="EE148366X1"/>
    <n v="6"/>
    <n v="51750"/>
    <n v="310500"/>
    <x v="0"/>
    <s v="FV-105696"/>
    <m/>
    <m/>
    <m/>
    <m/>
  </r>
  <r>
    <d v="2023-02-21T00:00:00"/>
    <s v="Purchasing"/>
    <x v="0"/>
    <s v="Ankyra"/>
    <s v="TSXX-LOA2010"/>
    <x v="0"/>
    <x v="0"/>
    <s v="EE148354X1"/>
    <n v="10"/>
    <n v="51750"/>
    <n v="517500"/>
    <x v="0"/>
    <s v="FV-105529"/>
    <m/>
    <m/>
    <m/>
    <m/>
  </r>
  <r>
    <d v="2023-02-23T00:00:00"/>
    <s v="Inventory loan"/>
    <x v="0"/>
    <s v="Ankyra"/>
    <s v="TSXX-LOA2014"/>
    <x v="1"/>
    <x v="1"/>
    <s v="EE138091X1"/>
    <n v="-8"/>
    <n v="61600"/>
    <n v="-492800"/>
    <x v="0"/>
    <m/>
    <n v="20230046"/>
    <m/>
    <s v="COIDES"/>
    <s v="NA"/>
  </r>
  <r>
    <d v="2023-02-23T00:00:00"/>
    <s v="Inventory loan"/>
    <x v="0"/>
    <s v="Ankyra"/>
    <s v="TSXX-LOA2012"/>
    <x v="3"/>
    <x v="3"/>
    <s v="EE138080X1"/>
    <n v="-12"/>
    <n v="51750"/>
    <n v="-621000"/>
    <x v="0"/>
    <m/>
    <n v="20230046"/>
    <m/>
    <s v="COIDES"/>
    <s v="NA"/>
  </r>
  <r>
    <d v="2023-02-24T00:00:00"/>
    <s v="Purchasing"/>
    <x v="0"/>
    <s v="Bio-Ray"/>
    <s v="V-201408"/>
    <x v="25"/>
    <x v="19"/>
    <s v="L221110101"/>
    <n v="15"/>
    <n v="93249"/>
    <n v="1398735"/>
    <x v="0"/>
    <s v="Orthopremium FEV7261"/>
    <m/>
    <m/>
    <m/>
    <m/>
  </r>
  <r>
    <d v="2023-02-24T00:00:00"/>
    <s v="Purchasing"/>
    <x v="0"/>
    <s v="Bio-Ray"/>
    <s v="A-1PL-211508"/>
    <x v="7"/>
    <x v="7"/>
    <s v="L220602101"/>
    <n v="50"/>
    <n v="81594"/>
    <n v="4079700"/>
    <x v="0"/>
    <s v="Orthopremium FEV7261"/>
    <m/>
    <m/>
    <m/>
    <m/>
  </r>
  <r>
    <d v="2023-02-24T00:00:00"/>
    <s v="Purchasing"/>
    <x v="0"/>
    <s v="Bio-Ray"/>
    <s v="A-1PL-212008"/>
    <x v="8"/>
    <x v="8"/>
    <s v="L220504801"/>
    <n v="60"/>
    <n v="81594"/>
    <n v="4895640"/>
    <x v="0"/>
    <s v="Orthopremium FEV7261"/>
    <m/>
    <m/>
    <m/>
    <m/>
  </r>
  <r>
    <d v="2023-02-21T00:00:00"/>
    <s v="Purchasing"/>
    <x v="0"/>
    <s v="Ankyra"/>
    <s v="TSXX-LOA2010"/>
    <x v="0"/>
    <x v="0"/>
    <s v="EE148358X1"/>
    <n v="60"/>
    <n v="51750"/>
    <n v="3105000"/>
    <x v="0"/>
    <s v="FV-105529"/>
    <m/>
    <m/>
    <m/>
    <m/>
  </r>
  <r>
    <d v="2023-02-21T00:00:00"/>
    <s v="Purchasing"/>
    <x v="0"/>
    <s v="Ankyra"/>
    <s v="TSXX-LOA2010"/>
    <x v="0"/>
    <x v="0"/>
    <s v="EE148359X1"/>
    <n v="9"/>
    <n v="51750"/>
    <n v="465750"/>
    <x v="0"/>
    <s v="FV-105529"/>
    <m/>
    <m/>
    <m/>
    <m/>
  </r>
  <r>
    <d v="2023-02-23T00:00:00"/>
    <s v="Inventory loan"/>
    <x v="0"/>
    <s v="Ankyra"/>
    <s v="TSXX-LOA2010"/>
    <x v="0"/>
    <x v="0"/>
    <s v="EE148354X1"/>
    <n v="-10"/>
    <n v="51750"/>
    <n v="-517500"/>
    <x v="0"/>
    <m/>
    <n v="20230046"/>
    <m/>
    <s v="COIDES"/>
    <s v="NA"/>
  </r>
  <r>
    <d v="2023-02-24T00:00:00"/>
    <s v="Purchasing"/>
    <x v="0"/>
    <s v="Bio-Ray"/>
    <s v="A-1PS-222012"/>
    <x v="17"/>
    <x v="11"/>
    <s v="L220601301"/>
    <n v="40"/>
    <n v="104000"/>
    <n v="4160000"/>
    <x v="1"/>
    <s v="Orthopremium FEV7261"/>
    <m/>
    <m/>
    <m/>
    <m/>
  </r>
  <r>
    <d v="2023-02-24T00:00:00"/>
    <s v="Purchasing"/>
    <x v="0"/>
    <s v="Bio-Ray"/>
    <s v="A-1PIZC-212014"/>
    <x v="5"/>
    <x v="5"/>
    <s v="L221113401"/>
    <n v="20"/>
    <n v="104905"/>
    <n v="2098100"/>
    <x v="1"/>
    <s v="Orthopremium FEV7261"/>
    <m/>
    <m/>
    <m/>
    <m/>
  </r>
  <r>
    <d v="2023-02-24T00:00:00"/>
    <s v="Purchasing"/>
    <x v="0"/>
    <s v="Bio-Ray"/>
    <s v="A-1PIZC-212017"/>
    <x v="6"/>
    <x v="6"/>
    <s v="L221110301"/>
    <n v="20"/>
    <n v="104905"/>
    <n v="2098100"/>
    <x v="1"/>
    <s v="Orthopremium FEV7261"/>
    <m/>
    <m/>
    <m/>
    <m/>
  </r>
  <r>
    <d v="2023-02-24T00:00:00"/>
    <s v="Sales"/>
    <x v="0"/>
    <s v="Bio-Ray"/>
    <s v="A-1PL-211508"/>
    <x v="7"/>
    <x v="7"/>
    <s v="L211100801"/>
    <n v="-8"/>
    <n v="65949.40444444443"/>
    <n v="-527595.23555555544"/>
    <x v="0"/>
    <m/>
    <n v="20230047"/>
    <s v="Rodrigo García (Costa Rica)"/>
    <m/>
    <s v="Conny"/>
  </r>
  <r>
    <d v="2023-02-24T00:00:00"/>
    <s v="Sales"/>
    <x v="0"/>
    <s v="Bio-Ray"/>
    <s v="A-1PL-212008"/>
    <x v="8"/>
    <x v="8"/>
    <s v="L220504801"/>
    <n v="-3"/>
    <n v="65949.40444444443"/>
    <n v="-197848.21333333329"/>
    <x v="0"/>
    <m/>
    <n v="20230047"/>
    <s v="Rodrigo García (Costa Rica)"/>
    <m/>
    <s v="Conny"/>
  </r>
  <r>
    <d v="2023-02-24T00:00:00"/>
    <s v="Purchasing"/>
    <x v="0"/>
    <s v="Bio-Ray"/>
    <s v="A-1PL-212010"/>
    <x v="9"/>
    <x v="0"/>
    <s v="L220922901"/>
    <n v="100"/>
    <n v="81594"/>
    <n v="8159400"/>
    <x v="0"/>
    <s v="Orthopremium FEV7261"/>
    <m/>
    <m/>
    <m/>
    <m/>
  </r>
  <r>
    <d v="2023-02-24T00:00:00"/>
    <s v="Sales"/>
    <x v="0"/>
    <s v="Bio-Ray"/>
    <s v="A-1PS-222012"/>
    <x v="17"/>
    <x v="11"/>
    <s v="L220601301"/>
    <n v="-2"/>
    <n v="104000"/>
    <n v="-208000"/>
    <x v="1"/>
    <m/>
    <n v="20230047"/>
    <s v="Rodrigo García (Costa Rica)"/>
    <m/>
    <s v="Conny"/>
  </r>
  <r>
    <d v="2023-02-24T00:00:00"/>
    <s v="Sales"/>
    <x v="0"/>
    <s v="Bio-Ray"/>
    <s v="A-1PIZC-212014"/>
    <x v="5"/>
    <x v="5"/>
    <s v="L221108401"/>
    <n v="-12"/>
    <n v="84287.164444444439"/>
    <n v="-1011445.9733333333"/>
    <x v="1"/>
    <m/>
    <n v="20230047"/>
    <s v="Rodrigo García (Costa Rica)"/>
    <m/>
    <s v="Conny"/>
  </r>
  <r>
    <d v="2023-02-24T00:00:00"/>
    <s v="Sales"/>
    <x v="0"/>
    <s v="Bio-Ray"/>
    <s v="A-1PIZC-212017"/>
    <x v="6"/>
    <x v="6"/>
    <s v="L220922201"/>
    <n v="-2"/>
    <n v="84287.164444444439"/>
    <n v="-168574.32888888888"/>
    <x v="1"/>
    <m/>
    <n v="20230047"/>
    <s v="Rodrigo García (Costa Rica)"/>
    <m/>
    <s v="Conny"/>
  </r>
  <r>
    <d v="2023-02-24T00:00:00"/>
    <s v="Sales"/>
    <x v="0"/>
    <s v="Ankyra"/>
    <s v="TSXX-LOA2014"/>
    <x v="1"/>
    <x v="1"/>
    <s v="EE138091X1"/>
    <n v="-2"/>
    <n v="61600"/>
    <n v="-123200"/>
    <x v="0"/>
    <m/>
    <n v="20230047"/>
    <s v="Rodrigo García (Costa Rica)"/>
    <m/>
    <s v="Conny"/>
  </r>
  <r>
    <d v="2023-02-24T00:00:00"/>
    <s v="Sales"/>
    <x v="1"/>
    <s v="Ankyra"/>
    <s v="820-031"/>
    <x v="24"/>
    <x v="18"/>
    <n v="48791"/>
    <n v="-2"/>
    <n v="90440"/>
    <n v="-180880"/>
    <x v="0"/>
    <m/>
    <n v="20230047"/>
    <s v="Rodrigo García (Costa Rica)"/>
    <m/>
    <s v="Conny"/>
  </r>
  <r>
    <d v="2023-02-24T00:00:00"/>
    <s v="Sales"/>
    <x v="1"/>
    <s v="Ankyra"/>
    <s v="820-029"/>
    <x v="23"/>
    <x v="17"/>
    <n v="49116"/>
    <n v="-3"/>
    <n v="357000"/>
    <n v="-1071000"/>
    <x v="0"/>
    <m/>
    <n v="20230047"/>
    <s v="Rodrigo García (Costa Rica)"/>
    <m/>
    <s v="Conny"/>
  </r>
  <r>
    <d v="2023-02-24T00:00:00"/>
    <s v="Sales"/>
    <x v="1"/>
    <s v="Ankyra"/>
    <s v="820-031"/>
    <x v="24"/>
    <x v="18"/>
    <n v="48791"/>
    <n v="-3"/>
    <n v="90440"/>
    <n v="-271320"/>
    <x v="0"/>
    <m/>
    <n v="20230047"/>
    <s v="Rodrigo García (Costa Rica)"/>
    <m/>
    <s v="Conny"/>
  </r>
  <r>
    <d v="2023-02-24T00:00:00"/>
    <s v="Purchasing"/>
    <x v="0"/>
    <s v="Bio-Ray"/>
    <s v="A-1PL-212010"/>
    <x v="9"/>
    <x v="0"/>
    <s v="L220923001"/>
    <n v="100"/>
    <n v="81594"/>
    <n v="8159400"/>
    <x v="0"/>
    <s v="Orthopremium FEV7261"/>
    <m/>
    <m/>
    <m/>
    <m/>
  </r>
  <r>
    <d v="2023-02-24T00:00:00"/>
    <s v="Damage"/>
    <x v="1"/>
    <s v="Ankyra"/>
    <s v="820-031"/>
    <x v="24"/>
    <x v="18"/>
    <n v="48791"/>
    <n v="-8"/>
    <n v="90440"/>
    <n v="-723520"/>
    <x v="0"/>
    <s v="Producto con caucho roto"/>
    <m/>
    <m/>
    <m/>
    <s v="Producto con caucho roto"/>
  </r>
  <r>
    <d v="2023-02-24T00:00:00"/>
    <s v="Sales"/>
    <x v="0"/>
    <s v="Ankyra"/>
    <s v="TSXX-LOA2012"/>
    <x v="3"/>
    <x v="3"/>
    <s v="EE148367X1"/>
    <n v="-2"/>
    <n v="51750"/>
    <n v="-103500"/>
    <x v="0"/>
    <m/>
    <n v="20230047"/>
    <s v="Rodrigo García (Costa Rica)"/>
    <m/>
    <s v="Conny"/>
  </r>
  <r>
    <d v="2023-02-28T00:00:00"/>
    <s v="Purchasing"/>
    <x v="0"/>
    <s v="Ankyra"/>
    <s v="TSXX-LOA2014"/>
    <x v="1"/>
    <x v="1"/>
    <s v="EE148374X1"/>
    <n v="10"/>
    <n v="51750"/>
    <n v="517500"/>
    <x v="0"/>
    <s v="FV-106020"/>
    <m/>
    <m/>
    <m/>
    <m/>
  </r>
  <r>
    <d v="2023-02-28T00:00:00"/>
    <s v="Purchasing"/>
    <x v="0"/>
    <s v="Ankyra"/>
    <s v="TSXX-LOA2017"/>
    <x v="15"/>
    <x v="10"/>
    <s v="EE148380X1"/>
    <n v="5"/>
    <n v="51750"/>
    <n v="258750"/>
    <x v="0"/>
    <s v="FV-106020"/>
    <m/>
    <m/>
    <m/>
    <m/>
  </r>
  <r>
    <d v="2023-02-28T00:00:00"/>
    <s v="Purchasing"/>
    <x v="0"/>
    <s v="Ankyra"/>
    <s v="TSXX-LOA2017"/>
    <x v="15"/>
    <x v="10"/>
    <s v="EE148381X1"/>
    <n v="20"/>
    <n v="51750"/>
    <n v="1035000"/>
    <x v="0"/>
    <s v="FV-106020"/>
    <m/>
    <m/>
    <m/>
    <m/>
  </r>
  <r>
    <d v="2023-02-28T00:00:00"/>
    <s v="Purchasing"/>
    <x v="0"/>
    <s v="Ankyra"/>
    <s v="TSXX-LOA2008"/>
    <x v="11"/>
    <x v="8"/>
    <s v="EE148349X1"/>
    <n v="16"/>
    <n v="51750"/>
    <n v="828000"/>
    <x v="0"/>
    <s v="FV-106020"/>
    <m/>
    <m/>
    <m/>
    <m/>
  </r>
  <r>
    <d v="2023-02-28T00:00:00"/>
    <s v="Purchasing"/>
    <x v="0"/>
    <s v="Ankyra"/>
    <s v="TSXX-LOA2008"/>
    <x v="11"/>
    <x v="8"/>
    <s v="EE148350X1"/>
    <n v="60"/>
    <n v="51750"/>
    <n v="3105000"/>
    <x v="0"/>
    <s v="FV-106020"/>
    <m/>
    <m/>
    <m/>
    <m/>
  </r>
  <r>
    <d v="2023-02-28T00:00:00"/>
    <s v="Purchasing"/>
    <x v="0"/>
    <s v="Ankyra"/>
    <s v="TSXX-LOART2012"/>
    <x v="26"/>
    <x v="16"/>
    <s v="EE148384X1"/>
    <n v="50"/>
    <n v="51750"/>
    <n v="2587500"/>
    <x v="0"/>
    <s v="FV-106020"/>
    <m/>
    <m/>
    <m/>
    <m/>
  </r>
  <r>
    <d v="2023-02-28T00:00:00"/>
    <s v="Training"/>
    <x v="0"/>
    <s v="Ankyra"/>
    <s v="TSXX-LOART2012"/>
    <x v="26"/>
    <x v="16"/>
    <s v="EE148384X1"/>
    <n v="-2"/>
    <n v="51750"/>
    <n v="-103500"/>
    <x v="0"/>
    <m/>
    <m/>
    <s v="Dra Elsa Arango"/>
    <m/>
    <m/>
  </r>
  <r>
    <d v="2023-02-28T00:00:00"/>
    <s v="Training"/>
    <x v="0"/>
    <s v="Ankyra"/>
    <s v="TSXX-LOA2014"/>
    <x v="1"/>
    <x v="1"/>
    <s v="EE148374X1"/>
    <n v="-2"/>
    <n v="51750"/>
    <n v="-103500"/>
    <x v="0"/>
    <m/>
    <m/>
    <s v="Dra Elsa Arango"/>
    <m/>
    <m/>
  </r>
  <r>
    <d v="2023-02-28T00:00:00"/>
    <s v="Training"/>
    <x v="0"/>
    <s v="Ankyra"/>
    <s v="TSXX-LOA2008"/>
    <x v="11"/>
    <x v="8"/>
    <s v="EE148349X1"/>
    <n v="-2"/>
    <n v="51750"/>
    <n v="-103500"/>
    <x v="0"/>
    <m/>
    <m/>
    <s v="Dra Elsa Arango"/>
    <m/>
    <m/>
  </r>
  <r>
    <d v="2023-02-28T00:00:00"/>
    <s v="Purchasing"/>
    <x v="1"/>
    <s v="Bio-Ray"/>
    <n v="3348235"/>
    <x v="27"/>
    <x v="20"/>
    <m/>
    <n v="10"/>
    <n v="153420.53519000002"/>
    <n v="1534205.3519000001"/>
    <x v="0"/>
    <s v="BioRay 20230203"/>
    <m/>
    <m/>
    <m/>
    <m/>
  </r>
  <r>
    <d v="2023-02-28T00:00:00"/>
    <s v="Purchasing"/>
    <x v="1"/>
    <s v="Bio-Ray"/>
    <n v="3318235"/>
    <x v="28"/>
    <x v="18"/>
    <m/>
    <n v="40"/>
    <n v="126823.496"/>
    <n v="5072939.84"/>
    <x v="1"/>
    <s v="BioRay 20230203"/>
    <m/>
    <m/>
    <m/>
    <m/>
  </r>
  <r>
    <d v="2023-02-28T00:00:00"/>
    <s v="Sales"/>
    <x v="1"/>
    <s v="Bio-Ray"/>
    <n v="3348235"/>
    <x v="27"/>
    <x v="20"/>
    <m/>
    <n v="-5"/>
    <n v="153420.53519000002"/>
    <n v="-767102.67595000006"/>
    <x v="0"/>
    <m/>
    <n v="20230030"/>
    <s v="Orthopremium ltda"/>
    <m/>
    <s v="NA"/>
  </r>
  <r>
    <d v="2023-02-28T00:00:00"/>
    <s v="Sales"/>
    <x v="1"/>
    <s v="Bio-Ray"/>
    <n v="3318235"/>
    <x v="28"/>
    <x v="18"/>
    <m/>
    <n v="-20"/>
    <n v="126823.496"/>
    <n v="-2536469.92"/>
    <x v="1"/>
    <m/>
    <n v="20230030"/>
    <s v="Orthopremium ltda"/>
    <m/>
    <s v="NA"/>
  </r>
  <r>
    <d v="2023-02-24T00:00:00"/>
    <s v="Purchasing"/>
    <x v="0"/>
    <s v="Bio-Ray"/>
    <s v="A-1PL-212010"/>
    <x v="9"/>
    <x v="0"/>
    <s v="L221110401"/>
    <n v="100"/>
    <n v="81594"/>
    <n v="8159400"/>
    <x v="0"/>
    <s v="Orthopremium FEV7261"/>
    <m/>
    <m/>
    <m/>
    <m/>
  </r>
  <r>
    <d v="2023-03-02T00:00:00"/>
    <s v="Inventory loan"/>
    <x v="0"/>
    <s v="Ankyra"/>
    <s v="TSXX-LOA2014"/>
    <x v="1"/>
    <x v="1"/>
    <s v="EE148375X1"/>
    <n v="8"/>
    <n v="51750"/>
    <n v="414000"/>
    <x v="0"/>
    <m/>
    <m/>
    <m/>
    <s v="COIDES"/>
    <m/>
  </r>
  <r>
    <d v="2023-03-02T00:00:00"/>
    <s v="Purchasing"/>
    <x v="0"/>
    <s v="Ankyra"/>
    <s v="TSXX-LOA1508"/>
    <x v="10"/>
    <x v="7"/>
    <s v="EE148344X1"/>
    <n v="5"/>
    <n v="51750"/>
    <n v="258750"/>
    <x v="0"/>
    <s v="FV-106026"/>
    <m/>
    <m/>
    <m/>
    <m/>
  </r>
  <r>
    <d v="2023-03-02T00:00:00"/>
    <s v="Purchasing"/>
    <x v="0"/>
    <s v="Ankyra"/>
    <s v="TSXX-LOA1508"/>
    <x v="10"/>
    <x v="7"/>
    <s v="EE148344X2"/>
    <n v="10"/>
    <n v="51750"/>
    <n v="517500"/>
    <x v="0"/>
    <s v="FV-106026"/>
    <m/>
    <m/>
    <m/>
    <m/>
  </r>
  <r>
    <d v="2023-03-02T00:00:00"/>
    <s v="Purchasing"/>
    <x v="0"/>
    <s v="Ankyra"/>
    <s v="TSXX-LOA1508"/>
    <x v="10"/>
    <x v="7"/>
    <s v="EE148345X1"/>
    <n v="60"/>
    <n v="51750"/>
    <n v="3105000"/>
    <x v="0"/>
    <s v="FV-106026"/>
    <m/>
    <m/>
    <m/>
    <m/>
  </r>
  <r>
    <d v="2023-03-02T00:00:00"/>
    <s v="Purchasing"/>
    <x v="0"/>
    <s v="Ankyra"/>
    <s v="TSXX-LOA1508"/>
    <x v="10"/>
    <x v="7"/>
    <s v="EE148346X1"/>
    <n v="60"/>
    <n v="51750"/>
    <n v="3105000"/>
    <x v="0"/>
    <s v="FV-106026"/>
    <m/>
    <m/>
    <m/>
    <m/>
  </r>
  <r>
    <d v="2023-03-02T00:00:00"/>
    <s v="Purchasing"/>
    <x v="0"/>
    <s v="Ankyra"/>
    <s v="TSXX-LOA1508"/>
    <x v="10"/>
    <x v="7"/>
    <s v="EE148348X1"/>
    <n v="50"/>
    <n v="51750"/>
    <n v="2587500"/>
    <x v="0"/>
    <s v="FV-106026"/>
    <m/>
    <m/>
    <m/>
    <m/>
  </r>
  <r>
    <d v="2023-03-02T00:00:00"/>
    <s v="Purchasing"/>
    <x v="0"/>
    <s v="Ankyra"/>
    <s v="TSXX-LOACE1508"/>
    <x v="29"/>
    <x v="9"/>
    <s v="EE148382X1"/>
    <n v="60"/>
    <n v="51750"/>
    <n v="3105000"/>
    <x v="0"/>
    <s v="FV-106026"/>
    <m/>
    <m/>
    <m/>
    <m/>
  </r>
  <r>
    <d v="2023-03-02T00:00:00"/>
    <s v="Purchasing"/>
    <x v="0"/>
    <s v="Ankyra"/>
    <s v="TSXX-LOACE1508"/>
    <x v="29"/>
    <x v="9"/>
    <s v="EE149532X1"/>
    <n v="38"/>
    <n v="51750"/>
    <n v="1966500"/>
    <x v="0"/>
    <s v="FV-106026"/>
    <m/>
    <m/>
    <m/>
    <m/>
  </r>
  <r>
    <d v="2023-03-10T00:00:00"/>
    <s v="Donación"/>
    <x v="0"/>
    <s v="Ankyra"/>
    <s v="TSXX-LOART2012"/>
    <x v="22"/>
    <x v="16"/>
    <s v="EE138101X1"/>
    <n v="-2"/>
    <n v="61600"/>
    <n v="-123200"/>
    <x v="0"/>
    <m/>
    <m/>
    <s v="Virginia - uso consultorio Elsa Arango"/>
    <m/>
    <m/>
  </r>
  <r>
    <d v="2023-03-10T00:00:00"/>
    <s v="Donación"/>
    <x v="0"/>
    <s v="Ankyra"/>
    <s v="TSXX-LOA2014"/>
    <x v="1"/>
    <x v="1"/>
    <s v="EE148375X1"/>
    <n v="-2"/>
    <n v="51750"/>
    <n v="-103500"/>
    <x v="0"/>
    <m/>
    <m/>
    <s v="Virginia - uso consultorio Elsa Arango"/>
    <m/>
    <m/>
  </r>
  <r>
    <d v="2023-02-24T00:00:00"/>
    <s v="Sales"/>
    <x v="0"/>
    <s v="Bio-Ray"/>
    <s v="A-1PL-212010"/>
    <x v="9"/>
    <x v="0"/>
    <s v="L221110401"/>
    <n v="-8"/>
    <n v="81594"/>
    <n v="-652752"/>
    <x v="0"/>
    <m/>
    <n v="20230047"/>
    <s v="Rodrigo García (Costa Rica)"/>
    <m/>
    <s v="Conny"/>
  </r>
  <r>
    <d v="2023-03-10T00:00:00"/>
    <s v="Donación"/>
    <x v="0"/>
    <s v="Ankyra"/>
    <s v="TSXX-LOA2017"/>
    <x v="15"/>
    <x v="10"/>
    <s v="EE138094X1"/>
    <n v="-2"/>
    <n v="61600"/>
    <n v="-123200"/>
    <x v="0"/>
    <m/>
    <m/>
    <s v="Virginia - uso consultorio Elsa Arango"/>
    <m/>
    <m/>
  </r>
  <r>
    <d v="2023-03-10T00:00:00"/>
    <s v="Inventory loan"/>
    <x v="1"/>
    <s v="Ankyra"/>
    <s v="820-032"/>
    <x v="30"/>
    <x v="2"/>
    <m/>
    <n v="10"/>
    <n v="83600"/>
    <n v="836000"/>
    <x v="0"/>
    <m/>
    <m/>
    <m/>
    <s v="Orthopremium"/>
    <m/>
  </r>
  <r>
    <d v="2023-03-10T00:00:00"/>
    <s v="Inventory movement"/>
    <x v="1"/>
    <s v="Ankyra"/>
    <s v="820-028"/>
    <x v="31"/>
    <x v="21"/>
    <m/>
    <n v="10"/>
    <n v="172550"/>
    <n v="1725500"/>
    <x v="0"/>
    <m/>
    <m/>
    <m/>
    <s v="Orthopremium"/>
    <m/>
  </r>
  <r>
    <d v="2023-03-10T00:00:00"/>
    <s v="Training"/>
    <x v="1"/>
    <s v="Ankyra"/>
    <s v="820-032"/>
    <x v="30"/>
    <x v="2"/>
    <m/>
    <n v="-10"/>
    <n v="83600"/>
    <n v="-836000"/>
    <x v="0"/>
    <m/>
    <m/>
    <s v="Certificación"/>
    <s v="Virgina Hurtado"/>
    <m/>
  </r>
  <r>
    <d v="2023-03-10T00:00:00"/>
    <s v="Training"/>
    <x v="1"/>
    <s v="Ankyra"/>
    <s v="820-028"/>
    <x v="31"/>
    <x v="21"/>
    <m/>
    <n v="-11"/>
    <n v="172550"/>
    <n v="-1898050"/>
    <x v="0"/>
    <m/>
    <m/>
    <s v="Certificación"/>
    <s v="Virgina Hurtado"/>
    <m/>
  </r>
  <r>
    <d v="2023-03-02T00:00:00"/>
    <s v="Inventory loan"/>
    <x v="0"/>
    <s v="Ankyra"/>
    <s v="TSXX-LOA2012"/>
    <x v="3"/>
    <x v="3"/>
    <s v="EE148362X1"/>
    <n v="20"/>
    <n v="51750"/>
    <n v="1035000"/>
    <x v="0"/>
    <m/>
    <m/>
    <m/>
    <s v="COIDES"/>
    <m/>
  </r>
  <r>
    <d v="2023-02-17T00:00:00"/>
    <s v="Sales"/>
    <x v="0"/>
    <s v="Bio-Ray"/>
    <s v="A-1PL-212012"/>
    <x v="13"/>
    <x v="3"/>
    <s v="L221107201"/>
    <n v="-55"/>
    <n v="65949.40444444443"/>
    <n v="-3627217.2444444438"/>
    <x v="0"/>
    <m/>
    <n v="20230036"/>
    <s v="Smile Arc (Martinelli)"/>
    <m/>
    <s v="Conny"/>
  </r>
  <r>
    <d v="2023-03-13T00:00:00"/>
    <s v="Inventory loan"/>
    <x v="0"/>
    <s v="Ankyra"/>
    <s v="TSXX-LOA2017"/>
    <x v="15"/>
    <x v="10"/>
    <s v="EE138094X1"/>
    <n v="-15"/>
    <n v="61600"/>
    <n v="-924000"/>
    <x v="0"/>
    <m/>
    <m/>
    <s v="Certificación - CLEMI"/>
    <s v="Virgina Hurtado"/>
    <m/>
  </r>
  <r>
    <d v="2023-03-10T00:00:00"/>
    <s v="Donación"/>
    <x v="0"/>
    <s v="Ankyra"/>
    <s v="TSXX-LOA2012"/>
    <x v="3"/>
    <x v="3"/>
    <s v="EE148362X1"/>
    <n v="-1"/>
    <n v="51750"/>
    <n v="-51750"/>
    <x v="0"/>
    <m/>
    <m/>
    <s v="Virginia - uso consultorio Elsa Arango"/>
    <m/>
    <m/>
  </r>
  <r>
    <d v="2023-03-10T00:00:00"/>
    <s v="Inventory loan"/>
    <x v="0"/>
    <s v="Ankyra"/>
    <s v="TSXX-LOA2012"/>
    <x v="3"/>
    <x v="3"/>
    <s v="EE148362X1"/>
    <n v="-5"/>
    <n v="51750"/>
    <n v="-258750"/>
    <x v="0"/>
    <m/>
    <s v="packing list 20230310 Orthopremium"/>
    <m/>
    <s v="Silvia Tellez"/>
    <m/>
  </r>
  <r>
    <d v="2023-03-13T00:00:00"/>
    <s v="Inventory loan"/>
    <x v="0"/>
    <s v="Ankyra"/>
    <s v="TSXX-LOA2014"/>
    <x v="1"/>
    <x v="1"/>
    <s v="EE138091X1"/>
    <n v="-6"/>
    <n v="61600"/>
    <n v="-369600"/>
    <x v="0"/>
    <m/>
    <m/>
    <s v="Certificación - CLEMI"/>
    <s v="Virgina Hurtado"/>
    <m/>
  </r>
  <r>
    <d v="2023-03-13T00:00:00"/>
    <s v="Inventory loan"/>
    <x v="0"/>
    <s v="Ankyra"/>
    <s v="TSXX-LOA2014"/>
    <x v="1"/>
    <x v="1"/>
    <s v="EE148377X1"/>
    <n v="-14"/>
    <n v="51750"/>
    <n v="-724500"/>
    <x v="0"/>
    <m/>
    <m/>
    <s v="Certificación - CLEMI"/>
    <s v="Virgina Hurtado"/>
    <m/>
  </r>
  <r>
    <d v="2023-02-24T00:00:00"/>
    <s v="Gift"/>
    <x v="0"/>
    <s v="Ankyra"/>
    <s v="TSXX-LOA2010"/>
    <x v="0"/>
    <x v="0"/>
    <s v="EE148352X1"/>
    <n v="-6"/>
    <n v="51750"/>
    <n v="-310500"/>
    <x v="0"/>
    <m/>
    <n v="20230047"/>
    <s v="Rodrigo García (Costa Rica)"/>
    <m/>
    <s v="Conny"/>
  </r>
  <r>
    <d v="2023-03-02T00:00:00"/>
    <s v="Inventory loan"/>
    <x v="0"/>
    <s v="Ankyra"/>
    <s v="TSXX-LOA2010"/>
    <x v="0"/>
    <x v="0"/>
    <s v="EE148353X1"/>
    <n v="10"/>
    <n v="51750"/>
    <n v="517500"/>
    <x v="0"/>
    <m/>
    <m/>
    <m/>
    <s v="COIDES"/>
    <m/>
  </r>
  <r>
    <d v="2023-03-10T00:00:00"/>
    <s v="Donación"/>
    <x v="0"/>
    <s v="Ankyra"/>
    <s v="TSXX-LOA2010"/>
    <x v="0"/>
    <x v="0"/>
    <s v="EE148353X1"/>
    <n v="-2"/>
    <n v="51750"/>
    <n v="-103500"/>
    <x v="0"/>
    <m/>
    <m/>
    <s v="Virginia - uso consultorio Elsa Arango"/>
    <m/>
    <m/>
  </r>
  <r>
    <d v="2023-03-13T00:00:00"/>
    <s v="Inventory loan"/>
    <x v="0"/>
    <s v="Ankyra"/>
    <s v="TSXX-LOA2008"/>
    <x v="11"/>
    <x v="8"/>
    <s v="EE121923X1"/>
    <n v="-10"/>
    <n v="51750"/>
    <n v="-517500"/>
    <x v="0"/>
    <m/>
    <m/>
    <s v="Certificación - CLEMI"/>
    <s v="Virgina Hurtado"/>
    <m/>
  </r>
  <r>
    <d v="2023-03-13T00:00:00"/>
    <s v="Inventory loan"/>
    <x v="0"/>
    <s v="Ankyra"/>
    <s v="TSXX-LOA2008"/>
    <x v="11"/>
    <x v="8"/>
    <s v="EE141994X1"/>
    <n v="-8"/>
    <n v="51750"/>
    <n v="-414000"/>
    <x v="0"/>
    <m/>
    <m/>
    <s v="Certificación - CLEMI"/>
    <s v="Virgina Hurtado"/>
    <m/>
  </r>
  <r>
    <d v="2023-03-13T00:00:00"/>
    <s v="Inventory loan"/>
    <x v="0"/>
    <s v="Ankyra"/>
    <s v="TSXX-LOA2008"/>
    <x v="11"/>
    <x v="8"/>
    <s v="EE122876X2"/>
    <n v="-2"/>
    <n v="51750"/>
    <n v="-103500"/>
    <x v="0"/>
    <m/>
    <m/>
    <s v="Certificación - CLEMI"/>
    <s v="Virgina Hurtado"/>
    <m/>
  </r>
  <r>
    <d v="2023-03-13T00:00:00"/>
    <s v="Inventory loan"/>
    <x v="0"/>
    <s v="Ankyra"/>
    <s v="TSXX-LOA1508"/>
    <x v="10"/>
    <x v="7"/>
    <s v="EE148344X1"/>
    <n v="-5"/>
    <n v="51750"/>
    <n v="-258750"/>
    <x v="0"/>
    <m/>
    <m/>
    <s v="Certificación - CLEMI"/>
    <s v="Virgina Hurtado"/>
    <m/>
  </r>
  <r>
    <d v="2023-03-13T00:00:00"/>
    <s v="Inventory loan"/>
    <x v="0"/>
    <s v="Ankyra"/>
    <s v="TSXX-LOA1508"/>
    <x v="10"/>
    <x v="7"/>
    <s v="EE148344X2"/>
    <n v="-10"/>
    <n v="51750"/>
    <n v="-517500"/>
    <x v="0"/>
    <m/>
    <m/>
    <s v="Certificación - CLEMI"/>
    <s v="Virgina Hurtado"/>
    <m/>
  </r>
  <r>
    <d v="2023-03-13T00:00:00"/>
    <s v="Inventory loan"/>
    <x v="0"/>
    <s v="Ankyra"/>
    <s v="TSXX-LOA1508"/>
    <x v="10"/>
    <x v="7"/>
    <s v="EE148348X1"/>
    <n v="-5"/>
    <n v="51750"/>
    <n v="-258750"/>
    <x v="0"/>
    <m/>
    <m/>
    <s v="Certificación - CLEMI"/>
    <s v="Virgina Hurtado"/>
    <m/>
  </r>
  <r>
    <d v="2023-03-13T00:00:00"/>
    <s v="Inventory loan"/>
    <x v="0"/>
    <s v="Ankyra"/>
    <s v="TSXX-LOACE1508"/>
    <x v="29"/>
    <x v="9"/>
    <s v="EE149532X1"/>
    <n v="-20"/>
    <n v="51750"/>
    <n v="-1035000"/>
    <x v="0"/>
    <m/>
    <m/>
    <s v="Certificación - CLEMI"/>
    <s v="Virgina Hurtado"/>
    <m/>
  </r>
  <r>
    <d v="2023-03-13T00:00:00"/>
    <s v="Inventory loan"/>
    <x v="0"/>
    <s v="Ankyra"/>
    <s v="TSXX-LOACE1508"/>
    <x v="29"/>
    <x v="9"/>
    <s v="EE149532X1"/>
    <n v="-2"/>
    <n v="51750"/>
    <n v="-103500"/>
    <x v="0"/>
    <m/>
    <m/>
    <s v="Certificación"/>
    <s v="Stand Ankyra"/>
    <m/>
  </r>
  <r>
    <d v="2023-03-13T00:00:00"/>
    <s v="Inventory loan"/>
    <x v="0"/>
    <s v="Ankyra"/>
    <s v="TSXX-LOA1508"/>
    <x v="10"/>
    <x v="7"/>
    <s v="EE148348X1"/>
    <n v="-2"/>
    <n v="51750"/>
    <n v="-103500"/>
    <x v="0"/>
    <m/>
    <m/>
    <s v="Certificación"/>
    <s v="Stand Ankyra"/>
    <m/>
  </r>
  <r>
    <d v="2023-03-13T00:00:00"/>
    <s v="Inventory loan"/>
    <x v="0"/>
    <s v="Ankyra"/>
    <s v="TSXX-LOA2008"/>
    <x v="11"/>
    <x v="8"/>
    <s v="EE133301X1R2"/>
    <n v="-2"/>
    <n v="51750"/>
    <n v="-103500"/>
    <x v="0"/>
    <m/>
    <m/>
    <s v="Certificación"/>
    <s v="Stand Ankyra"/>
    <m/>
  </r>
  <r>
    <d v="2023-03-13T00:00:00"/>
    <s v="Inventory loan"/>
    <x v="0"/>
    <s v="Ankyra"/>
    <s v="TSXX-LOA2010"/>
    <x v="0"/>
    <x v="0"/>
    <s v="EE148353X1"/>
    <n v="-8"/>
    <n v="51750"/>
    <n v="-414000"/>
    <x v="0"/>
    <m/>
    <m/>
    <s v="Certificación - CLEMI"/>
    <s v="Virgina Hurtado"/>
    <m/>
  </r>
  <r>
    <d v="2023-03-13T00:00:00"/>
    <s v="Inventory loan"/>
    <x v="0"/>
    <s v="Ankyra"/>
    <s v="TSXX-LOA2012"/>
    <x v="3"/>
    <x v="3"/>
    <s v="EE148362X1"/>
    <n v="-13"/>
    <n v="51750"/>
    <n v="-672750"/>
    <x v="0"/>
    <m/>
    <m/>
    <s v="Certificación - CLEMI"/>
    <s v="Virgina Hurtado"/>
    <m/>
  </r>
  <r>
    <d v="2023-03-13T00:00:00"/>
    <s v="Inventory loan"/>
    <x v="0"/>
    <s v="Ankyra"/>
    <s v="TSXX-LOA2014"/>
    <x v="1"/>
    <x v="1"/>
    <s v="EE148375X1"/>
    <n v="-2"/>
    <n v="51750"/>
    <n v="-103500"/>
    <x v="0"/>
    <m/>
    <m/>
    <s v="Certificación"/>
    <s v="Stand Ankyra"/>
    <m/>
  </r>
  <r>
    <d v="2023-03-13T00:00:00"/>
    <s v="Inventory loan"/>
    <x v="0"/>
    <s v="Ankyra"/>
    <s v="TSXX-LOA2017"/>
    <x v="15"/>
    <x v="10"/>
    <s v="EE138094X1"/>
    <n v="-2"/>
    <n v="61600"/>
    <n v="-123200"/>
    <x v="0"/>
    <m/>
    <m/>
    <s v="Certificación"/>
    <s v="Stand Ankyra"/>
    <m/>
  </r>
  <r>
    <d v="2023-03-13T00:00:00"/>
    <s v="Inventory loan"/>
    <x v="0"/>
    <s v="Ankyra"/>
    <s v="TSXX-LOART2012"/>
    <x v="22"/>
    <x v="16"/>
    <s v="EE138101X1"/>
    <n v="-2"/>
    <n v="61600"/>
    <n v="-123200"/>
    <x v="0"/>
    <m/>
    <m/>
    <s v="Certificación"/>
    <s v="Stand Ankyra"/>
    <m/>
  </r>
  <r>
    <d v="2023-03-13T00:00:00"/>
    <s v="Inventory loan"/>
    <x v="0"/>
    <s v="Ankyra"/>
    <s v="TSXX-LOA2010"/>
    <x v="0"/>
    <x v="0"/>
    <s v="EE148354X1"/>
    <n v="-10"/>
    <n v="51750"/>
    <n v="-517500"/>
    <x v="0"/>
    <m/>
    <m/>
    <s v="Certificación - CLEMI"/>
    <s v="Virgina Hurtado"/>
    <m/>
  </r>
  <r>
    <d v="2023-03-14T00:00:00"/>
    <s v="Inventory"/>
    <x v="1"/>
    <s v="Bio-Ray"/>
    <n v="3338235"/>
    <x v="32"/>
    <x v="22"/>
    <s v="NA"/>
    <n v="1"/>
    <n v="153420.53519000002"/>
    <n v="153420.53519000002"/>
    <x v="1"/>
    <s v="Inventario recibido de Elsa Arango"/>
    <m/>
    <m/>
    <m/>
    <m/>
  </r>
  <r>
    <d v="2023-03-14T00:00:00"/>
    <s v="Inventory"/>
    <x v="1"/>
    <s v="Bio-Ray"/>
    <n v="3318225"/>
    <x v="2"/>
    <x v="2"/>
    <m/>
    <n v="10"/>
    <n v="153420.53519000002"/>
    <n v="1534205.3519000001"/>
    <x v="1"/>
    <s v="Inventario recibido de Elsa Arango"/>
    <m/>
    <m/>
    <m/>
    <m/>
  </r>
  <r>
    <d v="2023-03-15T00:00:00"/>
    <s v="Sales"/>
    <x v="0"/>
    <s v="Bio-Ray"/>
    <s v="M-211308"/>
    <x v="33"/>
    <x v="23"/>
    <s v="L210206901"/>
    <n v="-5"/>
    <n v="73331"/>
    <n v="-366655"/>
    <x v="0"/>
    <m/>
    <n v="20230064"/>
    <s v="Dr Carlos Ramiro Llusca (Ecuador)"/>
    <m/>
    <s v="Conny"/>
  </r>
  <r>
    <d v="2023-03-15T00:00:00"/>
    <s v="Sales"/>
    <x v="0"/>
    <s v="Bio-Ray"/>
    <s v="A-1PL-211408"/>
    <x v="34"/>
    <x v="24"/>
    <s v="L210905201"/>
    <n v="-4"/>
    <n v="73331"/>
    <n v="-293324"/>
    <x v="0"/>
    <m/>
    <n v="20230064"/>
    <s v="Dr Carlos Ramiro Llusca (Ecuador)"/>
    <m/>
    <s v="Conny"/>
  </r>
  <r>
    <d v="2023-03-15T00:00:00"/>
    <s v="Sales"/>
    <x v="0"/>
    <s v="Bio-Ray"/>
    <s v="A-1PL-211508"/>
    <x v="7"/>
    <x v="7"/>
    <s v="L220602101"/>
    <n v="-6"/>
    <n v="65949.40444444443"/>
    <n v="-395696.42666666658"/>
    <x v="0"/>
    <s v="BioRay 20230116"/>
    <n v="20230064"/>
    <s v="Dr Carlos Ramiro Llusca (Ecuador)"/>
    <m/>
    <s v="Conny"/>
  </r>
  <r>
    <d v="2023-03-15T00:00:00"/>
    <s v="Sales"/>
    <x v="0"/>
    <s v="Bio-Ray"/>
    <s v="A-1PL-212008"/>
    <x v="8"/>
    <x v="8"/>
    <s v="L220504801"/>
    <n v="-6"/>
    <n v="65949.40444444443"/>
    <n v="-395696.42666666658"/>
    <x v="0"/>
    <m/>
    <n v="20230064"/>
    <s v="Dr Carlos Ramiro Llusca (Ecuador)"/>
    <m/>
    <s v="Conny"/>
  </r>
  <r>
    <d v="2023-03-13T00:00:00"/>
    <s v="Inventory loan"/>
    <x v="0"/>
    <s v="Ankyra"/>
    <s v="TSXX-LOA2010"/>
    <x v="0"/>
    <x v="0"/>
    <s v="EE148359X1"/>
    <n v="-2"/>
    <n v="51750"/>
    <n v="-103500"/>
    <x v="0"/>
    <m/>
    <m/>
    <s v="Certificación - CLEMI"/>
    <s v="Virgina Hurtado"/>
    <m/>
  </r>
  <r>
    <d v="2023-02-24T00:00:00"/>
    <s v="Purchasing"/>
    <x v="0"/>
    <s v="Bio-Ray"/>
    <s v="A-1PL-212012"/>
    <x v="13"/>
    <x v="3"/>
    <s v="L221107201"/>
    <n v="50"/>
    <n v="81594"/>
    <n v="4079700"/>
    <x v="0"/>
    <s v="Orthopremium FEV7261"/>
    <m/>
    <m/>
    <m/>
    <m/>
  </r>
  <r>
    <d v="2023-03-15T00:00:00"/>
    <s v="Sales"/>
    <x v="0"/>
    <s v="Bio-Ray"/>
    <s v="A-1PIZC-212014"/>
    <x v="5"/>
    <x v="5"/>
    <s v="L221108401"/>
    <n v="-20"/>
    <n v="84287.164444444439"/>
    <n v="-1685743.2888888889"/>
    <x v="1"/>
    <m/>
    <n v="20230064"/>
    <s v="Dr Carlos Ramiro Llusca (Ecuador)"/>
    <m/>
    <s v="Conny"/>
  </r>
  <r>
    <d v="2023-03-15T00:00:00"/>
    <s v="Sales"/>
    <x v="1"/>
    <s v="Bio-Ray"/>
    <n v="3338235"/>
    <x v="32"/>
    <x v="22"/>
    <s v="NA"/>
    <n v="-1"/>
    <n v="153420.53519000002"/>
    <n v="-153420.53519000002"/>
    <x v="1"/>
    <m/>
    <n v="20230064"/>
    <s v="Dr Carlos Ramiro Llusca (Ecuador)"/>
    <m/>
    <s v="Conny"/>
  </r>
  <r>
    <d v="2023-03-15T00:00:00"/>
    <s v="Sales"/>
    <x v="1"/>
    <s v="Bio-Ray"/>
    <s v="106-11"/>
    <x v="21"/>
    <x v="15"/>
    <m/>
    <n v="-1"/>
    <n v="336000"/>
    <n v="-336000"/>
    <x v="1"/>
    <m/>
    <n v="20230064"/>
    <s v="Dr Carlos Ramiro Llusca (Ecuador)"/>
    <m/>
    <s v="Conny"/>
  </r>
  <r>
    <d v="2023-03-15T00:00:00"/>
    <s v="Sales"/>
    <x v="0"/>
    <s v="Ankyra"/>
    <s v="TSXX-LOA1508"/>
    <x v="10"/>
    <x v="7"/>
    <s v="EE148348X1"/>
    <n v="-3"/>
    <n v="51750"/>
    <n v="-155250"/>
    <x v="0"/>
    <m/>
    <n v="20230065"/>
    <s v="Julio Rodríguez (Salvador)"/>
    <m/>
    <s v="Catalina"/>
  </r>
  <r>
    <d v="2023-03-15T00:00:00"/>
    <s v="Sales"/>
    <x v="0"/>
    <s v="Ankyra"/>
    <s v="TSXX-LOA2008"/>
    <x v="11"/>
    <x v="8"/>
    <s v="EE148349X1"/>
    <n v="-3"/>
    <n v="51750"/>
    <n v="-155250"/>
    <x v="0"/>
    <m/>
    <n v="20230065"/>
    <s v="Julio Rodríguez (Salvador)"/>
    <m/>
    <s v="Catalina"/>
  </r>
  <r>
    <d v="2023-03-13T00:00:00"/>
    <s v="Inventory loan"/>
    <x v="0"/>
    <s v="Ankyra"/>
    <s v="TSXX-LOA2010"/>
    <x v="0"/>
    <x v="0"/>
    <s v="EE148359X1"/>
    <n v="-1"/>
    <n v="51750"/>
    <n v="-51750"/>
    <x v="0"/>
    <m/>
    <m/>
    <s v="Certificación"/>
    <s v="Stand Ankyra"/>
    <m/>
  </r>
  <r>
    <d v="2023-03-15T00:00:00"/>
    <s v="Sales"/>
    <x v="0"/>
    <s v="Ankyra"/>
    <s v="TSXX-LOA2014"/>
    <x v="1"/>
    <x v="1"/>
    <s v="EE148375X1"/>
    <n v="-4"/>
    <n v="51750"/>
    <n v="-207000"/>
    <x v="0"/>
    <m/>
    <n v="20230065"/>
    <s v="Julio Rodríguez (Salvador)"/>
    <m/>
    <s v="Catalina"/>
  </r>
  <r>
    <d v="2023-03-15T00:00:00"/>
    <s v="Sales"/>
    <x v="0"/>
    <s v="Ankyra"/>
    <s v="TSXX-LOA2014"/>
    <x v="1"/>
    <x v="1"/>
    <s v="EE148377X1"/>
    <n v="-6"/>
    <n v="51750"/>
    <n v="-310500"/>
    <x v="0"/>
    <m/>
    <n v="20230065"/>
    <s v="Julio Rodríguez (Salvador)"/>
    <m/>
    <s v="Catalina"/>
  </r>
  <r>
    <d v="2023-03-15T00:00:00"/>
    <s v="Sales"/>
    <x v="0"/>
    <s v="Ankyra"/>
    <s v="TSXX-LOA2017"/>
    <x v="15"/>
    <x v="10"/>
    <s v="EE138094X1"/>
    <n v="-5"/>
    <n v="61600"/>
    <n v="-308000"/>
    <x v="0"/>
    <m/>
    <n v="20230065"/>
    <s v="Julio Rodríguez (Salvador)"/>
    <m/>
    <s v="Catalina"/>
  </r>
  <r>
    <d v="2023-03-15T00:00:00"/>
    <s v="Sales"/>
    <x v="1"/>
    <s v="Ankyra"/>
    <s v="820-029"/>
    <x v="23"/>
    <x v="17"/>
    <n v="49116"/>
    <n v="-2"/>
    <n v="357000"/>
    <n v="-714000"/>
    <x v="0"/>
    <m/>
    <n v="20230065"/>
    <s v="Julio Rodríguez (Salvador)"/>
    <m/>
    <s v="Catalina"/>
  </r>
  <r>
    <d v="2023-03-15T00:00:00"/>
    <s v="Sales"/>
    <x v="1"/>
    <s v="Ankyra"/>
    <s v="820-031"/>
    <x v="24"/>
    <x v="18"/>
    <n v="48791"/>
    <n v="-2"/>
    <n v="90440"/>
    <n v="-180880"/>
    <x v="0"/>
    <m/>
    <n v="20230065"/>
    <s v="Julio Rodríguez (Salvador)"/>
    <m/>
    <s v="Catalina"/>
  </r>
  <r>
    <d v="2023-03-15T00:00:00"/>
    <s v="Sales"/>
    <x v="1"/>
    <s v="Ankyra"/>
    <s v="820-032"/>
    <x v="30"/>
    <x v="2"/>
    <m/>
    <n v="-1"/>
    <n v="83600"/>
    <n v="-83600"/>
    <x v="0"/>
    <m/>
    <n v="20230065"/>
    <s v="Julio Rodríguez (Salvador)"/>
    <m/>
    <s v="Catalina"/>
  </r>
  <r>
    <d v="2023-03-15T00:00:00"/>
    <s v="Sales"/>
    <x v="1"/>
    <s v="Ankyra"/>
    <s v="820-028"/>
    <x v="31"/>
    <x v="21"/>
    <m/>
    <n v="-1"/>
    <n v="172550"/>
    <n v="-172550"/>
    <x v="1"/>
    <m/>
    <n v="20230065"/>
    <s v="Julio Rodríguez (Salvador)"/>
    <m/>
    <s v="Catalina"/>
  </r>
  <r>
    <d v="2023-03-13T00:00:00"/>
    <s v="Sales"/>
    <x v="0"/>
    <s v="Ankyra"/>
    <s v="TSXX-LOA2010"/>
    <x v="0"/>
    <x v="0"/>
    <s v="EE148359X1"/>
    <n v="-1"/>
    <n v="51750"/>
    <n v="-51750"/>
    <x v="0"/>
    <m/>
    <n v="20230067"/>
    <s v="Global Connection &amp; Innovation LLC (Mauricio Arbelaez - USA)"/>
    <m/>
    <s v="Catalina"/>
  </r>
  <r>
    <d v="2023-03-16T00:00:00"/>
    <s v="Sales"/>
    <x v="0"/>
    <s v="Bio-Ray"/>
    <s v="A-1PIZC-212014"/>
    <x v="5"/>
    <x v="5"/>
    <s v="L221108401"/>
    <n v="-8"/>
    <n v="84287.164444444439"/>
    <n v="-674297.31555555551"/>
    <x v="1"/>
    <m/>
    <n v="20230066"/>
    <s v="MediLine (JJ Grand Prix - Guatemala)"/>
    <m/>
    <s v="Catalina"/>
  </r>
  <r>
    <d v="2023-02-24T00:00:00"/>
    <s v="Purchasing"/>
    <x v="0"/>
    <s v="Bio-Ray"/>
    <s v="A-1PL-212012"/>
    <x v="13"/>
    <x v="3"/>
    <s v="L230105301"/>
    <n v="300"/>
    <n v="81594"/>
    <n v="24478200"/>
    <x v="0"/>
    <s v="Orthopremium FEV7261"/>
    <m/>
    <m/>
    <m/>
    <m/>
  </r>
  <r>
    <d v="2023-03-16T00:00:00"/>
    <s v="Sales"/>
    <x v="1"/>
    <s v="Bio-Ray"/>
    <n v="3308050"/>
    <x v="4"/>
    <x v="4"/>
    <s v="NA"/>
    <n v="-2"/>
    <n v="505243.49166666658"/>
    <n v="-1010486.9833333332"/>
    <x v="1"/>
    <m/>
    <n v="20230066"/>
    <s v="MediLine (JJ Grand Prix - Guatemala)"/>
    <m/>
    <s v="Catalina"/>
  </r>
  <r>
    <d v="2023-03-16T00:00:00"/>
    <s v="Sales"/>
    <x v="1"/>
    <s v="Bio-Ray"/>
    <n v="3318235"/>
    <x v="28"/>
    <x v="18"/>
    <m/>
    <n v="-5"/>
    <n v="126823.496"/>
    <n v="-634117.48"/>
    <x v="1"/>
    <m/>
    <n v="20230066"/>
    <s v="MediLine (JJ Grand Prix - Guatemala)"/>
    <m/>
    <s v="Catalina"/>
  </r>
  <r>
    <d v="2023-03-16T00:00:00"/>
    <s v="Sales"/>
    <x v="0"/>
    <s v="Ankyra"/>
    <s v="TSXX-LOACE1508"/>
    <x v="29"/>
    <x v="9"/>
    <s v="EE149532X1"/>
    <n v="-7"/>
    <n v="51750"/>
    <n v="-362250"/>
    <x v="0"/>
    <m/>
    <n v="20230067"/>
    <s v="Global Connection &amp; Innovation LLC (Mauricio Arbelaez - USA)"/>
    <m/>
    <s v="Catalina"/>
  </r>
  <r>
    <d v="2023-03-16T00:00:00"/>
    <s v="Sales"/>
    <x v="0"/>
    <s v="Ankyra"/>
    <s v="TSXX-LOA1508"/>
    <x v="10"/>
    <x v="7"/>
    <s v="EE148348X1"/>
    <n v="-25"/>
    <n v="51750"/>
    <n v="-1293750"/>
    <x v="0"/>
    <m/>
    <n v="20230067"/>
    <s v="Global Connection &amp; Innovation LLC (Mauricio Arbelaez - USA)"/>
    <m/>
    <s v="Catalina"/>
  </r>
  <r>
    <d v="2023-03-16T00:00:00"/>
    <s v="Sales"/>
    <x v="0"/>
    <s v="Ankyra"/>
    <s v="TSXX-LOA2008"/>
    <x v="11"/>
    <x v="8"/>
    <s v="EE148349X1"/>
    <n v="-11"/>
    <n v="51750"/>
    <n v="-569250"/>
    <x v="0"/>
    <m/>
    <n v="20230067"/>
    <s v="Global Connection &amp; Innovation LLC (Mauricio Arbelaez - USA)"/>
    <m/>
    <s v="Catalina"/>
  </r>
  <r>
    <d v="2023-03-16T00:00:00"/>
    <s v="Sales"/>
    <x v="0"/>
    <s v="Ankyra"/>
    <s v="TSXX-LOA2008"/>
    <x v="11"/>
    <x v="8"/>
    <s v="EE148350X1"/>
    <n v="-9"/>
    <n v="51750"/>
    <n v="-465750"/>
    <x v="0"/>
    <m/>
    <n v="20230067"/>
    <s v="Global Connection &amp; Innovation LLC (Mauricio Arbelaez - USA)"/>
    <m/>
    <s v="Catalina"/>
  </r>
  <r>
    <d v="2023-03-15T00:00:00"/>
    <s v="Sales"/>
    <x v="0"/>
    <s v="Bio-Ray"/>
    <s v="A-1PL-212010"/>
    <x v="9"/>
    <x v="0"/>
    <s v="L220922901"/>
    <n v="-20"/>
    <n v="81594"/>
    <n v="-1631880"/>
    <x v="0"/>
    <m/>
    <n v="20230064"/>
    <s v="Dr Carlos Ramiro Llusca (Ecuador)"/>
    <m/>
    <s v="Conny"/>
  </r>
  <r>
    <d v="2023-03-15T00:00:00"/>
    <s v="Sales"/>
    <x v="0"/>
    <s v="Ankyra"/>
    <s v="TSXX-LOA2010"/>
    <x v="0"/>
    <x v="0"/>
    <s v="EE148359X1"/>
    <n v="-4"/>
    <n v="51750"/>
    <n v="-207000"/>
    <x v="0"/>
    <m/>
    <n v="20230065"/>
    <s v="Julio Rodríguez (Salvador)"/>
    <m/>
    <s v="Catalina"/>
  </r>
  <r>
    <d v="2023-03-16T00:00:00"/>
    <s v="Sales"/>
    <x v="0"/>
    <s v="Bio-Ray"/>
    <s v="A-1PL-212010"/>
    <x v="9"/>
    <x v="0"/>
    <s v="L220922901"/>
    <n v="-61"/>
    <n v="81594"/>
    <n v="-4977234"/>
    <x v="0"/>
    <m/>
    <n v="20230066"/>
    <s v="MediLine (JJ Grand Prix - Guatemala)"/>
    <m/>
    <s v="Catalina"/>
  </r>
  <r>
    <d v="2023-03-16T00:00:00"/>
    <s v="Sales"/>
    <x v="0"/>
    <s v="Ankyra"/>
    <s v="TSXX-LOA2010"/>
    <x v="0"/>
    <x v="0"/>
    <s v="EE148359X1"/>
    <n v="-1"/>
    <n v="51750"/>
    <n v="-51750"/>
    <x v="0"/>
    <m/>
    <n v="20230067"/>
    <s v="Global Connection &amp; Innovation LLC (Mauricio Arbelaez - USA)"/>
    <m/>
    <s v="Catalina"/>
  </r>
  <r>
    <d v="2023-03-16T00:00:00"/>
    <s v="Sales"/>
    <x v="0"/>
    <s v="Bio-Ray"/>
    <s v="A-1PS-222012"/>
    <x v="17"/>
    <x v="11"/>
    <s v="L220601301"/>
    <n v="-8"/>
    <n v="104000"/>
    <n v="-832000"/>
    <x v="1"/>
    <m/>
    <n v="20230068"/>
    <s v="Grupo Helix (Panamá - Dra Ilka)"/>
    <m/>
    <s v="Conny"/>
  </r>
  <r>
    <d v="2023-03-16T00:00:00"/>
    <s v="Inventory loan"/>
    <x v="0"/>
    <s v="Ankyra"/>
    <s v="TSXX-LOACE1508"/>
    <x v="29"/>
    <x v="9"/>
    <s v="EE149532X1"/>
    <n v="20"/>
    <n v="51750"/>
    <n v="1035000"/>
    <x v="0"/>
    <m/>
    <m/>
    <s v="Certificación - CLEMI"/>
    <s v="Virgina Hurtado"/>
    <m/>
  </r>
  <r>
    <d v="2023-03-16T00:00:00"/>
    <s v="Inventory loan"/>
    <x v="0"/>
    <s v="Ankyra"/>
    <s v="TSXX-LOA2008"/>
    <x v="11"/>
    <x v="8"/>
    <s v="EE122876X2"/>
    <n v="2"/>
    <n v="51750"/>
    <n v="103500"/>
    <x v="0"/>
    <m/>
    <m/>
    <s v="Devolucion Certificación - CLEMI"/>
    <s v="Virgina Hurtado"/>
    <m/>
  </r>
  <r>
    <d v="2023-03-16T00:00:00"/>
    <s v="Inventory loan"/>
    <x v="0"/>
    <s v="Ankyra"/>
    <s v="TSXX-LOA2008"/>
    <x v="11"/>
    <x v="8"/>
    <s v="EE141994X1"/>
    <n v="8"/>
    <n v="51750"/>
    <n v="414000"/>
    <x v="0"/>
    <m/>
    <m/>
    <s v="Certificación - CLEMI"/>
    <s v="Virgina Hurtado"/>
    <m/>
  </r>
  <r>
    <d v="2023-03-16T00:00:00"/>
    <s v="Inventory loan"/>
    <x v="0"/>
    <s v="Ankyra"/>
    <s v="TSXX-LOA2008"/>
    <x v="11"/>
    <x v="8"/>
    <s v="EE121923X1"/>
    <n v="10"/>
    <n v="51750"/>
    <n v="517500"/>
    <x v="0"/>
    <m/>
    <m/>
    <s v="Devolucion Certificación - CLEMI"/>
    <s v="Virgina Hurtado"/>
    <m/>
  </r>
  <r>
    <d v="2023-03-16T00:00:00"/>
    <s v="Sales"/>
    <x v="0"/>
    <s v="Ankyra"/>
    <s v="TSXX-LOA2010"/>
    <x v="0"/>
    <x v="0"/>
    <s v="EE148358X1"/>
    <n v="-24"/>
    <n v="51750"/>
    <n v="-1242000"/>
    <x v="0"/>
    <m/>
    <n v="20230067"/>
    <s v="Global Connection &amp; Innovation LLC (Mauricio Arbelaez - USA)"/>
    <m/>
    <s v="Catalina"/>
  </r>
  <r>
    <d v="2023-03-16T00:00:00"/>
    <s v="Sales"/>
    <x v="0"/>
    <s v="Bio-Ray"/>
    <s v="A-1PL-212010"/>
    <x v="9"/>
    <x v="0"/>
    <s v="L221110401"/>
    <n v="-6"/>
    <n v="81594"/>
    <n v="-489564"/>
    <x v="0"/>
    <m/>
    <n v="20230068"/>
    <s v="Grupo Helix (Panamá - Dra Ilka)"/>
    <m/>
    <s v="Conny"/>
  </r>
  <r>
    <d v="2023-03-16T00:00:00"/>
    <s v="Sales"/>
    <x v="0"/>
    <s v="Bio-Ray"/>
    <s v="A-1PL-212010"/>
    <x v="9"/>
    <x v="0"/>
    <s v="L220922901"/>
    <n v="-19"/>
    <n v="81594"/>
    <n v="-1550286"/>
    <x v="0"/>
    <m/>
    <n v="20230068"/>
    <s v="Grupo Helix (Panamá - Dra Ilka)"/>
    <m/>
    <s v="Conny"/>
  </r>
  <r>
    <d v="2023-03-16T00:00:00"/>
    <s v="Inventory loan"/>
    <x v="0"/>
    <s v="Ankyra"/>
    <s v="TSXX-LOA2010"/>
    <x v="0"/>
    <x v="0"/>
    <s v="EE148354X1"/>
    <n v="10"/>
    <n v="51750"/>
    <n v="517500"/>
    <x v="0"/>
    <m/>
    <m/>
    <s v="Certificación - CLEMI"/>
    <s v="Virgina Hurtado"/>
    <m/>
  </r>
  <r>
    <d v="2023-03-16T00:00:00"/>
    <s v="Inventory loan"/>
    <x v="0"/>
    <s v="Ankyra"/>
    <s v="TSXX-LOA1508"/>
    <x v="10"/>
    <x v="7"/>
    <s v="EE148344X2"/>
    <n v="10"/>
    <n v="51750"/>
    <n v="517500"/>
    <x v="0"/>
    <m/>
    <m/>
    <s v="Certificación - CLEMI"/>
    <s v="Virgina Hurtado"/>
    <m/>
  </r>
  <r>
    <d v="2023-03-16T00:00:00"/>
    <s v="Inventory loan"/>
    <x v="0"/>
    <s v="Ankyra"/>
    <s v="TSXX-LOA1508"/>
    <x v="10"/>
    <x v="7"/>
    <s v="EE148344X1"/>
    <n v="5"/>
    <n v="51750"/>
    <n v="258750"/>
    <x v="0"/>
    <m/>
    <m/>
    <s v="Certificación - CLEMI"/>
    <s v="Virgina Hurtado"/>
    <m/>
  </r>
  <r>
    <d v="2023-03-16T00:00:00"/>
    <s v="Inventory loan"/>
    <x v="0"/>
    <s v="Ankyra"/>
    <s v="TSXX-LOA1508"/>
    <x v="10"/>
    <x v="7"/>
    <s v="EE148348X1"/>
    <n v="5"/>
    <n v="51750"/>
    <n v="258750"/>
    <x v="0"/>
    <m/>
    <m/>
    <s v="Certificación - CLEMI"/>
    <s v="Virgina Hurtado"/>
    <m/>
  </r>
  <r>
    <d v="2023-03-16T00:00:00"/>
    <s v="Inventory loan"/>
    <x v="0"/>
    <s v="Ankyra"/>
    <s v="TSXX-LOA2017"/>
    <x v="15"/>
    <x v="10"/>
    <s v="EE148380X1"/>
    <n v="-3"/>
    <n v="61600"/>
    <n v="-184800"/>
    <x v="0"/>
    <m/>
    <m/>
    <s v="Certificación - CLEMI"/>
    <s v="Virgina Hurtado"/>
    <m/>
  </r>
  <r>
    <d v="2023-03-16T00:00:00"/>
    <s v="Inventory loan"/>
    <x v="0"/>
    <s v="Ankyra"/>
    <s v="TSXX-LOA2014"/>
    <x v="1"/>
    <x v="1"/>
    <s v="EE138091X1"/>
    <n v="6"/>
    <n v="61600"/>
    <n v="369600"/>
    <x v="0"/>
    <m/>
    <m/>
    <s v="Certificación - CLEMI"/>
    <s v="Virgina Hurtado"/>
    <m/>
  </r>
  <r>
    <d v="2023-03-16T00:00:00"/>
    <s v="Inventory loan"/>
    <x v="0"/>
    <s v="Ankyra"/>
    <s v="TSXX-LOA2014"/>
    <x v="1"/>
    <x v="1"/>
    <s v="EE148377X1"/>
    <n v="12"/>
    <n v="51750"/>
    <n v="621000"/>
    <x v="0"/>
    <m/>
    <m/>
    <s v="Certificación - CLEMI"/>
    <s v="Virgina Hurtado"/>
    <m/>
  </r>
  <r>
    <d v="2023-03-16T00:00:00"/>
    <s v="Inventory loan"/>
    <x v="0"/>
    <s v="Ankyra"/>
    <s v="TSXX-LOACE1508"/>
    <x v="29"/>
    <x v="9"/>
    <s v="EE149532X1"/>
    <n v="2"/>
    <n v="51750"/>
    <n v="103500"/>
    <x v="0"/>
    <m/>
    <m/>
    <s v="Certificación"/>
    <s v="Stand Ankyra"/>
    <m/>
  </r>
  <r>
    <d v="2023-03-16T00:00:00"/>
    <s v="Inventory loan"/>
    <x v="0"/>
    <s v="Ankyra"/>
    <s v="TSXX-LOA1508"/>
    <x v="10"/>
    <x v="7"/>
    <s v="EE148348X1"/>
    <n v="2"/>
    <n v="51750"/>
    <n v="103500"/>
    <x v="0"/>
    <m/>
    <m/>
    <s v="Certificación"/>
    <s v="Stand Ankyra"/>
    <m/>
  </r>
  <r>
    <d v="2023-03-16T00:00:00"/>
    <s v="Inventory loan"/>
    <x v="0"/>
    <s v="Ankyra"/>
    <s v="TSXX-LOA2008"/>
    <x v="11"/>
    <x v="8"/>
    <s v="EE133301X1R2"/>
    <n v="2"/>
    <n v="51750"/>
    <n v="103500"/>
    <x v="0"/>
    <m/>
    <m/>
    <s v="Certificación"/>
    <s v="Stand Ankyra"/>
    <m/>
  </r>
  <r>
    <d v="2023-03-16T00:00:00"/>
    <s v="Inventory loan"/>
    <x v="0"/>
    <s v="Ankyra"/>
    <s v="TSXX-LOA2010"/>
    <x v="0"/>
    <x v="0"/>
    <s v="EE148359X1"/>
    <n v="2"/>
    <n v="51750"/>
    <n v="103500"/>
    <x v="0"/>
    <m/>
    <m/>
    <s v="Certificación - CLEMI"/>
    <s v="Virgina Hurtado"/>
    <m/>
  </r>
  <r>
    <d v="2023-03-15T00:00:00"/>
    <s v="Sales"/>
    <x v="0"/>
    <s v="Ankyra"/>
    <s v="TSXX-LOA2012"/>
    <x v="3"/>
    <x v="3"/>
    <s v="EE148360X1"/>
    <n v="-10"/>
    <n v="51750"/>
    <n v="-517500"/>
    <x v="0"/>
    <m/>
    <n v="20230065"/>
    <s v="Julio Rodríguez (Salvador)"/>
    <m/>
    <s v="Catalina"/>
  </r>
  <r>
    <d v="2023-03-16T00:00:00"/>
    <s v="Inventory loan"/>
    <x v="0"/>
    <s v="Ankyra"/>
    <s v="TSXX-LOA2014"/>
    <x v="1"/>
    <x v="1"/>
    <s v="EE148375X1"/>
    <n v="2"/>
    <n v="51750"/>
    <n v="103500"/>
    <x v="0"/>
    <m/>
    <m/>
    <s v="Certificación"/>
    <s v="Stand Ankyra"/>
    <m/>
  </r>
  <r>
    <d v="2023-03-16T00:00:00"/>
    <s v="Inventory loan"/>
    <x v="0"/>
    <s v="Ankyra"/>
    <s v="TSXX-LOA2017"/>
    <x v="15"/>
    <x v="10"/>
    <s v="EE148380X1"/>
    <n v="-2"/>
    <n v="61600"/>
    <n v="-123200"/>
    <x v="0"/>
    <m/>
    <m/>
    <s v="Certificación"/>
    <s v="Stand Ankyra"/>
    <m/>
  </r>
  <r>
    <d v="2023-03-16T00:00:00"/>
    <s v="Inventory loan"/>
    <x v="0"/>
    <s v="Ankyra"/>
    <s v="TSXX-LOART2012"/>
    <x v="22"/>
    <x v="16"/>
    <s v="EE138101X1"/>
    <n v="2"/>
    <n v="61600"/>
    <n v="123200"/>
    <x v="0"/>
    <m/>
    <m/>
    <s v="Certificación"/>
    <s v="Stand Ankyra"/>
    <m/>
  </r>
  <r>
    <d v="2023-03-21T00:00:00"/>
    <s v="Donación"/>
    <x v="0"/>
    <s v="Ankyra"/>
    <s v="TSXX-LOACE1508"/>
    <x v="29"/>
    <x v="9"/>
    <s v="EE149532X1"/>
    <n v="-2"/>
    <n v="51750"/>
    <n v="-103500"/>
    <x v="0"/>
    <m/>
    <m/>
    <s v="Virginia - uso consultorio Elsa Arango"/>
    <m/>
    <m/>
  </r>
  <r>
    <d v="2023-03-16T00:00:00"/>
    <s v="Inventory loan"/>
    <x v="0"/>
    <s v="Ankyra"/>
    <s v="TSXX-LOA2012"/>
    <x v="3"/>
    <x v="3"/>
    <s v="EE148360X1"/>
    <n v="-2"/>
    <n v="51750"/>
    <n v="-103500"/>
    <x v="0"/>
    <m/>
    <m/>
    <s v="Certificación"/>
    <s v="Stand Ankyra"/>
    <m/>
  </r>
  <r>
    <d v="2023-03-21T00:00:00"/>
    <s v="Donación"/>
    <x v="0"/>
    <s v="Ankyra"/>
    <s v="TSXX-LOA2008"/>
    <x v="11"/>
    <x v="8"/>
    <s v="EE122876X2"/>
    <n v="-2"/>
    <n v="51750"/>
    <n v="-103500"/>
    <x v="0"/>
    <m/>
    <m/>
    <s v="Virginia - uso consultorio Elsa Arango"/>
    <m/>
    <m/>
  </r>
  <r>
    <d v="2023-03-21T00:00:00"/>
    <s v="Donación"/>
    <x v="0"/>
    <s v="Ankyra"/>
    <s v="TSXX-LOA1508"/>
    <x v="10"/>
    <x v="7"/>
    <s v="EE148344X1"/>
    <n v="-2"/>
    <n v="51750"/>
    <n v="-103500"/>
    <x v="0"/>
    <m/>
    <m/>
    <s v="Virginia - uso consultorio Elsa Arango"/>
    <m/>
    <m/>
  </r>
  <r>
    <d v="2023-03-16T00:00:00"/>
    <s v="Training"/>
    <x v="1"/>
    <s v="Ankyra"/>
    <s v="820-032"/>
    <x v="30"/>
    <x v="2"/>
    <m/>
    <n v="-10"/>
    <n v="83600"/>
    <n v="-836000"/>
    <x v="0"/>
    <m/>
    <m/>
    <s v="Certificación"/>
    <s v="Virgina Hurtado"/>
    <m/>
  </r>
  <r>
    <d v="2023-03-16T00:00:00"/>
    <s v="Inventory movement"/>
    <x v="1"/>
    <s v="Ankyra"/>
    <s v="820-028"/>
    <x v="31"/>
    <x v="21"/>
    <m/>
    <n v="9"/>
    <n v="172550"/>
    <n v="1552950"/>
    <x v="0"/>
    <m/>
    <m/>
    <s v="Certificación"/>
    <s v="Virgina Hurtado"/>
    <m/>
  </r>
  <r>
    <d v="2023-03-16T00:00:00"/>
    <s v="Damage"/>
    <x v="1"/>
    <s v="Ankyra"/>
    <s v="820-028"/>
    <x v="31"/>
    <x v="21"/>
    <m/>
    <n v="-1"/>
    <n v="172550"/>
    <n v="-172550"/>
    <x v="0"/>
    <m/>
    <m/>
    <m/>
    <m/>
    <m/>
  </r>
  <r>
    <d v="2023-03-16T00:00:00"/>
    <s v="Inventory loan"/>
    <x v="0"/>
    <s v="Ankyra"/>
    <s v="TSXX-LOA2010"/>
    <x v="0"/>
    <x v="0"/>
    <s v="EE148355X1"/>
    <n v="2"/>
    <n v="51750"/>
    <n v="103500"/>
    <x v="0"/>
    <m/>
    <m/>
    <s v="Certificación - CLEMI"/>
    <s v="Virgina Hurtado"/>
    <m/>
  </r>
  <r>
    <d v="2023-03-15T00:00:00"/>
    <s v="Inventory loan"/>
    <x v="1"/>
    <s v="Ankyra"/>
    <s v="820-028"/>
    <x v="31"/>
    <x v="21"/>
    <m/>
    <n v="-1"/>
    <n v="172550"/>
    <n v="-172550"/>
    <x v="0"/>
    <m/>
    <m/>
    <s v="Orthopremium - Esperanza"/>
    <m/>
    <m/>
  </r>
  <r>
    <d v="2023-03-15T00:00:00"/>
    <s v="Inventory loan"/>
    <x v="1"/>
    <s v="Ankyra"/>
    <s v="820-028"/>
    <x v="31"/>
    <x v="21"/>
    <m/>
    <n v="-1"/>
    <n v="172550"/>
    <n v="-172550"/>
    <x v="0"/>
    <m/>
    <m/>
    <s v="Orthopremium - Virginia"/>
    <m/>
    <m/>
  </r>
  <r>
    <d v="2023-03-22T00:00:00"/>
    <s v="Sales"/>
    <x v="1"/>
    <s v="Bio-Ray"/>
    <n v="3318235"/>
    <x v="28"/>
    <x v="18"/>
    <m/>
    <n v="-4"/>
    <n v="126823.496"/>
    <n v="-507293.984"/>
    <x v="1"/>
    <m/>
    <n v="20230069"/>
    <s v="Sideral Business (Perú - Roger Echaiz)"/>
    <m/>
    <s v="Conny"/>
  </r>
  <r>
    <d v="2023-03-22T00:00:00"/>
    <s v="Sales"/>
    <x v="1"/>
    <s v="Bio-Ray"/>
    <n v="3308050"/>
    <x v="4"/>
    <x v="4"/>
    <s v="NA"/>
    <n v="-4"/>
    <n v="505243.49166666658"/>
    <n v="-2020973.9666666663"/>
    <x v="1"/>
    <s v="BioRay 20230116"/>
    <n v="20230069"/>
    <s v="Sideral Business (Perú - Roger Echaiz)"/>
    <m/>
    <s v="Conny"/>
  </r>
  <r>
    <d v="2023-03-23T00:00:00"/>
    <s v="Purchasing"/>
    <x v="1"/>
    <s v="Bio-Ray"/>
    <n v="3348235"/>
    <x v="27"/>
    <x v="20"/>
    <m/>
    <n v="10"/>
    <n v="153420.53519000002"/>
    <n v="1534205.3519000001"/>
    <x v="0"/>
    <s v="BioRay 20230203"/>
    <m/>
    <m/>
    <m/>
    <m/>
  </r>
  <r>
    <d v="2023-03-23T00:00:00"/>
    <s v="Purchasing"/>
    <x v="1"/>
    <s v="Bio-Ray"/>
    <n v="3318235"/>
    <x v="28"/>
    <x v="18"/>
    <m/>
    <n v="21"/>
    <n v="126823.496"/>
    <n v="2663293.4160000002"/>
    <x v="1"/>
    <s v="BioRay 20230203"/>
    <m/>
    <m/>
    <m/>
    <m/>
  </r>
  <r>
    <d v="2023-03-16T00:00:00"/>
    <s v="Damage"/>
    <x v="0"/>
    <s v="Ankyra"/>
    <s v="TSXX-LOA2012"/>
    <x v="3"/>
    <x v="3"/>
    <s v="EE148360X1"/>
    <n v="-1"/>
    <n v="51750"/>
    <n v="-51750"/>
    <x v="0"/>
    <m/>
    <m/>
    <s v="Certificación"/>
    <s v="Stand Ankyra"/>
    <m/>
  </r>
  <r>
    <d v="2023-03-27T00:00:00"/>
    <s v="Donación"/>
    <x v="0"/>
    <s v="Ankyra"/>
    <s v="TSXX-LOA2017"/>
    <x v="15"/>
    <x v="10"/>
    <s v="EE138094X1"/>
    <n v="-1"/>
    <n v="61600"/>
    <n v="-61600"/>
    <x v="0"/>
    <m/>
    <m/>
    <s v="Virginia - uso consultorio Elsa Arango"/>
    <m/>
    <m/>
  </r>
  <r>
    <d v="2023-03-27T00:00:00"/>
    <s v="Donación"/>
    <x v="0"/>
    <s v="Ankyra"/>
    <s v="TSXX-LOA2014"/>
    <x v="1"/>
    <x v="1"/>
    <s v="EE138091X1"/>
    <n v="-3"/>
    <n v="61600"/>
    <n v="-184800"/>
    <x v="0"/>
    <m/>
    <m/>
    <s v="Virginia - uso consultorio Elsa Arango"/>
    <m/>
    <m/>
  </r>
  <r>
    <d v="2023-03-21T00:00:00"/>
    <s v="Donación"/>
    <x v="0"/>
    <s v="Ankyra"/>
    <s v="TSXX-LOA2012"/>
    <x v="3"/>
    <x v="3"/>
    <s v="EE148362X1"/>
    <n v="-1"/>
    <n v="51750"/>
    <n v="-51750"/>
    <x v="0"/>
    <m/>
    <m/>
    <s v="Virginia - uso consultorio Elsa Arango"/>
    <m/>
    <m/>
  </r>
  <r>
    <d v="2023-03-30T00:00:00"/>
    <s v="Sales"/>
    <x v="0"/>
    <s v="Bio-Ray"/>
    <s v="A-1PL-212014"/>
    <x v="14"/>
    <x v="1"/>
    <s v="L210901401"/>
    <n v="-5"/>
    <n v="73331"/>
    <n v="-366655"/>
    <x v="1"/>
    <m/>
    <n v="20230070"/>
    <s v="Smile Arc (Martinelli)"/>
    <m/>
    <s v="Conny"/>
  </r>
  <r>
    <d v="2023-03-30T00:00:00"/>
    <s v="Sales"/>
    <x v="0"/>
    <s v="Bio-Ray"/>
    <s v="A-1PIZC-212014"/>
    <x v="5"/>
    <x v="5"/>
    <s v="L221108401"/>
    <n v="-3"/>
    <n v="84287.164444444439"/>
    <n v="-252861.49333333332"/>
    <x v="1"/>
    <m/>
    <n v="20230070"/>
    <s v="Smile Arc (Martinelli)"/>
    <m/>
    <s v="Conny"/>
  </r>
  <r>
    <d v="2023-03-16T00:00:00"/>
    <s v="Inventory loan"/>
    <x v="0"/>
    <s v="Ankyra"/>
    <s v="TSXX-LOA2010"/>
    <x v="0"/>
    <x v="0"/>
    <s v="EE148353X1"/>
    <n v="6"/>
    <n v="51750"/>
    <n v="310500"/>
    <x v="0"/>
    <m/>
    <m/>
    <s v="Certificación - CLEMI"/>
    <s v="Virgina Hurtado"/>
    <m/>
  </r>
  <r>
    <d v="2023-03-30T00:00:00"/>
    <s v="Sales"/>
    <x v="0"/>
    <s v="Bio-Ray"/>
    <s v="A-1PL-211508"/>
    <x v="7"/>
    <x v="7"/>
    <s v="L220602101"/>
    <n v="-8"/>
    <n v="65949.40444444443"/>
    <n v="-527595.23555555544"/>
    <x v="0"/>
    <s v="BioRay 20230116"/>
    <n v="20230070"/>
    <s v="Smile Arc (Martinelli)"/>
    <m/>
    <s v="Conny"/>
  </r>
  <r>
    <d v="2023-03-30T00:00:00"/>
    <s v="Sales"/>
    <x v="0"/>
    <s v="Bio-Ray"/>
    <s v="A-1PL-212008"/>
    <x v="8"/>
    <x v="8"/>
    <s v="L220504801"/>
    <n v="-14"/>
    <n v="65949.40444444443"/>
    <n v="-923291.66222222196"/>
    <x v="0"/>
    <m/>
    <n v="20230070"/>
    <s v="Smile Arc (Martinelli)"/>
    <m/>
    <s v="Conny"/>
  </r>
  <r>
    <d v="2023-03-24T00:00:00"/>
    <s v="Inventory loan"/>
    <x v="0"/>
    <s v="Ankyra"/>
    <s v="TSXX-LOA2012"/>
    <x v="3"/>
    <x v="3"/>
    <s v="EE148360X1"/>
    <n v="-2"/>
    <n v="51750"/>
    <n v="-103500"/>
    <x v="0"/>
    <m/>
    <m/>
    <s v="Préstamo venta fin de semana"/>
    <s v="Virgina Hurtado"/>
    <m/>
  </r>
  <r>
    <d v="2023-03-30T00:00:00"/>
    <s v="Gift"/>
    <x v="1"/>
    <s v="Ankyra"/>
    <s v="820-028"/>
    <x v="31"/>
    <x v="21"/>
    <m/>
    <n v="-1"/>
    <n v="172550"/>
    <n v="-172550"/>
    <x v="0"/>
    <m/>
    <m/>
    <s v="Dr Vicky Charris"/>
    <m/>
    <m/>
  </r>
  <r>
    <d v="2023-04-17T00:00:00"/>
    <s v="Inventory movement"/>
    <x v="1"/>
    <s v="Ankyra"/>
    <s v="820-028"/>
    <x v="31"/>
    <x v="21"/>
    <m/>
    <n v="1"/>
    <n v="172550"/>
    <n v="172550"/>
    <x v="0"/>
    <m/>
    <m/>
    <m/>
    <s v="Orthopremium - Esperanza"/>
    <m/>
  </r>
  <r>
    <d v="2023-04-18T00:00:00"/>
    <s v="Purchasing"/>
    <x v="0"/>
    <s v="Ankyra"/>
    <s v="TSXX-LOA2020"/>
    <x v="35"/>
    <x v="25"/>
    <s v="EE151237X1"/>
    <n v="15"/>
    <n v="52020"/>
    <n v="780300"/>
    <x v="0"/>
    <s v="FV-108731"/>
    <m/>
    <m/>
    <s v="Orthopremium - Virginia"/>
    <m/>
  </r>
  <r>
    <d v="2023-04-18T00:00:00"/>
    <s v="Purchasing"/>
    <x v="0"/>
    <s v="Ankyra"/>
    <s v="TSXX-LOA2025"/>
    <x v="36"/>
    <x v="26"/>
    <s v="EE151238X1"/>
    <n v="14"/>
    <n v="59850"/>
    <n v="837900"/>
    <x v="0"/>
    <s v="FV-108731"/>
    <m/>
    <m/>
    <m/>
    <m/>
  </r>
  <r>
    <d v="2023-04-18T00:00:00"/>
    <s v="Purchasing"/>
    <x v="0"/>
    <s v="Ankyra"/>
    <s v="TSXX-LOA2025"/>
    <x v="36"/>
    <x v="26"/>
    <s v="EE151238X2"/>
    <n v="1"/>
    <n v="59850"/>
    <n v="59850"/>
    <x v="0"/>
    <s v="FV-108731"/>
    <m/>
    <m/>
    <m/>
    <m/>
  </r>
  <r>
    <d v="2023-04-18T00:00:00"/>
    <s v="Purchasing"/>
    <x v="0"/>
    <s v="Ankyra"/>
    <s v="TSXX-LOA2030"/>
    <x v="37"/>
    <x v="27"/>
    <s v="EE151239X1"/>
    <n v="14"/>
    <n v="59850"/>
    <n v="837900"/>
    <x v="0"/>
    <s v="FV-108731"/>
    <m/>
    <m/>
    <m/>
    <m/>
  </r>
  <r>
    <d v="2023-04-18T00:00:00"/>
    <s v="Purchasing"/>
    <x v="0"/>
    <s v="Ankyra"/>
    <s v="TSXX-LOA2030"/>
    <x v="37"/>
    <x v="27"/>
    <s v="EE151239X2"/>
    <n v="1"/>
    <n v="59850"/>
    <n v="59850"/>
    <x v="0"/>
    <s v="FV-108731"/>
    <m/>
    <m/>
    <m/>
    <m/>
  </r>
  <r>
    <d v="2023-04-18T00:00:00"/>
    <s v="Purchasing"/>
    <x v="0"/>
    <s v="Ankyra"/>
    <s v="TSXX-LOA2035"/>
    <x v="38"/>
    <x v="28"/>
    <s v="EE151240X1"/>
    <n v="15"/>
    <n v="59850"/>
    <n v="897750"/>
    <x v="0"/>
    <s v="FV-108731"/>
    <m/>
    <m/>
    <m/>
    <m/>
  </r>
  <r>
    <d v="2023-04-18T00:00:00"/>
    <s v="Purchasing"/>
    <x v="0"/>
    <s v="Ankyra"/>
    <s v="TSXX-LOA2040"/>
    <x v="39"/>
    <x v="29"/>
    <s v="CL151241X1"/>
    <n v="14"/>
    <n v="59850"/>
    <n v="837900"/>
    <x v="0"/>
    <s v="FV-108731"/>
    <m/>
    <m/>
    <m/>
    <m/>
  </r>
  <r>
    <d v="2023-04-18T00:00:00"/>
    <s v="Purchasing"/>
    <x v="0"/>
    <s v="Ankyra"/>
    <s v="TSXX-LOA2040"/>
    <x v="39"/>
    <x v="29"/>
    <s v="CL151241X2"/>
    <n v="1"/>
    <n v="59850"/>
    <n v="59850"/>
    <x v="0"/>
    <s v="FV-108731"/>
    <m/>
    <m/>
    <m/>
    <m/>
  </r>
  <r>
    <d v="2023-04-18T00:00:00"/>
    <s v="Inventory loan"/>
    <x v="0"/>
    <s v="Ankyra"/>
    <s v="TSXX-LOA2020"/>
    <x v="35"/>
    <x v="25"/>
    <s v="EE151237X1"/>
    <n v="-13"/>
    <n v="52020"/>
    <n v="-676260"/>
    <x v="0"/>
    <m/>
    <m/>
    <s v="Sampedro entregó en casa Dra Elsa Arango"/>
    <s v="Dra Elsa Arango"/>
    <m/>
  </r>
  <r>
    <d v="2023-04-18T00:00:00"/>
    <s v="Inventory loan"/>
    <x v="0"/>
    <s v="Ankyra"/>
    <s v="TSXX-LOA2025"/>
    <x v="36"/>
    <x v="26"/>
    <s v="EE151238X1"/>
    <n v="-13"/>
    <n v="59850"/>
    <n v="-778050"/>
    <x v="0"/>
    <m/>
    <m/>
    <s v="Sampedro entregó en casa Dra Elsa Arango"/>
    <s v="Dra Elsa Arango"/>
    <m/>
  </r>
  <r>
    <d v="2023-04-18T00:00:00"/>
    <s v="Inventory loan"/>
    <x v="0"/>
    <s v="Ankyra"/>
    <s v="TSXX-LOA2030"/>
    <x v="37"/>
    <x v="27"/>
    <s v="EE151239X2"/>
    <n v="-13"/>
    <n v="59850"/>
    <n v="-778050"/>
    <x v="0"/>
    <m/>
    <m/>
    <s v="Sampedro entregó en casa Dra Elsa Arango"/>
    <s v="Dra Elsa Arango"/>
    <m/>
  </r>
  <r>
    <d v="2023-04-18T00:00:00"/>
    <s v="Inventory loan"/>
    <x v="0"/>
    <s v="Ankyra"/>
    <s v="TSXX-LOA2035"/>
    <x v="38"/>
    <x v="28"/>
    <s v="EE151240X1"/>
    <n v="-13"/>
    <n v="59850"/>
    <n v="-778050"/>
    <x v="0"/>
    <m/>
    <m/>
    <s v="Sampedro entregó en casa Dra Elsa Arango"/>
    <s v="Dra Elsa Arango"/>
    <m/>
  </r>
  <r>
    <d v="2023-04-18T00:00:00"/>
    <s v="Inventory loan"/>
    <x v="0"/>
    <s v="Ankyra"/>
    <s v="TSXX-LOA2040"/>
    <x v="39"/>
    <x v="29"/>
    <s v="CL151241X2"/>
    <n v="-13"/>
    <n v="59850"/>
    <n v="-778050"/>
    <x v="0"/>
    <m/>
    <m/>
    <s v="Sampedro entregó en casa Dra Elsa Arango"/>
    <s v="Dra Elsa Arango"/>
    <m/>
  </r>
  <r>
    <d v="2023-04-18T00:00:00"/>
    <s v="Donación"/>
    <x v="0"/>
    <s v="Ankyra"/>
    <s v="TSXX-LOA2020"/>
    <x v="35"/>
    <x v="25"/>
    <s v="EE151237X1"/>
    <n v="-1"/>
    <n v="52020"/>
    <n v="-52020"/>
    <x v="0"/>
    <m/>
    <m/>
    <s v="Carlos Villegas, entregadas directamente por Sampedro en Medellín"/>
    <m/>
    <m/>
  </r>
  <r>
    <d v="2023-04-18T00:00:00"/>
    <s v="Donación"/>
    <x v="0"/>
    <s v="Ankyra"/>
    <s v="TSXX-LOA2025"/>
    <x v="36"/>
    <x v="26"/>
    <s v="EE151238X2"/>
    <n v="-1"/>
    <n v="59850"/>
    <n v="-59850"/>
    <x v="0"/>
    <m/>
    <m/>
    <s v="Carlos Villegas, entregadas directamente por Sampedro en Medellín"/>
    <m/>
    <m/>
  </r>
  <r>
    <d v="2023-04-18T00:00:00"/>
    <s v="Donación"/>
    <x v="0"/>
    <s v="Ankyra"/>
    <s v="TSXX-LOA2030"/>
    <x v="37"/>
    <x v="27"/>
    <s v="EE151239X2"/>
    <n v="-1"/>
    <n v="59850"/>
    <n v="-59850"/>
    <x v="0"/>
    <m/>
    <m/>
    <s v="Carlos Villegas, entregadas directamente por Sampedro en Medellín"/>
    <m/>
    <m/>
  </r>
  <r>
    <d v="2023-04-18T00:00:00"/>
    <s v="Donación"/>
    <x v="0"/>
    <s v="Ankyra"/>
    <s v="TSXX-LOA2035"/>
    <x v="38"/>
    <x v="28"/>
    <s v="EE151240X1"/>
    <n v="-1"/>
    <n v="59850"/>
    <n v="-59850"/>
    <x v="0"/>
    <m/>
    <m/>
    <s v="Carlos Villegas, entregadas directamente por Sampedro en Medellín"/>
    <m/>
    <m/>
  </r>
  <r>
    <d v="2023-04-18T00:00:00"/>
    <s v="Donación"/>
    <x v="0"/>
    <s v="Ankyra"/>
    <s v="TSXX-LOA2040"/>
    <x v="39"/>
    <x v="29"/>
    <s v="CL151241X2"/>
    <n v="-1"/>
    <n v="59850"/>
    <n v="-59850"/>
    <x v="0"/>
    <m/>
    <m/>
    <s v="Carlos Villegas, entregadas directamente por Sampedro en Medellín"/>
    <m/>
    <m/>
  </r>
  <r>
    <d v="2023-04-19T00:00:00"/>
    <s v="Inventory"/>
    <x v="1"/>
    <s v="Ankyra"/>
    <s v="820-029"/>
    <x v="23"/>
    <x v="17"/>
    <n v="49116"/>
    <n v="2"/>
    <n v="357000"/>
    <n v="714000"/>
    <x v="1"/>
    <s v="entregado por Elsa Arango"/>
    <m/>
    <m/>
    <m/>
    <m/>
  </r>
  <r>
    <d v="2023-04-19T00:00:00"/>
    <s v="Inventory movement"/>
    <x v="1"/>
    <s v="Ankyra"/>
    <s v="820-031"/>
    <x v="24"/>
    <x v="18"/>
    <n v="47160"/>
    <n v="-8"/>
    <n v="90440"/>
    <n v="-723520"/>
    <x v="0"/>
    <m/>
    <m/>
    <m/>
    <m/>
    <m/>
  </r>
  <r>
    <d v="2023-04-19T00:00:00"/>
    <s v="Inventory movement"/>
    <x v="1"/>
    <s v="Ankyra"/>
    <s v="820-031"/>
    <x v="24"/>
    <x v="18"/>
    <n v="48791"/>
    <n v="-6"/>
    <n v="90440"/>
    <n v="-542640"/>
    <x v="0"/>
    <m/>
    <m/>
    <m/>
    <m/>
    <m/>
  </r>
  <r>
    <d v="2023-03-30T00:00:00"/>
    <s v="Inventory loan"/>
    <x v="0"/>
    <s v="Ankyra"/>
    <s v="TSXX-LOA2012"/>
    <x v="3"/>
    <x v="3"/>
    <s v="EE142001X1"/>
    <n v="2"/>
    <n v="51750"/>
    <n v="103500"/>
    <x v="0"/>
    <m/>
    <m/>
    <s v="Préstamo venta fin de semana"/>
    <s v="Virgina Hurtado"/>
    <m/>
  </r>
  <r>
    <d v="2023-03-30T00:00:00"/>
    <s v="Donación"/>
    <x v="0"/>
    <s v="Ankyra"/>
    <s v="TSXX-LOA2012"/>
    <x v="3"/>
    <x v="3"/>
    <s v="EE142001X1"/>
    <n v="-2"/>
    <n v="51750"/>
    <n v="-103500"/>
    <x v="0"/>
    <m/>
    <m/>
    <s v="Dr Giovanny Oberti"/>
    <m/>
    <m/>
  </r>
  <r>
    <d v="2023-04-19T00:00:00"/>
    <s v="Sales"/>
    <x v="0"/>
    <s v="Ankyra"/>
    <s v="TSXX-LOART2012"/>
    <x v="22"/>
    <x v="16"/>
    <s v="EE148384X1"/>
    <n v="-14"/>
    <n v="51750"/>
    <n v="-724500"/>
    <x v="0"/>
    <m/>
    <n v="20230071"/>
    <s v="Global Connection &amp; Innovation LLC (Mauricio Arbelaez - USA)"/>
    <m/>
    <s v="Catalina"/>
  </r>
  <r>
    <d v="2023-04-19T00:00:00"/>
    <s v="Sales"/>
    <x v="0"/>
    <s v="Ankyra"/>
    <s v="TSXX-LOART2012"/>
    <x v="22"/>
    <x v="16"/>
    <s v="EE138101X1"/>
    <n v="-6"/>
    <n v="61600"/>
    <n v="-369600"/>
    <x v="0"/>
    <m/>
    <n v="20230071"/>
    <s v="Global Connection &amp; Innovation LLC (Mauricio Arbelaez - USA)"/>
    <m/>
    <s v="Catalina"/>
  </r>
  <r>
    <d v="2023-04-19T00:00:00"/>
    <s v="Sales"/>
    <x v="0"/>
    <s v="Ankyra"/>
    <s v="TSXX-LOA2014"/>
    <x v="1"/>
    <x v="1"/>
    <s v="EE148377X1"/>
    <n v="-15"/>
    <n v="51750"/>
    <n v="-776250"/>
    <x v="0"/>
    <m/>
    <n v="20230071"/>
    <s v="Global Connection &amp; Innovation LLC (Mauricio Arbelaez - USA)"/>
    <m/>
    <s v="Catalina"/>
  </r>
  <r>
    <d v="2023-04-19T00:00:00"/>
    <s v="Sales"/>
    <x v="0"/>
    <s v="Ankyra"/>
    <s v="TSXX-LOA2014"/>
    <x v="1"/>
    <x v="1"/>
    <s v="EE138091X1"/>
    <n v="-3"/>
    <n v="61600"/>
    <n v="-184800"/>
    <x v="0"/>
    <m/>
    <n v="20230071"/>
    <s v="Global Connection &amp; Innovation LLC (Mauricio Arbelaez - USA)"/>
    <m/>
    <s v="Catalina"/>
  </r>
  <r>
    <d v="2023-04-19T00:00:00"/>
    <s v="Sales"/>
    <x v="0"/>
    <s v="Ankyra"/>
    <s v="TSXX-LOA2014"/>
    <x v="1"/>
    <x v="1"/>
    <s v="EE148375X1"/>
    <n v="-2"/>
    <n v="51750"/>
    <n v="-103500"/>
    <x v="0"/>
    <m/>
    <n v="20230071"/>
    <s v="Global Connection &amp; Innovation LLC (Mauricio Arbelaez - USA)"/>
    <m/>
    <s v="Catalina"/>
  </r>
  <r>
    <d v="2023-04-19T00:00:00"/>
    <s v="Sales"/>
    <x v="0"/>
    <s v="Ankyra"/>
    <s v="TSXX-LOA2017"/>
    <x v="15"/>
    <x v="10"/>
    <s v="EE138093X1"/>
    <n v="-1"/>
    <n v="51750"/>
    <n v="-51750"/>
    <x v="0"/>
    <m/>
    <n v="20230071"/>
    <s v="Global Connection &amp; Innovation LLC (Mauricio Arbelaez - USA)"/>
    <m/>
    <s v="Catalina"/>
  </r>
  <r>
    <d v="2023-04-19T00:00:00"/>
    <s v="Sales"/>
    <x v="0"/>
    <s v="Ankyra"/>
    <s v="TSXX-LOA2017"/>
    <x v="15"/>
    <x v="10"/>
    <s v="EE142006X1"/>
    <n v="-2"/>
    <n v="51750"/>
    <n v="-103500"/>
    <x v="0"/>
    <m/>
    <n v="20230071"/>
    <s v="Global Connection &amp; Innovation LLC (Mauricio Arbelaez - USA)"/>
    <m/>
    <s v="Catalina"/>
  </r>
  <r>
    <d v="2023-04-19T00:00:00"/>
    <s v="Sales"/>
    <x v="0"/>
    <s v="Ankyra"/>
    <s v="TSXX-LOA2017"/>
    <x v="15"/>
    <x v="10"/>
    <s v="EE138094X1"/>
    <n v="-7"/>
    <n v="61600"/>
    <n v="-431200"/>
    <x v="0"/>
    <m/>
    <n v="20230071"/>
    <s v="Global Connection &amp; Innovation LLC (Mauricio Arbelaez - USA)"/>
    <m/>
    <s v="Catalina"/>
  </r>
  <r>
    <d v="2023-04-19T00:00:00"/>
    <s v="Sales"/>
    <x v="1"/>
    <s v="Ankyra"/>
    <s v="820-029"/>
    <x v="23"/>
    <x v="17"/>
    <n v="49116"/>
    <n v="-5"/>
    <n v="357000"/>
    <n v="-1785000"/>
    <x v="0"/>
    <m/>
    <n v="20230071"/>
    <s v="Global Connection &amp; Innovation LLC (Mauricio Arbelaez - USA)"/>
    <m/>
    <s v="Catalina"/>
  </r>
  <r>
    <d v="2023-04-19T00:00:00"/>
    <s v="Sales"/>
    <x v="1"/>
    <s v="Ankyra"/>
    <s v="820-031"/>
    <x v="24"/>
    <x v="18"/>
    <n v="47160"/>
    <n v="-5"/>
    <n v="90440"/>
    <n v="-452200"/>
    <x v="0"/>
    <m/>
    <n v="20230071"/>
    <s v="Global Connection &amp; Innovation LLC (Mauricio Arbelaez - USA)"/>
    <m/>
    <s v="Catalina"/>
  </r>
  <r>
    <d v="2023-04-19T00:00:00"/>
    <s v="Gift"/>
    <x v="1"/>
    <s v="Ankyra"/>
    <s v="820-032"/>
    <x v="30"/>
    <x v="2"/>
    <m/>
    <n v="-1"/>
    <n v="83600"/>
    <n v="-83600"/>
    <x v="0"/>
    <m/>
    <n v="20230071"/>
    <s v="Global Connection &amp; Innovation LLC (Mauricio Arbelaez - USA)"/>
    <m/>
    <s v="Catalina"/>
  </r>
  <r>
    <d v="2023-04-19T00:00:00"/>
    <s v="Gift"/>
    <x v="1"/>
    <s v="Ankyra"/>
    <s v="820-028"/>
    <x v="31"/>
    <x v="21"/>
    <m/>
    <n v="-2"/>
    <n v="172550"/>
    <n v="-345100"/>
    <x v="0"/>
    <m/>
    <n v="20230071"/>
    <s v="Global Connection &amp; Innovation LLC (Mauricio Arbelaez - USA)"/>
    <m/>
    <s v="Catalina"/>
  </r>
  <r>
    <d v="2023-04-19T00:00:00"/>
    <s v="Donación"/>
    <x v="0"/>
    <s v="Ankyra"/>
    <s v="TSXX-LOART2012"/>
    <x v="22"/>
    <x v="16"/>
    <s v="EE148384X1"/>
    <n v="-1"/>
    <n v="51750"/>
    <n v="-51750"/>
    <x v="0"/>
    <m/>
    <m/>
    <s v="Virginia - uso consultorio Elsa Arango"/>
    <m/>
    <m/>
  </r>
  <r>
    <d v="2023-04-19T00:00:00"/>
    <s v="Sales"/>
    <x v="0"/>
    <s v="Ankyra"/>
    <s v="TSXX-LOA2012"/>
    <x v="3"/>
    <x v="3"/>
    <s v="EE148360X1"/>
    <n v="-12"/>
    <n v="51750"/>
    <n v="-621000"/>
    <x v="0"/>
    <m/>
    <n v="20230071"/>
    <s v="Global Connection &amp; Innovation LLC (Mauricio Arbelaez - USA)"/>
    <m/>
    <s v="Catalina"/>
  </r>
  <r>
    <d v="2023-04-19T00:00:00"/>
    <s v="Sales"/>
    <x v="0"/>
    <s v="Ankyra"/>
    <s v="TSXX-LOA2012"/>
    <x v="3"/>
    <x v="3"/>
    <s v="EE148360X1"/>
    <n v="-8"/>
    <n v="51750"/>
    <n v="-414000"/>
    <x v="0"/>
    <m/>
    <n v="20230071"/>
    <s v="Global Connection &amp; Innovation LLC (Mauricio Arbelaez - USA)"/>
    <m/>
    <s v="Catalina"/>
  </r>
  <r>
    <d v="2023-04-27T00:00:00"/>
    <s v="Inventory loan"/>
    <x v="0"/>
    <s v="Bio-Ray"/>
    <s v="A-1PL-212014"/>
    <x v="14"/>
    <x v="1"/>
    <s v="L201210301"/>
    <n v="3"/>
    <n v="73331"/>
    <n v="219993"/>
    <x v="1"/>
    <m/>
    <m/>
    <m/>
    <s v="Silvia Tellez"/>
    <m/>
  </r>
  <r>
    <d v="2023-04-27T00:00:00"/>
    <s v="Inventory movement"/>
    <x v="1"/>
    <s v="Ankyra"/>
    <s v="820-028"/>
    <x v="31"/>
    <x v="21"/>
    <m/>
    <n v="1"/>
    <n v="172550"/>
    <n v="172550"/>
    <x v="0"/>
    <m/>
    <m/>
    <m/>
    <s v="Orthopremium - Virginia"/>
    <m/>
  </r>
  <r>
    <d v="2023-02-11T00:00:00"/>
    <s v="Damage"/>
    <x v="0"/>
    <s v="Ankyra"/>
    <s v="TSXX-LOA2040"/>
    <x v="39"/>
    <x v="29"/>
    <s v="CL151241X1"/>
    <n v="-1"/>
    <n v="59850"/>
    <n v="-59850"/>
    <x v="0"/>
    <m/>
    <m/>
    <s v="Fotógrafo, está físicamente pero abierto el sobre"/>
    <m/>
    <m/>
  </r>
  <r>
    <d v="2023-02-11T00:00:00"/>
    <s v="Damage"/>
    <x v="0"/>
    <s v="Ankyra"/>
    <s v="TSXX-LOA2035"/>
    <x v="38"/>
    <x v="28"/>
    <s v="EE151240X1"/>
    <n v="-1"/>
    <n v="59850"/>
    <n v="-59850"/>
    <x v="0"/>
    <m/>
    <m/>
    <s v="Fotógrafo, está físicamente pero abierto el sobre"/>
    <m/>
    <m/>
  </r>
  <r>
    <d v="2023-02-11T00:00:00"/>
    <s v="Damage"/>
    <x v="0"/>
    <s v="Ankyra"/>
    <s v="TSXX-LOA2030"/>
    <x v="37"/>
    <x v="27"/>
    <s v="EE151239X1"/>
    <n v="-1"/>
    <n v="59850"/>
    <n v="-59850"/>
    <x v="0"/>
    <m/>
    <m/>
    <s v="Fotógrafo, está físicamente pero abierto el sobre"/>
    <m/>
    <m/>
  </r>
  <r>
    <d v="2023-02-11T00:00:00"/>
    <s v="Damage"/>
    <x v="0"/>
    <s v="Ankyra"/>
    <s v="TSXX-LOA2025"/>
    <x v="36"/>
    <x v="26"/>
    <s v="EE151238X1"/>
    <n v="-1"/>
    <n v="59850"/>
    <n v="-59850"/>
    <x v="0"/>
    <m/>
    <m/>
    <s v="Fotógrafo, está físicamente pero abierto el sobre"/>
    <m/>
    <m/>
  </r>
  <r>
    <d v="2023-04-18T00:00:00"/>
    <s v="Damage"/>
    <x v="0"/>
    <s v="Ankyra"/>
    <s v="TSXX-LOA2020"/>
    <x v="35"/>
    <x v="25"/>
    <s v="EE151237X1"/>
    <n v="-1"/>
    <n v="52020"/>
    <n v="-52020"/>
    <x v="0"/>
    <m/>
    <m/>
    <s v="Fotógrafo, está físicamente pero abierto el sobre"/>
    <m/>
    <m/>
  </r>
  <r>
    <d v="2023-02-24T00:00:00"/>
    <s v="Sales"/>
    <x v="0"/>
    <s v="Bio-Ray"/>
    <s v="A-1PL-212012"/>
    <x v="13"/>
    <x v="3"/>
    <s v="L221107201"/>
    <n v="-12"/>
    <n v="65949.40444444443"/>
    <n v="-791392.85333333316"/>
    <x v="0"/>
    <m/>
    <n v="20230047"/>
    <s v="Rodrigo García (Costa Rica)"/>
    <m/>
    <s v="Conny"/>
  </r>
  <r>
    <d v="2023-03-16T00:00:00"/>
    <s v="Inventory loan"/>
    <x v="0"/>
    <s v="Ankyra"/>
    <s v="TSXX-LOA2010"/>
    <x v="0"/>
    <x v="0"/>
    <s v="EE148359X1"/>
    <n v="1"/>
    <n v="51750"/>
    <n v="51750"/>
    <x v="0"/>
    <m/>
    <m/>
    <s v="Certificación"/>
    <s v="Stand Ankyra"/>
    <m/>
  </r>
  <r>
    <d v="2023-05-02T00:00:00"/>
    <s v="Sales"/>
    <x v="0"/>
    <s v="Bio-Ray"/>
    <s v="A-1PL-212008"/>
    <x v="8"/>
    <x v="8"/>
    <s v="L220504801"/>
    <n v="-3"/>
    <n v="65949.40444444443"/>
    <n v="-197848.21333333329"/>
    <x v="0"/>
    <m/>
    <n v="20230072"/>
    <s v="Medicona SRL (Guillermo Ramírez-Rep Dominicana)"/>
    <m/>
    <s v="Conny"/>
  </r>
  <r>
    <d v="2023-05-02T00:00:00"/>
    <s v="Sales"/>
    <x v="0"/>
    <s v="Bio-Ray"/>
    <s v="A-1PL-211508"/>
    <x v="7"/>
    <x v="7"/>
    <s v="L220602101"/>
    <n v="-4"/>
    <n v="65949.40444444443"/>
    <n v="-263797.61777777772"/>
    <x v="0"/>
    <m/>
    <n v="20230072"/>
    <s v="Medicona SRL (Guillermo Ramírez-Rep Dominicana)"/>
    <m/>
    <s v="Conny"/>
  </r>
  <r>
    <d v="2023-05-02T00:00:00"/>
    <s v="Sales"/>
    <x v="0"/>
    <s v="Bio-Ray"/>
    <s v="A-1PL-212014"/>
    <x v="14"/>
    <x v="1"/>
    <s v="L201210301"/>
    <n v="-3"/>
    <n v="73331"/>
    <n v="-219993"/>
    <x v="1"/>
    <m/>
    <n v="20230072"/>
    <s v="Medicona SRL (Guillermo Ramírez-Rep Dominicana)"/>
    <m/>
    <s v="Conny"/>
  </r>
  <r>
    <d v="2023-05-02T00:00:00"/>
    <s v="Sales"/>
    <x v="0"/>
    <s v="Bio-Ray"/>
    <s v="A-1PL-212014"/>
    <x v="14"/>
    <x v="1"/>
    <s v="L211203101"/>
    <n v="-16"/>
    <n v="73331"/>
    <n v="-1173296"/>
    <x v="1"/>
    <m/>
    <n v="20230072"/>
    <s v="Medicona SRL (Guillermo Ramírez-Rep Dominicana)"/>
    <m/>
    <s v="Conny"/>
  </r>
  <r>
    <d v="2023-05-02T00:00:00"/>
    <s v="Sales"/>
    <x v="0"/>
    <s v="Bio-Ray"/>
    <s v="A-1PL-212014"/>
    <x v="14"/>
    <x v="1"/>
    <s v="L210904601"/>
    <n v="-1"/>
    <n v="73331"/>
    <n v="-73331"/>
    <x v="1"/>
    <m/>
    <n v="20230072"/>
    <s v="Medicona SRL (Guillermo Ramírez-Rep Dominicana)"/>
    <m/>
    <s v="Conny"/>
  </r>
  <r>
    <d v="2023-05-02T00:00:00"/>
    <s v="Sales"/>
    <x v="0"/>
    <s v="Bio-Ray"/>
    <s v="A-1PL-212014"/>
    <x v="14"/>
    <x v="1"/>
    <s v="L210901401"/>
    <n v="-5"/>
    <n v="73331"/>
    <n v="-366655"/>
    <x v="1"/>
    <m/>
    <n v="20230072"/>
    <s v="Medicona SRL (Guillermo Ramírez-Rep Dominicana)"/>
    <m/>
    <s v="Conny"/>
  </r>
  <r>
    <d v="2023-05-02T00:00:00"/>
    <s v="Sales"/>
    <x v="0"/>
    <s v="Bio-Ray"/>
    <s v="A-1PL-212012"/>
    <x v="13"/>
    <x v="3"/>
    <s v="L230105301"/>
    <n v="-35"/>
    <n v="81594"/>
    <n v="-2855790"/>
    <x v="0"/>
    <m/>
    <n v="20230072"/>
    <s v="Medicona SRL (Guillermo Ramírez-Rep Dominicana)"/>
    <m/>
    <s v="Conny"/>
  </r>
  <r>
    <d v="2023-03-10T00:00:00"/>
    <s v="Inventory loan"/>
    <x v="0"/>
    <s v="Bio-Ray"/>
    <s v="A-1PL-212012"/>
    <x v="13"/>
    <x v="3"/>
    <s v="L221107201"/>
    <n v="-12"/>
    <n v="65949.40444444443"/>
    <n v="-791392.85333333316"/>
    <x v="0"/>
    <m/>
    <s v="packing list 20230310 Orthopremium"/>
    <m/>
    <s v="Silvia Tellez"/>
    <m/>
  </r>
  <r>
    <d v="2023-05-05T00:00:00"/>
    <s v="Donación"/>
    <x v="0"/>
    <s v="Ankyra"/>
    <s v="TSXX-LOART2012"/>
    <x v="26"/>
    <x v="16"/>
    <s v="EE148384X1"/>
    <n v="-2"/>
    <n v="51750"/>
    <n v="-103500"/>
    <x v="0"/>
    <m/>
    <m/>
    <s v="Virginia - uso consultorio Elsa Arango"/>
    <m/>
    <m/>
  </r>
  <r>
    <d v="2023-03-30T00:00:00"/>
    <s v="Sales"/>
    <x v="0"/>
    <s v="Bio-Ray"/>
    <s v="A-1PL-212010"/>
    <x v="9"/>
    <x v="0"/>
    <s v="L221110401"/>
    <n v="-20"/>
    <n v="81594"/>
    <n v="-1631880"/>
    <x v="0"/>
    <m/>
    <n v="20230070"/>
    <s v="Smile Arc (Martinelli)"/>
    <m/>
    <s v="Conny"/>
  </r>
  <r>
    <d v="2023-05-08T00:00:00"/>
    <s v="Purchasing"/>
    <x v="0"/>
    <s v="Ankyra"/>
    <s v="TSXX-LOA2008"/>
    <x v="11"/>
    <x v="8"/>
    <s v="EE152481X1"/>
    <n v="100"/>
    <n v="51750"/>
    <n v="5175000"/>
    <x v="0"/>
    <s v="FV-110459"/>
    <m/>
    <m/>
    <m/>
    <m/>
  </r>
  <r>
    <d v="2023-05-08T00:00:00"/>
    <s v="Purchasing"/>
    <x v="0"/>
    <s v="Ankyra"/>
    <s v="TSXX-LOART2012"/>
    <x v="40"/>
    <x v="16"/>
    <s v="EE152482X1"/>
    <n v="100"/>
    <n v="51750"/>
    <n v="5175000"/>
    <x v="0"/>
    <s v="FV-110459"/>
    <m/>
    <m/>
    <m/>
    <m/>
  </r>
  <r>
    <d v="2023-03-15T00:00:00"/>
    <s v="Damage"/>
    <x v="1"/>
    <s v="Bio-Ray"/>
    <s v="106-11"/>
    <x v="21"/>
    <x v="15"/>
    <m/>
    <n v="-1"/>
    <n v="336000"/>
    <n v="-336000"/>
    <x v="1"/>
    <m/>
    <n v="20230064"/>
    <s v="Dr Carlos Ramiro Llusca (Ecuador)"/>
    <m/>
    <s v="Conny"/>
  </r>
  <r>
    <d v="2023-05-10T00:00:00"/>
    <s v="Inventory"/>
    <x v="1"/>
    <s v="Bio-Ray"/>
    <s v="106-11"/>
    <x v="41"/>
    <x v="30"/>
    <m/>
    <n v="6"/>
    <n v="331339.82954545453"/>
    <n v="1988038.9772727271"/>
    <x v="1"/>
    <s v="Inventario recibido de Elsa Arango"/>
    <m/>
    <m/>
    <m/>
    <m/>
  </r>
  <r>
    <d v="2023-05-10T00:00:00"/>
    <s v="Inventory loan"/>
    <x v="0"/>
    <s v="Bio-Ray"/>
    <s v="V-201408"/>
    <x v="25"/>
    <x v="19"/>
    <s v="D170300201"/>
    <n v="17"/>
    <n v="79213.829545454559"/>
    <n v="1346635.1022727275"/>
    <x v="0"/>
    <m/>
    <m/>
    <m/>
    <s v="Jattin"/>
    <m/>
  </r>
  <r>
    <d v="2023-05-10T00:00:00"/>
    <s v="Inventory loan"/>
    <x v="0"/>
    <s v="Bio-Ray"/>
    <s v="A-1PIZC-212014"/>
    <x v="5"/>
    <x v="5"/>
    <s v="L220603201"/>
    <n v="7"/>
    <n v="84287.164444444439"/>
    <n v="590010.15111111104"/>
    <x v="1"/>
    <m/>
    <m/>
    <m/>
    <s v="Jattin"/>
    <m/>
  </r>
  <r>
    <d v="2023-05-11T00:00:00"/>
    <s v="Inventory loan"/>
    <x v="0"/>
    <s v="Bio-Ray"/>
    <s v="A-1PL-212014"/>
    <x v="14"/>
    <x v="1"/>
    <s v="L191007601"/>
    <n v="7"/>
    <n v="81594"/>
    <n v="571158"/>
    <x v="1"/>
    <m/>
    <m/>
    <m/>
    <s v="Silvia Telléz"/>
    <m/>
  </r>
  <r>
    <d v="2023-03-10T00:00:00"/>
    <s v="Inventory loan"/>
    <x v="0"/>
    <s v="Bio-Ray"/>
    <s v="A-1PL-212012"/>
    <x v="13"/>
    <x v="3"/>
    <s v="L230105301"/>
    <n v="-4"/>
    <n v="81594"/>
    <n v="-326376"/>
    <x v="0"/>
    <m/>
    <s v="packing list 20230310 Orthopremium"/>
    <m/>
    <s v="Silvia Tellez"/>
    <m/>
  </r>
  <r>
    <d v="2023-05-11T00:00:00"/>
    <s v="Sales"/>
    <x v="0"/>
    <s v="Bio-Ray"/>
    <s v="M-211308"/>
    <x v="33"/>
    <x v="23"/>
    <s v="L210206901"/>
    <n v="-3"/>
    <n v="73331"/>
    <n v="-219993"/>
    <x v="0"/>
    <m/>
    <n v="20230074"/>
    <s v="Dr Carlos Ramiro Llusca (Ecuador)"/>
    <m/>
    <s v="Conny"/>
  </r>
  <r>
    <d v="2023-05-11T00:00:00"/>
    <s v="Sales"/>
    <x v="0"/>
    <s v="Bio-Ray"/>
    <s v="V-201408"/>
    <x v="25"/>
    <x v="19"/>
    <s v="D170300201"/>
    <n v="-17"/>
    <n v="79213.829545454559"/>
    <n v="-1346635.1022727275"/>
    <x v="0"/>
    <m/>
    <n v="20230074"/>
    <s v="Dr Carlos Ramiro Llusca (Ecuador)"/>
    <m/>
    <s v="Conny"/>
  </r>
  <r>
    <d v="2023-05-11T00:00:00"/>
    <s v="Sales"/>
    <x v="0"/>
    <s v="Bio-Ray"/>
    <s v="A-1PL-211508"/>
    <x v="7"/>
    <x v="7"/>
    <s v="L220602101"/>
    <n v="-7"/>
    <n v="65949.40444444443"/>
    <n v="-461645.83111111098"/>
    <x v="0"/>
    <m/>
    <n v="20230074"/>
    <s v="Dr Carlos Ramiro Llusca (Ecuador)"/>
    <m/>
    <s v="Conny"/>
  </r>
  <r>
    <d v="2023-05-11T00:00:00"/>
    <s v="Sales"/>
    <x v="0"/>
    <s v="Bio-Ray"/>
    <s v="A-1PL-212008"/>
    <x v="8"/>
    <x v="8"/>
    <s v="L220504801"/>
    <n v="-6"/>
    <n v="65949.40444444443"/>
    <n v="-395696.42666666658"/>
    <x v="0"/>
    <m/>
    <n v="20230074"/>
    <s v="Dr Carlos Ramiro Llusca (Ecuador)"/>
    <m/>
    <s v="Conny"/>
  </r>
  <r>
    <d v="2023-04-19T00:00:00"/>
    <s v="Donación"/>
    <x v="0"/>
    <s v="Ankyra"/>
    <s v="TSXX-LOA2010"/>
    <x v="0"/>
    <x v="0"/>
    <s v="EE148358X1"/>
    <n v="-1"/>
    <n v="51750"/>
    <n v="-51750"/>
    <x v="0"/>
    <m/>
    <m/>
    <s v="Virginia - uso consultorio Elsa Arango"/>
    <m/>
    <m/>
  </r>
  <r>
    <d v="2023-03-10T00:00:00"/>
    <s v="Inventory loan"/>
    <x v="0"/>
    <s v="Bio-Ray"/>
    <s v="A-1PL-212012"/>
    <x v="13"/>
    <x v="3"/>
    <s v="L230105301"/>
    <n v="-2"/>
    <n v="81594"/>
    <n v="-163188"/>
    <x v="0"/>
    <m/>
    <s v="packing list 20230310 Orthopremium"/>
    <m/>
    <s v="Silvia Tellez"/>
    <m/>
  </r>
  <r>
    <d v="2023-05-11T00:00:00"/>
    <s v="Sales"/>
    <x v="0"/>
    <s v="Bio-Ray"/>
    <s v="A-1PL-212014"/>
    <x v="14"/>
    <x v="1"/>
    <s v="L191007601"/>
    <n v="-7"/>
    <n v="81594"/>
    <n v="-571158"/>
    <x v="1"/>
    <m/>
    <n v="20230074"/>
    <s v="Dr Carlos Ramiro Llusca (Ecuador)"/>
    <m/>
    <s v="Conny"/>
  </r>
  <r>
    <d v="2023-05-11T00:00:00"/>
    <s v="Sales"/>
    <x v="0"/>
    <s v="Bio-Ray"/>
    <s v="A-1PIZC-212014"/>
    <x v="5"/>
    <x v="5"/>
    <s v="L221108401"/>
    <n v="-10"/>
    <n v="84287.164444444439"/>
    <n v="-842871.64444444445"/>
    <x v="1"/>
    <m/>
    <n v="20230074"/>
    <s v="Dr Carlos Ramiro Llusca (Ecuador)"/>
    <m/>
    <s v="Conny"/>
  </r>
  <r>
    <d v="2023-05-11T00:00:00"/>
    <s v="Sales"/>
    <x v="1"/>
    <s v="Bio-Ray"/>
    <n v="3308050"/>
    <x v="4"/>
    <x v="4"/>
    <s v="NA"/>
    <n v="-3"/>
    <n v="505243.49166666658"/>
    <n v="-1515730.4749999996"/>
    <x v="1"/>
    <m/>
    <n v="20230074"/>
    <s v="Dr Carlos Ramiro Llusca (Ecuador)"/>
    <m/>
    <s v="Conny"/>
  </r>
  <r>
    <d v="2023-05-11T00:00:00"/>
    <s v="Sales"/>
    <x v="1"/>
    <s v="Bio-Ray"/>
    <n v="3318235"/>
    <x v="28"/>
    <x v="18"/>
    <m/>
    <n v="-3"/>
    <n v="126823.496"/>
    <n v="-380470.48800000001"/>
    <x v="1"/>
    <m/>
    <n v="20230074"/>
    <s v="Dr Carlos Ramiro Llusca (Ecuador)"/>
    <m/>
    <s v="Conny"/>
  </r>
  <r>
    <d v="2023-05-11T00:00:00"/>
    <s v="Sales"/>
    <x v="1"/>
    <s v="Bio-Ray"/>
    <n v="3318225"/>
    <x v="2"/>
    <x v="2"/>
    <m/>
    <n v="-2"/>
    <n v="153420.53519000002"/>
    <n v="-306841.07038000005"/>
    <x v="1"/>
    <m/>
    <n v="20230074"/>
    <s v="Dr Carlos Ramiro Llusca (Ecuador)"/>
    <m/>
    <s v="Conny"/>
  </r>
  <r>
    <d v="2023-05-11T00:00:00"/>
    <s v="Sales"/>
    <x v="1"/>
    <s v="Bio-Ray"/>
    <n v="3348235"/>
    <x v="27"/>
    <x v="20"/>
    <m/>
    <n v="-2"/>
    <n v="153420.53519000002"/>
    <n v="-306841.07038000005"/>
    <x v="0"/>
    <m/>
    <n v="20230074"/>
    <s v="Dr Carlos Ramiro Llusca (Ecuador)"/>
    <m/>
    <s v="Conny"/>
  </r>
  <r>
    <d v="2023-05-11T00:00:00"/>
    <s v="Sales"/>
    <x v="1"/>
    <s v="Bio-Ray"/>
    <n v="3318055"/>
    <x v="18"/>
    <x v="12"/>
    <m/>
    <n v="-1"/>
    <n v="2160000"/>
    <n v="-2160000"/>
    <x v="0"/>
    <m/>
    <n v="20230074"/>
    <s v="Dr Carlos Ramiro Llusca (Ecuador)"/>
    <m/>
    <s v="Conny"/>
  </r>
  <r>
    <d v="2023-05-11T00:00:00"/>
    <s v="Sales"/>
    <x v="1"/>
    <s v="Bio-Ray"/>
    <s v="106-11"/>
    <x v="21"/>
    <x v="15"/>
    <m/>
    <n v="-1"/>
    <n v="336000"/>
    <n v="-336000"/>
    <x v="1"/>
    <m/>
    <n v="20230074"/>
    <s v="Dr Carlos Ramiro Llusca (Ecuador)"/>
    <m/>
    <s v="Conny"/>
  </r>
  <r>
    <d v="2023-05-11T00:00:00"/>
    <s v="Sales"/>
    <x v="1"/>
    <s v="Bio-Ray"/>
    <s v="106-11"/>
    <x v="41"/>
    <x v="30"/>
    <m/>
    <n v="-3"/>
    <n v="331339.82954545453"/>
    <n v="-994019.48863636353"/>
    <x v="1"/>
    <m/>
    <n v="20230074"/>
    <s v="Dr Carlos Ramiro Llusca (Ecuador)"/>
    <m/>
    <s v="Conny"/>
  </r>
  <r>
    <d v="2023-05-02T00:00:00"/>
    <s v="Sales"/>
    <x v="0"/>
    <s v="Bio-Ray"/>
    <s v="A-1PL-212010"/>
    <x v="9"/>
    <x v="0"/>
    <s v="L221110401"/>
    <n v="-10"/>
    <n v="81594"/>
    <n v="-815940"/>
    <x v="0"/>
    <m/>
    <n v="20230072"/>
    <s v="Medicona SRL (Guillermo Ramírez-Rep Dominicana)"/>
    <m/>
    <s v="Conny"/>
  </r>
  <r>
    <d v="2023-05-18T00:00:00"/>
    <s v="Sales"/>
    <x v="0"/>
    <s v="Bio-Ray"/>
    <s v="A-1PL-211508"/>
    <x v="7"/>
    <x v="7"/>
    <s v="L211100801"/>
    <n v="-15"/>
    <n v="73331"/>
    <n v="-1099965"/>
    <x v="0"/>
    <m/>
    <n v="20230076"/>
    <s v="MediLine (JJ Grand Prix - Guatemala)"/>
    <m/>
    <s v="Catalina"/>
  </r>
  <r>
    <d v="2023-03-15T00:00:00"/>
    <s v="Sales"/>
    <x v="0"/>
    <s v="Bio-Ray"/>
    <s v="A-1PL-212012"/>
    <x v="13"/>
    <x v="3"/>
    <s v="L230105301"/>
    <n v="-40"/>
    <n v="81594"/>
    <n v="-3263760"/>
    <x v="0"/>
    <m/>
    <n v="20230064"/>
    <s v="Dr Carlos Ramiro Llusca (Ecuador)"/>
    <m/>
    <s v="Conny"/>
  </r>
  <r>
    <d v="2023-05-18T00:00:00"/>
    <s v="Sales"/>
    <x v="0"/>
    <s v="Bio-Ray"/>
    <s v="A-1PIZC-212014"/>
    <x v="5"/>
    <x v="5"/>
    <s v="L221108401"/>
    <n v="-20"/>
    <n v="84287.164444444439"/>
    <n v="-1685743.2888888889"/>
    <x v="1"/>
    <m/>
    <n v="20230077"/>
    <s v="MediLine (JJ Grand Prix - Guatemala)"/>
    <m/>
    <s v="Catalina"/>
  </r>
  <r>
    <d v="2023-05-24T00:00:00"/>
    <s v="Inventory movement"/>
    <x v="0"/>
    <s v="Ankyra"/>
    <s v="TSXX-LOART2012"/>
    <x v="22"/>
    <x v="16"/>
    <s v="EE148385X1"/>
    <n v="50"/>
    <n v="51750"/>
    <n v="2587500"/>
    <x v="0"/>
    <m/>
    <m/>
    <s v="Silvia Tellez, cambio por 2x12 cuello largo"/>
    <m/>
    <m/>
  </r>
  <r>
    <d v="2023-05-29T00:00:00"/>
    <s v="Sales"/>
    <x v="0"/>
    <s v="Ankyra"/>
    <s v="TSXX-LOACE1508"/>
    <x v="29"/>
    <x v="9"/>
    <s v="EE149532X1"/>
    <n v="-10"/>
    <n v="51750"/>
    <n v="-517500"/>
    <x v="0"/>
    <m/>
    <n v="20230079"/>
    <s v="Global Connection &amp; Innovation LLC (Mauricio Arbelaez - USA)"/>
    <m/>
    <s v="Catalina"/>
  </r>
  <r>
    <d v="2023-05-29T00:00:00"/>
    <s v="Sales"/>
    <x v="0"/>
    <s v="Ankyra"/>
    <s v="TSXX-LOA1508"/>
    <x v="10"/>
    <x v="7"/>
    <s v="EE148348X1"/>
    <n v="-17"/>
    <n v="51750"/>
    <n v="-879750"/>
    <x v="0"/>
    <m/>
    <n v="20230079"/>
    <s v="Global Connection &amp; Innovation LLC (Mauricio Arbelaez - USA)"/>
    <m/>
    <s v="Catalina"/>
  </r>
  <r>
    <d v="2023-05-29T00:00:00"/>
    <s v="Sales"/>
    <x v="0"/>
    <s v="Ankyra"/>
    <s v="TSXX-LOA1508"/>
    <x v="10"/>
    <x v="7"/>
    <s v="EE148344X1"/>
    <n v="-3"/>
    <n v="51750"/>
    <n v="-155250"/>
    <x v="0"/>
    <m/>
    <n v="20230079"/>
    <s v="Global Connection &amp; Innovation LLC (Mauricio Arbelaez - USA)"/>
    <m/>
    <s v="Catalina"/>
  </r>
  <r>
    <d v="2023-05-29T00:00:00"/>
    <s v="Sales"/>
    <x v="0"/>
    <s v="Ankyra"/>
    <s v="TSXX-LOART2012"/>
    <x v="26"/>
    <x v="16"/>
    <s v="EE148384X1"/>
    <n v="-15"/>
    <n v="51750"/>
    <n v="-776250"/>
    <x v="0"/>
    <m/>
    <n v="20230079"/>
    <s v="Global Connection &amp; Innovation LLC (Mauricio Arbelaez - USA)"/>
    <m/>
    <s v="Catalina"/>
  </r>
  <r>
    <d v="2023-05-29T00:00:00"/>
    <s v="Sales"/>
    <x v="0"/>
    <s v="Ankyra"/>
    <s v="TSXX-LOA2017"/>
    <x v="15"/>
    <x v="10"/>
    <s v="EE148379X1"/>
    <n v="-3"/>
    <n v="51750"/>
    <n v="-155250"/>
    <x v="0"/>
    <m/>
    <n v="20230079"/>
    <s v="Global Connection &amp; Innovation LLC (Mauricio Arbelaez - USA)"/>
    <m/>
    <s v="Catalina"/>
  </r>
  <r>
    <d v="2023-05-29T00:00:00"/>
    <s v="Sales"/>
    <x v="0"/>
    <s v="Ankyra"/>
    <s v="TSXX-LOA2017"/>
    <x v="15"/>
    <x v="10"/>
    <s v="EE142006X1"/>
    <n v="-8"/>
    <n v="51750"/>
    <n v="-414000"/>
    <x v="0"/>
    <m/>
    <n v="20230079"/>
    <s v="Global Connection &amp; Innovation LLC (Mauricio Arbelaez - USA)"/>
    <m/>
    <s v="Catalina"/>
  </r>
  <r>
    <d v="2023-05-29T00:00:00"/>
    <s v="Sales"/>
    <x v="0"/>
    <s v="Ankyra"/>
    <s v="TSXX-LOA2017"/>
    <x v="15"/>
    <x v="10"/>
    <s v="EE133310X1"/>
    <n v="-4"/>
    <n v="51750"/>
    <n v="-207000"/>
    <x v="0"/>
    <m/>
    <n v="20230079"/>
    <s v="Global Connection &amp; Innovation LLC (Mauricio Arbelaez - USA)"/>
    <m/>
    <s v="Catalina"/>
  </r>
  <r>
    <d v="2023-05-29T00:00:00"/>
    <s v="Sales"/>
    <x v="1"/>
    <s v="Bio-Ray"/>
    <n v="3318225"/>
    <x v="2"/>
    <x v="2"/>
    <m/>
    <n v="-2"/>
    <n v="153420.53519000002"/>
    <n v="-306841.07038000005"/>
    <x v="1"/>
    <m/>
    <n v="20230080"/>
    <s v="Smile Arc (Martinelli)"/>
    <m/>
    <s v="Conny"/>
  </r>
  <r>
    <d v="2023-05-05T00:00:00"/>
    <s v="Donación"/>
    <x v="0"/>
    <s v="Ankyra"/>
    <s v="TSXX-LOA2010"/>
    <x v="0"/>
    <x v="0"/>
    <s v="EE148358X1"/>
    <n v="-2"/>
    <n v="51750"/>
    <n v="-103500"/>
    <x v="0"/>
    <m/>
    <m/>
    <s v="Virginia - uso consultorio Elsa Arango"/>
    <m/>
    <m/>
  </r>
  <r>
    <d v="2023-05-29T00:00:00"/>
    <s v="Sales"/>
    <x v="0"/>
    <s v="Bio-Ray"/>
    <s v="A-1PIZC-212014"/>
    <x v="5"/>
    <x v="5"/>
    <s v="L221108401"/>
    <n v="-11"/>
    <n v="84287.164444444439"/>
    <n v="-927158.8088888888"/>
    <x v="1"/>
    <m/>
    <n v="20230080"/>
    <s v="Smile Arc (Martinelli)"/>
    <m/>
    <s v="Conny"/>
  </r>
  <r>
    <d v="2023-03-16T00:00:00"/>
    <s v="Sales"/>
    <x v="0"/>
    <s v="Bio-Ray"/>
    <s v="A-1PL-212012"/>
    <x v="13"/>
    <x v="3"/>
    <s v="L230105301"/>
    <n v="-12"/>
    <n v="81594"/>
    <n v="-979128"/>
    <x v="0"/>
    <m/>
    <n v="20230066"/>
    <s v="MediLine (JJ Grand Prix - Guatemala)"/>
    <m/>
    <s v="Catalina"/>
  </r>
  <r>
    <d v="2023-05-29T00:00:00"/>
    <s v="Sales"/>
    <x v="0"/>
    <s v="Bio-Ray"/>
    <s v="A-1PS-222012"/>
    <x v="17"/>
    <x v="11"/>
    <s v="L220601301"/>
    <n v="-2"/>
    <n v="104000"/>
    <n v="-208000"/>
    <x v="1"/>
    <m/>
    <n v="20230080"/>
    <s v="Smile Arc (Martinelli)"/>
    <m/>
    <s v="Conny"/>
  </r>
  <r>
    <d v="2023-05-29T00:00:00"/>
    <s v="Sales"/>
    <x v="0"/>
    <s v="Bio-Ray"/>
    <s v="A-1PL-212008"/>
    <x v="8"/>
    <x v="8"/>
    <s v="L220504801"/>
    <n v="-3"/>
    <n v="65949.40444444443"/>
    <n v="-197848.21333333329"/>
    <x v="0"/>
    <m/>
    <n v="20230080"/>
    <s v="Smile Arc (Martinelli)"/>
    <m/>
    <s v="Conny"/>
  </r>
  <r>
    <d v="2023-06-01T00:00:00"/>
    <s v="Donación"/>
    <x v="1"/>
    <s v="Bio-Ray"/>
    <n v="3348235"/>
    <x v="27"/>
    <x v="20"/>
    <m/>
    <n v="-5"/>
    <n v="153420.53519000002"/>
    <n v="-767102.67595000006"/>
    <x v="0"/>
    <m/>
    <m/>
    <s v="Entregados a Silvia Tellez"/>
    <m/>
    <m/>
  </r>
  <r>
    <d v="2023-06-08T00:00:00"/>
    <s v="Sales"/>
    <x v="1"/>
    <s v="Bio-Ray"/>
    <n v="3308050"/>
    <x v="4"/>
    <x v="4"/>
    <s v="NA"/>
    <n v="-5"/>
    <n v="505243.49166666658"/>
    <n v="-2526217.458333333"/>
    <x v="1"/>
    <m/>
    <n v="20230081"/>
    <s v="Sideral Business (Perú - Roger Echaiz)"/>
    <m/>
    <s v="Conny"/>
  </r>
  <r>
    <d v="2023-06-08T00:00:00"/>
    <s v="Sales"/>
    <x v="1"/>
    <s v="Bio-Ray"/>
    <n v="3318235"/>
    <x v="28"/>
    <x v="18"/>
    <m/>
    <n v="-5"/>
    <n v="126823.496"/>
    <n v="-634117.48"/>
    <x v="1"/>
    <m/>
    <n v="20230081"/>
    <s v="Sideral Business (Perú - Roger Echaiz)"/>
    <m/>
    <s v="Conny"/>
  </r>
  <r>
    <d v="2023-06-08T00:00:00"/>
    <s v="Inventory movement"/>
    <x v="1"/>
    <s v="Bio-Ray"/>
    <n v="3308050"/>
    <x v="4"/>
    <x v="4"/>
    <s v="NA"/>
    <n v="6"/>
    <n v="505243.49166666658"/>
    <n v="3031460.9499999993"/>
    <x v="1"/>
    <m/>
    <m/>
    <s v="Entregados por Dra Elsa "/>
    <m/>
    <m/>
  </r>
  <r>
    <d v="2023-06-08T00:00:00"/>
    <s v="Inventory movement"/>
    <x v="1"/>
    <s v="Bio-Ray"/>
    <n v="3318235"/>
    <x v="28"/>
    <x v="18"/>
    <m/>
    <n v="-6"/>
    <n v="126823.496"/>
    <n v="-760940.97600000002"/>
    <x v="1"/>
    <m/>
    <m/>
    <m/>
    <m/>
    <m/>
  </r>
  <r>
    <d v="2023-06-15T00:00:00"/>
    <s v="Sales"/>
    <x v="0"/>
    <s v="Bio-Ray"/>
    <s v="A-1PIZC-212014"/>
    <x v="5"/>
    <x v="5"/>
    <s v="L221108401"/>
    <n v="-13"/>
    <n v="84287.164444444439"/>
    <n v="-1095733.1377777776"/>
    <x v="1"/>
    <m/>
    <n v="20230083"/>
    <s v="Grupo Helix (Panamá - Dra Ilka)"/>
    <m/>
    <s v="Conny"/>
  </r>
  <r>
    <d v="2023-06-15T00:00:00"/>
    <s v="Sales"/>
    <x v="0"/>
    <s v="Bio-Ray"/>
    <s v="A-1PIZC-212014"/>
    <x v="5"/>
    <x v="5"/>
    <s v="L221113401"/>
    <n v="-2"/>
    <n v="104905"/>
    <n v="-209810"/>
    <x v="1"/>
    <m/>
    <n v="20230083"/>
    <s v="Grupo Helix (Panamá - Dra Ilka)"/>
    <m/>
    <s v="Conny"/>
  </r>
  <r>
    <d v="2023-06-15T00:00:00"/>
    <s v="Sales"/>
    <x v="1"/>
    <s v="Bio-Ray"/>
    <n v="3308050"/>
    <x v="4"/>
    <x v="4"/>
    <s v="NA"/>
    <n v="-2"/>
    <n v="505243.49166666658"/>
    <n v="-1010486.9833333332"/>
    <x v="1"/>
    <m/>
    <n v="20230083"/>
    <s v="Grupo Helix (Panamá - Dra Ilka)"/>
    <m/>
    <s v="Conny"/>
  </r>
  <r>
    <d v="2023-06-15T00:00:00"/>
    <s v="Sales"/>
    <x v="1"/>
    <s v="Bio-Ray"/>
    <n v="3318235"/>
    <x v="28"/>
    <x v="18"/>
    <m/>
    <n v="-2"/>
    <n v="126823.496"/>
    <n v="-253646.992"/>
    <x v="1"/>
    <m/>
    <n v="20230083"/>
    <s v="Grupo Helix (Panamá - Dra Ilka)"/>
    <m/>
    <s v="Conny"/>
  </r>
  <r>
    <d v="2023-06-15T00:00:00"/>
    <s v="Sales"/>
    <x v="1"/>
    <s v="Bio-Ray"/>
    <n v="3318225"/>
    <x v="2"/>
    <x v="2"/>
    <m/>
    <n v="-1"/>
    <n v="153420.53519000002"/>
    <n v="-153420.53519000002"/>
    <x v="1"/>
    <m/>
    <n v="20230083"/>
    <s v="Grupo Helix (Panamá - Dra Ilka)"/>
    <m/>
    <s v="Conny"/>
  </r>
  <r>
    <d v="2023-06-15T00:00:00"/>
    <s v="Sales"/>
    <x v="0"/>
    <s v="Bio-Ray"/>
    <s v="A-1PIZC-212017"/>
    <x v="6"/>
    <x v="6"/>
    <s v="L220922201"/>
    <n v="-4"/>
    <n v="84287.164444444439"/>
    <n v="-337148.65777777776"/>
    <x v="1"/>
    <m/>
    <n v="20230083"/>
    <s v="Grupo Helix (Panamá - Dra Ilka)"/>
    <m/>
    <s v="Conny"/>
  </r>
  <r>
    <d v="2023-06-15T00:00:00"/>
    <s v="Sales"/>
    <x v="0"/>
    <s v="Bio-Ray"/>
    <s v="A-1PL-211508"/>
    <x v="7"/>
    <x v="7"/>
    <s v="L220602101"/>
    <n v="-5"/>
    <n v="81594"/>
    <n v="-407970"/>
    <x v="0"/>
    <m/>
    <n v="20230083"/>
    <s v="Grupo Helix (Panamá - Dra Ilka)"/>
    <m/>
    <s v="Conny"/>
  </r>
  <r>
    <d v="2023-05-11T00:00:00"/>
    <s v="Sales"/>
    <x v="0"/>
    <s v="Bio-Ray"/>
    <s v="A-1PL-212010"/>
    <x v="9"/>
    <x v="0"/>
    <s v="L221110401"/>
    <n v="-17"/>
    <n v="81594"/>
    <n v="-1387098"/>
    <x v="0"/>
    <m/>
    <n v="20230074"/>
    <s v="Dr Carlos Ramiro Llusca (Ecuador)"/>
    <m/>
    <s v="Conny"/>
  </r>
  <r>
    <d v="2023-06-22T00:00:00"/>
    <s v="Purchasing"/>
    <x v="1"/>
    <s v="Ankyra"/>
    <s v="820-032"/>
    <x v="30"/>
    <x v="2"/>
    <n v="50361"/>
    <n v="70"/>
    <n v="83600"/>
    <n v="5852000"/>
    <x v="0"/>
    <s v="ORTOMAC / FVE576077 "/>
    <m/>
    <m/>
    <m/>
    <m/>
  </r>
  <r>
    <d v="2023-06-22T00:00:00"/>
    <s v="Purchasing"/>
    <x v="1"/>
    <s v="Ankyra"/>
    <s v="820-029"/>
    <x v="23"/>
    <x v="17"/>
    <n v="50359"/>
    <n v="30"/>
    <n v="647360"/>
    <n v="19420800"/>
    <x v="1"/>
    <s v="ORTOMAC / FVE576077 "/>
    <m/>
    <m/>
    <m/>
    <m/>
  </r>
  <r>
    <d v="2023-06-22T00:00:00"/>
    <s v="Purchasing"/>
    <x v="1"/>
    <s v="Ankyra"/>
    <s v="820-031"/>
    <x v="24"/>
    <x v="18"/>
    <s v="NA"/>
    <n v="45"/>
    <n v="102340"/>
    <n v="4605300"/>
    <x v="0"/>
    <s v="ORTOMAC / FVE576077 "/>
    <m/>
    <m/>
    <m/>
    <m/>
  </r>
  <r>
    <d v="2023-06-22T00:00:00"/>
    <s v="Purchasing"/>
    <x v="1"/>
    <s v="Ankyra"/>
    <s v="820-028"/>
    <x v="31"/>
    <x v="21"/>
    <n v="50360"/>
    <n v="50"/>
    <n v="145000"/>
    <n v="7250000"/>
    <x v="0"/>
    <s v="ORTOMAC / FVE576077 "/>
    <m/>
    <m/>
    <m/>
    <m/>
  </r>
  <r>
    <d v="2023-06-24T00:00:00"/>
    <s v="Inventory loan"/>
    <x v="0"/>
    <s v="Ankyra"/>
    <s v="TSXX-LOA2014"/>
    <x v="1"/>
    <x v="1"/>
    <m/>
    <n v="10"/>
    <n v="51750"/>
    <n v="517500"/>
    <x v="0"/>
    <m/>
    <m/>
    <s v="Rodrigo García, pedido sabado 24-Junio"/>
    <s v="COIDES"/>
    <m/>
  </r>
  <r>
    <d v="2023-06-24T00:00:00"/>
    <s v="Inventory loan"/>
    <x v="0"/>
    <s v="Ankyra"/>
    <s v="TSXX-LOA2008"/>
    <x v="11"/>
    <x v="8"/>
    <m/>
    <n v="2"/>
    <n v="51750"/>
    <n v="103500"/>
    <x v="0"/>
    <m/>
    <m/>
    <s v="Rodrigo García, pedido sabado 24-Junio"/>
    <s v="COIDES"/>
    <m/>
  </r>
  <r>
    <d v="2023-06-24T00:00:00"/>
    <s v="Inventory loan"/>
    <x v="0"/>
    <s v="Ankyra"/>
    <s v="TSXX-LOA1508"/>
    <x v="10"/>
    <x v="7"/>
    <m/>
    <n v="10"/>
    <n v="51750"/>
    <n v="517500"/>
    <x v="0"/>
    <m/>
    <m/>
    <s v="Rodrigo García, pedido sabado 24-Junio"/>
    <s v="COIDES"/>
    <m/>
  </r>
  <r>
    <d v="2023-06-26T00:00:00"/>
    <s v="Inventory loan"/>
    <x v="0"/>
    <s v="Ankyra"/>
    <s v="TSXX-LOA2014"/>
    <x v="1"/>
    <x v="1"/>
    <m/>
    <n v="-10"/>
    <n v="51750"/>
    <n v="-517500"/>
    <x v="0"/>
    <m/>
    <m/>
    <s v="Rodrigo García (Costa Rica)"/>
    <m/>
    <m/>
  </r>
  <r>
    <d v="2023-06-26T00:00:00"/>
    <s v="Inventory loan"/>
    <x v="0"/>
    <s v="Ankyra"/>
    <s v="TSXX-LOA2008"/>
    <x v="11"/>
    <x v="8"/>
    <m/>
    <n v="-2"/>
    <n v="51750"/>
    <n v="-103500"/>
    <x v="0"/>
    <m/>
    <m/>
    <s v="Rodrigo García (Costa Rica)"/>
    <m/>
    <m/>
  </r>
  <r>
    <d v="2023-06-26T00:00:00"/>
    <s v="Inventory loan"/>
    <x v="0"/>
    <s v="Ankyra"/>
    <s v="TSXX-LOA1508"/>
    <x v="10"/>
    <x v="7"/>
    <m/>
    <n v="-10"/>
    <n v="51750"/>
    <n v="-517500"/>
    <x v="0"/>
    <m/>
    <m/>
    <s v="Rodrigo García (Costa Rica)"/>
    <m/>
    <m/>
  </r>
  <r>
    <d v="2023-04-19T00:00:00"/>
    <s v="Donación"/>
    <x v="0"/>
    <s v="Ankyra"/>
    <s v="TSXX-LOA2012"/>
    <x v="3"/>
    <x v="3"/>
    <s v="EE148360X1"/>
    <n v="-1"/>
    <n v="51750"/>
    <n v="-51750"/>
    <x v="0"/>
    <m/>
    <m/>
    <s v="Virginia - uso consultorio Elsa Arango"/>
    <m/>
    <m/>
  </r>
  <r>
    <d v="2023-05-24T00:00:00"/>
    <s v="Inventory movement"/>
    <x v="0"/>
    <s v="Ankyra"/>
    <s v="TSXX-LOA2012"/>
    <x v="3"/>
    <x v="3"/>
    <s v="EE148368X1"/>
    <n v="-50"/>
    <n v="51750"/>
    <n v="-2587500"/>
    <x v="0"/>
    <m/>
    <m/>
    <s v="Silvia Tellez, cambio a Rosca"/>
    <m/>
    <m/>
  </r>
  <r>
    <d v="2023-06-29T00:00:00"/>
    <s v="Purchasing"/>
    <x v="0"/>
    <s v="Ankyra"/>
    <s v="TSXX-LOA2012"/>
    <x v="3"/>
    <x v="3"/>
    <s v="EE148366X1"/>
    <n v="10"/>
    <n v="51750"/>
    <n v="517500"/>
    <x v="0"/>
    <s v="FV-114822"/>
    <m/>
    <m/>
    <m/>
    <m/>
  </r>
  <r>
    <d v="2023-06-29T00:00:00"/>
    <s v="Purchasing"/>
    <x v="0"/>
    <s v="Ankyra"/>
    <s v="TSXX-LOA2012"/>
    <x v="3"/>
    <x v="3"/>
    <s v="EE152489X1"/>
    <n v="50"/>
    <n v="51750"/>
    <n v="2587500"/>
    <x v="0"/>
    <s v="FV-114822"/>
    <m/>
    <m/>
    <m/>
    <m/>
  </r>
  <r>
    <d v="2023-06-29T00:00:00"/>
    <s v="Purchasing"/>
    <x v="0"/>
    <s v="Ankyra"/>
    <s v="TSXX-LOA2012"/>
    <x v="3"/>
    <x v="3"/>
    <s v="EE156002X1"/>
    <n v="40"/>
    <n v="51750"/>
    <n v="2070000"/>
    <x v="0"/>
    <s v="FV-114822"/>
    <m/>
    <m/>
    <m/>
    <m/>
  </r>
  <r>
    <d v="2023-06-29T00:00:00"/>
    <s v="Purchasing"/>
    <x v="0"/>
    <s v="Ankyra"/>
    <s v="TSXX-LOACE1508"/>
    <x v="16"/>
    <x v="9"/>
    <s v="EE156000X1"/>
    <n v="50"/>
    <n v="51750"/>
    <n v="2587500"/>
    <x v="0"/>
    <s v="FV-114822"/>
    <m/>
    <m/>
    <m/>
    <m/>
  </r>
  <r>
    <d v="2023-06-29T00:00:00"/>
    <s v="Purchasing"/>
    <x v="0"/>
    <s v="Ankyra"/>
    <s v="TSXX-LOA2012"/>
    <x v="3"/>
    <x v="3"/>
    <s v="EE156003X1"/>
    <n v="100"/>
    <n v="51750"/>
    <n v="5175000"/>
    <x v="0"/>
    <s v="FV-114822"/>
    <m/>
    <m/>
    <m/>
    <m/>
  </r>
  <r>
    <d v="2023-06-29T00:00:00"/>
    <s v="Purchasing"/>
    <x v="0"/>
    <s v="Ankyra"/>
    <s v="TSXX-LOA2012"/>
    <x v="3"/>
    <x v="3"/>
    <s v="EE156004X1"/>
    <n v="100"/>
    <n v="51750"/>
    <n v="5175000"/>
    <x v="0"/>
    <s v="FV-114822"/>
    <m/>
    <m/>
    <m/>
    <m/>
  </r>
  <r>
    <d v="2023-06-30T00:00:00"/>
    <s v="Inventory movement"/>
    <x v="0"/>
    <s v="Ankyra"/>
    <s v="TSXX-LOART2012"/>
    <x v="22"/>
    <x v="16"/>
    <s v="EE148385X1"/>
    <n v="200"/>
    <n v="51750"/>
    <n v="10350000"/>
    <x v="0"/>
    <m/>
    <m/>
    <s v="Orthopremium"/>
    <m/>
    <m/>
  </r>
  <r>
    <d v="2023-07-10T00:00:00"/>
    <s v="Purchasing"/>
    <x v="0"/>
    <s v="Bio-Ray"/>
    <s v="V-201408"/>
    <x v="25"/>
    <x v="19"/>
    <s v="L221110101"/>
    <n v="20"/>
    <n v="79213.829545454559"/>
    <n v="1584276.5909090913"/>
    <x v="0"/>
    <s v="BioRay 20230502"/>
    <m/>
    <m/>
    <m/>
    <m/>
  </r>
  <r>
    <d v="2023-07-10T00:00:00"/>
    <s v="Purchasing"/>
    <x v="0"/>
    <s v="Bio-Ray"/>
    <s v="A-1PL-211508"/>
    <x v="7"/>
    <x v="7"/>
    <s v="L230206401"/>
    <n v="20"/>
    <n v="69875.829545454544"/>
    <n v="1397516.5909090908"/>
    <x v="0"/>
    <s v="BioRay 20230502"/>
    <m/>
    <m/>
    <m/>
    <m/>
  </r>
  <r>
    <d v="2023-05-18T00:00:00"/>
    <s v="Sales"/>
    <x v="0"/>
    <s v="Ankyra"/>
    <s v="TSXX-LOA2010"/>
    <x v="0"/>
    <x v="0"/>
    <s v="EE148354X1"/>
    <n v="-10"/>
    <n v="51750"/>
    <n v="-517500"/>
    <x v="0"/>
    <m/>
    <n v="20230076"/>
    <s v="MediLine (JJ Grand Prix - Guatemala)"/>
    <m/>
    <s v="Catalina"/>
  </r>
  <r>
    <d v="2023-05-29T00:00:00"/>
    <s v="Sales"/>
    <x v="0"/>
    <s v="Bio-Ray"/>
    <s v="A-1PL-212010"/>
    <x v="9"/>
    <x v="0"/>
    <s v="L221110401"/>
    <n v="-20"/>
    <n v="81594"/>
    <n v="-1631880"/>
    <x v="0"/>
    <m/>
    <n v="20230080"/>
    <s v="Smile Arc (Martinelli)"/>
    <m/>
    <s v="Conny"/>
  </r>
  <r>
    <d v="2023-07-10T00:00:00"/>
    <s v="Purchasing"/>
    <x v="0"/>
    <s v="Bio-Ray"/>
    <s v="A-1PL-212014"/>
    <x v="14"/>
    <x v="1"/>
    <s v="L220900201"/>
    <n v="30"/>
    <n v="69875.829545454544"/>
    <n v="2096274.8863636362"/>
    <x v="1"/>
    <s v="BioRay 20230502"/>
    <m/>
    <m/>
    <m/>
    <m/>
  </r>
  <r>
    <d v="2023-07-10T00:00:00"/>
    <s v="Purchasing"/>
    <x v="0"/>
    <s v="Bio-Ray"/>
    <s v="A-1PIZC-212014"/>
    <x v="5"/>
    <x v="5"/>
    <s v="L230305101"/>
    <n v="30"/>
    <n v="88551.829545454559"/>
    <n v="2656554.8863636367"/>
    <x v="1"/>
    <s v="BioRay 20230502"/>
    <m/>
    <m/>
    <m/>
    <m/>
  </r>
  <r>
    <d v="2023-07-10T00:00:00"/>
    <s v="Purchasing"/>
    <x v="1"/>
    <s v="Bio-Ray"/>
    <n v="3318225"/>
    <x v="2"/>
    <x v="2"/>
    <m/>
    <n v="3"/>
    <n v="206486.49600000001"/>
    <n v="619459.48800000001"/>
    <x v="1"/>
    <s v="BioRay 20230502"/>
    <m/>
    <m/>
    <m/>
    <m/>
  </r>
  <r>
    <d v="2023-07-10T00:00:00"/>
    <s v="Purchasing"/>
    <x v="1"/>
    <s v="Bio-Ray"/>
    <s v="106-11"/>
    <x v="41"/>
    <x v="30"/>
    <m/>
    <n v="3"/>
    <n v="331339.82954545453"/>
    <n v="994019.48863636353"/>
    <x v="1"/>
    <s v="BioRay 20230502"/>
    <m/>
    <m/>
    <m/>
    <m/>
  </r>
  <r>
    <d v="2023-07-10T00:00:00"/>
    <s v="Purchasing"/>
    <x v="1"/>
    <s v="Bio-Ray"/>
    <n v="3318225"/>
    <x v="2"/>
    <x v="2"/>
    <m/>
    <n v="10"/>
    <n v="206486.49600000001"/>
    <n v="2064864.9600000002"/>
    <x v="1"/>
    <s v="BioRay 20230620"/>
    <m/>
    <m/>
    <m/>
    <m/>
  </r>
  <r>
    <d v="2023-07-10T00:00:00"/>
    <s v="Purchasing"/>
    <x v="1"/>
    <s v="Bio-Ray"/>
    <n v="3318235"/>
    <x v="28"/>
    <x v="18"/>
    <m/>
    <n v="10"/>
    <n v="126823.496"/>
    <n v="1268234.96"/>
    <x v="1"/>
    <s v="BioRay 20230620"/>
    <m/>
    <m/>
    <m/>
    <m/>
  </r>
  <r>
    <d v="2023-07-10T00:00:00"/>
    <s v="Purchasing"/>
    <x v="1"/>
    <s v="Bio-Ray"/>
    <n v="3308050"/>
    <x v="4"/>
    <x v="4"/>
    <s v="NA"/>
    <n v="10"/>
    <n v="438441.296969697"/>
    <n v="4384412.9696969697"/>
    <x v="1"/>
    <s v="BioRay 20230620"/>
    <m/>
    <m/>
    <m/>
    <m/>
  </r>
  <r>
    <d v="2023-07-10T00:00:00"/>
    <s v="Purchasing"/>
    <x v="1"/>
    <s v="Bio-Ray"/>
    <n v="3318055"/>
    <x v="18"/>
    <x v="12"/>
    <m/>
    <n v="3"/>
    <n v="1267585.2969696971"/>
    <n v="3802755.8909090916"/>
    <x v="0"/>
    <s v="BioRay 20230620"/>
    <m/>
    <m/>
    <m/>
    <m/>
  </r>
  <r>
    <d v="2023-07-10T00:00:00"/>
    <s v="Sales"/>
    <x v="0"/>
    <s v="Bio-Ray"/>
    <s v="A-1PL-212008"/>
    <x v="8"/>
    <x v="8"/>
    <s v="L220504801"/>
    <n v="-7"/>
    <n v="65949.40444444443"/>
    <n v="-461645.83111111098"/>
    <x v="0"/>
    <m/>
    <n v="20230091"/>
    <s v="Medicona SRL (Guillermo Ramírez-Rep Dominicana)"/>
    <m/>
    <s v="Conny"/>
  </r>
  <r>
    <d v="2023-07-10T00:00:00"/>
    <s v="Sales"/>
    <x v="0"/>
    <s v="Bio-Ray"/>
    <s v="A-1PIZC-212017"/>
    <x v="6"/>
    <x v="6"/>
    <s v="L220922201"/>
    <n v="-30"/>
    <n v="84287.164444444439"/>
    <n v="-2528614.9333333331"/>
    <x v="1"/>
    <m/>
    <n v="20230091"/>
    <s v="Medicona SRL (Guillermo Ramírez-Rep Dominicana)"/>
    <m/>
    <s v="Conny"/>
  </r>
  <r>
    <d v="2023-07-10T00:00:00"/>
    <s v="Sales"/>
    <x v="0"/>
    <s v="Bio-Ray"/>
    <s v="A-1PIZC-212014"/>
    <x v="5"/>
    <x v="5"/>
    <s v="L230305101"/>
    <n v="-30"/>
    <n v="88551.829545454559"/>
    <n v="-2656554.8863636367"/>
    <x v="1"/>
    <m/>
    <n v="20230091"/>
    <s v="Medicona SRL (Guillermo Ramírez-Rep Dominicana)"/>
    <m/>
    <s v="Conny"/>
  </r>
  <r>
    <d v="2023-05-03T00:00:00"/>
    <s v="Inventory loan"/>
    <x v="0"/>
    <s v="Bio-Ray"/>
    <s v="A-1PL-212012"/>
    <x v="13"/>
    <x v="3"/>
    <s v="L230105301"/>
    <n v="-3"/>
    <n v="81594"/>
    <n v="-244782"/>
    <x v="0"/>
    <m/>
    <m/>
    <s v="Se devuelven 2x12 en vez de 2x14 por solicitud de Silivia y aprobación de Savir."/>
    <s v="Silvia Tellez"/>
    <m/>
  </r>
  <r>
    <d v="2023-07-11T00:00:00"/>
    <s v="Sales"/>
    <x v="0"/>
    <s v="Bio-Ray"/>
    <s v="A-1PL-212008"/>
    <x v="8"/>
    <x v="8"/>
    <s v="L220504801"/>
    <n v="-10"/>
    <n v="65949.40444444443"/>
    <n v="-659494.04444444436"/>
    <x v="0"/>
    <m/>
    <n v="20230092"/>
    <s v="Smile Arc (Martinelli)"/>
    <m/>
    <s v="Conny"/>
  </r>
  <r>
    <d v="2023-06-15T00:00:00"/>
    <s v="Sales"/>
    <x v="0"/>
    <s v="Bio-Ray"/>
    <s v="A-1PL-212010"/>
    <x v="9"/>
    <x v="0"/>
    <s v="L221110401"/>
    <n v="-6"/>
    <n v="81594"/>
    <n v="-489564"/>
    <x v="0"/>
    <m/>
    <n v="20230083"/>
    <s v="Grupo Helix (Panamá - Dra Ilka)"/>
    <m/>
    <s v="Conny"/>
  </r>
  <r>
    <d v="2023-07-10T00:00:00"/>
    <s v="Purchasing"/>
    <x v="0"/>
    <s v="Bio-Ray"/>
    <s v="A-1PL-212010"/>
    <x v="9"/>
    <x v="0"/>
    <s v="L230303301"/>
    <n v="20"/>
    <n v="69875.829545454544"/>
    <n v="1397516.5909090908"/>
    <x v="0"/>
    <s v="BioRay 20230502"/>
    <m/>
    <m/>
    <m/>
    <m/>
  </r>
  <r>
    <d v="2023-07-11T00:00:00"/>
    <s v="Sales"/>
    <x v="0"/>
    <s v="Bio-Ray"/>
    <s v="A-1PL-211508"/>
    <x v="7"/>
    <x v="7"/>
    <s v="L220602101"/>
    <n v="-5"/>
    <n v="65949.40444444443"/>
    <n v="-329747.02222222218"/>
    <x v="0"/>
    <m/>
    <n v="20230092"/>
    <s v="Smile Arc (Martinelli)"/>
    <m/>
    <s v="Conny"/>
  </r>
  <r>
    <d v="2023-05-11T00:00:00"/>
    <s v="Inventory loan"/>
    <x v="0"/>
    <s v="Bio-Ray"/>
    <s v="A-1PL-212012"/>
    <x v="13"/>
    <x v="3"/>
    <s v="L230105301"/>
    <n v="-7"/>
    <n v="81594"/>
    <n v="-571158"/>
    <x v="0"/>
    <m/>
    <m/>
    <s v="Se devuelven 2x12 en vez de 2x14 por solicitud de Silivia y aprobación de Savir."/>
    <s v="Silvia Telléz"/>
    <m/>
  </r>
  <r>
    <d v="2023-07-11T00:00:00"/>
    <s v="Sales"/>
    <x v="1"/>
    <s v="Bio-Ray"/>
    <n v="3318055"/>
    <x v="18"/>
    <x v="12"/>
    <m/>
    <n v="-1"/>
    <n v="1267585.2969696971"/>
    <n v="-1267585.2969696971"/>
    <x v="0"/>
    <m/>
    <n v="20230093"/>
    <s v="MediLine (JJ Grand Prix - Guatemala)"/>
    <m/>
    <s v="Catalina"/>
  </r>
  <r>
    <d v="2023-07-11T00:00:00"/>
    <s v="Sales"/>
    <x v="0"/>
    <s v="Bio-Ray"/>
    <s v="A-1PIZC-212014"/>
    <x v="5"/>
    <x v="5"/>
    <s v="L221113401"/>
    <n v="-18"/>
    <n v="104905"/>
    <n v="-1888290"/>
    <x v="1"/>
    <m/>
    <n v="20230094"/>
    <s v="MediLine (JJ Grand Prix - Guatemala)"/>
    <m/>
    <s v="Catalina"/>
  </r>
  <r>
    <d v="2023-07-11T00:00:00"/>
    <s v="Sales"/>
    <x v="0"/>
    <s v="Bio-Ray"/>
    <s v="A-1PIZC-212014"/>
    <x v="5"/>
    <x v="5"/>
    <s v="L220603201"/>
    <n v="-2"/>
    <n v="84287.164444444439"/>
    <n v="-168574.32888888888"/>
    <x v="1"/>
    <m/>
    <n v="20230094"/>
    <s v="MediLine (JJ Grand Prix - Guatemala)"/>
    <m/>
    <s v="Catalina"/>
  </r>
  <r>
    <d v="2023-07-11T00:00:00"/>
    <s v="Sales"/>
    <x v="0"/>
    <s v="Bio-Ray"/>
    <s v="A-1PIZC-212017"/>
    <x v="6"/>
    <x v="6"/>
    <s v="L220922201"/>
    <n v="-8"/>
    <n v="84287.164444444439"/>
    <n v="-674297.31555555551"/>
    <x v="1"/>
    <m/>
    <n v="20230094"/>
    <s v="MediLine (JJ Grand Prix - Guatemala)"/>
    <m/>
    <s v="Catalina"/>
  </r>
  <r>
    <d v="2023-07-11T00:00:00"/>
    <s v="Sales"/>
    <x v="0"/>
    <s v="Bio-Ray"/>
    <s v="A-1PIZC-212017"/>
    <x v="6"/>
    <x v="6"/>
    <s v="L221110301"/>
    <n v="-3"/>
    <n v="104905"/>
    <n v="-314715"/>
    <x v="1"/>
    <m/>
    <n v="20230094"/>
    <s v="MediLine (JJ Grand Prix - Guatemala)"/>
    <m/>
    <s v="Catalina"/>
  </r>
  <r>
    <d v="2023-07-11T00:00:00"/>
    <s v="Sales"/>
    <x v="0"/>
    <s v="Bio-Ray"/>
    <s v="A-1PL-211508"/>
    <x v="7"/>
    <x v="7"/>
    <s v="L211100801"/>
    <n v="-1"/>
    <n v="73331"/>
    <n v="-73331"/>
    <x v="0"/>
    <m/>
    <n v="20230095"/>
    <s v="Dr Carlos Ramiro Llusca (Ecuador)"/>
    <m/>
    <s v="Conny"/>
  </r>
  <r>
    <d v="2023-07-11T00:00:00"/>
    <s v="Sales"/>
    <x v="0"/>
    <s v="Bio-Ray"/>
    <s v="A-1PL-211508"/>
    <x v="7"/>
    <x v="7"/>
    <s v="L220602101"/>
    <n v="-15"/>
    <n v="65949.40444444443"/>
    <n v="-989241.06666666642"/>
    <x v="0"/>
    <m/>
    <n v="20230095"/>
    <s v="Dr Carlos Ramiro Llusca (Ecuador)"/>
    <m/>
    <s v="Conny"/>
  </r>
  <r>
    <d v="2023-07-11T00:00:00"/>
    <s v="Sales"/>
    <x v="0"/>
    <s v="Bio-Ray"/>
    <s v="A-1PL-212008"/>
    <x v="8"/>
    <x v="8"/>
    <s v="L220504801"/>
    <n v="-16"/>
    <n v="81594"/>
    <n v="-1305504"/>
    <x v="0"/>
    <m/>
    <n v="20230095"/>
    <s v="Dr Carlos Ramiro Llusca (Ecuador)"/>
    <m/>
    <s v="Conny"/>
  </r>
  <r>
    <d v="2023-07-10T00:00:00"/>
    <s v="Purchasing"/>
    <x v="0"/>
    <s v="Bio-Ray"/>
    <s v="A-1PL-212010"/>
    <x v="9"/>
    <x v="0"/>
    <s v="L230401801"/>
    <n v="50"/>
    <n v="69875.829545454544"/>
    <n v="3493791.4772727271"/>
    <x v="1"/>
    <s v="BioRay 20230502"/>
    <m/>
    <m/>
    <m/>
    <m/>
  </r>
  <r>
    <d v="2023-05-11T00:00:00"/>
    <s v="Sales"/>
    <x v="0"/>
    <s v="Bio-Ray"/>
    <s v="A-1PL-212012"/>
    <x v="13"/>
    <x v="3"/>
    <s v="L230105301"/>
    <n v="-15"/>
    <n v="81594"/>
    <n v="-1223910"/>
    <x v="0"/>
    <m/>
    <n v="20230074"/>
    <s v="Dr Carlos Ramiro Llusca (Ecuador)"/>
    <m/>
    <s v="Conny"/>
  </r>
  <r>
    <d v="2023-07-11T00:00:00"/>
    <s v="Sales"/>
    <x v="0"/>
    <s v="Bio-Ray"/>
    <s v="A-1PL-212014"/>
    <x v="14"/>
    <x v="1"/>
    <s v="L220900201"/>
    <n v="-25"/>
    <n v="69875.829545454544"/>
    <n v="-1746895.7386363635"/>
    <x v="1"/>
    <m/>
    <n v="20230095"/>
    <s v="Dr Carlos Ramiro Llusca (Ecuador)"/>
    <m/>
    <s v="Conny"/>
  </r>
  <r>
    <d v="2023-07-11T00:00:00"/>
    <s v="Sales"/>
    <x v="0"/>
    <s v="Bio-Ray"/>
    <s v="A-1PIZC-212014"/>
    <x v="5"/>
    <x v="5"/>
    <s v="L220603201"/>
    <n v="-5"/>
    <n v="84287.164444444439"/>
    <n v="-421435.82222222222"/>
    <x v="1"/>
    <m/>
    <n v="20230095"/>
    <s v="Dr Carlos Ramiro Llusca (Ecuador)"/>
    <m/>
    <s v="Conny"/>
  </r>
  <r>
    <d v="2023-07-11T00:00:00"/>
    <s v="Sales"/>
    <x v="0"/>
    <s v="Bio-Ray"/>
    <s v="A-1PIZC-212017"/>
    <x v="6"/>
    <x v="6"/>
    <s v="L221110301"/>
    <n v="-17"/>
    <n v="104905"/>
    <n v="-1783385"/>
    <x v="1"/>
    <m/>
    <n v="20230095"/>
    <s v="Dr Carlos Ramiro Llusca (Ecuador)"/>
    <m/>
    <s v="Conny"/>
  </r>
  <r>
    <d v="2023-07-11T00:00:00"/>
    <s v="Sales"/>
    <x v="1"/>
    <s v="Bio-Ray"/>
    <n v="3318225"/>
    <x v="2"/>
    <x v="2"/>
    <m/>
    <n v="-1"/>
    <n v="153420.53519000002"/>
    <n v="-153420.53519000002"/>
    <x v="1"/>
    <m/>
    <n v="20230095"/>
    <s v="Dr Carlos Ramiro Llusca (Ecuador)"/>
    <m/>
    <s v="Conny"/>
  </r>
  <r>
    <d v="2023-07-17T00:00:00"/>
    <s v="Sales"/>
    <x v="1"/>
    <s v="Ankyra"/>
    <s v="820-029"/>
    <x v="23"/>
    <x v="17"/>
    <n v="50359"/>
    <n v="-1"/>
    <n v="647360"/>
    <n v="-647360"/>
    <x v="0"/>
    <m/>
    <n v="20230085"/>
    <s v="COIDES"/>
    <m/>
    <s v="NA"/>
  </r>
  <r>
    <d v="2023-07-17T00:00:00"/>
    <s v="Sales"/>
    <x v="1"/>
    <s v="Ankyra"/>
    <s v="820-029"/>
    <x v="23"/>
    <x v="17"/>
    <n v="50359"/>
    <n v="-9"/>
    <n v="647360"/>
    <n v="-5826240"/>
    <x v="0"/>
    <m/>
    <n v="20230085"/>
    <s v="COIDES"/>
    <m/>
    <s v="NA"/>
  </r>
  <r>
    <d v="2023-07-17T00:00:00"/>
    <s v="Sales"/>
    <x v="1"/>
    <s v="Ankyra"/>
    <s v="820-031"/>
    <x v="24"/>
    <x v="18"/>
    <n v="50362"/>
    <n v="-10"/>
    <n v="102340"/>
    <n v="-1023400"/>
    <x v="0"/>
    <m/>
    <n v="20230085"/>
    <s v="COIDES"/>
    <m/>
    <s v="NA"/>
  </r>
  <r>
    <d v="2023-07-17T00:00:00"/>
    <s v="Sales"/>
    <x v="1"/>
    <s v="Ankyra"/>
    <s v="820-028"/>
    <x v="31"/>
    <x v="21"/>
    <m/>
    <n v="-5"/>
    <n v="145000"/>
    <n v="-725000"/>
    <x v="1"/>
    <m/>
    <n v="20230085"/>
    <s v="COIDES"/>
    <m/>
    <s v="NA"/>
  </r>
  <r>
    <d v="2023-07-17T00:00:00"/>
    <s v="Sales"/>
    <x v="1"/>
    <s v="Ankyra"/>
    <s v="820-028"/>
    <x v="31"/>
    <x v="21"/>
    <n v="50360"/>
    <n v="-1"/>
    <n v="145000"/>
    <n v="-145000"/>
    <x v="1"/>
    <m/>
    <n v="20230085"/>
    <s v="COIDES"/>
    <m/>
    <s v="NA"/>
  </r>
  <r>
    <d v="2023-07-17T00:00:00"/>
    <s v="Sales"/>
    <x v="1"/>
    <s v="Ankyra"/>
    <s v="820-032"/>
    <x v="30"/>
    <x v="2"/>
    <m/>
    <n v="-6"/>
    <n v="83600"/>
    <n v="-501600"/>
    <x v="0"/>
    <m/>
    <n v="20230085"/>
    <s v="COIDES"/>
    <m/>
    <s v="NA"/>
  </r>
  <r>
    <d v="2023-07-14T00:00:00"/>
    <s v="Sales"/>
    <x v="0"/>
    <s v="Ankyra"/>
    <s v="TSXX-LOA2014"/>
    <x v="1"/>
    <x v="1"/>
    <s v="EE148377X1"/>
    <n v="-10"/>
    <n v="51750"/>
    <n v="-517500"/>
    <x v="0"/>
    <m/>
    <n v="20230097"/>
    <s v="Rodrigo García (Costa Rica)"/>
    <s v="COIDES"/>
    <s v="Catalina"/>
  </r>
  <r>
    <d v="2023-07-14T00:00:00"/>
    <s v="Sales"/>
    <x v="0"/>
    <s v="Ankyra"/>
    <s v="TSXX-LOA2008"/>
    <x v="11"/>
    <x v="8"/>
    <s v="EE133301X1R2"/>
    <n v="-2"/>
    <n v="51750"/>
    <n v="-103500"/>
    <x v="0"/>
    <m/>
    <n v="20230097"/>
    <s v="Rodrigo García (Costa Rica)"/>
    <s v="COIDES"/>
    <s v="Catalina"/>
  </r>
  <r>
    <d v="2023-07-11T00:00:00"/>
    <s v="Sales"/>
    <x v="0"/>
    <s v="Bio-Ray"/>
    <s v="A-1PL-212010"/>
    <x v="9"/>
    <x v="0"/>
    <s v="L221110401"/>
    <n v="-13"/>
    <n v="81594"/>
    <n v="-1060722"/>
    <x v="0"/>
    <m/>
    <n v="20230092"/>
    <s v="Smile Arc (Martinelli)"/>
    <m/>
    <s v="Conny"/>
  </r>
  <r>
    <d v="2023-07-11T00:00:00"/>
    <s v="Sales"/>
    <x v="0"/>
    <s v="Bio-Ray"/>
    <s v="A-1PL-212010"/>
    <x v="9"/>
    <x v="0"/>
    <s v="L220923001"/>
    <n v="-7"/>
    <n v="81594"/>
    <n v="-571158"/>
    <x v="0"/>
    <m/>
    <n v="20230092"/>
    <s v="Smile Arc (Martinelli)"/>
    <m/>
    <s v="Conny"/>
  </r>
  <r>
    <d v="2023-07-14T00:00:00"/>
    <s v="Sales"/>
    <x v="0"/>
    <s v="Ankyra"/>
    <s v="TSXX-LOA1508"/>
    <x v="10"/>
    <x v="7"/>
    <s v="EE148344X2"/>
    <n v="-10"/>
    <n v="51750"/>
    <n v="-517500"/>
    <x v="0"/>
    <m/>
    <n v="20230097"/>
    <s v="Rodrigo García (Costa Rica)"/>
    <s v="COIDES"/>
    <s v="Catalina"/>
  </r>
  <r>
    <d v="2023-06-30T00:00:00"/>
    <s v="Inventory movement"/>
    <x v="0"/>
    <s v="Ankyra"/>
    <s v="TSXX-LOA2012"/>
    <x v="3"/>
    <x v="3"/>
    <s v="EE156003X1"/>
    <n v="-100"/>
    <n v="51750"/>
    <n v="-5175000"/>
    <x v="0"/>
    <m/>
    <m/>
    <s v="Orthopremium"/>
    <m/>
    <m/>
  </r>
  <r>
    <d v="2023-07-24T00:00:00"/>
    <s v="Inventory"/>
    <x v="0"/>
    <s v="Bio-Ray"/>
    <s v="A-1N-211508"/>
    <x v="42"/>
    <x v="31"/>
    <s v="L191121001"/>
    <n v="10"/>
    <n v="1"/>
    <n v="10"/>
    <x v="2"/>
    <s v="Inventario recibido de Elsa Arango"/>
    <m/>
    <m/>
    <m/>
    <m/>
  </r>
  <r>
    <d v="2023-07-24T00:00:00"/>
    <s v="Inventory"/>
    <x v="0"/>
    <s v="Bio-Ray"/>
    <s v="A-1N-212008"/>
    <x v="43"/>
    <x v="32"/>
    <s v="L200300701"/>
    <n v="10"/>
    <n v="18"/>
    <n v="180"/>
    <x v="2"/>
    <s v="Inventario recibido de Elsa Arango"/>
    <m/>
    <m/>
    <m/>
    <m/>
  </r>
  <r>
    <d v="2023-07-27T00:00:00"/>
    <s v="Inventory loan"/>
    <x v="0"/>
    <s v="Ankyra"/>
    <s v="TSXX-LOA2017"/>
    <x v="15"/>
    <x v="10"/>
    <s v="EE148379X1"/>
    <n v="-1"/>
    <n v="51750"/>
    <n v="-51750"/>
    <x v="0"/>
    <m/>
    <m/>
    <s v="Curso SCO - Dra Elsa Arango"/>
    <s v="Virgina Hurtado"/>
    <m/>
  </r>
  <r>
    <d v="2023-07-27T00:00:00"/>
    <s v="Inventory loan"/>
    <x v="0"/>
    <s v="Ankyra"/>
    <s v="TSXX-LOART2012"/>
    <x v="26"/>
    <x v="16"/>
    <s v="EE148384X1"/>
    <n v="-1"/>
    <n v="51750"/>
    <n v="-51750"/>
    <x v="0"/>
    <m/>
    <m/>
    <s v="Curso SCO - Dra Elsa Arango"/>
    <s v="Virgina Hurtado"/>
    <m/>
  </r>
  <r>
    <d v="2023-06-30T00:00:00"/>
    <s v="Inventory movement"/>
    <x v="0"/>
    <s v="Ankyra"/>
    <s v="TSXX-LOA2012"/>
    <x v="3"/>
    <x v="3"/>
    <s v="EE156004X1"/>
    <n v="-100"/>
    <n v="51750"/>
    <n v="-5175000"/>
    <x v="0"/>
    <m/>
    <m/>
    <s v="Orthopremium"/>
    <m/>
    <m/>
  </r>
  <r>
    <d v="2023-07-27T00:00:00"/>
    <s v="Inventory loan"/>
    <x v="0"/>
    <s v="Ankyra"/>
    <s v="TSXX-LOA2014"/>
    <x v="1"/>
    <x v="1"/>
    <s v="EE148377X1"/>
    <n v="-1"/>
    <n v="51750"/>
    <n v="-51750"/>
    <x v="0"/>
    <m/>
    <m/>
    <s v="Curso SCO - Dra Elsa Arango"/>
    <s v="Virgina Hurtado"/>
    <m/>
  </r>
  <r>
    <d v="2023-07-27T00:00:00"/>
    <s v="Inventory loan"/>
    <x v="0"/>
    <s v="Ankyra"/>
    <s v="TSXX-LOACE1508"/>
    <x v="29"/>
    <x v="9"/>
    <s v="EE149532X1"/>
    <n v="-1"/>
    <n v="51750"/>
    <n v="-51750"/>
    <x v="0"/>
    <m/>
    <m/>
    <s v="Curso SCO - Dra Elsa Arango"/>
    <s v="Virgina Hurtado"/>
    <m/>
  </r>
  <r>
    <d v="2023-07-27T00:00:00"/>
    <s v="Inventory loan"/>
    <x v="0"/>
    <s v="Ankyra"/>
    <s v="TSXX-LOA1508"/>
    <x v="10"/>
    <x v="7"/>
    <s v="EE148348X1"/>
    <n v="-1"/>
    <n v="51750"/>
    <n v="-51750"/>
    <x v="0"/>
    <m/>
    <m/>
    <s v="Curso SCO - Dra Elsa Arango"/>
    <s v="Virgina Hurtado"/>
    <m/>
  </r>
  <r>
    <d v="2023-07-27T00:00:00"/>
    <s v="Inventory loan"/>
    <x v="0"/>
    <s v="Ankyra"/>
    <s v="TSXX-LOA2008"/>
    <x v="11"/>
    <x v="8"/>
    <s v="EE148350X1"/>
    <n v="-1"/>
    <n v="51750"/>
    <n v="-51750"/>
    <x v="0"/>
    <m/>
    <m/>
    <s v="Curso SCO - Dra Elsa Arango"/>
    <s v="Virgina Hurtado"/>
    <m/>
  </r>
  <r>
    <d v="2023-07-11T00:00:00"/>
    <s v="Sales"/>
    <x v="0"/>
    <s v="Bio-Ray"/>
    <s v="A-1PL-212010"/>
    <x v="9"/>
    <x v="0"/>
    <s v="L220923001"/>
    <n v="-22"/>
    <n v="81594"/>
    <n v="-1795068"/>
    <x v="0"/>
    <m/>
    <n v="20230095"/>
    <s v="Dr Carlos Ramiro Llusca (Ecuador)"/>
    <m/>
    <s v="Conny"/>
  </r>
  <r>
    <d v="2023-07-27T00:00:00"/>
    <s v="Inventory loan"/>
    <x v="1"/>
    <s v="Ankyra"/>
    <s v="820-028"/>
    <x v="31"/>
    <x v="21"/>
    <n v="50360"/>
    <n v="-1"/>
    <n v="145000"/>
    <n v="-145000"/>
    <x v="0"/>
    <m/>
    <m/>
    <s v="Curso SCO - Dra Elsa Arango"/>
    <s v="Virgina Hurtado"/>
    <m/>
  </r>
  <r>
    <d v="2023-07-27T00:00:00"/>
    <s v="Inventory loan"/>
    <x v="1"/>
    <s v="Ankyra"/>
    <s v="820-031"/>
    <x v="24"/>
    <x v="18"/>
    <n v="50362"/>
    <n v="-5"/>
    <n v="102340"/>
    <n v="-511700"/>
    <x v="0"/>
    <m/>
    <m/>
    <s v="Curso SCO - Dra Elsa Arango"/>
    <s v="Virgina Hurtado"/>
    <m/>
  </r>
  <r>
    <d v="2023-07-27T00:00:00"/>
    <s v="Inventory loan"/>
    <x v="1"/>
    <s v="Ankyra"/>
    <s v="820-029"/>
    <x v="23"/>
    <x v="17"/>
    <n v="50359"/>
    <n v="-6"/>
    <n v="647360"/>
    <n v="-3884160"/>
    <x v="0"/>
    <m/>
    <m/>
    <s v="Curso SCO - Dra Elsa Arango"/>
    <s v="Virgina Hurtado"/>
    <m/>
  </r>
  <r>
    <d v="2023-07-27T00:00:00"/>
    <s v="Inventory loan"/>
    <x v="1"/>
    <s v="Ankyra"/>
    <s v="820-032"/>
    <x v="30"/>
    <x v="2"/>
    <m/>
    <n v="-1"/>
    <n v="83600"/>
    <n v="-83600"/>
    <x v="0"/>
    <m/>
    <m/>
    <s v="Curso SCO - Dra Elsa Arango"/>
    <s v="Virgina Hurtado"/>
    <m/>
  </r>
  <r>
    <d v="2023-07-31T00:00:00"/>
    <s v="Inventory loan"/>
    <x v="0"/>
    <s v="Ankyra"/>
    <s v="TSXX-LOA2017"/>
    <x v="15"/>
    <x v="10"/>
    <s v="EE148379X1"/>
    <n v="-1"/>
    <n v="51750"/>
    <n v="-51750"/>
    <x v="0"/>
    <m/>
    <m/>
    <s v="Curso SCO - Dra Elsa Arango"/>
    <s v="Virgina Hurtado"/>
    <m/>
  </r>
  <r>
    <d v="2023-07-31T00:00:00"/>
    <s v="Inventory loan"/>
    <x v="0"/>
    <s v="Ankyra"/>
    <s v="TSXX-LOART2012"/>
    <x v="26"/>
    <x v="16"/>
    <s v="EE148384X1"/>
    <n v="1"/>
    <n v="51750"/>
    <n v="51750"/>
    <x v="0"/>
    <m/>
    <m/>
    <s v="Curso SCO - Dra Elsa Arango"/>
    <s v="Virgina Hurtado"/>
    <m/>
  </r>
  <r>
    <d v="2023-07-14T00:00:00"/>
    <s v="Sales"/>
    <x v="0"/>
    <s v="Ankyra"/>
    <s v="TSXX-LOA2012"/>
    <x v="3"/>
    <x v="3"/>
    <s v="EE148360X1"/>
    <n v="-10"/>
    <n v="51750"/>
    <n v="-517500"/>
    <x v="0"/>
    <m/>
    <n v="20230097"/>
    <s v="Rodrigo García (Costa Rica)"/>
    <s v="COIDES"/>
    <s v="Catalina"/>
  </r>
  <r>
    <d v="2023-07-31T00:00:00"/>
    <s v="Inventory loan"/>
    <x v="0"/>
    <s v="Ankyra"/>
    <s v="TSXX-LOA2014"/>
    <x v="1"/>
    <x v="1"/>
    <s v="EE148377X1"/>
    <n v="1"/>
    <n v="51750"/>
    <n v="51750"/>
    <x v="0"/>
    <m/>
    <m/>
    <s v="Curso SCO - Dra Elsa Arango"/>
    <s v="Virgina Hurtado"/>
    <m/>
  </r>
  <r>
    <d v="2023-07-31T00:00:00"/>
    <s v="Inventory loan"/>
    <x v="0"/>
    <s v="Ankyra"/>
    <s v="TSXX-LOACE1508"/>
    <x v="29"/>
    <x v="9"/>
    <s v="EE149532X1"/>
    <n v="1"/>
    <n v="51750"/>
    <n v="51750"/>
    <x v="0"/>
    <m/>
    <m/>
    <s v="Curso SCO - Dra Elsa Arango"/>
    <s v="Virgina Hurtado"/>
    <m/>
  </r>
  <r>
    <d v="2023-07-31T00:00:00"/>
    <s v="Inventory loan"/>
    <x v="0"/>
    <s v="Ankyra"/>
    <s v="TSXX-LOA1508"/>
    <x v="10"/>
    <x v="7"/>
    <s v="EE148348X1"/>
    <n v="1"/>
    <n v="51750"/>
    <n v="51750"/>
    <x v="0"/>
    <m/>
    <m/>
    <s v="Curso SCO - Dra Elsa Arango"/>
    <s v="Virgina Hurtado"/>
    <m/>
  </r>
  <r>
    <d v="2023-07-31T00:00:00"/>
    <s v="Inventory loan"/>
    <x v="0"/>
    <s v="Ankyra"/>
    <s v="TSXX-LOA2008"/>
    <x v="11"/>
    <x v="8"/>
    <s v="EE148350X1"/>
    <n v="1"/>
    <n v="51750"/>
    <n v="51750"/>
    <x v="0"/>
    <m/>
    <m/>
    <s v="Curso SCO - Dra Elsa Arango"/>
    <s v="Virgina Hurtado"/>
    <m/>
  </r>
  <r>
    <d v="2023-07-14T00:00:00"/>
    <s v="Sales"/>
    <x v="0"/>
    <s v="Ankyra"/>
    <s v="TSXX-LOA2010"/>
    <x v="0"/>
    <x v="0"/>
    <s v="EE148355X1"/>
    <n v="-2"/>
    <n v="51750"/>
    <n v="-103500"/>
    <x v="0"/>
    <m/>
    <n v="20230097"/>
    <s v="Rodrigo García (Costa Rica)"/>
    <s v="COIDES"/>
    <s v="Catalina"/>
  </r>
  <r>
    <d v="2023-07-31T00:00:00"/>
    <s v="Inventory loan"/>
    <x v="1"/>
    <s v="Ankyra"/>
    <s v="820-028"/>
    <x v="31"/>
    <x v="21"/>
    <n v="50360"/>
    <n v="-1"/>
    <n v="145000"/>
    <n v="-145000"/>
    <x v="0"/>
    <m/>
    <m/>
    <s v="Curso SCO - Dra Elsa Arango"/>
    <s v="Virgina Hurtado"/>
    <m/>
  </r>
  <r>
    <d v="2023-07-31T00:00:00"/>
    <s v="Inventory loan"/>
    <x v="1"/>
    <s v="Ankyra"/>
    <s v="820-031"/>
    <x v="24"/>
    <x v="18"/>
    <n v="50362"/>
    <n v="-5"/>
    <n v="102340"/>
    <n v="-511700"/>
    <x v="0"/>
    <m/>
    <m/>
    <s v="Curso SCO - Dra Elsa Arango"/>
    <s v="Virgina Hurtado"/>
    <m/>
  </r>
  <r>
    <d v="2023-07-31T00:00:00"/>
    <s v="Inventory loan"/>
    <x v="1"/>
    <s v="Ankyra"/>
    <s v="820-029"/>
    <x v="23"/>
    <x v="17"/>
    <n v="50359"/>
    <n v="-6"/>
    <n v="647360"/>
    <n v="-3884160"/>
    <x v="0"/>
    <m/>
    <m/>
    <s v="devolucion  Dra Elsa Arango"/>
    <s v="Virgina Hurtado"/>
    <m/>
  </r>
  <r>
    <d v="2023-07-31T00:00:00"/>
    <s v="Inventory loan"/>
    <x v="1"/>
    <s v="Ankyra"/>
    <s v="820-032"/>
    <x v="30"/>
    <x v="2"/>
    <m/>
    <n v="3"/>
    <n v="83600"/>
    <n v="250800"/>
    <x v="0"/>
    <m/>
    <m/>
    <s v="Curso SCO - Dra Elsa Arango"/>
    <s v="Virgina Hurtado"/>
    <m/>
  </r>
  <r>
    <d v="2023-08-10T00:00:00"/>
    <s v="Inventory loan"/>
    <x v="0"/>
    <s v="Bio-Ray"/>
    <s v="A-1PIZC-212014"/>
    <x v="5"/>
    <x v="5"/>
    <s v="L220414901"/>
    <n v="4"/>
    <n v="88882"/>
    <n v="8888200"/>
    <x v="1"/>
    <m/>
    <m/>
    <s v="Préstamo para Perú"/>
    <s v="Silvia Tellez"/>
    <m/>
  </r>
  <r>
    <d v="2023-08-10T00:00:00"/>
    <s v="Inventory loan"/>
    <x v="0"/>
    <s v="Bio-Ray"/>
    <s v="A-1PIZC-212014"/>
    <x v="5"/>
    <x v="5"/>
    <s v="L221108401"/>
    <n v="2"/>
    <n v="84287.164444444439"/>
    <n v="9271588.0888888892"/>
    <x v="1"/>
    <m/>
    <m/>
    <s v="Préstamo para Perú"/>
    <s v="Silvia Tellez"/>
    <m/>
  </r>
  <r>
    <d v="2023-08-10T00:00:00"/>
    <s v="Inventory loan"/>
    <x v="0"/>
    <s v="Bio-Ray"/>
    <s v="A-1PIZC-212014"/>
    <x v="5"/>
    <x v="5"/>
    <s v="L221113401"/>
    <n v="1"/>
    <n v="104905"/>
    <n v="10490500"/>
    <x v="1"/>
    <m/>
    <m/>
    <s v="Préstamo para Perú"/>
    <s v="Silvia Tellez"/>
    <m/>
  </r>
  <r>
    <d v="2023-08-10T00:00:00"/>
    <s v="Sales"/>
    <x v="0"/>
    <s v="Bio-Ray"/>
    <s v="A-1PIZC-212014"/>
    <x v="5"/>
    <x v="5"/>
    <s v="L220414901"/>
    <n v="-4"/>
    <n v="88882"/>
    <n v="-622174"/>
    <x v="1"/>
    <m/>
    <n v="20230105"/>
    <s v="Sideral Business (Perú - Roger Echaiz)"/>
    <m/>
    <s v="Conny"/>
  </r>
  <r>
    <d v="2023-08-10T00:00:00"/>
    <s v="Sales"/>
    <x v="0"/>
    <s v="Bio-Ray"/>
    <s v="A-1PIZC-212014"/>
    <x v="5"/>
    <x v="5"/>
    <s v="L221108401"/>
    <n v="-2"/>
    <n v="84287.164444444439"/>
    <n v="-84287.164444444439"/>
    <x v="1"/>
    <m/>
    <n v="20230105"/>
    <s v="Sideral Business (Perú - Roger Echaiz)"/>
    <m/>
    <s v="Conny"/>
  </r>
  <r>
    <d v="2023-08-10T00:00:00"/>
    <s v="Sales"/>
    <x v="0"/>
    <s v="Bio-Ray"/>
    <s v="A-1PIZC-212014"/>
    <x v="5"/>
    <x v="5"/>
    <s v="L221113401"/>
    <n v="-1"/>
    <n v="104905"/>
    <n v="-524525"/>
    <x v="1"/>
    <m/>
    <n v="20230105"/>
    <s v="Sideral Business (Perú - Roger Echaiz)"/>
    <m/>
    <s v="Conny"/>
  </r>
  <r>
    <d v="2023-07-14T00:00:00"/>
    <s v="Sales"/>
    <x v="0"/>
    <s v="Ankyra"/>
    <s v="TSXX-LOA2010"/>
    <x v="0"/>
    <x v="0"/>
    <s v="EE148359X1"/>
    <n v="-3"/>
    <n v="51750"/>
    <n v="-155250"/>
    <x v="0"/>
    <m/>
    <n v="20230097"/>
    <s v="Rodrigo García (Costa Rica)"/>
    <s v="COIDES"/>
    <s v="Catalina"/>
  </r>
  <r>
    <d v="2023-05-18T00:00:00"/>
    <s v="Sales"/>
    <x v="0"/>
    <s v="Bio-Ray"/>
    <s v="A-1PL-212012"/>
    <x v="13"/>
    <x v="3"/>
    <s v="L230105301"/>
    <n v="-5"/>
    <n v="81594"/>
    <n v="-407970"/>
    <x v="0"/>
    <m/>
    <n v="20230077"/>
    <s v="MediLine (JJ Grand Prix - Guatemala)"/>
    <m/>
    <s v="Catalina"/>
  </r>
  <r>
    <d v="2023-08-11T00:00:00"/>
    <s v="Purchasing"/>
    <x v="0"/>
    <s v="Bio-Ray"/>
    <s v="A-1N-211508"/>
    <x v="42"/>
    <x v="31"/>
    <s v="L191121001"/>
    <n v="5"/>
    <n v="1"/>
    <n v="5"/>
    <x v="2"/>
    <s v="FEV8585 - Orthopremium"/>
    <m/>
    <m/>
    <m/>
    <m/>
  </r>
  <r>
    <d v="2023-08-11T00:00:00"/>
    <s v="Purchasing"/>
    <x v="0"/>
    <s v="Bio-Ray"/>
    <s v="A-1PL-211508"/>
    <x v="7"/>
    <x v="7"/>
    <s v=" L230509301"/>
    <n v="50"/>
    <n v="69131"/>
    <n v="3456550"/>
    <x v="0"/>
    <s v="FEV8585 - Orthopremium"/>
    <m/>
    <m/>
    <m/>
    <m/>
  </r>
  <r>
    <d v="2023-08-11T00:00:00"/>
    <s v="Purchasing"/>
    <x v="0"/>
    <s v="Bio-Ray"/>
    <s v="A-1PL-212008"/>
    <x v="8"/>
    <x v="8"/>
    <s v=" L230402901"/>
    <n v="60"/>
    <n v="69131"/>
    <n v="4147860"/>
    <x v="0"/>
    <s v="FEV8585 - Orthopremium"/>
    <m/>
    <m/>
    <m/>
    <m/>
  </r>
  <r>
    <d v="2023-07-27T00:00:00"/>
    <s v="Inventory loan"/>
    <x v="0"/>
    <s v="Ankyra"/>
    <s v="TSXX-LOA2010"/>
    <x v="0"/>
    <x v="0"/>
    <s v="EE148353X1"/>
    <n v="-1"/>
    <n v="51750"/>
    <n v="-51750"/>
    <x v="0"/>
    <m/>
    <m/>
    <s v="Curso SCO - Dra Elsa Arango"/>
    <s v="Virgina Hurtado"/>
    <m/>
  </r>
  <r>
    <d v="2023-05-29T00:00:00"/>
    <s v="Sales"/>
    <x v="0"/>
    <s v="Bio-Ray"/>
    <s v="A-1PL-212012"/>
    <x v="13"/>
    <x v="3"/>
    <s v="L230105301"/>
    <n v="-20"/>
    <n v="81594"/>
    <n v="-1631880"/>
    <x v="0"/>
    <m/>
    <n v="20230080"/>
    <s v="Smile Arc (Martinelli)"/>
    <m/>
    <s v="Conny"/>
  </r>
  <r>
    <d v="2023-06-15T00:00:00"/>
    <s v="Sales"/>
    <x v="0"/>
    <s v="Bio-Ray"/>
    <s v="A-1PL-212012"/>
    <x v="13"/>
    <x v="3"/>
    <s v="L230105301"/>
    <n v="-24"/>
    <n v="81594"/>
    <n v="-1958256"/>
    <x v="0"/>
    <m/>
    <n v="20230083"/>
    <s v="Grupo Helix (Panamá - Dra Ilka)"/>
    <m/>
    <s v="Conny"/>
  </r>
  <r>
    <d v="2023-07-11T00:00:00"/>
    <s v="Sales"/>
    <x v="0"/>
    <s v="Bio-Ray"/>
    <s v="A-1PL-212012"/>
    <x v="13"/>
    <x v="3"/>
    <s v="L230105301"/>
    <n v="-20"/>
    <n v="81594"/>
    <n v="-1631880"/>
    <x v="0"/>
    <m/>
    <n v="20230092"/>
    <s v="Smile Arc (Martinelli)"/>
    <m/>
    <s v="Conny"/>
  </r>
  <r>
    <d v="2023-08-11T00:00:00"/>
    <s v="Purchasing"/>
    <x v="0"/>
    <s v="Bio-Ray"/>
    <s v="A-1PL-212014"/>
    <x v="14"/>
    <x v="1"/>
    <s v="L220900101"/>
    <n v="15"/>
    <n v="69131"/>
    <n v="1036965"/>
    <x v="1"/>
    <s v="FEV8585 - Orthopremium"/>
    <m/>
    <m/>
    <m/>
    <m/>
  </r>
  <r>
    <d v="2023-08-11T00:00:00"/>
    <s v="Purchasing"/>
    <x v="0"/>
    <s v="Bio-Ray"/>
    <s v="A-1PL-212014"/>
    <x v="14"/>
    <x v="1"/>
    <s v=" L220304601"/>
    <n v="35"/>
    <n v="69131"/>
    <n v="2419585"/>
    <x v="1"/>
    <s v="FEV8585 - Orthopremium"/>
    <m/>
    <m/>
    <m/>
    <m/>
  </r>
  <r>
    <d v="2023-08-11T00:00:00"/>
    <s v="Purchasing"/>
    <x v="0"/>
    <s v="Bio-Ray"/>
    <s v="A-1PIZC-212014"/>
    <x v="5"/>
    <x v="5"/>
    <s v=" L230500701"/>
    <n v="100"/>
    <n v="88882"/>
    <n v="8888200"/>
    <x v="1"/>
    <s v="FEV8585 - Orthopremium"/>
    <m/>
    <m/>
    <m/>
    <m/>
  </r>
  <r>
    <d v="2023-08-11T00:00:00"/>
    <s v="Purchasing"/>
    <x v="0"/>
    <s v="Bio-Ray"/>
    <s v="A-1PIZC-212014"/>
    <x v="5"/>
    <x v="5"/>
    <s v=" L230601801"/>
    <n v="110"/>
    <n v="88882"/>
    <n v="9777020"/>
    <x v="1"/>
    <s v="FEV8585 - Orthopremium"/>
    <m/>
    <m/>
    <m/>
    <m/>
  </r>
  <r>
    <d v="2023-08-11T00:00:00"/>
    <s v="Purchasing"/>
    <x v="0"/>
    <s v="Bio-Ray"/>
    <s v="A-1PIZC-212017"/>
    <x v="6"/>
    <x v="6"/>
    <s v=" L230500801"/>
    <n v="100"/>
    <n v="75398.578723404251"/>
    <n v="7539857.8723404249"/>
    <x v="0"/>
    <s v="FEV8585 - Orthopremium"/>
    <m/>
    <m/>
    <m/>
    <m/>
  </r>
  <r>
    <d v="2023-08-15T00:00:00"/>
    <s v="Inventory loan"/>
    <x v="0"/>
    <s v="Bio-Ray"/>
    <s v="A-1PIZC-212014"/>
    <x v="5"/>
    <x v="5"/>
    <s v=" L230601801"/>
    <n v="-7"/>
    <n v="88882"/>
    <n v="-622174"/>
    <x v="1"/>
    <m/>
    <m/>
    <s v="Préstamo para Perú"/>
    <s v="Silvia Tellez"/>
    <m/>
  </r>
  <r>
    <d v="2023-07-27T00:00:00"/>
    <s v="Inventory loan"/>
    <x v="0"/>
    <s v="Ankyra"/>
    <s v="TSXX-LOA2012"/>
    <x v="3"/>
    <x v="3"/>
    <s v="EE148360X1"/>
    <n v="-1"/>
    <n v="51750"/>
    <n v="-51750"/>
    <x v="0"/>
    <m/>
    <m/>
    <s v="Curso SCO - Dra Elsa Arango"/>
    <s v="Virgina Hurtado"/>
    <m/>
  </r>
  <r>
    <d v="2023-08-16T00:00:00"/>
    <s v="Sales"/>
    <x v="0"/>
    <s v="Ankyra"/>
    <s v="TSXX-LOA1508"/>
    <x v="10"/>
    <x v="7"/>
    <s v="EE148348X1"/>
    <n v="-5"/>
    <n v="51750"/>
    <n v="-258750"/>
    <x v="0"/>
    <m/>
    <n v="20230106"/>
    <s v="Global Connection &amp; Innovation LLC (Mauricio Arbelaez - USA)"/>
    <m/>
    <s v="Catalina"/>
  </r>
  <r>
    <d v="2023-08-16T00:00:00"/>
    <s v="Sales"/>
    <x v="0"/>
    <s v="Ankyra"/>
    <s v="TSXX-LOA1508"/>
    <x v="10"/>
    <x v="7"/>
    <s v="EE148345X1"/>
    <n v="-3"/>
    <n v="51750"/>
    <n v="-155250"/>
    <x v="0"/>
    <m/>
    <n v="20230106"/>
    <s v="Global Connection &amp; Innovation LLC (Mauricio Arbelaez - USA)"/>
    <m/>
    <s v="Catalina"/>
  </r>
  <r>
    <d v="2023-08-16T00:00:00"/>
    <s v="Sales"/>
    <x v="0"/>
    <s v="Ankyra"/>
    <s v="TSXX-LOACE1508"/>
    <x v="29"/>
    <x v="9"/>
    <s v="EE148382X1"/>
    <n v="-30"/>
    <n v="51750"/>
    <n v="-1552500"/>
    <x v="0"/>
    <m/>
    <n v="20230106"/>
    <s v="Global Connection &amp; Innovation LLC (Mauricio Arbelaez - USA)"/>
    <m/>
    <s v="Catalina"/>
  </r>
  <r>
    <d v="2023-07-31T00:00:00"/>
    <s v="Inventory loan"/>
    <x v="0"/>
    <s v="Ankyra"/>
    <s v="TSXX-LOA2010"/>
    <x v="0"/>
    <x v="0"/>
    <s v="EE148353X1"/>
    <n v="1"/>
    <n v="51750"/>
    <n v="51750"/>
    <x v="0"/>
    <m/>
    <m/>
    <s v="Curso SCO - Dra Elsa Arango"/>
    <s v="Virgina Hurtado"/>
    <m/>
  </r>
  <r>
    <d v="2023-08-16T00:00:00"/>
    <s v="Sales"/>
    <x v="0"/>
    <s v="Ankyra"/>
    <s v="TSXX-LOART2012"/>
    <x v="40"/>
    <x v="16"/>
    <s v="EE152482X1"/>
    <n v="-80"/>
    <n v="51750"/>
    <n v="-4140000"/>
    <x v="0"/>
    <m/>
    <n v="20230106"/>
    <s v="Global Connection &amp; Innovation LLC (Mauricio Arbelaez - USA)"/>
    <m/>
    <s v="Catalina"/>
  </r>
  <r>
    <d v="2023-07-31T00:00:00"/>
    <s v="Inventory loan"/>
    <x v="0"/>
    <s v="Ankyra"/>
    <s v="TSXX-LOA2012"/>
    <x v="3"/>
    <x v="3"/>
    <s v="EE148360X1"/>
    <n v="-1"/>
    <n v="51750"/>
    <n v="-51750"/>
    <x v="0"/>
    <m/>
    <m/>
    <s v="Curso SCO - Dra Elsa Arango"/>
    <s v="Virgina Hurtado"/>
    <m/>
  </r>
  <r>
    <d v="2023-08-16T00:00:00"/>
    <s v="Sales"/>
    <x v="0"/>
    <s v="Ankyra"/>
    <s v="TSXX-LOA2014"/>
    <x v="1"/>
    <x v="1"/>
    <s v="EE148377X1"/>
    <n v="-27"/>
    <n v="51750"/>
    <n v="-1397250"/>
    <x v="0"/>
    <m/>
    <n v="20230106"/>
    <s v="Global Connection &amp; Innovation LLC (Mauricio Arbelaez - USA)"/>
    <m/>
    <s v="Catalina"/>
  </r>
  <r>
    <d v="2023-08-16T00:00:00"/>
    <s v="Sales"/>
    <x v="0"/>
    <s v="Ankyra"/>
    <s v="TSXX-LOA2014"/>
    <x v="1"/>
    <x v="1"/>
    <s v="EE130446X1R1"/>
    <n v="-3"/>
    <n v="51750"/>
    <n v="-155250"/>
    <x v="0"/>
    <m/>
    <n v="20230106"/>
    <s v="Global Connection &amp; Innovation LLC (Mauricio Arbelaez - USA)"/>
    <m/>
    <s v="Catalina"/>
  </r>
  <r>
    <d v="2023-08-16T00:00:00"/>
    <s v="Sales"/>
    <x v="1"/>
    <s v="Ankyra"/>
    <s v="820-029"/>
    <x v="23"/>
    <x v="17"/>
    <n v="50359"/>
    <n v="-10"/>
    <n v="647360"/>
    <n v="-6473600"/>
    <x v="0"/>
    <m/>
    <n v="20230106"/>
    <s v="Global Connection &amp; Innovation LLC (Mauricio Arbelaez - USA)"/>
    <m/>
    <s v="Catalina"/>
  </r>
  <r>
    <d v="2023-08-16T00:00:00"/>
    <s v="Sales"/>
    <x v="1"/>
    <s v="Ankyra"/>
    <s v="820-031"/>
    <x v="24"/>
    <x v="18"/>
    <m/>
    <n v="-10"/>
    <n v="102340"/>
    <n v="-1023400"/>
    <x v="0"/>
    <m/>
    <n v="20230106"/>
    <s v="Global Connection &amp; Innovation LLC (Mauricio Arbelaez - USA)"/>
    <m/>
    <s v="Catalina"/>
  </r>
  <r>
    <d v="2023-08-17T00:00:00"/>
    <s v="Inventory"/>
    <x v="1"/>
    <s v="Ankyra"/>
    <s v="820-029"/>
    <x v="23"/>
    <x v="17"/>
    <n v="49116"/>
    <n v="6"/>
    <n v="647360"/>
    <n v="3884160"/>
    <x v="1"/>
    <s v="entregado por Elsa Arango"/>
    <m/>
    <m/>
    <m/>
    <m/>
  </r>
  <r>
    <d v="2023-08-17T00:00:00"/>
    <s v="Inventory movement"/>
    <x v="1"/>
    <s v="Ankyra"/>
    <s v="820-031"/>
    <x v="24"/>
    <x v="18"/>
    <n v="48791"/>
    <n v="10"/>
    <n v="102340"/>
    <n v="1023400"/>
    <x v="0"/>
    <s v="entregado por Elsa Arango"/>
    <m/>
    <m/>
    <m/>
    <m/>
  </r>
  <r>
    <d v="2023-08-17T00:00:00"/>
    <s v="Inventory movement"/>
    <x v="1"/>
    <s v="Ankyra"/>
    <s v="820-031"/>
    <x v="24"/>
    <x v="18"/>
    <n v="47160"/>
    <n v="5"/>
    <n v="102340"/>
    <n v="511700"/>
    <x v="0"/>
    <s v="entregado por Elsa Arango"/>
    <m/>
    <m/>
    <m/>
    <m/>
  </r>
  <r>
    <d v="2023-08-18T00:00:00"/>
    <s v="Sales"/>
    <x v="0"/>
    <s v="Bio-Ray"/>
    <s v="A-1PL-211508"/>
    <x v="7"/>
    <x v="7"/>
    <s v="L220602101"/>
    <n v="-10"/>
    <n v="65949.40444444443"/>
    <n v="-659494.04444444436"/>
    <x v="0"/>
    <m/>
    <n v="20230107"/>
    <s v="Rodrigo García (Costa Rica)"/>
    <m/>
    <s v="Catalina"/>
  </r>
  <r>
    <d v="2023-08-18T00:00:00"/>
    <s v="Sales"/>
    <x v="0"/>
    <s v="Bio-Ray"/>
    <s v="A-1PL-212008"/>
    <x v="8"/>
    <x v="8"/>
    <s v="L220504801"/>
    <n v="-5"/>
    <n v="81594"/>
    <n v="-407970"/>
    <x v="0"/>
    <m/>
    <n v="20230107"/>
    <s v="Rodrigo García (Costa Rica)"/>
    <m/>
    <s v="Catalina"/>
  </r>
  <r>
    <d v="2023-08-10T00:00:00"/>
    <s v="Sales"/>
    <x v="0"/>
    <s v="Bio-Ray"/>
    <s v="A-1PL-212010"/>
    <x v="9"/>
    <x v="0"/>
    <s v="L220923001"/>
    <n v="-10"/>
    <n v="81594"/>
    <n v="-815940"/>
    <x v="0"/>
    <m/>
    <n v="20230105"/>
    <s v="Sideral Business (Perú - Roger Echaiz)"/>
    <m/>
    <s v="Conny"/>
  </r>
  <r>
    <d v="2023-07-11T00:00:00"/>
    <s v="Sales"/>
    <x v="0"/>
    <s v="Bio-Ray"/>
    <s v="A-1PL-212012"/>
    <x v="13"/>
    <x v="3"/>
    <s v="L230105301"/>
    <n v="-20"/>
    <n v="81594"/>
    <n v="-1631880"/>
    <x v="0"/>
    <m/>
    <n v="20230093"/>
    <s v="MediLine (JJ Grand Prix - Guatemala)"/>
    <m/>
    <s v="Catalina"/>
  </r>
  <r>
    <d v="2023-08-18T00:00:00"/>
    <s v="Sales"/>
    <x v="0"/>
    <s v="Bio-Ray"/>
    <s v="A-1PIZC-212014"/>
    <x v="5"/>
    <x v="5"/>
    <s v=" L230601801"/>
    <n v="-3"/>
    <n v="88882"/>
    <n v="-266646"/>
    <x v="1"/>
    <m/>
    <n v="20230107"/>
    <s v="Rodrigo García (Costa Rica)"/>
    <m/>
    <s v="Catalina"/>
  </r>
  <r>
    <d v="2023-08-18T00:00:00"/>
    <s v="Sales"/>
    <x v="0"/>
    <s v="Bio-Ray"/>
    <s v="A-1PIZC-212017"/>
    <x v="6"/>
    <x v="6"/>
    <s v=" L230500801"/>
    <n v="-12"/>
    <n v="75398.578723404251"/>
    <n v="-904782.94468085095"/>
    <x v="0"/>
    <m/>
    <n v="20230107"/>
    <s v="Rodrigo García (Costa Rica)"/>
    <m/>
    <s v="Catalina"/>
  </r>
  <r>
    <d v="2023-08-18T00:00:00"/>
    <s v="Sales"/>
    <x v="0"/>
    <s v="Ankyra"/>
    <s v="TSXX-LOA1508"/>
    <x v="10"/>
    <x v="7"/>
    <s v="EE148345X1"/>
    <n v="-15"/>
    <n v="51750"/>
    <n v="-776250"/>
    <x v="0"/>
    <m/>
    <n v="20230107"/>
    <s v="Rodrigo García (Costa Rica)"/>
    <m/>
    <s v="Catalina"/>
  </r>
  <r>
    <d v="2023-08-18T00:00:00"/>
    <s v="Sales"/>
    <x v="0"/>
    <s v="Ankyra"/>
    <s v="TSXX-LOA2008"/>
    <x v="11"/>
    <x v="8"/>
    <s v="EE148350X1"/>
    <n v="-5"/>
    <n v="51750"/>
    <n v="-258750"/>
    <x v="0"/>
    <m/>
    <n v="20230107"/>
    <s v="Rodrigo García (Costa Rica)"/>
    <m/>
    <s v="Catalina"/>
  </r>
  <r>
    <d v="2023-08-11T00:00:00"/>
    <s v="Purchasing"/>
    <x v="0"/>
    <s v="Bio-Ray"/>
    <s v="A-1PL-212010"/>
    <x v="9"/>
    <x v="0"/>
    <s v=" L230601001"/>
    <n v="100"/>
    <n v="69131"/>
    <n v="6913100"/>
    <x v="0"/>
    <s v="FEV8585 - Orthopremium"/>
    <m/>
    <m/>
    <m/>
    <m/>
  </r>
  <r>
    <d v="2023-08-18T00:00:00"/>
    <s v="Sales"/>
    <x v="0"/>
    <s v="Ankyra"/>
    <s v="TSXX-LOA2014"/>
    <x v="1"/>
    <x v="1"/>
    <s v="EE148374X1"/>
    <n v="-8"/>
    <n v="51750"/>
    <n v="-414000"/>
    <x v="0"/>
    <m/>
    <n v="20230107"/>
    <s v="Rodrigo García (Costa Rica)"/>
    <m/>
    <s v="Catalina"/>
  </r>
  <r>
    <d v="2023-08-18T00:00:00"/>
    <s v="Sales"/>
    <x v="0"/>
    <s v="Ankyra"/>
    <s v="TSXX-LOA2014"/>
    <x v="1"/>
    <x v="1"/>
    <s v="EE138088X1"/>
    <n v="-2"/>
    <n v="51750"/>
    <n v="-103500"/>
    <x v="0"/>
    <m/>
    <n v="20230107"/>
    <s v="Rodrigo García (Costa Rica)"/>
    <m/>
    <s v="Catalina"/>
  </r>
  <r>
    <d v="2023-08-16T00:00:00"/>
    <s v="Sales"/>
    <x v="0"/>
    <s v="Ankyra"/>
    <s v="TSXX-LOA2012"/>
    <x v="3"/>
    <x v="3"/>
    <s v="EE152489X1"/>
    <n v="-50"/>
    <n v="51750"/>
    <n v="-2587500"/>
    <x v="0"/>
    <m/>
    <n v="20230106"/>
    <s v="Global Connection &amp; Innovation LLC (Mauricio Arbelaez - USA)"/>
    <m/>
    <s v="Catalina"/>
  </r>
  <r>
    <d v="2023-08-18T00:00:00"/>
    <s v="Sales"/>
    <x v="1"/>
    <s v="Ankyra"/>
    <s v="820-029"/>
    <x v="23"/>
    <x v="17"/>
    <n v="49116"/>
    <n v="-12"/>
    <n v="647360"/>
    <n v="-7768320"/>
    <x v="0"/>
    <m/>
    <n v="20230107"/>
    <s v="Rodrigo García (Costa Rica)"/>
    <m/>
    <s v="Catalina"/>
  </r>
  <r>
    <d v="2023-08-18T00:00:00"/>
    <s v="Sales"/>
    <x v="1"/>
    <s v="Ankyra"/>
    <s v="820-031"/>
    <x v="24"/>
    <x v="18"/>
    <m/>
    <n v="-12"/>
    <n v="102340"/>
    <n v="-1228080"/>
    <x v="0"/>
    <m/>
    <n v="20230107"/>
    <s v="Rodrigo García (Costa Rica)"/>
    <m/>
    <s v="Catalina"/>
  </r>
  <r>
    <d v="2023-08-18T00:00:00"/>
    <s v="Sales"/>
    <x v="1"/>
    <s v="Ankyra"/>
    <s v="820-031"/>
    <x v="24"/>
    <x v="18"/>
    <m/>
    <n v="-4"/>
    <n v="102340"/>
    <n v="-409360"/>
    <x v="0"/>
    <m/>
    <n v="20230107"/>
    <s v="Rodrigo García (Costa Rica)"/>
    <m/>
    <s v="Catalina"/>
  </r>
  <r>
    <d v="2023-08-18T00:00:00"/>
    <s v="Sales"/>
    <x v="1"/>
    <s v="Bio-Ray"/>
    <n v="3318235"/>
    <x v="28"/>
    <x v="18"/>
    <m/>
    <n v="-11"/>
    <n v="126823.496"/>
    <n v="-1395058.456"/>
    <x v="0"/>
    <m/>
    <n v="20230107"/>
    <s v="Rodrigo García (Costa Rica)"/>
    <m/>
    <s v="Catalina"/>
  </r>
  <r>
    <d v="2023-08-16T00:00:00"/>
    <s v="Sales"/>
    <x v="0"/>
    <s v="Ankyra"/>
    <s v="TSXX-LOA2012"/>
    <x v="3"/>
    <x v="3"/>
    <s v="EE148366X1"/>
    <n v="-10"/>
    <n v="51750"/>
    <n v="-517500"/>
    <x v="0"/>
    <m/>
    <n v="20230106"/>
    <s v="Global Connection &amp; Innovation LLC (Mauricio Arbelaez - USA)"/>
    <m/>
    <s v="Catalina"/>
  </r>
  <r>
    <d v="2023-08-18T00:00:00"/>
    <s v="Sales"/>
    <x v="1"/>
    <s v="Bio-Ray"/>
    <n v="3318235"/>
    <x v="28"/>
    <x v="18"/>
    <m/>
    <n v="-1"/>
    <n v="126823.496"/>
    <n v="-126823.496"/>
    <x v="0"/>
    <m/>
    <n v="20230108"/>
    <s v="Rodrigo García (Costa Rica)"/>
    <m/>
    <s v="Catalina"/>
  </r>
  <r>
    <d v="2023-08-17T00:00:00"/>
    <s v="Damage"/>
    <x v="1"/>
    <s v="Ankyra"/>
    <s v="820-029"/>
    <x v="23"/>
    <x v="17"/>
    <m/>
    <n v="-1"/>
    <n v="647360"/>
    <n v="-647360"/>
    <x v="0"/>
    <m/>
    <m/>
    <m/>
    <m/>
    <m/>
  </r>
  <r>
    <d v="2023-08-25T00:00:00"/>
    <s v="Sales"/>
    <x v="0"/>
    <s v="Bio-Ray"/>
    <s v="A-1PL-211508"/>
    <x v="7"/>
    <x v="7"/>
    <s v="L220602101"/>
    <n v="-5"/>
    <n v="65949.40444444443"/>
    <n v="-329747.02222222218"/>
    <x v="0"/>
    <m/>
    <n v="20230110"/>
    <s v="Dr Carlos Ramiro Llusca (Ecuador)"/>
    <m/>
    <s v="Conny"/>
  </r>
  <r>
    <d v="2023-08-25T00:00:00"/>
    <s v="Sales"/>
    <x v="0"/>
    <s v="Bio-Ray"/>
    <s v="A-1PL-212008"/>
    <x v="8"/>
    <x v="8"/>
    <s v="L220504801"/>
    <n v="-4"/>
    <n v="81594"/>
    <n v="-326376"/>
    <x v="0"/>
    <m/>
    <n v="20230110"/>
    <s v="Dr Carlos Ramiro Llusca (Ecuador)"/>
    <m/>
    <s v="Conny"/>
  </r>
  <r>
    <d v="2023-08-16T00:00:00"/>
    <s v="Sales"/>
    <x v="0"/>
    <s v="Ankyra"/>
    <s v="TSXX-LOA2010"/>
    <x v="0"/>
    <x v="0"/>
    <s v="EE148358X1"/>
    <n v="-20"/>
    <n v="51750"/>
    <n v="-1035000"/>
    <x v="0"/>
    <m/>
    <n v="20230106"/>
    <s v="Global Connection &amp; Innovation LLC (Mauricio Arbelaez - USA)"/>
    <m/>
    <s v="Catalina"/>
  </r>
  <r>
    <d v="2023-07-11T00:00:00"/>
    <s v="Sales"/>
    <x v="0"/>
    <s v="Bio-Ray"/>
    <s v="A-1PL-212012"/>
    <x v="13"/>
    <x v="3"/>
    <s v="L230105301"/>
    <n v="-15"/>
    <n v="81594"/>
    <n v="-1223910"/>
    <x v="0"/>
    <m/>
    <n v="20230095"/>
    <s v="Dr Carlos Ramiro Llusca (Ecuador)"/>
    <m/>
    <s v="Conny"/>
  </r>
  <r>
    <d v="2023-08-25T00:00:00"/>
    <s v="Sales"/>
    <x v="0"/>
    <s v="Bio-Ray"/>
    <s v="A-1PL-212014"/>
    <x v="14"/>
    <x v="1"/>
    <s v="L220900201"/>
    <n v="-5"/>
    <n v="69875.829545454544"/>
    <n v="-349379.14772727271"/>
    <x v="0"/>
    <m/>
    <n v="20230110"/>
    <s v="Dr Carlos Ramiro Llusca (Ecuador)"/>
    <m/>
    <s v="Conny"/>
  </r>
  <r>
    <d v="2023-08-25T00:00:00"/>
    <s v="Sales"/>
    <x v="0"/>
    <s v="Bio-Ray"/>
    <s v="A-1PL-212014"/>
    <x v="14"/>
    <x v="1"/>
    <s v="L220900101"/>
    <n v="-10"/>
    <n v="69131"/>
    <n v="-691310"/>
    <x v="0"/>
    <m/>
    <n v="20230110"/>
    <s v="Dr Carlos Ramiro Llusca (Ecuador)"/>
    <m/>
    <s v="Conny"/>
  </r>
  <r>
    <d v="2023-08-25T00:00:00"/>
    <s v="Sales"/>
    <x v="0"/>
    <s v="Bio-Ray"/>
    <s v="A-1PIZC-212014"/>
    <x v="5"/>
    <x v="5"/>
    <s v=" L230601801"/>
    <n v="-15"/>
    <n v="88882"/>
    <n v="-1333230"/>
    <x v="1"/>
    <m/>
    <n v="20230110"/>
    <s v="Dr Carlos Ramiro Llusca (Ecuador)"/>
    <m/>
    <s v="Conny"/>
  </r>
  <r>
    <d v="2023-08-25T00:00:00"/>
    <s v="Sales"/>
    <x v="0"/>
    <s v="Bio-Ray"/>
    <s v="A-1PIZC-212017"/>
    <x v="6"/>
    <x v="6"/>
    <s v=" L230500801"/>
    <n v="-24"/>
    <n v="75398.578723404251"/>
    <n v="-1809565.8893617019"/>
    <x v="0"/>
    <m/>
    <n v="20230110"/>
    <s v="Dr Carlos Ramiro Llusca (Ecuador)"/>
    <m/>
    <s v="Conny"/>
  </r>
  <r>
    <d v="2023-08-25T00:00:00"/>
    <s v="Sales"/>
    <x v="1"/>
    <s v="Bio-Ray"/>
    <n v="3308050"/>
    <x v="4"/>
    <x v="4"/>
    <s v="NA"/>
    <n v="-2"/>
    <n v="505243.49166666658"/>
    <n v="-1010486.9833333332"/>
    <x v="1"/>
    <m/>
    <n v="20230110"/>
    <s v="Dr Carlos Ramiro Llusca (Ecuador)"/>
    <m/>
    <s v="Conny"/>
  </r>
  <r>
    <d v="2023-08-25T00:00:00"/>
    <s v="Sales"/>
    <x v="1"/>
    <s v="Bio-Ray"/>
    <n v="3318235"/>
    <x v="28"/>
    <x v="18"/>
    <m/>
    <n v="-2"/>
    <n v="126823.496"/>
    <n v="-253646.992"/>
    <x v="0"/>
    <m/>
    <n v="20230110"/>
    <s v="Dr Carlos Ramiro Llusca (Ecuador)"/>
    <m/>
    <s v="Conny"/>
  </r>
  <r>
    <d v="2023-08-25T00:00:00"/>
    <s v="Sales"/>
    <x v="0"/>
    <s v="Bio-Ray"/>
    <s v="A-1N-211508"/>
    <x v="42"/>
    <x v="31"/>
    <s v="L191121001"/>
    <n v="-3"/>
    <n v="1"/>
    <n v="-3"/>
    <x v="2"/>
    <m/>
    <n v="20230110"/>
    <s v="Dr Carlos Ramiro Llusca (Ecuador)"/>
    <m/>
    <s v="Conny"/>
  </r>
  <r>
    <d v="2023-08-25T00:00:00"/>
    <s v="Sales"/>
    <x v="1"/>
    <s v="Bio-Ray"/>
    <s v="106-11"/>
    <x v="21"/>
    <x v="15"/>
    <m/>
    <n v="-2"/>
    <n v="331339.82954545453"/>
    <n v="-662679.65909090906"/>
    <x v="1"/>
    <m/>
    <n v="20230110"/>
    <s v="Dr Carlos Ramiro Llusca (Ecuador)"/>
    <m/>
    <s v="Conny"/>
  </r>
  <r>
    <d v="2023-08-25T00:00:00"/>
    <s v="Sales"/>
    <x v="0"/>
    <s v="Bio-Ray"/>
    <s v="A-1PIZC-212014"/>
    <x v="5"/>
    <x v="5"/>
    <s v=" L230601801"/>
    <n v="-25"/>
    <n v="88882"/>
    <n v="-2222050"/>
    <x v="1"/>
    <m/>
    <n v="20230110"/>
    <s v="Dr Carlos Ramiro Llusca (Ecuador)"/>
    <m/>
    <s v="Conny"/>
  </r>
  <r>
    <d v="2023-08-25T00:00:00"/>
    <s v="Sales"/>
    <x v="0"/>
    <s v="Bio-Ray"/>
    <s v="A-1PIZC-212017"/>
    <x v="6"/>
    <x v="6"/>
    <s v=" L230500801"/>
    <n v="-6"/>
    <n v="75398.578723404251"/>
    <n v="-452391.47234042548"/>
    <x v="0"/>
    <m/>
    <n v="20230110"/>
    <s v="Dr Carlos Ramiro Llusca (Ecuador)"/>
    <m/>
    <s v="Conny"/>
  </r>
  <r>
    <d v="2023-08-25T00:00:00"/>
    <s v="Sales"/>
    <x v="0"/>
    <s v="Bio-Ray"/>
    <s v="A-1N-211508"/>
    <x v="42"/>
    <x v="31"/>
    <s v="L191121001"/>
    <n v="-3"/>
    <n v="1"/>
    <n v="-3"/>
    <x v="2"/>
    <m/>
    <n v="20230110"/>
    <s v="Dr Carlos Ramiro Llusca (Ecuador)"/>
    <m/>
    <s v="Conny"/>
  </r>
  <r>
    <d v="2023-08-10T00:00:00"/>
    <s v="Sales"/>
    <x v="0"/>
    <s v="Bio-Ray"/>
    <s v="A-1PL-212012"/>
    <x v="13"/>
    <x v="3"/>
    <s v="L230105301"/>
    <n v="-18"/>
    <n v="81594"/>
    <n v="-1468692"/>
    <x v="0"/>
    <m/>
    <n v="20230105"/>
    <s v="Sideral Business (Perú - Roger Echaiz)"/>
    <m/>
    <s v="Conny"/>
  </r>
  <r>
    <d v="2023-08-25T00:00:00"/>
    <s v="Sales"/>
    <x v="1"/>
    <s v="Bio-Ray"/>
    <n v="3308050"/>
    <x v="4"/>
    <x v="4"/>
    <s v="NA"/>
    <n v="-1"/>
    <n v="505243.49166666658"/>
    <n v="-505243.49166666658"/>
    <x v="1"/>
    <m/>
    <n v="20230110"/>
    <s v="Dr Carlos Ramiro Llusca (Ecuador)"/>
    <m/>
    <s v="Conny"/>
  </r>
  <r>
    <d v="2023-08-25T00:00:00"/>
    <s v="Sales"/>
    <x v="1"/>
    <s v="Bio-Ray"/>
    <n v="3318235"/>
    <x v="28"/>
    <x v="18"/>
    <m/>
    <n v="-1"/>
    <n v="126823.496"/>
    <n v="-126823.496"/>
    <x v="0"/>
    <m/>
    <n v="20230110"/>
    <s v="Dr Carlos Ramiro Llusca (Ecuador)"/>
    <m/>
    <s v="Conny"/>
  </r>
  <r>
    <d v="2023-08-11T00:00:00"/>
    <s v="Purchasing"/>
    <x v="0"/>
    <s v="Bio-Ray"/>
    <s v="A-1PL-212012"/>
    <x v="13"/>
    <x v="3"/>
    <s v=" L221212901"/>
    <n v="3"/>
    <n v="69131"/>
    <n v="207393"/>
    <x v="0"/>
    <s v="FEV8585 - Orthopremium"/>
    <m/>
    <m/>
    <m/>
    <m/>
  </r>
  <r>
    <d v="2023-08-25T00:00:00"/>
    <s v="Sales"/>
    <x v="0"/>
    <s v="Bio-Ray"/>
    <s v="A-1PL-212008"/>
    <x v="8"/>
    <x v="8"/>
    <s v="L220504801"/>
    <n v="-10"/>
    <n v="81594"/>
    <n v="-815940"/>
    <x v="0"/>
    <m/>
    <n v="20230111"/>
    <s v="Smile Arc (Martinelli)"/>
    <m/>
    <s v="Conny"/>
  </r>
  <r>
    <d v="2023-08-18T00:00:00"/>
    <s v="Sales"/>
    <x v="0"/>
    <s v="Bio-Ray"/>
    <s v="A-1PL-212010"/>
    <x v="9"/>
    <x v="0"/>
    <s v="L220923001"/>
    <n v="-8"/>
    <n v="81594"/>
    <n v="-652752"/>
    <x v="0"/>
    <m/>
    <n v="20230107"/>
    <s v="Rodrigo García (Costa Rica)"/>
    <m/>
    <s v="Catalina"/>
  </r>
  <r>
    <d v="2023-08-25T00:00:00"/>
    <s v="Sales"/>
    <x v="0"/>
    <s v="Bio-Ray"/>
    <s v="A-1PL-211508"/>
    <x v="7"/>
    <x v="7"/>
    <s v="L220602101"/>
    <n v="-5"/>
    <n v="65949.40444444443"/>
    <n v="-329747.02222222218"/>
    <x v="0"/>
    <m/>
    <n v="20230111"/>
    <s v="Smile Arc (Martinelli)"/>
    <m/>
    <s v="Conny"/>
  </r>
  <r>
    <d v="2023-08-18T00:00:00"/>
    <s v="Sales"/>
    <x v="0"/>
    <s v="Ankyra"/>
    <s v="TSXX-LOA2012"/>
    <x v="3"/>
    <x v="3"/>
    <s v="EE148360X1"/>
    <n v="-12"/>
    <n v="51750"/>
    <n v="-621000"/>
    <x v="0"/>
    <m/>
    <n v="20230107"/>
    <s v="Rodrigo García (Costa Rica)"/>
    <m/>
    <s v="Catalina"/>
  </r>
  <r>
    <d v="2023-08-18T00:00:00"/>
    <s v="Sales"/>
    <x v="0"/>
    <s v="Ankyra"/>
    <s v="TSXX-LOA2010"/>
    <x v="0"/>
    <x v="0"/>
    <s v="EE148353X1"/>
    <n v="-5"/>
    <n v="51750"/>
    <n v="-258750"/>
    <x v="0"/>
    <m/>
    <n v="20230107"/>
    <s v="Rodrigo García (Costa Rica)"/>
    <m/>
    <s v="Catalina"/>
  </r>
  <r>
    <d v="2023-08-25T00:00:00"/>
    <s v="Sales"/>
    <x v="0"/>
    <s v="Ankyra"/>
    <s v="TSXX-LOART2012"/>
    <x v="26"/>
    <x v="16"/>
    <s v="EE148384X1"/>
    <n v="-6"/>
    <n v="51750"/>
    <n v="-310500"/>
    <x v="0"/>
    <m/>
    <n v="20230111"/>
    <s v="Smile Arc (Martinelli)"/>
    <m/>
    <s v="Conny"/>
  </r>
  <r>
    <d v="2023-08-28T00:00:00"/>
    <s v="Inventory loan"/>
    <x v="0"/>
    <s v="Ankyra"/>
    <s v="TSXX-LOA2017"/>
    <x v="15"/>
    <x v="10"/>
    <s v="EE148379X1"/>
    <n v="-2"/>
    <n v="51750"/>
    <n v="-103500"/>
    <x v="0"/>
    <m/>
    <m/>
    <s v="Certificación - demostración cirugía C.Villegas"/>
    <m/>
    <m/>
  </r>
  <r>
    <d v="2023-08-28T00:00:00"/>
    <s v="Inventory loan"/>
    <x v="1"/>
    <s v="Ankyra"/>
    <s v="820-029"/>
    <x v="23"/>
    <x v="17"/>
    <m/>
    <n v="-8"/>
    <n v="647360"/>
    <n v="-5178880"/>
    <x v="0"/>
    <m/>
    <m/>
    <s v="Muestra stand Ankyra Certificación"/>
    <s v="Catalina"/>
    <m/>
  </r>
  <r>
    <d v="2023-08-28T00:00:00"/>
    <s v="Donación"/>
    <x v="1"/>
    <s v="Ankyra"/>
    <s v="820-031"/>
    <x v="24"/>
    <x v="18"/>
    <m/>
    <n v="-3"/>
    <n v="102340"/>
    <n v="-307020"/>
    <x v="0"/>
    <m/>
    <m/>
    <s v="Práctica con mándibula de cerdos Certificación"/>
    <s v="Virginia"/>
    <m/>
  </r>
  <r>
    <d v="2023-08-28T00:00:00"/>
    <s v="Inventory loan"/>
    <x v="0"/>
    <s v="Ankyra"/>
    <s v="TSXX-LOACE1508"/>
    <x v="29"/>
    <x v="9"/>
    <s v="EE149532X1"/>
    <n v="-1"/>
    <n v="51750"/>
    <n v="-51750"/>
    <x v="0"/>
    <m/>
    <m/>
    <s v="Muestra stand Ankyra Certificación"/>
    <s v="Catalina"/>
    <m/>
  </r>
  <r>
    <d v="2023-08-28T00:00:00"/>
    <s v="Inventory loan"/>
    <x v="0"/>
    <s v="Ankyra"/>
    <s v="TSXX-LOA1508"/>
    <x v="10"/>
    <x v="7"/>
    <s v="EE148345X1"/>
    <n v="-1"/>
    <n v="51750"/>
    <n v="-51750"/>
    <x v="0"/>
    <m/>
    <m/>
    <s v="Muestra stand Ankyra Certificación"/>
    <s v="Catalina"/>
    <m/>
  </r>
  <r>
    <d v="2023-08-28T00:00:00"/>
    <s v="Inventory loan"/>
    <x v="0"/>
    <s v="Ankyra"/>
    <s v="TSXX-LOA2008"/>
    <x v="11"/>
    <x v="8"/>
    <s v="EE148350X1"/>
    <n v="-1"/>
    <n v="51750"/>
    <n v="-51750"/>
    <x v="0"/>
    <m/>
    <m/>
    <s v="Muestra stand Ankyra Certificación"/>
    <s v="Catalina"/>
    <m/>
  </r>
  <r>
    <d v="2023-08-25T00:00:00"/>
    <s v="Sales"/>
    <x v="0"/>
    <s v="Bio-Ray"/>
    <s v="A-1PL-212010"/>
    <x v="9"/>
    <x v="0"/>
    <s v="L220923001"/>
    <n v="-11"/>
    <n v="81594"/>
    <n v="-897534"/>
    <x v="0"/>
    <m/>
    <n v="20230110"/>
    <s v="Dr Carlos Ramiro Llusca (Ecuador)"/>
    <m/>
    <s v="Conny"/>
  </r>
  <r>
    <d v="2023-08-18T00:00:00"/>
    <s v="Gift"/>
    <x v="0"/>
    <s v="Ankyra"/>
    <s v="TSXX-LOA2012"/>
    <x v="3"/>
    <x v="3"/>
    <s v="EE148367X1"/>
    <n v="-5"/>
    <n v="51750"/>
    <n v="-258750"/>
    <x v="0"/>
    <m/>
    <n v="20230107"/>
    <s v="Rodrigo García (Costa Rica)"/>
    <m/>
    <s v="Catalina"/>
  </r>
  <r>
    <d v="2023-08-28T00:00:00"/>
    <s v="Inventory loan"/>
    <x v="0"/>
    <s v="Ankyra"/>
    <s v="TSXX-LOART2012"/>
    <x v="26"/>
    <x v="16"/>
    <s v="EE148384X1"/>
    <n v="-1"/>
    <n v="51750"/>
    <n v="-51750"/>
    <x v="0"/>
    <m/>
    <m/>
    <s v="Muestra stand Ankyra Certificación"/>
    <s v="Catalina"/>
    <m/>
  </r>
  <r>
    <d v="2023-08-28T00:00:00"/>
    <s v="Inventory loan"/>
    <x v="0"/>
    <s v="Ankyra"/>
    <s v="TSXX-LOA2014"/>
    <x v="1"/>
    <x v="1"/>
    <s v="EE142363X1"/>
    <n v="-1"/>
    <n v="51750"/>
    <n v="-51750"/>
    <x v="0"/>
    <m/>
    <m/>
    <s v="Muestra stand Ankyra Certificación"/>
    <s v="Catalina"/>
    <m/>
  </r>
  <r>
    <d v="2023-08-28T00:00:00"/>
    <s v="Inventory loan"/>
    <x v="0"/>
    <s v="Ankyra"/>
    <s v="TSXX-LOA2017"/>
    <x v="15"/>
    <x v="10"/>
    <s v="EE148379X1"/>
    <n v="-1"/>
    <n v="51750"/>
    <n v="-51750"/>
    <x v="0"/>
    <m/>
    <m/>
    <s v="Muestra stand Ankyra Certificación"/>
    <s v="Catalina"/>
    <m/>
  </r>
  <r>
    <d v="2023-08-29T00:00:00"/>
    <s v="Inventory loan"/>
    <x v="0"/>
    <s v="Ankyra"/>
    <s v="TSXX-LOA2008"/>
    <x v="11"/>
    <x v="8"/>
    <s v="EE148350X1"/>
    <n v="-20"/>
    <n v="51750"/>
    <n v="-1035000"/>
    <x v="0"/>
    <m/>
    <m/>
    <s v="CLEMI - Certificación"/>
    <s v="Virginia"/>
    <m/>
  </r>
  <r>
    <d v="2023-08-25T00:00:00"/>
    <s v="Sales"/>
    <x v="0"/>
    <s v="Ankyra"/>
    <s v="TSXX-LOA2012"/>
    <x v="3"/>
    <x v="3"/>
    <s v="EE148367X1"/>
    <n v="-6"/>
    <n v="51750"/>
    <n v="-310500"/>
    <x v="0"/>
    <m/>
    <n v="20230111"/>
    <s v="Smile Arc (Martinelli)"/>
    <m/>
    <s v="Conny"/>
  </r>
  <r>
    <d v="2023-08-29T00:00:00"/>
    <s v="Inventory loan"/>
    <x v="0"/>
    <s v="Ankyra"/>
    <s v="TSXX-LOA2014"/>
    <x v="1"/>
    <x v="1"/>
    <s v="EE148376X1"/>
    <n v="-20"/>
    <n v="51750"/>
    <n v="-1035000"/>
    <x v="0"/>
    <m/>
    <m/>
    <s v="CLEMI - Certificación"/>
    <s v="Virginia"/>
    <m/>
  </r>
  <r>
    <d v="2023-08-29T00:00:00"/>
    <s v="Inventory loan"/>
    <x v="0"/>
    <s v="Ankyra"/>
    <s v="TSXX-LOA2017"/>
    <x v="15"/>
    <x v="10"/>
    <s v="EE148379X1"/>
    <n v="-20"/>
    <n v="51750"/>
    <n v="-1035000"/>
    <x v="0"/>
    <m/>
    <m/>
    <s v="CLEMI - Certificación"/>
    <s v="Virginia"/>
    <m/>
  </r>
  <r>
    <d v="2023-08-29T00:00:00"/>
    <s v="Inventory loan"/>
    <x v="1"/>
    <s v="Ankyra"/>
    <s v="820-031"/>
    <x v="24"/>
    <x v="18"/>
    <m/>
    <n v="-5"/>
    <n v="102340"/>
    <n v="-511700"/>
    <x v="0"/>
    <m/>
    <m/>
    <s v="Muestra stand Ankyra Certificación"/>
    <s v="Catalina"/>
    <m/>
  </r>
  <r>
    <d v="2023-08-29T00:00:00"/>
    <s v="Inventory loan"/>
    <x v="0"/>
    <s v="Ankyra"/>
    <s v="TSXX-LOART2012"/>
    <x v="40"/>
    <x v="16"/>
    <s v="EE152482X1"/>
    <n v="-20"/>
    <n v="51750"/>
    <n v="-1035000"/>
    <x v="0"/>
    <m/>
    <m/>
    <s v="CLEMI - Certificación"/>
    <s v="Elsa Arango"/>
    <m/>
  </r>
  <r>
    <d v="2023-08-29T00:00:00"/>
    <s v="Training"/>
    <x v="1"/>
    <s v="Ankyra"/>
    <s v="820-028"/>
    <x v="31"/>
    <x v="21"/>
    <m/>
    <n v="-3"/>
    <n v="172550"/>
    <n v="-517650"/>
    <x v="0"/>
    <m/>
    <m/>
    <s v="CLEMI - Certificación"/>
    <s v="Elsa Arango"/>
    <m/>
  </r>
  <r>
    <d v="2023-08-29T00:00:00"/>
    <s v="Inventory loan"/>
    <x v="1"/>
    <s v="Ankyra"/>
    <s v="820-032"/>
    <x v="30"/>
    <x v="2"/>
    <m/>
    <n v="-2"/>
    <n v="83600"/>
    <n v="-167200"/>
    <x v="0"/>
    <m/>
    <m/>
    <s v="CLEMI - Certificación"/>
    <s v="Elsa Arango"/>
    <m/>
  </r>
  <r>
    <d v="2023-08-29T00:00:00"/>
    <s v="Inventory loan"/>
    <x v="1"/>
    <s v="Ankyra"/>
    <s v="820-029"/>
    <x v="23"/>
    <x v="17"/>
    <m/>
    <n v="-6"/>
    <n v="647360"/>
    <n v="-3884160"/>
    <x v="0"/>
    <m/>
    <m/>
    <s v="Muestra stand Ankyra Certificación"/>
    <s v="Catalina"/>
    <m/>
  </r>
  <r>
    <d v="2023-08-29T00:00:00"/>
    <s v="Inventory loan"/>
    <x v="1"/>
    <s v="Ankyra"/>
    <s v="820-031"/>
    <x v="24"/>
    <x v="18"/>
    <m/>
    <n v="-5"/>
    <n v="102340"/>
    <n v="-511700"/>
    <x v="0"/>
    <m/>
    <m/>
    <s v="Muestra stand Ankyra Certificación"/>
    <s v="Catalina"/>
    <m/>
  </r>
  <r>
    <d v="2023-08-28T00:00:00"/>
    <s v="Inventory loan"/>
    <x v="0"/>
    <s v="Ankyra"/>
    <s v="TSXX-LOACE1508"/>
    <x v="29"/>
    <x v="9"/>
    <s v="EE149532X1"/>
    <n v="1"/>
    <n v="51750"/>
    <n v="51750"/>
    <x v="0"/>
    <m/>
    <m/>
    <s v="Muestra stand Ankyra Certificación"/>
    <s v="Catalina"/>
    <m/>
  </r>
  <r>
    <d v="2023-08-28T00:00:00"/>
    <s v="Inventory loan"/>
    <x v="0"/>
    <s v="Ankyra"/>
    <s v="TSXX-LOA1508"/>
    <x v="10"/>
    <x v="7"/>
    <s v="EE148345X1"/>
    <n v="1"/>
    <n v="51750"/>
    <n v="51750"/>
    <x v="0"/>
    <m/>
    <m/>
    <s v="Muestra stand Ankyra Certificación"/>
    <s v="Catalina"/>
    <m/>
  </r>
  <r>
    <d v="2023-08-28T00:00:00"/>
    <s v="Inventory loan"/>
    <x v="0"/>
    <s v="Ankyra"/>
    <s v="TSXX-LOA2008"/>
    <x v="11"/>
    <x v="8"/>
    <s v="EE148350X1"/>
    <n v="1"/>
    <n v="51750"/>
    <n v="51750"/>
    <x v="0"/>
    <m/>
    <m/>
    <s v="Muestra stand Ankyra Certificación"/>
    <s v="Catalina"/>
    <m/>
  </r>
  <r>
    <d v="2023-08-25T00:00:00"/>
    <s v="Sales"/>
    <x v="0"/>
    <s v="Bio-Ray"/>
    <s v="A-1PL-212010"/>
    <x v="9"/>
    <x v="0"/>
    <s v="L220923001"/>
    <n v="-10"/>
    <n v="81594"/>
    <n v="-815940"/>
    <x v="0"/>
    <m/>
    <n v="20230111"/>
    <s v="Smile Arc (Martinelli)"/>
    <m/>
    <s v="Conny"/>
  </r>
  <r>
    <d v="2023-08-28T00:00:00"/>
    <s v="Inventory loan"/>
    <x v="0"/>
    <s v="Ankyra"/>
    <s v="TSXX-LOART2012"/>
    <x v="26"/>
    <x v="16"/>
    <s v="EE148384X1"/>
    <n v="1"/>
    <n v="51750"/>
    <n v="51750"/>
    <x v="0"/>
    <m/>
    <m/>
    <s v="Muestra stand Ankyra Certificación"/>
    <s v="Catalina"/>
    <m/>
  </r>
  <r>
    <d v="2023-08-28T00:00:00"/>
    <s v="Inventory loan"/>
    <x v="0"/>
    <s v="Ankyra"/>
    <s v="TSXX-LOA2014"/>
    <x v="1"/>
    <x v="1"/>
    <s v="EE142363X1"/>
    <n v="1"/>
    <n v="51750"/>
    <n v="51750"/>
    <x v="0"/>
    <m/>
    <m/>
    <s v="Muestra stand Ankyra Certificación"/>
    <s v="Catalina"/>
    <m/>
  </r>
  <r>
    <d v="2023-08-31T00:00:00"/>
    <s v="Gift"/>
    <x v="1"/>
    <s v="Ankyra"/>
    <s v="820-031"/>
    <x v="24"/>
    <x v="18"/>
    <m/>
    <n v="-5"/>
    <n v="102340"/>
    <n v="-511700"/>
    <x v="0"/>
    <m/>
    <n v="20230117"/>
    <s v="Global Connection &amp; Innovation LLC (Mauricio Arbelaez - USA)"/>
    <m/>
    <s v="Catalina"/>
  </r>
  <r>
    <d v="2023-08-31T00:00:00"/>
    <s v="Sales"/>
    <x v="1"/>
    <s v="Ankyra"/>
    <s v="820-032"/>
    <x v="30"/>
    <x v="2"/>
    <m/>
    <n v="-5"/>
    <n v="83600"/>
    <n v="-418000"/>
    <x v="0"/>
    <m/>
    <n v="20230117"/>
    <s v="Global Connection &amp; Innovation LLC (Mauricio Arbelaez - USA)"/>
    <m/>
    <s v="Catalina"/>
  </r>
  <r>
    <d v="2023-08-31T00:00:00"/>
    <s v="Sales"/>
    <x v="1"/>
    <s v="Ankyra"/>
    <s v="820-028"/>
    <x v="31"/>
    <x v="21"/>
    <m/>
    <n v="-5"/>
    <n v="172550"/>
    <n v="-862750"/>
    <x v="1"/>
    <m/>
    <n v="20230117"/>
    <s v="Global Connection &amp; Innovation LLC (Mauricio Arbelaez - USA)"/>
    <m/>
    <s v="Catalina"/>
  </r>
  <r>
    <d v="2023-08-31T00:00:00"/>
    <s v="Inventory loan"/>
    <x v="0"/>
    <s v="Ankyra"/>
    <s v="TSXX-LOACE1508"/>
    <x v="29"/>
    <x v="9"/>
    <s v="EE149532X1"/>
    <n v="-2"/>
    <n v="51750"/>
    <n v="-103500"/>
    <x v="0"/>
    <m/>
    <m/>
    <s v="Orthopremium - Consignación Dr Freddy Jácome"/>
    <s v="Virginia"/>
    <m/>
  </r>
  <r>
    <d v="2023-08-31T00:00:00"/>
    <s v="Inventory loan"/>
    <x v="0"/>
    <s v="Ankyra"/>
    <s v="TSXX-LOA1508"/>
    <x v="10"/>
    <x v="7"/>
    <s v="EE148345X1"/>
    <n v="-2"/>
    <n v="51750"/>
    <n v="-103500"/>
    <x v="0"/>
    <m/>
    <m/>
    <s v="Orthopremium - Consignación Dr Freddy Jácome"/>
    <s v="Virginia"/>
    <m/>
  </r>
  <r>
    <d v="2023-08-31T00:00:00"/>
    <s v="Inventory loan"/>
    <x v="0"/>
    <s v="Ankyra"/>
    <s v="TSXX-LOA2008"/>
    <x v="11"/>
    <x v="8"/>
    <s v="EE148350X1"/>
    <n v="-2"/>
    <n v="51750"/>
    <n v="-103500"/>
    <x v="0"/>
    <m/>
    <m/>
    <s v="Orthopremium - Consignación Dr Freddy Jácome"/>
    <s v="Virginia"/>
    <m/>
  </r>
  <r>
    <d v="2023-08-25T00:00:00"/>
    <s v="Sales"/>
    <x v="0"/>
    <s v="Ankyra"/>
    <s v="TSXX-LOA2010"/>
    <x v="0"/>
    <x v="0"/>
    <s v="EE148358X1"/>
    <n v="-6"/>
    <n v="51750"/>
    <n v="-310500"/>
    <x v="0"/>
    <m/>
    <n v="20230111"/>
    <s v="Smile Arc (Martinelli)"/>
    <m/>
    <s v="Conny"/>
  </r>
  <r>
    <d v="2023-08-29T00:00:00"/>
    <s v="Inventory loan"/>
    <x v="0"/>
    <s v="Ankyra"/>
    <s v="TSXX-LOA2012"/>
    <x v="3"/>
    <x v="3"/>
    <s v="EE148367X1"/>
    <n v="-20"/>
    <n v="51750"/>
    <n v="-1035000"/>
    <x v="0"/>
    <m/>
    <m/>
    <s v="CLEMI - Certificación"/>
    <s v="Virginia"/>
    <m/>
  </r>
  <r>
    <d v="2023-08-31T00:00:00"/>
    <s v="Inventory loan"/>
    <x v="0"/>
    <s v="Ankyra"/>
    <s v="TSXX-LOART2012"/>
    <x v="26"/>
    <x v="16"/>
    <s v="EE148384X1"/>
    <n v="-2"/>
    <n v="51750"/>
    <n v="-103500"/>
    <x v="0"/>
    <m/>
    <m/>
    <s v="Orthopremium - Consignación Dr Freddy Jácome"/>
    <s v="Virginia"/>
    <m/>
  </r>
  <r>
    <d v="2023-08-31T00:00:00"/>
    <s v="Inventory loan"/>
    <x v="0"/>
    <s v="Ankyra"/>
    <s v="TSXX-LOA2014"/>
    <x v="1"/>
    <x v="1"/>
    <s v="EE142363X1"/>
    <n v="-2"/>
    <n v="51750"/>
    <n v="-103500"/>
    <x v="0"/>
    <m/>
    <m/>
    <s v="Orthopremium - Consignación Dr Freddy Jácome"/>
    <s v="Virginia"/>
    <m/>
  </r>
  <r>
    <d v="2023-08-31T00:00:00"/>
    <s v="Inventory loan"/>
    <x v="0"/>
    <s v="Ankyra"/>
    <s v="TSXX-LOA2017"/>
    <x v="15"/>
    <x v="10"/>
    <s v="EE148379X1"/>
    <n v="-2"/>
    <n v="51750"/>
    <n v="-103500"/>
    <x v="0"/>
    <m/>
    <m/>
    <s v="Orthopremium - Consignación Dr Freddy Jácome"/>
    <s v="Virginia"/>
    <m/>
  </r>
  <r>
    <d v="2023-09-04T00:00:00"/>
    <s v="Sales"/>
    <x v="1"/>
    <s v="Bio-Ray"/>
    <n v="3308050"/>
    <x v="4"/>
    <x v="4"/>
    <s v="NA"/>
    <n v="-4"/>
    <n v="505243.49166666658"/>
    <n v="-2020973.9666666663"/>
    <x v="1"/>
    <m/>
    <n v="20230119"/>
    <s v="Sideral Business (Perú - Roger Echaiz)"/>
    <m/>
    <s v="Catalina"/>
  </r>
  <r>
    <d v="2023-09-04T00:00:00"/>
    <s v="Sales"/>
    <x v="1"/>
    <s v="Bio-Ray"/>
    <n v="3318235"/>
    <x v="28"/>
    <x v="18"/>
    <m/>
    <n v="-4"/>
    <n v="126823.496"/>
    <n v="-507293.984"/>
    <x v="0"/>
    <m/>
    <n v="20230119"/>
    <s v="Sideral Business (Perú - Roger Echaiz)"/>
    <m/>
    <s v="Catalina"/>
  </r>
  <r>
    <d v="2023-09-04T00:00:00"/>
    <s v="Sales"/>
    <x v="1"/>
    <s v="Bio-Ray"/>
    <n v="3318225"/>
    <x v="2"/>
    <x v="2"/>
    <m/>
    <n v="-2"/>
    <n v="153420.53519000002"/>
    <n v="-306841.07038000005"/>
    <x v="1"/>
    <m/>
    <n v="20230119"/>
    <s v="Sideral Business (Perú - Roger Echaiz)"/>
    <m/>
    <s v="Catalina"/>
  </r>
  <r>
    <d v="2023-08-28T00:00:00"/>
    <s v="Inventory loan"/>
    <x v="0"/>
    <s v="Ankyra"/>
    <s v="TSXX-LOA2010"/>
    <x v="0"/>
    <x v="0"/>
    <s v="EE148358X1"/>
    <n v="-1"/>
    <n v="51750"/>
    <n v="-51750"/>
    <x v="0"/>
    <m/>
    <m/>
    <s v="Muestra stand Ankyra Certificación"/>
    <s v="Catalina"/>
    <m/>
  </r>
  <r>
    <d v="2023-08-11T00:00:00"/>
    <s v="Purchasing"/>
    <x v="0"/>
    <s v="Bio-Ray"/>
    <s v="A-1PL-212012"/>
    <x v="13"/>
    <x v="3"/>
    <s v="L230105301"/>
    <n v="47"/>
    <n v="69131"/>
    <n v="3249157"/>
    <x v="0"/>
    <s v="FEV8585 - Orthopremium"/>
    <m/>
    <m/>
    <m/>
    <m/>
  </r>
  <r>
    <d v="2023-08-11T00:00:00"/>
    <s v="Purchasing"/>
    <x v="0"/>
    <s v="Bio-Ray"/>
    <s v="A-1PL-212012"/>
    <x v="13"/>
    <x v="3"/>
    <s v=" L230403301"/>
    <n v="100"/>
    <n v="69131"/>
    <n v="6913100"/>
    <x v="0"/>
    <s v="FEV8585 - Orthopremium"/>
    <m/>
    <m/>
    <m/>
    <m/>
  </r>
  <r>
    <d v="2023-09-04T00:00:00"/>
    <s v="Sales"/>
    <x v="0"/>
    <s v="Bio-Ray"/>
    <s v="A-1PIZC-212014"/>
    <x v="5"/>
    <x v="5"/>
    <s v=" L230601801"/>
    <n v="-45"/>
    <n v="88882"/>
    <n v="-3999690"/>
    <x v="1"/>
    <m/>
    <n v="20230119"/>
    <s v="Sideral Business (Perú - Roger Echaiz)"/>
    <m/>
    <s v="Catalina"/>
  </r>
  <r>
    <d v="2023-09-04T00:00:00"/>
    <s v="Training"/>
    <x v="1"/>
    <s v="Ankyra"/>
    <s v="820-028"/>
    <x v="31"/>
    <x v="21"/>
    <m/>
    <n v="-3"/>
    <n v="172550"/>
    <n v="-517650"/>
    <x v="0"/>
    <m/>
    <m/>
    <s v="CLEMI - Certificación"/>
    <s v="Elsa Arango"/>
    <m/>
  </r>
  <r>
    <d v="2023-09-04T00:00:00"/>
    <s v="Inventory loan"/>
    <x v="1"/>
    <s v="Ankyra"/>
    <s v="820-032"/>
    <x v="30"/>
    <x v="2"/>
    <m/>
    <n v="3"/>
    <n v="83600"/>
    <n v="250800"/>
    <x v="0"/>
    <m/>
    <m/>
    <s v="CLEMI - Certificación"/>
    <s v="Elsa Arango"/>
    <m/>
  </r>
  <r>
    <d v="2023-09-04T00:00:00"/>
    <s v="Inventory loan"/>
    <x v="0"/>
    <s v="Ankyra"/>
    <s v="TSXX-LOART2012"/>
    <x v="26"/>
    <x v="16"/>
    <s v="EE148384X1"/>
    <n v="16"/>
    <n v="51750"/>
    <n v="828000"/>
    <x v="0"/>
    <m/>
    <m/>
    <s v="CLEMI - Certificación"/>
    <s v="Elsa Arango"/>
    <m/>
  </r>
  <r>
    <d v="2023-09-04T00:00:00"/>
    <s v="Inventory loan"/>
    <x v="0"/>
    <s v="Ankyra"/>
    <s v="TSXX-LOA2008"/>
    <x v="11"/>
    <x v="8"/>
    <s v="EE148350X1"/>
    <n v="3"/>
    <n v="51750"/>
    <n v="155250"/>
    <x v="0"/>
    <m/>
    <m/>
    <s v="CLEMI - Certificación"/>
    <s v="Virginia"/>
    <m/>
  </r>
  <r>
    <d v="2023-09-04T00:00:00"/>
    <s v="Inventory loan"/>
    <x v="0"/>
    <s v="Ankyra"/>
    <s v="TSXX-LOA2014"/>
    <x v="1"/>
    <x v="1"/>
    <s v="EE148376X1"/>
    <n v="3"/>
    <n v="51750"/>
    <n v="155250"/>
    <x v="0"/>
    <m/>
    <m/>
    <s v="CLEMI - Certificación"/>
    <s v="Virginia"/>
    <m/>
  </r>
  <r>
    <d v="2023-09-11T00:00:00"/>
    <s v="Sales"/>
    <x v="0"/>
    <s v="Bio-Ray"/>
    <s v="A-1PL-211508"/>
    <x v="7"/>
    <x v="7"/>
    <s v="L220602101"/>
    <n v="-5"/>
    <n v="65949.40444444443"/>
    <n v="-329747.02222222218"/>
    <x v="0"/>
    <m/>
    <n v="20230121"/>
    <s v="Medicona SRL (Guillermo Ramírez-Rep Dominicana)"/>
    <m/>
    <s v="Conny"/>
  </r>
  <r>
    <d v="2023-09-11T00:00:00"/>
    <s v="Sales"/>
    <x v="0"/>
    <s v="Bio-Ray"/>
    <s v="A-1PL-212008"/>
    <x v="8"/>
    <x v="8"/>
    <s v="L220504801"/>
    <n v="-4"/>
    <n v="81594"/>
    <n v="-326376"/>
    <x v="0"/>
    <m/>
    <n v="20230121"/>
    <s v="Medicona SRL (Guillermo Ramírez-Rep Dominicana)"/>
    <m/>
    <s v="Conny"/>
  </r>
  <r>
    <d v="2023-08-28T00:00:00"/>
    <s v="Inventory loan"/>
    <x v="0"/>
    <s v="Ankyra"/>
    <s v="TSXX-LOA2010"/>
    <x v="0"/>
    <x v="0"/>
    <s v="EE148358X1"/>
    <n v="1"/>
    <n v="51750"/>
    <n v="51750"/>
    <x v="0"/>
    <m/>
    <m/>
    <s v="Muestra stand Ankyra Certificación"/>
    <s v="Catalina"/>
    <m/>
  </r>
  <r>
    <d v="2023-08-31T00:00:00"/>
    <s v="Inventory loan"/>
    <x v="0"/>
    <s v="Ankyra"/>
    <s v="TSXX-LOA2010"/>
    <x v="0"/>
    <x v="0"/>
    <s v="EE148358X1"/>
    <n v="-2"/>
    <n v="51750"/>
    <n v="-103500"/>
    <x v="0"/>
    <m/>
    <m/>
    <s v="Orthopremium - Consignación Dr Freddy Jácome"/>
    <s v="Virginia"/>
    <m/>
  </r>
  <r>
    <d v="2023-08-18T00:00:00"/>
    <s v="Sales"/>
    <x v="0"/>
    <s v="Bio-Ray"/>
    <s v="A-1PL-212012"/>
    <x v="13"/>
    <x v="3"/>
    <s v="L230105301"/>
    <n v="-5"/>
    <n v="81594"/>
    <n v="-407970"/>
    <x v="0"/>
    <m/>
    <n v="20230107"/>
    <s v="Rodrigo García (Costa Rica)"/>
    <m/>
    <s v="Catalina"/>
  </r>
  <r>
    <d v="2023-09-11T00:00:00"/>
    <s v="Sales"/>
    <x v="0"/>
    <s v="Bio-Ray"/>
    <s v="A-1PL-212014"/>
    <x v="14"/>
    <x v="1"/>
    <s v="L220900101"/>
    <n v="-5"/>
    <n v="69131"/>
    <n v="-345655"/>
    <x v="0"/>
    <m/>
    <n v="20230121"/>
    <s v="Medicona SRL (Guillermo Ramírez-Rep Dominicana)"/>
    <m/>
    <s v="Conny"/>
  </r>
  <r>
    <d v="2023-09-11T00:00:00"/>
    <s v="Sales"/>
    <x v="0"/>
    <s v="Bio-Ray"/>
    <s v="A-1PL-212014"/>
    <x v="14"/>
    <x v="1"/>
    <s v=" L220304601"/>
    <n v="-2"/>
    <n v="69131"/>
    <n v="-138262"/>
    <x v="1"/>
    <m/>
    <n v="20230121"/>
    <s v="Medicona SRL (Guillermo Ramírez-Rep Dominicana)"/>
    <m/>
    <s v="Conny"/>
  </r>
  <r>
    <d v="2023-09-11T00:00:00"/>
    <s v="Sales"/>
    <x v="0"/>
    <s v="Bio-Ray"/>
    <s v="A-1PIZC-212014"/>
    <x v="5"/>
    <x v="5"/>
    <s v=" L230601801"/>
    <n v="-10"/>
    <n v="88882"/>
    <n v="-888820"/>
    <x v="1"/>
    <m/>
    <n v="20230121"/>
    <s v="Medicona SRL (Guillermo Ramírez-Rep Dominicana)"/>
    <m/>
    <s v="Conny"/>
  </r>
  <r>
    <d v="2023-09-11T00:00:00"/>
    <s v="Sales"/>
    <x v="0"/>
    <s v="Bio-Ray"/>
    <s v="A-1PIZC-212017"/>
    <x v="6"/>
    <x v="6"/>
    <s v=" L230500801"/>
    <n v="-3"/>
    <n v="75398.578723404251"/>
    <n v="-226195.73617021274"/>
    <x v="0"/>
    <m/>
    <n v="20230121"/>
    <s v="Medicona SRL (Guillermo Ramírez-Rep Dominicana)"/>
    <m/>
    <s v="Conny"/>
  </r>
  <r>
    <d v="2023-09-11T00:00:00"/>
    <s v="Sales"/>
    <x v="1"/>
    <s v="Bio-Ray"/>
    <n v="3308050"/>
    <x v="4"/>
    <x v="4"/>
    <s v="NA"/>
    <n v="-1"/>
    <n v="505243.49166666658"/>
    <n v="-505243.49166666658"/>
    <x v="1"/>
    <m/>
    <n v="20230121"/>
    <s v="Medicona SRL (Guillermo Ramírez-Rep Dominicana)"/>
    <m/>
    <s v="Conny"/>
  </r>
  <r>
    <d v="2023-09-11T00:00:00"/>
    <s v="Sales"/>
    <x v="1"/>
    <s v="Bio-Ray"/>
    <n v="3318235"/>
    <x v="28"/>
    <x v="18"/>
    <m/>
    <n v="-1"/>
    <n v="126823.496"/>
    <n v="-126823.496"/>
    <x v="0"/>
    <m/>
    <n v="20230121"/>
    <s v="Medicona SRL (Guillermo Ramírez-Rep Dominicana)"/>
    <m/>
    <s v="Conny"/>
  </r>
  <r>
    <d v="2023-08-25T00:00:00"/>
    <s v="Sales"/>
    <x v="0"/>
    <s v="Bio-Ray"/>
    <s v="A-1PL-212012"/>
    <x v="13"/>
    <x v="3"/>
    <s v="L230105301"/>
    <n v="-20"/>
    <n v="81594"/>
    <n v="-1631880"/>
    <x v="0"/>
    <m/>
    <n v="20230110"/>
    <s v="Dr Carlos Ramiro Llusca (Ecuador)"/>
    <m/>
    <s v="Conny"/>
  </r>
  <r>
    <d v="2023-08-30T00:00:00"/>
    <s v="Inventory loan"/>
    <x v="0"/>
    <s v="Bio-Ray"/>
    <s v="A-1PL-212014"/>
    <x v="14"/>
    <x v="1"/>
    <s v=" L220304601"/>
    <n v="-4"/>
    <n v="69131"/>
    <n v="-276524"/>
    <x v="1"/>
    <m/>
    <m/>
    <s v="Cruza con préstamo 10-may. Se entregó a Dr Llusca en SAIC como préstamo a Jattin"/>
    <s v="Jattin"/>
    <m/>
  </r>
  <r>
    <d v="2023-09-13T00:00:00"/>
    <s v="Inventory loan"/>
    <x v="0"/>
    <s v="Bio-Ray"/>
    <s v="A-1PIZC-212014"/>
    <x v="5"/>
    <x v="5"/>
    <s v=" L230500701"/>
    <n v="-2"/>
    <n v="88882"/>
    <n v="-177764"/>
    <x v="1"/>
    <m/>
    <m/>
    <s v="Cruza con préstamo 10-may."/>
    <s v="Jattin"/>
    <m/>
  </r>
  <r>
    <d v="2023-09-13T00:00:00"/>
    <s v="Inventory loan"/>
    <x v="0"/>
    <s v="Bio-Ray"/>
    <s v="A-1PIZC-212014"/>
    <x v="5"/>
    <x v="5"/>
    <s v=" L230601801"/>
    <n v="-5"/>
    <n v="88882"/>
    <n v="-444410"/>
    <x v="1"/>
    <m/>
    <m/>
    <s v="Cruza con préstamo 10-may."/>
    <s v="Jattin"/>
    <m/>
  </r>
  <r>
    <d v="2023-09-13T00:00:00"/>
    <s v="Inventory loan"/>
    <x v="0"/>
    <s v="Bio-Ray"/>
    <s v="V-201408"/>
    <x v="25"/>
    <x v="19"/>
    <s v="L221110101"/>
    <n v="-11"/>
    <n v="93249"/>
    <n v="-1025739"/>
    <x v="0"/>
    <m/>
    <m/>
    <s v="Cruza con préstamo 10-may."/>
    <s v="Jattin"/>
    <m/>
  </r>
  <r>
    <d v="2023-08-25T00:00:00"/>
    <s v="Sales"/>
    <x v="0"/>
    <s v="Bio-Ray"/>
    <s v="A-1PL-212012"/>
    <x v="13"/>
    <x v="3"/>
    <s v="L230105301"/>
    <n v="-10"/>
    <n v="81594"/>
    <n v="-815940"/>
    <x v="0"/>
    <m/>
    <n v="20230110"/>
    <s v="Dr Carlos Ramiro Llusca (Ecuador)"/>
    <m/>
    <s v="Conny"/>
  </r>
  <r>
    <d v="2023-08-25T00:00:00"/>
    <s v="Sales"/>
    <x v="0"/>
    <s v="Bio-Ray"/>
    <s v="A-1PL-212012"/>
    <x v="13"/>
    <x v="3"/>
    <s v="L230105301"/>
    <n v="-20"/>
    <n v="81594"/>
    <n v="-1631880"/>
    <x v="0"/>
    <m/>
    <n v="20230111"/>
    <s v="Smile Arc (Martinelli)"/>
    <m/>
    <s v="Conny"/>
  </r>
  <r>
    <d v="2023-09-04T00:00:00"/>
    <s v="Sales"/>
    <x v="0"/>
    <s v="Bio-Ray"/>
    <s v="A-1PL-212012"/>
    <x v="13"/>
    <x v="3"/>
    <s v="L221107201"/>
    <n v="-25"/>
    <n v="65949.40444444443"/>
    <n v="-1648735.1111111108"/>
    <x v="0"/>
    <m/>
    <n v="20230119"/>
    <s v="Sideral Business (Perú - Roger Echaiz)"/>
    <m/>
    <s v="Catalina"/>
  </r>
  <r>
    <d v="2023-08-31T00:00:00"/>
    <s v="Inventory loan"/>
    <x v="0"/>
    <s v="Ankyra"/>
    <s v="TSXX-LOA2012"/>
    <x v="3"/>
    <x v="3"/>
    <s v="EE148367X1"/>
    <n v="-2"/>
    <n v="51750"/>
    <n v="-103500"/>
    <x v="0"/>
    <m/>
    <m/>
    <s v="Orthopremium - Consignación Dr Freddy Jácome"/>
    <s v="Virginia"/>
    <m/>
  </r>
  <r>
    <d v="2023-09-15T00:00:00"/>
    <s v="Purchasing"/>
    <x v="0"/>
    <s v="Ankyra"/>
    <s v="TSXX-LOA2017"/>
    <x v="15"/>
    <x v="10"/>
    <s v="EE160215X1"/>
    <n v="50"/>
    <n v="51750"/>
    <n v="2587500"/>
    <x v="0"/>
    <s v="FV-120613"/>
    <m/>
    <m/>
    <m/>
    <m/>
  </r>
  <r>
    <d v="2023-09-15T00:00:00"/>
    <s v="Purchasing"/>
    <x v="0"/>
    <s v="Ankyra"/>
    <s v="TSXX-LOA2020"/>
    <x v="44"/>
    <x v="25"/>
    <s v="EE160216X1"/>
    <n v="50"/>
    <n v="60750"/>
    <n v="3037500"/>
    <x v="0"/>
    <s v="FV-120613"/>
    <m/>
    <m/>
    <m/>
    <m/>
  </r>
  <r>
    <d v="2023-09-15T00:00:00"/>
    <s v="Purchasing"/>
    <x v="0"/>
    <s v="Ankyra"/>
    <s v="TSXX-LOA2025"/>
    <x v="45"/>
    <x v="26"/>
    <s v="EE160217X1"/>
    <n v="50"/>
    <n v="60750"/>
    <n v="3037500"/>
    <x v="0"/>
    <s v="FV-120613"/>
    <m/>
    <m/>
    <m/>
    <m/>
  </r>
  <r>
    <d v="2023-09-15T00:00:00"/>
    <s v="Purchasing"/>
    <x v="0"/>
    <s v="Ankyra"/>
    <s v="TSXX-LOA2030"/>
    <x v="46"/>
    <x v="27"/>
    <s v="EE160218X1"/>
    <n v="50"/>
    <n v="60750"/>
    <n v="3037500"/>
    <x v="0"/>
    <s v="FV-120613"/>
    <m/>
    <m/>
    <m/>
    <m/>
  </r>
  <r>
    <d v="2023-09-15T00:00:00"/>
    <s v="Purchasing"/>
    <x v="0"/>
    <s v="Ankyra"/>
    <s v="TSXX-LOA2035"/>
    <x v="47"/>
    <x v="28"/>
    <s v="EE160219X1"/>
    <n v="50"/>
    <n v="60750"/>
    <n v="3037500"/>
    <x v="0"/>
    <s v="FV-120613"/>
    <m/>
    <m/>
    <m/>
    <m/>
  </r>
  <r>
    <d v="2023-09-15T00:00:00"/>
    <s v="Purchasing"/>
    <x v="0"/>
    <s v="Ankyra"/>
    <s v="TSXX-LOA2040"/>
    <x v="48"/>
    <x v="29"/>
    <s v="CL160220X1"/>
    <n v="50"/>
    <n v="60750"/>
    <n v="3037500"/>
    <x v="0"/>
    <s v="FV-120613"/>
    <m/>
    <m/>
    <m/>
    <m/>
  </r>
  <r>
    <d v="2023-09-21T00:00:00"/>
    <s v="Sales"/>
    <x v="0"/>
    <s v="Ankyra"/>
    <s v="TSXX-LOA1508"/>
    <x v="10"/>
    <x v="7"/>
    <s v="EE148345X1"/>
    <n v="-30"/>
    <n v="51750"/>
    <n v="-1552500"/>
    <x v="0"/>
    <m/>
    <n v="20230123"/>
    <s v="Comercial S &amp; K SpA (Juan Peña)"/>
    <m/>
    <s v="Catalina"/>
  </r>
  <r>
    <d v="2023-09-21T00:00:00"/>
    <s v="Sales"/>
    <x v="0"/>
    <s v="Ankyra"/>
    <s v="TSXX-LOA2008"/>
    <x v="11"/>
    <x v="8"/>
    <s v="EE148350X1"/>
    <n v="-26"/>
    <n v="51750"/>
    <n v="-1345500"/>
    <x v="0"/>
    <m/>
    <n v="20230123"/>
    <s v="Comercial S &amp; K SpA (Juan Peña)"/>
    <m/>
    <s v="Catalina"/>
  </r>
  <r>
    <d v="2023-09-21T00:00:00"/>
    <s v="Sales"/>
    <x v="0"/>
    <s v="Ankyra"/>
    <s v="TSXX-LOA2008"/>
    <x v="11"/>
    <x v="8"/>
    <s v="EE121923X1"/>
    <n v="-2"/>
    <n v="51750"/>
    <n v="-103500"/>
    <x v="0"/>
    <m/>
    <n v="20230123"/>
    <s v="Comercial S &amp; K SpA (Juan Peña)"/>
    <m/>
    <s v="Catalina"/>
  </r>
  <r>
    <d v="2023-09-21T00:00:00"/>
    <s v="Sales"/>
    <x v="0"/>
    <s v="Ankyra"/>
    <s v="TSXX-LOA2008"/>
    <x v="11"/>
    <x v="8"/>
    <s v="EE121923X1"/>
    <n v="-8"/>
    <n v="51750"/>
    <n v="-414000"/>
    <x v="0"/>
    <m/>
    <n v="20230123"/>
    <s v="Comercial S &amp; K SpA (Juan Peña)"/>
    <m/>
    <s v="Catalina"/>
  </r>
  <r>
    <d v="2023-09-21T00:00:00"/>
    <s v="Sales"/>
    <x v="0"/>
    <s v="Ankyra"/>
    <s v="TSXX-LOA2008"/>
    <x v="11"/>
    <x v="8"/>
    <s v="EE141994X1"/>
    <n v="-8"/>
    <n v="51750"/>
    <n v="-414000"/>
    <x v="0"/>
    <m/>
    <n v="20230123"/>
    <s v="Comercial S &amp; K SpA (Juan Peña)"/>
    <m/>
    <s v="Catalina"/>
  </r>
  <r>
    <d v="2023-09-21T00:00:00"/>
    <s v="Sales"/>
    <x v="0"/>
    <s v="Ankyra"/>
    <s v="TSXX-LOA2008"/>
    <x v="11"/>
    <x v="8"/>
    <s v="EE152481X1"/>
    <n v="-6"/>
    <n v="51750"/>
    <n v="-310500"/>
    <x v="0"/>
    <m/>
    <n v="20230123"/>
    <s v="Comercial S &amp; K SpA (Juan Peña)"/>
    <m/>
    <s v="Catalina"/>
  </r>
  <r>
    <d v="2023-09-04T00:00:00"/>
    <s v="Sales"/>
    <x v="0"/>
    <s v="Bio-Ray"/>
    <s v="A-1PL-212010"/>
    <x v="9"/>
    <x v="0"/>
    <s v="L220923001"/>
    <n v="-15"/>
    <n v="81594"/>
    <n v="-1223910"/>
    <x v="0"/>
    <m/>
    <n v="20230119"/>
    <s v="Sideral Business (Perú - Roger Echaiz)"/>
    <m/>
    <s v="Catalina"/>
  </r>
  <r>
    <d v="2023-09-11T00:00:00"/>
    <s v="Sales"/>
    <x v="0"/>
    <s v="Bio-Ray"/>
    <s v="A-1PL-212010"/>
    <x v="9"/>
    <x v="0"/>
    <s v="L220923001"/>
    <n v="-17"/>
    <n v="81594"/>
    <n v="-1387098"/>
    <x v="0"/>
    <m/>
    <n v="20230121"/>
    <s v="Medicona SRL (Guillermo Ramírez-Rep Dominicana)"/>
    <m/>
    <s v="Conny"/>
  </r>
  <r>
    <d v="2023-09-11T00:00:00"/>
    <s v="Sales"/>
    <x v="0"/>
    <s v="Bio-Ray"/>
    <s v="A-1PL-212010"/>
    <x v="9"/>
    <x v="0"/>
    <s v=" L230601001"/>
    <n v="-3"/>
    <n v="69131"/>
    <n v="-207393"/>
    <x v="0"/>
    <m/>
    <n v="20230121"/>
    <s v="Medicona SRL (Guillermo Ramírez-Rep Dominicana)"/>
    <m/>
    <s v="Conny"/>
  </r>
  <r>
    <d v="2023-09-21T00:00:00"/>
    <s v="Sales"/>
    <x v="0"/>
    <s v="Ankyra"/>
    <s v="TSXX-LOA2010"/>
    <x v="0"/>
    <x v="0"/>
    <s v="EE148358X1"/>
    <n v="-4"/>
    <n v="51750"/>
    <n v="-207000"/>
    <x v="0"/>
    <m/>
    <n v="20230123"/>
    <s v="Comercial S &amp; K SpA (Juan Peña)"/>
    <m/>
    <s v="Catalina"/>
  </r>
  <r>
    <d v="2023-09-21T00:00:00"/>
    <s v="Sales"/>
    <x v="0"/>
    <s v="Ankyra"/>
    <s v="TSXX-LOA2010"/>
    <x v="0"/>
    <x v="0"/>
    <s v="EE148353X1"/>
    <n v="-1"/>
    <n v="51750"/>
    <n v="-51750"/>
    <x v="0"/>
    <m/>
    <n v="20230123"/>
    <s v="Comercial S &amp; K SpA (Juan Peña)"/>
    <m/>
    <s v="Catalina"/>
  </r>
  <r>
    <d v="2023-09-04T00:00:00"/>
    <s v="Inventory loan"/>
    <x v="0"/>
    <s v="Ankyra"/>
    <s v="TSXX-LOA2012"/>
    <x v="3"/>
    <x v="3"/>
    <s v="EE148367X1"/>
    <n v="20"/>
    <n v="51750"/>
    <n v="1035000"/>
    <x v="0"/>
    <m/>
    <m/>
    <s v="CLEMI - Certificación"/>
    <s v="Virginia"/>
    <m/>
  </r>
  <r>
    <d v="2023-09-15T00:00:00"/>
    <s v="Purchasing"/>
    <x v="0"/>
    <s v="Ankyra"/>
    <s v="TSXX-LOA2012"/>
    <x v="3"/>
    <x v="3"/>
    <s v="EE160214X1"/>
    <n v="80"/>
    <n v="51750"/>
    <n v="4140000"/>
    <x v="0"/>
    <s v="FV-120613"/>
    <m/>
    <m/>
    <m/>
    <m/>
  </r>
  <r>
    <d v="2023-09-21T00:00:00"/>
    <s v="Sales"/>
    <x v="0"/>
    <s v="Ankyra"/>
    <s v="TSXX-LOA2012"/>
    <x v="3"/>
    <x v="3"/>
    <s v="EE148367X1"/>
    <n v="-45"/>
    <n v="51750"/>
    <n v="-2328750"/>
    <x v="0"/>
    <m/>
    <n v="20230123"/>
    <s v="Comercial S &amp; K SpA (Juan Peña)"/>
    <m/>
    <s v="Catalina"/>
  </r>
  <r>
    <d v="2023-09-21T00:00:00"/>
    <s v="Sales"/>
    <x v="0"/>
    <s v="Ankyra"/>
    <s v="TSXX-LOA2014"/>
    <x v="1"/>
    <x v="1"/>
    <s v="EE142363X1"/>
    <n v="-3"/>
    <n v="51750"/>
    <n v="-155250"/>
    <x v="0"/>
    <m/>
    <n v="20230123"/>
    <s v="Comercial S &amp; K SpA (Juan Peña)"/>
    <m/>
    <s v="Catalina"/>
  </r>
  <r>
    <d v="2023-09-21T00:00:00"/>
    <s v="Sales"/>
    <x v="0"/>
    <s v="Ankyra"/>
    <s v="TSXX-LOA2014"/>
    <x v="1"/>
    <x v="1"/>
    <s v="EE148376X1"/>
    <n v="-43"/>
    <n v="51750"/>
    <n v="-2225250"/>
    <x v="0"/>
    <m/>
    <n v="20230123"/>
    <s v="Comercial S &amp; K SpA (Juan Peña)"/>
    <m/>
    <s v="Catalina"/>
  </r>
  <r>
    <d v="2023-09-21T00:00:00"/>
    <s v="Sales"/>
    <x v="0"/>
    <s v="Ankyra"/>
    <s v="TSXX-LOA2014"/>
    <x v="1"/>
    <x v="1"/>
    <s v="EE148373X1"/>
    <n v="-4"/>
    <n v="51750"/>
    <n v="-207000"/>
    <x v="0"/>
    <m/>
    <n v="20230123"/>
    <s v="Comercial S &amp; K SpA (Juan Peña)"/>
    <m/>
    <s v="Catalina"/>
  </r>
  <r>
    <d v="2023-09-21T00:00:00"/>
    <s v="Sales"/>
    <x v="0"/>
    <s v="Ankyra"/>
    <s v="TSXX-LOA2017"/>
    <x v="15"/>
    <x v="10"/>
    <s v="EE160215X1"/>
    <n v="-30"/>
    <n v="51750"/>
    <n v="-1552500"/>
    <x v="0"/>
    <m/>
    <n v="20230123"/>
    <s v="Comercial S &amp; K SpA (Juan Peña)"/>
    <m/>
    <s v="Catalina"/>
  </r>
  <r>
    <d v="2023-09-21T00:00:00"/>
    <s v="Sales"/>
    <x v="0"/>
    <s v="Ankyra"/>
    <s v="TSXX-LOART2012"/>
    <x v="26"/>
    <x v="16"/>
    <s v="EE148384X1"/>
    <n v="-17"/>
    <n v="51750"/>
    <n v="-879750"/>
    <x v="0"/>
    <m/>
    <n v="20230123"/>
    <s v="Comercial S &amp; K SpA (Juan Peña)"/>
    <m/>
    <s v="Catalina"/>
  </r>
  <r>
    <d v="2023-09-21T00:00:00"/>
    <s v="Sales"/>
    <x v="0"/>
    <s v="Ankyra"/>
    <s v="TSXX-LOART2012"/>
    <x v="22"/>
    <x v="16"/>
    <s v="EE148385X1"/>
    <n v="-33"/>
    <n v="51750"/>
    <n v="-1707750"/>
    <x v="0"/>
    <m/>
    <n v="20230123"/>
    <s v="Comercial S &amp; K SpA (Juan Peña)"/>
    <m/>
    <s v="Catalina"/>
  </r>
  <r>
    <d v="2023-09-21T00:00:00"/>
    <s v="Sales"/>
    <x v="1"/>
    <s v="Ankyra"/>
    <s v="820-028"/>
    <x v="31"/>
    <x v="21"/>
    <m/>
    <n v="-10"/>
    <n v="172550"/>
    <n v="-1725500"/>
    <x v="1"/>
    <m/>
    <n v="20230123"/>
    <s v="Comercial S &amp; K SpA (Juan Peña)"/>
    <m/>
    <s v="Catalina"/>
  </r>
  <r>
    <d v="2023-09-21T00:00:00"/>
    <s v="Sales"/>
    <x v="1"/>
    <s v="Ankyra"/>
    <s v="820-032"/>
    <x v="30"/>
    <x v="2"/>
    <m/>
    <n v="-10"/>
    <n v="83600"/>
    <n v="-836000"/>
    <x v="0"/>
    <m/>
    <n v="20230123"/>
    <s v="Comercial S &amp; K SpA (Juan Peña)"/>
    <m/>
    <s v="Catalina"/>
  </r>
  <r>
    <d v="2023-09-22T00:00:00"/>
    <s v="Sales"/>
    <x v="0"/>
    <s v="Bio-Ray"/>
    <s v="M-211308"/>
    <x v="33"/>
    <x v="23"/>
    <s v="L210206901"/>
    <n v="-6"/>
    <n v="73331"/>
    <n v="-439986"/>
    <x v="0"/>
    <m/>
    <n v="20230124"/>
    <s v="Dr Carlos Ramiro Llusca (Ecuador)"/>
    <m/>
    <s v="Catalina"/>
  </r>
  <r>
    <d v="2023-09-22T00:00:00"/>
    <s v="Sales"/>
    <x v="0"/>
    <s v="Bio-Ray"/>
    <s v="V-201408"/>
    <x v="25"/>
    <x v="19"/>
    <s v="L221110101"/>
    <n v="-4"/>
    <n v="93249"/>
    <n v="-372996"/>
    <x v="0"/>
    <m/>
    <n v="20230124"/>
    <s v="Dr Carlos Ramiro Llusca (Ecuador)"/>
    <m/>
    <s v="Catalina"/>
  </r>
  <r>
    <d v="2023-09-22T00:00:00"/>
    <s v="Sales"/>
    <x v="0"/>
    <s v="Bio-Ray"/>
    <s v="V-201408"/>
    <x v="25"/>
    <x v="19"/>
    <s v="L221110101"/>
    <n v="-1"/>
    <n v="79213.829545454559"/>
    <n v="-79213.829545454559"/>
    <x v="0"/>
    <m/>
    <n v="20230124"/>
    <s v="Dr Carlos Ramiro Llusca (Ecuador)"/>
    <m/>
    <s v="Catalina"/>
  </r>
  <r>
    <d v="2023-09-22T00:00:00"/>
    <s v="Sales"/>
    <x v="0"/>
    <s v="Bio-Ray"/>
    <s v="A-1PL-211508"/>
    <x v="7"/>
    <x v="7"/>
    <s v="L220602101"/>
    <n v="-9"/>
    <n v="81594"/>
    <n v="-734346"/>
    <x v="0"/>
    <m/>
    <n v="20230124"/>
    <s v="Dr Carlos Ramiro Llusca (Ecuador)"/>
    <m/>
    <s v="Catalina"/>
  </r>
  <r>
    <d v="2023-09-22T00:00:00"/>
    <s v="Sales"/>
    <x v="0"/>
    <s v="Bio-Ray"/>
    <s v="A-1PL-211508"/>
    <x v="7"/>
    <x v="7"/>
    <s v="L230206401"/>
    <n v="-2"/>
    <n v="69875.829545454544"/>
    <n v="-139751.65909090909"/>
    <x v="0"/>
    <m/>
    <n v="20230124"/>
    <s v="Dr Carlos Ramiro Llusca (Ecuador)"/>
    <m/>
    <s v="Catalina"/>
  </r>
  <r>
    <d v="2023-09-22T00:00:00"/>
    <s v="Sales"/>
    <x v="0"/>
    <s v="Bio-Ray"/>
    <s v="A-1PL-212008"/>
    <x v="8"/>
    <x v="8"/>
    <s v="L220504801"/>
    <n v="-16"/>
    <n v="81594"/>
    <n v="-1305504"/>
    <x v="0"/>
    <m/>
    <n v="20230124"/>
    <s v="Dr Carlos Ramiro Llusca (Ecuador)"/>
    <m/>
    <s v="Catalina"/>
  </r>
  <r>
    <d v="2023-09-21T00:00:00"/>
    <s v="Sales"/>
    <x v="0"/>
    <s v="Ankyra"/>
    <s v="TSXX-LOA2010"/>
    <x v="0"/>
    <x v="0"/>
    <s v="EE133303X1"/>
    <n v="-12"/>
    <n v="51750"/>
    <n v="-621000"/>
    <x v="0"/>
    <m/>
    <n v="20230123"/>
    <s v="Comercial S &amp; K SpA (Juan Peña)"/>
    <m/>
    <s v="Catalina"/>
  </r>
  <r>
    <d v="2023-09-04T00:00:00"/>
    <s v="Sales"/>
    <x v="0"/>
    <s v="Bio-Ray"/>
    <s v="A-1PL-212012"/>
    <x v="13"/>
    <x v="3"/>
    <s v="L230105301"/>
    <n v="-2"/>
    <n v="81594"/>
    <n v="-163188"/>
    <x v="0"/>
    <m/>
    <n v="20230119"/>
    <s v="Sideral Business (Perú - Roger Echaiz)"/>
    <m/>
    <s v="Catalina"/>
  </r>
  <r>
    <d v="2023-09-11T00:00:00"/>
    <s v="Sales"/>
    <x v="0"/>
    <s v="Bio-Ray"/>
    <s v="A-1PL-212012"/>
    <x v="13"/>
    <x v="3"/>
    <s v="L221107201"/>
    <n v="-15"/>
    <n v="65949.40444444443"/>
    <n v="-989241.06666666642"/>
    <x v="0"/>
    <m/>
    <n v="20230121"/>
    <s v="Medicona SRL (Guillermo Ramírez-Rep Dominicana)"/>
    <m/>
    <s v="Conny"/>
  </r>
  <r>
    <d v="2023-09-22T00:00:00"/>
    <s v="Sales"/>
    <x v="0"/>
    <s v="Bio-Ray"/>
    <s v="A-1PL-212014"/>
    <x v="14"/>
    <x v="1"/>
    <s v=" L220304601"/>
    <n v="-6"/>
    <n v="69131"/>
    <n v="-414786"/>
    <x v="1"/>
    <m/>
    <n v="20230124"/>
    <s v="Dr Carlos Ramiro Llusca (Ecuador)"/>
    <m/>
    <s v="Catalina"/>
  </r>
  <r>
    <d v="2023-09-22T00:00:00"/>
    <s v="Sales"/>
    <x v="0"/>
    <s v="Bio-Ray"/>
    <s v="A-1PIZC-212017"/>
    <x v="6"/>
    <x v="6"/>
    <s v=" L230500801"/>
    <n v="-10"/>
    <n v="75398.578723404251"/>
    <n v="-753985.78723404254"/>
    <x v="0"/>
    <m/>
    <n v="20230124"/>
    <s v="Dr Carlos Ramiro Llusca (Ecuador)"/>
    <m/>
    <s v="Catalina"/>
  </r>
  <r>
    <d v="2023-09-22T00:00:00"/>
    <s v="Sales"/>
    <x v="0"/>
    <s v="Bio-Ray"/>
    <s v="A-1N-211508"/>
    <x v="42"/>
    <x v="31"/>
    <s v="L191121001"/>
    <n v="-8"/>
    <n v="1"/>
    <n v="-8"/>
    <x v="2"/>
    <m/>
    <n v="20230124"/>
    <s v="Dr Carlos Ramiro Llusca (Ecuador)"/>
    <m/>
    <s v="Catalina"/>
  </r>
  <r>
    <d v="2023-09-22T00:00:00"/>
    <s v="Sales"/>
    <x v="1"/>
    <s v="Bio-Ray"/>
    <s v="106-11"/>
    <x v="41"/>
    <x v="30"/>
    <m/>
    <n v="-3"/>
    <n v="331339.82954545453"/>
    <n v="-994019.48863636353"/>
    <x v="1"/>
    <m/>
    <n v="20230124"/>
    <s v="Dr Carlos Ramiro Llusca (Ecuador)"/>
    <m/>
    <s v="Catalina"/>
  </r>
  <r>
    <d v="2023-09-22T00:00:00"/>
    <s v="Sales"/>
    <x v="1"/>
    <s v="Bio-Ray"/>
    <n v="3318225"/>
    <x v="2"/>
    <x v="2"/>
    <m/>
    <n v="-3"/>
    <n v="153420.53519000002"/>
    <n v="-460261.60557000007"/>
    <x v="1"/>
    <m/>
    <n v="20230124"/>
    <s v="Dr Carlos Ramiro Llusca (Ecuador)"/>
    <m/>
    <s v="Catalina"/>
  </r>
  <r>
    <d v="2023-09-22T00:00:00"/>
    <s v="Sales"/>
    <x v="0"/>
    <s v="Ankyra"/>
    <s v="TSXX-LOA1508"/>
    <x v="10"/>
    <x v="7"/>
    <s v="EE148345X1"/>
    <n v="-4"/>
    <n v="51750"/>
    <n v="-207000"/>
    <x v="0"/>
    <m/>
    <n v="20230124"/>
    <s v="Dr Carlos Ramiro Llusca (Ecuador)"/>
    <m/>
    <s v="Catalina"/>
  </r>
  <r>
    <d v="2023-09-22T00:00:00"/>
    <s v="Sales"/>
    <x v="0"/>
    <s v="Ankyra"/>
    <s v="TSXX-LOA2008"/>
    <x v="11"/>
    <x v="8"/>
    <s v="EE148350X1"/>
    <n v="-1"/>
    <n v="51750"/>
    <n v="-51750"/>
    <x v="0"/>
    <m/>
    <n v="20230124"/>
    <s v="Dr Carlos Ramiro Llusca (Ecuador)"/>
    <m/>
    <s v="Catalina"/>
  </r>
  <r>
    <d v="2023-09-22T00:00:00"/>
    <s v="Sales"/>
    <x v="0"/>
    <s v="Ankyra"/>
    <s v="TSXX-LOA2008"/>
    <x v="11"/>
    <x v="8"/>
    <s v="EE152481X1"/>
    <n v="-3"/>
    <n v="51750"/>
    <n v="-155250"/>
    <x v="0"/>
    <m/>
    <n v="20230124"/>
    <s v="Dr Carlos Ramiro Llusca (Ecuador)"/>
    <m/>
    <s v="Catalina"/>
  </r>
  <r>
    <d v="2023-09-21T00:00:00"/>
    <s v="Sales"/>
    <x v="0"/>
    <s v="Ankyra"/>
    <s v="TSXX-LOA2010"/>
    <x v="0"/>
    <x v="0"/>
    <s v="EE141996X1"/>
    <n v="-9"/>
    <n v="51750"/>
    <n v="-465750"/>
    <x v="0"/>
    <m/>
    <n v="20230123"/>
    <s v="Comercial S &amp; K SpA (Juan Peña)"/>
    <m/>
    <s v="Catalina"/>
  </r>
  <r>
    <d v="2023-09-21T00:00:00"/>
    <s v="Sales"/>
    <x v="0"/>
    <s v="Ankyra"/>
    <s v="TSXX-LOA2010"/>
    <x v="0"/>
    <x v="0"/>
    <s v="EE148354X1"/>
    <n v="-24"/>
    <n v="51750"/>
    <n v="-1242000"/>
    <x v="0"/>
    <m/>
    <n v="20230123"/>
    <s v="Comercial S &amp; K SpA (Juan Peña)"/>
    <m/>
    <s v="Catalina"/>
  </r>
  <r>
    <d v="2023-09-21T00:00:00"/>
    <s v="Sales"/>
    <x v="0"/>
    <s v="Ankyra"/>
    <s v="TSXX-LOA2012"/>
    <x v="3"/>
    <x v="3"/>
    <s v="EE160214X1"/>
    <n v="-1"/>
    <n v="51750"/>
    <n v="-51750"/>
    <x v="0"/>
    <m/>
    <n v="20230123"/>
    <s v="Comercial S &amp; K SpA (Juan Peña)"/>
    <m/>
    <s v="Catalina"/>
  </r>
  <r>
    <d v="2023-09-21T00:00:00"/>
    <s v="Sales"/>
    <x v="0"/>
    <s v="Ankyra"/>
    <s v="TSXX-LOA2012"/>
    <x v="3"/>
    <x v="3"/>
    <s v="EE148366X1"/>
    <n v="-4"/>
    <n v="51750"/>
    <n v="-207000"/>
    <x v="0"/>
    <m/>
    <n v="20230123"/>
    <s v="Comercial S &amp; K SpA (Juan Peña)"/>
    <m/>
    <s v="Catalina"/>
  </r>
  <r>
    <d v="2023-09-22T00:00:00"/>
    <s v="Sales"/>
    <x v="0"/>
    <s v="Ankyra"/>
    <s v="TSXX-LOA2014"/>
    <x v="1"/>
    <x v="1"/>
    <s v="EE148373X1"/>
    <n v="-4"/>
    <n v="51750"/>
    <n v="-207000"/>
    <x v="0"/>
    <m/>
    <n v="20230124"/>
    <s v="Dr Carlos Ramiro Llusca (Ecuador)"/>
    <m/>
    <s v="Catalina"/>
  </r>
  <r>
    <d v="2023-09-22T00:00:00"/>
    <s v="Sales"/>
    <x v="0"/>
    <s v="Ankyra"/>
    <s v="TSXX-LOA2017"/>
    <x v="15"/>
    <x v="10"/>
    <s v="EE160215X1"/>
    <n v="-4"/>
    <n v="51750"/>
    <n v="-207000"/>
    <x v="0"/>
    <m/>
    <n v="20230124"/>
    <s v="Dr Carlos Ramiro Llusca (Ecuador)"/>
    <m/>
    <s v="Catalina"/>
  </r>
  <r>
    <d v="2023-09-22T00:00:00"/>
    <s v="Sales"/>
    <x v="0"/>
    <s v="Ankyra"/>
    <s v="TSXX-LOART2012"/>
    <x v="26"/>
    <x v="16"/>
    <s v="EE148384X1"/>
    <n v="-2"/>
    <n v="51750"/>
    <n v="-103500"/>
    <x v="0"/>
    <m/>
    <n v="20230124"/>
    <s v="Dr Carlos Ramiro Llusca (Ecuador)"/>
    <m/>
    <s v="Catalina"/>
  </r>
  <r>
    <d v="2023-09-22T00:00:00"/>
    <s v="Sales"/>
    <x v="0"/>
    <s v="Ankyra"/>
    <s v="TSXX-LOART2012"/>
    <x v="22"/>
    <x v="16"/>
    <s v="EE148385X1"/>
    <n v="-4"/>
    <n v="51750"/>
    <n v="-207000"/>
    <x v="0"/>
    <m/>
    <n v="20230124"/>
    <s v="Dr Carlos Ramiro Llusca (Ecuador)"/>
    <m/>
    <s v="Catalina"/>
  </r>
  <r>
    <d v="2023-09-22T00:00:00"/>
    <s v="Sales"/>
    <x v="1"/>
    <s v="Bio-Ray"/>
    <n v="3308050"/>
    <x v="4"/>
    <x v="4"/>
    <m/>
    <n v="-1"/>
    <n v="505243.49166666658"/>
    <n v="-505243.49166666658"/>
    <x v="1"/>
    <m/>
    <n v="20230124"/>
    <s v="Dr Carlos Ramiro Llusca (Ecuador)"/>
    <m/>
    <s v="Catalina"/>
  </r>
  <r>
    <d v="2023-09-22T00:00:00"/>
    <s v="Sales"/>
    <x v="1"/>
    <s v="Bio-Ray"/>
    <n v="3318235"/>
    <x v="28"/>
    <x v="18"/>
    <m/>
    <n v="-1"/>
    <n v="126823.496"/>
    <n v="-126823.496"/>
    <x v="0"/>
    <m/>
    <n v="20230124"/>
    <s v="Dr Carlos Ramiro Llusca (Ecuador)"/>
    <m/>
    <s v="Catalina"/>
  </r>
  <r>
    <d v="2023-09-26T00:00:00"/>
    <s v="Inventory"/>
    <x v="1"/>
    <s v="Bio-Ray"/>
    <s v="pieza contra ángulo"/>
    <x v="49"/>
    <x v="33"/>
    <m/>
    <n v="4"/>
    <m/>
    <m/>
    <x v="0"/>
    <m/>
    <m/>
    <m/>
    <m/>
    <m/>
  </r>
  <r>
    <d v="2023-09-28T00:00:00"/>
    <s v="Inventory loan"/>
    <x v="1"/>
    <s v="Ankyra"/>
    <s v="820-029"/>
    <x v="23"/>
    <x v="17"/>
    <m/>
    <n v="-10"/>
    <n v="647360"/>
    <n v="-6473600"/>
    <x v="0"/>
    <m/>
    <m/>
    <m/>
    <s v="Orthopremium"/>
    <m/>
  </r>
  <r>
    <d v="2023-09-28T00:00:00"/>
    <s v="Inventory loan"/>
    <x v="1"/>
    <s v="Ankyra"/>
    <s v="820-031"/>
    <x v="24"/>
    <x v="18"/>
    <m/>
    <n v="-12"/>
    <n v="102340"/>
    <n v="-1228080"/>
    <x v="0"/>
    <m/>
    <m/>
    <m/>
    <s v="Orthopremium"/>
    <m/>
  </r>
  <r>
    <d v="2023-09-29T00:00:00"/>
    <s v="Sales"/>
    <x v="1"/>
    <s v="Ankyra"/>
    <s v="820-029"/>
    <x v="23"/>
    <x v="17"/>
    <n v="50359"/>
    <n v="-10"/>
    <n v="647360"/>
    <n v="-6473600"/>
    <x v="0"/>
    <m/>
    <n v="20230129"/>
    <s v="Comercial S &amp; K SpA (Juan Peña)"/>
    <m/>
    <s v="Catalina"/>
  </r>
  <r>
    <d v="2023-09-29T00:00:00"/>
    <s v="Sales"/>
    <x v="1"/>
    <s v="Ankyra"/>
    <s v="820-031"/>
    <x v="24"/>
    <x v="18"/>
    <m/>
    <n v="-10"/>
    <n v="102340"/>
    <n v="-1023400"/>
    <x v="0"/>
    <m/>
    <n v="20230129"/>
    <s v="Comercial S &amp; K SpA (Juan Peña)"/>
    <m/>
    <s v="Catalina"/>
  </r>
  <r>
    <d v="2023-09-29T00:00:00"/>
    <s v="Damage"/>
    <x v="1"/>
    <s v="Ankyra"/>
    <s v="820-031"/>
    <x v="24"/>
    <x v="18"/>
    <m/>
    <n v="-10"/>
    <n v="102340"/>
    <n v="-1023400"/>
    <x v="0"/>
    <s v="Producto con caucho roto"/>
    <m/>
    <m/>
    <m/>
    <s v="Producto con caucho roto"/>
  </r>
  <r>
    <d v="2023-10-03T00:00:00"/>
    <s v="Sales"/>
    <x v="0"/>
    <s v="Ankyra"/>
    <s v="TSXX-LOA2030"/>
    <x v="46"/>
    <x v="27"/>
    <s v="EE160218X1"/>
    <n v="-4"/>
    <n v="60750"/>
    <n v="-243000"/>
    <x v="0"/>
    <m/>
    <s v="link de pago por USD$250 recibido 04-Oct-23"/>
    <s v="Dr. Óscar Arita  - Congreso SCO Medellín"/>
    <s v="Virginia"/>
    <m/>
  </r>
  <r>
    <d v="2023-10-03T00:00:00"/>
    <s v="Sales"/>
    <x v="0"/>
    <s v="Ankyra"/>
    <s v="TSXX-LOA2025"/>
    <x v="45"/>
    <x v="26"/>
    <s v="EE160217X1"/>
    <n v="-4"/>
    <n v="60750"/>
    <n v="-243000"/>
    <x v="0"/>
    <m/>
    <s v="link de pago por USD$250 recibido 04-Oct-23"/>
    <s v="Dr. Óscar Arita  - Congreso SCO Medellín"/>
    <s v="Virginia"/>
    <m/>
  </r>
  <r>
    <d v="2023-09-22T00:00:00"/>
    <s v="Sales"/>
    <x v="0"/>
    <s v="Ankyra"/>
    <s v="TSXX-LOA2012"/>
    <x v="3"/>
    <x v="3"/>
    <s v="EE148366X1"/>
    <n v="-2"/>
    <n v="51750"/>
    <n v="-103500"/>
    <x v="0"/>
    <m/>
    <n v="20230124"/>
    <s v="Dr Carlos Ramiro Llusca (Ecuador)"/>
    <m/>
    <s v="Catalina"/>
  </r>
  <r>
    <d v="2023-09-22T00:00:00"/>
    <s v="Sales"/>
    <x v="0"/>
    <s v="Ankyra"/>
    <s v="TSXX-LOA2012"/>
    <x v="3"/>
    <x v="3"/>
    <s v="EE148368X1"/>
    <n v="-8"/>
    <n v="51750"/>
    <n v="-414000"/>
    <x v="0"/>
    <m/>
    <n v="20230124"/>
    <s v="Dr Carlos Ramiro Llusca (Ecuador)"/>
    <m/>
    <s v="Catalina"/>
  </r>
  <r>
    <d v="2023-08-30T00:00:00"/>
    <s v="Inventory loan"/>
    <x v="0"/>
    <s v="Bio-Ray"/>
    <s v="A-1PL-212012"/>
    <x v="13"/>
    <x v="3"/>
    <s v="L230105301"/>
    <n v="-3"/>
    <n v="81594"/>
    <n v="-244782"/>
    <x v="0"/>
    <m/>
    <m/>
    <s v="Cruza con préstamo 10-may. Se entregó a Dr Llusca en SAIC como préstamo a Jattin"/>
    <s v="Jattin"/>
    <m/>
  </r>
  <r>
    <d v="2023-10-06T00:00:00"/>
    <s v="Sales"/>
    <x v="0"/>
    <s v="Bio-Ray"/>
    <s v="A-1PIZC-212014"/>
    <x v="5"/>
    <x v="5"/>
    <s v=" L230500701"/>
    <n v="-15"/>
    <n v="88882"/>
    <n v="-1333230"/>
    <x v="1"/>
    <m/>
    <n v="20230130"/>
    <s v="MediLine (JJ Grand Prix - Guatemala)"/>
    <m/>
    <s v="Catalina"/>
  </r>
  <r>
    <d v="2023-10-07T00:00:00"/>
    <s v="Sales"/>
    <x v="0"/>
    <s v="Bio-Ray"/>
    <s v="A-1PL-212008"/>
    <x v="8"/>
    <x v="8"/>
    <s v="L220504801"/>
    <n v="-4"/>
    <n v="81594"/>
    <n v="-326376"/>
    <x v="0"/>
    <m/>
    <n v="20230131"/>
    <s v="Smile Arc (Martinelli)"/>
    <m/>
    <s v="Conny"/>
  </r>
  <r>
    <d v="2023-10-07T00:00:00"/>
    <s v="Sales"/>
    <x v="0"/>
    <s v="Bio-Ray"/>
    <s v="A-1PL-212008"/>
    <x v="8"/>
    <x v="8"/>
    <s v=" L230402901"/>
    <n v="-6"/>
    <n v="69131"/>
    <n v="-414786"/>
    <x v="0"/>
    <m/>
    <n v="20230131"/>
    <s v="Smile Arc (Martinelli)"/>
    <m/>
    <s v="Conny"/>
  </r>
  <r>
    <d v="2023-10-07T00:00:00"/>
    <s v="Sales"/>
    <x v="0"/>
    <s v="Bio-Ray"/>
    <s v="A-1PL-212012"/>
    <x v="13"/>
    <x v="3"/>
    <s v=" L230403301"/>
    <n v="-25"/>
    <n v="69131"/>
    <n v="-1728275"/>
    <x v="0"/>
    <m/>
    <n v="20230131"/>
    <s v="Smile Arc (Martinelli)"/>
    <m/>
    <s v="Conny"/>
  </r>
  <r>
    <d v="2023-09-15T00:00:00"/>
    <s v="Sales"/>
    <x v="0"/>
    <s v="Bio-Ray"/>
    <s v="A-1PL-212012"/>
    <x v="13"/>
    <x v="3"/>
    <s v="L221107201"/>
    <n v="-10"/>
    <n v="65949.40444444443"/>
    <n v="-659494.04444444436"/>
    <x v="0"/>
    <m/>
    <n v="20230122"/>
    <s v="Smile Arc (Martinelli)"/>
    <m/>
    <s v="Conny"/>
  </r>
  <r>
    <d v="2023-10-07T00:00:00"/>
    <s v="Sales"/>
    <x v="0"/>
    <s v="Bio-Ray"/>
    <s v="A-1PIZC-212014"/>
    <x v="5"/>
    <x v="5"/>
    <s v=" L230500701"/>
    <n v="-15"/>
    <n v="88882"/>
    <n v="-1333230"/>
    <x v="1"/>
    <m/>
    <n v="20230131"/>
    <s v="Smile Arc (Martinelli)"/>
    <m/>
    <s v="Conny"/>
  </r>
  <r>
    <d v="2023-10-20T00:00:00"/>
    <s v="Inventory loan"/>
    <x v="1"/>
    <s v="Ankyra"/>
    <s v="820-032"/>
    <x v="30"/>
    <x v="2"/>
    <m/>
    <n v="-2"/>
    <n v="83600"/>
    <n v="-167200"/>
    <x v="0"/>
    <m/>
    <m/>
    <m/>
    <s v="Virginia"/>
    <m/>
  </r>
  <r>
    <d v="2023-10-20T00:00:00"/>
    <s v="Inventory movement"/>
    <x v="1"/>
    <s v="Ankyra"/>
    <s v="820-028"/>
    <x v="31"/>
    <x v="21"/>
    <m/>
    <n v="3"/>
    <n v="172550"/>
    <n v="517650"/>
    <x v="0"/>
    <m/>
    <m/>
    <m/>
    <s v="Virginia"/>
    <m/>
  </r>
  <r>
    <d v="2023-10-20T00:00:00"/>
    <s v="Inventory loan"/>
    <x v="0"/>
    <s v="Ankyra"/>
    <s v="TSXX-LOACE1508"/>
    <x v="29"/>
    <x v="9"/>
    <s v="EE149532X1"/>
    <n v="-2"/>
    <n v="51750"/>
    <n v="-103500"/>
    <x v="0"/>
    <m/>
    <m/>
    <m/>
    <s v="Virginia"/>
    <m/>
  </r>
  <r>
    <d v="2023-10-23T00:00:00"/>
    <s v="Inventory loan"/>
    <x v="1"/>
    <s v="Ankyra"/>
    <s v="820-032"/>
    <x v="30"/>
    <x v="2"/>
    <m/>
    <n v="5"/>
    <n v="83600"/>
    <n v="418000"/>
    <x v="0"/>
    <m/>
    <m/>
    <m/>
    <s v="Virginia"/>
    <m/>
  </r>
  <r>
    <d v="2023-10-23T00:00:00"/>
    <s v="Inventory movement"/>
    <x v="1"/>
    <s v="Ankyra"/>
    <s v="820-028"/>
    <x v="31"/>
    <x v="21"/>
    <m/>
    <n v="3"/>
    <n v="172550"/>
    <n v="517650"/>
    <x v="0"/>
    <m/>
    <m/>
    <m/>
    <s v="Virginia"/>
    <m/>
  </r>
  <r>
    <d v="2023-10-23T00:00:00"/>
    <s v="Inventory loan"/>
    <x v="0"/>
    <s v="Ankyra"/>
    <s v="TSXX-LOACE1508"/>
    <x v="29"/>
    <x v="9"/>
    <s v="EE155999X1"/>
    <n v="2"/>
    <n v="51750"/>
    <n v="103500"/>
    <x v="0"/>
    <m/>
    <m/>
    <m/>
    <s v="Virginia"/>
    <m/>
  </r>
  <r>
    <d v="2023-10-26T00:00:00"/>
    <s v="Sales"/>
    <x v="0"/>
    <s v="Bio-Ray"/>
    <s v="A-1PL-211508"/>
    <x v="7"/>
    <x v="7"/>
    <s v="L230206401"/>
    <n v="-18"/>
    <n v="69875.829545454544"/>
    <n v="-1257764.9318181819"/>
    <x v="0"/>
    <m/>
    <n v="20230133"/>
    <s v="Smile Arc (Martinelli)"/>
    <m/>
    <s v="Conny"/>
  </r>
  <r>
    <d v="2023-10-26T00:00:00"/>
    <s v="Sales"/>
    <x v="0"/>
    <s v="Bio-Ray"/>
    <s v="A-1PL-211508"/>
    <x v="7"/>
    <x v="7"/>
    <s v=" L230509301"/>
    <n v="-2"/>
    <n v="69131"/>
    <n v="-138262"/>
    <x v="0"/>
    <m/>
    <n v="20230133"/>
    <s v="Smile Arc (Martinelli)"/>
    <m/>
    <s v="Conny"/>
  </r>
  <r>
    <d v="2023-10-26T00:00:00"/>
    <s v="Sales"/>
    <x v="0"/>
    <s v="Ankyra"/>
    <s v="TSXX-LOA1508"/>
    <x v="10"/>
    <x v="7"/>
    <s v="EE148345X1"/>
    <n v="-3"/>
    <n v="51750"/>
    <n v="-155250"/>
    <x v="0"/>
    <m/>
    <n v="20230133"/>
    <s v="Smile Arc (Martinelli)"/>
    <m/>
    <s v="Conny"/>
  </r>
  <r>
    <d v="2023-10-26T00:00:00"/>
    <s v="Sales"/>
    <x v="0"/>
    <s v="Ankyra"/>
    <s v="TSXX-LOACE1508"/>
    <x v="29"/>
    <x v="9"/>
    <s v="EE149532X1"/>
    <n v="-3"/>
    <n v="51750"/>
    <n v="-155250"/>
    <x v="0"/>
    <m/>
    <n v="20230133"/>
    <s v="Smile Arc (Martinelli)"/>
    <m/>
    <s v="Conny"/>
  </r>
  <r>
    <d v="2023-10-26T00:00:00"/>
    <s v="Donación"/>
    <x v="0"/>
    <s v="Ankyra"/>
    <s v="TSXX-LOA2017"/>
    <x v="15"/>
    <x v="10"/>
    <s v="EE148379X1"/>
    <n v="-10"/>
    <n v="51750"/>
    <n v="-517500"/>
    <x v="0"/>
    <m/>
    <m/>
    <s v="Dr Carlos Villegas solicitud Virginia aprobación Dra Elsa"/>
    <s v="Virginia"/>
    <m/>
  </r>
  <r>
    <d v="2023-10-26T00:00:00"/>
    <s v="Donación"/>
    <x v="0"/>
    <s v="Ankyra"/>
    <s v="TSXX-LOA2014"/>
    <x v="1"/>
    <x v="1"/>
    <s v="EE148373X1"/>
    <n v="-10"/>
    <n v="51750"/>
    <n v="-517500"/>
    <x v="0"/>
    <m/>
    <m/>
    <s v="Dr Carlos Villegas solicitud Virginia aprobación Dra Elsa"/>
    <s v="Virginia"/>
    <m/>
  </r>
  <r>
    <d v="2023-09-22T00:00:00"/>
    <s v="Sales"/>
    <x v="0"/>
    <s v="Bio-Ray"/>
    <s v="A-1PL-212010"/>
    <x v="9"/>
    <x v="0"/>
    <s v=" L230601001"/>
    <n v="-10"/>
    <n v="69131"/>
    <n v="-691310"/>
    <x v="0"/>
    <m/>
    <n v="20230124"/>
    <s v="Dr Carlos Ramiro Llusca (Ecuador)"/>
    <m/>
    <s v="Catalina"/>
  </r>
  <r>
    <d v="2023-11-10T00:00:00"/>
    <s v="Inventory loan"/>
    <x v="0"/>
    <s v="Bio-Ray"/>
    <s v="M-211308"/>
    <x v="33"/>
    <x v="23"/>
    <s v="L210206901"/>
    <n v="-4"/>
    <n v="73331"/>
    <n v="-293324"/>
    <x v="0"/>
    <m/>
    <m/>
    <s v="Enviado a Pereira"/>
    <s v="Mauricio Arbelaez"/>
    <m/>
  </r>
  <r>
    <d v="2023-11-10T00:00:00"/>
    <s v="Inventory loan"/>
    <x v="0"/>
    <s v="Bio-Ray"/>
    <s v="A-1PIZC-212014"/>
    <x v="5"/>
    <x v="5"/>
    <s v=" L230500701"/>
    <n v="-4"/>
    <n v="88882"/>
    <n v="-355528"/>
    <x v="1"/>
    <m/>
    <m/>
    <s v="Enviado a Pereira"/>
    <s v="Mauricio Arbelaez"/>
    <m/>
  </r>
  <r>
    <d v="2023-11-10T00:00:00"/>
    <s v="Inventory loan"/>
    <x v="1"/>
    <s v="Bio-Ray"/>
    <n v="3318235"/>
    <x v="28"/>
    <x v="18"/>
    <m/>
    <n v="-1"/>
    <n v="126823.496"/>
    <n v="-126823.496"/>
    <x v="0"/>
    <m/>
    <m/>
    <s v="Enviado a Pereira"/>
    <s v="Mauricio Arbelaez"/>
    <m/>
  </r>
  <r>
    <d v="2023-11-10T00:00:00"/>
    <s v="Inventory loan"/>
    <x v="1"/>
    <s v="Bio-Ray"/>
    <n v="3308050"/>
    <x v="4"/>
    <x v="4"/>
    <s v="NA"/>
    <n v="-1"/>
    <n v="505243.49166666658"/>
    <n v="-505243.49166666658"/>
    <x v="1"/>
    <m/>
    <m/>
    <s v="Enviado a Pereira"/>
    <s v="Mauricio Arbelaez"/>
    <m/>
  </r>
  <r>
    <d v="2023-11-15T00:00:00"/>
    <s v="Sales"/>
    <x v="0"/>
    <s v="Bio-Ray"/>
    <s v="A-1PIZC-212014"/>
    <x v="5"/>
    <x v="5"/>
    <s v=" L230500701"/>
    <n v="-24"/>
    <n v="88882"/>
    <n v="-2133168"/>
    <x v="1"/>
    <m/>
    <n v="20230161"/>
    <s v="Grupo Helix (Panamá - Dra Ilka)"/>
    <m/>
    <s v="Conny"/>
  </r>
  <r>
    <d v="2023-09-15T00:00:00"/>
    <s v="Sales"/>
    <x v="0"/>
    <s v="Bio-Ray"/>
    <s v="A-1PL-212012"/>
    <x v="13"/>
    <x v="3"/>
    <s v="L230105301"/>
    <n v="-12"/>
    <n v="81594"/>
    <n v="-979128"/>
    <x v="0"/>
    <m/>
    <n v="20230122"/>
    <s v="Smile Arc (Martinelli)"/>
    <m/>
    <s v="Conny"/>
  </r>
  <r>
    <d v="2023-09-22T00:00:00"/>
    <s v="Sales"/>
    <x v="0"/>
    <s v="Ankyra"/>
    <s v="TSXX-LOA2010"/>
    <x v="0"/>
    <x v="0"/>
    <s v="EE148358X1"/>
    <n v="-1"/>
    <n v="51750"/>
    <n v="-51750"/>
    <x v="0"/>
    <m/>
    <n v="20230124"/>
    <s v="Dr Carlos Ramiro Llusca (Ecuador)"/>
    <m/>
    <s v="Catalina"/>
  </r>
  <r>
    <d v="2023-11-15T00:00:00"/>
    <s v="Sales"/>
    <x v="0"/>
    <s v="Bio-Ray"/>
    <s v="A-1PIZC-212014"/>
    <x v="5"/>
    <x v="5"/>
    <s v=" L230500701"/>
    <n v="-25"/>
    <n v="88882"/>
    <n v="-2222050"/>
    <x v="1"/>
    <m/>
    <n v="20230159"/>
    <s v="MediLine (JJ Grand Prix - Guatemala)"/>
    <m/>
    <s v="Catalina"/>
  </r>
  <r>
    <d v="2023-11-15T00:00:00"/>
    <s v="Sales"/>
    <x v="0"/>
    <s v="Bio-Ray"/>
    <s v="A-1PIZC-212014"/>
    <x v="5"/>
    <x v="5"/>
    <s v=" L230500701"/>
    <n v="-5"/>
    <n v="88882"/>
    <n v="-444410"/>
    <x v="1"/>
    <m/>
    <n v="20230160"/>
    <s v="MediLine (JJ Grand Prix - Guatemala)"/>
    <m/>
    <s v="Catalina"/>
  </r>
  <r>
    <d v="2023-09-15T00:00:00"/>
    <s v="Sales"/>
    <x v="0"/>
    <s v="Bio-Ray"/>
    <s v="A-1PL-212012"/>
    <x v="13"/>
    <x v="3"/>
    <s v=" L221212901"/>
    <n v="-3"/>
    <n v="69131"/>
    <n v="-207393"/>
    <x v="0"/>
    <m/>
    <n v="20230122"/>
    <s v="Smile Arc (Martinelli)"/>
    <m/>
    <s v="Conny"/>
  </r>
  <r>
    <d v="2023-11-15T00:00:00"/>
    <s v="Sales"/>
    <x v="0"/>
    <s v="Bio-Ray"/>
    <s v="A-1PL-211508"/>
    <x v="7"/>
    <x v="7"/>
    <s v=" L230509301"/>
    <n v="-9"/>
    <n v="69131"/>
    <n v="-622179"/>
    <x v="0"/>
    <m/>
    <n v="20230160"/>
    <s v="MediLine (JJ Grand Prix - Guatemala)"/>
    <m/>
    <s v="Catalina"/>
  </r>
  <r>
    <d v="2023-11-15T00:00:00"/>
    <s v="Purchasing"/>
    <x v="0"/>
    <s v="Ankyra"/>
    <s v="TSXX-LOA1508"/>
    <x v="10"/>
    <x v="7"/>
    <s v="EE152485X1"/>
    <n v="50"/>
    <n v="51750"/>
    <n v="2587500"/>
    <x v="0"/>
    <s v="FV-124648"/>
    <m/>
    <m/>
    <m/>
    <m/>
  </r>
  <r>
    <d v="2023-11-15T00:00:00"/>
    <s v="Purchasing"/>
    <x v="0"/>
    <s v="Ankyra"/>
    <s v="TSXX-LOA2008"/>
    <x v="11"/>
    <x v="8"/>
    <s v="EE152486X1"/>
    <n v="3"/>
    <n v="51750"/>
    <n v="155250"/>
    <x v="0"/>
    <s v="FV-124648"/>
    <m/>
    <m/>
    <m/>
    <m/>
  </r>
  <r>
    <d v="2023-11-15T00:00:00"/>
    <s v="Purchasing"/>
    <x v="0"/>
    <s v="Ankyra"/>
    <s v="TSXX-LOA2008"/>
    <x v="11"/>
    <x v="8"/>
    <s v="EE160284X1"/>
    <n v="2"/>
    <n v="51750"/>
    <n v="103500"/>
    <x v="0"/>
    <s v="FV-124648"/>
    <m/>
    <m/>
    <m/>
    <m/>
  </r>
  <r>
    <d v="2023-11-15T00:00:00"/>
    <s v="Purchasing"/>
    <x v="0"/>
    <s v="Ankyra"/>
    <s v="TSXX-LOA2008"/>
    <x v="11"/>
    <x v="8"/>
    <s v="EE162875X1"/>
    <n v="42"/>
    <n v="51750"/>
    <n v="2173500"/>
    <x v="0"/>
    <s v="FV-124648"/>
    <m/>
    <m/>
    <m/>
    <m/>
  </r>
  <r>
    <d v="2023-11-15T00:00:00"/>
    <s v="Purchasing"/>
    <x v="0"/>
    <s v="Ankyra"/>
    <s v="TSXX-LOA2008"/>
    <x v="11"/>
    <x v="8"/>
    <s v="EE162875X1"/>
    <n v="3"/>
    <n v="51750"/>
    <n v="155250"/>
    <x v="0"/>
    <s v="FV-124648"/>
    <m/>
    <m/>
    <m/>
    <m/>
  </r>
  <r>
    <d v="2023-09-22T00:00:00"/>
    <s v="Sales"/>
    <x v="0"/>
    <s v="Ankyra"/>
    <s v="TSXX-LOA2010"/>
    <x v="0"/>
    <x v="0"/>
    <s v="EE148354X1"/>
    <n v="-3"/>
    <n v="51750"/>
    <n v="-155250"/>
    <x v="0"/>
    <m/>
    <n v="20230124"/>
    <s v="Dr Carlos Ramiro Llusca (Ecuador)"/>
    <m/>
    <s v="Catalina"/>
  </r>
  <r>
    <d v="2023-10-05T00:00:00"/>
    <s v="Inventory loan"/>
    <x v="0"/>
    <s v="Ankyra"/>
    <s v="TSXX-LOA2012"/>
    <x v="3"/>
    <x v="3"/>
    <s v="EE148368X1"/>
    <n v="-2"/>
    <n v="51750"/>
    <n v="-103500"/>
    <x v="0"/>
    <m/>
    <m/>
    <m/>
    <s v="Jattin"/>
    <m/>
  </r>
  <r>
    <d v="2023-11-15T00:00:00"/>
    <s v="Purchasing"/>
    <x v="0"/>
    <s v="Ankyra"/>
    <s v="TSXX-LOA2014"/>
    <x v="1"/>
    <x v="1"/>
    <s v="EE162878X1"/>
    <n v="130"/>
    <n v="51750"/>
    <n v="6727500"/>
    <x v="0"/>
    <s v="FV-124648"/>
    <m/>
    <m/>
    <m/>
    <m/>
  </r>
  <r>
    <d v="2023-11-15T00:00:00"/>
    <s v="Purchasing"/>
    <x v="0"/>
    <s v="Ankyra"/>
    <s v="TSXX-LOA2017"/>
    <x v="15"/>
    <x v="10"/>
    <s v="EE162879X1"/>
    <n v="50"/>
    <n v="51750"/>
    <n v="2587500"/>
    <x v="0"/>
    <s v="FV-124648"/>
    <m/>
    <m/>
    <m/>
    <m/>
  </r>
  <r>
    <d v="2023-11-27T00:00:00"/>
    <s v="Purchasing"/>
    <x v="1"/>
    <s v="Ankyra"/>
    <s v="820-029"/>
    <x v="23"/>
    <x v="17"/>
    <n v="52006"/>
    <n v="100"/>
    <n v="647360"/>
    <n v="64736000"/>
    <x v="1"/>
    <s v="ORTOMAC / FVE577654"/>
    <m/>
    <m/>
    <m/>
    <m/>
  </r>
  <r>
    <d v="2023-11-27T00:00:00"/>
    <s v="Purchasing"/>
    <x v="1"/>
    <s v="Ankyra"/>
    <s v="820-031"/>
    <x v="24"/>
    <x v="18"/>
    <s v="NA"/>
    <n v="150"/>
    <n v="102340"/>
    <n v="15351000"/>
    <x v="0"/>
    <s v="ORTOMAC / FVE577654"/>
    <m/>
    <m/>
    <m/>
    <m/>
  </r>
  <r>
    <d v="2023-11-30T00:00:00"/>
    <s v="Purchasing"/>
    <x v="1"/>
    <s v="Ankyra"/>
    <s v="820-029"/>
    <x v="23"/>
    <x v="17"/>
    <n v="52006"/>
    <n v="50"/>
    <n v="647360"/>
    <n v="32368000"/>
    <x v="1"/>
    <s v="ORTOMAC / FVE577686"/>
    <m/>
    <m/>
    <m/>
    <m/>
  </r>
  <r>
    <d v="2023-11-30T00:00:00"/>
    <s v="Purchasing"/>
    <x v="1"/>
    <s v="Ankyra"/>
    <s v="820-031"/>
    <x v="24"/>
    <x v="18"/>
    <s v="NA"/>
    <n v="80"/>
    <n v="102340"/>
    <n v="8187200"/>
    <x v="0"/>
    <s v="ORTOMAC / FVE577686"/>
    <m/>
    <m/>
    <m/>
    <m/>
  </r>
  <r>
    <d v="2023-12-04T00:00:00"/>
    <s v="Donación"/>
    <x v="0"/>
    <s v="Ankyra"/>
    <s v="TSXX-LOA2017"/>
    <x v="15"/>
    <x v="10"/>
    <s v="EE148379X1"/>
    <n v="-2"/>
    <n v="51750"/>
    <n v="-103500"/>
    <x v="0"/>
    <m/>
    <m/>
    <s v="Dra. Monica Peñaloza, cliente Virginia Hurtdo, aprobado por Dr Elsa Arango"/>
    <m/>
    <m/>
  </r>
  <r>
    <d v="2023-12-04T00:00:00"/>
    <s v="Donación"/>
    <x v="0"/>
    <s v="Ankyra"/>
    <s v="TSXX-LOA2014"/>
    <x v="1"/>
    <x v="1"/>
    <s v="EE148373X1"/>
    <n v="-2"/>
    <n v="51750"/>
    <n v="-103500"/>
    <x v="0"/>
    <m/>
    <m/>
    <s v="Dra. Monica Peñaloza, cliente Virginia Hurtdo, aprobado por Dr Elsa Arango"/>
    <m/>
    <m/>
  </r>
  <r>
    <d v="2023-10-05T00:00:00"/>
    <s v="Inventory loan"/>
    <x v="0"/>
    <s v="Ankyra"/>
    <s v="TSXX-LOA2012"/>
    <x v="3"/>
    <x v="3"/>
    <s v="EE156002X1"/>
    <n v="-7"/>
    <n v="51750"/>
    <n v="-362250"/>
    <x v="0"/>
    <m/>
    <m/>
    <m/>
    <s v="Jattin"/>
    <m/>
  </r>
  <r>
    <d v="2023-11-10T00:00:00"/>
    <s v="Inventory loan"/>
    <x v="0"/>
    <s v="Bio-Ray"/>
    <s v="A-1PL-212010"/>
    <x v="9"/>
    <x v="0"/>
    <s v=" L230601001"/>
    <n v="-4"/>
    <n v="69131"/>
    <n v="-276524"/>
    <x v="0"/>
    <m/>
    <m/>
    <s v="Enviado a Pereira"/>
    <s v="Mauricio Arbelaez"/>
    <m/>
  </r>
  <r>
    <d v="2023-12-04T00:00:00"/>
    <s v="Donación"/>
    <x v="0"/>
    <s v="Ankyra"/>
    <s v="TSXX-LOA2008"/>
    <x v="11"/>
    <x v="8"/>
    <s v="EE152481X1"/>
    <n v="-1"/>
    <n v="51750"/>
    <n v="-51750"/>
    <x v="0"/>
    <m/>
    <m/>
    <s v="Virginia - uso consultorio Elsa Arango"/>
    <m/>
    <m/>
  </r>
  <r>
    <d v="2023-11-15T00:00:00"/>
    <s v="Sales"/>
    <x v="0"/>
    <s v="Bio-Ray"/>
    <s v="A-1PL-212010"/>
    <x v="9"/>
    <x v="0"/>
    <s v=" L230601001"/>
    <n v="-2"/>
    <n v="69131"/>
    <n v="-138262"/>
    <x v="0"/>
    <m/>
    <n v="20230161"/>
    <s v="Grupo Helix (Panamá - Dra Ilka)"/>
    <m/>
    <s v="Conny"/>
  </r>
  <r>
    <d v="2023-11-15T00:00:00"/>
    <s v="Purchasing"/>
    <x v="0"/>
    <s v="Ankyra"/>
    <s v="TSXX-LOA2012"/>
    <x v="3"/>
    <x v="3"/>
    <s v="EE162877X1"/>
    <n v="80"/>
    <n v="51750"/>
    <n v="4140000"/>
    <x v="0"/>
    <s v="FV-124648"/>
    <m/>
    <m/>
    <m/>
    <m/>
  </r>
  <r>
    <d v="2023-12-04T00:00:00"/>
    <s v="Donación"/>
    <x v="0"/>
    <s v="Ankyra"/>
    <s v="TSXX-LOART2012"/>
    <x v="22"/>
    <x v="16"/>
    <s v="EE148385X1"/>
    <n v="-2"/>
    <n v="51750"/>
    <n v="-103500"/>
    <x v="0"/>
    <m/>
    <m/>
    <s v="Virginia - uso consultorio Elsa Arango"/>
    <m/>
    <m/>
  </r>
  <r>
    <d v="2023-12-04T00:00:00"/>
    <s v="Purchasing"/>
    <x v="1"/>
    <s v="Bio-Ray"/>
    <n v="3318225"/>
    <x v="2"/>
    <x v="2"/>
    <s v="NA"/>
    <n v="20"/>
    <n v="52.186311787072249"/>
    <n v="1043.726235741445"/>
    <x v="2"/>
    <s v="BioRay 20231030-4"/>
    <m/>
    <m/>
    <m/>
    <m/>
  </r>
  <r>
    <d v="2023-12-04T00:00:00"/>
    <s v="Purchasing"/>
    <x v="1"/>
    <s v="Bio-Ray"/>
    <n v="3348235"/>
    <x v="27"/>
    <x v="20"/>
    <s v="NA"/>
    <n v="20"/>
    <n v="31.311787072243344"/>
    <n v="626.2357414448669"/>
    <x v="2"/>
    <s v="BioRay 20231030-4"/>
    <m/>
    <m/>
    <m/>
    <m/>
  </r>
  <r>
    <d v="2023-12-04T00:00:00"/>
    <s v="Purchasing"/>
    <x v="1"/>
    <s v="Bio-Ray"/>
    <n v="3318235"/>
    <x v="28"/>
    <x v="18"/>
    <s v="NA"/>
    <n v="20"/>
    <n v="31.311787072243344"/>
    <n v="626.2357414448669"/>
    <x v="2"/>
    <s v="BioRay 20231030-4"/>
    <m/>
    <m/>
    <m/>
    <m/>
  </r>
  <r>
    <d v="2023-12-04T00:00:00"/>
    <s v="Purchasing"/>
    <x v="1"/>
    <s v="Bio-Ray"/>
    <n v="3308050"/>
    <x v="4"/>
    <x v="4"/>
    <s v="NA"/>
    <n v="20"/>
    <n v="104.3726235741445"/>
    <n v="2087.4524714828899"/>
    <x v="2"/>
    <s v="BioRay 20231030-4"/>
    <m/>
    <m/>
    <m/>
    <m/>
  </r>
  <r>
    <d v="2023-12-04T00:00:00"/>
    <s v="Purchasing"/>
    <x v="1"/>
    <s v="Bio-Ray"/>
    <s v="106-11"/>
    <x v="41"/>
    <x v="30"/>
    <s v="NA"/>
    <n v="10"/>
    <n v="73.06083650190115"/>
    <n v="730.60836501901144"/>
    <x v="2"/>
    <s v="BioRay 20231030-4"/>
    <m/>
    <m/>
    <m/>
    <m/>
  </r>
  <r>
    <d v="2023-12-04T00:00:00"/>
    <s v="Purchasing"/>
    <x v="2"/>
    <s v="Bio-Ray"/>
    <s v="Handle Spare Parts"/>
    <x v="50"/>
    <x v="34"/>
    <s v="NA"/>
    <n v="20"/>
    <n v="18.78707224334601"/>
    <n v="375.74144486692023"/>
    <x v="2"/>
    <s v="BioRay 20231030-4"/>
    <m/>
    <m/>
    <m/>
    <m/>
  </r>
  <r>
    <d v="2023-12-04T00:00:00"/>
    <s v="Purchasing"/>
    <x v="2"/>
    <s v="Bio-Ray"/>
    <s v="Handle smaller screws"/>
    <x v="51"/>
    <x v="35"/>
    <s v="NA"/>
    <n v="10"/>
    <n v="1"/>
    <n v="10"/>
    <x v="2"/>
    <s v="BioRay 20231030-4"/>
    <m/>
    <m/>
    <m/>
    <m/>
  </r>
  <r>
    <d v="2023-12-04T00:00:00"/>
    <s v="Purchasing"/>
    <x v="2"/>
    <s v="Bio-Ray"/>
    <s v="Handle bigger screws"/>
    <x v="52"/>
    <x v="36"/>
    <s v="NA"/>
    <n v="5"/>
    <n v="1"/>
    <n v="5"/>
    <x v="2"/>
    <s v="BioRay 20231030-4"/>
    <m/>
    <m/>
    <m/>
    <m/>
  </r>
  <r>
    <d v="2023-12-04T00:00:00"/>
    <s v="Purchasing"/>
    <x v="1"/>
    <s v="Bio-Ray"/>
    <s v="Llave Corta"/>
    <x v="53"/>
    <x v="37"/>
    <s v="NA"/>
    <n v="12"/>
    <n v="286149.49600000004"/>
    <n v="3433793.9520000005"/>
    <x v="1"/>
    <m/>
    <m/>
    <m/>
    <m/>
    <m/>
  </r>
  <r>
    <d v="2023-12-04T00:00:00"/>
    <s v="Inventory"/>
    <x v="0"/>
    <s v="Bio-Ray"/>
    <s v="A-1N-212008"/>
    <x v="43"/>
    <x v="32"/>
    <s v="L200300701"/>
    <n v="10"/>
    <n v="18"/>
    <n v="180"/>
    <x v="2"/>
    <m/>
    <m/>
    <m/>
    <m/>
    <m/>
  </r>
  <r>
    <d v="2023-12-04T00:00:00"/>
    <s v="Inventory"/>
    <x v="0"/>
    <s v="Bio-Ray"/>
    <s v="A-1N-211508"/>
    <x v="42"/>
    <x v="31"/>
    <s v="L191121001"/>
    <n v="10"/>
    <n v="22.421917808219177"/>
    <n v="224.21917808219177"/>
    <x v="2"/>
    <m/>
    <m/>
    <m/>
    <m/>
    <m/>
  </r>
  <r>
    <d v="2023-12-04T00:00:00"/>
    <s v="Purchasing"/>
    <x v="0"/>
    <s v="Bio-Ray"/>
    <s v="A-1N-211508"/>
    <x v="42"/>
    <x v="31"/>
    <s v="L191121001"/>
    <n v="10"/>
    <n v="22.421917808219177"/>
    <n v="224.21917808219177"/>
    <x v="2"/>
    <s v="BioRay 20231030-3"/>
    <m/>
    <m/>
    <m/>
    <m/>
  </r>
  <r>
    <d v="2023-12-04T00:00:00"/>
    <s v="Purchasing"/>
    <x v="0"/>
    <s v="Bio-Ray"/>
    <s v="A-1PL-211508"/>
    <x v="7"/>
    <x v="7"/>
    <s v="L230602201"/>
    <n v="40"/>
    <n v="14.268493150684932"/>
    <n v="570.7397260273973"/>
    <x v="2"/>
    <s v="BioRay 20231030-3"/>
    <m/>
    <m/>
    <m/>
    <m/>
  </r>
  <r>
    <d v="2023-12-04T00:00:00"/>
    <s v="Donación"/>
    <x v="0"/>
    <s v="Ankyra"/>
    <s v="TSXX-LOA2010"/>
    <x v="0"/>
    <x v="0"/>
    <s v="EE148352X1"/>
    <n v="-2"/>
    <n v="51750"/>
    <n v="-103500"/>
    <x v="0"/>
    <m/>
    <m/>
    <s v="Dra. Monica Peñaloza, cliente Virginia Hurtdo, aprobado por Dr Elsa Arango"/>
    <m/>
    <m/>
  </r>
  <r>
    <d v="2023-09-22T00:00:00"/>
    <s v="Sales"/>
    <x v="0"/>
    <s v="Bio-Ray"/>
    <s v="A-1PL-212012"/>
    <x v="13"/>
    <x v="3"/>
    <s v="L230105301"/>
    <n v="-35"/>
    <n v="81594"/>
    <n v="-2855790"/>
    <x v="0"/>
    <m/>
    <n v="20230124"/>
    <s v="Dr Carlos Ramiro Llusca (Ecuador)"/>
    <m/>
    <s v="Catalina"/>
  </r>
  <r>
    <d v="2023-09-22T00:00:00"/>
    <s v="Sales"/>
    <x v="0"/>
    <s v="Bio-Ray"/>
    <s v="A-1PL-212012"/>
    <x v="13"/>
    <x v="3"/>
    <s v=" L230403301"/>
    <n v="-40"/>
    <n v="69131"/>
    <n v="-2765240"/>
    <x v="0"/>
    <m/>
    <n v="20230124"/>
    <s v="Dr Carlos Ramiro Llusca (Ecuador)"/>
    <m/>
    <s v="Catalina"/>
  </r>
  <r>
    <d v="2023-12-04T00:00:00"/>
    <s v="Purchasing"/>
    <x v="0"/>
    <s v="Bio-Ray"/>
    <s v="A-1PL-212012"/>
    <x v="13"/>
    <x v="3"/>
    <s v="L230702001"/>
    <n v="100"/>
    <n v="14.268493150684932"/>
    <n v="1426.8493150684933"/>
    <x v="2"/>
    <s v="BioRay 20231030-3"/>
    <m/>
    <m/>
    <m/>
    <m/>
  </r>
  <r>
    <d v="2023-12-04T00:00:00"/>
    <s v="Purchasing"/>
    <x v="0"/>
    <s v="Bio-Ray"/>
    <s v="A-1PL-212012"/>
    <x v="13"/>
    <x v="3"/>
    <s v="L230307201"/>
    <n v="100"/>
    <n v="14.268493150684932"/>
    <n v="1426.8493150684933"/>
    <x v="2"/>
    <s v="BioRay 20231030-3"/>
    <m/>
    <m/>
    <m/>
    <m/>
  </r>
  <r>
    <d v="2023-12-04T00:00:00"/>
    <s v="Purchasing"/>
    <x v="0"/>
    <s v="Bio-Ray"/>
    <s v="A-1PL-212014"/>
    <x v="14"/>
    <x v="1"/>
    <s v="L220806201"/>
    <n v="14"/>
    <n v="14.268493150684932"/>
    <n v="199.75890410958905"/>
    <x v="2"/>
    <s v="BioRay 20231030-3"/>
    <m/>
    <m/>
    <m/>
    <m/>
  </r>
  <r>
    <d v="2023-12-04T00:00:00"/>
    <s v="Purchasing"/>
    <x v="0"/>
    <s v="Bio-Ray"/>
    <s v="A-1PL-212014"/>
    <x v="14"/>
    <x v="1"/>
    <s v="L220900101"/>
    <n v="6"/>
    <n v="14.268493150684932"/>
    <n v="85.610958904109594"/>
    <x v="2"/>
    <s v="BioRay 20231030-3"/>
    <m/>
    <m/>
    <m/>
    <m/>
  </r>
  <r>
    <d v="2023-12-04T00:00:00"/>
    <s v="Purchasing"/>
    <x v="0"/>
    <s v="Bio-Ray"/>
    <s v="A-1PL-212014"/>
    <x v="14"/>
    <x v="1"/>
    <s v=" L220304601"/>
    <n v="1"/>
    <n v="14.268493150684932"/>
    <n v="14.268493150684932"/>
    <x v="2"/>
    <s v="BioRay 20231030-3"/>
    <m/>
    <m/>
    <m/>
    <m/>
  </r>
  <r>
    <d v="2023-12-04T00:00:00"/>
    <s v="Purchasing"/>
    <x v="0"/>
    <s v="Bio-Ray"/>
    <s v="A-1PIZC-212014"/>
    <x v="5"/>
    <x v="5"/>
    <s v="L230905901"/>
    <n v="97"/>
    <n v="18.345205479452055"/>
    <n v="1779.4849315068493"/>
    <x v="2"/>
    <s v="BioRay 20231030-3"/>
    <m/>
    <m/>
    <m/>
    <m/>
  </r>
  <r>
    <d v="2023-12-04T00:00:00"/>
    <s v="Purchasing"/>
    <x v="0"/>
    <s v="Bio-Ray"/>
    <s v="A-1PIZC-212017"/>
    <x v="6"/>
    <x v="6"/>
    <s v="L230109101"/>
    <n v="36"/>
    <n v="18.345205479452055"/>
    <n v="660.42739726027401"/>
    <x v="2"/>
    <s v="BioRay 20231030-3"/>
    <m/>
    <m/>
    <m/>
    <m/>
  </r>
  <r>
    <d v="2023-12-04T00:00:00"/>
    <s v="Purchasing"/>
    <x v="0"/>
    <s v="Bio-Ray"/>
    <s v="A-1PIZC-212017"/>
    <x v="6"/>
    <x v="6"/>
    <s v="L230109201"/>
    <n v="26"/>
    <n v="18.345205479452055"/>
    <n v="476.97534246575344"/>
    <x v="2"/>
    <s v="BioRay 20231030-3"/>
    <m/>
    <m/>
    <m/>
    <m/>
  </r>
  <r>
    <d v="2023-12-04T00:00:00"/>
    <s v="Donación"/>
    <x v="0"/>
    <s v="Ankyra"/>
    <s v="TSXX-LOA2012"/>
    <x v="3"/>
    <x v="3"/>
    <s v="EE156002X1"/>
    <n v="-2"/>
    <n v="51750"/>
    <n v="-103500"/>
    <x v="0"/>
    <m/>
    <m/>
    <s v="Dra. Monica Peñaloza, cliente Virginia Hurtdo, aprobado por Dr Elsa Arango"/>
    <m/>
    <m/>
  </r>
  <r>
    <d v="2023-12-05T00:00:00"/>
    <s v="Donación"/>
    <x v="0"/>
    <s v="Ankyra"/>
    <s v="TSXX-LOA2012"/>
    <x v="3"/>
    <x v="3"/>
    <s v="EE156002X1"/>
    <n v="-2"/>
    <n v="51750"/>
    <n v="-103500"/>
    <x v="0"/>
    <m/>
    <m/>
    <s v="Dra. Monica Peñaloza, cliente Virginia Hurtdo, aprobado por Dr Elsa Arango"/>
    <m/>
    <m/>
  </r>
  <r>
    <d v="2023-12-11T00:00:00"/>
    <s v="Donación"/>
    <x v="0"/>
    <s v="Ankyra"/>
    <s v="TSXX-LOA2025"/>
    <x v="45"/>
    <x v="26"/>
    <s v="EE160217X1"/>
    <n v="-4"/>
    <n v="60750"/>
    <n v="-243000"/>
    <x v="0"/>
    <m/>
    <m/>
    <s v="Dr Diego Chávez, autorizado por Elsa Arango entregado a Virgina Hurtado"/>
    <m/>
    <m/>
  </r>
  <r>
    <d v="2023-12-11T00:00:00"/>
    <s v="Donación"/>
    <x v="0"/>
    <s v="Ankyra"/>
    <s v="TSXX-LOA2030"/>
    <x v="46"/>
    <x v="27"/>
    <s v="EE160218X1"/>
    <n v="-4"/>
    <n v="60750"/>
    <n v="-243000"/>
    <x v="0"/>
    <m/>
    <m/>
    <s v="Dr Diego Chávez, autorizado por Elsa Arango entregado a Virgina Hurtado"/>
    <m/>
    <m/>
  </r>
  <r>
    <d v="2023-12-11T00:00:00"/>
    <s v="Sales"/>
    <x v="0"/>
    <s v="Ankyra"/>
    <s v="TSXX-LOA2025"/>
    <x v="45"/>
    <x v="26"/>
    <s v="EE160217X1"/>
    <n v="-10"/>
    <n v="60750"/>
    <n v="-607500"/>
    <x v="0"/>
    <m/>
    <n v="20230175"/>
    <s v="Martha Constanza Hurtado vendido a través de OrthoPremium con Tata (Olga)"/>
    <m/>
    <s v="NA"/>
  </r>
  <r>
    <d v="2023-12-11T00:00:00"/>
    <s v="Donación"/>
    <x v="0"/>
    <s v="Ankyra"/>
    <s v="TSXX-LOA2025"/>
    <x v="45"/>
    <x v="26"/>
    <s v="EE160217X1"/>
    <n v="-1"/>
    <n v="60750"/>
    <n v="-60750"/>
    <x v="0"/>
    <m/>
    <n v="20230175"/>
    <s v="Martha Constanza Hurtado vendido a través de OrthoPremium con Tata (Olga)"/>
    <m/>
    <m/>
  </r>
  <r>
    <d v="2023-10-06T00:00:00"/>
    <s v="Sales"/>
    <x v="0"/>
    <s v="Bio-Ray"/>
    <s v="A-1PL-212012"/>
    <x v="13"/>
    <x v="3"/>
    <s v=" L230403301"/>
    <n v="-9"/>
    <n v="69131"/>
    <n v="-622179"/>
    <x v="0"/>
    <m/>
    <n v="20230130"/>
    <s v="MediLine (JJ Grand Prix - Guatemala)"/>
    <m/>
    <s v="Catalina"/>
  </r>
  <r>
    <d v="2023-12-04T00:00:00"/>
    <s v="Donación"/>
    <x v="0"/>
    <s v="Ankyra"/>
    <s v="TSXX-LOA2010"/>
    <x v="0"/>
    <x v="0"/>
    <s v="EE148354X1"/>
    <n v="-1"/>
    <n v="51750"/>
    <n v="-51750"/>
    <x v="0"/>
    <m/>
    <m/>
    <s v="Virginia - uso consultorio Elsa Arango"/>
    <m/>
    <m/>
  </r>
  <r>
    <d v="2023-12-11T00:00:00"/>
    <s v="Sales"/>
    <x v="0"/>
    <s v="Bio-Ray"/>
    <s v="A-1PIZC-212014"/>
    <x v="5"/>
    <x v="5"/>
    <s v="L230500701"/>
    <n v="-10"/>
    <n v="88882"/>
    <n v="-888820"/>
    <x v="1"/>
    <m/>
    <n v="20230177"/>
    <s v="MediLine (JJ Grand Prix - Guatemala)"/>
    <m/>
    <s v="Catalina"/>
  </r>
  <r>
    <d v="2023-12-11T00:00:00"/>
    <s v="Sales"/>
    <x v="0"/>
    <s v="Bio-Ray"/>
    <s v="A-1PIZC-212014"/>
    <x v="5"/>
    <x v="5"/>
    <s v="L230905901"/>
    <n v="-5"/>
    <n v="18.345205479452055"/>
    <n v="-91.726027397260282"/>
    <x v="2"/>
    <m/>
    <n v="20230177"/>
    <s v="MediLine (JJ Grand Prix - Guatemala)"/>
    <m/>
    <s v="Catalina"/>
  </r>
  <r>
    <d v="2023-12-11T00:00:00"/>
    <s v="Sales"/>
    <x v="0"/>
    <s v="Bio-Ray"/>
    <s v="A-1PL-211508"/>
    <x v="7"/>
    <x v="7"/>
    <s v=" L230509301"/>
    <n v="-5"/>
    <n v="69131"/>
    <n v="-345655"/>
    <x v="0"/>
    <m/>
    <n v="20230177"/>
    <s v="MediLine (JJ Grand Prix - Guatemala)"/>
    <m/>
    <s v="Catalina"/>
  </r>
  <r>
    <d v="2023-12-11T00:00:00"/>
    <s v="Sales"/>
    <x v="0"/>
    <s v="Bio-Ray"/>
    <s v="A-1PIZC-212017"/>
    <x v="6"/>
    <x v="6"/>
    <s v=" L230500801"/>
    <n v="-6"/>
    <n v="75398.578723404251"/>
    <n v="-452391.47234042548"/>
    <x v="0"/>
    <m/>
    <n v="20230177"/>
    <s v="MediLine (JJ Grand Prix - Guatemala)"/>
    <m/>
    <s v="Catalina"/>
  </r>
  <r>
    <d v="2023-12-11T00:00:00"/>
    <s v="Sales"/>
    <x v="0"/>
    <s v="Bio-Ray"/>
    <s v="A-1PL-212012"/>
    <x v="13"/>
    <x v="3"/>
    <s v="L230702001"/>
    <n v="-20"/>
    <n v="14.268493150684932"/>
    <n v="-285.36986301369865"/>
    <x v="2"/>
    <m/>
    <n v="20230176"/>
    <s v="MediLine (JJ Grand Prix - Guatemala)"/>
    <m/>
    <s v="Catalina"/>
  </r>
  <r>
    <d v="2023-12-20T00:00:00"/>
    <s v="Sales"/>
    <x v="1"/>
    <s v="Bio-Ray"/>
    <n v="3348235"/>
    <x v="27"/>
    <x v="20"/>
    <m/>
    <n v="-10"/>
    <n v="31.311787072243344"/>
    <n v="-313.11787072243345"/>
    <x v="0"/>
    <m/>
    <n v="20230186"/>
    <s v="Orthopremium"/>
    <m/>
    <s v="NA"/>
  </r>
  <r>
    <d v="2023-12-20T00:00:00"/>
    <s v="Sales"/>
    <x v="1"/>
    <s v="Bio-Ray"/>
    <n v="3318225"/>
    <x v="2"/>
    <x v="2"/>
    <m/>
    <n v="-10"/>
    <n v="206486.49600000001"/>
    <n v="-2064864.9600000002"/>
    <x v="1"/>
    <m/>
    <n v="20230186"/>
    <s v="Orthopremium"/>
    <m/>
    <s v="NA"/>
  </r>
  <r>
    <d v="2023-12-20T00:00:00"/>
    <s v="Inventory loan"/>
    <x v="0"/>
    <s v="Ankyra"/>
    <s v="TSXX-LOA1508"/>
    <x v="10"/>
    <x v="7"/>
    <s v="EE148345X1"/>
    <n v="2"/>
    <n v="51750"/>
    <n v="103500"/>
    <x v="0"/>
    <m/>
    <m/>
    <s v="Orthopremium - Consignación Dr Freddy Jácome"/>
    <s v="Virginia"/>
    <m/>
  </r>
  <r>
    <d v="2023-12-20T00:00:00"/>
    <s v="Inventory loan"/>
    <x v="0"/>
    <s v="Ankyra"/>
    <s v="TSXX-LOA1508"/>
    <x v="10"/>
    <x v="7"/>
    <s v="EE152484X1"/>
    <n v="2"/>
    <n v="51750"/>
    <n v="103500"/>
    <x v="0"/>
    <m/>
    <m/>
    <s v="Orthopremium - Consignación Dr Freddy Jácome"/>
    <s v="Virginia"/>
    <m/>
  </r>
  <r>
    <d v="2023-12-20T00:00:00"/>
    <s v="Inventory loan"/>
    <x v="0"/>
    <s v="Ankyra"/>
    <s v="TSXX-LOA2008"/>
    <x v="11"/>
    <x v="8"/>
    <s v="EE152480X1"/>
    <n v="2"/>
    <n v="51750"/>
    <n v="103500"/>
    <x v="0"/>
    <m/>
    <m/>
    <s v="Orthopremium - Consignación Dr Freddy Jácome"/>
    <s v="Virginia"/>
    <m/>
  </r>
  <r>
    <d v="2023-12-04T00:00:00"/>
    <s v="Purchasing"/>
    <x v="0"/>
    <s v="Bio-Ray"/>
    <s v="A-1PL-212010"/>
    <x v="9"/>
    <x v="0"/>
    <s v="L230906601"/>
    <n v="40"/>
    <n v="14.268493150684932"/>
    <n v="570.7397260273973"/>
    <x v="2"/>
    <s v="BioRay 20231030-3"/>
    <m/>
    <m/>
    <m/>
    <m/>
  </r>
  <r>
    <d v="2023-12-20T00:00:00"/>
    <s v="Inventory loan"/>
    <x v="0"/>
    <s v="Ankyra"/>
    <s v="TSXX-LOART2012"/>
    <x v="26"/>
    <x v="16"/>
    <s v="EE148384X1"/>
    <n v="2"/>
    <n v="51750"/>
    <n v="103500"/>
    <x v="0"/>
    <m/>
    <m/>
    <s v="Orthopremium - Consignación Dr Freddy Jácome"/>
    <s v="Virginia"/>
    <m/>
  </r>
  <r>
    <d v="2023-12-20T00:00:00"/>
    <s v="Inventory loan"/>
    <x v="0"/>
    <s v="Ankyra"/>
    <s v="TSXX-LOA2012"/>
    <x v="3"/>
    <x v="3"/>
    <s v="EE162378X1"/>
    <n v="2"/>
    <n v="51750"/>
    <n v="103500"/>
    <x v="0"/>
    <m/>
    <m/>
    <s v="Orthopremium - Consignación Dr Freddy Jácome"/>
    <s v="Virginia"/>
    <m/>
  </r>
  <r>
    <d v="2023-12-04T00:00:00"/>
    <s v="Donación"/>
    <x v="0"/>
    <s v="Ankyra"/>
    <s v="TSXX-LOA2012"/>
    <x v="3"/>
    <x v="3"/>
    <s v="EE156002X1"/>
    <n v="-2"/>
    <n v="51750"/>
    <n v="-103500"/>
    <x v="0"/>
    <m/>
    <m/>
    <s v="Virginia - uso consultorio Elsa Arango"/>
    <m/>
    <m/>
  </r>
  <r>
    <d v="2023-12-20T00:00:00"/>
    <s v="Inventory loan"/>
    <x v="0"/>
    <s v="Ankyra"/>
    <s v="TSXX-LOA2014"/>
    <x v="1"/>
    <x v="1"/>
    <s v="EE142363X1"/>
    <n v="2"/>
    <n v="51750"/>
    <n v="103500"/>
    <x v="0"/>
    <m/>
    <m/>
    <s v="Orthopremium - Consignación Dr Freddy Jácome"/>
    <s v="Virginia"/>
    <m/>
  </r>
  <r>
    <d v="2023-12-20T00:00:00"/>
    <s v="Inventory loan"/>
    <x v="0"/>
    <s v="Ankyra"/>
    <s v="TSXX-LOA2017"/>
    <x v="15"/>
    <x v="10"/>
    <s v="EE148379X1"/>
    <n v="-2"/>
    <n v="51750"/>
    <n v="-103500"/>
    <x v="0"/>
    <m/>
    <m/>
    <s v="Orthopremium - Consignación Dr Freddy Jácome"/>
    <s v="Virginia"/>
    <m/>
  </r>
  <r>
    <d v="2023-12-21T00:00:00"/>
    <s v="Donación"/>
    <x v="1"/>
    <s v="Ankyra"/>
    <s v="820-032"/>
    <x v="30"/>
    <x v="2"/>
    <m/>
    <n v="-1"/>
    <n v="83600"/>
    <n v="-83600"/>
    <x v="0"/>
    <m/>
    <m/>
    <s v="Dr Diego Chávez, autorizado por Elsa Arango entregado a Virgina Hurtado"/>
    <m/>
    <m/>
  </r>
  <r>
    <d v="2023-12-11T00:00:00"/>
    <s v="Sales"/>
    <x v="0"/>
    <s v="Bio-Ray"/>
    <s v="A-1PL-212010"/>
    <x v="9"/>
    <x v="0"/>
    <s v=" L230601001"/>
    <n v="-5"/>
    <n v="69131"/>
    <n v="-345655"/>
    <x v="0"/>
    <m/>
    <n v="20230176"/>
    <s v="MediLine (JJ Grand Prix - Guatemala)"/>
    <m/>
    <s v="Catalina"/>
  </r>
  <r>
    <d v="2023-12-20T00:00:00"/>
    <s v="Inventory loan"/>
    <x v="0"/>
    <s v="Ankyra"/>
    <s v="TSXX-LOA2010"/>
    <x v="0"/>
    <x v="0"/>
    <s v="EE148358X1"/>
    <n v="2"/>
    <n v="51750"/>
    <n v="103500"/>
    <x v="0"/>
    <m/>
    <m/>
    <s v="Orthopremium - Consignación Dr Freddy Jácome"/>
    <s v="Virginia"/>
    <m/>
  </r>
  <r>
    <d v="2023-11-15T00:00:00"/>
    <s v="Sales"/>
    <x v="0"/>
    <s v="Bio-Ray"/>
    <s v="A-1PL-212012"/>
    <x v="13"/>
    <x v="3"/>
    <s v=" L230403301"/>
    <n v="-14"/>
    <n v="69131"/>
    <n v="-967834"/>
    <x v="0"/>
    <m/>
    <n v="20230161"/>
    <s v="Grupo Helix (Panamá - Dra Ilka)"/>
    <m/>
    <s v="Conny"/>
  </r>
  <r>
    <d v="2023-11-15T00:00:00"/>
    <s v="Sales"/>
    <x v="0"/>
    <s v="Bio-Ray"/>
    <s v="A-1PL-212012"/>
    <x v="13"/>
    <x v="3"/>
    <s v=" L230403301"/>
    <n v="-12"/>
    <n v="69131"/>
    <n v="-829572"/>
    <x v="0"/>
    <m/>
    <n v="20230160"/>
    <s v="MediLine (JJ Grand Prix - Guatemala)"/>
    <m/>
    <s v="Catalina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39">
  <r>
    <x v="0"/>
    <s v="Inventory"/>
    <x v="0"/>
    <x v="0"/>
    <n v="3318055"/>
    <x v="0"/>
    <x v="0"/>
    <m/>
    <n v="2"/>
    <n v="2160000"/>
    <n v="4320000"/>
    <x v="0"/>
    <m/>
    <m/>
    <m/>
    <m/>
  </r>
  <r>
    <x v="0"/>
    <s v="Inventory"/>
    <x v="0"/>
    <x v="1"/>
    <s v="820-029"/>
    <x v="1"/>
    <x v="1"/>
    <n v="49116"/>
    <n v="10"/>
    <n v="357000"/>
    <n v="3570000"/>
    <x v="1"/>
    <s v="entregado por Elsa Arango"/>
    <m/>
    <m/>
    <m/>
  </r>
  <r>
    <x v="0"/>
    <s v="Inventory movement"/>
    <x v="0"/>
    <x v="1"/>
    <s v="820-031"/>
    <x v="2"/>
    <x v="2"/>
    <n v="48791"/>
    <n v="-12"/>
    <n v="90440"/>
    <n v="-1085280"/>
    <x v="0"/>
    <m/>
    <m/>
    <m/>
    <m/>
  </r>
  <r>
    <x v="0"/>
    <s v="Inventory movement"/>
    <x v="0"/>
    <x v="1"/>
    <s v="820-029"/>
    <x v="1"/>
    <x v="1"/>
    <n v="48466"/>
    <n v="-19"/>
    <n v="357000"/>
    <n v="-6783000"/>
    <x v="1"/>
    <m/>
    <m/>
    <m/>
    <m/>
  </r>
  <r>
    <x v="0"/>
    <s v="Inventory movement"/>
    <x v="0"/>
    <x v="1"/>
    <s v="820-031"/>
    <x v="2"/>
    <x v="2"/>
    <n v="48141"/>
    <n v="-16"/>
    <n v="90440"/>
    <n v="-1447040"/>
    <x v="0"/>
    <m/>
    <m/>
    <m/>
    <m/>
  </r>
  <r>
    <x v="0"/>
    <s v="Inventory movement"/>
    <x v="0"/>
    <x v="1"/>
    <s v="820-029"/>
    <x v="1"/>
    <x v="1"/>
    <n v="47816"/>
    <n v="-20"/>
    <n v="357000"/>
    <n v="-7140000"/>
    <x v="1"/>
    <m/>
    <m/>
    <m/>
    <m/>
  </r>
  <r>
    <x v="0"/>
    <s v="Inventory movement"/>
    <x v="0"/>
    <x v="1"/>
    <s v="820-031"/>
    <x v="2"/>
    <x v="2"/>
    <n v="47491"/>
    <n v="-20"/>
    <n v="90440"/>
    <n v="-1808800"/>
    <x v="0"/>
    <m/>
    <m/>
    <m/>
    <m/>
  </r>
  <r>
    <x v="0"/>
    <s v="Inventory"/>
    <x v="1"/>
    <x v="0"/>
    <s v="M-211308"/>
    <x v="3"/>
    <x v="3"/>
    <s v="L210206901"/>
    <n v="30"/>
    <n v="73331"/>
    <n v="2199930"/>
    <x v="0"/>
    <m/>
    <m/>
    <m/>
    <m/>
  </r>
  <r>
    <x v="0"/>
    <s v="Inventory"/>
    <x v="1"/>
    <x v="0"/>
    <s v="A-1PL-211408"/>
    <x v="4"/>
    <x v="4"/>
    <s v="L210905201"/>
    <n v="4"/>
    <n v="73331"/>
    <n v="293324"/>
    <x v="0"/>
    <m/>
    <m/>
    <m/>
    <m/>
  </r>
  <r>
    <x v="0"/>
    <s v="Inventory"/>
    <x v="1"/>
    <x v="0"/>
    <s v="A-1PL-211508"/>
    <x v="5"/>
    <x v="5"/>
    <s v="L211103501"/>
    <n v="3"/>
    <n v="73331"/>
    <n v="219993"/>
    <x v="0"/>
    <m/>
    <m/>
    <m/>
    <m/>
  </r>
  <r>
    <x v="0"/>
    <s v="Inventory"/>
    <x v="1"/>
    <x v="0"/>
    <s v="A-1PL-211508"/>
    <x v="5"/>
    <x v="5"/>
    <s v="L211100801"/>
    <n v="12"/>
    <n v="73331"/>
    <n v="879972"/>
    <x v="0"/>
    <m/>
    <m/>
    <m/>
    <m/>
  </r>
  <r>
    <x v="0"/>
    <s v="Inventory"/>
    <x v="1"/>
    <x v="0"/>
    <s v="A-1PL-211508"/>
    <x v="5"/>
    <x v="5"/>
    <s v="L220206201"/>
    <n v="1"/>
    <n v="73331"/>
    <n v="73331"/>
    <x v="1"/>
    <m/>
    <m/>
    <m/>
    <m/>
  </r>
  <r>
    <x v="0"/>
    <s v="Inventory"/>
    <x v="1"/>
    <x v="0"/>
    <s v="A-1PL-211508"/>
    <x v="5"/>
    <x v="5"/>
    <s v="L211105401"/>
    <n v="5"/>
    <n v="73331"/>
    <n v="366655"/>
    <x v="0"/>
    <m/>
    <m/>
    <m/>
    <m/>
  </r>
  <r>
    <x v="0"/>
    <s v="Inventory"/>
    <x v="1"/>
    <x v="0"/>
    <s v="A-1PL-211508"/>
    <x v="5"/>
    <x v="5"/>
    <s v="L211104201"/>
    <n v="1"/>
    <n v="73331"/>
    <n v="73331"/>
    <x v="0"/>
    <m/>
    <m/>
    <m/>
    <m/>
  </r>
  <r>
    <x v="0"/>
    <s v="Inventory"/>
    <x v="1"/>
    <x v="0"/>
    <s v="A-1PL-211508"/>
    <x v="5"/>
    <x v="5"/>
    <s v="L211008301"/>
    <n v="2"/>
    <n v="73331"/>
    <n v="146662"/>
    <x v="0"/>
    <m/>
    <m/>
    <m/>
    <m/>
  </r>
  <r>
    <x v="0"/>
    <s v="Inventory"/>
    <x v="1"/>
    <x v="0"/>
    <s v="A-1PL-211508"/>
    <x v="5"/>
    <x v="5"/>
    <s v="L211013001"/>
    <n v="1"/>
    <n v="73331"/>
    <n v="73331"/>
    <x v="0"/>
    <m/>
    <m/>
    <m/>
    <m/>
  </r>
  <r>
    <x v="0"/>
    <s v="Inventory"/>
    <x v="1"/>
    <x v="0"/>
    <s v="A-1PL-212008"/>
    <x v="6"/>
    <x v="6"/>
    <s v="L210807001"/>
    <n v="3"/>
    <n v="73331"/>
    <n v="219993"/>
    <x v="0"/>
    <m/>
    <m/>
    <m/>
    <m/>
  </r>
  <r>
    <x v="1"/>
    <s v="Purchasing"/>
    <x v="1"/>
    <x v="1"/>
    <s v="TSXX-LOA2010"/>
    <x v="7"/>
    <x v="7"/>
    <s v="EE148352X1"/>
    <n v="60"/>
    <n v="51750"/>
    <n v="3105000"/>
    <x v="0"/>
    <s v="FV-105224"/>
    <m/>
    <m/>
    <m/>
  </r>
  <r>
    <x v="0"/>
    <s v="Inventory"/>
    <x v="1"/>
    <x v="0"/>
    <s v="A-1PL-212014"/>
    <x v="8"/>
    <x v="8"/>
    <s v="L210904601"/>
    <n v="2"/>
    <n v="73331"/>
    <n v="146662"/>
    <x v="0"/>
    <m/>
    <m/>
    <m/>
    <m/>
  </r>
  <r>
    <x v="0"/>
    <s v="Inventory"/>
    <x v="1"/>
    <x v="0"/>
    <s v="A-1PL-212014"/>
    <x v="8"/>
    <x v="8"/>
    <s v="L211203101"/>
    <n v="17"/>
    <n v="73331"/>
    <n v="1246627"/>
    <x v="0"/>
    <m/>
    <m/>
    <m/>
    <m/>
  </r>
  <r>
    <x v="0"/>
    <s v="Inventory"/>
    <x v="1"/>
    <x v="0"/>
    <s v="A-1PL-212014"/>
    <x v="8"/>
    <x v="8"/>
    <s v="L210901401"/>
    <n v="10"/>
    <n v="73331"/>
    <n v="733310"/>
    <x v="0"/>
    <m/>
    <m/>
    <m/>
    <m/>
  </r>
  <r>
    <x v="0"/>
    <s v="Inventory"/>
    <x v="1"/>
    <x v="0"/>
    <s v="A-1PS-222012"/>
    <x v="9"/>
    <x v="9"/>
    <s v="L220407701"/>
    <n v="8"/>
    <n v="73331"/>
    <n v="586648"/>
    <x v="1"/>
    <m/>
    <m/>
    <m/>
    <m/>
  </r>
  <r>
    <x v="0"/>
    <s v="Inventory"/>
    <x v="0"/>
    <x v="0"/>
    <s v="SMES #09"/>
    <x v="10"/>
    <x v="10"/>
    <m/>
    <n v="1"/>
    <m/>
    <m/>
    <x v="0"/>
    <m/>
    <m/>
    <m/>
    <m/>
  </r>
  <r>
    <x v="0"/>
    <s v="Inventory"/>
    <x v="0"/>
    <x v="0"/>
    <s v="SMES #11"/>
    <x v="11"/>
    <x v="11"/>
    <m/>
    <n v="4"/>
    <n v="73.06083650190115"/>
    <n v="292.2433460076046"/>
    <x v="2"/>
    <m/>
    <m/>
    <m/>
    <m/>
  </r>
  <r>
    <x v="0"/>
    <s v="Inventory"/>
    <x v="1"/>
    <x v="1"/>
    <s v="TSXX-LOA1508"/>
    <x v="12"/>
    <x v="5"/>
    <s v="EE138062X1"/>
    <n v="24"/>
    <n v="61600"/>
    <n v="1478400"/>
    <x v="0"/>
    <m/>
    <m/>
    <m/>
    <m/>
  </r>
  <r>
    <x v="0"/>
    <s v="Inventory"/>
    <x v="1"/>
    <x v="1"/>
    <s v="TSXX-LOA1508"/>
    <x v="12"/>
    <x v="5"/>
    <s v="EE138065X1"/>
    <n v="4"/>
    <n v="61600"/>
    <n v="246400"/>
    <x v="0"/>
    <m/>
    <m/>
    <m/>
    <m/>
  </r>
  <r>
    <x v="0"/>
    <s v="Inventory"/>
    <x v="1"/>
    <x v="1"/>
    <s v="TSXX-LOA2008"/>
    <x v="13"/>
    <x v="6"/>
    <s v="EE136231X1"/>
    <n v="1"/>
    <n v="61600"/>
    <n v="61600"/>
    <x v="0"/>
    <m/>
    <m/>
    <m/>
    <m/>
  </r>
  <r>
    <x v="0"/>
    <s v="Inventory"/>
    <x v="1"/>
    <x v="1"/>
    <s v="TSXX-LOA2014"/>
    <x v="14"/>
    <x v="8"/>
    <s v="EE138091X1"/>
    <n v="27"/>
    <n v="61600"/>
    <n v="1663200"/>
    <x v="0"/>
    <m/>
    <m/>
    <m/>
    <m/>
  </r>
  <r>
    <x v="0"/>
    <s v="Inventory"/>
    <x v="1"/>
    <x v="1"/>
    <s v="TSXX-LOA2014"/>
    <x v="14"/>
    <x v="8"/>
    <s v="EE138085X1"/>
    <n v="1"/>
    <n v="61600"/>
    <n v="61600"/>
    <x v="0"/>
    <m/>
    <m/>
    <m/>
    <m/>
  </r>
  <r>
    <x v="0"/>
    <s v="Inventory"/>
    <x v="1"/>
    <x v="1"/>
    <s v="TSXX-LOA2017"/>
    <x v="15"/>
    <x v="12"/>
    <s v="EE138094X1"/>
    <n v="34"/>
    <n v="61600"/>
    <n v="2094400"/>
    <x v="0"/>
    <m/>
    <m/>
    <m/>
    <m/>
  </r>
  <r>
    <x v="0"/>
    <s v="Inventory"/>
    <x v="1"/>
    <x v="1"/>
    <s v="TSXX-LOACE1508"/>
    <x v="16"/>
    <x v="13"/>
    <s v="EE138096X1"/>
    <n v="18"/>
    <n v="61600"/>
    <n v="1108800"/>
    <x v="0"/>
    <m/>
    <m/>
    <m/>
    <m/>
  </r>
  <r>
    <x v="0"/>
    <s v="Inventory"/>
    <x v="1"/>
    <x v="1"/>
    <s v="TSXX-LOART2012"/>
    <x v="17"/>
    <x v="14"/>
    <s v="EE138101X1"/>
    <n v="10"/>
    <n v="61600"/>
    <n v="616000"/>
    <x v="0"/>
    <m/>
    <m/>
    <m/>
    <m/>
  </r>
  <r>
    <x v="0"/>
    <s v="Inventory"/>
    <x v="0"/>
    <x v="0"/>
    <s v="103-11"/>
    <x v="18"/>
    <x v="15"/>
    <m/>
    <n v="7"/>
    <m/>
    <m/>
    <x v="0"/>
    <m/>
    <m/>
    <m/>
    <m/>
  </r>
  <r>
    <x v="0"/>
    <s v="Inventory"/>
    <x v="1"/>
    <x v="1"/>
    <s v="TSXX-LOA2012"/>
    <x v="19"/>
    <x v="16"/>
    <s v="EE138084X1"/>
    <n v="1"/>
    <n v="61600"/>
    <n v="61600"/>
    <x v="0"/>
    <m/>
    <m/>
    <m/>
    <m/>
  </r>
  <r>
    <x v="0"/>
    <s v="Inventory"/>
    <x v="1"/>
    <x v="1"/>
    <s v="TSXX-LOA2012"/>
    <x v="19"/>
    <x v="16"/>
    <s v="EE138079X1"/>
    <n v="2"/>
    <n v="61600"/>
    <n v="123200"/>
    <x v="0"/>
    <m/>
    <m/>
    <m/>
    <m/>
  </r>
  <r>
    <x v="0"/>
    <s v="Inventory"/>
    <x v="1"/>
    <x v="0"/>
    <s v="A-1PL-212012"/>
    <x v="20"/>
    <x v="16"/>
    <s v="L220701501"/>
    <n v="12"/>
    <n v="73331"/>
    <n v="879972"/>
    <x v="0"/>
    <m/>
    <m/>
    <m/>
    <m/>
  </r>
  <r>
    <x v="2"/>
    <s v="Purchasing"/>
    <x v="1"/>
    <x v="1"/>
    <s v="TSXX-LOA2010"/>
    <x v="7"/>
    <x v="7"/>
    <s v="EE162876X1"/>
    <n v="100"/>
    <n v="51750"/>
    <n v="5175000"/>
    <x v="0"/>
    <s v="FV-124648"/>
    <m/>
    <m/>
    <m/>
  </r>
  <r>
    <x v="3"/>
    <s v="Inventory loan"/>
    <x v="1"/>
    <x v="0"/>
    <s v="A-1PL-212008"/>
    <x v="6"/>
    <x v="6"/>
    <s v="L210709801"/>
    <n v="5"/>
    <n v="73331"/>
    <n v="366655"/>
    <x v="0"/>
    <m/>
    <m/>
    <m/>
    <s v="Silvia Tellez"/>
  </r>
  <r>
    <x v="4"/>
    <s v="Inventory movement"/>
    <x v="0"/>
    <x v="0"/>
    <n v="3308050"/>
    <x v="21"/>
    <x v="17"/>
    <s v="NA"/>
    <n v="3"/>
    <n v="675000"/>
    <n v="2025000"/>
    <x v="1"/>
    <m/>
    <m/>
    <s v="Entregados por Dra Elsa "/>
    <m/>
  </r>
  <r>
    <x v="4"/>
    <s v="Sales"/>
    <x v="0"/>
    <x v="0"/>
    <n v="3308050"/>
    <x v="21"/>
    <x v="17"/>
    <s v="NA"/>
    <n v="-2"/>
    <n v="675000"/>
    <n v="-1350000"/>
    <x v="1"/>
    <m/>
    <n v="20220040"/>
    <s v="Medicona SRL (Guillermo Ramírez-Rep Dominicana)"/>
    <m/>
  </r>
  <r>
    <x v="4"/>
    <s v="Sales"/>
    <x v="1"/>
    <x v="0"/>
    <s v="A-1PIZC-212017"/>
    <x v="22"/>
    <x v="18"/>
    <s v="L210901201"/>
    <n v="-3"/>
    <n v="73331"/>
    <n v="-219993"/>
    <x v="1"/>
    <m/>
    <n v="20220040"/>
    <s v="Medicona SRL (Guillermo Ramírez-Rep Dominicana)"/>
    <m/>
  </r>
  <r>
    <x v="4"/>
    <s v="Sales"/>
    <x v="1"/>
    <x v="0"/>
    <s v="A-1PIZC-212017"/>
    <x v="22"/>
    <x v="18"/>
    <s v="L210611801"/>
    <n v="-2"/>
    <n v="73331"/>
    <n v="-146662"/>
    <x v="1"/>
    <m/>
    <n v="20220040"/>
    <s v="Medicona SRL (Guillermo Ramírez-Rep Dominicana)"/>
    <m/>
  </r>
  <r>
    <x v="4"/>
    <s v="Sales"/>
    <x v="1"/>
    <x v="0"/>
    <s v="A-1PL-211508"/>
    <x v="5"/>
    <x v="5"/>
    <s v="L220206201"/>
    <n v="-1"/>
    <n v="73331"/>
    <n v="-73331"/>
    <x v="1"/>
    <m/>
    <n v="20220040"/>
    <s v="Medicona SRL (Guillermo Ramírez-Rep Dominicana)"/>
    <m/>
  </r>
  <r>
    <x v="4"/>
    <s v="Sales"/>
    <x v="1"/>
    <x v="0"/>
    <s v="A-1PL-211508"/>
    <x v="5"/>
    <x v="5"/>
    <s v="L211105401"/>
    <n v="-5"/>
    <n v="73331"/>
    <n v="-366655"/>
    <x v="0"/>
    <m/>
    <n v="20220040"/>
    <s v="Medicona SRL (Guillermo Ramírez-Rep Dominicana)"/>
    <m/>
  </r>
  <r>
    <x v="4"/>
    <s v="Sales"/>
    <x v="1"/>
    <x v="0"/>
    <s v="A-1PL-211508"/>
    <x v="5"/>
    <x v="5"/>
    <s v="L211104201"/>
    <n v="-1"/>
    <n v="73331"/>
    <n v="-73331"/>
    <x v="0"/>
    <m/>
    <n v="20220040"/>
    <s v="Medicona SRL (Guillermo Ramírez-Rep Dominicana)"/>
    <m/>
  </r>
  <r>
    <x v="4"/>
    <s v="Sales"/>
    <x v="1"/>
    <x v="0"/>
    <s v="A-1PL-211508"/>
    <x v="5"/>
    <x v="5"/>
    <s v="L211008301"/>
    <n v="-2"/>
    <n v="73331"/>
    <n v="-146662"/>
    <x v="0"/>
    <m/>
    <n v="20220040"/>
    <s v="Medicona SRL (Guillermo Ramírez-Rep Dominicana)"/>
    <m/>
  </r>
  <r>
    <x v="4"/>
    <s v="Sales"/>
    <x v="1"/>
    <x v="0"/>
    <s v="A-1PL-211508"/>
    <x v="5"/>
    <x v="5"/>
    <s v="L211013001"/>
    <n v="-1"/>
    <n v="73331"/>
    <n v="-73331"/>
    <x v="0"/>
    <m/>
    <n v="20220040"/>
    <s v="Medicona SRL (Guillermo Ramírez-Rep Dominicana)"/>
    <m/>
  </r>
  <r>
    <x v="4"/>
    <s v="Sales"/>
    <x v="1"/>
    <x v="0"/>
    <s v="A-1PL-212008"/>
    <x v="6"/>
    <x v="6"/>
    <s v="L210807001"/>
    <n v="-3"/>
    <n v="73331"/>
    <n v="-219993"/>
    <x v="0"/>
    <m/>
    <n v="20220040"/>
    <s v="Medicona SRL (Guillermo Ramírez-Rep Dominicana)"/>
    <m/>
  </r>
  <r>
    <x v="4"/>
    <s v="Sales"/>
    <x v="1"/>
    <x v="0"/>
    <s v="A-1PL-212008"/>
    <x v="6"/>
    <x v="6"/>
    <s v="L210709801"/>
    <n v="-5"/>
    <n v="73331"/>
    <n v="-366655"/>
    <x v="0"/>
    <m/>
    <n v="20220040"/>
    <s v="Medicona SRL (Guillermo Ramírez-Rep Dominicana)"/>
    <m/>
  </r>
  <r>
    <x v="5"/>
    <s v="Purchasing"/>
    <x v="1"/>
    <x v="1"/>
    <s v="TSXX-LOA2010"/>
    <x v="7"/>
    <x v="7"/>
    <s v="EE180815X1"/>
    <n v="71"/>
    <n v="51750"/>
    <n v="3674250"/>
    <x v="1"/>
    <s v="SAMPEDRO FV 147067"/>
    <m/>
    <m/>
    <m/>
  </r>
  <r>
    <x v="6"/>
    <s v="Purchasing"/>
    <x v="1"/>
    <x v="1"/>
    <s v="TSXX-LOA2010"/>
    <x v="7"/>
    <x v="7"/>
    <s v="EE182212X1"/>
    <n v="29"/>
    <n v="51750"/>
    <n v="1500750"/>
    <x v="1"/>
    <s v="SAMPEDRO FV 150118"/>
    <m/>
    <m/>
    <m/>
  </r>
  <r>
    <x v="4"/>
    <s v="Sales"/>
    <x v="1"/>
    <x v="0"/>
    <s v="A-1PL-212012"/>
    <x v="20"/>
    <x v="16"/>
    <s v="L220701501"/>
    <n v="-8"/>
    <n v="73331"/>
    <n v="-586648"/>
    <x v="0"/>
    <m/>
    <n v="20220040"/>
    <s v="Medicona SRL (Guillermo Ramírez-Rep Dominicana)"/>
    <m/>
  </r>
  <r>
    <x v="4"/>
    <s v="Sales"/>
    <x v="1"/>
    <x v="0"/>
    <s v="A-1PL-212014"/>
    <x v="8"/>
    <x v="8"/>
    <s v="L211203101"/>
    <n v="-1"/>
    <n v="73331"/>
    <n v="-73331"/>
    <x v="0"/>
    <m/>
    <n v="20220040"/>
    <s v="Medicona SRL (Guillermo Ramírez-Rep Dominicana)"/>
    <m/>
  </r>
  <r>
    <x v="7"/>
    <s v="Inventory loan"/>
    <x v="1"/>
    <x v="1"/>
    <s v="TSXX-LOA2014"/>
    <x v="14"/>
    <x v="8"/>
    <s v="EE138085X1"/>
    <n v="-1"/>
    <n v="61600"/>
    <n v="-61600"/>
    <x v="0"/>
    <m/>
    <m/>
    <m/>
    <s v="Virgina Hurtado"/>
  </r>
  <r>
    <x v="7"/>
    <s v="Inventory loan"/>
    <x v="1"/>
    <x v="1"/>
    <s v="TSXX-LOA2014"/>
    <x v="14"/>
    <x v="8"/>
    <s v="EE138091X1"/>
    <n v="-1"/>
    <n v="61600"/>
    <n v="-61600"/>
    <x v="0"/>
    <m/>
    <m/>
    <m/>
    <s v="Virgina Hurtado"/>
  </r>
  <r>
    <x v="8"/>
    <s v="Inventory loan"/>
    <x v="1"/>
    <x v="1"/>
    <s v="TSXX-LOA2014"/>
    <x v="14"/>
    <x v="8"/>
    <s v="EE142003X1"/>
    <n v="2"/>
    <n v="61600"/>
    <n v="123200"/>
    <x v="0"/>
    <m/>
    <m/>
    <m/>
    <s v="Virgina Hurtado"/>
  </r>
  <r>
    <x v="9"/>
    <s v="Inventory movement"/>
    <x v="0"/>
    <x v="0"/>
    <n v="3318225"/>
    <x v="23"/>
    <x v="19"/>
    <s v="NA"/>
    <n v="-4"/>
    <n v="153420.53519000002"/>
    <n v="-613682.1407600001"/>
    <x v="1"/>
    <m/>
    <m/>
    <s v="Solicitud Dra Elsa Arango"/>
    <m/>
  </r>
  <r>
    <x v="10"/>
    <s v="Inventory loan"/>
    <x v="1"/>
    <x v="1"/>
    <s v="TSXX-LOA2012"/>
    <x v="19"/>
    <x v="16"/>
    <s v="EE120650X1"/>
    <n v="2"/>
    <n v="51750"/>
    <n v="103500"/>
    <x v="0"/>
    <m/>
    <m/>
    <m/>
    <s v="Silvia Tellez"/>
  </r>
  <r>
    <x v="10"/>
    <s v="Inventory loan"/>
    <x v="1"/>
    <x v="1"/>
    <s v="TSXX-LOA2012"/>
    <x v="19"/>
    <x v="16"/>
    <s v="EE136237X1"/>
    <n v="2"/>
    <n v="51750"/>
    <n v="103500"/>
    <x v="0"/>
    <m/>
    <m/>
    <m/>
    <s v="Silvia Tellez"/>
  </r>
  <r>
    <x v="10"/>
    <s v="Inventory loan"/>
    <x v="1"/>
    <x v="1"/>
    <s v="TSXX-LOA2012"/>
    <x v="19"/>
    <x v="16"/>
    <s v="EE133307X1"/>
    <n v="1"/>
    <n v="51750"/>
    <n v="51750"/>
    <x v="0"/>
    <m/>
    <m/>
    <m/>
    <s v="Silvia Tellez"/>
  </r>
  <r>
    <x v="10"/>
    <s v="Donación"/>
    <x v="1"/>
    <x v="1"/>
    <s v="TSXX-LOA2012"/>
    <x v="19"/>
    <x v="16"/>
    <s v="EE120650X1"/>
    <n v="-2"/>
    <n v="51750"/>
    <n v="-103500"/>
    <x v="0"/>
    <m/>
    <m/>
    <s v="Donación Dr Joaquín Ariza"/>
    <m/>
  </r>
  <r>
    <x v="10"/>
    <s v="Donación"/>
    <x v="1"/>
    <x v="1"/>
    <s v="TSXX-LOA2012"/>
    <x v="19"/>
    <x v="16"/>
    <s v="EE136237X1"/>
    <n v="-2"/>
    <n v="51750"/>
    <n v="-103500"/>
    <x v="0"/>
    <m/>
    <m/>
    <s v="Donación Dr Joaquín Ariza"/>
    <m/>
  </r>
  <r>
    <x v="10"/>
    <s v="Donación"/>
    <x v="1"/>
    <x v="1"/>
    <s v="TSXX-LOA2012"/>
    <x v="19"/>
    <x v="16"/>
    <s v="EE133307X1"/>
    <n v="-1"/>
    <n v="51750"/>
    <n v="-51750"/>
    <x v="0"/>
    <m/>
    <m/>
    <s v="Donación Dr Joaquín Ariza"/>
    <m/>
  </r>
  <r>
    <x v="11"/>
    <s v="Purchasing"/>
    <x v="0"/>
    <x v="0"/>
    <n v="3308050"/>
    <x v="21"/>
    <x v="17"/>
    <s v="NA"/>
    <n v="48"/>
    <n v="505243.49166666658"/>
    <n v="24251687.599999994"/>
    <x v="1"/>
    <s v="BioRay 20230116"/>
    <m/>
    <m/>
    <m/>
  </r>
  <r>
    <x v="11"/>
    <s v="Purchasing"/>
    <x v="1"/>
    <x v="0"/>
    <s v="A-1PIZC-212014"/>
    <x v="24"/>
    <x v="20"/>
    <s v="L221108401"/>
    <n v="100"/>
    <n v="84287.164444444439"/>
    <n v="8428716.444444444"/>
    <x v="1"/>
    <s v="BioRay 20230116"/>
    <m/>
    <m/>
    <m/>
  </r>
  <r>
    <x v="11"/>
    <s v="Purchasing"/>
    <x v="1"/>
    <x v="0"/>
    <s v="A-1PIZC-212017"/>
    <x v="22"/>
    <x v="18"/>
    <s v="L220922201"/>
    <n v="50"/>
    <n v="84287.164444444439"/>
    <n v="4214358.222222222"/>
    <x v="1"/>
    <s v="BioRay 20230116"/>
    <m/>
    <m/>
    <m/>
  </r>
  <r>
    <x v="11"/>
    <s v="Purchasing"/>
    <x v="1"/>
    <x v="0"/>
    <s v="A-1PL-211508"/>
    <x v="5"/>
    <x v="5"/>
    <s v="L220602101"/>
    <n v="1"/>
    <n v="65949.40444444443"/>
    <n v="65949.40444444443"/>
    <x v="0"/>
    <s v="BioRay 20230116"/>
    <m/>
    <m/>
    <m/>
  </r>
  <r>
    <x v="11"/>
    <s v="Purchasing"/>
    <x v="1"/>
    <x v="0"/>
    <s v="A-1PL-211508"/>
    <x v="5"/>
    <x v="5"/>
    <s v="L220602101"/>
    <n v="34"/>
    <n v="65949.40444444443"/>
    <n v="2242279.7511111107"/>
    <x v="0"/>
    <s v="BioRay 20230116"/>
    <m/>
    <m/>
    <m/>
  </r>
  <r>
    <x v="11"/>
    <s v="Purchasing"/>
    <x v="1"/>
    <x v="0"/>
    <s v="A-1PL-211508"/>
    <x v="5"/>
    <x v="5"/>
    <s v="L211100801"/>
    <n v="35"/>
    <n v="65949.40444444443"/>
    <n v="2308229.1555555551"/>
    <x v="0"/>
    <s v="BioRay 20230116"/>
    <m/>
    <m/>
    <m/>
  </r>
  <r>
    <x v="11"/>
    <s v="Purchasing"/>
    <x v="1"/>
    <x v="0"/>
    <s v="A-1PL-212008"/>
    <x v="6"/>
    <x v="6"/>
    <s v="L220504801"/>
    <n v="60"/>
    <n v="65949.40444444443"/>
    <n v="3956964.2666666657"/>
    <x v="0"/>
    <s v="BioRay 20230116"/>
    <m/>
    <m/>
    <m/>
  </r>
  <r>
    <x v="0"/>
    <s v="Inventory"/>
    <x v="1"/>
    <x v="0"/>
    <s v="A-1PL-212010"/>
    <x v="25"/>
    <x v="7"/>
    <s v="L220206201"/>
    <n v="3"/>
    <n v="73331"/>
    <n v="219993"/>
    <x v="1"/>
    <m/>
    <m/>
    <m/>
    <m/>
  </r>
  <r>
    <x v="3"/>
    <s v="Inventory loan"/>
    <x v="1"/>
    <x v="0"/>
    <s v="A-1PL-212010"/>
    <x v="25"/>
    <x v="7"/>
    <s v="L211108901"/>
    <n v="12"/>
    <n v="73331"/>
    <n v="879972"/>
    <x v="0"/>
    <m/>
    <m/>
    <m/>
    <s v="Silvia Tellez"/>
  </r>
  <r>
    <x v="11"/>
    <s v="Sales"/>
    <x v="1"/>
    <x v="0"/>
    <s v="A-1PIZC-212014"/>
    <x v="24"/>
    <x v="20"/>
    <s v="L220812801"/>
    <n v="-10"/>
    <n v="73331"/>
    <n v="-733310"/>
    <x v="1"/>
    <m/>
    <n v="20230026"/>
    <s v="MediLine (JJ Grand Prix - Guatemala)"/>
    <m/>
  </r>
  <r>
    <x v="11"/>
    <s v="Sales"/>
    <x v="1"/>
    <x v="0"/>
    <s v="A-1PIZC-212017"/>
    <x v="22"/>
    <x v="18"/>
    <s v="L210901201"/>
    <n v="-10"/>
    <n v="73331"/>
    <n v="-733310"/>
    <x v="1"/>
    <m/>
    <n v="20230026"/>
    <s v="MediLine (JJ Grand Prix - Guatemala)"/>
    <m/>
  </r>
  <r>
    <x v="11"/>
    <s v="Sales"/>
    <x v="1"/>
    <x v="0"/>
    <s v="A-1PL-211508"/>
    <x v="5"/>
    <x v="5"/>
    <s v="L220602101"/>
    <n v="-1"/>
    <n v="65949.40444444443"/>
    <n v="-65949.40444444443"/>
    <x v="0"/>
    <m/>
    <n v="20230026"/>
    <s v="MediLine (JJ Grand Prix - Guatemala)"/>
    <m/>
  </r>
  <r>
    <x v="11"/>
    <s v="Sales"/>
    <x v="1"/>
    <x v="0"/>
    <s v="A-1PL-211508"/>
    <x v="5"/>
    <x v="5"/>
    <s v="L211103501"/>
    <n v="-3"/>
    <n v="73331"/>
    <n v="-219993"/>
    <x v="0"/>
    <m/>
    <n v="20230026"/>
    <s v="MediLine (JJ Grand Prix - Guatemala)"/>
    <m/>
  </r>
  <r>
    <x v="11"/>
    <s v="Sales"/>
    <x v="1"/>
    <x v="0"/>
    <s v="A-1PL-211508"/>
    <x v="5"/>
    <x v="5"/>
    <s v="L211100801"/>
    <n v="-16"/>
    <n v="73331"/>
    <n v="-1173296"/>
    <x v="0"/>
    <m/>
    <n v="20230026"/>
    <s v="MediLine (JJ Grand Prix - Guatemala)"/>
    <m/>
  </r>
  <r>
    <x v="4"/>
    <s v="Sales"/>
    <x v="1"/>
    <x v="0"/>
    <s v="A-1PL-212010"/>
    <x v="25"/>
    <x v="7"/>
    <s v="L220206201"/>
    <n v="-3"/>
    <n v="73331"/>
    <n v="-219993"/>
    <x v="1"/>
    <m/>
    <n v="20220040"/>
    <s v="Medicona SRL (Guillermo Ramírez-Rep Dominicana)"/>
    <m/>
  </r>
  <r>
    <x v="4"/>
    <s v="Sales"/>
    <x v="1"/>
    <x v="0"/>
    <s v="A-1PL-212010"/>
    <x v="25"/>
    <x v="7"/>
    <s v="L211108901"/>
    <n v="-12"/>
    <n v="73331"/>
    <n v="-879972"/>
    <x v="0"/>
    <m/>
    <n v="20220040"/>
    <s v="Medicona SRL (Guillermo Ramírez-Rep Dominicana)"/>
    <m/>
  </r>
  <r>
    <x v="11"/>
    <s v="Purchasing"/>
    <x v="1"/>
    <x v="0"/>
    <s v="A-1PL-212010"/>
    <x v="25"/>
    <x v="7"/>
    <s v="L220923001"/>
    <n v="50"/>
    <n v="65949.40444444443"/>
    <n v="3297470.2222222215"/>
    <x v="0"/>
    <s v="BioRay 20230116"/>
    <m/>
    <m/>
    <m/>
  </r>
  <r>
    <x v="11"/>
    <s v="Sales"/>
    <x v="1"/>
    <x v="1"/>
    <s v="TSXX-LOA1508"/>
    <x v="12"/>
    <x v="5"/>
    <s v="EE138062X1"/>
    <n v="-24"/>
    <n v="61600"/>
    <n v="-1478400"/>
    <x v="0"/>
    <m/>
    <n v="20230027"/>
    <s v="Global Connection &amp; Innovation LLC (Mauricio Arbelaez - USA)"/>
    <m/>
  </r>
  <r>
    <x v="11"/>
    <s v="Sales"/>
    <x v="1"/>
    <x v="1"/>
    <s v="TSXX-LOA1508"/>
    <x v="12"/>
    <x v="5"/>
    <s v="EE138065X1"/>
    <n v="-4"/>
    <n v="61600"/>
    <n v="-246400"/>
    <x v="0"/>
    <m/>
    <n v="20230027"/>
    <s v="Global Connection &amp; Innovation LLC (Mauricio Arbelaez - USA)"/>
    <m/>
  </r>
  <r>
    <x v="11"/>
    <s v="Sales"/>
    <x v="1"/>
    <x v="1"/>
    <s v="TSXX-LOA2008"/>
    <x v="13"/>
    <x v="6"/>
    <s v="EE136231X1"/>
    <n v="-1"/>
    <n v="61600"/>
    <n v="-61600"/>
    <x v="0"/>
    <m/>
    <n v="20230027"/>
    <s v="Global Connection &amp; Innovation LLC (Mauricio Arbelaez - USA)"/>
    <m/>
  </r>
  <r>
    <x v="11"/>
    <s v="Sales"/>
    <x v="1"/>
    <x v="1"/>
    <s v="TSXX-LOA2014"/>
    <x v="14"/>
    <x v="8"/>
    <s v="EE142003X1"/>
    <n v="-2"/>
    <n v="61600"/>
    <n v="-123200"/>
    <x v="0"/>
    <m/>
    <n v="20230027"/>
    <s v="Global Connection &amp; Innovation LLC (Mauricio Arbelaez - USA)"/>
    <m/>
  </r>
  <r>
    <x v="11"/>
    <s v="Sales"/>
    <x v="1"/>
    <x v="1"/>
    <s v="TSXX-LOA2014"/>
    <x v="14"/>
    <x v="8"/>
    <s v="EE138091X1"/>
    <n v="-8"/>
    <n v="61600"/>
    <n v="-492800"/>
    <x v="0"/>
    <m/>
    <n v="20230027"/>
    <s v="Global Connection &amp; Innovation LLC (Mauricio Arbelaez - USA)"/>
    <m/>
  </r>
  <r>
    <x v="11"/>
    <s v="Sales"/>
    <x v="1"/>
    <x v="1"/>
    <s v="TSXX-LOACE1508"/>
    <x v="16"/>
    <x v="13"/>
    <s v="EE138096X1"/>
    <n v="-18"/>
    <n v="61600"/>
    <n v="-1108800"/>
    <x v="0"/>
    <m/>
    <n v="20230027"/>
    <s v="Global Connection &amp; Innovation LLC (Mauricio Arbelaez - USA)"/>
    <m/>
  </r>
  <r>
    <x v="11"/>
    <s v="Sales"/>
    <x v="1"/>
    <x v="1"/>
    <s v="TSXX-LOA2012"/>
    <x v="19"/>
    <x v="16"/>
    <s v="EE138084X1"/>
    <n v="-1"/>
    <n v="61600"/>
    <n v="-61600"/>
    <x v="0"/>
    <m/>
    <n v="20230027"/>
    <s v="Global Connection &amp; Innovation LLC (Mauricio Arbelaez - USA)"/>
    <m/>
  </r>
  <r>
    <x v="11"/>
    <s v="Sales"/>
    <x v="1"/>
    <x v="1"/>
    <s v="TSXX-LOA2012"/>
    <x v="19"/>
    <x v="16"/>
    <s v="EE138079X1"/>
    <n v="-2"/>
    <n v="61600"/>
    <n v="-123200"/>
    <x v="0"/>
    <m/>
    <n v="20230027"/>
    <s v="Global Connection &amp; Innovation LLC (Mauricio Arbelaez - USA)"/>
    <m/>
  </r>
  <r>
    <x v="11"/>
    <s v="Purchasing"/>
    <x v="1"/>
    <x v="0"/>
    <s v="A-1PL-212012"/>
    <x v="20"/>
    <x v="16"/>
    <s v="L221107201"/>
    <n v="24"/>
    <n v="65949.40444444443"/>
    <n v="1582785.7066666663"/>
    <x v="0"/>
    <s v="BioRay 20230116"/>
    <m/>
    <m/>
    <m/>
  </r>
  <r>
    <x v="11"/>
    <s v="Purchasing"/>
    <x v="1"/>
    <x v="0"/>
    <s v="A-1PL-212012"/>
    <x v="20"/>
    <x v="16"/>
    <s v="L221107201"/>
    <n v="77"/>
    <n v="65949.40444444443"/>
    <n v="5078104.142222221"/>
    <x v="0"/>
    <s v="BioRay 20230116"/>
    <m/>
    <m/>
    <m/>
  </r>
  <r>
    <x v="11"/>
    <s v="Sales"/>
    <x v="1"/>
    <x v="0"/>
    <s v="A-1PL-212012"/>
    <x v="20"/>
    <x v="16"/>
    <s v="L221107201"/>
    <n v="-20"/>
    <n v="65949.40444444443"/>
    <n v="-1318988.0888888887"/>
    <x v="0"/>
    <m/>
    <n v="20230026"/>
    <s v="MediLine (JJ Grand Prix - Guatemala)"/>
    <m/>
  </r>
  <r>
    <x v="12"/>
    <s v="Sales"/>
    <x v="1"/>
    <x v="0"/>
    <s v="A-1PIZC-212014"/>
    <x v="24"/>
    <x v="20"/>
    <s v="L220812801"/>
    <n v="-9"/>
    <n v="73331"/>
    <n v="-659979"/>
    <x v="1"/>
    <m/>
    <n v="20230028"/>
    <s v="Smile Arc (Martinelli)"/>
    <m/>
  </r>
  <r>
    <x v="12"/>
    <s v="Sales"/>
    <x v="1"/>
    <x v="0"/>
    <s v="A-1PIZC-212017"/>
    <x v="22"/>
    <x v="18"/>
    <s v="L220922201"/>
    <n v="-2"/>
    <n v="84287.164444444439"/>
    <n v="-168574.32888888888"/>
    <x v="1"/>
    <m/>
    <n v="20230028"/>
    <s v="Smile Arc (Martinelli)"/>
    <m/>
  </r>
  <r>
    <x v="11"/>
    <s v="Purchasing"/>
    <x v="1"/>
    <x v="0"/>
    <s v="A-1PL-212010"/>
    <x v="25"/>
    <x v="7"/>
    <s v="L221110401"/>
    <n v="10"/>
    <n v="65949.40444444443"/>
    <n v="659494.04444444436"/>
    <x v="0"/>
    <s v="BioRay 20230116"/>
    <m/>
    <m/>
    <m/>
  </r>
  <r>
    <x v="12"/>
    <s v="Sales"/>
    <x v="0"/>
    <x v="0"/>
    <n v="3308050"/>
    <x v="21"/>
    <x v="17"/>
    <s v="NA"/>
    <n v="-2"/>
    <n v="505243.49166666658"/>
    <n v="-1010486.9833333332"/>
    <x v="1"/>
    <m/>
    <n v="20230028"/>
    <s v="Smile Arc (Martinelli)"/>
    <m/>
  </r>
  <r>
    <x v="12"/>
    <s v="Sales"/>
    <x v="0"/>
    <x v="0"/>
    <n v="3318225"/>
    <x v="23"/>
    <x v="19"/>
    <s v="NA"/>
    <n v="-2"/>
    <n v="153420.53519000002"/>
    <n v="-306841.07038000005"/>
    <x v="1"/>
    <m/>
    <n v="20230028"/>
    <s v="Smile Arc (Martinelli)"/>
    <m/>
  </r>
  <r>
    <x v="12"/>
    <s v="Sales"/>
    <x v="1"/>
    <x v="0"/>
    <s v="A-1PL-212012"/>
    <x v="20"/>
    <x v="16"/>
    <s v="L220701501"/>
    <n v="-4"/>
    <n v="73331"/>
    <n v="-293324"/>
    <x v="0"/>
    <m/>
    <n v="20230028"/>
    <s v="Smile Arc (Martinelli)"/>
    <m/>
  </r>
  <r>
    <x v="12"/>
    <s v="Sales"/>
    <x v="1"/>
    <x v="0"/>
    <s v="A-1PL-212012"/>
    <x v="20"/>
    <x v="16"/>
    <s v="L221107201"/>
    <n v="-2"/>
    <n v="65949.40444444443"/>
    <n v="-131898.80888888886"/>
    <x v="0"/>
    <m/>
    <n v="20230028"/>
    <s v="Smile Arc (Martinelli)"/>
    <m/>
  </r>
  <r>
    <x v="13"/>
    <s v="Sales"/>
    <x v="0"/>
    <x v="0"/>
    <n v="3308050"/>
    <x v="21"/>
    <x v="17"/>
    <s v="NA"/>
    <n v="-20"/>
    <n v="505243.49166666658"/>
    <n v="-10104869.833333332"/>
    <x v="1"/>
    <m/>
    <n v="20230030"/>
    <s v="Orthopremium ltda"/>
    <m/>
  </r>
  <r>
    <x v="14"/>
    <s v="Inventory movement"/>
    <x v="1"/>
    <x v="0"/>
    <s v="A-1PL-212014"/>
    <x v="8"/>
    <x v="8"/>
    <s v="L210904601"/>
    <n v="-1"/>
    <n v="73331"/>
    <n v="-73331"/>
    <x v="1"/>
    <m/>
    <m/>
    <m/>
    <s v="Oscar Haptica (archivo STL Perú)"/>
  </r>
  <r>
    <x v="14"/>
    <s v="Inventory movement"/>
    <x v="0"/>
    <x v="0"/>
    <n v="3308050"/>
    <x v="21"/>
    <x v="17"/>
    <s v="NA"/>
    <n v="-1"/>
    <n v="505243.49166666658"/>
    <n v="-505243.49166666658"/>
    <x v="1"/>
    <m/>
    <m/>
    <m/>
    <s v="Oscar Haptica (archivo STL Perú)"/>
  </r>
  <r>
    <x v="1"/>
    <s v="Purchasing"/>
    <x v="1"/>
    <x v="1"/>
    <s v="TSXX-LOA1508"/>
    <x v="12"/>
    <x v="5"/>
    <s v="EE138062X1"/>
    <n v="1"/>
    <n v="51750"/>
    <n v="51750"/>
    <x v="0"/>
    <s v="FV-105224"/>
    <m/>
    <m/>
    <m/>
  </r>
  <r>
    <x v="1"/>
    <s v="Purchasing"/>
    <x v="1"/>
    <x v="1"/>
    <s v="TSXX-LOA1508"/>
    <x v="12"/>
    <x v="5"/>
    <s v="EE138065X1"/>
    <n v="5"/>
    <n v="51750"/>
    <n v="258750"/>
    <x v="0"/>
    <s v="FV-105224"/>
    <m/>
    <m/>
    <m/>
  </r>
  <r>
    <x v="1"/>
    <s v="Purchasing"/>
    <x v="1"/>
    <x v="1"/>
    <s v="TSXX-LOA1508"/>
    <x v="12"/>
    <x v="5"/>
    <s v="EE141992X1"/>
    <n v="9"/>
    <n v="51750"/>
    <n v="465750"/>
    <x v="0"/>
    <s v="FV-105224"/>
    <m/>
    <m/>
    <m/>
  </r>
  <r>
    <x v="1"/>
    <s v="Purchasing"/>
    <x v="1"/>
    <x v="1"/>
    <s v="TSXX-LOA2008"/>
    <x v="13"/>
    <x v="6"/>
    <s v="EE122876X2"/>
    <n v="2"/>
    <n v="51750"/>
    <n v="103500"/>
    <x v="0"/>
    <s v="FV-105224"/>
    <m/>
    <m/>
    <m/>
  </r>
  <r>
    <x v="1"/>
    <s v="Purchasing"/>
    <x v="1"/>
    <x v="1"/>
    <s v="TSXX-LOA2008"/>
    <x v="13"/>
    <x v="6"/>
    <s v="EE133301X1R2"/>
    <n v="2"/>
    <n v="51750"/>
    <n v="103500"/>
    <x v="0"/>
    <s v="FV-105224"/>
    <m/>
    <m/>
    <m/>
  </r>
  <r>
    <x v="1"/>
    <s v="Purchasing"/>
    <x v="1"/>
    <x v="1"/>
    <s v="TSXX-LOA2008"/>
    <x v="13"/>
    <x v="6"/>
    <s v="EE141994X1"/>
    <n v="10"/>
    <n v="51750"/>
    <n v="517500"/>
    <x v="0"/>
    <s v="FV-105224"/>
    <m/>
    <m/>
    <m/>
  </r>
  <r>
    <x v="11"/>
    <s v="Sales"/>
    <x v="1"/>
    <x v="0"/>
    <s v="A-1PL-212010"/>
    <x v="25"/>
    <x v="7"/>
    <s v="L221110401"/>
    <n v="-10"/>
    <n v="65949.40444444443"/>
    <n v="-659494.04444444436"/>
    <x v="0"/>
    <m/>
    <n v="20230026"/>
    <s v="MediLine (JJ Grand Prix - Guatemala)"/>
    <m/>
  </r>
  <r>
    <x v="11"/>
    <s v="Sales"/>
    <x v="1"/>
    <x v="0"/>
    <s v="A-1PL-212010"/>
    <x v="25"/>
    <x v="7"/>
    <s v="L220923001"/>
    <n v="-8"/>
    <n v="65949.40444444443"/>
    <n v="-527595.23555555544"/>
    <x v="0"/>
    <m/>
    <n v="20230026"/>
    <s v="MediLine (JJ Grand Prix - Guatemala)"/>
    <m/>
  </r>
  <r>
    <x v="11"/>
    <s v="Sales"/>
    <x v="1"/>
    <x v="0"/>
    <s v="A-1PL-212010"/>
    <x v="25"/>
    <x v="7"/>
    <s v="L220923001"/>
    <n v="-12"/>
    <n v="65949.40444444443"/>
    <n v="-791392.85333333316"/>
    <x v="0"/>
    <m/>
    <n v="20230029"/>
    <s v="MediLine (JJ Grand Prix - Guatemala)"/>
    <m/>
  </r>
  <r>
    <x v="12"/>
    <s v="Sales"/>
    <x v="1"/>
    <x v="0"/>
    <s v="A-1PL-212010"/>
    <x v="25"/>
    <x v="7"/>
    <s v="L220923001"/>
    <n v="-30"/>
    <n v="65949.40444444443"/>
    <n v="-1978482.1333333328"/>
    <x v="0"/>
    <m/>
    <n v="20230028"/>
    <s v="Smile Arc (Martinelli)"/>
    <m/>
  </r>
  <r>
    <x v="1"/>
    <s v="Purchasing"/>
    <x v="1"/>
    <x v="1"/>
    <s v="TSXX-LOA2014"/>
    <x v="14"/>
    <x v="8"/>
    <s v="EE130446X1R1"/>
    <n v="3"/>
    <n v="51750"/>
    <n v="155250"/>
    <x v="0"/>
    <s v="FV-105224"/>
    <m/>
    <m/>
    <m/>
  </r>
  <r>
    <x v="1"/>
    <s v="Purchasing"/>
    <x v="1"/>
    <x v="1"/>
    <s v="TSXX-LOA2014"/>
    <x v="14"/>
    <x v="8"/>
    <s v="EE138088X1"/>
    <n v="2"/>
    <n v="51750"/>
    <n v="103500"/>
    <x v="0"/>
    <s v="FV-105224"/>
    <m/>
    <m/>
    <m/>
  </r>
  <r>
    <x v="1"/>
    <s v="Purchasing"/>
    <x v="1"/>
    <x v="1"/>
    <s v="TSXX-LOA2014"/>
    <x v="14"/>
    <x v="8"/>
    <s v="EE142363X1"/>
    <n v="5"/>
    <n v="51750"/>
    <n v="258750"/>
    <x v="0"/>
    <s v="FV-105224"/>
    <m/>
    <m/>
    <m/>
  </r>
  <r>
    <x v="1"/>
    <s v="Purchasing"/>
    <x v="1"/>
    <x v="1"/>
    <s v="TSXX-LOA2017"/>
    <x v="15"/>
    <x v="12"/>
    <s v="EE133310X1"/>
    <n v="4"/>
    <n v="51750"/>
    <n v="207000"/>
    <x v="0"/>
    <s v="FV-105224"/>
    <m/>
    <m/>
    <m/>
  </r>
  <r>
    <x v="1"/>
    <s v="Purchasing"/>
    <x v="1"/>
    <x v="1"/>
    <s v="TSXX-LOA2017"/>
    <x v="15"/>
    <x v="12"/>
    <s v="EE138093X1"/>
    <n v="1"/>
    <n v="51750"/>
    <n v="51750"/>
    <x v="0"/>
    <s v="FV-105224"/>
    <m/>
    <m/>
    <m/>
  </r>
  <r>
    <x v="1"/>
    <s v="Purchasing"/>
    <x v="1"/>
    <x v="1"/>
    <s v="TSXX-LOA2017"/>
    <x v="15"/>
    <x v="12"/>
    <s v="EE142006X1"/>
    <n v="10"/>
    <n v="51750"/>
    <n v="517500"/>
    <x v="0"/>
    <s v="FV-105224"/>
    <m/>
    <m/>
    <m/>
  </r>
  <r>
    <x v="1"/>
    <s v="Purchasing"/>
    <x v="1"/>
    <x v="1"/>
    <s v="TSXX-LOACE1508"/>
    <x v="26"/>
    <x v="13"/>
    <s v="EE138096X1"/>
    <n v="2"/>
    <n v="51750"/>
    <n v="103500"/>
    <x v="0"/>
    <s v="FV-105224"/>
    <m/>
    <m/>
    <m/>
  </r>
  <r>
    <x v="1"/>
    <s v="Sales"/>
    <x v="1"/>
    <x v="0"/>
    <s v="A-1PIZC-212014"/>
    <x v="24"/>
    <x v="20"/>
    <s v="L220812801"/>
    <n v="-7"/>
    <n v="73331"/>
    <n v="-513317"/>
    <x v="1"/>
    <m/>
    <n v="20230036"/>
    <s v="Smile Arc (Martinelli)"/>
    <m/>
  </r>
  <r>
    <x v="1"/>
    <s v="Sales"/>
    <x v="1"/>
    <x v="0"/>
    <s v="A-1PIZC-212014"/>
    <x v="24"/>
    <x v="20"/>
    <s v="L221108401"/>
    <n v="-3"/>
    <n v="84287.164444444439"/>
    <n v="-252861.49333333332"/>
    <x v="1"/>
    <m/>
    <n v="20230036"/>
    <s v="Smile Arc (Martinelli)"/>
    <m/>
  </r>
  <r>
    <x v="1"/>
    <s v="Sales"/>
    <x v="1"/>
    <x v="0"/>
    <s v="A-1PL-212008"/>
    <x v="6"/>
    <x v="6"/>
    <s v="L220504801"/>
    <n v="-8"/>
    <n v="65949.40444444443"/>
    <n v="-527595.23555555544"/>
    <x v="0"/>
    <m/>
    <n v="20230037"/>
    <s v="Grupo Helix (Panamá - Dra Ilka)"/>
    <m/>
  </r>
  <r>
    <x v="1"/>
    <s v="Sales"/>
    <x v="1"/>
    <x v="0"/>
    <s v="A-1PS-222012"/>
    <x v="9"/>
    <x v="9"/>
    <s v="L220407701"/>
    <n v="-8"/>
    <n v="73331"/>
    <n v="-586648"/>
    <x v="1"/>
    <m/>
    <n v="20230037"/>
    <s v="Grupo Helix (Panamá - Dra Ilka)"/>
    <m/>
  </r>
  <r>
    <x v="1"/>
    <s v="Sales"/>
    <x v="1"/>
    <x v="0"/>
    <s v="A-1PIZC-212014"/>
    <x v="24"/>
    <x v="20"/>
    <s v="L220812801"/>
    <n v="-16"/>
    <n v="73331"/>
    <n v="-1173296"/>
    <x v="1"/>
    <m/>
    <n v="20230037"/>
    <s v="Grupo Helix (Panamá - Dra Ilka)"/>
    <m/>
  </r>
  <r>
    <x v="1"/>
    <s v="Sales"/>
    <x v="1"/>
    <x v="0"/>
    <s v="A-1PIZC-212017"/>
    <x v="22"/>
    <x v="18"/>
    <s v="L220922201"/>
    <n v="-4"/>
    <n v="84287.164444444439"/>
    <n v="-337148.65777777776"/>
    <x v="1"/>
    <m/>
    <n v="20230037"/>
    <s v="Grupo Helix (Panamá - Dra Ilka)"/>
    <m/>
  </r>
  <r>
    <x v="1"/>
    <s v="Sales"/>
    <x v="1"/>
    <x v="0"/>
    <s v="A-1PL-211508"/>
    <x v="5"/>
    <x v="5"/>
    <s v="L211100801"/>
    <n v="-7"/>
    <n v="65949.40444444443"/>
    <n v="-461645.83111111098"/>
    <x v="0"/>
    <m/>
    <n v="20230037"/>
    <s v="Grupo Helix (Panamá - Dra Ilka)"/>
    <m/>
  </r>
  <r>
    <x v="1"/>
    <s v="Sales"/>
    <x v="0"/>
    <x v="0"/>
    <n v="3318055"/>
    <x v="0"/>
    <x v="0"/>
    <s v="NA"/>
    <n v="-1"/>
    <n v="2160000"/>
    <n v="-2160000"/>
    <x v="0"/>
    <m/>
    <n v="20230037"/>
    <s v="Grupo Helix (Panamá - Dra Ilka)"/>
    <m/>
  </r>
  <r>
    <x v="1"/>
    <s v="Sales"/>
    <x v="0"/>
    <x v="0"/>
    <n v="3308050"/>
    <x v="21"/>
    <x v="17"/>
    <s v="NA"/>
    <n v="-1"/>
    <n v="505243.49166666658"/>
    <n v="-505243.49166666658"/>
    <x v="1"/>
    <m/>
    <n v="20230037"/>
    <s v="Grupo Helix (Panamá - Dra Ilka)"/>
    <m/>
  </r>
  <r>
    <x v="1"/>
    <s v="Purchasing"/>
    <x v="1"/>
    <x v="1"/>
    <s v="TSXX-LOA2012"/>
    <x v="19"/>
    <x v="16"/>
    <s v="EE138077X1"/>
    <n v="1"/>
    <n v="51750"/>
    <n v="51750"/>
    <x v="0"/>
    <s v="FV-105224"/>
    <m/>
    <m/>
    <m/>
  </r>
  <r>
    <x v="1"/>
    <s v="Purchasing"/>
    <x v="1"/>
    <x v="1"/>
    <s v="TSXX-LOA2012"/>
    <x v="19"/>
    <x v="16"/>
    <s v="EE138080X1"/>
    <n v="13"/>
    <n v="51750"/>
    <n v="672750"/>
    <x v="0"/>
    <s v="FV-105224"/>
    <m/>
    <m/>
    <m/>
  </r>
  <r>
    <x v="15"/>
    <s v="Donación"/>
    <x v="0"/>
    <x v="0"/>
    <s v="SMES #09"/>
    <x v="10"/>
    <x v="10"/>
    <m/>
    <n v="-1"/>
    <m/>
    <m/>
    <x v="0"/>
    <m/>
    <m/>
    <s v="Donación Dra Beatriz Erazo"/>
    <m/>
  </r>
  <r>
    <x v="15"/>
    <s v="Donación"/>
    <x v="0"/>
    <x v="0"/>
    <s v="SMES #11"/>
    <x v="11"/>
    <x v="11"/>
    <m/>
    <n v="-1"/>
    <n v="73.06083650190115"/>
    <n v="-73.06083650190115"/>
    <x v="2"/>
    <m/>
    <m/>
    <s v="Donación Dra Beatriz Erazo"/>
    <m/>
  </r>
  <r>
    <x v="15"/>
    <s v="Donación"/>
    <x v="0"/>
    <x v="0"/>
    <s v="106-11"/>
    <x v="18"/>
    <x v="15"/>
    <m/>
    <n v="-1"/>
    <m/>
    <m/>
    <x v="0"/>
    <m/>
    <m/>
    <s v="Donación Dra Beatriz Erazo"/>
    <m/>
  </r>
  <r>
    <x v="15"/>
    <s v="Donación"/>
    <x v="1"/>
    <x v="1"/>
    <s v="TSXX-LOACE1508"/>
    <x v="26"/>
    <x v="13"/>
    <s v="EE138096X1"/>
    <n v="-2"/>
    <n v="61600"/>
    <m/>
    <x v="0"/>
    <m/>
    <m/>
    <s v="Donación Dr Villegas"/>
    <m/>
  </r>
  <r>
    <x v="15"/>
    <s v="Donación"/>
    <x v="1"/>
    <x v="1"/>
    <s v="TSXX-LOA1508"/>
    <x v="12"/>
    <x v="5"/>
    <s v="EE141992X1"/>
    <n v="-2"/>
    <n v="51750"/>
    <m/>
    <x v="0"/>
    <m/>
    <m/>
    <s v="Donación Dr Villegas"/>
    <m/>
  </r>
  <r>
    <x v="15"/>
    <s v="Donación"/>
    <x v="1"/>
    <x v="1"/>
    <s v="TSXX-LOA2008"/>
    <x v="13"/>
    <x v="6"/>
    <s v="EE141994X1"/>
    <n v="-2"/>
    <n v="51750"/>
    <m/>
    <x v="0"/>
    <m/>
    <m/>
    <s v="Donación Dr Villegas"/>
    <m/>
  </r>
  <r>
    <x v="1"/>
    <s v="Purchasing"/>
    <x v="1"/>
    <x v="1"/>
    <s v="TSXX-LOA2010"/>
    <x v="7"/>
    <x v="7"/>
    <s v="EE133303X1"/>
    <n v="12"/>
    <n v="51750"/>
    <n v="621000"/>
    <x v="0"/>
    <s v="FV-105224"/>
    <m/>
    <m/>
    <m/>
  </r>
  <r>
    <x v="15"/>
    <s v="Donación"/>
    <x v="1"/>
    <x v="1"/>
    <s v="TSXX-LOART2012"/>
    <x v="17"/>
    <x v="14"/>
    <s v="EE138101X1"/>
    <n v="-2"/>
    <n v="61600"/>
    <n v="-123200"/>
    <x v="0"/>
    <m/>
    <m/>
    <s v="Donación Dr Villegas"/>
    <m/>
  </r>
  <r>
    <x v="15"/>
    <s v="Donación"/>
    <x v="1"/>
    <x v="1"/>
    <s v="TSXX-LOA2014"/>
    <x v="14"/>
    <x v="8"/>
    <s v="EE138091X1"/>
    <n v="-2"/>
    <n v="61600"/>
    <n v="-123200"/>
    <x v="0"/>
    <m/>
    <m/>
    <s v="Donación Dr Villegas"/>
    <m/>
  </r>
  <r>
    <x v="15"/>
    <s v="Donación"/>
    <x v="1"/>
    <x v="1"/>
    <s v="TSXX-LOA2017"/>
    <x v="15"/>
    <x v="12"/>
    <s v="EE138094X1"/>
    <n v="-2"/>
    <n v="61600"/>
    <n v="-123200"/>
    <x v="0"/>
    <m/>
    <m/>
    <s v="Donación Dr Villegas"/>
    <m/>
  </r>
  <r>
    <x v="15"/>
    <s v="Donación"/>
    <x v="0"/>
    <x v="1"/>
    <s v="820-029"/>
    <x v="1"/>
    <x v="1"/>
    <n v="49116"/>
    <n v="-5"/>
    <n v="357000"/>
    <n v="-1785000"/>
    <x v="0"/>
    <m/>
    <m/>
    <s v="Donación Dr Villegas"/>
    <m/>
  </r>
  <r>
    <x v="15"/>
    <s v="Donación"/>
    <x v="0"/>
    <x v="1"/>
    <s v="820-031"/>
    <x v="2"/>
    <x v="2"/>
    <n v="48791"/>
    <n v="-5"/>
    <n v="90440"/>
    <n v="-452200"/>
    <x v="0"/>
    <m/>
    <m/>
    <s v="Donación Dr Villegas"/>
    <m/>
  </r>
  <r>
    <x v="15"/>
    <s v="Donación"/>
    <x v="1"/>
    <x v="1"/>
    <s v="TSXX-LOA2012"/>
    <x v="19"/>
    <x v="16"/>
    <s v="EE138080X1"/>
    <n v="-1"/>
    <n v="51750"/>
    <n v="-51750"/>
    <x v="0"/>
    <m/>
    <m/>
    <s v="Donación Dr Villegas"/>
    <m/>
  </r>
  <r>
    <x v="15"/>
    <s v="Donación"/>
    <x v="1"/>
    <x v="1"/>
    <s v="TSXX-LOA2012"/>
    <x v="19"/>
    <x v="16"/>
    <s v="EE138077X1"/>
    <n v="-1"/>
    <n v="51750"/>
    <n v="-51750"/>
    <x v="0"/>
    <m/>
    <m/>
    <s v="Donación Dr Villegas"/>
    <m/>
  </r>
  <r>
    <x v="16"/>
    <s v="Purchasing"/>
    <x v="1"/>
    <x v="1"/>
    <s v="TSXX-LOA2008"/>
    <x v="13"/>
    <x v="6"/>
    <s v="EE121923X1"/>
    <n v="10"/>
    <n v="51750"/>
    <n v="517500"/>
    <x v="0"/>
    <s v="FV-105529"/>
    <m/>
    <m/>
    <m/>
  </r>
  <r>
    <x v="1"/>
    <s v="Purchasing"/>
    <x v="1"/>
    <x v="1"/>
    <s v="TSXX-LOA2010"/>
    <x v="7"/>
    <x v="7"/>
    <s v="EE141996X1"/>
    <n v="9"/>
    <n v="51750"/>
    <n v="465750"/>
    <x v="0"/>
    <s v="FV-105224"/>
    <m/>
    <m/>
    <m/>
  </r>
  <r>
    <x v="1"/>
    <s v="Purchasing"/>
    <x v="1"/>
    <x v="1"/>
    <s v="TSXX-LOA2010"/>
    <x v="7"/>
    <x v="7"/>
    <s v="EE148354X1"/>
    <n v="40"/>
    <n v="51750"/>
    <n v="2070000"/>
    <x v="0"/>
    <s v="FV-105224"/>
    <m/>
    <m/>
    <m/>
  </r>
  <r>
    <x v="15"/>
    <s v="Donación"/>
    <x v="1"/>
    <x v="1"/>
    <s v="TSXX-LOA2010"/>
    <x v="7"/>
    <x v="7"/>
    <s v="EE148352X1"/>
    <n v="-2"/>
    <n v="51750"/>
    <n v="-103500"/>
    <x v="0"/>
    <m/>
    <m/>
    <s v="Donación Dr Villegas"/>
    <m/>
  </r>
  <r>
    <x v="16"/>
    <s v="Purchasing"/>
    <x v="1"/>
    <x v="1"/>
    <s v="TSXX-LOA2012"/>
    <x v="19"/>
    <x v="16"/>
    <s v="EE148360X1"/>
    <n v="60"/>
    <n v="51750"/>
    <n v="3105000"/>
    <x v="0"/>
    <s v="FV-105529"/>
    <m/>
    <m/>
    <m/>
  </r>
  <r>
    <x v="16"/>
    <s v="Purchasing"/>
    <x v="1"/>
    <x v="1"/>
    <s v="TSXX-LOA2012"/>
    <x v="19"/>
    <x v="16"/>
    <s v="EE148367X1"/>
    <n v="60"/>
    <n v="51750"/>
    <n v="3105000"/>
    <x v="0"/>
    <s v="FV-105529"/>
    <m/>
    <m/>
    <m/>
  </r>
  <r>
    <x v="16"/>
    <s v="Purchasing"/>
    <x v="1"/>
    <x v="1"/>
    <s v="TSXX-LOA2012"/>
    <x v="19"/>
    <x v="16"/>
    <s v="EE148368X1"/>
    <n v="60"/>
    <n v="51750"/>
    <n v="3105000"/>
    <x v="0"/>
    <s v="FV-105529"/>
    <m/>
    <m/>
    <m/>
  </r>
  <r>
    <x v="17"/>
    <s v="Inventory movement"/>
    <x v="0"/>
    <x v="0"/>
    <n v="3318225"/>
    <x v="23"/>
    <x v="19"/>
    <m/>
    <n v="-1"/>
    <n v="153420.53519000002"/>
    <n v="-153420.53519000002"/>
    <x v="1"/>
    <m/>
    <m/>
    <m/>
    <s v="Oscar Haptica (archivo STL Perú)"/>
  </r>
  <r>
    <x v="17"/>
    <s v="Inventory movement"/>
    <x v="0"/>
    <x v="0"/>
    <s v="SMES #11"/>
    <x v="11"/>
    <x v="11"/>
    <m/>
    <n v="-1"/>
    <n v="73.06083650190115"/>
    <n v="-73.06083650190115"/>
    <x v="2"/>
    <m/>
    <m/>
    <m/>
    <s v="Oscar Haptica (archivo STL Perú)"/>
  </r>
  <r>
    <x v="17"/>
    <s v="Inventory movement"/>
    <x v="0"/>
    <x v="0"/>
    <s v="106-11"/>
    <x v="18"/>
    <x v="15"/>
    <m/>
    <n v="-1"/>
    <m/>
    <m/>
    <x v="0"/>
    <m/>
    <m/>
    <m/>
    <s v="Oscar Haptica (archivo STL Perú)"/>
  </r>
  <r>
    <x v="17"/>
    <s v="Purchasing"/>
    <x v="1"/>
    <x v="1"/>
    <s v="TSXX-LOA2014"/>
    <x v="14"/>
    <x v="8"/>
    <s v="EE148373X1"/>
    <n v="60"/>
    <n v="51750"/>
    <n v="3105000"/>
    <x v="0"/>
    <s v="FV-105696"/>
    <m/>
    <m/>
    <m/>
  </r>
  <r>
    <x v="17"/>
    <s v="Purchasing"/>
    <x v="1"/>
    <x v="1"/>
    <s v="TSXX-LOA2014"/>
    <x v="14"/>
    <x v="8"/>
    <s v="EE148376X1"/>
    <n v="60"/>
    <n v="51750"/>
    <n v="3105000"/>
    <x v="0"/>
    <s v="FV-105696"/>
    <m/>
    <m/>
    <m/>
  </r>
  <r>
    <x v="17"/>
    <s v="Purchasing"/>
    <x v="1"/>
    <x v="1"/>
    <s v="TSXX-LOA2014"/>
    <x v="14"/>
    <x v="8"/>
    <s v="EE148377X1"/>
    <n v="60"/>
    <n v="51750"/>
    <n v="3105000"/>
    <x v="0"/>
    <s v="FV-105696"/>
    <m/>
    <m/>
    <m/>
  </r>
  <r>
    <x v="17"/>
    <s v="Purchasing"/>
    <x v="1"/>
    <x v="1"/>
    <s v="TSXX-LOA2017"/>
    <x v="15"/>
    <x v="12"/>
    <s v="EE148379X1"/>
    <n v="60"/>
    <n v="51750"/>
    <n v="3105000"/>
    <x v="0"/>
    <s v="FV-105696"/>
    <m/>
    <m/>
    <m/>
  </r>
  <r>
    <x v="17"/>
    <s v="Purchasing"/>
    <x v="1"/>
    <x v="1"/>
    <s v="TSXX-LOA2012"/>
    <x v="19"/>
    <x v="16"/>
    <s v="EE148366X1"/>
    <n v="6"/>
    <n v="51750"/>
    <n v="310500"/>
    <x v="0"/>
    <s v="FV-105696"/>
    <m/>
    <m/>
    <m/>
  </r>
  <r>
    <x v="16"/>
    <s v="Purchasing"/>
    <x v="1"/>
    <x v="1"/>
    <s v="TSXX-LOA2010"/>
    <x v="7"/>
    <x v="7"/>
    <s v="EE148354X1"/>
    <n v="10"/>
    <n v="51750"/>
    <n v="517500"/>
    <x v="0"/>
    <s v="FV-105529"/>
    <m/>
    <m/>
    <m/>
  </r>
  <r>
    <x v="18"/>
    <s v="Inventory loan"/>
    <x v="1"/>
    <x v="1"/>
    <s v="TSXX-LOA2014"/>
    <x v="14"/>
    <x v="8"/>
    <s v="EE138091X1"/>
    <n v="-8"/>
    <n v="61600"/>
    <n v="-492800"/>
    <x v="0"/>
    <m/>
    <n v="20230046"/>
    <m/>
    <s v="COIDES"/>
  </r>
  <r>
    <x v="18"/>
    <s v="Inventory loan"/>
    <x v="1"/>
    <x v="1"/>
    <s v="TSXX-LOA2012"/>
    <x v="19"/>
    <x v="16"/>
    <s v="EE138080X1"/>
    <n v="-12"/>
    <n v="51750"/>
    <n v="-621000"/>
    <x v="0"/>
    <m/>
    <n v="20230046"/>
    <m/>
    <s v="COIDES"/>
  </r>
  <r>
    <x v="19"/>
    <s v="Purchasing"/>
    <x v="1"/>
    <x v="0"/>
    <s v="V-201408"/>
    <x v="27"/>
    <x v="21"/>
    <s v="L221110101"/>
    <n v="15"/>
    <n v="93249"/>
    <n v="1398735"/>
    <x v="0"/>
    <s v="Orthopremium FEV7261"/>
    <m/>
    <m/>
    <m/>
  </r>
  <r>
    <x v="19"/>
    <s v="Purchasing"/>
    <x v="1"/>
    <x v="0"/>
    <s v="A-1PL-211508"/>
    <x v="5"/>
    <x v="5"/>
    <s v="L220602101"/>
    <n v="50"/>
    <n v="81594"/>
    <n v="4079700"/>
    <x v="0"/>
    <s v="Orthopremium FEV7261"/>
    <m/>
    <m/>
    <m/>
  </r>
  <r>
    <x v="19"/>
    <s v="Purchasing"/>
    <x v="1"/>
    <x v="0"/>
    <s v="A-1PL-212008"/>
    <x v="6"/>
    <x v="6"/>
    <s v="L220504801"/>
    <n v="60"/>
    <n v="81594"/>
    <n v="4895640"/>
    <x v="0"/>
    <s v="Orthopremium FEV7261"/>
    <m/>
    <m/>
    <m/>
  </r>
  <r>
    <x v="16"/>
    <s v="Purchasing"/>
    <x v="1"/>
    <x v="1"/>
    <s v="TSXX-LOA2010"/>
    <x v="7"/>
    <x v="7"/>
    <s v="EE148358X1"/>
    <n v="60"/>
    <n v="51750"/>
    <n v="3105000"/>
    <x v="0"/>
    <s v="FV-105529"/>
    <m/>
    <m/>
    <m/>
  </r>
  <r>
    <x v="16"/>
    <s v="Purchasing"/>
    <x v="1"/>
    <x v="1"/>
    <s v="TSXX-LOA2010"/>
    <x v="7"/>
    <x v="7"/>
    <s v="EE148359X1"/>
    <n v="9"/>
    <n v="51750"/>
    <n v="465750"/>
    <x v="0"/>
    <s v="FV-105529"/>
    <m/>
    <m/>
    <m/>
  </r>
  <r>
    <x v="18"/>
    <s v="Inventory loan"/>
    <x v="1"/>
    <x v="1"/>
    <s v="TSXX-LOA2010"/>
    <x v="7"/>
    <x v="7"/>
    <s v="EE148354X1"/>
    <n v="-10"/>
    <n v="51750"/>
    <n v="-517500"/>
    <x v="0"/>
    <m/>
    <n v="20230046"/>
    <m/>
    <s v="COIDES"/>
  </r>
  <r>
    <x v="19"/>
    <s v="Purchasing"/>
    <x v="1"/>
    <x v="0"/>
    <s v="A-1PS-222012"/>
    <x v="9"/>
    <x v="9"/>
    <s v="L220601301"/>
    <n v="40"/>
    <n v="104000"/>
    <n v="4160000"/>
    <x v="1"/>
    <s v="Orthopremium FEV7261"/>
    <m/>
    <m/>
    <m/>
  </r>
  <r>
    <x v="19"/>
    <s v="Purchasing"/>
    <x v="1"/>
    <x v="0"/>
    <s v="A-1PIZC-212014"/>
    <x v="24"/>
    <x v="20"/>
    <s v="L221113401"/>
    <n v="20"/>
    <n v="104905"/>
    <n v="2098100"/>
    <x v="1"/>
    <s v="Orthopremium FEV7261"/>
    <m/>
    <m/>
    <m/>
  </r>
  <r>
    <x v="19"/>
    <s v="Purchasing"/>
    <x v="1"/>
    <x v="0"/>
    <s v="A-1PIZC-212017"/>
    <x v="22"/>
    <x v="18"/>
    <s v="L221110301"/>
    <n v="20"/>
    <n v="104905"/>
    <n v="2098100"/>
    <x v="1"/>
    <s v="Orthopremium FEV7261"/>
    <m/>
    <m/>
    <m/>
  </r>
  <r>
    <x v="19"/>
    <s v="Sales"/>
    <x v="1"/>
    <x v="0"/>
    <s v="A-1PL-211508"/>
    <x v="5"/>
    <x v="5"/>
    <s v="L211100801"/>
    <n v="-8"/>
    <n v="65949.40444444443"/>
    <n v="-527595.23555555544"/>
    <x v="0"/>
    <m/>
    <n v="20230047"/>
    <s v="Rodrigo García (Costa Rica)"/>
    <m/>
  </r>
  <r>
    <x v="19"/>
    <s v="Sales"/>
    <x v="1"/>
    <x v="0"/>
    <s v="A-1PL-212008"/>
    <x v="6"/>
    <x v="6"/>
    <s v="L220504801"/>
    <n v="-3"/>
    <n v="65949.40444444443"/>
    <n v="-197848.21333333329"/>
    <x v="0"/>
    <m/>
    <n v="20230047"/>
    <s v="Rodrigo García (Costa Rica)"/>
    <m/>
  </r>
  <r>
    <x v="19"/>
    <s v="Purchasing"/>
    <x v="1"/>
    <x v="0"/>
    <s v="A-1PL-212010"/>
    <x v="25"/>
    <x v="7"/>
    <s v="L220922901"/>
    <n v="100"/>
    <n v="81594"/>
    <n v="8159400"/>
    <x v="0"/>
    <s v="Orthopremium FEV7261"/>
    <m/>
    <m/>
    <m/>
  </r>
  <r>
    <x v="19"/>
    <s v="Sales"/>
    <x v="1"/>
    <x v="0"/>
    <s v="A-1PS-222012"/>
    <x v="9"/>
    <x v="9"/>
    <s v="L220601301"/>
    <n v="-2"/>
    <n v="104000"/>
    <n v="-208000"/>
    <x v="1"/>
    <m/>
    <n v="20230047"/>
    <s v="Rodrigo García (Costa Rica)"/>
    <m/>
  </r>
  <r>
    <x v="19"/>
    <s v="Sales"/>
    <x v="1"/>
    <x v="0"/>
    <s v="A-1PIZC-212014"/>
    <x v="24"/>
    <x v="20"/>
    <s v="L221108401"/>
    <n v="-12"/>
    <n v="84287.164444444439"/>
    <n v="-1011445.9733333333"/>
    <x v="1"/>
    <m/>
    <n v="20230047"/>
    <s v="Rodrigo García (Costa Rica)"/>
    <m/>
  </r>
  <r>
    <x v="19"/>
    <s v="Sales"/>
    <x v="1"/>
    <x v="0"/>
    <s v="A-1PIZC-212017"/>
    <x v="22"/>
    <x v="18"/>
    <s v="L220922201"/>
    <n v="-2"/>
    <n v="84287.164444444439"/>
    <n v="-168574.32888888888"/>
    <x v="1"/>
    <m/>
    <n v="20230047"/>
    <s v="Rodrigo García (Costa Rica)"/>
    <m/>
  </r>
  <r>
    <x v="19"/>
    <s v="Sales"/>
    <x v="1"/>
    <x v="1"/>
    <s v="TSXX-LOA2014"/>
    <x v="14"/>
    <x v="8"/>
    <s v="EE138091X1"/>
    <n v="-2"/>
    <n v="61600"/>
    <n v="-123200"/>
    <x v="0"/>
    <m/>
    <n v="20230047"/>
    <s v="Rodrigo García (Costa Rica)"/>
    <m/>
  </r>
  <r>
    <x v="19"/>
    <s v="Sales"/>
    <x v="0"/>
    <x v="1"/>
    <s v="820-031"/>
    <x v="2"/>
    <x v="2"/>
    <n v="48791"/>
    <n v="-2"/>
    <n v="90440"/>
    <n v="-180880"/>
    <x v="0"/>
    <m/>
    <n v="20230047"/>
    <s v="Rodrigo García (Costa Rica)"/>
    <m/>
  </r>
  <r>
    <x v="19"/>
    <s v="Sales"/>
    <x v="0"/>
    <x v="1"/>
    <s v="820-029"/>
    <x v="1"/>
    <x v="1"/>
    <n v="49116"/>
    <n v="-3"/>
    <n v="357000"/>
    <n v="-1071000"/>
    <x v="0"/>
    <m/>
    <n v="20230047"/>
    <s v="Rodrigo García (Costa Rica)"/>
    <m/>
  </r>
  <r>
    <x v="19"/>
    <s v="Sales"/>
    <x v="0"/>
    <x v="1"/>
    <s v="820-031"/>
    <x v="2"/>
    <x v="2"/>
    <n v="48791"/>
    <n v="-3"/>
    <n v="90440"/>
    <n v="-271320"/>
    <x v="0"/>
    <m/>
    <n v="20230047"/>
    <s v="Rodrigo García (Costa Rica)"/>
    <m/>
  </r>
  <r>
    <x v="19"/>
    <s v="Purchasing"/>
    <x v="1"/>
    <x v="0"/>
    <s v="A-1PL-212010"/>
    <x v="25"/>
    <x v="7"/>
    <s v="L220923001"/>
    <n v="100"/>
    <n v="81594"/>
    <n v="8159400"/>
    <x v="0"/>
    <s v="Orthopremium FEV7261"/>
    <m/>
    <m/>
    <m/>
  </r>
  <r>
    <x v="19"/>
    <s v="Damage"/>
    <x v="0"/>
    <x v="1"/>
    <s v="820-031"/>
    <x v="2"/>
    <x v="2"/>
    <n v="48791"/>
    <n v="-8"/>
    <n v="90440"/>
    <n v="-723520"/>
    <x v="0"/>
    <s v="Producto con caucho roto"/>
    <m/>
    <m/>
    <m/>
  </r>
  <r>
    <x v="19"/>
    <s v="Sales"/>
    <x v="1"/>
    <x v="1"/>
    <s v="TSXX-LOA2012"/>
    <x v="19"/>
    <x v="16"/>
    <s v="EE148367X1"/>
    <n v="-2"/>
    <n v="51750"/>
    <n v="-103500"/>
    <x v="0"/>
    <m/>
    <n v="20230047"/>
    <s v="Rodrigo García (Costa Rica)"/>
    <m/>
  </r>
  <r>
    <x v="20"/>
    <s v="Purchasing"/>
    <x v="1"/>
    <x v="1"/>
    <s v="TSXX-LOA2014"/>
    <x v="14"/>
    <x v="8"/>
    <s v="EE148374X1"/>
    <n v="10"/>
    <n v="51750"/>
    <n v="517500"/>
    <x v="0"/>
    <s v="FV-106020"/>
    <m/>
    <m/>
    <m/>
  </r>
  <r>
    <x v="20"/>
    <s v="Purchasing"/>
    <x v="1"/>
    <x v="1"/>
    <s v="TSXX-LOA2017"/>
    <x v="15"/>
    <x v="12"/>
    <s v="EE148380X1"/>
    <n v="5"/>
    <n v="51750"/>
    <n v="258750"/>
    <x v="0"/>
    <s v="FV-106020"/>
    <m/>
    <m/>
    <m/>
  </r>
  <r>
    <x v="20"/>
    <s v="Purchasing"/>
    <x v="1"/>
    <x v="1"/>
    <s v="TSXX-LOA2017"/>
    <x v="15"/>
    <x v="12"/>
    <s v="EE148381X1"/>
    <n v="20"/>
    <n v="51750"/>
    <n v="1035000"/>
    <x v="0"/>
    <s v="FV-106020"/>
    <m/>
    <m/>
    <m/>
  </r>
  <r>
    <x v="20"/>
    <s v="Purchasing"/>
    <x v="1"/>
    <x v="1"/>
    <s v="TSXX-LOA2008"/>
    <x v="13"/>
    <x v="6"/>
    <s v="EE148349X1"/>
    <n v="16"/>
    <n v="51750"/>
    <n v="828000"/>
    <x v="0"/>
    <s v="FV-106020"/>
    <m/>
    <m/>
    <m/>
  </r>
  <r>
    <x v="20"/>
    <s v="Purchasing"/>
    <x v="1"/>
    <x v="1"/>
    <s v="TSXX-LOA2008"/>
    <x v="13"/>
    <x v="6"/>
    <s v="EE148350X1"/>
    <n v="60"/>
    <n v="51750"/>
    <n v="3105000"/>
    <x v="0"/>
    <s v="FV-106020"/>
    <m/>
    <m/>
    <m/>
  </r>
  <r>
    <x v="20"/>
    <s v="Purchasing"/>
    <x v="1"/>
    <x v="1"/>
    <s v="TSXX-LOART2012"/>
    <x v="28"/>
    <x v="14"/>
    <s v="EE148384X1"/>
    <n v="50"/>
    <n v="51750"/>
    <n v="2587500"/>
    <x v="0"/>
    <s v="FV-106020"/>
    <m/>
    <m/>
    <m/>
  </r>
  <r>
    <x v="20"/>
    <s v="Training"/>
    <x v="1"/>
    <x v="1"/>
    <s v="TSXX-LOART2012"/>
    <x v="28"/>
    <x v="14"/>
    <s v="EE148384X1"/>
    <n v="-2"/>
    <n v="51750"/>
    <n v="-103500"/>
    <x v="0"/>
    <m/>
    <m/>
    <s v="Dra Elsa Arango"/>
    <m/>
  </r>
  <r>
    <x v="20"/>
    <s v="Training"/>
    <x v="1"/>
    <x v="1"/>
    <s v="TSXX-LOA2014"/>
    <x v="14"/>
    <x v="8"/>
    <s v="EE148374X1"/>
    <n v="-2"/>
    <n v="51750"/>
    <n v="-103500"/>
    <x v="0"/>
    <m/>
    <m/>
    <s v="Dra Elsa Arango"/>
    <m/>
  </r>
  <r>
    <x v="20"/>
    <s v="Training"/>
    <x v="1"/>
    <x v="1"/>
    <s v="TSXX-LOA2008"/>
    <x v="13"/>
    <x v="6"/>
    <s v="EE148349X1"/>
    <n v="-2"/>
    <n v="51750"/>
    <n v="-103500"/>
    <x v="0"/>
    <m/>
    <m/>
    <s v="Dra Elsa Arango"/>
    <m/>
  </r>
  <r>
    <x v="20"/>
    <s v="Purchasing"/>
    <x v="0"/>
    <x v="0"/>
    <n v="3348235"/>
    <x v="29"/>
    <x v="22"/>
    <m/>
    <n v="10"/>
    <n v="153420.53519000002"/>
    <n v="1534205.3519000001"/>
    <x v="0"/>
    <s v="BioRay 20230203"/>
    <m/>
    <m/>
    <m/>
  </r>
  <r>
    <x v="20"/>
    <s v="Purchasing"/>
    <x v="0"/>
    <x v="0"/>
    <n v="3318235"/>
    <x v="30"/>
    <x v="2"/>
    <m/>
    <n v="40"/>
    <n v="126823.496"/>
    <n v="5072939.84"/>
    <x v="1"/>
    <s v="BioRay 20230203"/>
    <m/>
    <m/>
    <m/>
  </r>
  <r>
    <x v="20"/>
    <s v="Sales"/>
    <x v="0"/>
    <x v="0"/>
    <n v="3348235"/>
    <x v="29"/>
    <x v="22"/>
    <m/>
    <n v="-5"/>
    <n v="153420.53519000002"/>
    <n v="-767102.67595000006"/>
    <x v="0"/>
    <m/>
    <n v="20230030"/>
    <s v="Orthopremium ltda"/>
    <m/>
  </r>
  <r>
    <x v="20"/>
    <s v="Sales"/>
    <x v="0"/>
    <x v="0"/>
    <n v="3318235"/>
    <x v="30"/>
    <x v="2"/>
    <m/>
    <n v="-20"/>
    <n v="126823.496"/>
    <n v="-2536469.92"/>
    <x v="1"/>
    <m/>
    <n v="20230030"/>
    <s v="Orthopremium ltda"/>
    <m/>
  </r>
  <r>
    <x v="19"/>
    <s v="Purchasing"/>
    <x v="1"/>
    <x v="0"/>
    <s v="A-1PL-212010"/>
    <x v="25"/>
    <x v="7"/>
    <s v="L221110401"/>
    <n v="100"/>
    <n v="81594"/>
    <n v="8159400"/>
    <x v="0"/>
    <s v="Orthopremium FEV7261"/>
    <m/>
    <m/>
    <m/>
  </r>
  <r>
    <x v="21"/>
    <s v="Inventory loan"/>
    <x v="1"/>
    <x v="1"/>
    <s v="TSXX-LOA2014"/>
    <x v="14"/>
    <x v="8"/>
    <s v="EE148375X1"/>
    <n v="8"/>
    <n v="51750"/>
    <n v="414000"/>
    <x v="0"/>
    <m/>
    <m/>
    <m/>
    <s v="COIDES"/>
  </r>
  <r>
    <x v="21"/>
    <s v="Purchasing"/>
    <x v="1"/>
    <x v="1"/>
    <s v="TSXX-LOA1508"/>
    <x v="12"/>
    <x v="5"/>
    <s v="EE148344X1"/>
    <n v="5"/>
    <n v="51750"/>
    <n v="258750"/>
    <x v="0"/>
    <s v="FV-106026"/>
    <m/>
    <m/>
    <m/>
  </r>
  <r>
    <x v="21"/>
    <s v="Purchasing"/>
    <x v="1"/>
    <x v="1"/>
    <s v="TSXX-LOA1508"/>
    <x v="12"/>
    <x v="5"/>
    <s v="EE148344X2"/>
    <n v="10"/>
    <n v="51750"/>
    <n v="517500"/>
    <x v="0"/>
    <s v="FV-106026"/>
    <m/>
    <m/>
    <m/>
  </r>
  <r>
    <x v="21"/>
    <s v="Purchasing"/>
    <x v="1"/>
    <x v="1"/>
    <s v="TSXX-LOA1508"/>
    <x v="12"/>
    <x v="5"/>
    <s v="EE148345X1"/>
    <n v="60"/>
    <n v="51750"/>
    <n v="3105000"/>
    <x v="0"/>
    <s v="FV-106026"/>
    <m/>
    <m/>
    <m/>
  </r>
  <r>
    <x v="21"/>
    <s v="Purchasing"/>
    <x v="1"/>
    <x v="1"/>
    <s v="TSXX-LOA1508"/>
    <x v="12"/>
    <x v="5"/>
    <s v="EE148346X1"/>
    <n v="60"/>
    <n v="51750"/>
    <n v="3105000"/>
    <x v="0"/>
    <s v="FV-106026"/>
    <m/>
    <m/>
    <m/>
  </r>
  <r>
    <x v="21"/>
    <s v="Purchasing"/>
    <x v="1"/>
    <x v="1"/>
    <s v="TSXX-LOA1508"/>
    <x v="12"/>
    <x v="5"/>
    <s v="EE148348X1"/>
    <n v="50"/>
    <n v="51750"/>
    <n v="2587500"/>
    <x v="0"/>
    <s v="FV-106026"/>
    <m/>
    <m/>
    <m/>
  </r>
  <r>
    <x v="21"/>
    <s v="Purchasing"/>
    <x v="1"/>
    <x v="1"/>
    <s v="TSXX-LOACE1508"/>
    <x v="31"/>
    <x v="13"/>
    <s v="EE148382X1"/>
    <n v="60"/>
    <n v="51750"/>
    <n v="3105000"/>
    <x v="0"/>
    <s v="FV-106026"/>
    <m/>
    <m/>
    <m/>
  </r>
  <r>
    <x v="21"/>
    <s v="Purchasing"/>
    <x v="1"/>
    <x v="1"/>
    <s v="TSXX-LOACE1508"/>
    <x v="31"/>
    <x v="13"/>
    <s v="EE149532X1"/>
    <n v="38"/>
    <n v="51750"/>
    <n v="1966500"/>
    <x v="0"/>
    <s v="FV-106026"/>
    <m/>
    <m/>
    <m/>
  </r>
  <r>
    <x v="22"/>
    <s v="Donación"/>
    <x v="1"/>
    <x v="1"/>
    <s v="TSXX-LOART2012"/>
    <x v="17"/>
    <x v="14"/>
    <s v="EE138101X1"/>
    <n v="-2"/>
    <n v="61600"/>
    <n v="-123200"/>
    <x v="0"/>
    <m/>
    <m/>
    <s v="Virginia - uso consultorio Elsa Arango"/>
    <m/>
  </r>
  <r>
    <x v="22"/>
    <s v="Donación"/>
    <x v="1"/>
    <x v="1"/>
    <s v="TSXX-LOA2014"/>
    <x v="14"/>
    <x v="8"/>
    <s v="EE148375X1"/>
    <n v="-2"/>
    <n v="51750"/>
    <n v="-103500"/>
    <x v="0"/>
    <m/>
    <m/>
    <s v="Virginia - uso consultorio Elsa Arango"/>
    <m/>
  </r>
  <r>
    <x v="19"/>
    <s v="Sales"/>
    <x v="1"/>
    <x v="0"/>
    <s v="A-1PL-212010"/>
    <x v="25"/>
    <x v="7"/>
    <s v="L221110401"/>
    <n v="-8"/>
    <n v="81594"/>
    <n v="-652752"/>
    <x v="0"/>
    <m/>
    <n v="20230047"/>
    <s v="Rodrigo García (Costa Rica)"/>
    <m/>
  </r>
  <r>
    <x v="22"/>
    <s v="Donación"/>
    <x v="1"/>
    <x v="1"/>
    <s v="TSXX-LOA2017"/>
    <x v="15"/>
    <x v="12"/>
    <s v="EE138094X1"/>
    <n v="-2"/>
    <n v="61600"/>
    <n v="-123200"/>
    <x v="0"/>
    <m/>
    <m/>
    <s v="Virginia - uso consultorio Elsa Arango"/>
    <m/>
  </r>
  <r>
    <x v="22"/>
    <s v="Inventory loan"/>
    <x v="0"/>
    <x v="1"/>
    <s v="820-032"/>
    <x v="32"/>
    <x v="19"/>
    <m/>
    <n v="10"/>
    <n v="83600"/>
    <n v="836000"/>
    <x v="0"/>
    <m/>
    <m/>
    <m/>
    <s v="Orthopremium"/>
  </r>
  <r>
    <x v="22"/>
    <s v="Inventory movement"/>
    <x v="0"/>
    <x v="1"/>
    <s v="820-028"/>
    <x v="33"/>
    <x v="23"/>
    <m/>
    <n v="10"/>
    <n v="172550"/>
    <n v="1725500"/>
    <x v="0"/>
    <m/>
    <m/>
    <m/>
    <s v="Orthopremium"/>
  </r>
  <r>
    <x v="22"/>
    <s v="Training"/>
    <x v="0"/>
    <x v="1"/>
    <s v="820-032"/>
    <x v="32"/>
    <x v="19"/>
    <m/>
    <n v="-10"/>
    <n v="83600"/>
    <n v="-836000"/>
    <x v="0"/>
    <m/>
    <m/>
    <s v="Certificación"/>
    <s v="Virgina Hurtado"/>
  </r>
  <r>
    <x v="22"/>
    <s v="Training"/>
    <x v="0"/>
    <x v="1"/>
    <s v="820-028"/>
    <x v="33"/>
    <x v="23"/>
    <m/>
    <n v="-11"/>
    <n v="172550"/>
    <n v="-1898050"/>
    <x v="0"/>
    <m/>
    <m/>
    <s v="Certificación"/>
    <s v="Virgina Hurtado"/>
  </r>
  <r>
    <x v="21"/>
    <s v="Inventory loan"/>
    <x v="1"/>
    <x v="1"/>
    <s v="TSXX-LOA2012"/>
    <x v="19"/>
    <x v="16"/>
    <s v="EE148362X1"/>
    <n v="20"/>
    <n v="51750"/>
    <n v="1035000"/>
    <x v="0"/>
    <m/>
    <m/>
    <m/>
    <s v="COIDES"/>
  </r>
  <r>
    <x v="1"/>
    <s v="Sales"/>
    <x v="1"/>
    <x v="0"/>
    <s v="A-1PL-212012"/>
    <x v="20"/>
    <x v="16"/>
    <s v="L221107201"/>
    <n v="-55"/>
    <n v="65949.40444444443"/>
    <n v="-3627217.2444444438"/>
    <x v="0"/>
    <m/>
    <n v="20230036"/>
    <s v="Smile Arc (Martinelli)"/>
    <m/>
  </r>
  <r>
    <x v="23"/>
    <s v="Inventory loan"/>
    <x v="1"/>
    <x v="1"/>
    <s v="TSXX-LOA2017"/>
    <x v="15"/>
    <x v="12"/>
    <s v="EE138094X1"/>
    <n v="-15"/>
    <n v="61600"/>
    <n v="-924000"/>
    <x v="0"/>
    <m/>
    <m/>
    <s v="Certificación - CLEMI"/>
    <s v="Virgina Hurtado"/>
  </r>
  <r>
    <x v="22"/>
    <s v="Donación"/>
    <x v="1"/>
    <x v="1"/>
    <s v="TSXX-LOA2012"/>
    <x v="19"/>
    <x v="16"/>
    <s v="EE148362X1"/>
    <n v="-1"/>
    <n v="51750"/>
    <n v="-51750"/>
    <x v="0"/>
    <m/>
    <m/>
    <s v="Virginia - uso consultorio Elsa Arango"/>
    <m/>
  </r>
  <r>
    <x v="22"/>
    <s v="Inventory loan"/>
    <x v="1"/>
    <x v="1"/>
    <s v="TSXX-LOA2012"/>
    <x v="19"/>
    <x v="16"/>
    <s v="EE148362X1"/>
    <n v="-5"/>
    <n v="51750"/>
    <n v="-258750"/>
    <x v="0"/>
    <m/>
    <s v="packing list 20230310 Orthopremium"/>
    <m/>
    <s v="Silvia Tellez"/>
  </r>
  <r>
    <x v="23"/>
    <s v="Inventory loan"/>
    <x v="1"/>
    <x v="1"/>
    <s v="TSXX-LOA2014"/>
    <x v="14"/>
    <x v="8"/>
    <s v="EE138091X1"/>
    <n v="-6"/>
    <n v="61600"/>
    <n v="-369600"/>
    <x v="0"/>
    <m/>
    <m/>
    <s v="Certificación - CLEMI"/>
    <s v="Virgina Hurtado"/>
  </r>
  <r>
    <x v="23"/>
    <s v="Inventory loan"/>
    <x v="1"/>
    <x v="1"/>
    <s v="TSXX-LOA2014"/>
    <x v="14"/>
    <x v="8"/>
    <s v="EE148377X1"/>
    <n v="-14"/>
    <n v="51750"/>
    <n v="-724500"/>
    <x v="0"/>
    <m/>
    <m/>
    <s v="Certificación - CLEMI"/>
    <s v="Virgina Hurtado"/>
  </r>
  <r>
    <x v="19"/>
    <s v="Gift"/>
    <x v="1"/>
    <x v="1"/>
    <s v="TSXX-LOA2010"/>
    <x v="7"/>
    <x v="7"/>
    <s v="EE148352X1"/>
    <n v="-6"/>
    <n v="51750"/>
    <n v="-310500"/>
    <x v="0"/>
    <m/>
    <n v="20230047"/>
    <s v="Rodrigo García (Costa Rica)"/>
    <m/>
  </r>
  <r>
    <x v="21"/>
    <s v="Inventory loan"/>
    <x v="1"/>
    <x v="1"/>
    <s v="TSXX-LOA2010"/>
    <x v="7"/>
    <x v="7"/>
    <s v="EE148353X1"/>
    <n v="10"/>
    <n v="51750"/>
    <n v="517500"/>
    <x v="0"/>
    <m/>
    <m/>
    <m/>
    <s v="COIDES"/>
  </r>
  <r>
    <x v="22"/>
    <s v="Donación"/>
    <x v="1"/>
    <x v="1"/>
    <s v="TSXX-LOA2010"/>
    <x v="7"/>
    <x v="7"/>
    <s v="EE148353X1"/>
    <n v="-2"/>
    <n v="51750"/>
    <n v="-103500"/>
    <x v="0"/>
    <m/>
    <m/>
    <s v="Virginia - uso consultorio Elsa Arango"/>
    <m/>
  </r>
  <r>
    <x v="23"/>
    <s v="Inventory loan"/>
    <x v="1"/>
    <x v="1"/>
    <s v="TSXX-LOA2008"/>
    <x v="13"/>
    <x v="6"/>
    <s v="EE121923X1"/>
    <n v="-10"/>
    <n v="51750"/>
    <n v="-517500"/>
    <x v="0"/>
    <m/>
    <m/>
    <s v="Certificación - CLEMI"/>
    <s v="Virgina Hurtado"/>
  </r>
  <r>
    <x v="23"/>
    <s v="Inventory loan"/>
    <x v="1"/>
    <x v="1"/>
    <s v="TSXX-LOA2008"/>
    <x v="13"/>
    <x v="6"/>
    <s v="EE141994X1"/>
    <n v="-8"/>
    <n v="51750"/>
    <n v="-414000"/>
    <x v="0"/>
    <m/>
    <m/>
    <s v="Certificación - CLEMI"/>
    <s v="Virgina Hurtado"/>
  </r>
  <r>
    <x v="23"/>
    <s v="Inventory loan"/>
    <x v="1"/>
    <x v="1"/>
    <s v="TSXX-LOA2008"/>
    <x v="13"/>
    <x v="6"/>
    <s v="EE122876X2"/>
    <n v="-2"/>
    <n v="51750"/>
    <n v="-103500"/>
    <x v="0"/>
    <m/>
    <m/>
    <s v="Certificación - CLEMI"/>
    <s v="Virgina Hurtado"/>
  </r>
  <r>
    <x v="23"/>
    <s v="Inventory loan"/>
    <x v="1"/>
    <x v="1"/>
    <s v="TSXX-LOA1508"/>
    <x v="12"/>
    <x v="5"/>
    <s v="EE148344X1"/>
    <n v="-5"/>
    <n v="51750"/>
    <n v="-258750"/>
    <x v="0"/>
    <m/>
    <m/>
    <s v="Certificación - CLEMI"/>
    <s v="Virgina Hurtado"/>
  </r>
  <r>
    <x v="23"/>
    <s v="Inventory loan"/>
    <x v="1"/>
    <x v="1"/>
    <s v="TSXX-LOA1508"/>
    <x v="12"/>
    <x v="5"/>
    <s v="EE148344X2"/>
    <n v="-10"/>
    <n v="51750"/>
    <n v="-517500"/>
    <x v="0"/>
    <m/>
    <m/>
    <s v="Certificación - CLEMI"/>
    <s v="Virgina Hurtado"/>
  </r>
  <r>
    <x v="23"/>
    <s v="Inventory loan"/>
    <x v="1"/>
    <x v="1"/>
    <s v="TSXX-LOA1508"/>
    <x v="12"/>
    <x v="5"/>
    <s v="EE148348X1"/>
    <n v="-5"/>
    <n v="51750"/>
    <n v="-258750"/>
    <x v="0"/>
    <m/>
    <m/>
    <s v="Certificación - CLEMI"/>
    <s v="Virgina Hurtado"/>
  </r>
  <r>
    <x v="23"/>
    <s v="Inventory loan"/>
    <x v="1"/>
    <x v="1"/>
    <s v="TSXX-LOACE1508"/>
    <x v="31"/>
    <x v="13"/>
    <s v="EE149532X1"/>
    <n v="-20"/>
    <n v="51750"/>
    <n v="-1035000"/>
    <x v="0"/>
    <m/>
    <m/>
    <s v="Certificación - CLEMI"/>
    <s v="Virgina Hurtado"/>
  </r>
  <r>
    <x v="23"/>
    <s v="Inventory loan"/>
    <x v="1"/>
    <x v="1"/>
    <s v="TSXX-LOACE1508"/>
    <x v="31"/>
    <x v="13"/>
    <s v="EE149532X1"/>
    <n v="-2"/>
    <n v="51750"/>
    <n v="-103500"/>
    <x v="0"/>
    <m/>
    <m/>
    <s v="Certificación"/>
    <s v="Stand Ankyra"/>
  </r>
  <r>
    <x v="23"/>
    <s v="Inventory loan"/>
    <x v="1"/>
    <x v="1"/>
    <s v="TSXX-LOA1508"/>
    <x v="12"/>
    <x v="5"/>
    <s v="EE148348X1"/>
    <n v="-2"/>
    <n v="51750"/>
    <n v="-103500"/>
    <x v="0"/>
    <m/>
    <m/>
    <s v="Certificación"/>
    <s v="Stand Ankyra"/>
  </r>
  <r>
    <x v="23"/>
    <s v="Inventory loan"/>
    <x v="1"/>
    <x v="1"/>
    <s v="TSXX-LOA2008"/>
    <x v="13"/>
    <x v="6"/>
    <s v="EE133301X1R2"/>
    <n v="-2"/>
    <n v="51750"/>
    <n v="-103500"/>
    <x v="0"/>
    <m/>
    <m/>
    <s v="Certificación"/>
    <s v="Stand Ankyra"/>
  </r>
  <r>
    <x v="23"/>
    <s v="Inventory loan"/>
    <x v="1"/>
    <x v="1"/>
    <s v="TSXX-LOA2010"/>
    <x v="7"/>
    <x v="7"/>
    <s v="EE148353X1"/>
    <n v="-8"/>
    <n v="51750"/>
    <n v="-414000"/>
    <x v="0"/>
    <m/>
    <m/>
    <s v="Certificación - CLEMI"/>
    <s v="Virgina Hurtado"/>
  </r>
  <r>
    <x v="23"/>
    <s v="Inventory loan"/>
    <x v="1"/>
    <x v="1"/>
    <s v="TSXX-LOA2012"/>
    <x v="19"/>
    <x v="16"/>
    <s v="EE148362X1"/>
    <n v="-13"/>
    <n v="51750"/>
    <n v="-672750"/>
    <x v="0"/>
    <m/>
    <m/>
    <s v="Certificación - CLEMI"/>
    <s v="Virgina Hurtado"/>
  </r>
  <r>
    <x v="23"/>
    <s v="Inventory loan"/>
    <x v="1"/>
    <x v="1"/>
    <s v="TSXX-LOA2014"/>
    <x v="14"/>
    <x v="8"/>
    <s v="EE148375X1"/>
    <n v="-2"/>
    <n v="51750"/>
    <n v="-103500"/>
    <x v="0"/>
    <m/>
    <m/>
    <s v="Certificación"/>
    <s v="Stand Ankyra"/>
  </r>
  <r>
    <x v="23"/>
    <s v="Inventory loan"/>
    <x v="1"/>
    <x v="1"/>
    <s v="TSXX-LOA2017"/>
    <x v="15"/>
    <x v="12"/>
    <s v="EE138094X1"/>
    <n v="-2"/>
    <n v="61600"/>
    <n v="-123200"/>
    <x v="0"/>
    <m/>
    <m/>
    <s v="Certificación"/>
    <s v="Stand Ankyra"/>
  </r>
  <r>
    <x v="23"/>
    <s v="Inventory loan"/>
    <x v="1"/>
    <x v="1"/>
    <s v="TSXX-LOART2012"/>
    <x v="17"/>
    <x v="14"/>
    <s v="EE138101X1"/>
    <n v="-2"/>
    <n v="61600"/>
    <n v="-123200"/>
    <x v="0"/>
    <m/>
    <m/>
    <s v="Certificación"/>
    <s v="Stand Ankyra"/>
  </r>
  <r>
    <x v="23"/>
    <s v="Inventory loan"/>
    <x v="1"/>
    <x v="1"/>
    <s v="TSXX-LOA2010"/>
    <x v="7"/>
    <x v="7"/>
    <s v="EE148354X1"/>
    <n v="-10"/>
    <n v="51750"/>
    <n v="-517500"/>
    <x v="0"/>
    <m/>
    <m/>
    <s v="Certificación - CLEMI"/>
    <s v="Virgina Hurtado"/>
  </r>
  <r>
    <x v="24"/>
    <s v="Inventory"/>
    <x v="0"/>
    <x v="0"/>
    <n v="3338235"/>
    <x v="34"/>
    <x v="24"/>
    <s v="NA"/>
    <n v="1"/>
    <n v="153420.53519000002"/>
    <n v="153420.53519000002"/>
    <x v="1"/>
    <s v="Inventario recibido de Elsa Arango"/>
    <m/>
    <m/>
    <m/>
  </r>
  <r>
    <x v="24"/>
    <s v="Inventory"/>
    <x v="0"/>
    <x v="0"/>
    <n v="3318225"/>
    <x v="23"/>
    <x v="19"/>
    <m/>
    <n v="10"/>
    <n v="153420.53519000002"/>
    <n v="1534205.3519000001"/>
    <x v="1"/>
    <s v="Inventario recibido de Elsa Arango"/>
    <m/>
    <m/>
    <m/>
  </r>
  <r>
    <x v="25"/>
    <s v="Sales"/>
    <x v="1"/>
    <x v="0"/>
    <s v="M-211308"/>
    <x v="3"/>
    <x v="3"/>
    <s v="L210206901"/>
    <n v="-5"/>
    <n v="73331"/>
    <n v="-366655"/>
    <x v="0"/>
    <m/>
    <n v="20230064"/>
    <s v="Dr Carlos Ramiro Llusca (Ecuador)"/>
    <m/>
  </r>
  <r>
    <x v="25"/>
    <s v="Sales"/>
    <x v="1"/>
    <x v="0"/>
    <s v="A-1PL-211408"/>
    <x v="4"/>
    <x v="4"/>
    <s v="L210905201"/>
    <n v="-4"/>
    <n v="73331"/>
    <n v="-293324"/>
    <x v="0"/>
    <m/>
    <n v="20230064"/>
    <s v="Dr Carlos Ramiro Llusca (Ecuador)"/>
    <m/>
  </r>
  <r>
    <x v="25"/>
    <s v="Sales"/>
    <x v="1"/>
    <x v="0"/>
    <s v="A-1PL-211508"/>
    <x v="5"/>
    <x v="5"/>
    <s v="L220602101"/>
    <n v="-6"/>
    <n v="65949.40444444443"/>
    <n v="-395696.42666666658"/>
    <x v="0"/>
    <s v="BioRay 20230116"/>
    <n v="20230064"/>
    <s v="Dr Carlos Ramiro Llusca (Ecuador)"/>
    <m/>
  </r>
  <r>
    <x v="25"/>
    <s v="Sales"/>
    <x v="1"/>
    <x v="0"/>
    <s v="A-1PL-212008"/>
    <x v="6"/>
    <x v="6"/>
    <s v="L220504801"/>
    <n v="-6"/>
    <n v="65949.40444444443"/>
    <n v="-395696.42666666658"/>
    <x v="0"/>
    <m/>
    <n v="20230064"/>
    <s v="Dr Carlos Ramiro Llusca (Ecuador)"/>
    <m/>
  </r>
  <r>
    <x v="23"/>
    <s v="Inventory loan"/>
    <x v="1"/>
    <x v="1"/>
    <s v="TSXX-LOA2010"/>
    <x v="7"/>
    <x v="7"/>
    <s v="EE148359X1"/>
    <n v="-2"/>
    <n v="51750"/>
    <n v="-103500"/>
    <x v="0"/>
    <m/>
    <m/>
    <s v="Certificación - CLEMI"/>
    <s v="Virgina Hurtado"/>
  </r>
  <r>
    <x v="19"/>
    <s v="Purchasing"/>
    <x v="1"/>
    <x v="0"/>
    <s v="A-1PL-212012"/>
    <x v="20"/>
    <x v="16"/>
    <s v="L221107201"/>
    <n v="50"/>
    <n v="81594"/>
    <n v="4079700"/>
    <x v="0"/>
    <s v="Orthopremium FEV7261"/>
    <m/>
    <m/>
    <m/>
  </r>
  <r>
    <x v="25"/>
    <s v="Sales"/>
    <x v="1"/>
    <x v="0"/>
    <s v="A-1PIZC-212014"/>
    <x v="24"/>
    <x v="20"/>
    <s v="L221108401"/>
    <n v="-20"/>
    <n v="84287.164444444439"/>
    <n v="-1685743.2888888889"/>
    <x v="1"/>
    <m/>
    <n v="20230064"/>
    <s v="Dr Carlos Ramiro Llusca (Ecuador)"/>
    <m/>
  </r>
  <r>
    <x v="25"/>
    <s v="Sales"/>
    <x v="0"/>
    <x v="0"/>
    <n v="3338235"/>
    <x v="34"/>
    <x v="24"/>
    <s v="NA"/>
    <n v="-1"/>
    <n v="153420.53519000002"/>
    <n v="-153420.53519000002"/>
    <x v="1"/>
    <m/>
    <n v="20230064"/>
    <s v="Dr Carlos Ramiro Llusca (Ecuador)"/>
    <m/>
  </r>
  <r>
    <x v="25"/>
    <s v="Sales"/>
    <x v="0"/>
    <x v="0"/>
    <s v="106-11"/>
    <x v="18"/>
    <x v="15"/>
    <m/>
    <n v="-1"/>
    <n v="336000"/>
    <n v="-336000"/>
    <x v="1"/>
    <m/>
    <n v="20230064"/>
    <s v="Dr Carlos Ramiro Llusca (Ecuador)"/>
    <m/>
  </r>
  <r>
    <x v="25"/>
    <s v="Sales"/>
    <x v="1"/>
    <x v="1"/>
    <s v="TSXX-LOA1508"/>
    <x v="12"/>
    <x v="5"/>
    <s v="EE148348X1"/>
    <n v="-3"/>
    <n v="51750"/>
    <n v="-155250"/>
    <x v="0"/>
    <m/>
    <n v="20230065"/>
    <s v="Julio Rodríguez (Salvador)"/>
    <m/>
  </r>
  <r>
    <x v="25"/>
    <s v="Sales"/>
    <x v="1"/>
    <x v="1"/>
    <s v="TSXX-LOA2008"/>
    <x v="13"/>
    <x v="6"/>
    <s v="EE148349X1"/>
    <n v="-3"/>
    <n v="51750"/>
    <n v="-155250"/>
    <x v="0"/>
    <m/>
    <n v="20230065"/>
    <s v="Julio Rodríguez (Salvador)"/>
    <m/>
  </r>
  <r>
    <x v="23"/>
    <s v="Inventory loan"/>
    <x v="1"/>
    <x v="1"/>
    <s v="TSXX-LOA2010"/>
    <x v="7"/>
    <x v="7"/>
    <s v="EE148359X1"/>
    <n v="-1"/>
    <n v="51750"/>
    <n v="-51750"/>
    <x v="0"/>
    <m/>
    <m/>
    <s v="Certificación"/>
    <s v="Stand Ankyra"/>
  </r>
  <r>
    <x v="25"/>
    <s v="Sales"/>
    <x v="1"/>
    <x v="1"/>
    <s v="TSXX-LOA2014"/>
    <x v="14"/>
    <x v="8"/>
    <s v="EE148375X1"/>
    <n v="-4"/>
    <n v="51750"/>
    <n v="-207000"/>
    <x v="0"/>
    <m/>
    <n v="20230065"/>
    <s v="Julio Rodríguez (Salvador)"/>
    <m/>
  </r>
  <r>
    <x v="25"/>
    <s v="Sales"/>
    <x v="1"/>
    <x v="1"/>
    <s v="TSXX-LOA2014"/>
    <x v="14"/>
    <x v="8"/>
    <s v="EE148377X1"/>
    <n v="-6"/>
    <n v="51750"/>
    <n v="-310500"/>
    <x v="0"/>
    <m/>
    <n v="20230065"/>
    <s v="Julio Rodríguez (Salvador)"/>
    <m/>
  </r>
  <r>
    <x v="25"/>
    <s v="Sales"/>
    <x v="1"/>
    <x v="1"/>
    <s v="TSXX-LOA2017"/>
    <x v="15"/>
    <x v="12"/>
    <s v="EE138094X1"/>
    <n v="-5"/>
    <n v="61600"/>
    <n v="-308000"/>
    <x v="0"/>
    <m/>
    <n v="20230065"/>
    <s v="Julio Rodríguez (Salvador)"/>
    <m/>
  </r>
  <r>
    <x v="25"/>
    <s v="Sales"/>
    <x v="0"/>
    <x v="1"/>
    <s v="820-029"/>
    <x v="1"/>
    <x v="1"/>
    <n v="49116"/>
    <n v="-2"/>
    <n v="357000"/>
    <n v="-714000"/>
    <x v="0"/>
    <m/>
    <n v="20230065"/>
    <s v="Julio Rodríguez (Salvador)"/>
    <m/>
  </r>
  <r>
    <x v="25"/>
    <s v="Sales"/>
    <x v="0"/>
    <x v="1"/>
    <s v="820-031"/>
    <x v="2"/>
    <x v="2"/>
    <n v="48791"/>
    <n v="-2"/>
    <n v="90440"/>
    <n v="-180880"/>
    <x v="0"/>
    <m/>
    <n v="20230065"/>
    <s v="Julio Rodríguez (Salvador)"/>
    <m/>
  </r>
  <r>
    <x v="25"/>
    <s v="Sales"/>
    <x v="0"/>
    <x v="1"/>
    <s v="820-032"/>
    <x v="32"/>
    <x v="19"/>
    <m/>
    <n v="-1"/>
    <n v="83600"/>
    <n v="-83600"/>
    <x v="0"/>
    <m/>
    <n v="20230065"/>
    <s v="Julio Rodríguez (Salvador)"/>
    <m/>
  </r>
  <r>
    <x v="25"/>
    <s v="Sales"/>
    <x v="0"/>
    <x v="1"/>
    <s v="820-028"/>
    <x v="33"/>
    <x v="23"/>
    <m/>
    <n v="-1"/>
    <n v="172550"/>
    <n v="-172550"/>
    <x v="1"/>
    <m/>
    <n v="20230065"/>
    <s v="Julio Rodríguez (Salvador)"/>
    <m/>
  </r>
  <r>
    <x v="23"/>
    <s v="Sales"/>
    <x v="1"/>
    <x v="1"/>
    <s v="TSXX-LOA2010"/>
    <x v="7"/>
    <x v="7"/>
    <s v="EE148359X1"/>
    <n v="-1"/>
    <n v="51750"/>
    <n v="-51750"/>
    <x v="0"/>
    <m/>
    <n v="20230067"/>
    <s v="Global Connection &amp; Innovation LLC (Mauricio Arbelaez - USA)"/>
    <m/>
  </r>
  <r>
    <x v="26"/>
    <s v="Sales"/>
    <x v="1"/>
    <x v="0"/>
    <s v="A-1PIZC-212014"/>
    <x v="24"/>
    <x v="20"/>
    <s v="L221108401"/>
    <n v="-8"/>
    <n v="84287.164444444439"/>
    <n v="-674297.31555555551"/>
    <x v="1"/>
    <m/>
    <n v="20230066"/>
    <s v="MediLine (JJ Grand Prix - Guatemala)"/>
    <m/>
  </r>
  <r>
    <x v="19"/>
    <s v="Purchasing"/>
    <x v="1"/>
    <x v="0"/>
    <s v="A-1PL-212012"/>
    <x v="20"/>
    <x v="16"/>
    <s v="L230105301"/>
    <n v="300"/>
    <n v="81594"/>
    <n v="24478200"/>
    <x v="0"/>
    <s v="Orthopremium FEV7261"/>
    <m/>
    <m/>
    <m/>
  </r>
  <r>
    <x v="26"/>
    <s v="Sales"/>
    <x v="0"/>
    <x v="0"/>
    <n v="3308050"/>
    <x v="21"/>
    <x v="17"/>
    <s v="NA"/>
    <n v="-2"/>
    <n v="505243.49166666658"/>
    <n v="-1010486.9833333332"/>
    <x v="1"/>
    <m/>
    <n v="20230066"/>
    <s v="MediLine (JJ Grand Prix - Guatemala)"/>
    <m/>
  </r>
  <r>
    <x v="26"/>
    <s v="Sales"/>
    <x v="0"/>
    <x v="0"/>
    <n v="3318235"/>
    <x v="30"/>
    <x v="2"/>
    <m/>
    <n v="-5"/>
    <n v="126823.496"/>
    <n v="-634117.48"/>
    <x v="1"/>
    <m/>
    <n v="20230066"/>
    <s v="MediLine (JJ Grand Prix - Guatemala)"/>
    <m/>
  </r>
  <r>
    <x v="26"/>
    <s v="Sales"/>
    <x v="1"/>
    <x v="1"/>
    <s v="TSXX-LOACE1508"/>
    <x v="31"/>
    <x v="13"/>
    <s v="EE149532X1"/>
    <n v="-7"/>
    <n v="51750"/>
    <n v="-362250"/>
    <x v="0"/>
    <m/>
    <n v="20230067"/>
    <s v="Global Connection &amp; Innovation LLC (Mauricio Arbelaez - USA)"/>
    <m/>
  </r>
  <r>
    <x v="26"/>
    <s v="Sales"/>
    <x v="1"/>
    <x v="1"/>
    <s v="TSXX-LOA1508"/>
    <x v="12"/>
    <x v="5"/>
    <s v="EE148348X1"/>
    <n v="-25"/>
    <n v="51750"/>
    <n v="-1293750"/>
    <x v="0"/>
    <m/>
    <n v="20230067"/>
    <s v="Global Connection &amp; Innovation LLC (Mauricio Arbelaez - USA)"/>
    <m/>
  </r>
  <r>
    <x v="26"/>
    <s v="Sales"/>
    <x v="1"/>
    <x v="1"/>
    <s v="TSXX-LOA2008"/>
    <x v="13"/>
    <x v="6"/>
    <s v="EE148349X1"/>
    <n v="-11"/>
    <n v="51750"/>
    <n v="-569250"/>
    <x v="0"/>
    <m/>
    <n v="20230067"/>
    <s v="Global Connection &amp; Innovation LLC (Mauricio Arbelaez - USA)"/>
    <m/>
  </r>
  <r>
    <x v="26"/>
    <s v="Sales"/>
    <x v="1"/>
    <x v="1"/>
    <s v="TSXX-LOA2008"/>
    <x v="13"/>
    <x v="6"/>
    <s v="EE148350X1"/>
    <n v="-9"/>
    <n v="51750"/>
    <n v="-465750"/>
    <x v="0"/>
    <m/>
    <n v="20230067"/>
    <s v="Global Connection &amp; Innovation LLC (Mauricio Arbelaez - USA)"/>
    <m/>
  </r>
  <r>
    <x v="25"/>
    <s v="Sales"/>
    <x v="1"/>
    <x v="0"/>
    <s v="A-1PL-212010"/>
    <x v="25"/>
    <x v="7"/>
    <s v="L220922901"/>
    <n v="-20"/>
    <n v="81594"/>
    <n v="-1631880"/>
    <x v="0"/>
    <m/>
    <n v="20230064"/>
    <s v="Dr Carlos Ramiro Llusca (Ecuador)"/>
    <m/>
  </r>
  <r>
    <x v="25"/>
    <s v="Sales"/>
    <x v="1"/>
    <x v="1"/>
    <s v="TSXX-LOA2010"/>
    <x v="7"/>
    <x v="7"/>
    <s v="EE148359X1"/>
    <n v="-4"/>
    <n v="51750"/>
    <n v="-207000"/>
    <x v="0"/>
    <m/>
    <n v="20230065"/>
    <s v="Julio Rodríguez (Salvador)"/>
    <m/>
  </r>
  <r>
    <x v="26"/>
    <s v="Sales"/>
    <x v="1"/>
    <x v="0"/>
    <s v="A-1PL-212010"/>
    <x v="25"/>
    <x v="7"/>
    <s v="L220922901"/>
    <n v="-61"/>
    <n v="81594"/>
    <n v="-4977234"/>
    <x v="0"/>
    <m/>
    <n v="20230066"/>
    <s v="MediLine (JJ Grand Prix - Guatemala)"/>
    <m/>
  </r>
  <r>
    <x v="26"/>
    <s v="Sales"/>
    <x v="1"/>
    <x v="1"/>
    <s v="TSXX-LOA2010"/>
    <x v="7"/>
    <x v="7"/>
    <s v="EE148359X1"/>
    <n v="-1"/>
    <n v="51750"/>
    <n v="-51750"/>
    <x v="0"/>
    <m/>
    <n v="20230067"/>
    <s v="Global Connection &amp; Innovation LLC (Mauricio Arbelaez - USA)"/>
    <m/>
  </r>
  <r>
    <x v="26"/>
    <s v="Sales"/>
    <x v="1"/>
    <x v="0"/>
    <s v="A-1PS-222012"/>
    <x v="9"/>
    <x v="9"/>
    <s v="L220601301"/>
    <n v="-8"/>
    <n v="104000"/>
    <n v="-832000"/>
    <x v="1"/>
    <m/>
    <n v="20230068"/>
    <s v="Grupo Helix (Panamá - Dra Ilka)"/>
    <m/>
  </r>
  <r>
    <x v="26"/>
    <s v="Inventory loan"/>
    <x v="1"/>
    <x v="1"/>
    <s v="TSXX-LOACE1508"/>
    <x v="31"/>
    <x v="13"/>
    <s v="EE149532X1"/>
    <n v="20"/>
    <n v="51750"/>
    <n v="1035000"/>
    <x v="0"/>
    <m/>
    <m/>
    <s v="Certificación - CLEMI"/>
    <s v="Virgina Hurtado"/>
  </r>
  <r>
    <x v="26"/>
    <s v="Inventory loan"/>
    <x v="1"/>
    <x v="1"/>
    <s v="TSXX-LOA2008"/>
    <x v="13"/>
    <x v="6"/>
    <s v="EE122876X2"/>
    <n v="2"/>
    <n v="51750"/>
    <n v="103500"/>
    <x v="0"/>
    <m/>
    <m/>
    <s v="Devolucion Certificación - CLEMI"/>
    <s v="Virgina Hurtado"/>
  </r>
  <r>
    <x v="26"/>
    <s v="Inventory loan"/>
    <x v="1"/>
    <x v="1"/>
    <s v="TSXX-LOA2008"/>
    <x v="13"/>
    <x v="6"/>
    <s v="EE141994X1"/>
    <n v="8"/>
    <n v="51750"/>
    <n v="414000"/>
    <x v="0"/>
    <m/>
    <m/>
    <s v="Certificación - CLEMI"/>
    <s v="Virgina Hurtado"/>
  </r>
  <r>
    <x v="26"/>
    <s v="Inventory loan"/>
    <x v="1"/>
    <x v="1"/>
    <s v="TSXX-LOA2008"/>
    <x v="13"/>
    <x v="6"/>
    <s v="EE121923X1"/>
    <n v="10"/>
    <n v="51750"/>
    <n v="517500"/>
    <x v="0"/>
    <m/>
    <m/>
    <s v="Devolucion Certificación - CLEMI"/>
    <s v="Virgina Hurtado"/>
  </r>
  <r>
    <x v="26"/>
    <s v="Sales"/>
    <x v="1"/>
    <x v="1"/>
    <s v="TSXX-LOA2010"/>
    <x v="7"/>
    <x v="7"/>
    <s v="EE148358X1"/>
    <n v="-24"/>
    <n v="51750"/>
    <n v="-1242000"/>
    <x v="0"/>
    <m/>
    <n v="20230067"/>
    <s v="Global Connection &amp; Innovation LLC (Mauricio Arbelaez - USA)"/>
    <m/>
  </r>
  <r>
    <x v="26"/>
    <s v="Sales"/>
    <x v="1"/>
    <x v="0"/>
    <s v="A-1PL-212010"/>
    <x v="25"/>
    <x v="7"/>
    <s v="L221110401"/>
    <n v="-6"/>
    <n v="81594"/>
    <n v="-489564"/>
    <x v="0"/>
    <m/>
    <n v="20230068"/>
    <s v="Grupo Helix (Panamá - Dra Ilka)"/>
    <m/>
  </r>
  <r>
    <x v="26"/>
    <s v="Sales"/>
    <x v="1"/>
    <x v="0"/>
    <s v="A-1PL-212010"/>
    <x v="25"/>
    <x v="7"/>
    <s v="L220922901"/>
    <n v="-19"/>
    <n v="81594"/>
    <n v="-1550286"/>
    <x v="0"/>
    <m/>
    <n v="20230068"/>
    <s v="Grupo Helix (Panamá - Dra Ilka)"/>
    <m/>
  </r>
  <r>
    <x v="26"/>
    <s v="Inventory loan"/>
    <x v="1"/>
    <x v="1"/>
    <s v="TSXX-LOA2010"/>
    <x v="7"/>
    <x v="7"/>
    <s v="EE148354X1"/>
    <n v="10"/>
    <n v="51750"/>
    <n v="517500"/>
    <x v="0"/>
    <m/>
    <m/>
    <s v="Certificación - CLEMI"/>
    <s v="Virgina Hurtado"/>
  </r>
  <r>
    <x v="26"/>
    <s v="Inventory loan"/>
    <x v="1"/>
    <x v="1"/>
    <s v="TSXX-LOA1508"/>
    <x v="12"/>
    <x v="5"/>
    <s v="EE148344X2"/>
    <n v="10"/>
    <n v="51750"/>
    <n v="517500"/>
    <x v="0"/>
    <m/>
    <m/>
    <s v="Certificación - CLEMI"/>
    <s v="Virgina Hurtado"/>
  </r>
  <r>
    <x v="26"/>
    <s v="Inventory loan"/>
    <x v="1"/>
    <x v="1"/>
    <s v="TSXX-LOA1508"/>
    <x v="12"/>
    <x v="5"/>
    <s v="EE148344X1"/>
    <n v="5"/>
    <n v="51750"/>
    <n v="258750"/>
    <x v="0"/>
    <m/>
    <m/>
    <s v="Certificación - CLEMI"/>
    <s v="Virgina Hurtado"/>
  </r>
  <r>
    <x v="26"/>
    <s v="Inventory loan"/>
    <x v="1"/>
    <x v="1"/>
    <s v="TSXX-LOA1508"/>
    <x v="12"/>
    <x v="5"/>
    <s v="EE148348X1"/>
    <n v="5"/>
    <n v="51750"/>
    <n v="258750"/>
    <x v="0"/>
    <m/>
    <m/>
    <s v="Certificación - CLEMI"/>
    <s v="Virgina Hurtado"/>
  </r>
  <r>
    <x v="26"/>
    <s v="Inventory loan"/>
    <x v="1"/>
    <x v="1"/>
    <s v="TSXX-LOA2017"/>
    <x v="15"/>
    <x v="12"/>
    <s v="EE148380X1"/>
    <n v="-3"/>
    <n v="61600"/>
    <n v="-184800"/>
    <x v="0"/>
    <m/>
    <m/>
    <s v="Certificación - CLEMI"/>
    <s v="Virgina Hurtado"/>
  </r>
  <r>
    <x v="26"/>
    <s v="Inventory loan"/>
    <x v="1"/>
    <x v="1"/>
    <s v="TSXX-LOA2014"/>
    <x v="14"/>
    <x v="8"/>
    <s v="EE138091X1"/>
    <n v="6"/>
    <n v="61600"/>
    <n v="369600"/>
    <x v="0"/>
    <m/>
    <m/>
    <s v="Certificación - CLEMI"/>
    <s v="Virgina Hurtado"/>
  </r>
  <r>
    <x v="26"/>
    <s v="Inventory loan"/>
    <x v="1"/>
    <x v="1"/>
    <s v="TSXX-LOA2014"/>
    <x v="14"/>
    <x v="8"/>
    <s v="EE148377X1"/>
    <n v="12"/>
    <n v="51750"/>
    <n v="621000"/>
    <x v="0"/>
    <m/>
    <m/>
    <s v="Certificación - CLEMI"/>
    <s v="Virgina Hurtado"/>
  </r>
  <r>
    <x v="26"/>
    <s v="Inventory loan"/>
    <x v="1"/>
    <x v="1"/>
    <s v="TSXX-LOACE1508"/>
    <x v="31"/>
    <x v="13"/>
    <s v="EE149532X1"/>
    <n v="2"/>
    <n v="51750"/>
    <n v="103500"/>
    <x v="0"/>
    <m/>
    <m/>
    <s v="Certificación"/>
    <s v="Stand Ankyra"/>
  </r>
  <r>
    <x v="26"/>
    <s v="Inventory loan"/>
    <x v="1"/>
    <x v="1"/>
    <s v="TSXX-LOA1508"/>
    <x v="12"/>
    <x v="5"/>
    <s v="EE148348X1"/>
    <n v="2"/>
    <n v="51750"/>
    <n v="103500"/>
    <x v="0"/>
    <m/>
    <m/>
    <s v="Certificación"/>
    <s v="Stand Ankyra"/>
  </r>
  <r>
    <x v="26"/>
    <s v="Inventory loan"/>
    <x v="1"/>
    <x v="1"/>
    <s v="TSXX-LOA2008"/>
    <x v="13"/>
    <x v="6"/>
    <s v="EE133301X1R2"/>
    <n v="2"/>
    <n v="51750"/>
    <n v="103500"/>
    <x v="0"/>
    <m/>
    <m/>
    <s v="Certificación"/>
    <s v="Stand Ankyra"/>
  </r>
  <r>
    <x v="26"/>
    <s v="Inventory loan"/>
    <x v="1"/>
    <x v="1"/>
    <s v="TSXX-LOA2010"/>
    <x v="7"/>
    <x v="7"/>
    <s v="EE148359X1"/>
    <n v="2"/>
    <n v="51750"/>
    <n v="103500"/>
    <x v="0"/>
    <m/>
    <m/>
    <s v="Certificación - CLEMI"/>
    <s v="Virgina Hurtado"/>
  </r>
  <r>
    <x v="25"/>
    <s v="Sales"/>
    <x v="1"/>
    <x v="1"/>
    <s v="TSXX-LOA2012"/>
    <x v="19"/>
    <x v="16"/>
    <s v="EE148360X1"/>
    <n v="-10"/>
    <n v="51750"/>
    <n v="-517500"/>
    <x v="0"/>
    <m/>
    <n v="20230065"/>
    <s v="Julio Rodríguez (Salvador)"/>
    <m/>
  </r>
  <r>
    <x v="26"/>
    <s v="Inventory loan"/>
    <x v="1"/>
    <x v="1"/>
    <s v="TSXX-LOA2014"/>
    <x v="14"/>
    <x v="8"/>
    <s v="EE148375X1"/>
    <n v="2"/>
    <n v="51750"/>
    <n v="103500"/>
    <x v="0"/>
    <m/>
    <m/>
    <s v="Certificación"/>
    <s v="Stand Ankyra"/>
  </r>
  <r>
    <x v="26"/>
    <s v="Inventory loan"/>
    <x v="1"/>
    <x v="1"/>
    <s v="TSXX-LOA2017"/>
    <x v="15"/>
    <x v="12"/>
    <s v="EE148380X1"/>
    <n v="-2"/>
    <n v="61600"/>
    <n v="-123200"/>
    <x v="0"/>
    <m/>
    <m/>
    <s v="Certificación"/>
    <s v="Stand Ankyra"/>
  </r>
  <r>
    <x v="26"/>
    <s v="Inventory loan"/>
    <x v="1"/>
    <x v="1"/>
    <s v="TSXX-LOART2012"/>
    <x v="17"/>
    <x v="14"/>
    <s v="EE138101X1"/>
    <n v="2"/>
    <n v="61600"/>
    <n v="123200"/>
    <x v="0"/>
    <m/>
    <m/>
    <s v="Certificación"/>
    <s v="Stand Ankyra"/>
  </r>
  <r>
    <x v="27"/>
    <s v="Donación"/>
    <x v="1"/>
    <x v="1"/>
    <s v="TSXX-LOACE1508"/>
    <x v="31"/>
    <x v="13"/>
    <s v="EE149532X1"/>
    <n v="-2"/>
    <n v="51750"/>
    <n v="-103500"/>
    <x v="0"/>
    <m/>
    <m/>
    <s v="Virginia - uso consultorio Elsa Arango"/>
    <m/>
  </r>
  <r>
    <x v="26"/>
    <s v="Inventory loan"/>
    <x v="1"/>
    <x v="1"/>
    <s v="TSXX-LOA2012"/>
    <x v="19"/>
    <x v="16"/>
    <s v="EE148360X1"/>
    <n v="-2"/>
    <n v="51750"/>
    <n v="-103500"/>
    <x v="0"/>
    <m/>
    <m/>
    <s v="Certificación"/>
    <s v="Stand Ankyra"/>
  </r>
  <r>
    <x v="27"/>
    <s v="Donación"/>
    <x v="1"/>
    <x v="1"/>
    <s v="TSXX-LOA2008"/>
    <x v="13"/>
    <x v="6"/>
    <s v="EE122876X2"/>
    <n v="-2"/>
    <n v="51750"/>
    <n v="-103500"/>
    <x v="0"/>
    <m/>
    <m/>
    <s v="Virginia - uso consultorio Elsa Arango"/>
    <m/>
  </r>
  <r>
    <x v="27"/>
    <s v="Donación"/>
    <x v="1"/>
    <x v="1"/>
    <s v="TSXX-LOA1508"/>
    <x v="12"/>
    <x v="5"/>
    <s v="EE148344X1"/>
    <n v="-2"/>
    <n v="51750"/>
    <n v="-103500"/>
    <x v="0"/>
    <m/>
    <m/>
    <s v="Virginia - uso consultorio Elsa Arango"/>
    <m/>
  </r>
  <r>
    <x v="26"/>
    <s v="Training"/>
    <x v="0"/>
    <x v="1"/>
    <s v="820-032"/>
    <x v="32"/>
    <x v="19"/>
    <m/>
    <n v="-10"/>
    <n v="83600"/>
    <n v="-836000"/>
    <x v="0"/>
    <m/>
    <m/>
    <s v="Certificación"/>
    <s v="Virgina Hurtado"/>
  </r>
  <r>
    <x v="26"/>
    <s v="Inventory movement"/>
    <x v="0"/>
    <x v="1"/>
    <s v="820-028"/>
    <x v="33"/>
    <x v="23"/>
    <m/>
    <n v="9"/>
    <n v="172550"/>
    <n v="1552950"/>
    <x v="0"/>
    <m/>
    <m/>
    <s v="Certificación"/>
    <s v="Virgina Hurtado"/>
  </r>
  <r>
    <x v="26"/>
    <s v="Damage"/>
    <x v="0"/>
    <x v="1"/>
    <s v="820-028"/>
    <x v="33"/>
    <x v="23"/>
    <m/>
    <n v="-1"/>
    <n v="172550"/>
    <n v="-172550"/>
    <x v="0"/>
    <m/>
    <m/>
    <m/>
    <m/>
  </r>
  <r>
    <x v="26"/>
    <s v="Inventory loan"/>
    <x v="1"/>
    <x v="1"/>
    <s v="TSXX-LOA2010"/>
    <x v="7"/>
    <x v="7"/>
    <s v="EE148355X1"/>
    <n v="2"/>
    <n v="51750"/>
    <n v="103500"/>
    <x v="0"/>
    <m/>
    <m/>
    <s v="Certificación - CLEMI"/>
    <s v="Virgina Hurtado"/>
  </r>
  <r>
    <x v="25"/>
    <s v="Inventory loan"/>
    <x v="0"/>
    <x v="1"/>
    <s v="820-028"/>
    <x v="33"/>
    <x v="23"/>
    <m/>
    <n v="-1"/>
    <n v="172550"/>
    <n v="-172550"/>
    <x v="0"/>
    <m/>
    <m/>
    <s v="Orthopremium - Esperanza"/>
    <m/>
  </r>
  <r>
    <x v="25"/>
    <s v="Inventory loan"/>
    <x v="0"/>
    <x v="1"/>
    <s v="820-028"/>
    <x v="33"/>
    <x v="23"/>
    <m/>
    <n v="-1"/>
    <n v="172550"/>
    <n v="-172550"/>
    <x v="0"/>
    <m/>
    <m/>
    <s v="Orthopremium - Virginia"/>
    <m/>
  </r>
  <r>
    <x v="28"/>
    <s v="Sales"/>
    <x v="0"/>
    <x v="0"/>
    <n v="3318235"/>
    <x v="30"/>
    <x v="2"/>
    <m/>
    <n v="-4"/>
    <n v="126823.496"/>
    <n v="-507293.984"/>
    <x v="1"/>
    <m/>
    <n v="20230069"/>
    <s v="Sideral Business (Perú - Roger Echaiz)"/>
    <m/>
  </r>
  <r>
    <x v="28"/>
    <s v="Sales"/>
    <x v="0"/>
    <x v="0"/>
    <n v="3308050"/>
    <x v="21"/>
    <x v="17"/>
    <s v="NA"/>
    <n v="-4"/>
    <n v="505243.49166666658"/>
    <n v="-2020973.9666666663"/>
    <x v="1"/>
    <s v="BioRay 20230116"/>
    <n v="20230069"/>
    <s v="Sideral Business (Perú - Roger Echaiz)"/>
    <m/>
  </r>
  <r>
    <x v="29"/>
    <s v="Purchasing"/>
    <x v="0"/>
    <x v="0"/>
    <n v="3348235"/>
    <x v="29"/>
    <x v="22"/>
    <m/>
    <n v="10"/>
    <n v="153420.53519000002"/>
    <n v="1534205.3519000001"/>
    <x v="0"/>
    <s v="BioRay 20230203"/>
    <m/>
    <m/>
    <m/>
  </r>
  <r>
    <x v="29"/>
    <s v="Purchasing"/>
    <x v="0"/>
    <x v="0"/>
    <n v="3318235"/>
    <x v="30"/>
    <x v="2"/>
    <m/>
    <n v="21"/>
    <n v="126823.496"/>
    <n v="2663293.4160000002"/>
    <x v="1"/>
    <s v="BioRay 20230203"/>
    <m/>
    <m/>
    <m/>
  </r>
  <r>
    <x v="26"/>
    <s v="Damage"/>
    <x v="1"/>
    <x v="1"/>
    <s v="TSXX-LOA2012"/>
    <x v="19"/>
    <x v="16"/>
    <s v="EE148360X1"/>
    <n v="-1"/>
    <n v="51750"/>
    <n v="-51750"/>
    <x v="0"/>
    <m/>
    <m/>
    <s v="Certificación"/>
    <s v="Stand Ankyra"/>
  </r>
  <r>
    <x v="30"/>
    <s v="Donación"/>
    <x v="1"/>
    <x v="1"/>
    <s v="TSXX-LOA2017"/>
    <x v="15"/>
    <x v="12"/>
    <s v="EE138094X1"/>
    <n v="-1"/>
    <n v="61600"/>
    <n v="-61600"/>
    <x v="0"/>
    <m/>
    <m/>
    <s v="Virginia - uso consultorio Elsa Arango"/>
    <m/>
  </r>
  <r>
    <x v="30"/>
    <s v="Donación"/>
    <x v="1"/>
    <x v="1"/>
    <s v="TSXX-LOA2014"/>
    <x v="14"/>
    <x v="8"/>
    <s v="EE138091X1"/>
    <n v="-3"/>
    <n v="61600"/>
    <n v="-184800"/>
    <x v="0"/>
    <m/>
    <m/>
    <s v="Virginia - uso consultorio Elsa Arango"/>
    <m/>
  </r>
  <r>
    <x v="27"/>
    <s v="Donación"/>
    <x v="1"/>
    <x v="1"/>
    <s v="TSXX-LOA2012"/>
    <x v="19"/>
    <x v="16"/>
    <s v="EE148362X1"/>
    <n v="-1"/>
    <n v="51750"/>
    <n v="-51750"/>
    <x v="0"/>
    <m/>
    <m/>
    <s v="Virginia - uso consultorio Elsa Arango"/>
    <m/>
  </r>
  <r>
    <x v="31"/>
    <s v="Sales"/>
    <x v="1"/>
    <x v="0"/>
    <s v="A-1PL-212014"/>
    <x v="8"/>
    <x v="8"/>
    <s v="L210901401"/>
    <n v="-5"/>
    <n v="73331"/>
    <n v="-366655"/>
    <x v="1"/>
    <m/>
    <n v="20230070"/>
    <s v="Smile Arc (Martinelli)"/>
    <m/>
  </r>
  <r>
    <x v="31"/>
    <s v="Sales"/>
    <x v="1"/>
    <x v="0"/>
    <s v="A-1PIZC-212014"/>
    <x v="24"/>
    <x v="20"/>
    <s v="L221108401"/>
    <n v="-3"/>
    <n v="84287.164444444439"/>
    <n v="-252861.49333333332"/>
    <x v="1"/>
    <m/>
    <n v="20230070"/>
    <s v="Smile Arc (Martinelli)"/>
    <m/>
  </r>
  <r>
    <x v="26"/>
    <s v="Inventory loan"/>
    <x v="1"/>
    <x v="1"/>
    <s v="TSXX-LOA2010"/>
    <x v="7"/>
    <x v="7"/>
    <s v="EE148353X1"/>
    <n v="6"/>
    <n v="51750"/>
    <n v="310500"/>
    <x v="0"/>
    <m/>
    <m/>
    <s v="Certificación - CLEMI"/>
    <s v="Virgina Hurtado"/>
  </r>
  <r>
    <x v="31"/>
    <s v="Sales"/>
    <x v="1"/>
    <x v="0"/>
    <s v="A-1PL-211508"/>
    <x v="5"/>
    <x v="5"/>
    <s v="L220602101"/>
    <n v="-8"/>
    <n v="65949.40444444443"/>
    <n v="-527595.23555555544"/>
    <x v="0"/>
    <s v="BioRay 20230116"/>
    <n v="20230070"/>
    <s v="Smile Arc (Martinelli)"/>
    <m/>
  </r>
  <r>
    <x v="31"/>
    <s v="Sales"/>
    <x v="1"/>
    <x v="0"/>
    <s v="A-1PL-212008"/>
    <x v="6"/>
    <x v="6"/>
    <s v="L220504801"/>
    <n v="-14"/>
    <n v="65949.40444444443"/>
    <n v="-923291.66222222196"/>
    <x v="0"/>
    <m/>
    <n v="20230070"/>
    <s v="Smile Arc (Martinelli)"/>
    <m/>
  </r>
  <r>
    <x v="32"/>
    <s v="Inventory loan"/>
    <x v="1"/>
    <x v="1"/>
    <s v="TSXX-LOA2012"/>
    <x v="19"/>
    <x v="16"/>
    <s v="EE148360X1"/>
    <n v="-2"/>
    <n v="51750"/>
    <n v="-103500"/>
    <x v="0"/>
    <m/>
    <m/>
    <s v="Préstamo venta fin de semana"/>
    <s v="Virgina Hurtado"/>
  </r>
  <r>
    <x v="31"/>
    <s v="Gift"/>
    <x v="0"/>
    <x v="1"/>
    <s v="820-028"/>
    <x v="33"/>
    <x v="23"/>
    <m/>
    <n v="-1"/>
    <n v="172550"/>
    <n v="-172550"/>
    <x v="0"/>
    <m/>
    <m/>
    <s v="Dr Vicky Charris"/>
    <m/>
  </r>
  <r>
    <x v="33"/>
    <s v="Inventory movement"/>
    <x v="0"/>
    <x v="1"/>
    <s v="820-028"/>
    <x v="33"/>
    <x v="23"/>
    <m/>
    <n v="1"/>
    <n v="172550"/>
    <n v="172550"/>
    <x v="0"/>
    <m/>
    <m/>
    <m/>
    <s v="Orthopremium - Esperanza"/>
  </r>
  <r>
    <x v="34"/>
    <s v="Purchasing"/>
    <x v="1"/>
    <x v="1"/>
    <s v="TSXX-LOA2020"/>
    <x v="35"/>
    <x v="25"/>
    <s v="EE151237X1"/>
    <n v="15"/>
    <n v="52020"/>
    <n v="780300"/>
    <x v="0"/>
    <s v="FV-108731"/>
    <m/>
    <m/>
    <s v="Orthopremium - Virginia"/>
  </r>
  <r>
    <x v="34"/>
    <s v="Purchasing"/>
    <x v="1"/>
    <x v="1"/>
    <s v="TSXX-LOA2025"/>
    <x v="36"/>
    <x v="26"/>
    <s v="EE151238X1"/>
    <n v="14"/>
    <n v="59850"/>
    <n v="837900"/>
    <x v="0"/>
    <s v="FV-108731"/>
    <m/>
    <m/>
    <m/>
  </r>
  <r>
    <x v="34"/>
    <s v="Purchasing"/>
    <x v="1"/>
    <x v="1"/>
    <s v="TSXX-LOA2025"/>
    <x v="36"/>
    <x v="26"/>
    <s v="EE151238X2"/>
    <n v="1"/>
    <n v="59850"/>
    <n v="59850"/>
    <x v="0"/>
    <s v="FV-108731"/>
    <m/>
    <m/>
    <m/>
  </r>
  <r>
    <x v="34"/>
    <s v="Purchasing"/>
    <x v="1"/>
    <x v="1"/>
    <s v="TSXX-LOA2030"/>
    <x v="37"/>
    <x v="27"/>
    <s v="EE151239X1"/>
    <n v="14"/>
    <n v="59850"/>
    <n v="837900"/>
    <x v="0"/>
    <s v="FV-108731"/>
    <m/>
    <m/>
    <m/>
  </r>
  <r>
    <x v="34"/>
    <s v="Purchasing"/>
    <x v="1"/>
    <x v="1"/>
    <s v="TSXX-LOA2030"/>
    <x v="37"/>
    <x v="27"/>
    <s v="EE151239X2"/>
    <n v="1"/>
    <n v="59850"/>
    <n v="59850"/>
    <x v="0"/>
    <s v="FV-108731"/>
    <m/>
    <m/>
    <m/>
  </r>
  <r>
    <x v="34"/>
    <s v="Purchasing"/>
    <x v="1"/>
    <x v="1"/>
    <s v="TSXX-LOA2035"/>
    <x v="38"/>
    <x v="28"/>
    <s v="EE151240X1"/>
    <n v="15"/>
    <n v="59850"/>
    <n v="897750"/>
    <x v="0"/>
    <s v="FV-108731"/>
    <m/>
    <m/>
    <m/>
  </r>
  <r>
    <x v="34"/>
    <s v="Purchasing"/>
    <x v="1"/>
    <x v="1"/>
    <s v="TSXX-LOA2040"/>
    <x v="39"/>
    <x v="29"/>
    <s v="CL151241X1"/>
    <n v="14"/>
    <n v="59850"/>
    <n v="837900"/>
    <x v="0"/>
    <s v="FV-108731"/>
    <m/>
    <m/>
    <m/>
  </r>
  <r>
    <x v="34"/>
    <s v="Purchasing"/>
    <x v="1"/>
    <x v="1"/>
    <s v="TSXX-LOA2040"/>
    <x v="39"/>
    <x v="29"/>
    <s v="CL151241X2"/>
    <n v="1"/>
    <n v="59850"/>
    <n v="59850"/>
    <x v="0"/>
    <s v="FV-108731"/>
    <m/>
    <m/>
    <m/>
  </r>
  <r>
    <x v="34"/>
    <s v="Inventory loan"/>
    <x v="1"/>
    <x v="1"/>
    <s v="TSXX-LOA2020"/>
    <x v="35"/>
    <x v="25"/>
    <s v="EE151237X1"/>
    <n v="-13"/>
    <n v="52020"/>
    <n v="-676260"/>
    <x v="0"/>
    <m/>
    <m/>
    <s v="Sampedro entregó en casa Dra Elsa Arango"/>
    <s v="Dra Elsa Arango"/>
  </r>
  <r>
    <x v="34"/>
    <s v="Inventory loan"/>
    <x v="1"/>
    <x v="1"/>
    <s v="TSXX-LOA2025"/>
    <x v="36"/>
    <x v="26"/>
    <s v="EE151238X1"/>
    <n v="-13"/>
    <n v="59850"/>
    <n v="-778050"/>
    <x v="0"/>
    <m/>
    <m/>
    <s v="Sampedro entregó en casa Dra Elsa Arango"/>
    <s v="Dra Elsa Arango"/>
  </r>
  <r>
    <x v="34"/>
    <s v="Inventory loan"/>
    <x v="1"/>
    <x v="1"/>
    <s v="TSXX-LOA2030"/>
    <x v="37"/>
    <x v="27"/>
    <s v="EE151239X2"/>
    <n v="-13"/>
    <n v="59850"/>
    <n v="-778050"/>
    <x v="0"/>
    <m/>
    <m/>
    <s v="Sampedro entregó en casa Dra Elsa Arango"/>
    <s v="Dra Elsa Arango"/>
  </r>
  <r>
    <x v="34"/>
    <s v="Inventory loan"/>
    <x v="1"/>
    <x v="1"/>
    <s v="TSXX-LOA2035"/>
    <x v="38"/>
    <x v="28"/>
    <s v="EE151240X1"/>
    <n v="-13"/>
    <n v="59850"/>
    <n v="-778050"/>
    <x v="0"/>
    <m/>
    <m/>
    <s v="Sampedro entregó en casa Dra Elsa Arango"/>
    <s v="Dra Elsa Arango"/>
  </r>
  <r>
    <x v="34"/>
    <s v="Inventory loan"/>
    <x v="1"/>
    <x v="1"/>
    <s v="TSXX-LOA2040"/>
    <x v="39"/>
    <x v="29"/>
    <s v="CL151241X2"/>
    <n v="-13"/>
    <n v="59850"/>
    <n v="-778050"/>
    <x v="0"/>
    <m/>
    <m/>
    <s v="Sampedro entregó en casa Dra Elsa Arango"/>
    <s v="Dra Elsa Arango"/>
  </r>
  <r>
    <x v="34"/>
    <s v="Donación"/>
    <x v="1"/>
    <x v="1"/>
    <s v="TSXX-LOA2020"/>
    <x v="35"/>
    <x v="25"/>
    <s v="EE151237X1"/>
    <n v="-1"/>
    <n v="52020"/>
    <n v="-52020"/>
    <x v="0"/>
    <m/>
    <m/>
    <s v="Carlos Villegas, entregadas directamente por Sampedro en Medellín"/>
    <m/>
  </r>
  <r>
    <x v="34"/>
    <s v="Donación"/>
    <x v="1"/>
    <x v="1"/>
    <s v="TSXX-LOA2025"/>
    <x v="36"/>
    <x v="26"/>
    <s v="EE151238X2"/>
    <n v="-1"/>
    <n v="59850"/>
    <n v="-59850"/>
    <x v="0"/>
    <m/>
    <m/>
    <s v="Carlos Villegas, entregadas directamente por Sampedro en Medellín"/>
    <m/>
  </r>
  <r>
    <x v="34"/>
    <s v="Donación"/>
    <x v="1"/>
    <x v="1"/>
    <s v="TSXX-LOA2030"/>
    <x v="37"/>
    <x v="27"/>
    <s v="EE151239X2"/>
    <n v="-1"/>
    <n v="59850"/>
    <n v="-59850"/>
    <x v="0"/>
    <m/>
    <m/>
    <s v="Carlos Villegas, entregadas directamente por Sampedro en Medellín"/>
    <m/>
  </r>
  <r>
    <x v="34"/>
    <s v="Donación"/>
    <x v="1"/>
    <x v="1"/>
    <s v="TSXX-LOA2035"/>
    <x v="38"/>
    <x v="28"/>
    <s v="EE151240X1"/>
    <n v="-1"/>
    <n v="59850"/>
    <n v="-59850"/>
    <x v="0"/>
    <m/>
    <m/>
    <s v="Carlos Villegas, entregadas directamente por Sampedro en Medellín"/>
    <m/>
  </r>
  <r>
    <x v="34"/>
    <s v="Donación"/>
    <x v="1"/>
    <x v="1"/>
    <s v="TSXX-LOA2040"/>
    <x v="39"/>
    <x v="29"/>
    <s v="CL151241X2"/>
    <n v="-1"/>
    <n v="59850"/>
    <n v="-59850"/>
    <x v="0"/>
    <m/>
    <m/>
    <s v="Carlos Villegas, entregadas directamente por Sampedro en Medellín"/>
    <m/>
  </r>
  <r>
    <x v="35"/>
    <s v="Inventory"/>
    <x v="0"/>
    <x v="1"/>
    <s v="820-029"/>
    <x v="1"/>
    <x v="1"/>
    <n v="49116"/>
    <n v="2"/>
    <n v="357000"/>
    <n v="714000"/>
    <x v="1"/>
    <s v="entregado por Elsa Arango"/>
    <m/>
    <m/>
    <m/>
  </r>
  <r>
    <x v="35"/>
    <s v="Inventory movement"/>
    <x v="0"/>
    <x v="1"/>
    <s v="820-031"/>
    <x v="2"/>
    <x v="2"/>
    <n v="47160"/>
    <n v="-8"/>
    <n v="90440"/>
    <n v="-723520"/>
    <x v="0"/>
    <m/>
    <m/>
    <m/>
    <m/>
  </r>
  <r>
    <x v="35"/>
    <s v="Inventory movement"/>
    <x v="0"/>
    <x v="1"/>
    <s v="820-031"/>
    <x v="2"/>
    <x v="2"/>
    <n v="48791"/>
    <n v="-6"/>
    <n v="90440"/>
    <n v="-542640"/>
    <x v="0"/>
    <m/>
    <m/>
    <m/>
    <m/>
  </r>
  <r>
    <x v="31"/>
    <s v="Inventory loan"/>
    <x v="1"/>
    <x v="1"/>
    <s v="TSXX-LOA2012"/>
    <x v="19"/>
    <x v="16"/>
    <s v="EE142001X1"/>
    <n v="2"/>
    <n v="51750"/>
    <n v="103500"/>
    <x v="0"/>
    <m/>
    <m/>
    <s v="Préstamo venta fin de semana"/>
    <s v="Virgina Hurtado"/>
  </r>
  <r>
    <x v="31"/>
    <s v="Donación"/>
    <x v="1"/>
    <x v="1"/>
    <s v="TSXX-LOA2012"/>
    <x v="19"/>
    <x v="16"/>
    <s v="EE142001X1"/>
    <n v="-2"/>
    <n v="51750"/>
    <n v="-103500"/>
    <x v="0"/>
    <m/>
    <m/>
    <s v="Dr Giovanny Oberti"/>
    <m/>
  </r>
  <r>
    <x v="35"/>
    <s v="Sales"/>
    <x v="1"/>
    <x v="1"/>
    <s v="TSXX-LOART2012"/>
    <x v="17"/>
    <x v="14"/>
    <s v="EE148384X1"/>
    <n v="-14"/>
    <n v="51750"/>
    <n v="-724500"/>
    <x v="0"/>
    <m/>
    <n v="20230071"/>
    <s v="Global Connection &amp; Innovation LLC (Mauricio Arbelaez - USA)"/>
    <m/>
  </r>
  <r>
    <x v="35"/>
    <s v="Sales"/>
    <x v="1"/>
    <x v="1"/>
    <s v="TSXX-LOART2012"/>
    <x v="17"/>
    <x v="14"/>
    <s v="EE138101X1"/>
    <n v="-6"/>
    <n v="61600"/>
    <n v="-369600"/>
    <x v="0"/>
    <m/>
    <n v="20230071"/>
    <s v="Global Connection &amp; Innovation LLC (Mauricio Arbelaez - USA)"/>
    <m/>
  </r>
  <r>
    <x v="35"/>
    <s v="Sales"/>
    <x v="1"/>
    <x v="1"/>
    <s v="TSXX-LOA2014"/>
    <x v="14"/>
    <x v="8"/>
    <s v="EE148377X1"/>
    <n v="-15"/>
    <n v="51750"/>
    <n v="-776250"/>
    <x v="0"/>
    <m/>
    <n v="20230071"/>
    <s v="Global Connection &amp; Innovation LLC (Mauricio Arbelaez - USA)"/>
    <m/>
  </r>
  <r>
    <x v="35"/>
    <s v="Sales"/>
    <x v="1"/>
    <x v="1"/>
    <s v="TSXX-LOA2014"/>
    <x v="14"/>
    <x v="8"/>
    <s v="EE138091X1"/>
    <n v="-3"/>
    <n v="61600"/>
    <n v="-184800"/>
    <x v="0"/>
    <m/>
    <n v="20230071"/>
    <s v="Global Connection &amp; Innovation LLC (Mauricio Arbelaez - USA)"/>
    <m/>
  </r>
  <r>
    <x v="35"/>
    <s v="Sales"/>
    <x v="1"/>
    <x v="1"/>
    <s v="TSXX-LOA2014"/>
    <x v="14"/>
    <x v="8"/>
    <s v="EE148375X1"/>
    <n v="-2"/>
    <n v="51750"/>
    <n v="-103500"/>
    <x v="0"/>
    <m/>
    <n v="20230071"/>
    <s v="Global Connection &amp; Innovation LLC (Mauricio Arbelaez - USA)"/>
    <m/>
  </r>
  <r>
    <x v="35"/>
    <s v="Sales"/>
    <x v="1"/>
    <x v="1"/>
    <s v="TSXX-LOA2017"/>
    <x v="15"/>
    <x v="12"/>
    <s v="EE138093X1"/>
    <n v="-1"/>
    <n v="51750"/>
    <n v="-51750"/>
    <x v="0"/>
    <m/>
    <n v="20230071"/>
    <s v="Global Connection &amp; Innovation LLC (Mauricio Arbelaez - USA)"/>
    <m/>
  </r>
  <r>
    <x v="35"/>
    <s v="Sales"/>
    <x v="1"/>
    <x v="1"/>
    <s v="TSXX-LOA2017"/>
    <x v="15"/>
    <x v="12"/>
    <s v="EE142006X1"/>
    <n v="-2"/>
    <n v="51750"/>
    <n v="-103500"/>
    <x v="0"/>
    <m/>
    <n v="20230071"/>
    <s v="Global Connection &amp; Innovation LLC (Mauricio Arbelaez - USA)"/>
    <m/>
  </r>
  <r>
    <x v="35"/>
    <s v="Sales"/>
    <x v="1"/>
    <x v="1"/>
    <s v="TSXX-LOA2017"/>
    <x v="15"/>
    <x v="12"/>
    <s v="EE138094X1"/>
    <n v="-7"/>
    <n v="61600"/>
    <n v="-431200"/>
    <x v="0"/>
    <m/>
    <n v="20230071"/>
    <s v="Global Connection &amp; Innovation LLC (Mauricio Arbelaez - USA)"/>
    <m/>
  </r>
  <r>
    <x v="35"/>
    <s v="Sales"/>
    <x v="0"/>
    <x v="1"/>
    <s v="820-029"/>
    <x v="1"/>
    <x v="1"/>
    <n v="49116"/>
    <n v="-5"/>
    <n v="357000"/>
    <n v="-1785000"/>
    <x v="0"/>
    <m/>
    <n v="20230071"/>
    <s v="Global Connection &amp; Innovation LLC (Mauricio Arbelaez - USA)"/>
    <m/>
  </r>
  <r>
    <x v="35"/>
    <s v="Sales"/>
    <x v="0"/>
    <x v="1"/>
    <s v="820-031"/>
    <x v="2"/>
    <x v="2"/>
    <n v="47160"/>
    <n v="-5"/>
    <n v="90440"/>
    <n v="-452200"/>
    <x v="0"/>
    <m/>
    <n v="20230071"/>
    <s v="Global Connection &amp; Innovation LLC (Mauricio Arbelaez - USA)"/>
    <m/>
  </r>
  <r>
    <x v="35"/>
    <s v="Gift"/>
    <x v="0"/>
    <x v="1"/>
    <s v="820-032"/>
    <x v="32"/>
    <x v="19"/>
    <m/>
    <n v="-1"/>
    <n v="83600"/>
    <n v="-83600"/>
    <x v="0"/>
    <m/>
    <n v="20230071"/>
    <s v="Global Connection &amp; Innovation LLC (Mauricio Arbelaez - USA)"/>
    <m/>
  </r>
  <r>
    <x v="35"/>
    <s v="Gift"/>
    <x v="0"/>
    <x v="1"/>
    <s v="820-028"/>
    <x v="33"/>
    <x v="23"/>
    <m/>
    <n v="-2"/>
    <n v="172550"/>
    <n v="-345100"/>
    <x v="0"/>
    <m/>
    <n v="20230071"/>
    <s v="Global Connection &amp; Innovation LLC (Mauricio Arbelaez - USA)"/>
    <m/>
  </r>
  <r>
    <x v="35"/>
    <s v="Donación"/>
    <x v="1"/>
    <x v="1"/>
    <s v="TSXX-LOART2012"/>
    <x v="17"/>
    <x v="14"/>
    <s v="EE148384X1"/>
    <n v="-1"/>
    <n v="51750"/>
    <n v="-51750"/>
    <x v="0"/>
    <m/>
    <m/>
    <s v="Virginia - uso consultorio Elsa Arango"/>
    <m/>
  </r>
  <r>
    <x v="35"/>
    <s v="Sales"/>
    <x v="1"/>
    <x v="1"/>
    <s v="TSXX-LOA2012"/>
    <x v="19"/>
    <x v="16"/>
    <s v="EE148360X1"/>
    <n v="-12"/>
    <n v="51750"/>
    <n v="-621000"/>
    <x v="0"/>
    <m/>
    <n v="20230071"/>
    <s v="Global Connection &amp; Innovation LLC (Mauricio Arbelaez - USA)"/>
    <m/>
  </r>
  <r>
    <x v="35"/>
    <s v="Sales"/>
    <x v="1"/>
    <x v="1"/>
    <s v="TSXX-LOA2012"/>
    <x v="19"/>
    <x v="16"/>
    <s v="EE148360X1"/>
    <n v="-8"/>
    <n v="51750"/>
    <n v="-414000"/>
    <x v="0"/>
    <m/>
    <n v="20230071"/>
    <s v="Global Connection &amp; Innovation LLC (Mauricio Arbelaez - USA)"/>
    <m/>
  </r>
  <r>
    <x v="36"/>
    <s v="Inventory loan"/>
    <x v="1"/>
    <x v="0"/>
    <s v="A-1PL-212014"/>
    <x v="8"/>
    <x v="8"/>
    <s v="L201210301"/>
    <n v="3"/>
    <n v="73331"/>
    <n v="219993"/>
    <x v="1"/>
    <m/>
    <m/>
    <m/>
    <s v="Silvia Tellez"/>
  </r>
  <r>
    <x v="36"/>
    <s v="Inventory movement"/>
    <x v="0"/>
    <x v="1"/>
    <s v="820-028"/>
    <x v="33"/>
    <x v="23"/>
    <m/>
    <n v="1"/>
    <n v="172550"/>
    <n v="172550"/>
    <x v="0"/>
    <m/>
    <m/>
    <m/>
    <s v="Orthopremium - Virginia"/>
  </r>
  <r>
    <x v="37"/>
    <s v="Damage"/>
    <x v="1"/>
    <x v="1"/>
    <s v="TSXX-LOA2040"/>
    <x v="39"/>
    <x v="29"/>
    <s v="CL151241X1"/>
    <n v="-1"/>
    <n v="59850"/>
    <n v="-59850"/>
    <x v="0"/>
    <m/>
    <m/>
    <s v="Fotógrafo, está físicamente pero abierto el sobre"/>
    <m/>
  </r>
  <r>
    <x v="37"/>
    <s v="Damage"/>
    <x v="1"/>
    <x v="1"/>
    <s v="TSXX-LOA2035"/>
    <x v="38"/>
    <x v="28"/>
    <s v="EE151240X1"/>
    <n v="-1"/>
    <n v="59850"/>
    <n v="-59850"/>
    <x v="0"/>
    <m/>
    <m/>
    <s v="Fotógrafo, está físicamente pero abierto el sobre"/>
    <m/>
  </r>
  <r>
    <x v="37"/>
    <s v="Damage"/>
    <x v="1"/>
    <x v="1"/>
    <s v="TSXX-LOA2030"/>
    <x v="37"/>
    <x v="27"/>
    <s v="EE151239X1"/>
    <n v="-1"/>
    <n v="59850"/>
    <n v="-59850"/>
    <x v="0"/>
    <m/>
    <m/>
    <s v="Fotógrafo, está físicamente pero abierto el sobre"/>
    <m/>
  </r>
  <r>
    <x v="37"/>
    <s v="Damage"/>
    <x v="1"/>
    <x v="1"/>
    <s v="TSXX-LOA2025"/>
    <x v="36"/>
    <x v="26"/>
    <s v="EE151238X1"/>
    <n v="-1"/>
    <n v="59850"/>
    <n v="-59850"/>
    <x v="0"/>
    <m/>
    <m/>
    <s v="Fotógrafo, está físicamente pero abierto el sobre"/>
    <m/>
  </r>
  <r>
    <x v="34"/>
    <s v="Damage"/>
    <x v="1"/>
    <x v="1"/>
    <s v="TSXX-LOA2020"/>
    <x v="35"/>
    <x v="25"/>
    <s v="EE151237X1"/>
    <n v="-1"/>
    <n v="52020"/>
    <n v="-52020"/>
    <x v="0"/>
    <m/>
    <m/>
    <s v="Fotógrafo, está físicamente pero abierto el sobre"/>
    <m/>
  </r>
  <r>
    <x v="19"/>
    <s v="Sales"/>
    <x v="1"/>
    <x v="0"/>
    <s v="A-1PL-212012"/>
    <x v="20"/>
    <x v="16"/>
    <s v="L221107201"/>
    <n v="-12"/>
    <n v="65949.40444444443"/>
    <n v="-791392.85333333316"/>
    <x v="0"/>
    <m/>
    <n v="20230047"/>
    <s v="Rodrigo García (Costa Rica)"/>
    <m/>
  </r>
  <r>
    <x v="26"/>
    <s v="Inventory loan"/>
    <x v="1"/>
    <x v="1"/>
    <s v="TSXX-LOA2010"/>
    <x v="7"/>
    <x v="7"/>
    <s v="EE148359X1"/>
    <n v="1"/>
    <n v="51750"/>
    <n v="51750"/>
    <x v="0"/>
    <m/>
    <m/>
    <s v="Certificación"/>
    <s v="Stand Ankyra"/>
  </r>
  <r>
    <x v="38"/>
    <s v="Sales"/>
    <x v="1"/>
    <x v="0"/>
    <s v="A-1PL-212008"/>
    <x v="6"/>
    <x v="6"/>
    <s v="L220504801"/>
    <n v="-3"/>
    <n v="65949.40444444443"/>
    <n v="-197848.21333333329"/>
    <x v="0"/>
    <m/>
    <n v="20230072"/>
    <s v="Medicona SRL (Guillermo Ramírez-Rep Dominicana)"/>
    <m/>
  </r>
  <r>
    <x v="38"/>
    <s v="Sales"/>
    <x v="1"/>
    <x v="0"/>
    <s v="A-1PL-211508"/>
    <x v="5"/>
    <x v="5"/>
    <s v="L220602101"/>
    <n v="-4"/>
    <n v="65949.40444444443"/>
    <n v="-263797.61777777772"/>
    <x v="0"/>
    <m/>
    <n v="20230072"/>
    <s v="Medicona SRL (Guillermo Ramírez-Rep Dominicana)"/>
    <m/>
  </r>
  <r>
    <x v="38"/>
    <s v="Sales"/>
    <x v="1"/>
    <x v="0"/>
    <s v="A-1PL-212014"/>
    <x v="8"/>
    <x v="8"/>
    <s v="L201210301"/>
    <n v="-3"/>
    <n v="73331"/>
    <n v="-219993"/>
    <x v="1"/>
    <m/>
    <n v="20230072"/>
    <s v="Medicona SRL (Guillermo Ramírez-Rep Dominicana)"/>
    <m/>
  </r>
  <r>
    <x v="38"/>
    <s v="Sales"/>
    <x v="1"/>
    <x v="0"/>
    <s v="A-1PL-212014"/>
    <x v="8"/>
    <x v="8"/>
    <s v="L211203101"/>
    <n v="-16"/>
    <n v="73331"/>
    <n v="-1173296"/>
    <x v="1"/>
    <m/>
    <n v="20230072"/>
    <s v="Medicona SRL (Guillermo Ramírez-Rep Dominicana)"/>
    <m/>
  </r>
  <r>
    <x v="38"/>
    <s v="Sales"/>
    <x v="1"/>
    <x v="0"/>
    <s v="A-1PL-212014"/>
    <x v="8"/>
    <x v="8"/>
    <s v="L210904601"/>
    <n v="-1"/>
    <n v="73331"/>
    <n v="-73331"/>
    <x v="1"/>
    <m/>
    <n v="20230072"/>
    <s v="Medicona SRL (Guillermo Ramírez-Rep Dominicana)"/>
    <m/>
  </r>
  <r>
    <x v="38"/>
    <s v="Sales"/>
    <x v="1"/>
    <x v="0"/>
    <s v="A-1PL-212014"/>
    <x v="8"/>
    <x v="8"/>
    <s v="L210901401"/>
    <n v="-5"/>
    <n v="73331"/>
    <n v="-366655"/>
    <x v="1"/>
    <m/>
    <n v="20230072"/>
    <s v="Medicona SRL (Guillermo Ramírez-Rep Dominicana)"/>
    <m/>
  </r>
  <r>
    <x v="38"/>
    <s v="Sales"/>
    <x v="1"/>
    <x v="0"/>
    <s v="A-1PL-212012"/>
    <x v="20"/>
    <x v="16"/>
    <s v="L230105301"/>
    <n v="-35"/>
    <n v="81594"/>
    <n v="-2855790"/>
    <x v="0"/>
    <m/>
    <n v="20230072"/>
    <s v="Medicona SRL (Guillermo Ramírez-Rep Dominicana)"/>
    <m/>
  </r>
  <r>
    <x v="22"/>
    <s v="Inventory loan"/>
    <x v="1"/>
    <x v="0"/>
    <s v="A-1PL-212012"/>
    <x v="20"/>
    <x v="16"/>
    <s v="L221107201"/>
    <n v="-12"/>
    <n v="65949.40444444443"/>
    <n v="-791392.85333333316"/>
    <x v="0"/>
    <m/>
    <s v="packing list 20230310 Orthopremium"/>
    <m/>
    <s v="Silvia Tellez"/>
  </r>
  <r>
    <x v="39"/>
    <s v="Donación"/>
    <x v="1"/>
    <x v="1"/>
    <s v="TSXX-LOART2012"/>
    <x v="28"/>
    <x v="14"/>
    <s v="EE148384X1"/>
    <n v="-2"/>
    <n v="51750"/>
    <n v="-103500"/>
    <x v="0"/>
    <m/>
    <m/>
    <s v="Virginia - uso consultorio Elsa Arango"/>
    <m/>
  </r>
  <r>
    <x v="31"/>
    <s v="Sales"/>
    <x v="1"/>
    <x v="0"/>
    <s v="A-1PL-212010"/>
    <x v="25"/>
    <x v="7"/>
    <s v="L221110401"/>
    <n v="-20"/>
    <n v="81594"/>
    <n v="-1631880"/>
    <x v="0"/>
    <m/>
    <n v="20230070"/>
    <s v="Smile Arc (Martinelli)"/>
    <m/>
  </r>
  <r>
    <x v="40"/>
    <s v="Purchasing"/>
    <x v="1"/>
    <x v="1"/>
    <s v="TSXX-LOA2008"/>
    <x v="13"/>
    <x v="6"/>
    <s v="EE152481X1"/>
    <n v="100"/>
    <n v="51750"/>
    <n v="5175000"/>
    <x v="0"/>
    <s v="FV-110459"/>
    <m/>
    <m/>
    <m/>
  </r>
  <r>
    <x v="40"/>
    <s v="Purchasing"/>
    <x v="1"/>
    <x v="1"/>
    <s v="TSXX-LOART2012"/>
    <x v="40"/>
    <x v="14"/>
    <s v="EE152482X1"/>
    <n v="100"/>
    <n v="51750"/>
    <n v="5175000"/>
    <x v="0"/>
    <s v="FV-110459"/>
    <m/>
    <m/>
    <m/>
  </r>
  <r>
    <x v="25"/>
    <s v="Damage"/>
    <x v="0"/>
    <x v="0"/>
    <s v="106-11"/>
    <x v="18"/>
    <x v="15"/>
    <m/>
    <n v="-1"/>
    <n v="336000"/>
    <n v="-336000"/>
    <x v="1"/>
    <m/>
    <n v="20230064"/>
    <s v="Dr Carlos Ramiro Llusca (Ecuador)"/>
    <m/>
  </r>
  <r>
    <x v="41"/>
    <s v="Inventory"/>
    <x v="0"/>
    <x v="0"/>
    <s v="106-11"/>
    <x v="41"/>
    <x v="30"/>
    <m/>
    <n v="6"/>
    <n v="331339.82954545453"/>
    <n v="1988038.9772727271"/>
    <x v="1"/>
    <s v="Inventario recibido de Elsa Arango"/>
    <m/>
    <m/>
    <m/>
  </r>
  <r>
    <x v="41"/>
    <s v="Inventory loan"/>
    <x v="1"/>
    <x v="0"/>
    <s v="V-201408"/>
    <x v="27"/>
    <x v="21"/>
    <s v="D170300201"/>
    <n v="17"/>
    <n v="79213.829545454559"/>
    <n v="1346635.1022727275"/>
    <x v="0"/>
    <m/>
    <m/>
    <m/>
    <s v="Jattin"/>
  </r>
  <r>
    <x v="41"/>
    <s v="Inventory loan"/>
    <x v="1"/>
    <x v="0"/>
    <s v="A-1PIZC-212014"/>
    <x v="24"/>
    <x v="20"/>
    <s v="L220603201"/>
    <n v="7"/>
    <n v="84287.164444444439"/>
    <n v="590010.15111111104"/>
    <x v="1"/>
    <m/>
    <m/>
    <m/>
    <s v="Jattin"/>
  </r>
  <r>
    <x v="42"/>
    <s v="Inventory loan"/>
    <x v="1"/>
    <x v="0"/>
    <s v="A-1PL-212014"/>
    <x v="8"/>
    <x v="8"/>
    <s v="L191007601"/>
    <n v="7"/>
    <n v="81594"/>
    <n v="571158"/>
    <x v="1"/>
    <m/>
    <m/>
    <m/>
    <s v="Silvia Telléz"/>
  </r>
  <r>
    <x v="22"/>
    <s v="Inventory loan"/>
    <x v="1"/>
    <x v="0"/>
    <s v="A-1PL-212012"/>
    <x v="20"/>
    <x v="16"/>
    <s v="L230105301"/>
    <n v="-4"/>
    <n v="81594"/>
    <n v="-326376"/>
    <x v="0"/>
    <m/>
    <s v="packing list 20230310 Orthopremium"/>
    <m/>
    <s v="Silvia Tellez"/>
  </r>
  <r>
    <x v="42"/>
    <s v="Sales"/>
    <x v="1"/>
    <x v="0"/>
    <s v="M-211308"/>
    <x v="3"/>
    <x v="3"/>
    <s v="L210206901"/>
    <n v="-3"/>
    <n v="73331"/>
    <n v="-219993"/>
    <x v="0"/>
    <m/>
    <n v="20230074"/>
    <s v="Dr Carlos Ramiro Llusca (Ecuador)"/>
    <m/>
  </r>
  <r>
    <x v="42"/>
    <s v="Sales"/>
    <x v="1"/>
    <x v="0"/>
    <s v="V-201408"/>
    <x v="27"/>
    <x v="21"/>
    <s v="D170300201"/>
    <n v="-17"/>
    <n v="79213.829545454559"/>
    <n v="-1346635.1022727275"/>
    <x v="0"/>
    <m/>
    <n v="20230074"/>
    <s v="Dr Carlos Ramiro Llusca (Ecuador)"/>
    <m/>
  </r>
  <r>
    <x v="42"/>
    <s v="Sales"/>
    <x v="1"/>
    <x v="0"/>
    <s v="A-1PL-211508"/>
    <x v="5"/>
    <x v="5"/>
    <s v="L220602101"/>
    <n v="-7"/>
    <n v="65949.40444444443"/>
    <n v="-461645.83111111098"/>
    <x v="0"/>
    <m/>
    <n v="20230074"/>
    <s v="Dr Carlos Ramiro Llusca (Ecuador)"/>
    <m/>
  </r>
  <r>
    <x v="42"/>
    <s v="Sales"/>
    <x v="1"/>
    <x v="0"/>
    <s v="A-1PL-212008"/>
    <x v="6"/>
    <x v="6"/>
    <s v="L220504801"/>
    <n v="-6"/>
    <n v="65949.40444444443"/>
    <n v="-395696.42666666658"/>
    <x v="0"/>
    <m/>
    <n v="20230074"/>
    <s v="Dr Carlos Ramiro Llusca (Ecuador)"/>
    <m/>
  </r>
  <r>
    <x v="35"/>
    <s v="Donación"/>
    <x v="1"/>
    <x v="1"/>
    <s v="TSXX-LOA2010"/>
    <x v="7"/>
    <x v="7"/>
    <s v="EE148358X1"/>
    <n v="-1"/>
    <n v="51750"/>
    <n v="-51750"/>
    <x v="0"/>
    <m/>
    <m/>
    <s v="Virginia - uso consultorio Elsa Arango"/>
    <m/>
  </r>
  <r>
    <x v="22"/>
    <s v="Inventory loan"/>
    <x v="1"/>
    <x v="0"/>
    <s v="A-1PL-212012"/>
    <x v="20"/>
    <x v="16"/>
    <s v="L230105301"/>
    <n v="-2"/>
    <n v="81594"/>
    <n v="-163188"/>
    <x v="0"/>
    <m/>
    <s v="packing list 20230310 Orthopremium"/>
    <m/>
    <s v="Silvia Tellez"/>
  </r>
  <r>
    <x v="42"/>
    <s v="Sales"/>
    <x v="1"/>
    <x v="0"/>
    <s v="A-1PL-212014"/>
    <x v="8"/>
    <x v="8"/>
    <s v="L191007601"/>
    <n v="-7"/>
    <n v="81594"/>
    <n v="-571158"/>
    <x v="1"/>
    <m/>
    <n v="20230074"/>
    <s v="Dr Carlos Ramiro Llusca (Ecuador)"/>
    <m/>
  </r>
  <r>
    <x v="42"/>
    <s v="Sales"/>
    <x v="1"/>
    <x v="0"/>
    <s v="A-1PIZC-212014"/>
    <x v="24"/>
    <x v="20"/>
    <s v="L221108401"/>
    <n v="-10"/>
    <n v="84287.164444444439"/>
    <n v="-842871.64444444445"/>
    <x v="1"/>
    <m/>
    <n v="20230074"/>
    <s v="Dr Carlos Ramiro Llusca (Ecuador)"/>
    <m/>
  </r>
  <r>
    <x v="42"/>
    <s v="Sales"/>
    <x v="0"/>
    <x v="0"/>
    <n v="3308050"/>
    <x v="21"/>
    <x v="17"/>
    <s v="NA"/>
    <n v="-3"/>
    <n v="505243.49166666658"/>
    <n v="-1515730.4749999996"/>
    <x v="1"/>
    <m/>
    <n v="20230074"/>
    <s v="Dr Carlos Ramiro Llusca (Ecuador)"/>
    <m/>
  </r>
  <r>
    <x v="42"/>
    <s v="Sales"/>
    <x v="0"/>
    <x v="0"/>
    <n v="3318235"/>
    <x v="30"/>
    <x v="2"/>
    <m/>
    <n v="-3"/>
    <n v="126823.496"/>
    <n v="-380470.48800000001"/>
    <x v="1"/>
    <m/>
    <n v="20230074"/>
    <s v="Dr Carlos Ramiro Llusca (Ecuador)"/>
    <m/>
  </r>
  <r>
    <x v="42"/>
    <s v="Sales"/>
    <x v="0"/>
    <x v="0"/>
    <n v="3318225"/>
    <x v="23"/>
    <x v="19"/>
    <m/>
    <n v="-2"/>
    <n v="153420.53519000002"/>
    <n v="-306841.07038000005"/>
    <x v="1"/>
    <m/>
    <n v="20230074"/>
    <s v="Dr Carlos Ramiro Llusca (Ecuador)"/>
    <m/>
  </r>
  <r>
    <x v="42"/>
    <s v="Sales"/>
    <x v="0"/>
    <x v="0"/>
    <n v="3348235"/>
    <x v="29"/>
    <x v="22"/>
    <m/>
    <n v="-2"/>
    <n v="153420.53519000002"/>
    <n v="-306841.07038000005"/>
    <x v="0"/>
    <m/>
    <n v="20230074"/>
    <s v="Dr Carlos Ramiro Llusca (Ecuador)"/>
    <m/>
  </r>
  <r>
    <x v="42"/>
    <s v="Sales"/>
    <x v="0"/>
    <x v="0"/>
    <n v="3318055"/>
    <x v="0"/>
    <x v="0"/>
    <m/>
    <n v="-1"/>
    <n v="2160000"/>
    <n v="-2160000"/>
    <x v="0"/>
    <m/>
    <n v="20230074"/>
    <s v="Dr Carlos Ramiro Llusca (Ecuador)"/>
    <m/>
  </r>
  <r>
    <x v="42"/>
    <s v="Sales"/>
    <x v="0"/>
    <x v="0"/>
    <s v="106-11"/>
    <x v="18"/>
    <x v="15"/>
    <m/>
    <n v="-1"/>
    <n v="336000"/>
    <n v="-336000"/>
    <x v="1"/>
    <m/>
    <n v="20230074"/>
    <s v="Dr Carlos Ramiro Llusca (Ecuador)"/>
    <m/>
  </r>
  <r>
    <x v="42"/>
    <s v="Sales"/>
    <x v="0"/>
    <x v="0"/>
    <s v="106-11"/>
    <x v="41"/>
    <x v="30"/>
    <m/>
    <n v="-3"/>
    <n v="331339.82954545453"/>
    <n v="-994019.48863636353"/>
    <x v="1"/>
    <m/>
    <n v="20230074"/>
    <s v="Dr Carlos Ramiro Llusca (Ecuador)"/>
    <m/>
  </r>
  <r>
    <x v="38"/>
    <s v="Sales"/>
    <x v="1"/>
    <x v="0"/>
    <s v="A-1PL-212010"/>
    <x v="25"/>
    <x v="7"/>
    <s v="L221110401"/>
    <n v="-10"/>
    <n v="81594"/>
    <n v="-815940"/>
    <x v="0"/>
    <m/>
    <n v="20230072"/>
    <s v="Medicona SRL (Guillermo Ramírez-Rep Dominicana)"/>
    <m/>
  </r>
  <r>
    <x v="43"/>
    <s v="Sales"/>
    <x v="1"/>
    <x v="0"/>
    <s v="A-1PL-211508"/>
    <x v="5"/>
    <x v="5"/>
    <s v="L211100801"/>
    <n v="-15"/>
    <n v="73331"/>
    <n v="-1099965"/>
    <x v="0"/>
    <m/>
    <n v="20230076"/>
    <s v="MediLine (JJ Grand Prix - Guatemala)"/>
    <m/>
  </r>
  <r>
    <x v="25"/>
    <s v="Sales"/>
    <x v="1"/>
    <x v="0"/>
    <s v="A-1PL-212012"/>
    <x v="20"/>
    <x v="16"/>
    <s v="L230105301"/>
    <n v="-40"/>
    <n v="81594"/>
    <n v="-3263760"/>
    <x v="0"/>
    <m/>
    <n v="20230064"/>
    <s v="Dr Carlos Ramiro Llusca (Ecuador)"/>
    <m/>
  </r>
  <r>
    <x v="43"/>
    <s v="Sales"/>
    <x v="1"/>
    <x v="0"/>
    <s v="A-1PIZC-212014"/>
    <x v="24"/>
    <x v="20"/>
    <s v="L221108401"/>
    <n v="-20"/>
    <n v="84287.164444444439"/>
    <n v="-1685743.2888888889"/>
    <x v="1"/>
    <m/>
    <n v="20230077"/>
    <s v="MediLine (JJ Grand Prix - Guatemala)"/>
    <m/>
  </r>
  <r>
    <x v="44"/>
    <s v="Inventory movement"/>
    <x v="1"/>
    <x v="1"/>
    <s v="TSXX-LOART2012"/>
    <x v="17"/>
    <x v="14"/>
    <s v="EE148385X1"/>
    <n v="50"/>
    <n v="51750"/>
    <n v="2587500"/>
    <x v="0"/>
    <m/>
    <m/>
    <s v="Silvia Tellez, cambio por 2x12 cuello largo"/>
    <m/>
  </r>
  <r>
    <x v="45"/>
    <s v="Sales"/>
    <x v="1"/>
    <x v="1"/>
    <s v="TSXX-LOACE1508"/>
    <x v="31"/>
    <x v="13"/>
    <s v="EE149532X1"/>
    <n v="-10"/>
    <n v="51750"/>
    <n v="-517500"/>
    <x v="0"/>
    <m/>
    <n v="20230079"/>
    <s v="Global Connection &amp; Innovation LLC (Mauricio Arbelaez - USA)"/>
    <m/>
  </r>
  <r>
    <x v="45"/>
    <s v="Sales"/>
    <x v="1"/>
    <x v="1"/>
    <s v="TSXX-LOA1508"/>
    <x v="12"/>
    <x v="5"/>
    <s v="EE148348X1"/>
    <n v="-17"/>
    <n v="51750"/>
    <n v="-879750"/>
    <x v="0"/>
    <m/>
    <n v="20230079"/>
    <s v="Global Connection &amp; Innovation LLC (Mauricio Arbelaez - USA)"/>
    <m/>
  </r>
  <r>
    <x v="45"/>
    <s v="Sales"/>
    <x v="1"/>
    <x v="1"/>
    <s v="TSXX-LOA1508"/>
    <x v="12"/>
    <x v="5"/>
    <s v="EE148344X1"/>
    <n v="-3"/>
    <n v="51750"/>
    <n v="-155250"/>
    <x v="0"/>
    <m/>
    <n v="20230079"/>
    <s v="Global Connection &amp; Innovation LLC (Mauricio Arbelaez - USA)"/>
    <m/>
  </r>
  <r>
    <x v="45"/>
    <s v="Sales"/>
    <x v="1"/>
    <x v="1"/>
    <s v="TSXX-LOART2012"/>
    <x v="28"/>
    <x v="14"/>
    <s v="EE148384X1"/>
    <n v="-15"/>
    <n v="51750"/>
    <n v="-776250"/>
    <x v="0"/>
    <m/>
    <n v="20230079"/>
    <s v="Global Connection &amp; Innovation LLC (Mauricio Arbelaez - USA)"/>
    <m/>
  </r>
  <r>
    <x v="45"/>
    <s v="Sales"/>
    <x v="1"/>
    <x v="1"/>
    <s v="TSXX-LOA2017"/>
    <x v="15"/>
    <x v="12"/>
    <s v="EE148379X1"/>
    <n v="-3"/>
    <n v="51750"/>
    <n v="-155250"/>
    <x v="0"/>
    <m/>
    <n v="20230079"/>
    <s v="Global Connection &amp; Innovation LLC (Mauricio Arbelaez - USA)"/>
    <m/>
  </r>
  <r>
    <x v="45"/>
    <s v="Sales"/>
    <x v="1"/>
    <x v="1"/>
    <s v="TSXX-LOA2017"/>
    <x v="15"/>
    <x v="12"/>
    <s v="EE142006X1"/>
    <n v="-8"/>
    <n v="51750"/>
    <n v="-414000"/>
    <x v="0"/>
    <m/>
    <n v="20230079"/>
    <s v="Global Connection &amp; Innovation LLC (Mauricio Arbelaez - USA)"/>
    <m/>
  </r>
  <r>
    <x v="45"/>
    <s v="Sales"/>
    <x v="1"/>
    <x v="1"/>
    <s v="TSXX-LOA2017"/>
    <x v="15"/>
    <x v="12"/>
    <s v="EE133310X1"/>
    <n v="-4"/>
    <n v="51750"/>
    <n v="-207000"/>
    <x v="0"/>
    <m/>
    <n v="20230079"/>
    <s v="Global Connection &amp; Innovation LLC (Mauricio Arbelaez - USA)"/>
    <m/>
  </r>
  <r>
    <x v="45"/>
    <s v="Sales"/>
    <x v="0"/>
    <x v="0"/>
    <n v="3318225"/>
    <x v="23"/>
    <x v="19"/>
    <m/>
    <n v="-2"/>
    <n v="153420.53519000002"/>
    <n v="-306841.07038000005"/>
    <x v="1"/>
    <m/>
    <n v="20230080"/>
    <s v="Smile Arc (Martinelli)"/>
    <m/>
  </r>
  <r>
    <x v="39"/>
    <s v="Donación"/>
    <x v="1"/>
    <x v="1"/>
    <s v="TSXX-LOA2010"/>
    <x v="7"/>
    <x v="7"/>
    <s v="EE148358X1"/>
    <n v="-2"/>
    <n v="51750"/>
    <n v="-103500"/>
    <x v="0"/>
    <m/>
    <m/>
    <s v="Virginia - uso consultorio Elsa Arango"/>
    <m/>
  </r>
  <r>
    <x v="45"/>
    <s v="Sales"/>
    <x v="1"/>
    <x v="0"/>
    <s v="A-1PIZC-212014"/>
    <x v="24"/>
    <x v="20"/>
    <s v="L221108401"/>
    <n v="-11"/>
    <n v="84287.164444444439"/>
    <n v="-927158.8088888888"/>
    <x v="1"/>
    <m/>
    <n v="20230080"/>
    <s v="Smile Arc (Martinelli)"/>
    <m/>
  </r>
  <r>
    <x v="26"/>
    <s v="Sales"/>
    <x v="1"/>
    <x v="0"/>
    <s v="A-1PL-212012"/>
    <x v="20"/>
    <x v="16"/>
    <s v="L230105301"/>
    <n v="-12"/>
    <n v="81594"/>
    <n v="-979128"/>
    <x v="0"/>
    <m/>
    <n v="20230066"/>
    <s v="MediLine (JJ Grand Prix - Guatemala)"/>
    <m/>
  </r>
  <r>
    <x v="45"/>
    <s v="Sales"/>
    <x v="1"/>
    <x v="0"/>
    <s v="A-1PS-222012"/>
    <x v="9"/>
    <x v="9"/>
    <s v="L220601301"/>
    <n v="-2"/>
    <n v="104000"/>
    <n v="-208000"/>
    <x v="1"/>
    <m/>
    <n v="20230080"/>
    <s v="Smile Arc (Martinelli)"/>
    <m/>
  </r>
  <r>
    <x v="45"/>
    <s v="Sales"/>
    <x v="1"/>
    <x v="0"/>
    <s v="A-1PL-212008"/>
    <x v="6"/>
    <x v="6"/>
    <s v="L220504801"/>
    <n v="-3"/>
    <n v="65949.40444444443"/>
    <n v="-197848.21333333329"/>
    <x v="0"/>
    <m/>
    <n v="20230080"/>
    <s v="Smile Arc (Martinelli)"/>
    <m/>
  </r>
  <r>
    <x v="46"/>
    <s v="Donación"/>
    <x v="0"/>
    <x v="0"/>
    <n v="3348235"/>
    <x v="29"/>
    <x v="22"/>
    <m/>
    <n v="-5"/>
    <n v="153420.53519000002"/>
    <n v="-767102.67595000006"/>
    <x v="0"/>
    <m/>
    <m/>
    <s v="Entregados a Silvia Tellez"/>
    <m/>
  </r>
  <r>
    <x v="47"/>
    <s v="Sales"/>
    <x v="0"/>
    <x v="0"/>
    <n v="3308050"/>
    <x v="21"/>
    <x v="17"/>
    <s v="NA"/>
    <n v="-5"/>
    <n v="505243.49166666658"/>
    <n v="-2526217.458333333"/>
    <x v="1"/>
    <m/>
    <n v="20230081"/>
    <s v="Sideral Business (Perú - Roger Echaiz)"/>
    <m/>
  </r>
  <r>
    <x v="47"/>
    <s v="Sales"/>
    <x v="0"/>
    <x v="0"/>
    <n v="3318235"/>
    <x v="30"/>
    <x v="2"/>
    <m/>
    <n v="-5"/>
    <n v="126823.496"/>
    <n v="-634117.48"/>
    <x v="1"/>
    <m/>
    <n v="20230081"/>
    <s v="Sideral Business (Perú - Roger Echaiz)"/>
    <m/>
  </r>
  <r>
    <x v="47"/>
    <s v="Inventory movement"/>
    <x v="0"/>
    <x v="0"/>
    <n v="3308050"/>
    <x v="21"/>
    <x v="17"/>
    <s v="NA"/>
    <n v="6"/>
    <n v="505243.49166666658"/>
    <n v="3031460.9499999993"/>
    <x v="1"/>
    <m/>
    <m/>
    <s v="Entregados por Dra Elsa "/>
    <m/>
  </r>
  <r>
    <x v="47"/>
    <s v="Inventory movement"/>
    <x v="0"/>
    <x v="0"/>
    <n v="3318235"/>
    <x v="30"/>
    <x v="2"/>
    <m/>
    <n v="-6"/>
    <n v="126823.496"/>
    <n v="-760940.97600000002"/>
    <x v="1"/>
    <m/>
    <m/>
    <m/>
    <m/>
  </r>
  <r>
    <x v="48"/>
    <s v="Sales"/>
    <x v="1"/>
    <x v="0"/>
    <s v="A-1PIZC-212014"/>
    <x v="24"/>
    <x v="20"/>
    <s v="L221108401"/>
    <n v="-13"/>
    <n v="84287.164444444439"/>
    <n v="-1095733.1377777776"/>
    <x v="1"/>
    <m/>
    <n v="20230083"/>
    <s v="Grupo Helix (Panamá - Dra Ilka)"/>
    <m/>
  </r>
  <r>
    <x v="48"/>
    <s v="Sales"/>
    <x v="1"/>
    <x v="0"/>
    <s v="A-1PIZC-212014"/>
    <x v="24"/>
    <x v="20"/>
    <s v="L221113401"/>
    <n v="-2"/>
    <n v="104905"/>
    <n v="-209810"/>
    <x v="1"/>
    <m/>
    <n v="20230083"/>
    <s v="Grupo Helix (Panamá - Dra Ilka)"/>
    <m/>
  </r>
  <r>
    <x v="48"/>
    <s v="Sales"/>
    <x v="0"/>
    <x v="0"/>
    <n v="3308050"/>
    <x v="21"/>
    <x v="17"/>
    <s v="NA"/>
    <n v="-2"/>
    <n v="505243.49166666658"/>
    <n v="-1010486.9833333332"/>
    <x v="1"/>
    <m/>
    <n v="20230083"/>
    <s v="Grupo Helix (Panamá - Dra Ilka)"/>
    <m/>
  </r>
  <r>
    <x v="48"/>
    <s v="Sales"/>
    <x v="0"/>
    <x v="0"/>
    <n v="3318235"/>
    <x v="30"/>
    <x v="2"/>
    <m/>
    <n v="-2"/>
    <n v="126823.496"/>
    <n v="-253646.992"/>
    <x v="1"/>
    <m/>
    <n v="20230083"/>
    <s v="Grupo Helix (Panamá - Dra Ilka)"/>
    <m/>
  </r>
  <r>
    <x v="48"/>
    <s v="Sales"/>
    <x v="0"/>
    <x v="0"/>
    <n v="3318225"/>
    <x v="23"/>
    <x v="19"/>
    <m/>
    <n v="-1"/>
    <n v="153420.53519000002"/>
    <n v="-153420.53519000002"/>
    <x v="1"/>
    <m/>
    <n v="20230083"/>
    <s v="Grupo Helix (Panamá - Dra Ilka)"/>
    <m/>
  </r>
  <r>
    <x v="48"/>
    <s v="Sales"/>
    <x v="1"/>
    <x v="0"/>
    <s v="A-1PIZC-212017"/>
    <x v="22"/>
    <x v="18"/>
    <s v="L220922201"/>
    <n v="-4"/>
    <n v="84287.164444444439"/>
    <n v="-337148.65777777776"/>
    <x v="1"/>
    <m/>
    <n v="20230083"/>
    <s v="Grupo Helix (Panamá - Dra Ilka)"/>
    <m/>
  </r>
  <r>
    <x v="48"/>
    <s v="Sales"/>
    <x v="1"/>
    <x v="0"/>
    <s v="A-1PL-211508"/>
    <x v="5"/>
    <x v="5"/>
    <s v="L220602101"/>
    <n v="-5"/>
    <n v="81594"/>
    <n v="-407970"/>
    <x v="0"/>
    <m/>
    <n v="20230083"/>
    <s v="Grupo Helix (Panamá - Dra Ilka)"/>
    <m/>
  </r>
  <r>
    <x v="42"/>
    <s v="Sales"/>
    <x v="1"/>
    <x v="0"/>
    <s v="A-1PL-212010"/>
    <x v="25"/>
    <x v="7"/>
    <s v="L221110401"/>
    <n v="-17"/>
    <n v="81594"/>
    <n v="-1387098"/>
    <x v="0"/>
    <m/>
    <n v="20230074"/>
    <s v="Dr Carlos Ramiro Llusca (Ecuador)"/>
    <m/>
  </r>
  <r>
    <x v="49"/>
    <s v="Purchasing"/>
    <x v="0"/>
    <x v="1"/>
    <s v="820-032"/>
    <x v="32"/>
    <x v="19"/>
    <n v="50361"/>
    <n v="70"/>
    <n v="83600"/>
    <n v="5852000"/>
    <x v="0"/>
    <s v="ORTOMAC / FVE576077 "/>
    <m/>
    <m/>
    <m/>
  </r>
  <r>
    <x v="49"/>
    <s v="Purchasing"/>
    <x v="0"/>
    <x v="1"/>
    <s v="820-029"/>
    <x v="1"/>
    <x v="1"/>
    <n v="50359"/>
    <n v="30"/>
    <n v="647360"/>
    <n v="19420800"/>
    <x v="1"/>
    <s v="ORTOMAC / FVE576077 "/>
    <m/>
    <m/>
    <m/>
  </r>
  <r>
    <x v="49"/>
    <s v="Purchasing"/>
    <x v="0"/>
    <x v="1"/>
    <s v="820-031"/>
    <x v="2"/>
    <x v="2"/>
    <s v="NA"/>
    <n v="45"/>
    <n v="102340"/>
    <n v="4605300"/>
    <x v="0"/>
    <s v="ORTOMAC / FVE576077 "/>
    <m/>
    <m/>
    <m/>
  </r>
  <r>
    <x v="49"/>
    <s v="Purchasing"/>
    <x v="0"/>
    <x v="1"/>
    <s v="820-028"/>
    <x v="33"/>
    <x v="23"/>
    <n v="50360"/>
    <n v="50"/>
    <n v="145000"/>
    <n v="7250000"/>
    <x v="0"/>
    <s v="ORTOMAC / FVE576077 "/>
    <m/>
    <m/>
    <m/>
  </r>
  <r>
    <x v="50"/>
    <s v="Inventory loan"/>
    <x v="1"/>
    <x v="1"/>
    <s v="TSXX-LOA2014"/>
    <x v="14"/>
    <x v="8"/>
    <m/>
    <n v="10"/>
    <n v="51750"/>
    <n v="517500"/>
    <x v="0"/>
    <m/>
    <m/>
    <s v="Rodrigo García, pedido sabado 24-Junio"/>
    <s v="COIDES"/>
  </r>
  <r>
    <x v="50"/>
    <s v="Inventory loan"/>
    <x v="1"/>
    <x v="1"/>
    <s v="TSXX-LOA2008"/>
    <x v="13"/>
    <x v="6"/>
    <m/>
    <n v="2"/>
    <n v="51750"/>
    <n v="103500"/>
    <x v="0"/>
    <m/>
    <m/>
    <s v="Rodrigo García, pedido sabado 24-Junio"/>
    <s v="COIDES"/>
  </r>
  <r>
    <x v="50"/>
    <s v="Inventory loan"/>
    <x v="1"/>
    <x v="1"/>
    <s v="TSXX-LOA1508"/>
    <x v="12"/>
    <x v="5"/>
    <m/>
    <n v="10"/>
    <n v="51750"/>
    <n v="517500"/>
    <x v="0"/>
    <m/>
    <m/>
    <s v="Rodrigo García, pedido sabado 24-Junio"/>
    <s v="COIDES"/>
  </r>
  <r>
    <x v="51"/>
    <s v="Inventory loan"/>
    <x v="1"/>
    <x v="1"/>
    <s v="TSXX-LOA2014"/>
    <x v="14"/>
    <x v="8"/>
    <m/>
    <n v="-10"/>
    <n v="51750"/>
    <n v="-517500"/>
    <x v="0"/>
    <m/>
    <m/>
    <s v="Rodrigo García (Costa Rica)"/>
    <m/>
  </r>
  <r>
    <x v="51"/>
    <s v="Inventory loan"/>
    <x v="1"/>
    <x v="1"/>
    <s v="TSXX-LOA2008"/>
    <x v="13"/>
    <x v="6"/>
    <m/>
    <n v="-2"/>
    <n v="51750"/>
    <n v="-103500"/>
    <x v="0"/>
    <m/>
    <m/>
    <s v="Rodrigo García (Costa Rica)"/>
    <m/>
  </r>
  <r>
    <x v="51"/>
    <s v="Inventory loan"/>
    <x v="1"/>
    <x v="1"/>
    <s v="TSXX-LOA1508"/>
    <x v="12"/>
    <x v="5"/>
    <m/>
    <n v="-10"/>
    <n v="51750"/>
    <n v="-517500"/>
    <x v="0"/>
    <m/>
    <m/>
    <s v="Rodrigo García (Costa Rica)"/>
    <m/>
  </r>
  <r>
    <x v="35"/>
    <s v="Donación"/>
    <x v="1"/>
    <x v="1"/>
    <s v="TSXX-LOA2012"/>
    <x v="19"/>
    <x v="16"/>
    <s v="EE148360X1"/>
    <n v="-1"/>
    <n v="51750"/>
    <n v="-51750"/>
    <x v="0"/>
    <m/>
    <m/>
    <s v="Virginia - uso consultorio Elsa Arango"/>
    <m/>
  </r>
  <r>
    <x v="44"/>
    <s v="Inventory movement"/>
    <x v="1"/>
    <x v="1"/>
    <s v="TSXX-LOA2012"/>
    <x v="19"/>
    <x v="16"/>
    <s v="EE148368X1"/>
    <n v="-50"/>
    <n v="51750"/>
    <n v="-2587500"/>
    <x v="0"/>
    <m/>
    <m/>
    <s v="Silvia Tellez, cambio a Rosca"/>
    <m/>
  </r>
  <r>
    <x v="52"/>
    <s v="Purchasing"/>
    <x v="1"/>
    <x v="1"/>
    <s v="TSXX-LOA2012"/>
    <x v="19"/>
    <x v="16"/>
    <s v="EE148366X1"/>
    <n v="10"/>
    <n v="51750"/>
    <n v="517500"/>
    <x v="0"/>
    <s v="FV-114822"/>
    <m/>
    <m/>
    <m/>
  </r>
  <r>
    <x v="52"/>
    <s v="Purchasing"/>
    <x v="1"/>
    <x v="1"/>
    <s v="TSXX-LOA2012"/>
    <x v="19"/>
    <x v="16"/>
    <s v="EE152489X1"/>
    <n v="50"/>
    <n v="51750"/>
    <n v="2587500"/>
    <x v="0"/>
    <s v="FV-114822"/>
    <m/>
    <m/>
    <m/>
  </r>
  <r>
    <x v="52"/>
    <s v="Purchasing"/>
    <x v="1"/>
    <x v="1"/>
    <s v="TSXX-LOA2012"/>
    <x v="19"/>
    <x v="16"/>
    <s v="EE156002X1"/>
    <n v="40"/>
    <n v="51750"/>
    <n v="2070000"/>
    <x v="0"/>
    <s v="FV-114822"/>
    <m/>
    <m/>
    <m/>
  </r>
  <r>
    <x v="52"/>
    <s v="Purchasing"/>
    <x v="1"/>
    <x v="1"/>
    <s v="TSXX-LOACE1508"/>
    <x v="26"/>
    <x v="13"/>
    <s v="EE156000X1"/>
    <n v="50"/>
    <n v="51750"/>
    <n v="2587500"/>
    <x v="0"/>
    <s v="FV-114822"/>
    <m/>
    <m/>
    <m/>
  </r>
  <r>
    <x v="52"/>
    <s v="Purchasing"/>
    <x v="1"/>
    <x v="1"/>
    <s v="TSXX-LOA2012"/>
    <x v="19"/>
    <x v="16"/>
    <s v="EE156003X1"/>
    <n v="100"/>
    <n v="51750"/>
    <n v="5175000"/>
    <x v="0"/>
    <s v="FV-114822"/>
    <m/>
    <m/>
    <m/>
  </r>
  <r>
    <x v="52"/>
    <s v="Purchasing"/>
    <x v="1"/>
    <x v="1"/>
    <s v="TSXX-LOA2012"/>
    <x v="19"/>
    <x v="16"/>
    <s v="EE156004X1"/>
    <n v="100"/>
    <n v="51750"/>
    <n v="5175000"/>
    <x v="0"/>
    <s v="FV-114822"/>
    <m/>
    <m/>
    <m/>
  </r>
  <r>
    <x v="53"/>
    <s v="Inventory movement"/>
    <x v="1"/>
    <x v="1"/>
    <s v="TSXX-LOART2012"/>
    <x v="17"/>
    <x v="14"/>
    <s v="EE148385X1"/>
    <n v="200"/>
    <n v="51750"/>
    <n v="10350000"/>
    <x v="0"/>
    <m/>
    <m/>
    <s v="Orthopremium"/>
    <m/>
  </r>
  <r>
    <x v="54"/>
    <s v="Purchasing"/>
    <x v="1"/>
    <x v="0"/>
    <s v="V-201408"/>
    <x v="27"/>
    <x v="21"/>
    <s v="L221110101"/>
    <n v="20"/>
    <n v="79213.829545454559"/>
    <n v="1584276.5909090913"/>
    <x v="0"/>
    <s v="BioRay 20230502"/>
    <m/>
    <m/>
    <m/>
  </r>
  <r>
    <x v="54"/>
    <s v="Purchasing"/>
    <x v="1"/>
    <x v="0"/>
    <s v="A-1PL-211508"/>
    <x v="5"/>
    <x v="5"/>
    <s v="L230206401"/>
    <n v="20"/>
    <n v="69875.829545454544"/>
    <n v="1397516.5909090908"/>
    <x v="0"/>
    <s v="BioRay 20230502"/>
    <m/>
    <m/>
    <m/>
  </r>
  <r>
    <x v="43"/>
    <s v="Sales"/>
    <x v="1"/>
    <x v="1"/>
    <s v="TSXX-LOA2010"/>
    <x v="7"/>
    <x v="7"/>
    <s v="EE148354X1"/>
    <n v="-10"/>
    <n v="51750"/>
    <n v="-517500"/>
    <x v="0"/>
    <m/>
    <n v="20230076"/>
    <s v="MediLine (JJ Grand Prix - Guatemala)"/>
    <m/>
  </r>
  <r>
    <x v="45"/>
    <s v="Sales"/>
    <x v="1"/>
    <x v="0"/>
    <s v="A-1PL-212010"/>
    <x v="25"/>
    <x v="7"/>
    <s v="L221110401"/>
    <n v="-20"/>
    <n v="81594"/>
    <n v="-1631880"/>
    <x v="0"/>
    <m/>
    <n v="20230080"/>
    <s v="Smile Arc (Martinelli)"/>
    <m/>
  </r>
  <r>
    <x v="54"/>
    <s v="Purchasing"/>
    <x v="1"/>
    <x v="0"/>
    <s v="A-1PL-212014"/>
    <x v="8"/>
    <x v="8"/>
    <s v="L220900201"/>
    <n v="30"/>
    <n v="69875.829545454544"/>
    <n v="2096274.8863636362"/>
    <x v="1"/>
    <s v="BioRay 20230502"/>
    <m/>
    <m/>
    <m/>
  </r>
  <r>
    <x v="54"/>
    <s v="Purchasing"/>
    <x v="1"/>
    <x v="0"/>
    <s v="A-1PIZC-212014"/>
    <x v="24"/>
    <x v="20"/>
    <s v="L230305101"/>
    <n v="30"/>
    <n v="88551.829545454559"/>
    <n v="2656554.8863636367"/>
    <x v="1"/>
    <s v="BioRay 20230502"/>
    <m/>
    <m/>
    <m/>
  </r>
  <r>
    <x v="54"/>
    <s v="Purchasing"/>
    <x v="0"/>
    <x v="0"/>
    <n v="3318225"/>
    <x v="23"/>
    <x v="19"/>
    <m/>
    <n v="3"/>
    <n v="206486.49600000001"/>
    <n v="619459.48800000001"/>
    <x v="1"/>
    <s v="BioRay 20230502"/>
    <m/>
    <m/>
    <m/>
  </r>
  <r>
    <x v="54"/>
    <s v="Purchasing"/>
    <x v="0"/>
    <x v="0"/>
    <s v="106-11"/>
    <x v="41"/>
    <x v="30"/>
    <m/>
    <n v="3"/>
    <n v="331339.82954545453"/>
    <n v="994019.48863636353"/>
    <x v="1"/>
    <s v="BioRay 20230502"/>
    <m/>
    <m/>
    <m/>
  </r>
  <r>
    <x v="54"/>
    <s v="Purchasing"/>
    <x v="0"/>
    <x v="0"/>
    <n v="3318225"/>
    <x v="23"/>
    <x v="19"/>
    <m/>
    <n v="10"/>
    <n v="206486.49600000001"/>
    <n v="2064864.9600000002"/>
    <x v="1"/>
    <s v="BioRay 20230620"/>
    <m/>
    <m/>
    <m/>
  </r>
  <r>
    <x v="54"/>
    <s v="Purchasing"/>
    <x v="0"/>
    <x v="0"/>
    <n v="3318235"/>
    <x v="30"/>
    <x v="2"/>
    <m/>
    <n v="10"/>
    <n v="126823.496"/>
    <n v="1268234.96"/>
    <x v="1"/>
    <s v="BioRay 20230620"/>
    <m/>
    <m/>
    <m/>
  </r>
  <r>
    <x v="54"/>
    <s v="Purchasing"/>
    <x v="0"/>
    <x v="0"/>
    <n v="3308050"/>
    <x v="21"/>
    <x v="17"/>
    <s v="NA"/>
    <n v="10"/>
    <n v="438441.296969697"/>
    <n v="4384412.9696969697"/>
    <x v="1"/>
    <s v="BioRay 20230620"/>
    <m/>
    <m/>
    <m/>
  </r>
  <r>
    <x v="54"/>
    <s v="Purchasing"/>
    <x v="0"/>
    <x v="0"/>
    <n v="3318055"/>
    <x v="0"/>
    <x v="0"/>
    <m/>
    <n v="3"/>
    <n v="1267585.2969696971"/>
    <n v="3802755.8909090916"/>
    <x v="0"/>
    <s v="BioRay 20230620"/>
    <m/>
    <m/>
    <m/>
  </r>
  <r>
    <x v="54"/>
    <s v="Sales"/>
    <x v="1"/>
    <x v="0"/>
    <s v="A-1PL-212008"/>
    <x v="6"/>
    <x v="6"/>
    <s v="L220504801"/>
    <n v="-7"/>
    <n v="65949.40444444443"/>
    <n v="-461645.83111111098"/>
    <x v="0"/>
    <m/>
    <n v="20230091"/>
    <s v="Medicona SRL (Guillermo Ramírez-Rep Dominicana)"/>
    <m/>
  </r>
  <r>
    <x v="54"/>
    <s v="Sales"/>
    <x v="1"/>
    <x v="0"/>
    <s v="A-1PIZC-212017"/>
    <x v="22"/>
    <x v="18"/>
    <s v="L220922201"/>
    <n v="-30"/>
    <n v="84287.164444444439"/>
    <n v="-2528614.9333333331"/>
    <x v="1"/>
    <m/>
    <n v="20230091"/>
    <s v="Medicona SRL (Guillermo Ramírez-Rep Dominicana)"/>
    <m/>
  </r>
  <r>
    <x v="54"/>
    <s v="Sales"/>
    <x v="1"/>
    <x v="0"/>
    <s v="A-1PIZC-212014"/>
    <x v="24"/>
    <x v="20"/>
    <s v="L230305101"/>
    <n v="-30"/>
    <n v="88551.829545454559"/>
    <n v="-2656554.8863636367"/>
    <x v="1"/>
    <m/>
    <n v="20230091"/>
    <s v="Medicona SRL (Guillermo Ramírez-Rep Dominicana)"/>
    <m/>
  </r>
  <r>
    <x v="55"/>
    <s v="Inventory loan"/>
    <x v="1"/>
    <x v="0"/>
    <s v="A-1PL-212012"/>
    <x v="20"/>
    <x v="16"/>
    <s v="L230105301"/>
    <n v="-3"/>
    <n v="81594"/>
    <n v="-244782"/>
    <x v="0"/>
    <m/>
    <m/>
    <s v="Se devuelven 2x12 en vez de 2x14 por solicitud de Silivia y aprobación de Savir."/>
    <s v="Silvia Tellez"/>
  </r>
  <r>
    <x v="56"/>
    <s v="Sales"/>
    <x v="1"/>
    <x v="0"/>
    <s v="A-1PL-212008"/>
    <x v="6"/>
    <x v="6"/>
    <s v="L220504801"/>
    <n v="-10"/>
    <n v="65949.40444444443"/>
    <n v="-659494.04444444436"/>
    <x v="0"/>
    <m/>
    <n v="20230092"/>
    <s v="Smile Arc (Martinelli)"/>
    <m/>
  </r>
  <r>
    <x v="48"/>
    <s v="Sales"/>
    <x v="1"/>
    <x v="0"/>
    <s v="A-1PL-212010"/>
    <x v="25"/>
    <x v="7"/>
    <s v="L221110401"/>
    <n v="-6"/>
    <n v="81594"/>
    <n v="-489564"/>
    <x v="0"/>
    <m/>
    <n v="20230083"/>
    <s v="Grupo Helix (Panamá - Dra Ilka)"/>
    <m/>
  </r>
  <r>
    <x v="54"/>
    <s v="Purchasing"/>
    <x v="1"/>
    <x v="0"/>
    <s v="A-1PL-212010"/>
    <x v="25"/>
    <x v="7"/>
    <s v="L230303301"/>
    <n v="20"/>
    <n v="69875.829545454544"/>
    <n v="1397516.5909090908"/>
    <x v="0"/>
    <s v="BioRay 20230502"/>
    <m/>
    <m/>
    <m/>
  </r>
  <r>
    <x v="56"/>
    <s v="Sales"/>
    <x v="1"/>
    <x v="0"/>
    <s v="A-1PL-211508"/>
    <x v="5"/>
    <x v="5"/>
    <s v="L220602101"/>
    <n v="-5"/>
    <n v="65949.40444444443"/>
    <n v="-329747.02222222218"/>
    <x v="0"/>
    <m/>
    <n v="20230092"/>
    <s v="Smile Arc (Martinelli)"/>
    <m/>
  </r>
  <r>
    <x v="42"/>
    <s v="Inventory loan"/>
    <x v="1"/>
    <x v="0"/>
    <s v="A-1PL-212012"/>
    <x v="20"/>
    <x v="16"/>
    <s v="L230105301"/>
    <n v="-7"/>
    <n v="81594"/>
    <n v="-571158"/>
    <x v="0"/>
    <m/>
    <m/>
    <s v="Se devuelven 2x12 en vez de 2x14 por solicitud de Silivia y aprobación de Savir."/>
    <s v="Silvia Telléz"/>
  </r>
  <r>
    <x v="56"/>
    <s v="Sales"/>
    <x v="0"/>
    <x v="0"/>
    <n v="3318055"/>
    <x v="0"/>
    <x v="0"/>
    <m/>
    <n v="-1"/>
    <n v="1267585.2969696971"/>
    <n v="-1267585.2969696971"/>
    <x v="0"/>
    <m/>
    <n v="20230093"/>
    <s v="MediLine (JJ Grand Prix - Guatemala)"/>
    <m/>
  </r>
  <r>
    <x v="56"/>
    <s v="Sales"/>
    <x v="1"/>
    <x v="0"/>
    <s v="A-1PIZC-212014"/>
    <x v="24"/>
    <x v="20"/>
    <s v="L221113401"/>
    <n v="-18"/>
    <n v="104905"/>
    <n v="-1888290"/>
    <x v="1"/>
    <m/>
    <n v="20230094"/>
    <s v="MediLine (JJ Grand Prix - Guatemala)"/>
    <m/>
  </r>
  <r>
    <x v="56"/>
    <s v="Sales"/>
    <x v="1"/>
    <x v="0"/>
    <s v="A-1PIZC-212014"/>
    <x v="24"/>
    <x v="20"/>
    <s v="L220603201"/>
    <n v="-2"/>
    <n v="84287.164444444439"/>
    <n v="-168574.32888888888"/>
    <x v="1"/>
    <m/>
    <n v="20230094"/>
    <s v="MediLine (JJ Grand Prix - Guatemala)"/>
    <m/>
  </r>
  <r>
    <x v="56"/>
    <s v="Sales"/>
    <x v="1"/>
    <x v="0"/>
    <s v="A-1PIZC-212017"/>
    <x v="22"/>
    <x v="18"/>
    <s v="L220922201"/>
    <n v="-8"/>
    <n v="84287.164444444439"/>
    <n v="-674297.31555555551"/>
    <x v="1"/>
    <m/>
    <n v="20230094"/>
    <s v="MediLine (JJ Grand Prix - Guatemala)"/>
    <m/>
  </r>
  <r>
    <x v="56"/>
    <s v="Sales"/>
    <x v="1"/>
    <x v="0"/>
    <s v="A-1PIZC-212017"/>
    <x v="22"/>
    <x v="18"/>
    <s v="L221110301"/>
    <n v="-3"/>
    <n v="104905"/>
    <n v="-314715"/>
    <x v="1"/>
    <m/>
    <n v="20230094"/>
    <s v="MediLine (JJ Grand Prix - Guatemala)"/>
    <m/>
  </r>
  <r>
    <x v="56"/>
    <s v="Sales"/>
    <x v="1"/>
    <x v="0"/>
    <s v="A-1PL-211508"/>
    <x v="5"/>
    <x v="5"/>
    <s v="L211100801"/>
    <n v="-1"/>
    <n v="73331"/>
    <n v="-73331"/>
    <x v="0"/>
    <m/>
    <n v="20230095"/>
    <s v="Dr Carlos Ramiro Llusca (Ecuador)"/>
    <m/>
  </r>
  <r>
    <x v="56"/>
    <s v="Sales"/>
    <x v="1"/>
    <x v="0"/>
    <s v="A-1PL-211508"/>
    <x v="5"/>
    <x v="5"/>
    <s v="L220602101"/>
    <n v="-15"/>
    <n v="65949.40444444443"/>
    <n v="-989241.06666666642"/>
    <x v="0"/>
    <m/>
    <n v="20230095"/>
    <s v="Dr Carlos Ramiro Llusca (Ecuador)"/>
    <m/>
  </r>
  <r>
    <x v="56"/>
    <s v="Sales"/>
    <x v="1"/>
    <x v="0"/>
    <s v="A-1PL-212008"/>
    <x v="6"/>
    <x v="6"/>
    <s v="L220504801"/>
    <n v="-16"/>
    <n v="81594"/>
    <n v="-1305504"/>
    <x v="0"/>
    <m/>
    <n v="20230095"/>
    <s v="Dr Carlos Ramiro Llusca (Ecuador)"/>
    <m/>
  </r>
  <r>
    <x v="54"/>
    <s v="Purchasing"/>
    <x v="1"/>
    <x v="0"/>
    <s v="A-1PL-212010"/>
    <x v="25"/>
    <x v="7"/>
    <s v="L230401801"/>
    <n v="50"/>
    <n v="69875.829545454544"/>
    <n v="3493791.4772727271"/>
    <x v="1"/>
    <s v="BioRay 20230502"/>
    <m/>
    <m/>
    <m/>
  </r>
  <r>
    <x v="42"/>
    <s v="Sales"/>
    <x v="1"/>
    <x v="0"/>
    <s v="A-1PL-212012"/>
    <x v="20"/>
    <x v="16"/>
    <s v="L230105301"/>
    <n v="-15"/>
    <n v="81594"/>
    <n v="-1223910"/>
    <x v="0"/>
    <m/>
    <n v="20230074"/>
    <s v="Dr Carlos Ramiro Llusca (Ecuador)"/>
    <m/>
  </r>
  <r>
    <x v="56"/>
    <s v="Sales"/>
    <x v="1"/>
    <x v="0"/>
    <s v="A-1PL-212014"/>
    <x v="8"/>
    <x v="8"/>
    <s v="L220900201"/>
    <n v="-25"/>
    <n v="69875.829545454544"/>
    <n v="-1746895.7386363635"/>
    <x v="1"/>
    <m/>
    <n v="20230095"/>
    <s v="Dr Carlos Ramiro Llusca (Ecuador)"/>
    <m/>
  </r>
  <r>
    <x v="56"/>
    <s v="Sales"/>
    <x v="1"/>
    <x v="0"/>
    <s v="A-1PIZC-212014"/>
    <x v="24"/>
    <x v="20"/>
    <s v="L220603201"/>
    <n v="-5"/>
    <n v="84287.164444444439"/>
    <n v="-421435.82222222222"/>
    <x v="1"/>
    <m/>
    <n v="20230095"/>
    <s v="Dr Carlos Ramiro Llusca (Ecuador)"/>
    <m/>
  </r>
  <r>
    <x v="56"/>
    <s v="Sales"/>
    <x v="1"/>
    <x v="0"/>
    <s v="A-1PIZC-212017"/>
    <x v="22"/>
    <x v="18"/>
    <s v="L221110301"/>
    <n v="-17"/>
    <n v="104905"/>
    <n v="-1783385"/>
    <x v="1"/>
    <m/>
    <n v="20230095"/>
    <s v="Dr Carlos Ramiro Llusca (Ecuador)"/>
    <m/>
  </r>
  <r>
    <x v="56"/>
    <s v="Sales"/>
    <x v="0"/>
    <x v="0"/>
    <n v="3318225"/>
    <x v="23"/>
    <x v="19"/>
    <m/>
    <n v="-1"/>
    <n v="153420.53519000002"/>
    <n v="-153420.53519000002"/>
    <x v="1"/>
    <m/>
    <n v="20230095"/>
    <s v="Dr Carlos Ramiro Llusca (Ecuador)"/>
    <m/>
  </r>
  <r>
    <x v="57"/>
    <s v="Sales"/>
    <x v="0"/>
    <x v="1"/>
    <s v="820-029"/>
    <x v="1"/>
    <x v="1"/>
    <n v="50359"/>
    <n v="-1"/>
    <n v="647360"/>
    <n v="-647360"/>
    <x v="0"/>
    <m/>
    <n v="20230085"/>
    <s v="COIDES"/>
    <m/>
  </r>
  <r>
    <x v="57"/>
    <s v="Sales"/>
    <x v="0"/>
    <x v="1"/>
    <s v="820-029"/>
    <x v="1"/>
    <x v="1"/>
    <n v="50359"/>
    <n v="-9"/>
    <n v="647360"/>
    <n v="-5826240"/>
    <x v="0"/>
    <m/>
    <n v="20230085"/>
    <s v="COIDES"/>
    <m/>
  </r>
  <r>
    <x v="57"/>
    <s v="Sales"/>
    <x v="0"/>
    <x v="1"/>
    <s v="820-031"/>
    <x v="2"/>
    <x v="2"/>
    <n v="50362"/>
    <n v="-10"/>
    <n v="102340"/>
    <n v="-1023400"/>
    <x v="0"/>
    <m/>
    <n v="20230085"/>
    <s v="COIDES"/>
    <m/>
  </r>
  <r>
    <x v="57"/>
    <s v="Sales"/>
    <x v="0"/>
    <x v="1"/>
    <s v="820-028"/>
    <x v="33"/>
    <x v="23"/>
    <m/>
    <n v="-5"/>
    <n v="145000"/>
    <n v="-725000"/>
    <x v="1"/>
    <m/>
    <n v="20230085"/>
    <s v="COIDES"/>
    <m/>
  </r>
  <r>
    <x v="57"/>
    <s v="Sales"/>
    <x v="0"/>
    <x v="1"/>
    <s v="820-028"/>
    <x v="33"/>
    <x v="23"/>
    <n v="50360"/>
    <n v="-1"/>
    <n v="145000"/>
    <n v="-145000"/>
    <x v="1"/>
    <m/>
    <n v="20230085"/>
    <s v="COIDES"/>
    <m/>
  </r>
  <r>
    <x v="57"/>
    <s v="Sales"/>
    <x v="0"/>
    <x v="1"/>
    <s v="820-032"/>
    <x v="32"/>
    <x v="19"/>
    <m/>
    <n v="-6"/>
    <n v="83600"/>
    <n v="-501600"/>
    <x v="0"/>
    <m/>
    <n v="20230085"/>
    <s v="COIDES"/>
    <m/>
  </r>
  <r>
    <x v="58"/>
    <s v="Sales"/>
    <x v="1"/>
    <x v="1"/>
    <s v="TSXX-LOA2014"/>
    <x v="14"/>
    <x v="8"/>
    <s v="EE148377X1"/>
    <n v="-10"/>
    <n v="51750"/>
    <n v="-517500"/>
    <x v="0"/>
    <m/>
    <n v="20230097"/>
    <s v="Rodrigo García (Costa Rica)"/>
    <s v="COIDES"/>
  </r>
  <r>
    <x v="58"/>
    <s v="Sales"/>
    <x v="1"/>
    <x v="1"/>
    <s v="TSXX-LOA2008"/>
    <x v="13"/>
    <x v="6"/>
    <s v="EE133301X1R2"/>
    <n v="-2"/>
    <n v="51750"/>
    <n v="-103500"/>
    <x v="0"/>
    <m/>
    <n v="20230097"/>
    <s v="Rodrigo García (Costa Rica)"/>
    <s v="COIDES"/>
  </r>
  <r>
    <x v="56"/>
    <s v="Sales"/>
    <x v="1"/>
    <x v="0"/>
    <s v="A-1PL-212010"/>
    <x v="25"/>
    <x v="7"/>
    <s v="L221110401"/>
    <n v="-13"/>
    <n v="81594"/>
    <n v="-1060722"/>
    <x v="0"/>
    <m/>
    <n v="20230092"/>
    <s v="Smile Arc (Martinelli)"/>
    <m/>
  </r>
  <r>
    <x v="56"/>
    <s v="Sales"/>
    <x v="1"/>
    <x v="0"/>
    <s v="A-1PL-212010"/>
    <x v="25"/>
    <x v="7"/>
    <s v="L220923001"/>
    <n v="-7"/>
    <n v="81594"/>
    <n v="-571158"/>
    <x v="0"/>
    <m/>
    <n v="20230092"/>
    <s v="Smile Arc (Martinelli)"/>
    <m/>
  </r>
  <r>
    <x v="58"/>
    <s v="Sales"/>
    <x v="1"/>
    <x v="1"/>
    <s v="TSXX-LOA1508"/>
    <x v="12"/>
    <x v="5"/>
    <s v="EE148344X2"/>
    <n v="-10"/>
    <n v="51750"/>
    <n v="-517500"/>
    <x v="0"/>
    <m/>
    <n v="20230097"/>
    <s v="Rodrigo García (Costa Rica)"/>
    <s v="COIDES"/>
  </r>
  <r>
    <x v="53"/>
    <s v="Inventory movement"/>
    <x v="1"/>
    <x v="1"/>
    <s v="TSXX-LOA2012"/>
    <x v="19"/>
    <x v="16"/>
    <s v="EE156003X1"/>
    <n v="-100"/>
    <n v="51750"/>
    <n v="-5175000"/>
    <x v="0"/>
    <m/>
    <m/>
    <s v="Orthopremium"/>
    <m/>
  </r>
  <r>
    <x v="59"/>
    <s v="Inventory"/>
    <x v="1"/>
    <x v="0"/>
    <s v="A-1N-211508"/>
    <x v="42"/>
    <x v="31"/>
    <s v="L191121001"/>
    <n v="10"/>
    <n v="1"/>
    <n v="10"/>
    <x v="2"/>
    <s v="Inventario recibido de Elsa Arango"/>
    <m/>
    <m/>
    <m/>
  </r>
  <r>
    <x v="59"/>
    <s v="Inventory"/>
    <x v="1"/>
    <x v="0"/>
    <s v="A-1N-212008"/>
    <x v="43"/>
    <x v="32"/>
    <s v="L200300701"/>
    <n v="10"/>
    <n v="18"/>
    <n v="180"/>
    <x v="2"/>
    <s v="Inventario recibido de Elsa Arango"/>
    <m/>
    <m/>
    <m/>
  </r>
  <r>
    <x v="60"/>
    <s v="Inventory loan"/>
    <x v="1"/>
    <x v="1"/>
    <s v="TSXX-LOA2017"/>
    <x v="15"/>
    <x v="12"/>
    <s v="EE148379X1"/>
    <n v="-1"/>
    <n v="51750"/>
    <n v="-51750"/>
    <x v="0"/>
    <m/>
    <m/>
    <s v="Curso SCO - Dra Elsa Arango"/>
    <s v="Virgina Hurtado"/>
  </r>
  <r>
    <x v="60"/>
    <s v="Inventory loan"/>
    <x v="1"/>
    <x v="1"/>
    <s v="TSXX-LOART2012"/>
    <x v="28"/>
    <x v="14"/>
    <s v="EE148384X1"/>
    <n v="-1"/>
    <n v="51750"/>
    <n v="-51750"/>
    <x v="0"/>
    <m/>
    <m/>
    <s v="Curso SCO - Dra Elsa Arango"/>
    <s v="Virgina Hurtado"/>
  </r>
  <r>
    <x v="53"/>
    <s v="Inventory movement"/>
    <x v="1"/>
    <x v="1"/>
    <s v="TSXX-LOA2012"/>
    <x v="19"/>
    <x v="16"/>
    <s v="EE156004X1"/>
    <n v="-100"/>
    <n v="51750"/>
    <n v="-5175000"/>
    <x v="0"/>
    <m/>
    <m/>
    <s v="Orthopremium"/>
    <m/>
  </r>
  <r>
    <x v="60"/>
    <s v="Inventory loan"/>
    <x v="1"/>
    <x v="1"/>
    <s v="TSXX-LOA2014"/>
    <x v="14"/>
    <x v="8"/>
    <s v="EE148377X1"/>
    <n v="-1"/>
    <n v="51750"/>
    <n v="-51750"/>
    <x v="0"/>
    <m/>
    <m/>
    <s v="Curso SCO - Dra Elsa Arango"/>
    <s v="Virgina Hurtado"/>
  </r>
  <r>
    <x v="60"/>
    <s v="Inventory loan"/>
    <x v="1"/>
    <x v="1"/>
    <s v="TSXX-LOACE1508"/>
    <x v="31"/>
    <x v="13"/>
    <s v="EE149532X1"/>
    <n v="-1"/>
    <n v="51750"/>
    <n v="-51750"/>
    <x v="0"/>
    <m/>
    <m/>
    <s v="Curso SCO - Dra Elsa Arango"/>
    <s v="Virgina Hurtado"/>
  </r>
  <r>
    <x v="60"/>
    <s v="Inventory loan"/>
    <x v="1"/>
    <x v="1"/>
    <s v="TSXX-LOA1508"/>
    <x v="12"/>
    <x v="5"/>
    <s v="EE148348X1"/>
    <n v="-1"/>
    <n v="51750"/>
    <n v="-51750"/>
    <x v="0"/>
    <m/>
    <m/>
    <s v="Curso SCO - Dra Elsa Arango"/>
    <s v="Virgina Hurtado"/>
  </r>
  <r>
    <x v="60"/>
    <s v="Inventory loan"/>
    <x v="1"/>
    <x v="1"/>
    <s v="TSXX-LOA2008"/>
    <x v="13"/>
    <x v="6"/>
    <s v="EE148350X1"/>
    <n v="-1"/>
    <n v="51750"/>
    <n v="-51750"/>
    <x v="0"/>
    <m/>
    <m/>
    <s v="Curso SCO - Dra Elsa Arango"/>
    <s v="Virgina Hurtado"/>
  </r>
  <r>
    <x v="56"/>
    <s v="Sales"/>
    <x v="1"/>
    <x v="0"/>
    <s v="A-1PL-212010"/>
    <x v="25"/>
    <x v="7"/>
    <s v="L220923001"/>
    <n v="-22"/>
    <n v="81594"/>
    <n v="-1795068"/>
    <x v="0"/>
    <m/>
    <n v="20230095"/>
    <s v="Dr Carlos Ramiro Llusca (Ecuador)"/>
    <m/>
  </r>
  <r>
    <x v="60"/>
    <s v="Inventory loan"/>
    <x v="0"/>
    <x v="1"/>
    <s v="820-028"/>
    <x v="33"/>
    <x v="23"/>
    <n v="50360"/>
    <n v="-1"/>
    <n v="145000"/>
    <n v="-145000"/>
    <x v="0"/>
    <m/>
    <m/>
    <s v="Curso SCO - Dra Elsa Arango"/>
    <s v="Virgina Hurtado"/>
  </r>
  <r>
    <x v="60"/>
    <s v="Inventory loan"/>
    <x v="0"/>
    <x v="1"/>
    <s v="820-031"/>
    <x v="2"/>
    <x v="2"/>
    <n v="50362"/>
    <n v="-5"/>
    <n v="102340"/>
    <n v="-511700"/>
    <x v="0"/>
    <m/>
    <m/>
    <s v="Curso SCO - Dra Elsa Arango"/>
    <s v="Virgina Hurtado"/>
  </r>
  <r>
    <x v="60"/>
    <s v="Inventory loan"/>
    <x v="0"/>
    <x v="1"/>
    <s v="820-029"/>
    <x v="1"/>
    <x v="1"/>
    <n v="50359"/>
    <n v="-6"/>
    <n v="647360"/>
    <n v="-3884160"/>
    <x v="0"/>
    <m/>
    <m/>
    <s v="Curso SCO - Dra Elsa Arango"/>
    <s v="Virgina Hurtado"/>
  </r>
  <r>
    <x v="60"/>
    <s v="Inventory loan"/>
    <x v="0"/>
    <x v="1"/>
    <s v="820-032"/>
    <x v="32"/>
    <x v="19"/>
    <m/>
    <n v="-1"/>
    <n v="83600"/>
    <n v="-83600"/>
    <x v="0"/>
    <m/>
    <m/>
    <s v="Curso SCO - Dra Elsa Arango"/>
    <s v="Virgina Hurtado"/>
  </r>
  <r>
    <x v="61"/>
    <s v="Inventory loan"/>
    <x v="1"/>
    <x v="1"/>
    <s v="TSXX-LOA2017"/>
    <x v="15"/>
    <x v="12"/>
    <s v="EE148379X1"/>
    <n v="-1"/>
    <n v="51750"/>
    <n v="-51750"/>
    <x v="0"/>
    <m/>
    <m/>
    <s v="Curso SCO - Dra Elsa Arango"/>
    <s v="Virgina Hurtado"/>
  </r>
  <r>
    <x v="61"/>
    <s v="Inventory loan"/>
    <x v="1"/>
    <x v="1"/>
    <s v="TSXX-LOART2012"/>
    <x v="28"/>
    <x v="14"/>
    <s v="EE148384X1"/>
    <n v="1"/>
    <n v="51750"/>
    <n v="51750"/>
    <x v="0"/>
    <m/>
    <m/>
    <s v="Curso SCO - Dra Elsa Arango"/>
    <s v="Virgina Hurtado"/>
  </r>
  <r>
    <x v="58"/>
    <s v="Sales"/>
    <x v="1"/>
    <x v="1"/>
    <s v="TSXX-LOA2012"/>
    <x v="19"/>
    <x v="16"/>
    <s v="EE148360X1"/>
    <n v="-10"/>
    <n v="51750"/>
    <n v="-517500"/>
    <x v="0"/>
    <m/>
    <n v="20230097"/>
    <s v="Rodrigo García (Costa Rica)"/>
    <s v="COIDES"/>
  </r>
  <r>
    <x v="61"/>
    <s v="Inventory loan"/>
    <x v="1"/>
    <x v="1"/>
    <s v="TSXX-LOA2014"/>
    <x v="14"/>
    <x v="8"/>
    <s v="EE148377X1"/>
    <n v="1"/>
    <n v="51750"/>
    <n v="51750"/>
    <x v="0"/>
    <m/>
    <m/>
    <s v="Curso SCO - Dra Elsa Arango"/>
    <s v="Virgina Hurtado"/>
  </r>
  <r>
    <x v="61"/>
    <s v="Inventory loan"/>
    <x v="1"/>
    <x v="1"/>
    <s v="TSXX-LOACE1508"/>
    <x v="31"/>
    <x v="13"/>
    <s v="EE149532X1"/>
    <n v="1"/>
    <n v="51750"/>
    <n v="51750"/>
    <x v="0"/>
    <m/>
    <m/>
    <s v="Curso SCO - Dra Elsa Arango"/>
    <s v="Virgina Hurtado"/>
  </r>
  <r>
    <x v="61"/>
    <s v="Inventory loan"/>
    <x v="1"/>
    <x v="1"/>
    <s v="TSXX-LOA1508"/>
    <x v="12"/>
    <x v="5"/>
    <s v="EE148348X1"/>
    <n v="1"/>
    <n v="51750"/>
    <n v="51750"/>
    <x v="0"/>
    <m/>
    <m/>
    <s v="Curso SCO - Dra Elsa Arango"/>
    <s v="Virgina Hurtado"/>
  </r>
  <r>
    <x v="61"/>
    <s v="Inventory loan"/>
    <x v="1"/>
    <x v="1"/>
    <s v="TSXX-LOA2008"/>
    <x v="13"/>
    <x v="6"/>
    <s v="EE148350X1"/>
    <n v="1"/>
    <n v="51750"/>
    <n v="51750"/>
    <x v="0"/>
    <m/>
    <m/>
    <s v="Curso SCO - Dra Elsa Arango"/>
    <s v="Virgina Hurtado"/>
  </r>
  <r>
    <x v="58"/>
    <s v="Sales"/>
    <x v="1"/>
    <x v="1"/>
    <s v="TSXX-LOA2010"/>
    <x v="7"/>
    <x v="7"/>
    <s v="EE148355X1"/>
    <n v="-2"/>
    <n v="51750"/>
    <n v="-103500"/>
    <x v="0"/>
    <m/>
    <n v="20230097"/>
    <s v="Rodrigo García (Costa Rica)"/>
    <s v="COIDES"/>
  </r>
  <r>
    <x v="61"/>
    <s v="Inventory loan"/>
    <x v="0"/>
    <x v="1"/>
    <s v="820-028"/>
    <x v="33"/>
    <x v="23"/>
    <n v="50360"/>
    <n v="-1"/>
    <n v="145000"/>
    <n v="-145000"/>
    <x v="0"/>
    <m/>
    <m/>
    <s v="Curso SCO - Dra Elsa Arango"/>
    <s v="Virgina Hurtado"/>
  </r>
  <r>
    <x v="61"/>
    <s v="Inventory loan"/>
    <x v="0"/>
    <x v="1"/>
    <s v="820-031"/>
    <x v="2"/>
    <x v="2"/>
    <n v="50362"/>
    <n v="-5"/>
    <n v="102340"/>
    <n v="-511700"/>
    <x v="0"/>
    <m/>
    <m/>
    <s v="Curso SCO - Dra Elsa Arango"/>
    <s v="Virgina Hurtado"/>
  </r>
  <r>
    <x v="61"/>
    <s v="Inventory loan"/>
    <x v="0"/>
    <x v="1"/>
    <s v="820-029"/>
    <x v="1"/>
    <x v="1"/>
    <n v="50359"/>
    <n v="-6"/>
    <n v="647360"/>
    <n v="-3884160"/>
    <x v="0"/>
    <m/>
    <m/>
    <s v="devolucion  Dra Elsa Arango"/>
    <s v="Virgina Hurtado"/>
  </r>
  <r>
    <x v="61"/>
    <s v="Inventory loan"/>
    <x v="0"/>
    <x v="1"/>
    <s v="820-032"/>
    <x v="32"/>
    <x v="19"/>
    <m/>
    <n v="3"/>
    <n v="83600"/>
    <n v="250800"/>
    <x v="0"/>
    <m/>
    <m/>
    <s v="Curso SCO - Dra Elsa Arango"/>
    <s v="Virgina Hurtado"/>
  </r>
  <r>
    <x v="62"/>
    <s v="Inventory loan"/>
    <x v="1"/>
    <x v="0"/>
    <s v="A-1PIZC-212014"/>
    <x v="24"/>
    <x v="20"/>
    <s v="L220414901"/>
    <n v="4"/>
    <n v="88882"/>
    <n v="8888200"/>
    <x v="1"/>
    <m/>
    <m/>
    <s v="Préstamo para Perú"/>
    <s v="Silvia Tellez"/>
  </r>
  <r>
    <x v="62"/>
    <s v="Inventory loan"/>
    <x v="1"/>
    <x v="0"/>
    <s v="A-1PIZC-212014"/>
    <x v="24"/>
    <x v="20"/>
    <s v="L221108401"/>
    <n v="2"/>
    <n v="84287.164444444439"/>
    <n v="9271588.0888888892"/>
    <x v="1"/>
    <m/>
    <m/>
    <s v="Préstamo para Perú"/>
    <s v="Silvia Tellez"/>
  </r>
  <r>
    <x v="62"/>
    <s v="Inventory loan"/>
    <x v="1"/>
    <x v="0"/>
    <s v="A-1PIZC-212014"/>
    <x v="24"/>
    <x v="20"/>
    <s v="L221113401"/>
    <n v="1"/>
    <n v="104905"/>
    <n v="10490500"/>
    <x v="1"/>
    <m/>
    <m/>
    <s v="Préstamo para Perú"/>
    <s v="Silvia Tellez"/>
  </r>
  <r>
    <x v="62"/>
    <s v="Sales"/>
    <x v="1"/>
    <x v="0"/>
    <s v="A-1PIZC-212014"/>
    <x v="24"/>
    <x v="20"/>
    <s v="L220414901"/>
    <n v="-4"/>
    <n v="88882"/>
    <n v="-622174"/>
    <x v="1"/>
    <m/>
    <n v="20230105"/>
    <s v="Sideral Business (Perú - Roger Echaiz)"/>
    <m/>
  </r>
  <r>
    <x v="62"/>
    <s v="Sales"/>
    <x v="1"/>
    <x v="0"/>
    <s v="A-1PIZC-212014"/>
    <x v="24"/>
    <x v="20"/>
    <s v="L221108401"/>
    <n v="-2"/>
    <n v="84287.164444444439"/>
    <n v="-84287.164444444439"/>
    <x v="1"/>
    <m/>
    <n v="20230105"/>
    <s v="Sideral Business (Perú - Roger Echaiz)"/>
    <m/>
  </r>
  <r>
    <x v="62"/>
    <s v="Sales"/>
    <x v="1"/>
    <x v="0"/>
    <s v="A-1PIZC-212014"/>
    <x v="24"/>
    <x v="20"/>
    <s v="L221113401"/>
    <n v="-1"/>
    <n v="104905"/>
    <n v="-524525"/>
    <x v="1"/>
    <m/>
    <n v="20230105"/>
    <s v="Sideral Business (Perú - Roger Echaiz)"/>
    <m/>
  </r>
  <r>
    <x v="58"/>
    <s v="Sales"/>
    <x v="1"/>
    <x v="1"/>
    <s v="TSXX-LOA2010"/>
    <x v="7"/>
    <x v="7"/>
    <s v="EE148359X1"/>
    <n v="-3"/>
    <n v="51750"/>
    <n v="-155250"/>
    <x v="0"/>
    <m/>
    <n v="20230097"/>
    <s v="Rodrigo García (Costa Rica)"/>
    <s v="COIDES"/>
  </r>
  <r>
    <x v="43"/>
    <s v="Sales"/>
    <x v="1"/>
    <x v="0"/>
    <s v="A-1PL-212012"/>
    <x v="20"/>
    <x v="16"/>
    <s v="L230105301"/>
    <n v="-5"/>
    <n v="81594"/>
    <n v="-407970"/>
    <x v="0"/>
    <m/>
    <n v="20230077"/>
    <s v="MediLine (JJ Grand Prix - Guatemala)"/>
    <m/>
  </r>
  <r>
    <x v="63"/>
    <s v="Purchasing"/>
    <x v="1"/>
    <x v="0"/>
    <s v="A-1N-211508"/>
    <x v="42"/>
    <x v="31"/>
    <s v="L191121001"/>
    <n v="5"/>
    <n v="1"/>
    <n v="5"/>
    <x v="2"/>
    <s v="FEV8585 - Orthopremium"/>
    <m/>
    <m/>
    <m/>
  </r>
  <r>
    <x v="63"/>
    <s v="Purchasing"/>
    <x v="1"/>
    <x v="0"/>
    <s v="A-1PL-211508"/>
    <x v="5"/>
    <x v="5"/>
    <s v=" L230509301"/>
    <n v="50"/>
    <n v="69131"/>
    <n v="3456550"/>
    <x v="0"/>
    <s v="FEV8585 - Orthopremium"/>
    <m/>
    <m/>
    <m/>
  </r>
  <r>
    <x v="63"/>
    <s v="Purchasing"/>
    <x v="1"/>
    <x v="0"/>
    <s v="A-1PL-212008"/>
    <x v="6"/>
    <x v="6"/>
    <s v=" L230402901"/>
    <n v="60"/>
    <n v="69131"/>
    <n v="4147860"/>
    <x v="0"/>
    <s v="FEV8585 - Orthopremium"/>
    <m/>
    <m/>
    <m/>
  </r>
  <r>
    <x v="60"/>
    <s v="Inventory loan"/>
    <x v="1"/>
    <x v="1"/>
    <s v="TSXX-LOA2010"/>
    <x v="7"/>
    <x v="7"/>
    <s v="EE148353X1"/>
    <n v="-1"/>
    <n v="51750"/>
    <n v="-51750"/>
    <x v="0"/>
    <m/>
    <m/>
    <s v="Curso SCO - Dra Elsa Arango"/>
    <s v="Virgina Hurtado"/>
  </r>
  <r>
    <x v="45"/>
    <s v="Sales"/>
    <x v="1"/>
    <x v="0"/>
    <s v="A-1PL-212012"/>
    <x v="20"/>
    <x v="16"/>
    <s v="L230105301"/>
    <n v="-20"/>
    <n v="81594"/>
    <n v="-1631880"/>
    <x v="0"/>
    <m/>
    <n v="20230080"/>
    <s v="Smile Arc (Martinelli)"/>
    <m/>
  </r>
  <r>
    <x v="48"/>
    <s v="Sales"/>
    <x v="1"/>
    <x v="0"/>
    <s v="A-1PL-212012"/>
    <x v="20"/>
    <x v="16"/>
    <s v="L230105301"/>
    <n v="-24"/>
    <n v="81594"/>
    <n v="-1958256"/>
    <x v="0"/>
    <m/>
    <n v="20230083"/>
    <s v="Grupo Helix (Panamá - Dra Ilka)"/>
    <m/>
  </r>
  <r>
    <x v="56"/>
    <s v="Sales"/>
    <x v="1"/>
    <x v="0"/>
    <s v="A-1PL-212012"/>
    <x v="20"/>
    <x v="16"/>
    <s v="L230105301"/>
    <n v="-20"/>
    <n v="81594"/>
    <n v="-1631880"/>
    <x v="0"/>
    <m/>
    <n v="20230092"/>
    <s v="Smile Arc (Martinelli)"/>
    <m/>
  </r>
  <r>
    <x v="63"/>
    <s v="Purchasing"/>
    <x v="1"/>
    <x v="0"/>
    <s v="A-1PL-212014"/>
    <x v="8"/>
    <x v="8"/>
    <s v="L220900101"/>
    <n v="15"/>
    <n v="69131"/>
    <n v="1036965"/>
    <x v="1"/>
    <s v="FEV8585 - Orthopremium"/>
    <m/>
    <m/>
    <m/>
  </r>
  <r>
    <x v="63"/>
    <s v="Purchasing"/>
    <x v="1"/>
    <x v="0"/>
    <s v="A-1PL-212014"/>
    <x v="8"/>
    <x v="8"/>
    <s v=" L220304601"/>
    <n v="35"/>
    <n v="69131"/>
    <n v="2419585"/>
    <x v="1"/>
    <s v="FEV8585 - Orthopremium"/>
    <m/>
    <m/>
    <m/>
  </r>
  <r>
    <x v="63"/>
    <s v="Purchasing"/>
    <x v="1"/>
    <x v="0"/>
    <s v="A-1PIZC-212014"/>
    <x v="24"/>
    <x v="20"/>
    <s v=" L230500701"/>
    <n v="100"/>
    <n v="88882"/>
    <n v="8888200"/>
    <x v="1"/>
    <s v="FEV8585 - Orthopremium"/>
    <m/>
    <m/>
    <m/>
  </r>
  <r>
    <x v="63"/>
    <s v="Purchasing"/>
    <x v="1"/>
    <x v="0"/>
    <s v="A-1PIZC-212014"/>
    <x v="24"/>
    <x v="20"/>
    <s v=" L230601801"/>
    <n v="110"/>
    <n v="88882"/>
    <n v="9777020"/>
    <x v="1"/>
    <s v="FEV8585 - Orthopremium"/>
    <m/>
    <m/>
    <m/>
  </r>
  <r>
    <x v="63"/>
    <s v="Purchasing"/>
    <x v="1"/>
    <x v="0"/>
    <s v="A-1PIZC-212017"/>
    <x v="22"/>
    <x v="18"/>
    <s v=" L230500801"/>
    <n v="100"/>
    <n v="75398.578723404251"/>
    <n v="7539857.8723404249"/>
    <x v="0"/>
    <s v="FEV8585 - Orthopremium"/>
    <m/>
    <m/>
    <m/>
  </r>
  <r>
    <x v="64"/>
    <s v="Inventory loan"/>
    <x v="1"/>
    <x v="0"/>
    <s v="A-1PIZC-212014"/>
    <x v="24"/>
    <x v="20"/>
    <s v=" L230601801"/>
    <n v="-7"/>
    <n v="88882"/>
    <n v="-622174"/>
    <x v="1"/>
    <m/>
    <m/>
    <s v="Préstamo para Perú"/>
    <s v="Silvia Tellez"/>
  </r>
  <r>
    <x v="60"/>
    <s v="Inventory loan"/>
    <x v="1"/>
    <x v="1"/>
    <s v="TSXX-LOA2012"/>
    <x v="19"/>
    <x v="16"/>
    <s v="EE148360X1"/>
    <n v="-1"/>
    <n v="51750"/>
    <n v="-51750"/>
    <x v="0"/>
    <m/>
    <m/>
    <s v="Curso SCO - Dra Elsa Arango"/>
    <s v="Virgina Hurtado"/>
  </r>
  <r>
    <x v="65"/>
    <s v="Sales"/>
    <x v="1"/>
    <x v="1"/>
    <s v="TSXX-LOA1508"/>
    <x v="12"/>
    <x v="5"/>
    <s v="EE148348X1"/>
    <n v="-5"/>
    <n v="51750"/>
    <n v="-258750"/>
    <x v="0"/>
    <m/>
    <n v="20230106"/>
    <s v="Global Connection &amp; Innovation LLC (Mauricio Arbelaez - USA)"/>
    <m/>
  </r>
  <r>
    <x v="65"/>
    <s v="Sales"/>
    <x v="1"/>
    <x v="1"/>
    <s v="TSXX-LOA1508"/>
    <x v="12"/>
    <x v="5"/>
    <s v="EE148345X1"/>
    <n v="-3"/>
    <n v="51750"/>
    <n v="-155250"/>
    <x v="0"/>
    <m/>
    <n v="20230106"/>
    <s v="Global Connection &amp; Innovation LLC (Mauricio Arbelaez - USA)"/>
    <m/>
  </r>
  <r>
    <x v="65"/>
    <s v="Sales"/>
    <x v="1"/>
    <x v="1"/>
    <s v="TSXX-LOACE1508"/>
    <x v="31"/>
    <x v="13"/>
    <s v="EE148382X1"/>
    <n v="-30"/>
    <n v="51750"/>
    <n v="-1552500"/>
    <x v="0"/>
    <m/>
    <n v="20230106"/>
    <s v="Global Connection &amp; Innovation LLC (Mauricio Arbelaez - USA)"/>
    <m/>
  </r>
  <r>
    <x v="61"/>
    <s v="Inventory loan"/>
    <x v="1"/>
    <x v="1"/>
    <s v="TSXX-LOA2010"/>
    <x v="7"/>
    <x v="7"/>
    <s v="EE148353X1"/>
    <n v="1"/>
    <n v="51750"/>
    <n v="51750"/>
    <x v="0"/>
    <m/>
    <m/>
    <s v="Curso SCO - Dra Elsa Arango"/>
    <s v="Virgina Hurtado"/>
  </r>
  <r>
    <x v="65"/>
    <s v="Sales"/>
    <x v="1"/>
    <x v="1"/>
    <s v="TSXX-LOART2012"/>
    <x v="40"/>
    <x v="14"/>
    <s v="EE152482X1"/>
    <n v="-80"/>
    <n v="51750"/>
    <n v="-4140000"/>
    <x v="0"/>
    <m/>
    <n v="20230106"/>
    <s v="Global Connection &amp; Innovation LLC (Mauricio Arbelaez - USA)"/>
    <m/>
  </r>
  <r>
    <x v="61"/>
    <s v="Inventory loan"/>
    <x v="1"/>
    <x v="1"/>
    <s v="TSXX-LOA2012"/>
    <x v="19"/>
    <x v="16"/>
    <s v="EE148360X1"/>
    <n v="-1"/>
    <n v="51750"/>
    <n v="-51750"/>
    <x v="0"/>
    <m/>
    <m/>
    <s v="Curso SCO - Dra Elsa Arango"/>
    <s v="Virgina Hurtado"/>
  </r>
  <r>
    <x v="65"/>
    <s v="Sales"/>
    <x v="1"/>
    <x v="1"/>
    <s v="TSXX-LOA2014"/>
    <x v="14"/>
    <x v="8"/>
    <s v="EE148377X1"/>
    <n v="-27"/>
    <n v="51750"/>
    <n v="-1397250"/>
    <x v="0"/>
    <m/>
    <n v="20230106"/>
    <s v="Global Connection &amp; Innovation LLC (Mauricio Arbelaez - USA)"/>
    <m/>
  </r>
  <r>
    <x v="65"/>
    <s v="Sales"/>
    <x v="1"/>
    <x v="1"/>
    <s v="TSXX-LOA2014"/>
    <x v="14"/>
    <x v="8"/>
    <s v="EE130446X1R1"/>
    <n v="-3"/>
    <n v="51750"/>
    <n v="-155250"/>
    <x v="0"/>
    <m/>
    <n v="20230106"/>
    <s v="Global Connection &amp; Innovation LLC (Mauricio Arbelaez - USA)"/>
    <m/>
  </r>
  <r>
    <x v="65"/>
    <s v="Sales"/>
    <x v="0"/>
    <x v="1"/>
    <s v="820-029"/>
    <x v="1"/>
    <x v="1"/>
    <n v="50359"/>
    <n v="-10"/>
    <n v="647360"/>
    <n v="-6473600"/>
    <x v="0"/>
    <m/>
    <n v="20230106"/>
    <s v="Global Connection &amp; Innovation LLC (Mauricio Arbelaez - USA)"/>
    <m/>
  </r>
  <r>
    <x v="65"/>
    <s v="Sales"/>
    <x v="0"/>
    <x v="1"/>
    <s v="820-031"/>
    <x v="2"/>
    <x v="2"/>
    <m/>
    <n v="-10"/>
    <n v="102340"/>
    <n v="-1023400"/>
    <x v="0"/>
    <m/>
    <n v="20230106"/>
    <s v="Global Connection &amp; Innovation LLC (Mauricio Arbelaez - USA)"/>
    <m/>
  </r>
  <r>
    <x v="66"/>
    <s v="Inventory"/>
    <x v="0"/>
    <x v="1"/>
    <s v="820-029"/>
    <x v="1"/>
    <x v="1"/>
    <n v="49116"/>
    <n v="6"/>
    <n v="647360"/>
    <n v="3884160"/>
    <x v="1"/>
    <s v="entregado por Elsa Arango"/>
    <m/>
    <m/>
    <m/>
  </r>
  <r>
    <x v="66"/>
    <s v="Inventory movement"/>
    <x v="0"/>
    <x v="1"/>
    <s v="820-031"/>
    <x v="2"/>
    <x v="2"/>
    <n v="48791"/>
    <n v="10"/>
    <n v="102340"/>
    <n v="1023400"/>
    <x v="0"/>
    <s v="entregado por Elsa Arango"/>
    <m/>
    <m/>
    <m/>
  </r>
  <r>
    <x v="66"/>
    <s v="Inventory movement"/>
    <x v="0"/>
    <x v="1"/>
    <s v="820-031"/>
    <x v="2"/>
    <x v="2"/>
    <n v="47160"/>
    <n v="5"/>
    <n v="102340"/>
    <n v="511700"/>
    <x v="0"/>
    <s v="entregado por Elsa Arango"/>
    <m/>
    <m/>
    <m/>
  </r>
  <r>
    <x v="67"/>
    <s v="Sales"/>
    <x v="1"/>
    <x v="0"/>
    <s v="A-1PL-211508"/>
    <x v="5"/>
    <x v="5"/>
    <s v="L220602101"/>
    <n v="-10"/>
    <n v="65949.40444444443"/>
    <n v="-659494.04444444436"/>
    <x v="0"/>
    <m/>
    <n v="20230107"/>
    <s v="Rodrigo García (Costa Rica)"/>
    <m/>
  </r>
  <r>
    <x v="67"/>
    <s v="Sales"/>
    <x v="1"/>
    <x v="0"/>
    <s v="A-1PL-212008"/>
    <x v="6"/>
    <x v="6"/>
    <s v="L220504801"/>
    <n v="-5"/>
    <n v="81594"/>
    <n v="-407970"/>
    <x v="0"/>
    <m/>
    <n v="20230107"/>
    <s v="Rodrigo García (Costa Rica)"/>
    <m/>
  </r>
  <r>
    <x v="62"/>
    <s v="Sales"/>
    <x v="1"/>
    <x v="0"/>
    <s v="A-1PL-212010"/>
    <x v="25"/>
    <x v="7"/>
    <s v="L220923001"/>
    <n v="-10"/>
    <n v="81594"/>
    <n v="-815940"/>
    <x v="0"/>
    <m/>
    <n v="20230105"/>
    <s v="Sideral Business (Perú - Roger Echaiz)"/>
    <m/>
  </r>
  <r>
    <x v="56"/>
    <s v="Sales"/>
    <x v="1"/>
    <x v="0"/>
    <s v="A-1PL-212012"/>
    <x v="20"/>
    <x v="16"/>
    <s v="L230105301"/>
    <n v="-20"/>
    <n v="81594"/>
    <n v="-1631880"/>
    <x v="0"/>
    <m/>
    <n v="20230093"/>
    <s v="MediLine (JJ Grand Prix - Guatemala)"/>
    <m/>
  </r>
  <r>
    <x v="67"/>
    <s v="Sales"/>
    <x v="1"/>
    <x v="0"/>
    <s v="A-1PIZC-212014"/>
    <x v="24"/>
    <x v="20"/>
    <s v=" L230601801"/>
    <n v="-3"/>
    <n v="88882"/>
    <n v="-266646"/>
    <x v="1"/>
    <m/>
    <n v="20230107"/>
    <s v="Rodrigo García (Costa Rica)"/>
    <m/>
  </r>
  <r>
    <x v="67"/>
    <s v="Sales"/>
    <x v="1"/>
    <x v="0"/>
    <s v="A-1PIZC-212017"/>
    <x v="22"/>
    <x v="18"/>
    <s v=" L230500801"/>
    <n v="-12"/>
    <n v="75398.578723404251"/>
    <n v="-904782.94468085095"/>
    <x v="0"/>
    <m/>
    <n v="20230107"/>
    <s v="Rodrigo García (Costa Rica)"/>
    <m/>
  </r>
  <r>
    <x v="67"/>
    <s v="Sales"/>
    <x v="1"/>
    <x v="1"/>
    <s v="TSXX-LOA1508"/>
    <x v="12"/>
    <x v="5"/>
    <s v="EE148345X1"/>
    <n v="-15"/>
    <n v="51750"/>
    <n v="-776250"/>
    <x v="0"/>
    <m/>
    <n v="20230107"/>
    <s v="Rodrigo García (Costa Rica)"/>
    <m/>
  </r>
  <r>
    <x v="67"/>
    <s v="Sales"/>
    <x v="1"/>
    <x v="1"/>
    <s v="TSXX-LOA2008"/>
    <x v="13"/>
    <x v="6"/>
    <s v="EE148350X1"/>
    <n v="-5"/>
    <n v="51750"/>
    <n v="-258750"/>
    <x v="0"/>
    <m/>
    <n v="20230107"/>
    <s v="Rodrigo García (Costa Rica)"/>
    <m/>
  </r>
  <r>
    <x v="63"/>
    <s v="Purchasing"/>
    <x v="1"/>
    <x v="0"/>
    <s v="A-1PL-212010"/>
    <x v="25"/>
    <x v="7"/>
    <s v=" L230601001"/>
    <n v="100"/>
    <n v="69131"/>
    <n v="6913100"/>
    <x v="0"/>
    <s v="FEV8585 - Orthopremium"/>
    <m/>
    <m/>
    <m/>
  </r>
  <r>
    <x v="67"/>
    <s v="Sales"/>
    <x v="1"/>
    <x v="1"/>
    <s v="TSXX-LOA2014"/>
    <x v="14"/>
    <x v="8"/>
    <s v="EE148374X1"/>
    <n v="-8"/>
    <n v="51750"/>
    <n v="-414000"/>
    <x v="0"/>
    <m/>
    <n v="20230107"/>
    <s v="Rodrigo García (Costa Rica)"/>
    <m/>
  </r>
  <r>
    <x v="67"/>
    <s v="Sales"/>
    <x v="1"/>
    <x v="1"/>
    <s v="TSXX-LOA2014"/>
    <x v="14"/>
    <x v="8"/>
    <s v="EE138088X1"/>
    <n v="-2"/>
    <n v="51750"/>
    <n v="-103500"/>
    <x v="0"/>
    <m/>
    <n v="20230107"/>
    <s v="Rodrigo García (Costa Rica)"/>
    <m/>
  </r>
  <r>
    <x v="65"/>
    <s v="Sales"/>
    <x v="1"/>
    <x v="1"/>
    <s v="TSXX-LOA2012"/>
    <x v="19"/>
    <x v="16"/>
    <s v="EE152489X1"/>
    <n v="-50"/>
    <n v="51750"/>
    <n v="-2587500"/>
    <x v="0"/>
    <m/>
    <n v="20230106"/>
    <s v="Global Connection &amp; Innovation LLC (Mauricio Arbelaez - USA)"/>
    <m/>
  </r>
  <r>
    <x v="67"/>
    <s v="Sales"/>
    <x v="0"/>
    <x v="1"/>
    <s v="820-029"/>
    <x v="1"/>
    <x v="1"/>
    <n v="49116"/>
    <n v="-12"/>
    <n v="647360"/>
    <n v="-7768320"/>
    <x v="0"/>
    <m/>
    <n v="20230107"/>
    <s v="Rodrigo García (Costa Rica)"/>
    <m/>
  </r>
  <r>
    <x v="67"/>
    <s v="Sales"/>
    <x v="0"/>
    <x v="1"/>
    <s v="820-031"/>
    <x v="2"/>
    <x v="2"/>
    <m/>
    <n v="-12"/>
    <n v="102340"/>
    <n v="-1228080"/>
    <x v="0"/>
    <m/>
    <n v="20230107"/>
    <s v="Rodrigo García (Costa Rica)"/>
    <m/>
  </r>
  <r>
    <x v="67"/>
    <s v="Sales"/>
    <x v="0"/>
    <x v="1"/>
    <s v="820-031"/>
    <x v="2"/>
    <x v="2"/>
    <m/>
    <n v="-4"/>
    <n v="102340"/>
    <n v="-409360"/>
    <x v="0"/>
    <m/>
    <n v="20230107"/>
    <s v="Rodrigo García (Costa Rica)"/>
    <m/>
  </r>
  <r>
    <x v="67"/>
    <s v="Sales"/>
    <x v="0"/>
    <x v="0"/>
    <n v="3318235"/>
    <x v="30"/>
    <x v="2"/>
    <m/>
    <n v="-11"/>
    <n v="126823.496"/>
    <n v="-1395058.456"/>
    <x v="0"/>
    <m/>
    <n v="20230107"/>
    <s v="Rodrigo García (Costa Rica)"/>
    <m/>
  </r>
  <r>
    <x v="65"/>
    <s v="Sales"/>
    <x v="1"/>
    <x v="1"/>
    <s v="TSXX-LOA2012"/>
    <x v="19"/>
    <x v="16"/>
    <s v="EE148366X1"/>
    <n v="-10"/>
    <n v="51750"/>
    <n v="-517500"/>
    <x v="0"/>
    <m/>
    <n v="20230106"/>
    <s v="Global Connection &amp; Innovation LLC (Mauricio Arbelaez - USA)"/>
    <m/>
  </r>
  <r>
    <x v="67"/>
    <s v="Sales"/>
    <x v="0"/>
    <x v="0"/>
    <n v="3318235"/>
    <x v="30"/>
    <x v="2"/>
    <m/>
    <n v="-1"/>
    <n v="126823.496"/>
    <n v="-126823.496"/>
    <x v="0"/>
    <m/>
    <n v="20230108"/>
    <s v="Rodrigo García (Costa Rica)"/>
    <m/>
  </r>
  <r>
    <x v="66"/>
    <s v="Damage"/>
    <x v="0"/>
    <x v="1"/>
    <s v="820-029"/>
    <x v="1"/>
    <x v="1"/>
    <m/>
    <n v="-1"/>
    <n v="647360"/>
    <n v="-647360"/>
    <x v="0"/>
    <m/>
    <m/>
    <m/>
    <m/>
  </r>
  <r>
    <x v="68"/>
    <s v="Sales"/>
    <x v="1"/>
    <x v="0"/>
    <s v="A-1PL-211508"/>
    <x v="5"/>
    <x v="5"/>
    <s v="L220602101"/>
    <n v="-5"/>
    <n v="65949.40444444443"/>
    <n v="-329747.02222222218"/>
    <x v="0"/>
    <m/>
    <n v="20230110"/>
    <s v="Dr Carlos Ramiro Llusca (Ecuador)"/>
    <m/>
  </r>
  <r>
    <x v="68"/>
    <s v="Sales"/>
    <x v="1"/>
    <x v="0"/>
    <s v="A-1PL-212008"/>
    <x v="6"/>
    <x v="6"/>
    <s v="L220504801"/>
    <n v="-4"/>
    <n v="81594"/>
    <n v="-326376"/>
    <x v="0"/>
    <m/>
    <n v="20230110"/>
    <s v="Dr Carlos Ramiro Llusca (Ecuador)"/>
    <m/>
  </r>
  <r>
    <x v="65"/>
    <s v="Sales"/>
    <x v="1"/>
    <x v="1"/>
    <s v="TSXX-LOA2010"/>
    <x v="7"/>
    <x v="7"/>
    <s v="EE148358X1"/>
    <n v="-20"/>
    <n v="51750"/>
    <n v="-1035000"/>
    <x v="0"/>
    <m/>
    <n v="20230106"/>
    <s v="Global Connection &amp; Innovation LLC (Mauricio Arbelaez - USA)"/>
    <m/>
  </r>
  <r>
    <x v="56"/>
    <s v="Sales"/>
    <x v="1"/>
    <x v="0"/>
    <s v="A-1PL-212012"/>
    <x v="20"/>
    <x v="16"/>
    <s v="L230105301"/>
    <n v="-15"/>
    <n v="81594"/>
    <n v="-1223910"/>
    <x v="0"/>
    <m/>
    <n v="20230095"/>
    <s v="Dr Carlos Ramiro Llusca (Ecuador)"/>
    <m/>
  </r>
  <r>
    <x v="68"/>
    <s v="Sales"/>
    <x v="1"/>
    <x v="0"/>
    <s v="A-1PL-212014"/>
    <x v="8"/>
    <x v="8"/>
    <s v="L220900201"/>
    <n v="-5"/>
    <n v="69875.829545454544"/>
    <n v="-349379.14772727271"/>
    <x v="0"/>
    <m/>
    <n v="20230110"/>
    <s v="Dr Carlos Ramiro Llusca (Ecuador)"/>
    <m/>
  </r>
  <r>
    <x v="68"/>
    <s v="Sales"/>
    <x v="1"/>
    <x v="0"/>
    <s v="A-1PL-212014"/>
    <x v="8"/>
    <x v="8"/>
    <s v="L220900101"/>
    <n v="-10"/>
    <n v="69131"/>
    <n v="-691310"/>
    <x v="0"/>
    <m/>
    <n v="20230110"/>
    <s v="Dr Carlos Ramiro Llusca (Ecuador)"/>
    <m/>
  </r>
  <r>
    <x v="68"/>
    <s v="Sales"/>
    <x v="1"/>
    <x v="0"/>
    <s v="A-1PIZC-212014"/>
    <x v="24"/>
    <x v="20"/>
    <s v=" L230601801"/>
    <n v="-15"/>
    <n v="88882"/>
    <n v="-1333230"/>
    <x v="1"/>
    <m/>
    <n v="20230110"/>
    <s v="Dr Carlos Ramiro Llusca (Ecuador)"/>
    <m/>
  </r>
  <r>
    <x v="68"/>
    <s v="Sales"/>
    <x v="1"/>
    <x v="0"/>
    <s v="A-1PIZC-212017"/>
    <x v="22"/>
    <x v="18"/>
    <s v=" L230500801"/>
    <n v="-24"/>
    <n v="75398.578723404251"/>
    <n v="-1809565.8893617019"/>
    <x v="0"/>
    <m/>
    <n v="20230110"/>
    <s v="Dr Carlos Ramiro Llusca (Ecuador)"/>
    <m/>
  </r>
  <r>
    <x v="68"/>
    <s v="Sales"/>
    <x v="0"/>
    <x v="0"/>
    <n v="3308050"/>
    <x v="21"/>
    <x v="17"/>
    <s v="NA"/>
    <n v="-2"/>
    <n v="505243.49166666658"/>
    <n v="-1010486.9833333332"/>
    <x v="1"/>
    <m/>
    <n v="20230110"/>
    <s v="Dr Carlos Ramiro Llusca (Ecuador)"/>
    <m/>
  </r>
  <r>
    <x v="68"/>
    <s v="Sales"/>
    <x v="0"/>
    <x v="0"/>
    <n v="3318235"/>
    <x v="30"/>
    <x v="2"/>
    <m/>
    <n v="-2"/>
    <n v="126823.496"/>
    <n v="-253646.992"/>
    <x v="0"/>
    <m/>
    <n v="20230110"/>
    <s v="Dr Carlos Ramiro Llusca (Ecuador)"/>
    <m/>
  </r>
  <r>
    <x v="68"/>
    <s v="Sales"/>
    <x v="1"/>
    <x v="0"/>
    <s v="A-1N-211508"/>
    <x v="42"/>
    <x v="31"/>
    <s v="L191121001"/>
    <n v="-3"/>
    <n v="1"/>
    <n v="-3"/>
    <x v="2"/>
    <m/>
    <n v="20230110"/>
    <s v="Dr Carlos Ramiro Llusca (Ecuador)"/>
    <m/>
  </r>
  <r>
    <x v="68"/>
    <s v="Sales"/>
    <x v="0"/>
    <x v="0"/>
    <s v="106-11"/>
    <x v="18"/>
    <x v="15"/>
    <m/>
    <n v="-2"/>
    <n v="331339.82954545453"/>
    <n v="-662679.65909090906"/>
    <x v="1"/>
    <m/>
    <n v="20230110"/>
    <s v="Dr Carlos Ramiro Llusca (Ecuador)"/>
    <m/>
  </r>
  <r>
    <x v="68"/>
    <s v="Sales"/>
    <x v="1"/>
    <x v="0"/>
    <s v="A-1PIZC-212014"/>
    <x v="24"/>
    <x v="20"/>
    <s v=" L230601801"/>
    <n v="-25"/>
    <n v="88882"/>
    <n v="-2222050"/>
    <x v="1"/>
    <m/>
    <n v="20230110"/>
    <s v="Dr Carlos Ramiro Llusca (Ecuador)"/>
    <m/>
  </r>
  <r>
    <x v="68"/>
    <s v="Sales"/>
    <x v="1"/>
    <x v="0"/>
    <s v="A-1PIZC-212017"/>
    <x v="22"/>
    <x v="18"/>
    <s v=" L230500801"/>
    <n v="-6"/>
    <n v="75398.578723404251"/>
    <n v="-452391.47234042548"/>
    <x v="0"/>
    <m/>
    <n v="20230110"/>
    <s v="Dr Carlos Ramiro Llusca (Ecuador)"/>
    <m/>
  </r>
  <r>
    <x v="68"/>
    <s v="Sales"/>
    <x v="1"/>
    <x v="0"/>
    <s v="A-1N-211508"/>
    <x v="42"/>
    <x v="31"/>
    <s v="L191121001"/>
    <n v="-3"/>
    <n v="1"/>
    <n v="-3"/>
    <x v="2"/>
    <m/>
    <n v="20230110"/>
    <s v="Dr Carlos Ramiro Llusca (Ecuador)"/>
    <m/>
  </r>
  <r>
    <x v="62"/>
    <s v="Sales"/>
    <x v="1"/>
    <x v="0"/>
    <s v="A-1PL-212012"/>
    <x v="20"/>
    <x v="16"/>
    <s v="L230105301"/>
    <n v="-18"/>
    <n v="81594"/>
    <n v="-1468692"/>
    <x v="0"/>
    <m/>
    <n v="20230105"/>
    <s v="Sideral Business (Perú - Roger Echaiz)"/>
    <m/>
  </r>
  <r>
    <x v="68"/>
    <s v="Sales"/>
    <x v="0"/>
    <x v="0"/>
    <n v="3308050"/>
    <x v="21"/>
    <x v="17"/>
    <s v="NA"/>
    <n v="-1"/>
    <n v="505243.49166666658"/>
    <n v="-505243.49166666658"/>
    <x v="1"/>
    <m/>
    <n v="20230110"/>
    <s v="Dr Carlos Ramiro Llusca (Ecuador)"/>
    <m/>
  </r>
  <r>
    <x v="68"/>
    <s v="Sales"/>
    <x v="0"/>
    <x v="0"/>
    <n v="3318235"/>
    <x v="30"/>
    <x v="2"/>
    <m/>
    <n v="-1"/>
    <n v="126823.496"/>
    <n v="-126823.496"/>
    <x v="0"/>
    <m/>
    <n v="20230110"/>
    <s v="Dr Carlos Ramiro Llusca (Ecuador)"/>
    <m/>
  </r>
  <r>
    <x v="63"/>
    <s v="Purchasing"/>
    <x v="1"/>
    <x v="0"/>
    <s v="A-1PL-212012"/>
    <x v="20"/>
    <x v="16"/>
    <s v=" L221212901"/>
    <n v="3"/>
    <n v="69131"/>
    <n v="207393"/>
    <x v="0"/>
    <s v="FEV8585 - Orthopremium"/>
    <m/>
    <m/>
    <m/>
  </r>
  <r>
    <x v="68"/>
    <s v="Sales"/>
    <x v="1"/>
    <x v="0"/>
    <s v="A-1PL-212008"/>
    <x v="6"/>
    <x v="6"/>
    <s v="L220504801"/>
    <n v="-10"/>
    <n v="81594"/>
    <n v="-815940"/>
    <x v="0"/>
    <m/>
    <n v="20230111"/>
    <s v="Smile Arc (Martinelli)"/>
    <m/>
  </r>
  <r>
    <x v="67"/>
    <s v="Sales"/>
    <x v="1"/>
    <x v="0"/>
    <s v="A-1PL-212010"/>
    <x v="25"/>
    <x v="7"/>
    <s v="L220923001"/>
    <n v="-8"/>
    <n v="81594"/>
    <n v="-652752"/>
    <x v="0"/>
    <m/>
    <n v="20230107"/>
    <s v="Rodrigo García (Costa Rica)"/>
    <m/>
  </r>
  <r>
    <x v="68"/>
    <s v="Sales"/>
    <x v="1"/>
    <x v="0"/>
    <s v="A-1PL-211508"/>
    <x v="5"/>
    <x v="5"/>
    <s v="L220602101"/>
    <n v="-5"/>
    <n v="65949.40444444443"/>
    <n v="-329747.02222222218"/>
    <x v="0"/>
    <m/>
    <n v="20230111"/>
    <s v="Smile Arc (Martinelli)"/>
    <m/>
  </r>
  <r>
    <x v="67"/>
    <s v="Sales"/>
    <x v="1"/>
    <x v="1"/>
    <s v="TSXX-LOA2012"/>
    <x v="19"/>
    <x v="16"/>
    <s v="EE148360X1"/>
    <n v="-12"/>
    <n v="51750"/>
    <n v="-621000"/>
    <x v="0"/>
    <m/>
    <n v="20230107"/>
    <s v="Rodrigo García (Costa Rica)"/>
    <m/>
  </r>
  <r>
    <x v="67"/>
    <s v="Sales"/>
    <x v="1"/>
    <x v="1"/>
    <s v="TSXX-LOA2010"/>
    <x v="7"/>
    <x v="7"/>
    <s v="EE148353X1"/>
    <n v="-5"/>
    <n v="51750"/>
    <n v="-258750"/>
    <x v="0"/>
    <m/>
    <n v="20230107"/>
    <s v="Rodrigo García (Costa Rica)"/>
    <m/>
  </r>
  <r>
    <x v="68"/>
    <s v="Sales"/>
    <x v="1"/>
    <x v="1"/>
    <s v="TSXX-LOART2012"/>
    <x v="28"/>
    <x v="14"/>
    <s v="EE148384X1"/>
    <n v="-6"/>
    <n v="51750"/>
    <n v="-310500"/>
    <x v="0"/>
    <m/>
    <n v="20230111"/>
    <s v="Smile Arc (Martinelli)"/>
    <m/>
  </r>
  <r>
    <x v="69"/>
    <s v="Inventory loan"/>
    <x v="1"/>
    <x v="1"/>
    <s v="TSXX-LOA2017"/>
    <x v="15"/>
    <x v="12"/>
    <s v="EE148379X1"/>
    <n v="-2"/>
    <n v="51750"/>
    <n v="-103500"/>
    <x v="0"/>
    <m/>
    <m/>
    <s v="Certificación - demostración cirugía C.Villegas"/>
    <m/>
  </r>
  <r>
    <x v="69"/>
    <s v="Inventory loan"/>
    <x v="0"/>
    <x v="1"/>
    <s v="820-029"/>
    <x v="1"/>
    <x v="1"/>
    <m/>
    <n v="-8"/>
    <n v="647360"/>
    <n v="-5178880"/>
    <x v="0"/>
    <m/>
    <m/>
    <s v="Muestra stand Ankyra Certificación"/>
    <s v="Catalina"/>
  </r>
  <r>
    <x v="69"/>
    <s v="Donación"/>
    <x v="0"/>
    <x v="1"/>
    <s v="820-031"/>
    <x v="2"/>
    <x v="2"/>
    <m/>
    <n v="-3"/>
    <n v="102340"/>
    <n v="-307020"/>
    <x v="0"/>
    <m/>
    <m/>
    <s v="Práctica con mándibula de cerdos Certificación"/>
    <s v="Virginia"/>
  </r>
  <r>
    <x v="69"/>
    <s v="Inventory loan"/>
    <x v="1"/>
    <x v="1"/>
    <s v="TSXX-LOACE1508"/>
    <x v="31"/>
    <x v="13"/>
    <s v="EE149532X1"/>
    <n v="-1"/>
    <n v="51750"/>
    <n v="-51750"/>
    <x v="0"/>
    <m/>
    <m/>
    <s v="Muestra stand Ankyra Certificación"/>
    <s v="Catalina"/>
  </r>
  <r>
    <x v="69"/>
    <s v="Inventory loan"/>
    <x v="1"/>
    <x v="1"/>
    <s v="TSXX-LOA1508"/>
    <x v="12"/>
    <x v="5"/>
    <s v="EE148345X1"/>
    <n v="-1"/>
    <n v="51750"/>
    <n v="-51750"/>
    <x v="0"/>
    <m/>
    <m/>
    <s v="Muestra stand Ankyra Certificación"/>
    <s v="Catalina"/>
  </r>
  <r>
    <x v="69"/>
    <s v="Inventory loan"/>
    <x v="1"/>
    <x v="1"/>
    <s v="TSXX-LOA2008"/>
    <x v="13"/>
    <x v="6"/>
    <s v="EE148350X1"/>
    <n v="-1"/>
    <n v="51750"/>
    <n v="-51750"/>
    <x v="0"/>
    <m/>
    <m/>
    <s v="Muestra stand Ankyra Certificación"/>
    <s v="Catalina"/>
  </r>
  <r>
    <x v="68"/>
    <s v="Sales"/>
    <x v="1"/>
    <x v="0"/>
    <s v="A-1PL-212010"/>
    <x v="25"/>
    <x v="7"/>
    <s v="L220923001"/>
    <n v="-11"/>
    <n v="81594"/>
    <n v="-897534"/>
    <x v="0"/>
    <m/>
    <n v="20230110"/>
    <s v="Dr Carlos Ramiro Llusca (Ecuador)"/>
    <m/>
  </r>
  <r>
    <x v="67"/>
    <s v="Gift"/>
    <x v="1"/>
    <x v="1"/>
    <s v="TSXX-LOA2012"/>
    <x v="19"/>
    <x v="16"/>
    <s v="EE148367X1"/>
    <n v="-5"/>
    <n v="51750"/>
    <n v="-258750"/>
    <x v="0"/>
    <m/>
    <n v="20230107"/>
    <s v="Rodrigo García (Costa Rica)"/>
    <m/>
  </r>
  <r>
    <x v="69"/>
    <s v="Inventory loan"/>
    <x v="1"/>
    <x v="1"/>
    <s v="TSXX-LOART2012"/>
    <x v="28"/>
    <x v="14"/>
    <s v="EE148384X1"/>
    <n v="-1"/>
    <n v="51750"/>
    <n v="-51750"/>
    <x v="0"/>
    <m/>
    <m/>
    <s v="Muestra stand Ankyra Certificación"/>
    <s v="Catalina"/>
  </r>
  <r>
    <x v="69"/>
    <s v="Inventory loan"/>
    <x v="1"/>
    <x v="1"/>
    <s v="TSXX-LOA2014"/>
    <x v="14"/>
    <x v="8"/>
    <s v="EE142363X1"/>
    <n v="-1"/>
    <n v="51750"/>
    <n v="-51750"/>
    <x v="0"/>
    <m/>
    <m/>
    <s v="Muestra stand Ankyra Certificación"/>
    <s v="Catalina"/>
  </r>
  <r>
    <x v="69"/>
    <s v="Inventory loan"/>
    <x v="1"/>
    <x v="1"/>
    <s v="TSXX-LOA2017"/>
    <x v="15"/>
    <x v="12"/>
    <s v="EE148379X1"/>
    <n v="-1"/>
    <n v="51750"/>
    <n v="-51750"/>
    <x v="0"/>
    <m/>
    <m/>
    <s v="Muestra stand Ankyra Certificación"/>
    <s v="Catalina"/>
  </r>
  <r>
    <x v="70"/>
    <s v="Inventory loan"/>
    <x v="1"/>
    <x v="1"/>
    <s v="TSXX-LOA2008"/>
    <x v="13"/>
    <x v="6"/>
    <s v="EE148350X1"/>
    <n v="-20"/>
    <n v="51750"/>
    <n v="-1035000"/>
    <x v="0"/>
    <m/>
    <m/>
    <s v="CLEMI - Certificación"/>
    <s v="Virginia"/>
  </r>
  <r>
    <x v="68"/>
    <s v="Sales"/>
    <x v="1"/>
    <x v="1"/>
    <s v="TSXX-LOA2012"/>
    <x v="19"/>
    <x v="16"/>
    <s v="EE148367X1"/>
    <n v="-6"/>
    <n v="51750"/>
    <n v="-310500"/>
    <x v="0"/>
    <m/>
    <n v="20230111"/>
    <s v="Smile Arc (Martinelli)"/>
    <m/>
  </r>
  <r>
    <x v="70"/>
    <s v="Inventory loan"/>
    <x v="1"/>
    <x v="1"/>
    <s v="TSXX-LOA2014"/>
    <x v="14"/>
    <x v="8"/>
    <s v="EE148376X1"/>
    <n v="-20"/>
    <n v="51750"/>
    <n v="-1035000"/>
    <x v="0"/>
    <m/>
    <m/>
    <s v="CLEMI - Certificación"/>
    <s v="Virginia"/>
  </r>
  <r>
    <x v="70"/>
    <s v="Inventory loan"/>
    <x v="1"/>
    <x v="1"/>
    <s v="TSXX-LOA2017"/>
    <x v="15"/>
    <x v="12"/>
    <s v="EE148379X1"/>
    <n v="-20"/>
    <n v="51750"/>
    <n v="-1035000"/>
    <x v="0"/>
    <m/>
    <m/>
    <s v="CLEMI - Certificación"/>
    <s v="Virginia"/>
  </r>
  <r>
    <x v="70"/>
    <s v="Inventory loan"/>
    <x v="0"/>
    <x v="1"/>
    <s v="820-031"/>
    <x v="2"/>
    <x v="2"/>
    <m/>
    <n v="-5"/>
    <n v="102340"/>
    <n v="-511700"/>
    <x v="0"/>
    <m/>
    <m/>
    <s v="Muestra stand Ankyra Certificación"/>
    <s v="Catalina"/>
  </r>
  <r>
    <x v="70"/>
    <s v="Inventory loan"/>
    <x v="1"/>
    <x v="1"/>
    <s v="TSXX-LOART2012"/>
    <x v="40"/>
    <x v="14"/>
    <s v="EE152482X1"/>
    <n v="-20"/>
    <n v="51750"/>
    <n v="-1035000"/>
    <x v="0"/>
    <m/>
    <m/>
    <s v="CLEMI - Certificación"/>
    <s v="Elsa Arango"/>
  </r>
  <r>
    <x v="70"/>
    <s v="Training"/>
    <x v="0"/>
    <x v="1"/>
    <s v="820-028"/>
    <x v="33"/>
    <x v="23"/>
    <m/>
    <n v="-3"/>
    <n v="172550"/>
    <n v="-517650"/>
    <x v="0"/>
    <m/>
    <m/>
    <s v="CLEMI - Certificación"/>
    <s v="Elsa Arango"/>
  </r>
  <r>
    <x v="70"/>
    <s v="Inventory loan"/>
    <x v="0"/>
    <x v="1"/>
    <s v="820-032"/>
    <x v="32"/>
    <x v="19"/>
    <m/>
    <n v="-2"/>
    <n v="83600"/>
    <n v="-167200"/>
    <x v="0"/>
    <m/>
    <m/>
    <s v="CLEMI - Certificación"/>
    <s v="Elsa Arango"/>
  </r>
  <r>
    <x v="70"/>
    <s v="Inventory loan"/>
    <x v="0"/>
    <x v="1"/>
    <s v="820-029"/>
    <x v="1"/>
    <x v="1"/>
    <m/>
    <n v="-6"/>
    <n v="647360"/>
    <n v="-3884160"/>
    <x v="0"/>
    <m/>
    <m/>
    <s v="Muestra stand Ankyra Certificación"/>
    <s v="Catalina"/>
  </r>
  <r>
    <x v="70"/>
    <s v="Inventory loan"/>
    <x v="0"/>
    <x v="1"/>
    <s v="820-031"/>
    <x v="2"/>
    <x v="2"/>
    <m/>
    <n v="-5"/>
    <n v="102340"/>
    <n v="-511700"/>
    <x v="0"/>
    <m/>
    <m/>
    <s v="Muestra stand Ankyra Certificación"/>
    <s v="Catalina"/>
  </r>
  <r>
    <x v="69"/>
    <s v="Inventory loan"/>
    <x v="1"/>
    <x v="1"/>
    <s v="TSXX-LOACE1508"/>
    <x v="31"/>
    <x v="13"/>
    <s v="EE149532X1"/>
    <n v="1"/>
    <n v="51750"/>
    <n v="51750"/>
    <x v="0"/>
    <m/>
    <m/>
    <s v="Muestra stand Ankyra Certificación"/>
    <s v="Catalina"/>
  </r>
  <r>
    <x v="69"/>
    <s v="Inventory loan"/>
    <x v="1"/>
    <x v="1"/>
    <s v="TSXX-LOA1508"/>
    <x v="12"/>
    <x v="5"/>
    <s v="EE148345X1"/>
    <n v="1"/>
    <n v="51750"/>
    <n v="51750"/>
    <x v="0"/>
    <m/>
    <m/>
    <s v="Muestra stand Ankyra Certificación"/>
    <s v="Catalina"/>
  </r>
  <r>
    <x v="69"/>
    <s v="Inventory loan"/>
    <x v="1"/>
    <x v="1"/>
    <s v="TSXX-LOA2008"/>
    <x v="13"/>
    <x v="6"/>
    <s v="EE148350X1"/>
    <n v="1"/>
    <n v="51750"/>
    <n v="51750"/>
    <x v="0"/>
    <m/>
    <m/>
    <s v="Muestra stand Ankyra Certificación"/>
    <s v="Catalina"/>
  </r>
  <r>
    <x v="68"/>
    <s v="Sales"/>
    <x v="1"/>
    <x v="0"/>
    <s v="A-1PL-212010"/>
    <x v="25"/>
    <x v="7"/>
    <s v="L220923001"/>
    <n v="-10"/>
    <n v="81594"/>
    <n v="-815940"/>
    <x v="0"/>
    <m/>
    <n v="20230111"/>
    <s v="Smile Arc (Martinelli)"/>
    <m/>
  </r>
  <r>
    <x v="69"/>
    <s v="Inventory loan"/>
    <x v="1"/>
    <x v="1"/>
    <s v="TSXX-LOART2012"/>
    <x v="28"/>
    <x v="14"/>
    <s v="EE148384X1"/>
    <n v="1"/>
    <n v="51750"/>
    <n v="51750"/>
    <x v="0"/>
    <m/>
    <m/>
    <s v="Muestra stand Ankyra Certificación"/>
    <s v="Catalina"/>
  </r>
  <r>
    <x v="69"/>
    <s v="Inventory loan"/>
    <x v="1"/>
    <x v="1"/>
    <s v="TSXX-LOA2014"/>
    <x v="14"/>
    <x v="8"/>
    <s v="EE142363X1"/>
    <n v="1"/>
    <n v="51750"/>
    <n v="51750"/>
    <x v="0"/>
    <m/>
    <m/>
    <s v="Muestra stand Ankyra Certificación"/>
    <s v="Catalina"/>
  </r>
  <r>
    <x v="71"/>
    <s v="Gift"/>
    <x v="0"/>
    <x v="1"/>
    <s v="820-031"/>
    <x v="2"/>
    <x v="2"/>
    <m/>
    <n v="-5"/>
    <n v="102340"/>
    <n v="-511700"/>
    <x v="0"/>
    <m/>
    <n v="20230117"/>
    <s v="Global Connection &amp; Innovation LLC (Mauricio Arbelaez - USA)"/>
    <m/>
  </r>
  <r>
    <x v="71"/>
    <s v="Sales"/>
    <x v="0"/>
    <x v="1"/>
    <s v="820-032"/>
    <x v="32"/>
    <x v="19"/>
    <m/>
    <n v="-5"/>
    <n v="83600"/>
    <n v="-418000"/>
    <x v="0"/>
    <m/>
    <n v="20230117"/>
    <s v="Global Connection &amp; Innovation LLC (Mauricio Arbelaez - USA)"/>
    <m/>
  </r>
  <r>
    <x v="71"/>
    <s v="Sales"/>
    <x v="0"/>
    <x v="1"/>
    <s v="820-028"/>
    <x v="33"/>
    <x v="23"/>
    <m/>
    <n v="-5"/>
    <n v="172550"/>
    <n v="-862750"/>
    <x v="1"/>
    <m/>
    <n v="20230117"/>
    <s v="Global Connection &amp; Innovation LLC (Mauricio Arbelaez - USA)"/>
    <m/>
  </r>
  <r>
    <x v="71"/>
    <s v="Inventory loan"/>
    <x v="1"/>
    <x v="1"/>
    <s v="TSXX-LOACE1508"/>
    <x v="31"/>
    <x v="13"/>
    <s v="EE149532X1"/>
    <n v="-2"/>
    <n v="51750"/>
    <n v="-103500"/>
    <x v="0"/>
    <m/>
    <m/>
    <s v="Orthopremium - Consignación Dr Freddy Jácome"/>
    <s v="Virginia"/>
  </r>
  <r>
    <x v="71"/>
    <s v="Inventory loan"/>
    <x v="1"/>
    <x v="1"/>
    <s v="TSXX-LOA1508"/>
    <x v="12"/>
    <x v="5"/>
    <s v="EE148345X1"/>
    <n v="-2"/>
    <n v="51750"/>
    <n v="-103500"/>
    <x v="0"/>
    <m/>
    <m/>
    <s v="Orthopremium - Consignación Dr Freddy Jácome"/>
    <s v="Virginia"/>
  </r>
  <r>
    <x v="71"/>
    <s v="Inventory loan"/>
    <x v="1"/>
    <x v="1"/>
    <s v="TSXX-LOA2008"/>
    <x v="13"/>
    <x v="6"/>
    <s v="EE148350X1"/>
    <n v="-2"/>
    <n v="51750"/>
    <n v="-103500"/>
    <x v="0"/>
    <m/>
    <m/>
    <s v="Orthopremium - Consignación Dr Freddy Jácome"/>
    <s v="Virginia"/>
  </r>
  <r>
    <x v="68"/>
    <s v="Sales"/>
    <x v="1"/>
    <x v="1"/>
    <s v="TSXX-LOA2010"/>
    <x v="7"/>
    <x v="7"/>
    <s v="EE148358X1"/>
    <n v="-6"/>
    <n v="51750"/>
    <n v="-310500"/>
    <x v="0"/>
    <m/>
    <n v="20230111"/>
    <s v="Smile Arc (Martinelli)"/>
    <m/>
  </r>
  <r>
    <x v="70"/>
    <s v="Inventory loan"/>
    <x v="1"/>
    <x v="1"/>
    <s v="TSXX-LOA2012"/>
    <x v="19"/>
    <x v="16"/>
    <s v="EE148367X1"/>
    <n v="-20"/>
    <n v="51750"/>
    <n v="-1035000"/>
    <x v="0"/>
    <m/>
    <m/>
    <s v="CLEMI - Certificación"/>
    <s v="Virginia"/>
  </r>
  <r>
    <x v="71"/>
    <s v="Inventory loan"/>
    <x v="1"/>
    <x v="1"/>
    <s v="TSXX-LOART2012"/>
    <x v="28"/>
    <x v="14"/>
    <s v="EE148384X1"/>
    <n v="-2"/>
    <n v="51750"/>
    <n v="-103500"/>
    <x v="0"/>
    <m/>
    <m/>
    <s v="Orthopremium - Consignación Dr Freddy Jácome"/>
    <s v="Virginia"/>
  </r>
  <r>
    <x v="71"/>
    <s v="Inventory loan"/>
    <x v="1"/>
    <x v="1"/>
    <s v="TSXX-LOA2014"/>
    <x v="14"/>
    <x v="8"/>
    <s v="EE142363X1"/>
    <n v="-2"/>
    <n v="51750"/>
    <n v="-103500"/>
    <x v="0"/>
    <m/>
    <m/>
    <s v="Orthopremium - Consignación Dr Freddy Jácome"/>
    <s v="Virginia"/>
  </r>
  <r>
    <x v="71"/>
    <s v="Inventory loan"/>
    <x v="1"/>
    <x v="1"/>
    <s v="TSXX-LOA2017"/>
    <x v="15"/>
    <x v="12"/>
    <s v="EE148379X1"/>
    <n v="-2"/>
    <n v="51750"/>
    <n v="-103500"/>
    <x v="0"/>
    <m/>
    <m/>
    <s v="Orthopremium - Consignación Dr Freddy Jácome"/>
    <s v="Virginia"/>
  </r>
  <r>
    <x v="72"/>
    <s v="Sales"/>
    <x v="0"/>
    <x v="0"/>
    <n v="3308050"/>
    <x v="21"/>
    <x v="17"/>
    <s v="NA"/>
    <n v="-4"/>
    <n v="505243.49166666658"/>
    <n v="-2020973.9666666663"/>
    <x v="1"/>
    <m/>
    <n v="20230119"/>
    <s v="Sideral Business (Perú - Roger Echaiz)"/>
    <m/>
  </r>
  <r>
    <x v="72"/>
    <s v="Sales"/>
    <x v="0"/>
    <x v="0"/>
    <n v="3318235"/>
    <x v="30"/>
    <x v="2"/>
    <m/>
    <n v="-4"/>
    <n v="126823.496"/>
    <n v="-507293.984"/>
    <x v="0"/>
    <m/>
    <n v="20230119"/>
    <s v="Sideral Business (Perú - Roger Echaiz)"/>
    <m/>
  </r>
  <r>
    <x v="72"/>
    <s v="Sales"/>
    <x v="0"/>
    <x v="0"/>
    <n v="3318225"/>
    <x v="23"/>
    <x v="19"/>
    <m/>
    <n v="-2"/>
    <n v="153420.53519000002"/>
    <n v="-306841.07038000005"/>
    <x v="1"/>
    <m/>
    <n v="20230119"/>
    <s v="Sideral Business (Perú - Roger Echaiz)"/>
    <m/>
  </r>
  <r>
    <x v="69"/>
    <s v="Inventory loan"/>
    <x v="1"/>
    <x v="1"/>
    <s v="TSXX-LOA2010"/>
    <x v="7"/>
    <x v="7"/>
    <s v="EE148358X1"/>
    <n v="-1"/>
    <n v="51750"/>
    <n v="-51750"/>
    <x v="0"/>
    <m/>
    <m/>
    <s v="Muestra stand Ankyra Certificación"/>
    <s v="Catalina"/>
  </r>
  <r>
    <x v="63"/>
    <s v="Purchasing"/>
    <x v="1"/>
    <x v="0"/>
    <s v="A-1PL-212012"/>
    <x v="20"/>
    <x v="16"/>
    <s v="L230105301"/>
    <n v="47"/>
    <n v="69131"/>
    <n v="3249157"/>
    <x v="0"/>
    <s v="FEV8585 - Orthopremium"/>
    <m/>
    <m/>
    <m/>
  </r>
  <r>
    <x v="63"/>
    <s v="Purchasing"/>
    <x v="1"/>
    <x v="0"/>
    <s v="A-1PL-212012"/>
    <x v="20"/>
    <x v="16"/>
    <s v=" L230403301"/>
    <n v="100"/>
    <n v="69131"/>
    <n v="6913100"/>
    <x v="0"/>
    <s v="FEV8585 - Orthopremium"/>
    <m/>
    <m/>
    <m/>
  </r>
  <r>
    <x v="72"/>
    <s v="Sales"/>
    <x v="1"/>
    <x v="0"/>
    <s v="A-1PIZC-212014"/>
    <x v="24"/>
    <x v="20"/>
    <s v=" L230601801"/>
    <n v="-45"/>
    <n v="88882"/>
    <n v="-3999690"/>
    <x v="1"/>
    <m/>
    <n v="20230119"/>
    <s v="Sideral Business (Perú - Roger Echaiz)"/>
    <m/>
  </r>
  <r>
    <x v="72"/>
    <s v="Training"/>
    <x v="0"/>
    <x v="1"/>
    <s v="820-028"/>
    <x v="33"/>
    <x v="23"/>
    <m/>
    <n v="-3"/>
    <n v="172550"/>
    <n v="-517650"/>
    <x v="0"/>
    <m/>
    <m/>
    <s v="CLEMI - Certificación"/>
    <s v="Elsa Arango"/>
  </r>
  <r>
    <x v="72"/>
    <s v="Inventory loan"/>
    <x v="0"/>
    <x v="1"/>
    <s v="820-032"/>
    <x v="32"/>
    <x v="19"/>
    <m/>
    <n v="3"/>
    <n v="83600"/>
    <n v="250800"/>
    <x v="0"/>
    <m/>
    <m/>
    <s v="CLEMI - Certificación"/>
    <s v="Elsa Arango"/>
  </r>
  <r>
    <x v="72"/>
    <s v="Inventory loan"/>
    <x v="1"/>
    <x v="1"/>
    <s v="TSXX-LOART2012"/>
    <x v="28"/>
    <x v="14"/>
    <s v="EE148384X1"/>
    <n v="16"/>
    <n v="51750"/>
    <n v="828000"/>
    <x v="0"/>
    <m/>
    <m/>
    <s v="CLEMI - Certificación"/>
    <s v="Elsa Arango"/>
  </r>
  <r>
    <x v="72"/>
    <s v="Inventory loan"/>
    <x v="1"/>
    <x v="1"/>
    <s v="TSXX-LOA2008"/>
    <x v="13"/>
    <x v="6"/>
    <s v="EE148350X1"/>
    <n v="3"/>
    <n v="51750"/>
    <n v="155250"/>
    <x v="0"/>
    <m/>
    <m/>
    <s v="CLEMI - Certificación"/>
    <s v="Virginia"/>
  </r>
  <r>
    <x v="72"/>
    <s v="Inventory loan"/>
    <x v="1"/>
    <x v="1"/>
    <s v="TSXX-LOA2014"/>
    <x v="14"/>
    <x v="8"/>
    <s v="EE148376X1"/>
    <n v="3"/>
    <n v="51750"/>
    <n v="155250"/>
    <x v="0"/>
    <m/>
    <m/>
    <s v="CLEMI - Certificación"/>
    <s v="Virginia"/>
  </r>
  <r>
    <x v="73"/>
    <s v="Sales"/>
    <x v="1"/>
    <x v="0"/>
    <s v="A-1PL-211508"/>
    <x v="5"/>
    <x v="5"/>
    <s v="L220602101"/>
    <n v="-5"/>
    <n v="65949.40444444443"/>
    <n v="-329747.02222222218"/>
    <x v="0"/>
    <m/>
    <n v="20230121"/>
    <s v="Medicona SRL (Guillermo Ramírez-Rep Dominicana)"/>
    <m/>
  </r>
  <r>
    <x v="73"/>
    <s v="Sales"/>
    <x v="1"/>
    <x v="0"/>
    <s v="A-1PL-212008"/>
    <x v="6"/>
    <x v="6"/>
    <s v="L220504801"/>
    <n v="-4"/>
    <n v="81594"/>
    <n v="-326376"/>
    <x v="0"/>
    <m/>
    <n v="20230121"/>
    <s v="Medicona SRL (Guillermo Ramírez-Rep Dominicana)"/>
    <m/>
  </r>
  <r>
    <x v="69"/>
    <s v="Inventory loan"/>
    <x v="1"/>
    <x v="1"/>
    <s v="TSXX-LOA2010"/>
    <x v="7"/>
    <x v="7"/>
    <s v="EE148358X1"/>
    <n v="1"/>
    <n v="51750"/>
    <n v="51750"/>
    <x v="0"/>
    <m/>
    <m/>
    <s v="Muestra stand Ankyra Certificación"/>
    <s v="Catalina"/>
  </r>
  <r>
    <x v="71"/>
    <s v="Inventory loan"/>
    <x v="1"/>
    <x v="1"/>
    <s v="TSXX-LOA2010"/>
    <x v="7"/>
    <x v="7"/>
    <s v="EE148358X1"/>
    <n v="-2"/>
    <n v="51750"/>
    <n v="-103500"/>
    <x v="0"/>
    <m/>
    <m/>
    <s v="Orthopremium - Consignación Dr Freddy Jácome"/>
    <s v="Virginia"/>
  </r>
  <r>
    <x v="67"/>
    <s v="Sales"/>
    <x v="1"/>
    <x v="0"/>
    <s v="A-1PL-212012"/>
    <x v="20"/>
    <x v="16"/>
    <s v="L230105301"/>
    <n v="-5"/>
    <n v="81594"/>
    <n v="-407970"/>
    <x v="0"/>
    <m/>
    <n v="20230107"/>
    <s v="Rodrigo García (Costa Rica)"/>
    <m/>
  </r>
  <r>
    <x v="73"/>
    <s v="Sales"/>
    <x v="1"/>
    <x v="0"/>
    <s v="A-1PL-212014"/>
    <x v="8"/>
    <x v="8"/>
    <s v="L220900101"/>
    <n v="-5"/>
    <n v="69131"/>
    <n v="-345655"/>
    <x v="0"/>
    <m/>
    <n v="20230121"/>
    <s v="Medicona SRL (Guillermo Ramírez-Rep Dominicana)"/>
    <m/>
  </r>
  <r>
    <x v="73"/>
    <s v="Sales"/>
    <x v="1"/>
    <x v="0"/>
    <s v="A-1PL-212014"/>
    <x v="8"/>
    <x v="8"/>
    <s v=" L220304601"/>
    <n v="-2"/>
    <n v="69131"/>
    <n v="-138262"/>
    <x v="1"/>
    <m/>
    <n v="20230121"/>
    <s v="Medicona SRL (Guillermo Ramírez-Rep Dominicana)"/>
    <m/>
  </r>
  <r>
    <x v="73"/>
    <s v="Sales"/>
    <x v="1"/>
    <x v="0"/>
    <s v="A-1PIZC-212014"/>
    <x v="24"/>
    <x v="20"/>
    <s v=" L230601801"/>
    <n v="-10"/>
    <n v="88882"/>
    <n v="-888820"/>
    <x v="1"/>
    <m/>
    <n v="20230121"/>
    <s v="Medicona SRL (Guillermo Ramírez-Rep Dominicana)"/>
    <m/>
  </r>
  <r>
    <x v="73"/>
    <s v="Sales"/>
    <x v="1"/>
    <x v="0"/>
    <s v="A-1PIZC-212017"/>
    <x v="22"/>
    <x v="18"/>
    <s v=" L230500801"/>
    <n v="-3"/>
    <n v="75398.578723404251"/>
    <n v="-226195.73617021274"/>
    <x v="0"/>
    <m/>
    <n v="20230121"/>
    <s v="Medicona SRL (Guillermo Ramírez-Rep Dominicana)"/>
    <m/>
  </r>
  <r>
    <x v="73"/>
    <s v="Sales"/>
    <x v="0"/>
    <x v="0"/>
    <n v="3308050"/>
    <x v="21"/>
    <x v="17"/>
    <s v="NA"/>
    <n v="-1"/>
    <n v="505243.49166666658"/>
    <n v="-505243.49166666658"/>
    <x v="1"/>
    <m/>
    <n v="20230121"/>
    <s v="Medicona SRL (Guillermo Ramírez-Rep Dominicana)"/>
    <m/>
  </r>
  <r>
    <x v="73"/>
    <s v="Sales"/>
    <x v="0"/>
    <x v="0"/>
    <n v="3318235"/>
    <x v="30"/>
    <x v="2"/>
    <m/>
    <n v="-1"/>
    <n v="126823.496"/>
    <n v="-126823.496"/>
    <x v="0"/>
    <m/>
    <n v="20230121"/>
    <s v="Medicona SRL (Guillermo Ramírez-Rep Dominicana)"/>
    <m/>
  </r>
  <r>
    <x v="68"/>
    <s v="Sales"/>
    <x v="1"/>
    <x v="0"/>
    <s v="A-1PL-212012"/>
    <x v="20"/>
    <x v="16"/>
    <s v="L230105301"/>
    <n v="-20"/>
    <n v="81594"/>
    <n v="-1631880"/>
    <x v="0"/>
    <m/>
    <n v="20230110"/>
    <s v="Dr Carlos Ramiro Llusca (Ecuador)"/>
    <m/>
  </r>
  <r>
    <x v="74"/>
    <s v="Inventory loan"/>
    <x v="1"/>
    <x v="0"/>
    <s v="A-1PL-212014"/>
    <x v="8"/>
    <x v="8"/>
    <s v=" L220304601"/>
    <n v="-4"/>
    <n v="69131"/>
    <n v="-276524"/>
    <x v="1"/>
    <m/>
    <m/>
    <s v="Cruza con préstamo 10-may. Se entregó a Dr Llusca en SAIC como préstamo a Jattin"/>
    <s v="Jattin"/>
  </r>
  <r>
    <x v="75"/>
    <s v="Inventory loan"/>
    <x v="1"/>
    <x v="0"/>
    <s v="A-1PIZC-212014"/>
    <x v="24"/>
    <x v="20"/>
    <s v=" L230500701"/>
    <n v="-2"/>
    <n v="88882"/>
    <n v="-177764"/>
    <x v="1"/>
    <m/>
    <m/>
    <s v="Cruza con préstamo 10-may."/>
    <s v="Jattin"/>
  </r>
  <r>
    <x v="75"/>
    <s v="Inventory loan"/>
    <x v="1"/>
    <x v="0"/>
    <s v="A-1PIZC-212014"/>
    <x v="24"/>
    <x v="20"/>
    <s v=" L230601801"/>
    <n v="-5"/>
    <n v="88882"/>
    <n v="-444410"/>
    <x v="1"/>
    <m/>
    <m/>
    <s v="Cruza con préstamo 10-may."/>
    <s v="Jattin"/>
  </r>
  <r>
    <x v="75"/>
    <s v="Inventory loan"/>
    <x v="1"/>
    <x v="0"/>
    <s v="V-201408"/>
    <x v="27"/>
    <x v="21"/>
    <s v="L221110101"/>
    <n v="-11"/>
    <n v="93249"/>
    <n v="-1025739"/>
    <x v="0"/>
    <m/>
    <m/>
    <s v="Cruza con préstamo 10-may."/>
    <s v="Jattin"/>
  </r>
  <r>
    <x v="68"/>
    <s v="Sales"/>
    <x v="1"/>
    <x v="0"/>
    <s v="A-1PL-212012"/>
    <x v="20"/>
    <x v="16"/>
    <s v="L230105301"/>
    <n v="-10"/>
    <n v="81594"/>
    <n v="-815940"/>
    <x v="0"/>
    <m/>
    <n v="20230110"/>
    <s v="Dr Carlos Ramiro Llusca (Ecuador)"/>
    <m/>
  </r>
  <r>
    <x v="68"/>
    <s v="Sales"/>
    <x v="1"/>
    <x v="0"/>
    <s v="A-1PL-212012"/>
    <x v="20"/>
    <x v="16"/>
    <s v="L230105301"/>
    <n v="-20"/>
    <n v="81594"/>
    <n v="-1631880"/>
    <x v="0"/>
    <m/>
    <n v="20230111"/>
    <s v="Smile Arc (Martinelli)"/>
    <m/>
  </r>
  <r>
    <x v="72"/>
    <s v="Sales"/>
    <x v="1"/>
    <x v="0"/>
    <s v="A-1PL-212012"/>
    <x v="20"/>
    <x v="16"/>
    <s v="L221107201"/>
    <n v="-25"/>
    <n v="65949.40444444443"/>
    <n v="-1648735.1111111108"/>
    <x v="0"/>
    <m/>
    <n v="20230119"/>
    <s v="Sideral Business (Perú - Roger Echaiz)"/>
    <m/>
  </r>
  <r>
    <x v="71"/>
    <s v="Inventory loan"/>
    <x v="1"/>
    <x v="1"/>
    <s v="TSXX-LOA2012"/>
    <x v="19"/>
    <x v="16"/>
    <s v="EE148367X1"/>
    <n v="-2"/>
    <n v="51750"/>
    <n v="-103500"/>
    <x v="0"/>
    <m/>
    <m/>
    <s v="Orthopremium - Consignación Dr Freddy Jácome"/>
    <s v="Virginia"/>
  </r>
  <r>
    <x v="76"/>
    <s v="Purchasing"/>
    <x v="1"/>
    <x v="1"/>
    <s v="TSXX-LOA2017"/>
    <x v="15"/>
    <x v="12"/>
    <s v="EE160215X1"/>
    <n v="50"/>
    <n v="51750"/>
    <n v="2587500"/>
    <x v="0"/>
    <s v="FV-120613"/>
    <m/>
    <m/>
    <m/>
  </r>
  <r>
    <x v="76"/>
    <s v="Purchasing"/>
    <x v="1"/>
    <x v="1"/>
    <s v="TSXX-LOA2020"/>
    <x v="44"/>
    <x v="25"/>
    <s v="EE160216X1"/>
    <n v="50"/>
    <n v="60750"/>
    <n v="3037500"/>
    <x v="0"/>
    <s v="FV-120613"/>
    <m/>
    <m/>
    <m/>
  </r>
  <r>
    <x v="76"/>
    <s v="Purchasing"/>
    <x v="1"/>
    <x v="1"/>
    <s v="TSXX-LOA2025"/>
    <x v="45"/>
    <x v="26"/>
    <s v="EE160217X1"/>
    <n v="50"/>
    <n v="60750"/>
    <n v="3037500"/>
    <x v="0"/>
    <s v="FV-120613"/>
    <m/>
    <m/>
    <m/>
  </r>
  <r>
    <x v="76"/>
    <s v="Purchasing"/>
    <x v="1"/>
    <x v="1"/>
    <s v="TSXX-LOA2030"/>
    <x v="46"/>
    <x v="27"/>
    <s v="EE160218X1"/>
    <n v="50"/>
    <n v="60750"/>
    <n v="3037500"/>
    <x v="0"/>
    <s v="FV-120613"/>
    <m/>
    <m/>
    <m/>
  </r>
  <r>
    <x v="76"/>
    <s v="Purchasing"/>
    <x v="1"/>
    <x v="1"/>
    <s v="TSXX-LOA2035"/>
    <x v="47"/>
    <x v="28"/>
    <s v="EE160219X1"/>
    <n v="50"/>
    <n v="60750"/>
    <n v="3037500"/>
    <x v="0"/>
    <s v="FV-120613"/>
    <m/>
    <m/>
    <m/>
  </r>
  <r>
    <x v="76"/>
    <s v="Purchasing"/>
    <x v="1"/>
    <x v="1"/>
    <s v="TSXX-LOA2040"/>
    <x v="48"/>
    <x v="29"/>
    <s v="CL160220X1"/>
    <n v="50"/>
    <n v="60750"/>
    <n v="3037500"/>
    <x v="0"/>
    <s v="FV-120613"/>
    <m/>
    <m/>
    <m/>
  </r>
  <r>
    <x v="77"/>
    <s v="Sales"/>
    <x v="1"/>
    <x v="1"/>
    <s v="TSXX-LOA1508"/>
    <x v="12"/>
    <x v="5"/>
    <s v="EE148345X1"/>
    <n v="-30"/>
    <n v="51750"/>
    <n v="-1552500"/>
    <x v="0"/>
    <m/>
    <n v="20230123"/>
    <s v="Comercial S &amp; K SpA (Juan Peña)"/>
    <m/>
  </r>
  <r>
    <x v="77"/>
    <s v="Sales"/>
    <x v="1"/>
    <x v="1"/>
    <s v="TSXX-LOA2008"/>
    <x v="13"/>
    <x v="6"/>
    <s v="EE148350X1"/>
    <n v="-26"/>
    <n v="51750"/>
    <n v="-1345500"/>
    <x v="0"/>
    <m/>
    <n v="20230123"/>
    <s v="Comercial S &amp; K SpA (Juan Peña)"/>
    <m/>
  </r>
  <r>
    <x v="77"/>
    <s v="Sales"/>
    <x v="1"/>
    <x v="1"/>
    <s v="TSXX-LOA2008"/>
    <x v="13"/>
    <x v="6"/>
    <s v="EE121923X1"/>
    <n v="-2"/>
    <n v="51750"/>
    <n v="-103500"/>
    <x v="0"/>
    <m/>
    <n v="20230123"/>
    <s v="Comercial S &amp; K SpA (Juan Peña)"/>
    <m/>
  </r>
  <r>
    <x v="77"/>
    <s v="Sales"/>
    <x v="1"/>
    <x v="1"/>
    <s v="TSXX-LOA2008"/>
    <x v="13"/>
    <x v="6"/>
    <s v="EE121923X1"/>
    <n v="-8"/>
    <n v="51750"/>
    <n v="-414000"/>
    <x v="0"/>
    <m/>
    <n v="20230123"/>
    <s v="Comercial S &amp; K SpA (Juan Peña)"/>
    <m/>
  </r>
  <r>
    <x v="77"/>
    <s v="Sales"/>
    <x v="1"/>
    <x v="1"/>
    <s v="TSXX-LOA2008"/>
    <x v="13"/>
    <x v="6"/>
    <s v="EE141994X1"/>
    <n v="-8"/>
    <n v="51750"/>
    <n v="-414000"/>
    <x v="0"/>
    <m/>
    <n v="20230123"/>
    <s v="Comercial S &amp; K SpA (Juan Peña)"/>
    <m/>
  </r>
  <r>
    <x v="77"/>
    <s v="Sales"/>
    <x v="1"/>
    <x v="1"/>
    <s v="TSXX-LOA2008"/>
    <x v="13"/>
    <x v="6"/>
    <s v="EE152481X1"/>
    <n v="-6"/>
    <n v="51750"/>
    <n v="-310500"/>
    <x v="0"/>
    <m/>
    <n v="20230123"/>
    <s v="Comercial S &amp; K SpA (Juan Peña)"/>
    <m/>
  </r>
  <r>
    <x v="72"/>
    <s v="Sales"/>
    <x v="1"/>
    <x v="0"/>
    <s v="A-1PL-212010"/>
    <x v="25"/>
    <x v="7"/>
    <s v="L220923001"/>
    <n v="-15"/>
    <n v="81594"/>
    <n v="-1223910"/>
    <x v="0"/>
    <m/>
    <n v="20230119"/>
    <s v="Sideral Business (Perú - Roger Echaiz)"/>
    <m/>
  </r>
  <r>
    <x v="73"/>
    <s v="Sales"/>
    <x v="1"/>
    <x v="0"/>
    <s v="A-1PL-212010"/>
    <x v="25"/>
    <x v="7"/>
    <s v="L220923001"/>
    <n v="-17"/>
    <n v="81594"/>
    <n v="-1387098"/>
    <x v="0"/>
    <m/>
    <n v="20230121"/>
    <s v="Medicona SRL (Guillermo Ramírez-Rep Dominicana)"/>
    <m/>
  </r>
  <r>
    <x v="73"/>
    <s v="Sales"/>
    <x v="1"/>
    <x v="0"/>
    <s v="A-1PL-212010"/>
    <x v="25"/>
    <x v="7"/>
    <s v=" L230601001"/>
    <n v="-3"/>
    <n v="69131"/>
    <n v="-207393"/>
    <x v="0"/>
    <m/>
    <n v="20230121"/>
    <s v="Medicona SRL (Guillermo Ramírez-Rep Dominicana)"/>
    <m/>
  </r>
  <r>
    <x v="77"/>
    <s v="Sales"/>
    <x v="1"/>
    <x v="1"/>
    <s v="TSXX-LOA2010"/>
    <x v="7"/>
    <x v="7"/>
    <s v="EE148358X1"/>
    <n v="-4"/>
    <n v="51750"/>
    <n v="-207000"/>
    <x v="0"/>
    <m/>
    <n v="20230123"/>
    <s v="Comercial S &amp; K SpA (Juan Peña)"/>
    <m/>
  </r>
  <r>
    <x v="77"/>
    <s v="Sales"/>
    <x v="1"/>
    <x v="1"/>
    <s v="TSXX-LOA2010"/>
    <x v="7"/>
    <x v="7"/>
    <s v="EE148353X1"/>
    <n v="-1"/>
    <n v="51750"/>
    <n v="-51750"/>
    <x v="0"/>
    <m/>
    <n v="20230123"/>
    <s v="Comercial S &amp; K SpA (Juan Peña)"/>
    <m/>
  </r>
  <r>
    <x v="72"/>
    <s v="Inventory loan"/>
    <x v="1"/>
    <x v="1"/>
    <s v="TSXX-LOA2012"/>
    <x v="19"/>
    <x v="16"/>
    <s v="EE148367X1"/>
    <n v="20"/>
    <n v="51750"/>
    <n v="1035000"/>
    <x v="0"/>
    <m/>
    <m/>
    <s v="CLEMI - Certificación"/>
    <s v="Virginia"/>
  </r>
  <r>
    <x v="76"/>
    <s v="Purchasing"/>
    <x v="1"/>
    <x v="1"/>
    <s v="TSXX-LOA2012"/>
    <x v="19"/>
    <x v="16"/>
    <s v="EE160214X1"/>
    <n v="80"/>
    <n v="51750"/>
    <n v="4140000"/>
    <x v="0"/>
    <s v="FV-120613"/>
    <m/>
    <m/>
    <m/>
  </r>
  <r>
    <x v="77"/>
    <s v="Sales"/>
    <x v="1"/>
    <x v="1"/>
    <s v="TSXX-LOA2012"/>
    <x v="19"/>
    <x v="16"/>
    <s v="EE148367X1"/>
    <n v="-45"/>
    <n v="51750"/>
    <n v="-2328750"/>
    <x v="0"/>
    <m/>
    <n v="20230123"/>
    <s v="Comercial S &amp; K SpA (Juan Peña)"/>
    <m/>
  </r>
  <r>
    <x v="77"/>
    <s v="Sales"/>
    <x v="1"/>
    <x v="1"/>
    <s v="TSXX-LOA2014"/>
    <x v="14"/>
    <x v="8"/>
    <s v="EE142363X1"/>
    <n v="-3"/>
    <n v="51750"/>
    <n v="-155250"/>
    <x v="0"/>
    <m/>
    <n v="20230123"/>
    <s v="Comercial S &amp; K SpA (Juan Peña)"/>
    <m/>
  </r>
  <r>
    <x v="77"/>
    <s v="Sales"/>
    <x v="1"/>
    <x v="1"/>
    <s v="TSXX-LOA2014"/>
    <x v="14"/>
    <x v="8"/>
    <s v="EE148376X1"/>
    <n v="-43"/>
    <n v="51750"/>
    <n v="-2225250"/>
    <x v="0"/>
    <m/>
    <n v="20230123"/>
    <s v="Comercial S &amp; K SpA (Juan Peña)"/>
    <m/>
  </r>
  <r>
    <x v="77"/>
    <s v="Sales"/>
    <x v="1"/>
    <x v="1"/>
    <s v="TSXX-LOA2014"/>
    <x v="14"/>
    <x v="8"/>
    <s v="EE148373X1"/>
    <n v="-4"/>
    <n v="51750"/>
    <n v="-207000"/>
    <x v="0"/>
    <m/>
    <n v="20230123"/>
    <s v="Comercial S &amp; K SpA (Juan Peña)"/>
    <m/>
  </r>
  <r>
    <x v="77"/>
    <s v="Sales"/>
    <x v="1"/>
    <x v="1"/>
    <s v="TSXX-LOA2017"/>
    <x v="15"/>
    <x v="12"/>
    <s v="EE160215X1"/>
    <n v="-30"/>
    <n v="51750"/>
    <n v="-1552500"/>
    <x v="0"/>
    <m/>
    <n v="20230123"/>
    <s v="Comercial S &amp; K SpA (Juan Peña)"/>
    <m/>
  </r>
  <r>
    <x v="77"/>
    <s v="Sales"/>
    <x v="1"/>
    <x v="1"/>
    <s v="TSXX-LOART2012"/>
    <x v="28"/>
    <x v="14"/>
    <s v="EE148384X1"/>
    <n v="-17"/>
    <n v="51750"/>
    <n v="-879750"/>
    <x v="0"/>
    <m/>
    <n v="20230123"/>
    <s v="Comercial S &amp; K SpA (Juan Peña)"/>
    <m/>
  </r>
  <r>
    <x v="77"/>
    <s v="Sales"/>
    <x v="1"/>
    <x v="1"/>
    <s v="TSXX-LOART2012"/>
    <x v="17"/>
    <x v="14"/>
    <s v="EE148385X1"/>
    <n v="-33"/>
    <n v="51750"/>
    <n v="-1707750"/>
    <x v="0"/>
    <m/>
    <n v="20230123"/>
    <s v="Comercial S &amp; K SpA (Juan Peña)"/>
    <m/>
  </r>
  <r>
    <x v="77"/>
    <s v="Sales"/>
    <x v="0"/>
    <x v="1"/>
    <s v="820-028"/>
    <x v="33"/>
    <x v="23"/>
    <m/>
    <n v="-10"/>
    <n v="172550"/>
    <n v="-1725500"/>
    <x v="1"/>
    <m/>
    <n v="20230123"/>
    <s v="Comercial S &amp; K SpA (Juan Peña)"/>
    <m/>
  </r>
  <r>
    <x v="77"/>
    <s v="Sales"/>
    <x v="0"/>
    <x v="1"/>
    <s v="820-032"/>
    <x v="32"/>
    <x v="19"/>
    <m/>
    <n v="-10"/>
    <n v="83600"/>
    <n v="-836000"/>
    <x v="0"/>
    <m/>
    <n v="20230123"/>
    <s v="Comercial S &amp; K SpA (Juan Peña)"/>
    <m/>
  </r>
  <r>
    <x v="78"/>
    <s v="Sales"/>
    <x v="1"/>
    <x v="0"/>
    <s v="M-211308"/>
    <x v="3"/>
    <x v="3"/>
    <s v="L210206901"/>
    <n v="-6"/>
    <n v="73331"/>
    <n v="-439986"/>
    <x v="0"/>
    <m/>
    <n v="20230124"/>
    <s v="Dr Carlos Ramiro Llusca (Ecuador)"/>
    <m/>
  </r>
  <r>
    <x v="78"/>
    <s v="Sales"/>
    <x v="1"/>
    <x v="0"/>
    <s v="V-201408"/>
    <x v="27"/>
    <x v="21"/>
    <s v="L221110101"/>
    <n v="-4"/>
    <n v="93249"/>
    <n v="-372996"/>
    <x v="0"/>
    <m/>
    <n v="20230124"/>
    <s v="Dr Carlos Ramiro Llusca (Ecuador)"/>
    <m/>
  </r>
  <r>
    <x v="78"/>
    <s v="Sales"/>
    <x v="1"/>
    <x v="0"/>
    <s v="V-201408"/>
    <x v="27"/>
    <x v="21"/>
    <s v="L221110101"/>
    <n v="-1"/>
    <n v="79213.829545454559"/>
    <n v="-79213.829545454559"/>
    <x v="0"/>
    <m/>
    <n v="20230124"/>
    <s v="Dr Carlos Ramiro Llusca (Ecuador)"/>
    <m/>
  </r>
  <r>
    <x v="78"/>
    <s v="Sales"/>
    <x v="1"/>
    <x v="0"/>
    <s v="A-1PL-211508"/>
    <x v="5"/>
    <x v="5"/>
    <s v="L220602101"/>
    <n v="-9"/>
    <n v="81594"/>
    <n v="-734346"/>
    <x v="0"/>
    <m/>
    <n v="20230124"/>
    <s v="Dr Carlos Ramiro Llusca (Ecuador)"/>
    <m/>
  </r>
  <r>
    <x v="78"/>
    <s v="Sales"/>
    <x v="1"/>
    <x v="0"/>
    <s v="A-1PL-211508"/>
    <x v="5"/>
    <x v="5"/>
    <s v="L230206401"/>
    <n v="-2"/>
    <n v="69875.829545454544"/>
    <n v="-139751.65909090909"/>
    <x v="0"/>
    <m/>
    <n v="20230124"/>
    <s v="Dr Carlos Ramiro Llusca (Ecuador)"/>
    <m/>
  </r>
  <r>
    <x v="78"/>
    <s v="Sales"/>
    <x v="1"/>
    <x v="0"/>
    <s v="A-1PL-212008"/>
    <x v="6"/>
    <x v="6"/>
    <s v="L220504801"/>
    <n v="-16"/>
    <n v="81594"/>
    <n v="-1305504"/>
    <x v="0"/>
    <m/>
    <n v="20230124"/>
    <s v="Dr Carlos Ramiro Llusca (Ecuador)"/>
    <m/>
  </r>
  <r>
    <x v="77"/>
    <s v="Sales"/>
    <x v="1"/>
    <x v="1"/>
    <s v="TSXX-LOA2010"/>
    <x v="7"/>
    <x v="7"/>
    <s v="EE133303X1"/>
    <n v="-12"/>
    <n v="51750"/>
    <n v="-621000"/>
    <x v="0"/>
    <m/>
    <n v="20230123"/>
    <s v="Comercial S &amp; K SpA (Juan Peña)"/>
    <m/>
  </r>
  <r>
    <x v="72"/>
    <s v="Sales"/>
    <x v="1"/>
    <x v="0"/>
    <s v="A-1PL-212012"/>
    <x v="20"/>
    <x v="16"/>
    <s v="L230105301"/>
    <n v="-2"/>
    <n v="81594"/>
    <n v="-163188"/>
    <x v="0"/>
    <m/>
    <n v="20230119"/>
    <s v="Sideral Business (Perú - Roger Echaiz)"/>
    <m/>
  </r>
  <r>
    <x v="73"/>
    <s v="Sales"/>
    <x v="1"/>
    <x v="0"/>
    <s v="A-1PL-212012"/>
    <x v="20"/>
    <x v="16"/>
    <s v="L221107201"/>
    <n v="-15"/>
    <n v="65949.40444444443"/>
    <n v="-989241.06666666642"/>
    <x v="0"/>
    <m/>
    <n v="20230121"/>
    <s v="Medicona SRL (Guillermo Ramírez-Rep Dominicana)"/>
    <m/>
  </r>
  <r>
    <x v="78"/>
    <s v="Sales"/>
    <x v="1"/>
    <x v="0"/>
    <s v="A-1PL-212014"/>
    <x v="8"/>
    <x v="8"/>
    <s v=" L220304601"/>
    <n v="-6"/>
    <n v="69131"/>
    <n v="-414786"/>
    <x v="1"/>
    <m/>
    <n v="20230124"/>
    <s v="Dr Carlos Ramiro Llusca (Ecuador)"/>
    <m/>
  </r>
  <r>
    <x v="78"/>
    <s v="Sales"/>
    <x v="1"/>
    <x v="0"/>
    <s v="A-1PIZC-212017"/>
    <x v="22"/>
    <x v="18"/>
    <s v=" L230500801"/>
    <n v="-10"/>
    <n v="75398.578723404251"/>
    <n v="-753985.78723404254"/>
    <x v="0"/>
    <m/>
    <n v="20230124"/>
    <s v="Dr Carlos Ramiro Llusca (Ecuador)"/>
    <m/>
  </r>
  <r>
    <x v="78"/>
    <s v="Sales"/>
    <x v="1"/>
    <x v="0"/>
    <s v="A-1N-211508"/>
    <x v="42"/>
    <x v="31"/>
    <s v="L191121001"/>
    <n v="-8"/>
    <n v="1"/>
    <n v="-8"/>
    <x v="2"/>
    <m/>
    <n v="20230124"/>
    <s v="Dr Carlos Ramiro Llusca (Ecuador)"/>
    <m/>
  </r>
  <r>
    <x v="78"/>
    <s v="Sales"/>
    <x v="0"/>
    <x v="0"/>
    <s v="106-11"/>
    <x v="41"/>
    <x v="30"/>
    <m/>
    <n v="-3"/>
    <n v="331339.82954545453"/>
    <n v="-994019.48863636353"/>
    <x v="1"/>
    <m/>
    <n v="20230124"/>
    <s v="Dr Carlos Ramiro Llusca (Ecuador)"/>
    <m/>
  </r>
  <r>
    <x v="78"/>
    <s v="Sales"/>
    <x v="0"/>
    <x v="0"/>
    <n v="3318225"/>
    <x v="23"/>
    <x v="19"/>
    <m/>
    <n v="-3"/>
    <n v="153420.53519000002"/>
    <n v="-460261.60557000007"/>
    <x v="1"/>
    <m/>
    <n v="20230124"/>
    <s v="Dr Carlos Ramiro Llusca (Ecuador)"/>
    <m/>
  </r>
  <r>
    <x v="78"/>
    <s v="Sales"/>
    <x v="1"/>
    <x v="1"/>
    <s v="TSXX-LOA1508"/>
    <x v="12"/>
    <x v="5"/>
    <s v="EE148345X1"/>
    <n v="-4"/>
    <n v="51750"/>
    <n v="-207000"/>
    <x v="0"/>
    <m/>
    <n v="20230124"/>
    <s v="Dr Carlos Ramiro Llusca (Ecuador)"/>
    <m/>
  </r>
  <r>
    <x v="78"/>
    <s v="Sales"/>
    <x v="1"/>
    <x v="1"/>
    <s v="TSXX-LOA2008"/>
    <x v="13"/>
    <x v="6"/>
    <s v="EE148350X1"/>
    <n v="-1"/>
    <n v="51750"/>
    <n v="-51750"/>
    <x v="0"/>
    <m/>
    <n v="20230124"/>
    <s v="Dr Carlos Ramiro Llusca (Ecuador)"/>
    <m/>
  </r>
  <r>
    <x v="78"/>
    <s v="Sales"/>
    <x v="1"/>
    <x v="1"/>
    <s v="TSXX-LOA2008"/>
    <x v="13"/>
    <x v="6"/>
    <s v="EE152481X1"/>
    <n v="-3"/>
    <n v="51750"/>
    <n v="-155250"/>
    <x v="0"/>
    <m/>
    <n v="20230124"/>
    <s v="Dr Carlos Ramiro Llusca (Ecuador)"/>
    <m/>
  </r>
  <r>
    <x v="77"/>
    <s v="Sales"/>
    <x v="1"/>
    <x v="1"/>
    <s v="TSXX-LOA2010"/>
    <x v="7"/>
    <x v="7"/>
    <s v="EE141996X1"/>
    <n v="-9"/>
    <n v="51750"/>
    <n v="-465750"/>
    <x v="0"/>
    <m/>
    <n v="20230123"/>
    <s v="Comercial S &amp; K SpA (Juan Peña)"/>
    <m/>
  </r>
  <r>
    <x v="77"/>
    <s v="Sales"/>
    <x v="1"/>
    <x v="1"/>
    <s v="TSXX-LOA2010"/>
    <x v="7"/>
    <x v="7"/>
    <s v="EE148354X1"/>
    <n v="-24"/>
    <n v="51750"/>
    <n v="-1242000"/>
    <x v="0"/>
    <m/>
    <n v="20230123"/>
    <s v="Comercial S &amp; K SpA (Juan Peña)"/>
    <m/>
  </r>
  <r>
    <x v="77"/>
    <s v="Sales"/>
    <x v="1"/>
    <x v="1"/>
    <s v="TSXX-LOA2012"/>
    <x v="19"/>
    <x v="16"/>
    <s v="EE160214X1"/>
    <n v="-1"/>
    <n v="51750"/>
    <n v="-51750"/>
    <x v="0"/>
    <m/>
    <n v="20230123"/>
    <s v="Comercial S &amp; K SpA (Juan Peña)"/>
    <m/>
  </r>
  <r>
    <x v="77"/>
    <s v="Sales"/>
    <x v="1"/>
    <x v="1"/>
    <s v="TSXX-LOA2012"/>
    <x v="19"/>
    <x v="16"/>
    <s v="EE148366X1"/>
    <n v="-4"/>
    <n v="51750"/>
    <n v="-207000"/>
    <x v="0"/>
    <m/>
    <n v="20230123"/>
    <s v="Comercial S &amp; K SpA (Juan Peña)"/>
    <m/>
  </r>
  <r>
    <x v="78"/>
    <s v="Sales"/>
    <x v="1"/>
    <x v="1"/>
    <s v="TSXX-LOA2014"/>
    <x v="14"/>
    <x v="8"/>
    <s v="EE148373X1"/>
    <n v="-4"/>
    <n v="51750"/>
    <n v="-207000"/>
    <x v="0"/>
    <m/>
    <n v="20230124"/>
    <s v="Dr Carlos Ramiro Llusca (Ecuador)"/>
    <m/>
  </r>
  <r>
    <x v="78"/>
    <s v="Sales"/>
    <x v="1"/>
    <x v="1"/>
    <s v="TSXX-LOA2017"/>
    <x v="15"/>
    <x v="12"/>
    <s v="EE160215X1"/>
    <n v="-4"/>
    <n v="51750"/>
    <n v="-207000"/>
    <x v="0"/>
    <m/>
    <n v="20230124"/>
    <s v="Dr Carlos Ramiro Llusca (Ecuador)"/>
    <m/>
  </r>
  <r>
    <x v="78"/>
    <s v="Sales"/>
    <x v="1"/>
    <x v="1"/>
    <s v="TSXX-LOART2012"/>
    <x v="28"/>
    <x v="14"/>
    <s v="EE148384X1"/>
    <n v="-2"/>
    <n v="51750"/>
    <n v="-103500"/>
    <x v="0"/>
    <m/>
    <n v="20230124"/>
    <s v="Dr Carlos Ramiro Llusca (Ecuador)"/>
    <m/>
  </r>
  <r>
    <x v="78"/>
    <s v="Sales"/>
    <x v="1"/>
    <x v="1"/>
    <s v="TSXX-LOART2012"/>
    <x v="17"/>
    <x v="14"/>
    <s v="EE148385X1"/>
    <n v="-4"/>
    <n v="51750"/>
    <n v="-207000"/>
    <x v="0"/>
    <m/>
    <n v="20230124"/>
    <s v="Dr Carlos Ramiro Llusca (Ecuador)"/>
    <m/>
  </r>
  <r>
    <x v="78"/>
    <s v="Sales"/>
    <x v="0"/>
    <x v="0"/>
    <n v="3308050"/>
    <x v="21"/>
    <x v="17"/>
    <m/>
    <n v="-1"/>
    <n v="505243.49166666658"/>
    <n v="-505243.49166666658"/>
    <x v="1"/>
    <m/>
    <n v="20230124"/>
    <s v="Dr Carlos Ramiro Llusca (Ecuador)"/>
    <m/>
  </r>
  <r>
    <x v="78"/>
    <s v="Sales"/>
    <x v="0"/>
    <x v="0"/>
    <n v="3318235"/>
    <x v="30"/>
    <x v="2"/>
    <m/>
    <n v="-1"/>
    <n v="126823.496"/>
    <n v="-126823.496"/>
    <x v="0"/>
    <m/>
    <n v="20230124"/>
    <s v="Dr Carlos Ramiro Llusca (Ecuador)"/>
    <m/>
  </r>
  <r>
    <x v="79"/>
    <s v="Inventory"/>
    <x v="0"/>
    <x v="0"/>
    <s v="pieza contra ángulo"/>
    <x v="49"/>
    <x v="33"/>
    <m/>
    <n v="4"/>
    <m/>
    <m/>
    <x v="0"/>
    <m/>
    <m/>
    <m/>
    <m/>
  </r>
  <r>
    <x v="80"/>
    <s v="Inventory loan"/>
    <x v="0"/>
    <x v="1"/>
    <s v="820-029"/>
    <x v="1"/>
    <x v="1"/>
    <m/>
    <n v="-10"/>
    <n v="647360"/>
    <n v="-6473600"/>
    <x v="0"/>
    <m/>
    <m/>
    <m/>
    <s v="Orthopremium"/>
  </r>
  <r>
    <x v="80"/>
    <s v="Inventory loan"/>
    <x v="0"/>
    <x v="1"/>
    <s v="820-031"/>
    <x v="2"/>
    <x v="2"/>
    <m/>
    <n v="-12"/>
    <n v="102340"/>
    <n v="-1228080"/>
    <x v="0"/>
    <m/>
    <m/>
    <m/>
    <s v="Orthopremium"/>
  </r>
  <r>
    <x v="81"/>
    <s v="Sales"/>
    <x v="0"/>
    <x v="1"/>
    <s v="820-029"/>
    <x v="1"/>
    <x v="1"/>
    <n v="50359"/>
    <n v="-10"/>
    <n v="647360"/>
    <n v="-6473600"/>
    <x v="0"/>
    <m/>
    <n v="20230129"/>
    <s v="Comercial S &amp; K SpA (Juan Peña)"/>
    <m/>
  </r>
  <r>
    <x v="81"/>
    <s v="Sales"/>
    <x v="0"/>
    <x v="1"/>
    <s v="820-031"/>
    <x v="2"/>
    <x v="2"/>
    <m/>
    <n v="-10"/>
    <n v="102340"/>
    <n v="-1023400"/>
    <x v="0"/>
    <m/>
    <n v="20230129"/>
    <s v="Comercial S &amp; K SpA (Juan Peña)"/>
    <m/>
  </r>
  <r>
    <x v="81"/>
    <s v="Damage"/>
    <x v="0"/>
    <x v="1"/>
    <s v="820-031"/>
    <x v="2"/>
    <x v="2"/>
    <m/>
    <n v="-10"/>
    <n v="102340"/>
    <n v="-1023400"/>
    <x v="0"/>
    <s v="Producto con caucho roto"/>
    <m/>
    <m/>
    <m/>
  </r>
  <r>
    <x v="82"/>
    <s v="Sales"/>
    <x v="1"/>
    <x v="1"/>
    <s v="TSXX-LOA2030"/>
    <x v="46"/>
    <x v="27"/>
    <s v="EE160218X1"/>
    <n v="-4"/>
    <n v="60750"/>
    <n v="-243000"/>
    <x v="0"/>
    <m/>
    <s v="link de pago por USD$250 recibido 04-Oct-23"/>
    <s v="Dr. Óscar Arita  - Congreso SCO Medellín"/>
    <s v="Virginia"/>
  </r>
  <r>
    <x v="82"/>
    <s v="Sales"/>
    <x v="1"/>
    <x v="1"/>
    <s v="TSXX-LOA2025"/>
    <x v="45"/>
    <x v="26"/>
    <s v="EE160217X1"/>
    <n v="-4"/>
    <n v="60750"/>
    <n v="-243000"/>
    <x v="0"/>
    <m/>
    <s v="link de pago por USD$250 recibido 04-Oct-23"/>
    <s v="Dr. Óscar Arita  - Congreso SCO Medellín"/>
    <s v="Virginia"/>
  </r>
  <r>
    <x v="78"/>
    <s v="Sales"/>
    <x v="1"/>
    <x v="1"/>
    <s v="TSXX-LOA2012"/>
    <x v="19"/>
    <x v="16"/>
    <s v="EE148366X1"/>
    <n v="-2"/>
    <n v="51750"/>
    <n v="-103500"/>
    <x v="0"/>
    <m/>
    <n v="20230124"/>
    <s v="Dr Carlos Ramiro Llusca (Ecuador)"/>
    <m/>
  </r>
  <r>
    <x v="78"/>
    <s v="Sales"/>
    <x v="1"/>
    <x v="1"/>
    <s v="TSXX-LOA2012"/>
    <x v="19"/>
    <x v="16"/>
    <s v="EE148368X1"/>
    <n v="-8"/>
    <n v="51750"/>
    <n v="-414000"/>
    <x v="0"/>
    <m/>
    <n v="20230124"/>
    <s v="Dr Carlos Ramiro Llusca (Ecuador)"/>
    <m/>
  </r>
  <r>
    <x v="74"/>
    <s v="Inventory loan"/>
    <x v="1"/>
    <x v="0"/>
    <s v="A-1PL-212012"/>
    <x v="20"/>
    <x v="16"/>
    <s v="L230105301"/>
    <n v="-3"/>
    <n v="81594"/>
    <n v="-244782"/>
    <x v="0"/>
    <m/>
    <m/>
    <s v="Cruza con préstamo 10-may. Se entregó a Dr Llusca en SAIC como préstamo a Jattin"/>
    <s v="Jattin"/>
  </r>
  <r>
    <x v="83"/>
    <s v="Sales"/>
    <x v="1"/>
    <x v="0"/>
    <s v="A-1PIZC-212014"/>
    <x v="24"/>
    <x v="20"/>
    <s v=" L230500701"/>
    <n v="-15"/>
    <n v="88882"/>
    <n v="-1333230"/>
    <x v="1"/>
    <m/>
    <n v="20230130"/>
    <s v="MediLine (JJ Grand Prix - Guatemala)"/>
    <m/>
  </r>
  <r>
    <x v="84"/>
    <s v="Sales"/>
    <x v="1"/>
    <x v="0"/>
    <s v="A-1PL-212008"/>
    <x v="6"/>
    <x v="6"/>
    <s v="L220504801"/>
    <n v="-4"/>
    <n v="81594"/>
    <n v="-326376"/>
    <x v="0"/>
    <m/>
    <n v="20230131"/>
    <s v="Smile Arc (Martinelli)"/>
    <m/>
  </r>
  <r>
    <x v="84"/>
    <s v="Sales"/>
    <x v="1"/>
    <x v="0"/>
    <s v="A-1PL-212008"/>
    <x v="6"/>
    <x v="6"/>
    <s v=" L230402901"/>
    <n v="-6"/>
    <n v="69131"/>
    <n v="-414786"/>
    <x v="0"/>
    <m/>
    <n v="20230131"/>
    <s v="Smile Arc (Martinelli)"/>
    <m/>
  </r>
  <r>
    <x v="84"/>
    <s v="Sales"/>
    <x v="1"/>
    <x v="0"/>
    <s v="A-1PL-212012"/>
    <x v="20"/>
    <x v="16"/>
    <s v=" L230403301"/>
    <n v="-25"/>
    <n v="69131"/>
    <n v="-1728275"/>
    <x v="0"/>
    <m/>
    <n v="20230131"/>
    <s v="Smile Arc (Martinelli)"/>
    <m/>
  </r>
  <r>
    <x v="76"/>
    <s v="Sales"/>
    <x v="1"/>
    <x v="0"/>
    <s v="A-1PL-212012"/>
    <x v="20"/>
    <x v="16"/>
    <s v="L221107201"/>
    <n v="-10"/>
    <n v="65949.40444444443"/>
    <n v="-659494.04444444436"/>
    <x v="0"/>
    <m/>
    <n v="20230122"/>
    <s v="Smile Arc (Martinelli)"/>
    <m/>
  </r>
  <r>
    <x v="84"/>
    <s v="Sales"/>
    <x v="1"/>
    <x v="0"/>
    <s v="A-1PIZC-212014"/>
    <x v="24"/>
    <x v="20"/>
    <s v=" L230500701"/>
    <n v="-15"/>
    <n v="88882"/>
    <n v="-1333230"/>
    <x v="1"/>
    <m/>
    <n v="20230131"/>
    <s v="Smile Arc (Martinelli)"/>
    <m/>
  </r>
  <r>
    <x v="85"/>
    <s v="Inventory loan"/>
    <x v="0"/>
    <x v="1"/>
    <s v="820-032"/>
    <x v="32"/>
    <x v="19"/>
    <m/>
    <n v="-2"/>
    <n v="83600"/>
    <n v="-167200"/>
    <x v="0"/>
    <m/>
    <m/>
    <m/>
    <s v="Virginia"/>
  </r>
  <r>
    <x v="85"/>
    <s v="Inventory movement"/>
    <x v="0"/>
    <x v="1"/>
    <s v="820-028"/>
    <x v="33"/>
    <x v="23"/>
    <m/>
    <n v="3"/>
    <n v="172550"/>
    <n v="517650"/>
    <x v="0"/>
    <m/>
    <m/>
    <m/>
    <s v="Virginia"/>
  </r>
  <r>
    <x v="85"/>
    <s v="Inventory loan"/>
    <x v="1"/>
    <x v="1"/>
    <s v="TSXX-LOACE1508"/>
    <x v="31"/>
    <x v="13"/>
    <s v="EE149532X1"/>
    <n v="-2"/>
    <n v="51750"/>
    <n v="-103500"/>
    <x v="0"/>
    <m/>
    <m/>
    <m/>
    <s v="Virginia"/>
  </r>
  <r>
    <x v="86"/>
    <s v="Inventory loan"/>
    <x v="0"/>
    <x v="1"/>
    <s v="820-032"/>
    <x v="32"/>
    <x v="19"/>
    <m/>
    <n v="5"/>
    <n v="83600"/>
    <n v="418000"/>
    <x v="0"/>
    <m/>
    <m/>
    <m/>
    <s v="Virginia"/>
  </r>
  <r>
    <x v="86"/>
    <s v="Inventory movement"/>
    <x v="0"/>
    <x v="1"/>
    <s v="820-028"/>
    <x v="33"/>
    <x v="23"/>
    <m/>
    <n v="3"/>
    <n v="172550"/>
    <n v="517650"/>
    <x v="0"/>
    <m/>
    <m/>
    <m/>
    <s v="Virginia"/>
  </r>
  <r>
    <x v="86"/>
    <s v="Inventory loan"/>
    <x v="1"/>
    <x v="1"/>
    <s v="TSXX-LOACE1508"/>
    <x v="31"/>
    <x v="13"/>
    <s v="EE155999X1"/>
    <n v="2"/>
    <n v="51750"/>
    <n v="103500"/>
    <x v="0"/>
    <m/>
    <m/>
    <m/>
    <s v="Virginia"/>
  </r>
  <r>
    <x v="87"/>
    <s v="Sales"/>
    <x v="1"/>
    <x v="0"/>
    <s v="A-1PL-211508"/>
    <x v="5"/>
    <x v="5"/>
    <s v="L230206401"/>
    <n v="-18"/>
    <n v="69875.829545454544"/>
    <n v="-1257764.9318181819"/>
    <x v="0"/>
    <m/>
    <n v="20230133"/>
    <s v="Smile Arc (Martinelli)"/>
    <m/>
  </r>
  <r>
    <x v="87"/>
    <s v="Sales"/>
    <x v="1"/>
    <x v="0"/>
    <s v="A-1PL-211508"/>
    <x v="5"/>
    <x v="5"/>
    <s v=" L230509301"/>
    <n v="-2"/>
    <n v="69131"/>
    <n v="-138262"/>
    <x v="0"/>
    <m/>
    <n v="20230133"/>
    <s v="Smile Arc (Martinelli)"/>
    <m/>
  </r>
  <r>
    <x v="87"/>
    <s v="Sales"/>
    <x v="1"/>
    <x v="1"/>
    <s v="TSXX-LOA1508"/>
    <x v="12"/>
    <x v="5"/>
    <s v="EE148345X1"/>
    <n v="-3"/>
    <n v="51750"/>
    <n v="-155250"/>
    <x v="0"/>
    <m/>
    <n v="20230133"/>
    <s v="Smile Arc (Martinelli)"/>
    <m/>
  </r>
  <r>
    <x v="87"/>
    <s v="Sales"/>
    <x v="1"/>
    <x v="1"/>
    <s v="TSXX-LOACE1508"/>
    <x v="31"/>
    <x v="13"/>
    <s v="EE149532X1"/>
    <n v="-3"/>
    <n v="51750"/>
    <n v="-155250"/>
    <x v="0"/>
    <m/>
    <n v="20230133"/>
    <s v="Smile Arc (Martinelli)"/>
    <m/>
  </r>
  <r>
    <x v="87"/>
    <s v="Donación"/>
    <x v="1"/>
    <x v="1"/>
    <s v="TSXX-LOA2017"/>
    <x v="15"/>
    <x v="12"/>
    <s v="EE148379X1"/>
    <n v="-10"/>
    <n v="51750"/>
    <n v="-517500"/>
    <x v="0"/>
    <m/>
    <m/>
    <s v="Dr Carlos Villegas solicitud Virginia aprobación Dra Elsa"/>
    <s v="Virginia"/>
  </r>
  <r>
    <x v="87"/>
    <s v="Donación"/>
    <x v="1"/>
    <x v="1"/>
    <s v="TSXX-LOA2014"/>
    <x v="14"/>
    <x v="8"/>
    <s v="EE148373X1"/>
    <n v="-10"/>
    <n v="51750"/>
    <n v="-517500"/>
    <x v="0"/>
    <m/>
    <m/>
    <s v="Dr Carlos Villegas solicitud Virginia aprobación Dra Elsa"/>
    <s v="Virginia"/>
  </r>
  <r>
    <x v="78"/>
    <s v="Sales"/>
    <x v="1"/>
    <x v="0"/>
    <s v="A-1PL-212010"/>
    <x v="25"/>
    <x v="7"/>
    <s v=" L230601001"/>
    <n v="-10"/>
    <n v="69131"/>
    <n v="-691310"/>
    <x v="0"/>
    <m/>
    <n v="20230124"/>
    <s v="Dr Carlos Ramiro Llusca (Ecuador)"/>
    <m/>
  </r>
  <r>
    <x v="88"/>
    <s v="Inventory loan"/>
    <x v="1"/>
    <x v="0"/>
    <s v="M-211308"/>
    <x v="3"/>
    <x v="3"/>
    <s v="L210206901"/>
    <n v="-4"/>
    <n v="73331"/>
    <n v="-293324"/>
    <x v="0"/>
    <m/>
    <m/>
    <s v="Enviado a Pereira"/>
    <s v="Mauricio Arbelaez"/>
  </r>
  <r>
    <x v="88"/>
    <s v="Inventory loan"/>
    <x v="1"/>
    <x v="0"/>
    <s v="A-1PIZC-212014"/>
    <x v="24"/>
    <x v="20"/>
    <s v=" L230500701"/>
    <n v="-4"/>
    <n v="88882"/>
    <n v="-355528"/>
    <x v="1"/>
    <m/>
    <m/>
    <s v="Enviado a Pereira"/>
    <s v="Mauricio Arbelaez"/>
  </r>
  <r>
    <x v="88"/>
    <s v="Inventory loan"/>
    <x v="0"/>
    <x v="0"/>
    <n v="3318235"/>
    <x v="30"/>
    <x v="2"/>
    <m/>
    <n v="-1"/>
    <n v="126823.496"/>
    <n v="-126823.496"/>
    <x v="0"/>
    <m/>
    <m/>
    <s v="Enviado a Pereira"/>
    <s v="Mauricio Arbelaez"/>
  </r>
  <r>
    <x v="88"/>
    <s v="Inventory loan"/>
    <x v="0"/>
    <x v="0"/>
    <n v="3308050"/>
    <x v="21"/>
    <x v="17"/>
    <s v="NA"/>
    <n v="-1"/>
    <n v="505243.49166666658"/>
    <n v="-505243.49166666658"/>
    <x v="1"/>
    <m/>
    <m/>
    <s v="Enviado a Pereira"/>
    <s v="Mauricio Arbelaez"/>
  </r>
  <r>
    <x v="2"/>
    <s v="Sales"/>
    <x v="1"/>
    <x v="0"/>
    <s v="A-1PIZC-212014"/>
    <x v="24"/>
    <x v="20"/>
    <s v=" L230500701"/>
    <n v="-24"/>
    <n v="88882"/>
    <n v="-2133168"/>
    <x v="1"/>
    <m/>
    <n v="20230161"/>
    <s v="Grupo Helix (Panamá - Dra Ilka)"/>
    <m/>
  </r>
  <r>
    <x v="76"/>
    <s v="Sales"/>
    <x v="1"/>
    <x v="0"/>
    <s v="A-1PL-212012"/>
    <x v="20"/>
    <x v="16"/>
    <s v="L230105301"/>
    <n v="-12"/>
    <n v="81594"/>
    <n v="-979128"/>
    <x v="0"/>
    <m/>
    <n v="20230122"/>
    <s v="Smile Arc (Martinelli)"/>
    <m/>
  </r>
  <r>
    <x v="78"/>
    <s v="Sales"/>
    <x v="1"/>
    <x v="1"/>
    <s v="TSXX-LOA2010"/>
    <x v="7"/>
    <x v="7"/>
    <s v="EE148358X1"/>
    <n v="-1"/>
    <n v="51750"/>
    <n v="-51750"/>
    <x v="0"/>
    <m/>
    <n v="20230124"/>
    <s v="Dr Carlos Ramiro Llusca (Ecuador)"/>
    <m/>
  </r>
  <r>
    <x v="2"/>
    <s v="Sales"/>
    <x v="1"/>
    <x v="0"/>
    <s v="A-1PIZC-212014"/>
    <x v="24"/>
    <x v="20"/>
    <s v=" L230500701"/>
    <n v="-25"/>
    <n v="88882"/>
    <n v="-2222050"/>
    <x v="1"/>
    <m/>
    <n v="20230159"/>
    <s v="MediLine (JJ Grand Prix - Guatemala)"/>
    <m/>
  </r>
  <r>
    <x v="2"/>
    <s v="Sales"/>
    <x v="1"/>
    <x v="0"/>
    <s v="A-1PIZC-212014"/>
    <x v="24"/>
    <x v="20"/>
    <s v=" L230500701"/>
    <n v="-5"/>
    <n v="88882"/>
    <n v="-444410"/>
    <x v="1"/>
    <m/>
    <n v="20230160"/>
    <s v="MediLine (JJ Grand Prix - Guatemala)"/>
    <m/>
  </r>
  <r>
    <x v="76"/>
    <s v="Sales"/>
    <x v="1"/>
    <x v="0"/>
    <s v="A-1PL-212012"/>
    <x v="20"/>
    <x v="16"/>
    <s v=" L221212901"/>
    <n v="-3"/>
    <n v="69131"/>
    <n v="-207393"/>
    <x v="0"/>
    <m/>
    <n v="20230122"/>
    <s v="Smile Arc (Martinelli)"/>
    <m/>
  </r>
  <r>
    <x v="2"/>
    <s v="Sales"/>
    <x v="1"/>
    <x v="0"/>
    <s v="A-1PL-211508"/>
    <x v="5"/>
    <x v="5"/>
    <s v=" L230509301"/>
    <n v="-9"/>
    <n v="69131"/>
    <n v="-622179"/>
    <x v="0"/>
    <m/>
    <n v="20230160"/>
    <s v="MediLine (JJ Grand Prix - Guatemala)"/>
    <m/>
  </r>
  <r>
    <x v="2"/>
    <s v="Purchasing"/>
    <x v="1"/>
    <x v="1"/>
    <s v="TSXX-LOA1508"/>
    <x v="12"/>
    <x v="5"/>
    <s v="EE152485X1"/>
    <n v="50"/>
    <n v="51750"/>
    <n v="2587500"/>
    <x v="0"/>
    <s v="FV-124648"/>
    <m/>
    <m/>
    <m/>
  </r>
  <r>
    <x v="2"/>
    <s v="Purchasing"/>
    <x v="1"/>
    <x v="1"/>
    <s v="TSXX-LOA2008"/>
    <x v="13"/>
    <x v="6"/>
    <s v="EE152486X1"/>
    <n v="3"/>
    <n v="51750"/>
    <n v="155250"/>
    <x v="0"/>
    <s v="FV-124648"/>
    <m/>
    <m/>
    <m/>
  </r>
  <r>
    <x v="2"/>
    <s v="Purchasing"/>
    <x v="1"/>
    <x v="1"/>
    <s v="TSXX-LOA2008"/>
    <x v="13"/>
    <x v="6"/>
    <s v="EE160284X1"/>
    <n v="2"/>
    <n v="51750"/>
    <n v="103500"/>
    <x v="0"/>
    <s v="FV-124648"/>
    <m/>
    <m/>
    <m/>
  </r>
  <r>
    <x v="2"/>
    <s v="Purchasing"/>
    <x v="1"/>
    <x v="1"/>
    <s v="TSXX-LOA2008"/>
    <x v="13"/>
    <x v="6"/>
    <s v="EE162875X1"/>
    <n v="42"/>
    <n v="51750"/>
    <n v="2173500"/>
    <x v="0"/>
    <s v="FV-124648"/>
    <m/>
    <m/>
    <m/>
  </r>
  <r>
    <x v="2"/>
    <s v="Purchasing"/>
    <x v="1"/>
    <x v="1"/>
    <s v="TSXX-LOA2008"/>
    <x v="13"/>
    <x v="6"/>
    <s v="EE162875X1"/>
    <n v="3"/>
    <n v="51750"/>
    <n v="155250"/>
    <x v="0"/>
    <s v="FV-124648"/>
    <m/>
    <m/>
    <m/>
  </r>
  <r>
    <x v="78"/>
    <s v="Sales"/>
    <x v="1"/>
    <x v="1"/>
    <s v="TSXX-LOA2010"/>
    <x v="7"/>
    <x v="7"/>
    <s v="EE148354X1"/>
    <n v="-3"/>
    <n v="51750"/>
    <n v="-155250"/>
    <x v="0"/>
    <m/>
    <n v="20230124"/>
    <s v="Dr Carlos Ramiro Llusca (Ecuador)"/>
    <m/>
  </r>
  <r>
    <x v="89"/>
    <s v="Inventory loan"/>
    <x v="1"/>
    <x v="1"/>
    <s v="TSXX-LOA2012"/>
    <x v="19"/>
    <x v="16"/>
    <s v="EE148368X1"/>
    <n v="-2"/>
    <n v="51750"/>
    <n v="-103500"/>
    <x v="0"/>
    <m/>
    <m/>
    <m/>
    <s v="Jattin"/>
  </r>
  <r>
    <x v="2"/>
    <s v="Purchasing"/>
    <x v="1"/>
    <x v="1"/>
    <s v="TSXX-LOA2014"/>
    <x v="14"/>
    <x v="8"/>
    <s v="EE162878X1"/>
    <n v="130"/>
    <n v="51750"/>
    <n v="6727500"/>
    <x v="0"/>
    <s v="FV-124648"/>
    <m/>
    <m/>
    <m/>
  </r>
  <r>
    <x v="2"/>
    <s v="Purchasing"/>
    <x v="1"/>
    <x v="1"/>
    <s v="TSXX-LOA2017"/>
    <x v="15"/>
    <x v="12"/>
    <s v="EE162879X1"/>
    <n v="50"/>
    <n v="51750"/>
    <n v="2587500"/>
    <x v="0"/>
    <s v="FV-124648"/>
    <m/>
    <m/>
    <m/>
  </r>
  <r>
    <x v="90"/>
    <s v="Purchasing"/>
    <x v="0"/>
    <x v="1"/>
    <s v="820-029"/>
    <x v="1"/>
    <x v="1"/>
    <n v="52006"/>
    <n v="100"/>
    <n v="647360"/>
    <n v="64736000"/>
    <x v="1"/>
    <s v="ORTOMAC / FVE577654"/>
    <m/>
    <m/>
    <m/>
  </r>
  <r>
    <x v="90"/>
    <s v="Purchasing"/>
    <x v="0"/>
    <x v="1"/>
    <s v="820-031"/>
    <x v="2"/>
    <x v="2"/>
    <s v="NA"/>
    <n v="150"/>
    <n v="102340"/>
    <n v="15351000"/>
    <x v="0"/>
    <s v="ORTOMAC / FVE577654"/>
    <m/>
    <m/>
    <m/>
  </r>
  <r>
    <x v="91"/>
    <s v="Purchasing"/>
    <x v="0"/>
    <x v="1"/>
    <s v="820-029"/>
    <x v="1"/>
    <x v="1"/>
    <n v="52006"/>
    <n v="50"/>
    <n v="647360"/>
    <n v="32368000"/>
    <x v="1"/>
    <s v="ORTOMAC / FVE577686"/>
    <m/>
    <m/>
    <m/>
  </r>
  <r>
    <x v="91"/>
    <s v="Purchasing"/>
    <x v="0"/>
    <x v="1"/>
    <s v="820-031"/>
    <x v="2"/>
    <x v="2"/>
    <s v="NA"/>
    <n v="80"/>
    <n v="102340"/>
    <n v="8187200"/>
    <x v="0"/>
    <s v="ORTOMAC / FVE577686"/>
    <m/>
    <m/>
    <m/>
  </r>
  <r>
    <x v="92"/>
    <s v="Donación"/>
    <x v="1"/>
    <x v="1"/>
    <s v="TSXX-LOA2017"/>
    <x v="15"/>
    <x v="12"/>
    <s v="EE148379X1"/>
    <n v="-2"/>
    <n v="51750"/>
    <n v="-103500"/>
    <x v="0"/>
    <m/>
    <m/>
    <s v="Dra. Monica Peñaloza, cliente Virginia Hurtdo, aprobado por Dr Elsa Arango"/>
    <m/>
  </r>
  <r>
    <x v="92"/>
    <s v="Donación"/>
    <x v="1"/>
    <x v="1"/>
    <s v="TSXX-LOA2014"/>
    <x v="14"/>
    <x v="8"/>
    <s v="EE148373X1"/>
    <n v="-2"/>
    <n v="51750"/>
    <n v="-103500"/>
    <x v="0"/>
    <m/>
    <m/>
    <s v="Dra. Monica Peñaloza, cliente Virginia Hurtdo, aprobado por Dr Elsa Arango"/>
    <m/>
  </r>
  <r>
    <x v="89"/>
    <s v="Inventory loan"/>
    <x v="1"/>
    <x v="1"/>
    <s v="TSXX-LOA2012"/>
    <x v="19"/>
    <x v="16"/>
    <s v="EE156002X1"/>
    <n v="-7"/>
    <n v="51750"/>
    <n v="-362250"/>
    <x v="0"/>
    <m/>
    <m/>
    <m/>
    <s v="Jattin"/>
  </r>
  <r>
    <x v="88"/>
    <s v="Inventory loan"/>
    <x v="1"/>
    <x v="0"/>
    <s v="A-1PL-212010"/>
    <x v="25"/>
    <x v="7"/>
    <s v=" L230601001"/>
    <n v="-4"/>
    <n v="69131"/>
    <n v="-276524"/>
    <x v="0"/>
    <m/>
    <m/>
    <s v="Enviado a Pereira"/>
    <s v="Mauricio Arbelaez"/>
  </r>
  <r>
    <x v="92"/>
    <s v="Donación"/>
    <x v="1"/>
    <x v="1"/>
    <s v="TSXX-LOA2008"/>
    <x v="13"/>
    <x v="6"/>
    <s v="EE152481X1"/>
    <n v="-1"/>
    <n v="51750"/>
    <n v="-51750"/>
    <x v="0"/>
    <m/>
    <m/>
    <s v="Virginia - uso consultorio Elsa Arango"/>
    <m/>
  </r>
  <r>
    <x v="2"/>
    <s v="Sales"/>
    <x v="1"/>
    <x v="0"/>
    <s v="A-1PL-212010"/>
    <x v="25"/>
    <x v="7"/>
    <s v=" L230601001"/>
    <n v="-2"/>
    <n v="69131"/>
    <n v="-138262"/>
    <x v="0"/>
    <m/>
    <n v="20230161"/>
    <s v="Grupo Helix (Panamá - Dra Ilka)"/>
    <m/>
  </r>
  <r>
    <x v="2"/>
    <s v="Purchasing"/>
    <x v="1"/>
    <x v="1"/>
    <s v="TSXX-LOA2012"/>
    <x v="19"/>
    <x v="16"/>
    <s v="EE162877X1"/>
    <n v="80"/>
    <n v="51750"/>
    <n v="4140000"/>
    <x v="0"/>
    <s v="FV-124648"/>
    <m/>
    <m/>
    <m/>
  </r>
  <r>
    <x v="92"/>
    <s v="Donación"/>
    <x v="1"/>
    <x v="1"/>
    <s v="TSXX-LOART2012"/>
    <x v="17"/>
    <x v="14"/>
    <s v="EE148385X1"/>
    <n v="-2"/>
    <n v="51750"/>
    <n v="-103500"/>
    <x v="0"/>
    <m/>
    <m/>
    <s v="Virginia - uso consultorio Elsa Arango"/>
    <m/>
  </r>
  <r>
    <x v="92"/>
    <s v="Purchasing"/>
    <x v="0"/>
    <x v="0"/>
    <n v="3318225"/>
    <x v="23"/>
    <x v="19"/>
    <s v="NA"/>
    <n v="20"/>
    <n v="52.186311787072249"/>
    <n v="1043.726235741445"/>
    <x v="2"/>
    <s v="BioRay 20231030-4"/>
    <m/>
    <m/>
    <m/>
  </r>
  <r>
    <x v="92"/>
    <s v="Purchasing"/>
    <x v="0"/>
    <x v="0"/>
    <n v="3348235"/>
    <x v="29"/>
    <x v="22"/>
    <s v="NA"/>
    <n v="20"/>
    <n v="31.311787072243344"/>
    <n v="626.2357414448669"/>
    <x v="2"/>
    <s v="BioRay 20231030-4"/>
    <m/>
    <m/>
    <m/>
  </r>
  <r>
    <x v="92"/>
    <s v="Purchasing"/>
    <x v="0"/>
    <x v="0"/>
    <n v="3318235"/>
    <x v="30"/>
    <x v="2"/>
    <s v="NA"/>
    <n v="20"/>
    <n v="31.311787072243344"/>
    <n v="626.2357414448669"/>
    <x v="2"/>
    <s v="BioRay 20231030-4"/>
    <m/>
    <m/>
    <m/>
  </r>
  <r>
    <x v="92"/>
    <s v="Purchasing"/>
    <x v="0"/>
    <x v="0"/>
    <n v="3308050"/>
    <x v="21"/>
    <x v="17"/>
    <s v="NA"/>
    <n v="20"/>
    <n v="104.3726235741445"/>
    <n v="2087.4524714828899"/>
    <x v="2"/>
    <s v="BioRay 20231030-4"/>
    <m/>
    <m/>
    <m/>
  </r>
  <r>
    <x v="92"/>
    <s v="Purchasing"/>
    <x v="0"/>
    <x v="0"/>
    <s v="106-11"/>
    <x v="41"/>
    <x v="30"/>
    <s v="NA"/>
    <n v="10"/>
    <n v="73.06083650190115"/>
    <n v="730.60836501901144"/>
    <x v="2"/>
    <s v="BioRay 20231030-4"/>
    <m/>
    <m/>
    <m/>
  </r>
  <r>
    <x v="92"/>
    <s v="Purchasing"/>
    <x v="2"/>
    <x v="0"/>
    <s v="Handle Spare Parts"/>
    <x v="50"/>
    <x v="34"/>
    <s v="NA"/>
    <n v="20"/>
    <n v="18.78707224334601"/>
    <n v="375.74144486692023"/>
    <x v="2"/>
    <s v="BioRay 20231030-4"/>
    <m/>
    <m/>
    <m/>
  </r>
  <r>
    <x v="92"/>
    <s v="Purchasing"/>
    <x v="2"/>
    <x v="0"/>
    <s v="Handle smaller screws"/>
    <x v="51"/>
    <x v="35"/>
    <s v="NA"/>
    <n v="10"/>
    <n v="1"/>
    <n v="10"/>
    <x v="2"/>
    <s v="BioRay 20231030-4"/>
    <m/>
    <m/>
    <m/>
  </r>
  <r>
    <x v="92"/>
    <s v="Purchasing"/>
    <x v="2"/>
    <x v="0"/>
    <s v="Handle bigger screws"/>
    <x v="52"/>
    <x v="36"/>
    <s v="NA"/>
    <n v="5"/>
    <n v="1"/>
    <n v="5"/>
    <x v="2"/>
    <s v="BioRay 20231030-4"/>
    <m/>
    <m/>
    <m/>
  </r>
  <r>
    <x v="92"/>
    <s v="Purchasing"/>
    <x v="0"/>
    <x v="0"/>
    <s v="Llave Corta"/>
    <x v="53"/>
    <x v="37"/>
    <s v="NA"/>
    <n v="12"/>
    <n v="286149.49600000004"/>
    <n v="3433793.9520000005"/>
    <x v="1"/>
    <m/>
    <m/>
    <m/>
    <m/>
  </r>
  <r>
    <x v="92"/>
    <s v="Inventory"/>
    <x v="1"/>
    <x v="0"/>
    <s v="A-1N-212008"/>
    <x v="43"/>
    <x v="32"/>
    <s v="L200300701"/>
    <n v="10"/>
    <n v="18"/>
    <n v="180"/>
    <x v="2"/>
    <m/>
    <m/>
    <m/>
    <m/>
  </r>
  <r>
    <x v="92"/>
    <s v="Inventory"/>
    <x v="1"/>
    <x v="0"/>
    <s v="A-1N-211508"/>
    <x v="42"/>
    <x v="31"/>
    <s v="L191121001"/>
    <n v="10"/>
    <n v="22.421917808219177"/>
    <n v="224.21917808219177"/>
    <x v="2"/>
    <m/>
    <m/>
    <m/>
    <m/>
  </r>
  <r>
    <x v="92"/>
    <s v="Purchasing"/>
    <x v="1"/>
    <x v="0"/>
    <s v="A-1N-211508"/>
    <x v="42"/>
    <x v="31"/>
    <s v="L191121001"/>
    <n v="10"/>
    <n v="22.421917808219177"/>
    <n v="224.21917808219177"/>
    <x v="2"/>
    <s v="BioRay 20231030-3"/>
    <m/>
    <m/>
    <m/>
  </r>
  <r>
    <x v="92"/>
    <s v="Purchasing"/>
    <x v="1"/>
    <x v="0"/>
    <s v="A-1PL-211508"/>
    <x v="5"/>
    <x v="5"/>
    <s v="L230602201"/>
    <n v="40"/>
    <n v="14.268493150684932"/>
    <n v="570.7397260273973"/>
    <x v="2"/>
    <s v="BioRay 20231030-3"/>
    <m/>
    <m/>
    <m/>
  </r>
  <r>
    <x v="92"/>
    <s v="Donación"/>
    <x v="1"/>
    <x v="1"/>
    <s v="TSXX-LOA2010"/>
    <x v="7"/>
    <x v="7"/>
    <s v="EE148352X1"/>
    <n v="-2"/>
    <n v="51750"/>
    <n v="-103500"/>
    <x v="0"/>
    <m/>
    <m/>
    <s v="Dra. Monica Peñaloza, cliente Virginia Hurtdo, aprobado por Dr Elsa Arango"/>
    <m/>
  </r>
  <r>
    <x v="78"/>
    <s v="Sales"/>
    <x v="1"/>
    <x v="0"/>
    <s v="A-1PL-212012"/>
    <x v="20"/>
    <x v="16"/>
    <s v="L230105301"/>
    <n v="-35"/>
    <n v="81594"/>
    <n v="-2855790"/>
    <x v="0"/>
    <m/>
    <n v="20230124"/>
    <s v="Dr Carlos Ramiro Llusca (Ecuador)"/>
    <m/>
  </r>
  <r>
    <x v="78"/>
    <s v="Sales"/>
    <x v="1"/>
    <x v="0"/>
    <s v="A-1PL-212012"/>
    <x v="20"/>
    <x v="16"/>
    <s v=" L230403301"/>
    <n v="-40"/>
    <n v="69131"/>
    <n v="-2765240"/>
    <x v="0"/>
    <m/>
    <n v="20230124"/>
    <s v="Dr Carlos Ramiro Llusca (Ecuador)"/>
    <m/>
  </r>
  <r>
    <x v="92"/>
    <s v="Purchasing"/>
    <x v="1"/>
    <x v="0"/>
    <s v="A-1PL-212012"/>
    <x v="20"/>
    <x v="16"/>
    <s v="L230702001"/>
    <n v="100"/>
    <n v="14.268493150684932"/>
    <n v="1426.8493150684933"/>
    <x v="2"/>
    <s v="BioRay 20231030-3"/>
    <m/>
    <m/>
    <m/>
  </r>
  <r>
    <x v="92"/>
    <s v="Purchasing"/>
    <x v="1"/>
    <x v="0"/>
    <s v="A-1PL-212012"/>
    <x v="20"/>
    <x v="16"/>
    <s v="L230307201"/>
    <n v="100"/>
    <n v="14.268493150684932"/>
    <n v="1426.8493150684933"/>
    <x v="2"/>
    <s v="BioRay 20231030-3"/>
    <m/>
    <m/>
    <m/>
  </r>
  <r>
    <x v="92"/>
    <s v="Purchasing"/>
    <x v="1"/>
    <x v="0"/>
    <s v="A-1PL-212014"/>
    <x v="8"/>
    <x v="8"/>
    <s v="L220806201"/>
    <n v="14"/>
    <n v="14.268493150684932"/>
    <n v="199.75890410958905"/>
    <x v="2"/>
    <s v="BioRay 20231030-3"/>
    <m/>
    <m/>
    <m/>
  </r>
  <r>
    <x v="92"/>
    <s v="Purchasing"/>
    <x v="1"/>
    <x v="0"/>
    <s v="A-1PL-212014"/>
    <x v="8"/>
    <x v="8"/>
    <s v="L220900101"/>
    <n v="6"/>
    <n v="14.268493150684932"/>
    <n v="85.610958904109594"/>
    <x v="2"/>
    <s v="BioRay 20231030-3"/>
    <m/>
    <m/>
    <m/>
  </r>
  <r>
    <x v="92"/>
    <s v="Purchasing"/>
    <x v="1"/>
    <x v="0"/>
    <s v="A-1PL-212014"/>
    <x v="8"/>
    <x v="8"/>
    <s v=" L220304601"/>
    <n v="1"/>
    <n v="14.268493150684932"/>
    <n v="14.268493150684932"/>
    <x v="2"/>
    <s v="BioRay 20231030-3"/>
    <m/>
    <m/>
    <m/>
  </r>
  <r>
    <x v="92"/>
    <s v="Purchasing"/>
    <x v="1"/>
    <x v="0"/>
    <s v="A-1PIZC-212014"/>
    <x v="24"/>
    <x v="20"/>
    <s v="L230905901"/>
    <n v="97"/>
    <n v="18.345205479452055"/>
    <n v="1779.4849315068493"/>
    <x v="2"/>
    <s v="BioRay 20231030-3"/>
    <m/>
    <m/>
    <m/>
  </r>
  <r>
    <x v="92"/>
    <s v="Purchasing"/>
    <x v="1"/>
    <x v="0"/>
    <s v="A-1PIZC-212017"/>
    <x v="22"/>
    <x v="18"/>
    <s v="L230109101"/>
    <n v="36"/>
    <n v="18.345205479452055"/>
    <n v="660.42739726027401"/>
    <x v="2"/>
    <s v="BioRay 20231030-3"/>
    <m/>
    <m/>
    <m/>
  </r>
  <r>
    <x v="92"/>
    <s v="Purchasing"/>
    <x v="1"/>
    <x v="0"/>
    <s v="A-1PIZC-212017"/>
    <x v="22"/>
    <x v="18"/>
    <s v="L230109201"/>
    <n v="26"/>
    <n v="18.345205479452055"/>
    <n v="476.97534246575344"/>
    <x v="2"/>
    <s v="BioRay 20231030-3"/>
    <m/>
    <m/>
    <m/>
  </r>
  <r>
    <x v="92"/>
    <s v="Donación"/>
    <x v="1"/>
    <x v="1"/>
    <s v="TSXX-LOA2012"/>
    <x v="19"/>
    <x v="16"/>
    <s v="EE156002X1"/>
    <n v="-2"/>
    <n v="51750"/>
    <n v="-103500"/>
    <x v="0"/>
    <m/>
    <m/>
    <s v="Dra. Monica Peñaloza, cliente Virginia Hurtdo, aprobado por Dr Elsa Arango"/>
    <m/>
  </r>
  <r>
    <x v="93"/>
    <s v="Donación"/>
    <x v="1"/>
    <x v="1"/>
    <s v="TSXX-LOA2012"/>
    <x v="19"/>
    <x v="16"/>
    <s v="EE156002X1"/>
    <n v="-2"/>
    <n v="51750"/>
    <n v="-103500"/>
    <x v="0"/>
    <m/>
    <m/>
    <s v="Dra. Monica Peñaloza, cliente Virginia Hurtdo, aprobado por Dr Elsa Arango"/>
    <m/>
  </r>
  <r>
    <x v="94"/>
    <s v="Donación"/>
    <x v="1"/>
    <x v="1"/>
    <s v="TSXX-LOA2025"/>
    <x v="45"/>
    <x v="26"/>
    <s v="EE160217X1"/>
    <n v="-4"/>
    <n v="60750"/>
    <n v="-243000"/>
    <x v="0"/>
    <m/>
    <m/>
    <s v="Dr Diego Chávez, autorizado por Elsa Arango entregado a Virgina Hurtado"/>
    <m/>
  </r>
  <r>
    <x v="94"/>
    <s v="Donación"/>
    <x v="1"/>
    <x v="1"/>
    <s v="TSXX-LOA2030"/>
    <x v="46"/>
    <x v="27"/>
    <s v="EE160218X1"/>
    <n v="-4"/>
    <n v="60750"/>
    <n v="-243000"/>
    <x v="0"/>
    <m/>
    <m/>
    <s v="Dr Diego Chávez, autorizado por Elsa Arango entregado a Virgina Hurtado"/>
    <m/>
  </r>
  <r>
    <x v="94"/>
    <s v="Sales"/>
    <x v="1"/>
    <x v="1"/>
    <s v="TSXX-LOA2025"/>
    <x v="45"/>
    <x v="26"/>
    <s v="EE160217X1"/>
    <n v="-10"/>
    <n v="60750"/>
    <n v="-607500"/>
    <x v="0"/>
    <m/>
    <n v="20230175"/>
    <s v="Martha Constanza Hurtado vendido a través de OrthoPremium con Tata (Olga)"/>
    <m/>
  </r>
  <r>
    <x v="94"/>
    <s v="Donación"/>
    <x v="1"/>
    <x v="1"/>
    <s v="TSXX-LOA2025"/>
    <x v="45"/>
    <x v="26"/>
    <s v="EE160217X1"/>
    <n v="-1"/>
    <n v="60750"/>
    <n v="-60750"/>
    <x v="0"/>
    <m/>
    <n v="20230175"/>
    <s v="Martha Constanza Hurtado vendido a través de OrthoPremium con Tata (Olga)"/>
    <m/>
  </r>
  <r>
    <x v="83"/>
    <s v="Sales"/>
    <x v="1"/>
    <x v="0"/>
    <s v="A-1PL-212012"/>
    <x v="20"/>
    <x v="16"/>
    <s v=" L230403301"/>
    <n v="-9"/>
    <n v="69131"/>
    <n v="-622179"/>
    <x v="0"/>
    <m/>
    <n v="20230130"/>
    <s v="MediLine (JJ Grand Prix - Guatemala)"/>
    <m/>
  </r>
  <r>
    <x v="92"/>
    <s v="Donación"/>
    <x v="1"/>
    <x v="1"/>
    <s v="TSXX-LOA2010"/>
    <x v="7"/>
    <x v="7"/>
    <s v="EE148354X1"/>
    <n v="-1"/>
    <n v="51750"/>
    <n v="-51750"/>
    <x v="0"/>
    <m/>
    <m/>
    <s v="Virginia - uso consultorio Elsa Arango"/>
    <m/>
  </r>
  <r>
    <x v="94"/>
    <s v="Sales"/>
    <x v="1"/>
    <x v="0"/>
    <s v="A-1PIZC-212014"/>
    <x v="24"/>
    <x v="20"/>
    <s v="L230500701"/>
    <n v="-10"/>
    <n v="88882"/>
    <n v="-888820"/>
    <x v="1"/>
    <m/>
    <n v="20230177"/>
    <s v="MediLine (JJ Grand Prix - Guatemala)"/>
    <m/>
  </r>
  <r>
    <x v="94"/>
    <s v="Sales"/>
    <x v="1"/>
    <x v="0"/>
    <s v="A-1PIZC-212014"/>
    <x v="24"/>
    <x v="20"/>
    <s v="L230905901"/>
    <n v="-5"/>
    <n v="18.345205479452055"/>
    <n v="-91.726027397260282"/>
    <x v="2"/>
    <m/>
    <n v="20230177"/>
    <s v="MediLine (JJ Grand Prix - Guatemala)"/>
    <m/>
  </r>
  <r>
    <x v="94"/>
    <s v="Sales"/>
    <x v="1"/>
    <x v="0"/>
    <s v="A-1PL-211508"/>
    <x v="5"/>
    <x v="5"/>
    <s v=" L230509301"/>
    <n v="-5"/>
    <n v="69131"/>
    <n v="-345655"/>
    <x v="0"/>
    <m/>
    <n v="20230177"/>
    <s v="MediLine (JJ Grand Prix - Guatemala)"/>
    <m/>
  </r>
  <r>
    <x v="94"/>
    <s v="Sales"/>
    <x v="1"/>
    <x v="0"/>
    <s v="A-1PIZC-212017"/>
    <x v="22"/>
    <x v="18"/>
    <s v=" L230500801"/>
    <n v="-6"/>
    <n v="75398.578723404251"/>
    <n v="-452391.47234042548"/>
    <x v="0"/>
    <m/>
    <n v="20230177"/>
    <s v="MediLine (JJ Grand Prix - Guatemala)"/>
    <m/>
  </r>
  <r>
    <x v="94"/>
    <s v="Sales"/>
    <x v="1"/>
    <x v="0"/>
    <s v="A-1PL-212012"/>
    <x v="20"/>
    <x v="16"/>
    <s v="L230702001"/>
    <n v="-20"/>
    <n v="14.268493150684932"/>
    <n v="-285.36986301369865"/>
    <x v="2"/>
    <m/>
    <n v="20230176"/>
    <s v="MediLine (JJ Grand Prix - Guatemala)"/>
    <m/>
  </r>
  <r>
    <x v="95"/>
    <s v="Sales"/>
    <x v="0"/>
    <x v="0"/>
    <n v="3348235"/>
    <x v="29"/>
    <x v="22"/>
    <m/>
    <n v="-10"/>
    <n v="31.311787072243344"/>
    <n v="-313.11787072243345"/>
    <x v="0"/>
    <m/>
    <n v="20230186"/>
    <s v="Orthopremium"/>
    <m/>
  </r>
  <r>
    <x v="95"/>
    <s v="Sales"/>
    <x v="0"/>
    <x v="0"/>
    <n v="3318225"/>
    <x v="23"/>
    <x v="19"/>
    <m/>
    <n v="-10"/>
    <n v="206486.49600000001"/>
    <n v="-2064864.9600000002"/>
    <x v="1"/>
    <m/>
    <n v="20230186"/>
    <s v="Orthopremium"/>
    <m/>
  </r>
  <r>
    <x v="95"/>
    <s v="Inventory loan"/>
    <x v="1"/>
    <x v="1"/>
    <s v="TSXX-LOA1508"/>
    <x v="12"/>
    <x v="5"/>
    <s v="EE148345X1"/>
    <n v="2"/>
    <n v="51750"/>
    <n v="103500"/>
    <x v="0"/>
    <m/>
    <m/>
    <s v="Orthopremium - Consignación Dr Freddy Jácome"/>
    <s v="Virginia"/>
  </r>
  <r>
    <x v="95"/>
    <s v="Inventory loan"/>
    <x v="1"/>
    <x v="1"/>
    <s v="TSXX-LOA1508"/>
    <x v="12"/>
    <x v="5"/>
    <s v="EE152484X1"/>
    <n v="2"/>
    <n v="51750"/>
    <n v="103500"/>
    <x v="0"/>
    <m/>
    <m/>
    <s v="Orthopremium - Consignación Dr Freddy Jácome"/>
    <s v="Virginia"/>
  </r>
  <r>
    <x v="95"/>
    <s v="Inventory loan"/>
    <x v="1"/>
    <x v="1"/>
    <s v="TSXX-LOA2008"/>
    <x v="13"/>
    <x v="6"/>
    <s v="EE152480X1"/>
    <n v="2"/>
    <n v="51750"/>
    <n v="103500"/>
    <x v="0"/>
    <m/>
    <m/>
    <s v="Orthopremium - Consignación Dr Freddy Jácome"/>
    <s v="Virginia"/>
  </r>
  <r>
    <x v="92"/>
    <s v="Purchasing"/>
    <x v="1"/>
    <x v="0"/>
    <s v="A-1PL-212010"/>
    <x v="25"/>
    <x v="7"/>
    <s v="L230906601"/>
    <n v="40"/>
    <n v="14.268493150684932"/>
    <n v="570.7397260273973"/>
    <x v="2"/>
    <s v="BioRay 20231030-3"/>
    <m/>
    <m/>
    <m/>
  </r>
  <r>
    <x v="95"/>
    <s v="Inventory loan"/>
    <x v="1"/>
    <x v="1"/>
    <s v="TSXX-LOART2012"/>
    <x v="28"/>
    <x v="14"/>
    <s v="EE148384X1"/>
    <n v="2"/>
    <n v="51750"/>
    <n v="103500"/>
    <x v="0"/>
    <m/>
    <m/>
    <s v="Orthopremium - Consignación Dr Freddy Jácome"/>
    <s v="Virginia"/>
  </r>
  <r>
    <x v="95"/>
    <s v="Inventory loan"/>
    <x v="1"/>
    <x v="1"/>
    <s v="TSXX-LOA2012"/>
    <x v="19"/>
    <x v="16"/>
    <s v="EE162378X1"/>
    <n v="2"/>
    <n v="51750"/>
    <n v="103500"/>
    <x v="0"/>
    <m/>
    <m/>
    <s v="Orthopremium - Consignación Dr Freddy Jácome"/>
    <s v="Virginia"/>
  </r>
  <r>
    <x v="92"/>
    <s v="Donación"/>
    <x v="1"/>
    <x v="1"/>
    <s v="TSXX-LOA2012"/>
    <x v="19"/>
    <x v="16"/>
    <s v="EE156002X1"/>
    <n v="-2"/>
    <n v="51750"/>
    <n v="-103500"/>
    <x v="0"/>
    <m/>
    <m/>
    <s v="Virginia - uso consultorio Elsa Arango"/>
    <m/>
  </r>
  <r>
    <x v="95"/>
    <s v="Inventory loan"/>
    <x v="1"/>
    <x v="1"/>
    <s v="TSXX-LOA2014"/>
    <x v="14"/>
    <x v="8"/>
    <s v="EE142363X1"/>
    <n v="2"/>
    <n v="51750"/>
    <n v="103500"/>
    <x v="0"/>
    <m/>
    <m/>
    <s v="Orthopremium - Consignación Dr Freddy Jácome"/>
    <s v="Virginia"/>
  </r>
  <r>
    <x v="95"/>
    <s v="Inventory loan"/>
    <x v="1"/>
    <x v="1"/>
    <s v="TSXX-LOA2017"/>
    <x v="15"/>
    <x v="12"/>
    <s v="EE148379X1"/>
    <n v="-2"/>
    <n v="51750"/>
    <n v="-103500"/>
    <x v="0"/>
    <m/>
    <m/>
    <s v="Orthopremium - Consignación Dr Freddy Jácome"/>
    <s v="Virginia"/>
  </r>
  <r>
    <x v="96"/>
    <s v="Donación"/>
    <x v="0"/>
    <x v="1"/>
    <s v="820-032"/>
    <x v="32"/>
    <x v="19"/>
    <m/>
    <n v="-1"/>
    <n v="83600"/>
    <n v="-83600"/>
    <x v="0"/>
    <m/>
    <m/>
    <s v="Dr Diego Chávez, autorizado por Elsa Arango entregado a Virgina Hurtado"/>
    <m/>
  </r>
  <r>
    <x v="97"/>
    <s v="Sales"/>
    <x v="0"/>
    <x v="0"/>
    <n v="3308050"/>
    <x v="21"/>
    <x v="17"/>
    <s v="NA"/>
    <n v="-2"/>
    <n v="505243.49166666658"/>
    <n v="-1010486.9833333332"/>
    <x v="1"/>
    <m/>
    <s v="20240007"/>
    <s v="MediLine (JJ Grand Prix - Guatemala)"/>
    <m/>
  </r>
  <r>
    <x v="97"/>
    <s v="Sales"/>
    <x v="0"/>
    <x v="0"/>
    <n v="3318235"/>
    <x v="30"/>
    <x v="2"/>
    <s v="NA"/>
    <n v="-2"/>
    <n v="126823.496"/>
    <n v="-253646.992"/>
    <x v="1"/>
    <m/>
    <s v="20240007"/>
    <s v="MediLine (JJ Grand Prix - Guatemala)"/>
    <m/>
  </r>
  <r>
    <x v="98"/>
    <s v="Donación"/>
    <x v="1"/>
    <x v="1"/>
    <s v="TSXX-LOA2008"/>
    <x v="13"/>
    <x v="6"/>
    <s v="EE152481X1"/>
    <n v="-2"/>
    <n v="51750"/>
    <n v="-103500"/>
    <x v="0"/>
    <m/>
    <m/>
    <s v="Entregados a Virginia para ciruguia de paciente Sandra Castañeda, cirugano Dr. Diego Chavez"/>
    <m/>
  </r>
  <r>
    <x v="94"/>
    <s v="Sales"/>
    <x v="1"/>
    <x v="0"/>
    <s v="A-1PL-212010"/>
    <x v="25"/>
    <x v="7"/>
    <s v=" L230601001"/>
    <n v="-5"/>
    <n v="69131"/>
    <n v="-345655"/>
    <x v="0"/>
    <m/>
    <n v="20230176"/>
    <s v="MediLine (JJ Grand Prix - Guatemala)"/>
    <m/>
  </r>
  <r>
    <x v="98"/>
    <s v="Inventory loan"/>
    <x v="1"/>
    <x v="1"/>
    <s v="TSXX-LOA2014"/>
    <x v="14"/>
    <x v="8"/>
    <s v="EE142363X1"/>
    <n v="-2"/>
    <n v="51750"/>
    <n v="-103500"/>
    <x v="0"/>
    <m/>
    <m/>
    <m/>
    <s v="Virginia "/>
  </r>
  <r>
    <x v="99"/>
    <s v="Inventory loan"/>
    <x v="1"/>
    <x v="1"/>
    <s v="TSXX-LOA2014"/>
    <x v="14"/>
    <x v="8"/>
    <s v="EE162379X1"/>
    <n v="2"/>
    <n v="51750"/>
    <n v="103500"/>
    <x v="0"/>
    <m/>
    <m/>
    <m/>
    <s v="Virginia "/>
  </r>
  <r>
    <x v="95"/>
    <s v="Inventory loan"/>
    <x v="1"/>
    <x v="1"/>
    <s v="TSXX-LOA2010"/>
    <x v="7"/>
    <x v="7"/>
    <s v="EE148358X1"/>
    <n v="2"/>
    <n v="51750"/>
    <n v="103500"/>
    <x v="0"/>
    <m/>
    <m/>
    <s v="Orthopremium - Consignación Dr Freddy Jácome"/>
    <s v="Virginia"/>
  </r>
  <r>
    <x v="100"/>
    <s v="Sales"/>
    <x v="1"/>
    <x v="0"/>
    <s v="M-211308"/>
    <x v="3"/>
    <x v="3"/>
    <s v="L210206901"/>
    <n v="-3"/>
    <n v="73331"/>
    <n v="2199930"/>
    <x v="0"/>
    <m/>
    <n v="20240009"/>
    <s v="Smile Arc (Panamá - Dr Martinelli)"/>
    <m/>
  </r>
  <r>
    <x v="100"/>
    <s v="Sales"/>
    <x v="1"/>
    <x v="1"/>
    <s v="TSXX-LOA2012"/>
    <x v="19"/>
    <x v="16"/>
    <s v="EE156002X1"/>
    <n v="-5"/>
    <n v="51750"/>
    <n v="-258750"/>
    <x v="0"/>
    <m/>
    <n v="20240009"/>
    <s v="Smile Arc (Panamá - Dr Martinelli)"/>
    <m/>
  </r>
  <r>
    <x v="100"/>
    <s v="Sales"/>
    <x v="1"/>
    <x v="0"/>
    <s v="A-1PL-212012"/>
    <x v="20"/>
    <x v="16"/>
    <s v="L230702001"/>
    <n v="-40"/>
    <n v="14.268493150684932"/>
    <n v="-570.7397260273973"/>
    <x v="2"/>
    <m/>
    <n v="20240009"/>
    <s v="Smile Arc (Panamá - Dr Martinelli)"/>
    <m/>
  </r>
  <r>
    <x v="100"/>
    <s v="Sales"/>
    <x v="1"/>
    <x v="1"/>
    <s v="TSXX-LOA1508"/>
    <x v="12"/>
    <x v="5"/>
    <s v="EE148345X1"/>
    <n v="-2"/>
    <n v="51750"/>
    <n v="-103500"/>
    <x v="0"/>
    <m/>
    <n v="20240009"/>
    <s v="Smile Arc (Panamá - Dr Martinelli)"/>
    <m/>
  </r>
  <r>
    <x v="100"/>
    <s v="Sales"/>
    <x v="1"/>
    <x v="1"/>
    <s v="TSXX-LOACE1508"/>
    <x v="31"/>
    <x v="13"/>
    <s v="EE149532X1"/>
    <n v="-6"/>
    <n v="51750"/>
    <n v="-310500"/>
    <x v="0"/>
    <m/>
    <s v="20240010"/>
    <s v="Global Connection &amp; Innovation LLC (Mauricio Arbelaez - USA)"/>
    <m/>
  </r>
  <r>
    <x v="100"/>
    <s v="Sales"/>
    <x v="1"/>
    <x v="1"/>
    <s v="TSXX-LOA1508"/>
    <x v="12"/>
    <x v="5"/>
    <s v="EE138065X1"/>
    <n v="-5"/>
    <n v="51750"/>
    <n v="258750"/>
    <x v="0"/>
    <m/>
    <s v="20240010"/>
    <s v="Global Connection &amp; Innovation LLC (Mauricio Arbelaez - USA)"/>
    <m/>
  </r>
  <r>
    <x v="100"/>
    <s v="Sales"/>
    <x v="1"/>
    <x v="1"/>
    <s v="TSXX-LOA1508"/>
    <x v="12"/>
    <x v="5"/>
    <s v="EE141992X1"/>
    <n v="-7"/>
    <n v="51750"/>
    <n v="465750"/>
    <x v="0"/>
    <m/>
    <s v="20240010"/>
    <s v="Global Connection &amp; Innovation LLC (Mauricio Arbelaez - USA)"/>
    <m/>
  </r>
  <r>
    <x v="100"/>
    <s v="Sales"/>
    <x v="1"/>
    <x v="1"/>
    <s v="TSXX-LOA1508"/>
    <x v="12"/>
    <x v="5"/>
    <s v="EE148346X1"/>
    <n v="-13"/>
    <n v="51750"/>
    <n v="-672750"/>
    <x v="0"/>
    <m/>
    <s v="20240010"/>
    <s v="Global Connection &amp; Innovation LLC (Mauricio Arbelaez - USA)"/>
    <m/>
  </r>
  <r>
    <x v="100"/>
    <s v="Sales"/>
    <x v="1"/>
    <x v="1"/>
    <s v="TSXX-LOA2008"/>
    <x v="13"/>
    <x v="6"/>
    <s v="EE152481X1"/>
    <n v="-5"/>
    <n v="51750"/>
    <n v="5175000"/>
    <x v="0"/>
    <m/>
    <s v="20240010"/>
    <s v="Global Connection &amp; Innovation LLC (Mauricio Arbelaez - USA)"/>
    <m/>
  </r>
  <r>
    <x v="98"/>
    <s v="Donación"/>
    <x v="1"/>
    <x v="1"/>
    <s v="TSXX-LOA2010"/>
    <x v="7"/>
    <x v="7"/>
    <s v="EE148358X1"/>
    <n v="-2"/>
    <n v="51750"/>
    <n v="-103500"/>
    <x v="0"/>
    <m/>
    <m/>
    <s v="Entregados a Virginia para ciruguia de paciente Sandra Castañeda, cirugano Dr. Diego Chavez"/>
    <m/>
  </r>
  <r>
    <x v="100"/>
    <s v="Sales"/>
    <x v="1"/>
    <x v="1"/>
    <s v="TSXX-LOA2014"/>
    <x v="14"/>
    <x v="8"/>
    <s v="EE148373X1"/>
    <n v="-22"/>
    <n v="51750"/>
    <n v="3105000"/>
    <x v="0"/>
    <m/>
    <s v="20240010"/>
    <s v="Global Connection &amp; Innovation LLC (Mauricio Arbelaez - USA)"/>
    <m/>
  </r>
  <r>
    <x v="100"/>
    <s v="Sales"/>
    <x v="1"/>
    <x v="1"/>
    <s v="TSXX-LOA2017"/>
    <x v="15"/>
    <x v="12"/>
    <s v="EE160215X1"/>
    <n v="-7"/>
    <n v="51750"/>
    <n v="-362250"/>
    <x v="0"/>
    <m/>
    <s v="20240010"/>
    <s v="Global Connection &amp; Innovation LLC (Mauricio Arbelaez - USA)"/>
    <m/>
  </r>
  <r>
    <x v="101"/>
    <s v="Sales"/>
    <x v="1"/>
    <x v="0"/>
    <s v="A-1PL-211508"/>
    <x v="5"/>
    <x v="5"/>
    <s v=" L230509301"/>
    <n v="-15"/>
    <n v="69131"/>
    <n v="-1036965"/>
    <x v="1"/>
    <m/>
    <s v="20240011"/>
    <s v="Medicona SRL (Guillermo Ramírez-Rep Dominicana)"/>
    <m/>
  </r>
  <r>
    <x v="101"/>
    <s v="Sales"/>
    <x v="1"/>
    <x v="0"/>
    <s v="A-1PL-212008"/>
    <x v="6"/>
    <x v="6"/>
    <s v=" L230402901"/>
    <n v="-15"/>
    <n v="69131"/>
    <n v="-1036965"/>
    <x v="1"/>
    <m/>
    <s v="20240011"/>
    <s v="Medicona SRL (Guillermo Ramírez-Rep Dominicana)"/>
    <m/>
  </r>
  <r>
    <x v="2"/>
    <s v="Sales"/>
    <x v="1"/>
    <x v="0"/>
    <s v="A-1PL-212012"/>
    <x v="20"/>
    <x v="16"/>
    <s v=" L230403301"/>
    <n v="-14"/>
    <n v="69131"/>
    <n v="-967834"/>
    <x v="0"/>
    <m/>
    <n v="20230161"/>
    <s v="Grupo Helix (Panamá - Dra Ilka)"/>
    <m/>
  </r>
  <r>
    <x v="101"/>
    <s v="Sales"/>
    <x v="1"/>
    <x v="0"/>
    <s v="A-1PIZC-212014"/>
    <x v="24"/>
    <x v="20"/>
    <s v="L230905901"/>
    <n v="-9"/>
    <n v="18.345205479452055"/>
    <n v="-165.1068493150685"/>
    <x v="2"/>
    <m/>
    <s v="20240011"/>
    <s v="Medicona SRL (Guillermo Ramírez-Rep Dominicana)"/>
    <m/>
  </r>
  <r>
    <x v="101"/>
    <s v="Sales"/>
    <x v="1"/>
    <x v="1"/>
    <s v="TSXX-LOA1508"/>
    <x v="12"/>
    <x v="5"/>
    <s v="EE138062X1"/>
    <n v="-1"/>
    <n v="51750"/>
    <n v="1478400"/>
    <x v="1"/>
    <m/>
    <s v="20240011"/>
    <s v="Medicona SRL (Guillermo Ramírez-Rep Dominicana)"/>
    <m/>
  </r>
  <r>
    <x v="101"/>
    <s v="Sales"/>
    <x v="1"/>
    <x v="1"/>
    <s v="TSXX-LOA1508"/>
    <x v="12"/>
    <x v="5"/>
    <s v="EE148345X1"/>
    <n v="-2"/>
    <n v="51750"/>
    <n v="3105000"/>
    <x v="1"/>
    <m/>
    <s v="20240011"/>
    <s v="Medicona SRL (Guillermo Ramírez-Rep Dominicana)"/>
    <m/>
  </r>
  <r>
    <x v="101"/>
    <s v="Sales"/>
    <x v="1"/>
    <x v="1"/>
    <s v="TSXX-LOA1508"/>
    <x v="12"/>
    <x v="5"/>
    <s v="EE152484X1"/>
    <n v="-2"/>
    <n v="51750"/>
    <n v="103500"/>
    <x v="1"/>
    <m/>
    <s v="20240011"/>
    <s v="Medicona SRL (Guillermo Ramírez-Rep Dominicana)"/>
    <m/>
  </r>
  <r>
    <x v="101"/>
    <s v="Sales"/>
    <x v="1"/>
    <x v="1"/>
    <s v="TSXX-LOA2008"/>
    <x v="13"/>
    <x v="6"/>
    <s v="EE152481X1"/>
    <n v="-3"/>
    <n v="51750"/>
    <n v="-155250"/>
    <x v="1"/>
    <m/>
    <s v="20240011"/>
    <s v="Medicona SRL (Guillermo Ramírez-Rep Dominicana)"/>
    <m/>
  </r>
  <r>
    <x v="101"/>
    <s v="Sales"/>
    <x v="1"/>
    <x v="1"/>
    <s v="TSXX-LOA2008"/>
    <x v="13"/>
    <x v="6"/>
    <s v="EE152480X1"/>
    <n v="-2"/>
    <n v="51750"/>
    <n v="103500"/>
    <x v="1"/>
    <m/>
    <s v="20240011"/>
    <s v="Medicona SRL (Guillermo Ramírez-Rep Dominicana)"/>
    <m/>
  </r>
  <r>
    <x v="100"/>
    <s v="Sales"/>
    <x v="1"/>
    <x v="0"/>
    <s v="A-1PL-212010"/>
    <x v="25"/>
    <x v="7"/>
    <s v=" L230601001"/>
    <n v="-11"/>
    <n v="69131"/>
    <n v="-760441"/>
    <x v="1"/>
    <m/>
    <n v="20240009"/>
    <s v="Smile Arc (Panamá - Dr Martinelli)"/>
    <m/>
  </r>
  <r>
    <x v="101"/>
    <s v="Sales"/>
    <x v="1"/>
    <x v="1"/>
    <s v="TSXX-LOA2014"/>
    <x v="14"/>
    <x v="8"/>
    <s v="EE148373X1"/>
    <n v="-3"/>
    <n v="51750"/>
    <n v="3105000"/>
    <x v="1"/>
    <m/>
    <s v="20240011"/>
    <s v="Medicona SRL (Guillermo Ramírez-Rep Dominicana)"/>
    <m/>
  </r>
  <r>
    <x v="101"/>
    <s v="Sales"/>
    <x v="1"/>
    <x v="1"/>
    <s v="TSXX-LOA2014"/>
    <x v="14"/>
    <x v="8"/>
    <s v="EE162379X1"/>
    <n v="-2"/>
    <n v="51750"/>
    <n v="103500"/>
    <x v="1"/>
    <m/>
    <s v="20240011"/>
    <s v="Medicona SRL (Guillermo Ramírez-Rep Dominicana)"/>
    <m/>
  </r>
  <r>
    <x v="101"/>
    <s v="Sales"/>
    <x v="1"/>
    <x v="1"/>
    <s v="TSXX-LOA2012"/>
    <x v="19"/>
    <x v="16"/>
    <s v="EE156002X1"/>
    <n v="-3"/>
    <n v="51750"/>
    <n v="2300000"/>
    <x v="1"/>
    <m/>
    <s v="20240011"/>
    <s v="Medicona SRL (Guillermo Ramírez-Rep Dominicana)"/>
    <m/>
  </r>
  <r>
    <x v="101"/>
    <s v="Sales"/>
    <x v="1"/>
    <x v="1"/>
    <s v="TSXX-LOA2012"/>
    <x v="19"/>
    <x v="16"/>
    <s v="EE162378X1"/>
    <n v="-2"/>
    <n v="51750"/>
    <n v="103500"/>
    <x v="1"/>
    <m/>
    <s v="20240011"/>
    <s v="Medicona SRL (Guillermo Ramírez-Rep Dominicana)"/>
    <m/>
  </r>
  <r>
    <x v="101"/>
    <s v="Sales"/>
    <x v="1"/>
    <x v="0"/>
    <s v="A-1PL-212012"/>
    <x v="20"/>
    <x v="16"/>
    <s v="L230702001"/>
    <n v="-15"/>
    <n v="14.268493150684932"/>
    <n v="-214.02739726027397"/>
    <x v="2"/>
    <m/>
    <s v="20240011"/>
    <s v="Medicona SRL (Guillermo Ramírez-Rep Dominicana)"/>
    <m/>
  </r>
  <r>
    <x v="101"/>
    <s v="Inventory loan"/>
    <x v="1"/>
    <x v="1"/>
    <s v="TSXX-LOA2014"/>
    <x v="14"/>
    <x v="8"/>
    <s v="EE162878X1"/>
    <n v="-45"/>
    <n v="51750"/>
    <n v="6727500"/>
    <x v="0"/>
    <m/>
    <m/>
    <m/>
    <s v="Solicitado por la Dra. Elsa Arango, Entregado a Silvia (Orthopremium) 22-01-2024"/>
  </r>
  <r>
    <x v="101"/>
    <s v="Inventory loan"/>
    <x v="1"/>
    <x v="1"/>
    <s v="TSXX-LOA2014"/>
    <x v="14"/>
    <x v="8"/>
    <s v="EE148373X1"/>
    <n v="-15"/>
    <n v="51750"/>
    <n v="3105000"/>
    <x v="0"/>
    <m/>
    <m/>
    <m/>
    <s v="Solicitado por la Dra. Elsa Arango, Entregado a Silvia (Orthopremium) 22-01-2024"/>
  </r>
  <r>
    <x v="101"/>
    <s v="Sales"/>
    <x v="1"/>
    <x v="0"/>
    <s v="A-1PL-211508"/>
    <x v="5"/>
    <x v="5"/>
    <s v=" L230509301"/>
    <n v="-8"/>
    <n v="69131"/>
    <n v="3456550"/>
    <x v="0"/>
    <m/>
    <s v="20240012"/>
    <s v="Dr Carlos Ramiro Llusca (Ecuador)"/>
    <m/>
  </r>
  <r>
    <x v="101"/>
    <s v="Sales"/>
    <x v="1"/>
    <x v="0"/>
    <s v="A-1PL-212008"/>
    <x v="6"/>
    <x v="6"/>
    <s v=" L230402901"/>
    <n v="-2"/>
    <n v="69131"/>
    <n v="4147860"/>
    <x v="0"/>
    <m/>
    <s v="20240012"/>
    <s v="Dr Carlos Ramiro Llusca (Ecuador)"/>
    <m/>
  </r>
  <r>
    <x v="100"/>
    <s v="Sales"/>
    <x v="1"/>
    <x v="1"/>
    <s v="TSXX-LOA2010"/>
    <x v="7"/>
    <x v="7"/>
    <s v="EE148352X1"/>
    <n v="-10"/>
    <n v="51750"/>
    <n v="3105000"/>
    <x v="0"/>
    <m/>
    <s v="20240010"/>
    <s v="Global Connection &amp; Innovation LLC (Mauricio Arbelaez - USA)"/>
    <m/>
  </r>
  <r>
    <x v="101"/>
    <s v="Sales"/>
    <x v="1"/>
    <x v="0"/>
    <s v="A-1PS-222012"/>
    <x v="9"/>
    <x v="9"/>
    <s v="L220601301"/>
    <n v="-3"/>
    <n v="104000"/>
    <n v="-312000"/>
    <x v="1"/>
    <m/>
    <s v="20240012"/>
    <s v="Dr Carlos Ramiro Llusca (Ecuador)"/>
    <m/>
  </r>
  <r>
    <x v="2"/>
    <s v="Sales"/>
    <x v="1"/>
    <x v="0"/>
    <s v="A-1PL-212012"/>
    <x v="20"/>
    <x v="16"/>
    <s v=" L230403301"/>
    <n v="-12"/>
    <n v="69131"/>
    <n v="-829572"/>
    <x v="0"/>
    <m/>
    <n v="20230160"/>
    <s v="MediLine (JJ Grand Prix - Guatemala)"/>
    <m/>
  </r>
  <r>
    <x v="101"/>
    <s v="Sales"/>
    <x v="1"/>
    <x v="0"/>
    <s v="A-1PIZC-212014"/>
    <x v="24"/>
    <x v="20"/>
    <s v="L230905901"/>
    <n v="-7"/>
    <n v="18.345205479452055"/>
    <n v="-128.41643835616438"/>
    <x v="2"/>
    <m/>
    <s v="20240012"/>
    <s v="Dr Carlos Ramiro Llusca (Ecuador)"/>
    <m/>
  </r>
  <r>
    <x v="101"/>
    <s v="Sales"/>
    <x v="1"/>
    <x v="0"/>
    <s v="A-1PIZC-212017"/>
    <x v="22"/>
    <x v="18"/>
    <s v=" L230500801"/>
    <n v="-6"/>
    <n v="75398.578723404251"/>
    <n v="8888200"/>
    <x v="0"/>
    <m/>
    <s v="20240012"/>
    <s v="Dr Carlos Ramiro Llusca (Ecuador)"/>
    <m/>
  </r>
  <r>
    <x v="101"/>
    <s v="Sales"/>
    <x v="1"/>
    <x v="1"/>
    <s v="TSXX-LOA2012"/>
    <x v="19"/>
    <x v="16"/>
    <s v="EE156002X1"/>
    <n v="-15"/>
    <n v="51750"/>
    <n v="2300000"/>
    <x v="0"/>
    <m/>
    <s v="20240012"/>
    <s v="Dr Carlos Ramiro Llusca (Ecuador)"/>
    <m/>
  </r>
  <r>
    <x v="101"/>
    <s v="Sales"/>
    <x v="1"/>
    <x v="0"/>
    <s v="A-1PL-212012"/>
    <x v="20"/>
    <x v="16"/>
    <s v="L230307201"/>
    <n v="-70"/>
    <n v="14.268493150684932"/>
    <n v="-998.79452054794524"/>
    <x v="2"/>
    <m/>
    <s v="20240012"/>
    <s v="Dr Carlos Ramiro Llusca (Ecuador)"/>
    <m/>
  </r>
  <r>
    <x v="101"/>
    <s v="Sales"/>
    <x v="1"/>
    <x v="1"/>
    <s v="TSXX-LOA2010"/>
    <x v="7"/>
    <x v="7"/>
    <s v="EE148352X1"/>
    <n v="-5"/>
    <n v="51750"/>
    <n v="3105000"/>
    <x v="1"/>
    <m/>
    <s v="20240011"/>
    <s v="Medicona SRL (Guillermo Ramírez-Rep Dominicana)"/>
    <m/>
  </r>
  <r>
    <x v="102"/>
    <s v="Inventory loan"/>
    <x v="1"/>
    <x v="0"/>
    <s v="M-211308"/>
    <x v="3"/>
    <x v="3"/>
    <s v="L210206901"/>
    <n v="4"/>
    <n v="73331"/>
    <n v="293324"/>
    <x v="0"/>
    <m/>
    <m/>
    <m/>
    <s v="Devolucion Mauricio Arbelaez"/>
  </r>
  <r>
    <x v="102"/>
    <s v="Inventory loan"/>
    <x v="1"/>
    <x v="0"/>
    <s v="A-1PIZC-212014"/>
    <x v="24"/>
    <x v="20"/>
    <s v="L230905901"/>
    <n v="4"/>
    <n v="88882"/>
    <n v="355528"/>
    <x v="1"/>
    <m/>
    <m/>
    <m/>
    <s v="Devolucion Mauricio Arbelaez"/>
  </r>
  <r>
    <x v="102"/>
    <s v="Inventory "/>
    <x v="0"/>
    <x v="0"/>
    <n v="3318235"/>
    <x v="30"/>
    <x v="2"/>
    <m/>
    <n v="1"/>
    <n v="126823.496"/>
    <n v="126823.496"/>
    <x v="0"/>
    <m/>
    <m/>
    <m/>
    <s v="Devolucion Mauricio Arbelaez"/>
  </r>
  <r>
    <x v="102"/>
    <s v="Inventory "/>
    <x v="0"/>
    <x v="0"/>
    <n v="3308050"/>
    <x v="21"/>
    <x v="17"/>
    <s v="NA"/>
    <n v="1"/>
    <n v="405643.99600000004"/>
    <n v="405643.99600000004"/>
    <x v="1"/>
    <m/>
    <m/>
    <m/>
    <s v="Devolucion Mauricio Arbelaez"/>
  </r>
  <r>
    <x v="103"/>
    <s v="Sales"/>
    <x v="0"/>
    <x v="0"/>
    <n v="3308050"/>
    <x v="21"/>
    <x v="17"/>
    <s v="NA"/>
    <n v="-1"/>
    <n v="405643.99599999998"/>
    <n v="-405643.99599999998"/>
    <x v="1"/>
    <m/>
    <n v="20240040"/>
    <s v="Dr. Jorge Enrique Contreras"/>
    <m/>
  </r>
  <r>
    <x v="103"/>
    <s v="Sales"/>
    <x v="1"/>
    <x v="1"/>
    <s v="TSXX-LOA2012"/>
    <x v="19"/>
    <x v="16"/>
    <s v="EE160214X1"/>
    <n v="-4"/>
    <n v="51750"/>
    <n v="4140000"/>
    <x v="0"/>
    <m/>
    <n v="20240040"/>
    <s v="Dr. Jorge Enrique Contreras"/>
    <m/>
  </r>
  <r>
    <x v="103"/>
    <s v="Sales"/>
    <x v="0"/>
    <x v="0"/>
    <n v="3318235"/>
    <x v="30"/>
    <x v="2"/>
    <s v="NA"/>
    <n v="-1"/>
    <n v="126823.496"/>
    <n v="2536469.92"/>
    <x v="1"/>
    <m/>
    <n v="20240040"/>
    <s v="Dr. Jorge Enrique Contreras"/>
    <m/>
  </r>
  <r>
    <x v="104"/>
    <s v="Sales"/>
    <x v="1"/>
    <x v="0"/>
    <s v="A-1PS-222012"/>
    <x v="9"/>
    <x v="9"/>
    <s v="L220601301"/>
    <n v="-3"/>
    <n v="104000"/>
    <n v="-312000"/>
    <x v="1"/>
    <m/>
    <n v="20240041"/>
    <s v="SMILE ARC PANAMÀ,S.A."/>
    <m/>
  </r>
  <r>
    <x v="104"/>
    <s v="Sales"/>
    <x v="1"/>
    <x v="0"/>
    <s v="A-1PIZC-212014"/>
    <x v="24"/>
    <x v="20"/>
    <s v="L230905901"/>
    <n v="-22"/>
    <n v="18.345205479452055"/>
    <n v="-403.59452054794519"/>
    <x v="2"/>
    <m/>
    <n v="20240041"/>
    <s v="SMILE ARC PANAMÀ,S.A."/>
    <m/>
  </r>
  <r>
    <x v="104"/>
    <s v="Sales"/>
    <x v="1"/>
    <x v="0"/>
    <s v="A-1PL-212012"/>
    <x v="20"/>
    <x v="16"/>
    <s v="L230702001"/>
    <n v="-25"/>
    <n v="14.268493150684932"/>
    <n v="-356.71232876712332"/>
    <x v="2"/>
    <m/>
    <n v="20240041"/>
    <s v="SMILE ARC PANAMÀ,S.A."/>
    <m/>
  </r>
  <r>
    <x v="104"/>
    <s v="Sales"/>
    <x v="1"/>
    <x v="1"/>
    <s v="TSXX-LOART2012"/>
    <x v="17"/>
    <x v="14"/>
    <s v="EE148385X1"/>
    <n v="-5"/>
    <n v="51750"/>
    <n v="2587500"/>
    <x v="0"/>
    <m/>
    <n v="20240041"/>
    <s v="SMILE ARC PANAMÀ,S.A."/>
    <m/>
  </r>
  <r>
    <x v="104"/>
    <s v="Purchasing"/>
    <x v="1"/>
    <x v="1"/>
    <s v="TSXX-LOA1508"/>
    <x v="12"/>
    <x v="5"/>
    <s v="EE167606X1"/>
    <n v="50"/>
    <n v="51750"/>
    <n v="2587500"/>
    <x v="1"/>
    <s v="SAMPEDRO FV 130605"/>
    <m/>
    <m/>
    <m/>
  </r>
  <r>
    <x v="104"/>
    <s v="Purchasing"/>
    <x v="1"/>
    <x v="1"/>
    <s v="TSXX-LOA2008"/>
    <x v="13"/>
    <x v="6"/>
    <s v="EE167605X1"/>
    <n v="50"/>
    <n v="51750"/>
    <n v="2587500"/>
    <x v="1"/>
    <s v="SAMPEDRO FV 130605"/>
    <m/>
    <m/>
    <m/>
  </r>
  <r>
    <x v="101"/>
    <s v="Sales"/>
    <x v="1"/>
    <x v="0"/>
    <s v="A-1PL-212010"/>
    <x v="25"/>
    <x v="7"/>
    <s v=" L230601001"/>
    <n v="-30"/>
    <n v="69131"/>
    <n v="6913100"/>
    <x v="1"/>
    <m/>
    <s v="20240012"/>
    <s v="Dr Carlos Ramiro Llusca (Ecuador)"/>
    <m/>
  </r>
  <r>
    <x v="104"/>
    <s v="Purchasing"/>
    <x v="1"/>
    <x v="1"/>
    <s v="TSXX-LOA2014"/>
    <x v="14"/>
    <x v="8"/>
    <s v="EE167603X1"/>
    <n v="50"/>
    <n v="51750"/>
    <n v="2587500"/>
    <x v="1"/>
    <s v="SAMPEDRO FV 130605"/>
    <m/>
    <m/>
    <m/>
  </r>
  <r>
    <x v="104"/>
    <s v="Purchasing"/>
    <x v="1"/>
    <x v="1"/>
    <s v="TSXX-LOACE1508"/>
    <x v="16"/>
    <x v="13"/>
    <s v="EE167607X1"/>
    <n v="50"/>
    <n v="51750"/>
    <n v="2587500"/>
    <x v="1"/>
    <s v="SAMPEDRO FV 130605"/>
    <m/>
    <m/>
    <m/>
  </r>
  <r>
    <x v="104"/>
    <s v="Purchasing"/>
    <x v="1"/>
    <x v="1"/>
    <s v="TSXX-LOA2012"/>
    <x v="19"/>
    <x v="16"/>
    <s v="EE167602X1"/>
    <n v="150"/>
    <n v="51750"/>
    <n v="7762500"/>
    <x v="1"/>
    <s v="SAMPEDRO FV 130605"/>
    <m/>
    <m/>
    <m/>
  </r>
  <r>
    <x v="105"/>
    <s v="Sales"/>
    <x v="1"/>
    <x v="1"/>
    <s v="TSXX-LOA2020"/>
    <x v="44"/>
    <x v="25"/>
    <s v="EE160216X1"/>
    <n v="-1"/>
    <n v="60750"/>
    <n v="-60750"/>
    <x v="1"/>
    <m/>
    <s v="20240042"/>
    <s v="Noemy Rendón Hurtado"/>
    <s v="Virginia"/>
  </r>
  <r>
    <x v="105"/>
    <s v="Sales"/>
    <x v="1"/>
    <x v="1"/>
    <s v="TSXX-LOA2014"/>
    <x v="14"/>
    <x v="8"/>
    <s v="EE162878X1"/>
    <n v="-6"/>
    <n v="51750"/>
    <n v="6727500"/>
    <x v="1"/>
    <m/>
    <s v="20240043"/>
    <s v="Luis Medrano (Mexico)"/>
    <m/>
  </r>
  <r>
    <x v="105"/>
    <s v="Sales"/>
    <x v="0"/>
    <x v="1"/>
    <s v="820-029"/>
    <x v="1"/>
    <x v="1"/>
    <n v="52006"/>
    <n v="-2"/>
    <n v="647360"/>
    <n v="-5440000"/>
    <x v="1"/>
    <m/>
    <s v="20240043"/>
    <s v="Luis Medrano (Mexico)"/>
    <m/>
  </r>
  <r>
    <x v="105"/>
    <s v="Sales"/>
    <x v="0"/>
    <x v="1"/>
    <s v="820-031"/>
    <x v="2"/>
    <x v="2"/>
    <m/>
    <n v="-2"/>
    <n v="102340"/>
    <n v="-860000"/>
    <x v="1"/>
    <m/>
    <s v="20240043"/>
    <s v="Luis Medrano (Mexico)"/>
    <m/>
  </r>
  <r>
    <x v="105"/>
    <s v="Gift"/>
    <x v="0"/>
    <x v="1"/>
    <s v="820-031"/>
    <x v="2"/>
    <x v="2"/>
    <m/>
    <n v="-2"/>
    <n v="102340"/>
    <n v="-860000"/>
    <x v="1"/>
    <m/>
    <s v="20240043"/>
    <s v="Luis Medrano (Mexico)"/>
    <m/>
  </r>
  <r>
    <x v="105"/>
    <s v="Sales"/>
    <x v="1"/>
    <x v="1"/>
    <s v="TSXX-LOA2012"/>
    <x v="19"/>
    <x v="16"/>
    <s v="EE160214X1"/>
    <n v="-6"/>
    <n v="51750"/>
    <n v="4140000"/>
    <x v="1"/>
    <m/>
    <s v="20240043"/>
    <s v="Luis Medrano (Mexico)"/>
    <m/>
  </r>
  <r>
    <x v="105"/>
    <s v="Sales"/>
    <x v="1"/>
    <x v="1"/>
    <s v="TSXX-LOA2014"/>
    <x v="14"/>
    <x v="8"/>
    <s v="EE162878X1"/>
    <n v="-4"/>
    <n v="51750"/>
    <n v="-207000"/>
    <x v="1"/>
    <m/>
    <s v="20240044"/>
    <s v="Carlos Bello (Venezuela)"/>
    <m/>
  </r>
  <r>
    <x v="105"/>
    <s v="Sales"/>
    <x v="1"/>
    <x v="1"/>
    <s v="TSXX-LOA2017"/>
    <x v="15"/>
    <x v="12"/>
    <s v="EE148379X1"/>
    <n v="-2"/>
    <n v="51750"/>
    <n v="-103500"/>
    <x v="1"/>
    <m/>
    <s v="20240044"/>
    <s v="Carlos Bello (Venezuela)"/>
    <m/>
  </r>
  <r>
    <x v="105"/>
    <s v="Sales"/>
    <x v="1"/>
    <x v="1"/>
    <s v="TSXX-LOA2012"/>
    <x v="19"/>
    <x v="16"/>
    <s v="EE160214X1"/>
    <n v="-4"/>
    <n v="51750"/>
    <n v="-207000"/>
    <x v="1"/>
    <m/>
    <s v="20240044"/>
    <s v="Carlos Bello (Venezuela)"/>
    <m/>
  </r>
  <r>
    <x v="102"/>
    <s v="Inventory loan"/>
    <x v="1"/>
    <x v="0"/>
    <s v="A-1PL-212010"/>
    <x v="25"/>
    <x v="7"/>
    <s v=" L230601001"/>
    <n v="4"/>
    <n v="69131"/>
    <n v="276524"/>
    <x v="0"/>
    <m/>
    <m/>
    <m/>
    <s v="Devolucion Mauricio Arbelaez"/>
  </r>
  <r>
    <x v="106"/>
    <s v="Inventory loan"/>
    <x v="1"/>
    <x v="1"/>
    <s v="TSXX-LOA2014"/>
    <x v="14"/>
    <x v="8"/>
    <s v="EE162878X1"/>
    <n v="45"/>
    <n v="51750"/>
    <n v="6727500"/>
    <x v="1"/>
    <m/>
    <m/>
    <m/>
    <s v="Devolucion prestamo Silvia (Orthopremium) no fuero usados"/>
  </r>
  <r>
    <x v="106"/>
    <s v="Inventory loan"/>
    <x v="1"/>
    <x v="1"/>
    <s v="TSXX-LOA2014"/>
    <x v="14"/>
    <x v="8"/>
    <s v="EE148373X1"/>
    <n v="15"/>
    <n v="51750"/>
    <n v="3105000"/>
    <x v="1"/>
    <m/>
    <m/>
    <m/>
    <s v="Devolucion prestamo Silvia (Orthopremium) no fuero usados"/>
  </r>
  <r>
    <x v="107"/>
    <s v="Sales"/>
    <x v="1"/>
    <x v="0"/>
    <s v="A-1PL-211508"/>
    <x v="5"/>
    <x v="5"/>
    <s v=" L230509301"/>
    <n v="-11"/>
    <n v="69131"/>
    <n v="-760441"/>
    <x v="1"/>
    <m/>
    <n v="20240046"/>
    <s v="MediLine (JJ Grand Prix - Guatemala)"/>
    <m/>
  </r>
  <r>
    <x v="107"/>
    <s v="Sales"/>
    <x v="1"/>
    <x v="0"/>
    <s v="A-1PL-211508"/>
    <x v="5"/>
    <x v="5"/>
    <s v="L230602201"/>
    <n v="-4"/>
    <n v="14.268493150684932"/>
    <n v="-57.07397260273973"/>
    <x v="2"/>
    <m/>
    <n v="20240046"/>
    <s v="MediLine (JJ Grand Prix - Guatemala)"/>
    <m/>
  </r>
  <r>
    <x v="104"/>
    <s v="Purchasing"/>
    <x v="1"/>
    <x v="1"/>
    <s v="TSXX-LOA2010"/>
    <x v="7"/>
    <x v="7"/>
    <s v="EE167604X1"/>
    <n v="100"/>
    <n v="51750"/>
    <n v="5175000"/>
    <x v="1"/>
    <s v="SAMPEDRO FV 130605"/>
    <m/>
    <m/>
    <m/>
  </r>
  <r>
    <x v="108"/>
    <s v="Sales"/>
    <x v="0"/>
    <x v="0"/>
    <n v="3308050"/>
    <x v="21"/>
    <x v="17"/>
    <s v="NA"/>
    <n v="-2"/>
    <n v="505243.49166666658"/>
    <n v="-1010486.9833333332"/>
    <x v="1"/>
    <m/>
    <n v="20240046"/>
    <s v="MediLine (JJ Grand Prix - Guatemala)"/>
    <m/>
  </r>
  <r>
    <x v="108"/>
    <s v="Sales"/>
    <x v="0"/>
    <x v="0"/>
    <n v="3318235"/>
    <x v="30"/>
    <x v="2"/>
    <s v="NA"/>
    <n v="-2"/>
    <n v="126823.496"/>
    <n v="2536469.92"/>
    <x v="1"/>
    <m/>
    <n v="20240046"/>
    <s v="MediLine (JJ Grand Prix - Guatemala)"/>
    <m/>
  </r>
  <r>
    <x v="107"/>
    <s v="Sales"/>
    <x v="1"/>
    <x v="0"/>
    <s v="A-1PL-212012"/>
    <x v="20"/>
    <x v="16"/>
    <s v="L230307201"/>
    <n v="-6"/>
    <n v="14.268493150684932"/>
    <n v="-85.610958904109594"/>
    <x v="2"/>
    <m/>
    <s v="20240047"/>
    <s v="MediLine (JJ Grand Prix - Guatemala)"/>
    <m/>
  </r>
  <r>
    <x v="107"/>
    <s v="Sales"/>
    <x v="1"/>
    <x v="0"/>
    <s v="A-1PIZC-212014"/>
    <x v="24"/>
    <x v="20"/>
    <s v="L230905901"/>
    <n v="-25"/>
    <n v="18.345205479452055"/>
    <n v="-458.63013698630135"/>
    <x v="2"/>
    <m/>
    <s v="20240047"/>
    <s v="MediLine (JJ Grand Prix - Guatemala)"/>
    <m/>
  </r>
  <r>
    <x v="107"/>
    <s v="Sales"/>
    <x v="0"/>
    <x v="0"/>
    <n v="3318235"/>
    <x v="30"/>
    <x v="2"/>
    <s v="NA"/>
    <n v="-2"/>
    <n v="126823.496"/>
    <n v="-253646.992"/>
    <x v="1"/>
    <m/>
    <s v="20240047"/>
    <s v="MediLine (JJ Grand Prix - Guatemala)"/>
    <m/>
  </r>
  <r>
    <x v="109"/>
    <s v="Donación"/>
    <x v="1"/>
    <x v="1"/>
    <s v="TSXX-LOA2010"/>
    <x v="7"/>
    <x v="7"/>
    <s v="EE148352X1"/>
    <n v="-3"/>
    <n v="51750"/>
    <n v="3105000"/>
    <x v="1"/>
    <m/>
    <m/>
    <s v="Virginia - uso consultorio Elsa Arango"/>
    <m/>
  </r>
  <r>
    <x v="110"/>
    <s v="Sales"/>
    <x v="1"/>
    <x v="1"/>
    <s v="TSXX-LOA2008"/>
    <x v="13"/>
    <x v="6"/>
    <s v="EE152481X1"/>
    <n v="-25"/>
    <n v="51750"/>
    <n v="-1293750"/>
    <x v="1"/>
    <m/>
    <n v="20240048"/>
    <s v="Dr. Pedro Carballo (El Salvador-Jattin)"/>
    <m/>
  </r>
  <r>
    <x v="110"/>
    <s v="Sales"/>
    <x v="1"/>
    <x v="1"/>
    <s v="TSXX-LOA2012"/>
    <x v="19"/>
    <x v="16"/>
    <s v="EE162877X1"/>
    <n v="-20"/>
    <n v="51750"/>
    <n v="-1035000"/>
    <x v="1"/>
    <m/>
    <n v="20240048"/>
    <s v="Dr. Pedro Carballo (El Salvador-Jattin)"/>
    <m/>
  </r>
  <r>
    <x v="110"/>
    <s v="Sales"/>
    <x v="1"/>
    <x v="1"/>
    <s v="TSXX-LOA2014"/>
    <x v="14"/>
    <x v="8"/>
    <s v="EE162878X1"/>
    <n v="-20"/>
    <n v="51750"/>
    <n v="-1035000"/>
    <x v="1"/>
    <m/>
    <n v="20240048"/>
    <s v="Dr. Pedro Carballo (El Salvador-Jattin)"/>
    <m/>
  </r>
  <r>
    <x v="111"/>
    <s v="Donación"/>
    <x v="1"/>
    <x v="1"/>
    <s v="TSXX-LOA2030"/>
    <x v="46"/>
    <x v="27"/>
    <s v="EE160218X1"/>
    <n v="-3"/>
    <n v="51750"/>
    <n v="-155250"/>
    <x v="1"/>
    <m/>
    <m/>
    <s v="Uso consultorio Dra Elsa"/>
    <m/>
  </r>
  <r>
    <x v="111"/>
    <s v="Donación"/>
    <x v="1"/>
    <x v="1"/>
    <s v="TSXX-LOA2025"/>
    <x v="45"/>
    <x v="26"/>
    <s v="EE160217X1"/>
    <n v="-1"/>
    <n v="60750"/>
    <n v="-60750"/>
    <x v="1"/>
    <m/>
    <m/>
    <s v="Uso consultorio Dra Elsa"/>
    <m/>
  </r>
  <r>
    <x v="107"/>
    <s v="Sales"/>
    <x v="1"/>
    <x v="0"/>
    <s v="A-1PL-212010"/>
    <x v="25"/>
    <x v="7"/>
    <s v="L230601001"/>
    <n v="-6"/>
    <n v="69131"/>
    <n v="-414786"/>
    <x v="1"/>
    <m/>
    <n v="20240046"/>
    <s v="MediLine (JJ Grand Prix - Guatemala)"/>
    <m/>
  </r>
  <r>
    <x v="110"/>
    <s v="Sales"/>
    <x v="1"/>
    <x v="1"/>
    <s v="TSXX-LOA2010"/>
    <x v="7"/>
    <x v="7"/>
    <s v="EE148352X1"/>
    <n v="-20"/>
    <n v="51750"/>
    <n v="-1035000"/>
    <x v="1"/>
    <m/>
    <n v="20240048"/>
    <s v="Dr. Pedro Carballo (El Salvador-Jattin)"/>
    <m/>
  </r>
  <r>
    <x v="112"/>
    <s v="Sales"/>
    <x v="1"/>
    <x v="1"/>
    <s v="TSXX-LOA2012"/>
    <x v="19"/>
    <x v="16"/>
    <s v="EE162877X1"/>
    <n v="-20"/>
    <n v="51750"/>
    <n v="-1035000"/>
    <x v="1"/>
    <m/>
    <s v="20240050"/>
    <s v="Medicona SRL (Guillermo Ramírez-Rep Dominicana)"/>
    <m/>
  </r>
  <r>
    <x v="112"/>
    <s v="Sales"/>
    <x v="1"/>
    <x v="0"/>
    <s v="A-1PL-212012"/>
    <x v="20"/>
    <x v="16"/>
    <s v="L230307201"/>
    <n v="-20"/>
    <n v="14.268493150684932"/>
    <n v="-285.36986301369865"/>
    <x v="2"/>
    <m/>
    <s v="20240050"/>
    <s v="Medicona SRL (Guillermo Ramírez-Rep Dominicana)"/>
    <m/>
  </r>
  <r>
    <x v="112"/>
    <s v="Sales"/>
    <x v="0"/>
    <x v="0"/>
    <n v="3308050"/>
    <x v="21"/>
    <x v="17"/>
    <s v="NA"/>
    <n v="-3"/>
    <n v="104.3726235741445"/>
    <n v="-313.11787072243351"/>
    <x v="2"/>
    <m/>
    <s v="20240052"/>
    <s v="Dr Carlos Ramiro Llusca (Ecuador)"/>
    <m/>
  </r>
  <r>
    <x v="112"/>
    <s v="Sales"/>
    <x v="0"/>
    <x v="0"/>
    <n v="3318235"/>
    <x v="30"/>
    <x v="2"/>
    <s v="NA"/>
    <n v="-5"/>
    <n v="126823.496"/>
    <n v="2536469.92"/>
    <x v="1"/>
    <m/>
    <s v="20240052"/>
    <s v="Dr Carlos Ramiro Llusca (Ecuador)"/>
    <m/>
  </r>
  <r>
    <x v="112"/>
    <s v="Sales"/>
    <x v="0"/>
    <x v="1"/>
    <s v="820-029"/>
    <x v="1"/>
    <x v="1"/>
    <n v="52006"/>
    <n v="-2"/>
    <n v="647360"/>
    <n v="27200000"/>
    <x v="1"/>
    <m/>
    <s v="20240052"/>
    <s v="Dr Carlos Ramiro Llusca (Ecuador)"/>
    <m/>
  </r>
  <r>
    <x v="112"/>
    <s v="Sales"/>
    <x v="0"/>
    <x v="1"/>
    <s v="820-031"/>
    <x v="2"/>
    <x v="2"/>
    <s v="NA"/>
    <n v="-2"/>
    <n v="102340"/>
    <n v="6880000"/>
    <x v="1"/>
    <m/>
    <s v="20240052"/>
    <s v="Dr Carlos Ramiro Llusca (Ecuador)"/>
    <m/>
  </r>
  <r>
    <x v="112"/>
    <s v="Sales"/>
    <x v="1"/>
    <x v="0"/>
    <s v="A-1PL-211508"/>
    <x v="5"/>
    <x v="5"/>
    <s v="L230602201"/>
    <n v="-8"/>
    <n v="14.268493150684932"/>
    <n v="2356643.94893617"/>
    <x v="2"/>
    <m/>
    <s v="20240052"/>
    <s v="Dr Carlos Ramiro Llusca (Ecuador)"/>
    <m/>
  </r>
  <r>
    <x v="112"/>
    <s v="Sales"/>
    <x v="1"/>
    <x v="0"/>
    <s v="A-1PIZC-212017"/>
    <x v="22"/>
    <x v="18"/>
    <s v=" L230500801"/>
    <n v="-7"/>
    <n v="75398.578723404251"/>
    <n v="8888200"/>
    <x v="1"/>
    <m/>
    <s v="20240052"/>
    <s v="Dr Carlos Ramiro Llusca (Ecuador)"/>
    <m/>
  </r>
  <r>
    <x v="112"/>
    <s v="Sales"/>
    <x v="1"/>
    <x v="1"/>
    <s v="TSXX-LOA2008"/>
    <x v="13"/>
    <x v="6"/>
    <s v="EE152481X1"/>
    <n v="-2"/>
    <n v="51750"/>
    <n v="-103500"/>
    <x v="1"/>
    <m/>
    <s v="20240052"/>
    <s v="Dr Carlos Ramiro Llusca (Ecuador)"/>
    <m/>
  </r>
  <r>
    <x v="112"/>
    <s v="Sales"/>
    <x v="1"/>
    <x v="1"/>
    <s v="TSXX-LOA2010"/>
    <x v="7"/>
    <x v="7"/>
    <s v="EE148352X1"/>
    <n v="-5"/>
    <n v="51750"/>
    <n v="-258750"/>
    <x v="1"/>
    <m/>
    <s v="20240050"/>
    <s v="Medicona SRL (Guillermo Ramírez-Rep Dominicana)"/>
    <m/>
  </r>
  <r>
    <x v="112"/>
    <s v="Sales"/>
    <x v="1"/>
    <x v="1"/>
    <s v="TSXX-LOART2012"/>
    <x v="17"/>
    <x v="14"/>
    <s v="EE148385X1"/>
    <n v="-10"/>
    <n v="51750"/>
    <n v="11500000"/>
    <x v="1"/>
    <m/>
    <s v="20240052"/>
    <s v="Dr Carlos Ramiro Llusca (Ecuador)"/>
    <m/>
  </r>
  <r>
    <x v="112"/>
    <s v="Sales"/>
    <x v="1"/>
    <x v="1"/>
    <s v="TSXX-LOA2012"/>
    <x v="19"/>
    <x v="16"/>
    <s v="EE167602X1"/>
    <n v="-10"/>
    <n v="51750"/>
    <n v="7762500"/>
    <x v="1"/>
    <m/>
    <s v="20240052"/>
    <s v="Dr Carlos Ramiro Llusca (Ecuador)"/>
    <m/>
  </r>
  <r>
    <x v="112"/>
    <s v="Sales"/>
    <x v="1"/>
    <x v="0"/>
    <s v="A-1PL-212012"/>
    <x v="20"/>
    <x v="16"/>
    <s v="L230307201"/>
    <n v="-4"/>
    <n v="14.268493150684932"/>
    <n v="-57.07397260273973"/>
    <x v="2"/>
    <m/>
    <s v="20240052"/>
    <s v="Dr Carlos Ramiro Llusca (Ecuador)"/>
    <m/>
  </r>
  <r>
    <x v="113"/>
    <s v="Sales"/>
    <x v="0"/>
    <x v="0"/>
    <s v="Llave Corta"/>
    <x v="53"/>
    <x v="37"/>
    <m/>
    <n v="-1"/>
    <n v="286149.49600000004"/>
    <n v="-286149.49600000004"/>
    <x v="1"/>
    <m/>
    <s v="20240054"/>
    <s v="Beatriz E Erazo Urrea"/>
    <m/>
  </r>
  <r>
    <x v="112"/>
    <s v="Sales"/>
    <x v="1"/>
    <x v="0"/>
    <s v="A-1PL-212010"/>
    <x v="25"/>
    <x v="7"/>
    <s v=" L230601001"/>
    <n v="-5"/>
    <n v="69131"/>
    <n v="-345655"/>
    <x v="1"/>
    <m/>
    <s v="20240050"/>
    <s v="Medicona SRL (Guillermo Ramírez-Rep Dominicana)"/>
    <m/>
  </r>
  <r>
    <x v="112"/>
    <s v="Sales"/>
    <x v="1"/>
    <x v="0"/>
    <s v="A-1PL-212012"/>
    <x v="20"/>
    <x v="16"/>
    <s v="L231002601"/>
    <n v="-10"/>
    <n v="58916.098723404248"/>
    <n v="589160.98723404249"/>
    <x v="1"/>
    <m/>
    <s v="20240052"/>
    <s v="Dr Carlos Ramiro Llusca (Ecuador)"/>
    <s v="Prestamos por parte de Orthopremium"/>
  </r>
  <r>
    <x v="112"/>
    <s v="Sales"/>
    <x v="1"/>
    <x v="1"/>
    <s v="TSXX-LOA2010"/>
    <x v="7"/>
    <x v="7"/>
    <s v="EE148352X1"/>
    <n v="-3"/>
    <n v="51750"/>
    <n v="3105000"/>
    <x v="1"/>
    <m/>
    <s v="20240052"/>
    <s v="Dr Carlos Ramiro Llusca (Ecuador)"/>
    <m/>
  </r>
  <r>
    <x v="114"/>
    <s v="Sales"/>
    <x v="1"/>
    <x v="1"/>
    <s v="TSXX-LOA2008"/>
    <x v="13"/>
    <x v="6"/>
    <s v="EE167605X1"/>
    <n v="-40"/>
    <n v="51750"/>
    <n v="2587500"/>
    <x v="1"/>
    <m/>
    <s v="20240055"/>
    <s v="COIDES"/>
    <m/>
  </r>
  <r>
    <x v="114"/>
    <s v="Sales"/>
    <x v="1"/>
    <x v="1"/>
    <s v="TSXX-LOART2012"/>
    <x v="17"/>
    <x v="14"/>
    <s v="EE148385X1"/>
    <n v="-40"/>
    <n v="51750"/>
    <n v="-2070000"/>
    <x v="1"/>
    <m/>
    <s v="20240055"/>
    <s v="COIDES"/>
    <m/>
  </r>
  <r>
    <x v="114"/>
    <s v="Sales"/>
    <x v="1"/>
    <x v="1"/>
    <s v="TSXX-LOA2014"/>
    <x v="14"/>
    <x v="8"/>
    <s v="EE162878X1"/>
    <n v="-80"/>
    <n v="51750"/>
    <n v="-4140000"/>
    <x v="1"/>
    <m/>
    <s v="20240055"/>
    <s v="COIDES"/>
    <m/>
  </r>
  <r>
    <x v="114"/>
    <s v="Sales"/>
    <x v="0"/>
    <x v="1"/>
    <s v="820-029"/>
    <x v="1"/>
    <x v="1"/>
    <n v="52006"/>
    <n v="-4"/>
    <n v="647360"/>
    <n v="-2589440"/>
    <x v="1"/>
    <m/>
    <s v="20240055"/>
    <s v="COIDES"/>
    <m/>
  </r>
  <r>
    <x v="114"/>
    <s v="Sales"/>
    <x v="0"/>
    <x v="1"/>
    <s v="820-031"/>
    <x v="2"/>
    <x v="2"/>
    <s v="NA"/>
    <n v="-4"/>
    <n v="102340"/>
    <n v="-409360"/>
    <x v="1"/>
    <m/>
    <s v="20240055"/>
    <s v="COIDES"/>
    <m/>
  </r>
  <r>
    <x v="114"/>
    <s v="Sales"/>
    <x v="1"/>
    <x v="1"/>
    <s v="TSXX-LOA2012"/>
    <x v="19"/>
    <x v="16"/>
    <s v="EE167602X1"/>
    <n v="-40"/>
    <n v="51750"/>
    <n v="-2070000"/>
    <x v="1"/>
    <m/>
    <s v="20240055"/>
    <s v="COIDES"/>
    <m/>
  </r>
  <r>
    <x v="114"/>
    <s v="Donación"/>
    <x v="1"/>
    <x v="1"/>
    <s v="TSXX-LOA2012"/>
    <x v="19"/>
    <x v="16"/>
    <s v="EE156002X1"/>
    <n v="-2"/>
    <n v="51750"/>
    <n v="-103500"/>
    <x v="1"/>
    <m/>
    <m/>
    <s v="Uso consultorio Dra Elsa"/>
    <m/>
  </r>
  <r>
    <x v="114"/>
    <s v="Donación"/>
    <x v="1"/>
    <x v="1"/>
    <s v="TSXX-LOA2012"/>
    <x v="19"/>
    <x v="16"/>
    <s v="EE160214X1"/>
    <n v="-1"/>
    <n v="51750"/>
    <n v="-51750"/>
    <x v="1"/>
    <m/>
    <m/>
    <s v="Uso consultorio Dra Elsa"/>
    <m/>
  </r>
  <r>
    <x v="112"/>
    <s v="Inventory loan"/>
    <x v="1"/>
    <x v="0"/>
    <s v="A-1PL-212012"/>
    <x v="20"/>
    <x v="16"/>
    <s v="L231002601"/>
    <n v="10"/>
    <n v="58916.098723404248"/>
    <n v="589160.98723404249"/>
    <x v="1"/>
    <m/>
    <m/>
    <m/>
    <s v="Prestamo por parte de Orthopremium"/>
  </r>
  <r>
    <x v="115"/>
    <s v="Sales"/>
    <x v="1"/>
    <x v="0"/>
    <s v="A-1PL-211508"/>
    <x v="5"/>
    <x v="5"/>
    <s v="L230602201"/>
    <n v="-15"/>
    <n v="14.268493150684932"/>
    <n v="-214.02739726027397"/>
    <x v="2"/>
    <m/>
    <s v="20240056"/>
    <s v="JESUS RODRIGUEZ RIOS (MEXICO)"/>
    <m/>
  </r>
  <r>
    <x v="115"/>
    <s v="Sales"/>
    <x v="1"/>
    <x v="0"/>
    <s v="A-1PL-212008"/>
    <x v="6"/>
    <x v="6"/>
    <s v=" L230402901"/>
    <n v="-10"/>
    <n v="69131"/>
    <n v="-691310"/>
    <x v="1"/>
    <m/>
    <s v="20240056"/>
    <s v="JESUS RODRIGUEZ RIOS (MEXICO)"/>
    <m/>
  </r>
  <r>
    <x v="114"/>
    <s v="Sales"/>
    <x v="1"/>
    <x v="1"/>
    <s v="TSXX-LOA2010"/>
    <x v="7"/>
    <x v="7"/>
    <s v="EE162876X1"/>
    <n v="-40"/>
    <n v="51750"/>
    <n v="-2070000"/>
    <x v="1"/>
    <m/>
    <s v="20240055"/>
    <s v="COIDES"/>
    <m/>
  </r>
  <r>
    <x v="115"/>
    <s v="Sales"/>
    <x v="1"/>
    <x v="0"/>
    <s v="A-1PS-222012"/>
    <x v="9"/>
    <x v="9"/>
    <s v="L220601301"/>
    <n v="-10"/>
    <n v="104000"/>
    <n v="-1040000"/>
    <x v="1"/>
    <m/>
    <s v="20240056"/>
    <s v="JESUS RODRIGUEZ RIOS (MEXICO)"/>
    <m/>
  </r>
  <r>
    <x v="115"/>
    <s v="Sales"/>
    <x v="1"/>
    <x v="0"/>
    <s v="A-1PIZC-212014"/>
    <x v="24"/>
    <x v="20"/>
    <s v="L230905901"/>
    <n v="-15"/>
    <n v="18.345205479452055"/>
    <n v="-275.17808219178085"/>
    <x v="2"/>
    <m/>
    <s v="20240056"/>
    <s v="JESUS RODRIGUEZ RIOS (MEXICO)"/>
    <m/>
  </r>
  <r>
    <x v="115"/>
    <s v="Sales"/>
    <x v="1"/>
    <x v="1"/>
    <s v="TSXX-LOA2008"/>
    <x v="13"/>
    <x v="6"/>
    <s v="EE167605X1"/>
    <n v="-5"/>
    <n v="51750"/>
    <n v="-258750"/>
    <x v="1"/>
    <m/>
    <s v="20240057"/>
    <s v="Smile Arc (Panamá - Dr Martinelli)"/>
    <m/>
  </r>
  <r>
    <x v="115"/>
    <s v="Sales"/>
    <x v="1"/>
    <x v="1"/>
    <s v="TSXX-LOART2012"/>
    <x v="17"/>
    <x v="14"/>
    <s v="EE148385X1"/>
    <n v="-2"/>
    <n v="51750"/>
    <n v="-103500"/>
    <x v="1"/>
    <m/>
    <s v="20240057"/>
    <s v="Smile Arc (Panamá - Dr Martinelli)"/>
    <m/>
  </r>
  <r>
    <x v="115"/>
    <s v="Sales"/>
    <x v="1"/>
    <x v="0"/>
    <s v="A-1PL-211508"/>
    <x v="5"/>
    <x v="5"/>
    <s v="L230602201"/>
    <n v="-13"/>
    <n v="14.268493150684932"/>
    <n v="-185.49041095890414"/>
    <x v="2"/>
    <m/>
    <s v="20240057"/>
    <s v="Smile Arc (Panamá - Dr Martinelli)"/>
    <m/>
  </r>
  <r>
    <x v="115"/>
    <s v="Sales"/>
    <x v="1"/>
    <x v="0"/>
    <s v="A-1PL-212008"/>
    <x v="6"/>
    <x v="6"/>
    <s v=" L230402901"/>
    <n v="-5"/>
    <n v="69131"/>
    <n v="-345655"/>
    <x v="1"/>
    <m/>
    <s v="20240057"/>
    <s v="Smile Arc (Panamá - Dr Martinelli)"/>
    <m/>
  </r>
  <r>
    <x v="115"/>
    <s v="Sales"/>
    <x v="1"/>
    <x v="0"/>
    <s v="A-1PS-222012"/>
    <x v="9"/>
    <x v="9"/>
    <s v="L220601301"/>
    <n v="-12"/>
    <n v="104000"/>
    <n v="-1248000"/>
    <x v="1"/>
    <m/>
    <s v="20240057"/>
    <s v="Smile Arc (Panamá - Dr Martinelli)"/>
    <m/>
  </r>
  <r>
    <x v="115"/>
    <s v="Sales"/>
    <x v="1"/>
    <x v="0"/>
    <s v="A-1PIZC-212017"/>
    <x v="22"/>
    <x v="18"/>
    <s v=" L230500801"/>
    <n v="-4"/>
    <n v="75398.578723404251"/>
    <n v="-301594.314893617"/>
    <x v="1"/>
    <m/>
    <s v="20240057"/>
    <s v="Smile Arc (Panamá - Dr Martinelli)"/>
    <m/>
  </r>
  <r>
    <x v="115"/>
    <s v="Sales"/>
    <x v="0"/>
    <x v="0"/>
    <n v="3318225"/>
    <x v="23"/>
    <x v="19"/>
    <s v="NA"/>
    <n v="-2"/>
    <n v="206486.49600000001"/>
    <n v="-2064864.9600000002"/>
    <x v="1"/>
    <m/>
    <s v="20240057"/>
    <s v="Smile Arc (Panamá - Dr Martinelli)"/>
    <m/>
  </r>
  <r>
    <x v="115"/>
    <s v="Sales"/>
    <x v="1"/>
    <x v="1"/>
    <s v="TSXX-LOA2012"/>
    <x v="19"/>
    <x v="16"/>
    <s v="EE167602X1"/>
    <n v="-5"/>
    <n v="51750"/>
    <n v="-258750"/>
    <x v="1"/>
    <m/>
    <s v="20240057"/>
    <s v="Smile Arc (Panamá - Dr Martinelli)"/>
    <m/>
  </r>
  <r>
    <x v="115"/>
    <s v="Inventory loan"/>
    <x v="1"/>
    <x v="1"/>
    <s v="TSXX-LOA2012"/>
    <x v="19"/>
    <x v="16"/>
    <s v="EE167602X1"/>
    <n v="-2"/>
    <n v="51750"/>
    <n v="-103500"/>
    <x v="1"/>
    <m/>
    <m/>
    <s v="Prestamo Virginia Hurtado"/>
    <m/>
  </r>
  <r>
    <x v="115"/>
    <s v="Inventory loan"/>
    <x v="1"/>
    <x v="1"/>
    <s v="TSXX-LOA2010"/>
    <x v="7"/>
    <x v="7"/>
    <s v="EE148354X1"/>
    <n v="-2"/>
    <n v="51750"/>
    <n v="-103500"/>
    <x v="1"/>
    <m/>
    <m/>
    <s v="Prestamo Virginia Hurtado"/>
    <m/>
  </r>
  <r>
    <x v="115"/>
    <s v="Sales"/>
    <x v="1"/>
    <x v="0"/>
    <s v="A-1PL-212010"/>
    <x v="25"/>
    <x v="7"/>
    <s v=" L230601001"/>
    <n v="-10"/>
    <n v="69131"/>
    <n v="-691310"/>
    <x v="1"/>
    <m/>
    <s v="20240056"/>
    <s v="JESUS RODRIGUEZ RIOS (MEXICO)"/>
    <m/>
  </r>
  <r>
    <x v="116"/>
    <s v="Inventory loan"/>
    <x v="1"/>
    <x v="1"/>
    <s v="TSXX-LOA2012"/>
    <x v="19"/>
    <x v="16"/>
    <s v="EE162880X1"/>
    <n v="2"/>
    <n v="51750"/>
    <n v="103500"/>
    <x v="1"/>
    <m/>
    <m/>
    <s v="Devolucion Prestamo Virginia Hurtado 26-3"/>
    <m/>
  </r>
  <r>
    <x v="116"/>
    <s v="Purchasing"/>
    <x v="1"/>
    <x v="1"/>
    <s v="CAPXX-ATLA"/>
    <x v="54"/>
    <x v="38"/>
    <s v="EE170780X1"/>
    <n v="60"/>
    <n v="45000"/>
    <n v="2700000"/>
    <x v="1"/>
    <s v="SAMPEDRO FV 134144"/>
    <m/>
    <m/>
    <m/>
  </r>
  <r>
    <x v="116"/>
    <s v="Inventory movement"/>
    <x v="1"/>
    <x v="1"/>
    <s v="CAPXX-ATLA"/>
    <x v="54"/>
    <x v="38"/>
    <s v="EE170780X1"/>
    <n v="-40"/>
    <n v="45000"/>
    <n v="-1800000"/>
    <x v="1"/>
    <m/>
    <m/>
    <s v="Envio Orthorichh para soldadura"/>
    <m/>
  </r>
  <r>
    <x v="116"/>
    <s v="Inventory loan"/>
    <x v="1"/>
    <x v="1"/>
    <s v="TSXX-LOA2010"/>
    <x v="7"/>
    <x v="7"/>
    <s v="EE162377X1"/>
    <n v="2"/>
    <n v="51750"/>
    <n v="103500"/>
    <x v="1"/>
    <m/>
    <m/>
    <s v="Devolucion Prestamo Virginia Hurtado 26-3"/>
    <m/>
  </r>
  <r>
    <x v="117"/>
    <s v="Inventory movement"/>
    <x v="1"/>
    <x v="1"/>
    <s v="TSXX-LOA2040"/>
    <x v="48"/>
    <x v="29"/>
    <s v="CL160220X1"/>
    <n v="-3"/>
    <n v="60750"/>
    <n v="3037500"/>
    <x v="1"/>
    <m/>
    <m/>
    <s v="Uso consultorios Dra Elsa entregado a Virginia Hurtado"/>
    <m/>
  </r>
  <r>
    <x v="117"/>
    <s v="Inventory movement"/>
    <x v="1"/>
    <x v="1"/>
    <s v="TSXX-LOA2035"/>
    <x v="47"/>
    <x v="28"/>
    <s v="EE160219X1"/>
    <n v="-2"/>
    <n v="60750"/>
    <n v="-121500"/>
    <x v="1"/>
    <m/>
    <m/>
    <s v="Uso consultorios Dra Elsa entregado a Virginia Hurtado"/>
    <m/>
  </r>
  <r>
    <x v="117"/>
    <s v="Inventory movement"/>
    <x v="1"/>
    <x v="1"/>
    <s v="TSXX-LOA2030"/>
    <x v="46"/>
    <x v="27"/>
    <s v="EE160218X1"/>
    <n v="-4"/>
    <n v="60750"/>
    <n v="3037500"/>
    <x v="1"/>
    <m/>
    <m/>
    <s v="Uso consultorios Dra Elsa entregado a Virginia Hurtado"/>
    <m/>
  </r>
  <r>
    <x v="117"/>
    <s v="Inventory movement"/>
    <x v="1"/>
    <x v="1"/>
    <s v="TSXX-LOA2025"/>
    <x v="45"/>
    <x v="26"/>
    <s v="EE160217X1"/>
    <n v="-4"/>
    <n v="60750"/>
    <n v="-243000"/>
    <x v="1"/>
    <m/>
    <m/>
    <s v="Uso consultorios Dra Elsa entregado a Virginia Hurtado"/>
    <m/>
  </r>
  <r>
    <x v="117"/>
    <s v="Inventory movement"/>
    <x v="1"/>
    <x v="1"/>
    <s v="TSXX-LOA2014"/>
    <x v="14"/>
    <x v="8"/>
    <s v="EE148373X1"/>
    <n v="-2"/>
    <n v="51750"/>
    <n v="3105000"/>
    <x v="1"/>
    <m/>
    <m/>
    <s v="Uso consultorios Dra Elsa entregado a Virginia Hurtado"/>
    <m/>
  </r>
  <r>
    <x v="117"/>
    <s v="Inventory movement"/>
    <x v="1"/>
    <x v="1"/>
    <s v="TSXX-LOA2020"/>
    <x v="44"/>
    <x v="25"/>
    <s v="EE160216X1"/>
    <n v="-4"/>
    <n v="60750"/>
    <n v="-243000"/>
    <x v="1"/>
    <m/>
    <m/>
    <s v="Uso consultorios Dra Elsa entregado a Virginia Hurtado"/>
    <m/>
  </r>
  <r>
    <x v="117"/>
    <s v="Inventory movement"/>
    <x v="1"/>
    <x v="1"/>
    <s v="TSXX-LOART2012"/>
    <x v="28"/>
    <x v="14"/>
    <s v="EE148384X1"/>
    <n v="-2"/>
    <n v="51750"/>
    <n v="2587500"/>
    <x v="1"/>
    <m/>
    <m/>
    <s v="Uso consultorios Dra Elsa entregado a Virginia Hurtado"/>
    <m/>
  </r>
  <r>
    <x v="117"/>
    <s v="Inventory movement"/>
    <x v="1"/>
    <x v="1"/>
    <s v="TSXX-LOA2012"/>
    <x v="19"/>
    <x v="16"/>
    <s v="EE162880X1"/>
    <n v="-2"/>
    <n v="51750"/>
    <n v="103500"/>
    <x v="1"/>
    <m/>
    <m/>
    <s v="Uso consultorios Dra Elsa entregado a Virginia Hurtado"/>
    <m/>
  </r>
  <r>
    <x v="117"/>
    <s v="Inventory movement"/>
    <x v="1"/>
    <x v="1"/>
    <s v="TSXX-LOA2012"/>
    <x v="19"/>
    <x v="16"/>
    <s v="EE156002X1"/>
    <n v="-2"/>
    <n v="51750"/>
    <n v="2300000"/>
    <x v="1"/>
    <m/>
    <m/>
    <s v="Uso consultorios Dra Elsa entregado a Virginia Hurtado"/>
    <m/>
  </r>
  <r>
    <x v="117"/>
    <s v="Inventory loan"/>
    <x v="1"/>
    <x v="1"/>
    <s v="TSXX-LOA2030"/>
    <x v="46"/>
    <x v="27"/>
    <s v="EE160218X1"/>
    <n v="-1"/>
    <n v="60750"/>
    <n v="3037500"/>
    <x v="1"/>
    <m/>
    <m/>
    <s v="Prestamo Virginia Hurtado"/>
    <m/>
  </r>
  <r>
    <x v="117"/>
    <s v="Inventory loan"/>
    <x v="1"/>
    <x v="1"/>
    <s v="TSXX-LOA2025"/>
    <x v="45"/>
    <x v="26"/>
    <s v="EE160217X1"/>
    <n v="-1"/>
    <n v="60750"/>
    <n v="-60750"/>
    <x v="1"/>
    <m/>
    <m/>
    <s v="Prestamo Virginia Hurtado"/>
    <m/>
  </r>
  <r>
    <x v="118"/>
    <s v="Inventory loan"/>
    <x v="1"/>
    <x v="1"/>
    <s v="TSXX-LOA2010"/>
    <x v="7"/>
    <x v="7"/>
    <s v="EE162377X1"/>
    <n v="-2"/>
    <n v="51750"/>
    <n v="103500"/>
    <x v="1"/>
    <m/>
    <m/>
    <s v="Uso consultorio Dra Elsa entregado a Virginia Hurtado"/>
    <m/>
  </r>
  <r>
    <x v="119"/>
    <s v="Inventory loan"/>
    <x v="1"/>
    <x v="1"/>
    <s v="TSXX-LOA2030"/>
    <x v="46"/>
    <x v="27"/>
    <s v="EE160218X1"/>
    <n v="1"/>
    <n v="60750"/>
    <n v="3037500"/>
    <x v="1"/>
    <m/>
    <m/>
    <s v="Devolucion Prestamo Virginia Hurtado"/>
    <m/>
  </r>
  <r>
    <x v="119"/>
    <s v="Inventory loan"/>
    <x v="1"/>
    <x v="1"/>
    <s v="TSXX-LOA2025"/>
    <x v="45"/>
    <x v="26"/>
    <s v="EE160217X1"/>
    <n v="1"/>
    <n v="60750"/>
    <n v="60750"/>
    <x v="1"/>
    <m/>
    <m/>
    <s v="Devolucion Prestamo Virginia Hurtado"/>
    <m/>
  </r>
  <r>
    <x v="120"/>
    <s v="Sales"/>
    <x v="0"/>
    <x v="0"/>
    <n v="3318235"/>
    <x v="30"/>
    <x v="2"/>
    <s v="NA"/>
    <n v="-4"/>
    <n v="126823.496"/>
    <n v="2536469.92"/>
    <x v="1"/>
    <m/>
    <s v="20240061"/>
    <s v="Sideral Business (Perú - Roger Echaiz)"/>
    <m/>
  </r>
  <r>
    <x v="120"/>
    <s v="Sales"/>
    <x v="0"/>
    <x v="0"/>
    <n v="3318225"/>
    <x v="23"/>
    <x v="19"/>
    <s v="NA"/>
    <n v="-1"/>
    <n v="206486.49600000001"/>
    <n v="-2064864.9600000002"/>
    <x v="1"/>
    <m/>
    <s v="20240061"/>
    <s v="Sideral Business (Perú - Roger Echaiz)"/>
    <m/>
  </r>
  <r>
    <x v="120"/>
    <s v="Obsequio"/>
    <x v="0"/>
    <x v="0"/>
    <n v="3308050"/>
    <x v="55"/>
    <x v="17"/>
    <s v="NA"/>
    <n v="-1"/>
    <n v="104.3726235741445"/>
    <n v="-104.3726235741445"/>
    <x v="2"/>
    <m/>
    <s v="20240061"/>
    <s v="Sideral Business (Perú - Roger Echaiz)"/>
    <s v="Garantia"/>
  </r>
  <r>
    <x v="120"/>
    <s v="Obsequio"/>
    <x v="0"/>
    <x v="0"/>
    <n v="3318235"/>
    <x v="30"/>
    <x v="2"/>
    <s v="NA"/>
    <n v="-1"/>
    <n v="126823.496"/>
    <n v="2536469.92"/>
    <x v="1"/>
    <m/>
    <s v="20240061"/>
    <s v="Sideral Business (Perú - Roger Echaiz)"/>
    <m/>
  </r>
  <r>
    <x v="121"/>
    <s v="Inventory movement"/>
    <x v="1"/>
    <x v="1"/>
    <s v="TSXX-LOA1508"/>
    <x v="12"/>
    <x v="5"/>
    <s v="EE130757X1"/>
    <n v="2"/>
    <n v="51750"/>
    <n v="103500"/>
    <x v="1"/>
    <m/>
    <m/>
    <m/>
    <s v="Retorno COIDES"/>
  </r>
  <r>
    <x v="122"/>
    <s v="Inventory loan"/>
    <x v="1"/>
    <x v="1"/>
    <s v="TSXX-LOA2012"/>
    <x v="19"/>
    <x v="16"/>
    <s v="EE167602X1"/>
    <n v="-3"/>
    <n v="51750"/>
    <n v="7762500"/>
    <x v="0"/>
    <m/>
    <m/>
    <s v="Uso consultorio Dra Elsa entregado a Virginia Hurtado"/>
    <m/>
  </r>
  <r>
    <x v="123"/>
    <s v="Sales"/>
    <x v="1"/>
    <x v="0"/>
    <s v="A-1PIZC-212014"/>
    <x v="24"/>
    <x v="20"/>
    <s v="L230905901"/>
    <n v="-12"/>
    <n v="18.345205479452055"/>
    <n v="-220.14246575342466"/>
    <x v="2"/>
    <m/>
    <n v="20240064"/>
    <s v="MediLine (JJ Grand Prix - Guatemala)"/>
    <m/>
  </r>
  <r>
    <x v="123"/>
    <s v="Sales"/>
    <x v="0"/>
    <x v="1"/>
    <s v="820-031"/>
    <x v="2"/>
    <x v="2"/>
    <s v="NA"/>
    <n v="-10"/>
    <n v="102340"/>
    <n v="8187200"/>
    <x v="1"/>
    <m/>
    <n v="20240065"/>
    <s v="Global Connection &amp; Innovation LLC (Mauricio Arbelaez - USA)"/>
    <m/>
  </r>
  <r>
    <x v="123"/>
    <s v="Sales"/>
    <x v="1"/>
    <x v="0"/>
    <s v="A-1PL-212010"/>
    <x v="25"/>
    <x v="7"/>
    <s v="L230906601"/>
    <n v="-25"/>
    <n v="14.268493150684932"/>
    <n v="-356.71232876712332"/>
    <x v="2"/>
    <m/>
    <n v="20240064"/>
    <s v="MediLine (JJ Grand Prix - Guatemala)"/>
    <m/>
  </r>
  <r>
    <x v="124"/>
    <s v="Sales"/>
    <x v="1"/>
    <x v="0"/>
    <s v="M-211308"/>
    <x v="3"/>
    <x v="3"/>
    <s v="L210206901"/>
    <n v="-4"/>
    <n v="73331"/>
    <n v="293324"/>
    <x v="1"/>
    <m/>
    <n v="20240067"/>
    <s v="Rodrigo García (Costa Rica)"/>
    <m/>
  </r>
  <r>
    <x v="124"/>
    <s v="Sales"/>
    <x v="1"/>
    <x v="0"/>
    <s v="A-1PL-212008"/>
    <x v="6"/>
    <x v="6"/>
    <s v=" L230402901"/>
    <n v="-6"/>
    <n v="69131"/>
    <n v="4147860"/>
    <x v="1"/>
    <m/>
    <n v="20240067"/>
    <s v="Rodrigo García (Costa Rica)"/>
    <m/>
  </r>
  <r>
    <x v="124"/>
    <s v="Sales"/>
    <x v="1"/>
    <x v="1"/>
    <s v="TSXX-LOA1508"/>
    <x v="12"/>
    <x v="5"/>
    <s v="EE148346X1"/>
    <n v="-15"/>
    <n v="51750"/>
    <n v="3105000"/>
    <x v="1"/>
    <m/>
    <n v="20240067"/>
    <s v="Rodrigo García (Costa Rica)"/>
    <m/>
  </r>
  <r>
    <x v="124"/>
    <s v="Sales"/>
    <x v="1"/>
    <x v="1"/>
    <s v="TSXX-LOA2008"/>
    <x v="13"/>
    <x v="6"/>
    <s v="EE152486X1"/>
    <n v="-3"/>
    <n v="51750"/>
    <n v="2173500"/>
    <x v="1"/>
    <m/>
    <n v="20240067"/>
    <s v="Rodrigo García (Costa Rica)"/>
    <m/>
  </r>
  <r>
    <x v="124"/>
    <s v="Sales"/>
    <x v="1"/>
    <x v="1"/>
    <s v="TSXX-LOA2008"/>
    <x v="13"/>
    <x v="6"/>
    <s v="EE162875X1"/>
    <n v="-3"/>
    <n v="51750"/>
    <n v="2173500"/>
    <x v="1"/>
    <m/>
    <n v="20240067"/>
    <s v="Rodrigo García (Costa Rica)"/>
    <m/>
  </r>
  <r>
    <x v="124"/>
    <s v="Sales"/>
    <x v="1"/>
    <x v="1"/>
    <s v="TSXX-LOA2014"/>
    <x v="14"/>
    <x v="8"/>
    <s v="EE148373X1"/>
    <n v="-5"/>
    <n v="51750"/>
    <n v="3105000"/>
    <x v="1"/>
    <m/>
    <n v="20240067"/>
    <s v="Rodrigo García (Costa Rica)"/>
    <m/>
  </r>
  <r>
    <x v="124"/>
    <s v="Sales"/>
    <x v="0"/>
    <x v="1"/>
    <s v="820-029"/>
    <x v="1"/>
    <x v="1"/>
    <n v="52006"/>
    <n v="-2"/>
    <n v="647360"/>
    <n v="-1294720"/>
    <x v="1"/>
    <m/>
    <n v="20240067"/>
    <s v="Rodrigo García (Costa Rica)"/>
    <m/>
  </r>
  <r>
    <x v="124"/>
    <s v="Sales"/>
    <x v="1"/>
    <x v="1"/>
    <s v="TSXX-LOA2012"/>
    <x v="19"/>
    <x v="16"/>
    <s v="EE160214X1"/>
    <n v="-25"/>
    <n v="51750"/>
    <n v="4140000"/>
    <x v="1"/>
    <m/>
    <n v="20240067"/>
    <s v="Rodrigo García (Costa Rica)"/>
    <m/>
  </r>
  <r>
    <x v="124"/>
    <s v="Sales"/>
    <x v="1"/>
    <x v="1"/>
    <s v="TSXX-LOA2014"/>
    <x v="14"/>
    <x v="8"/>
    <s v="EE162878X1"/>
    <n v="-20"/>
    <n v="51750"/>
    <n v="6727500"/>
    <x v="1"/>
    <m/>
    <n v="20240067"/>
    <s v="Rodrigo García (Costa Rica)"/>
    <m/>
  </r>
  <r>
    <x v="124"/>
    <s v="Sales"/>
    <x v="0"/>
    <x v="1"/>
    <s v="820-031"/>
    <x v="2"/>
    <x v="2"/>
    <s v="NA"/>
    <n v="-4"/>
    <n v="102340"/>
    <n v="-409360"/>
    <x v="1"/>
    <m/>
    <n v="20240067"/>
    <s v="Rodrigo García (Costa Rica)"/>
    <m/>
  </r>
  <r>
    <x v="124"/>
    <s v="Sales"/>
    <x v="1"/>
    <x v="0"/>
    <s v="A-1PL-212010"/>
    <x v="25"/>
    <x v="7"/>
    <s v=" L230601001"/>
    <n v="-1"/>
    <n v="69131"/>
    <n v="276524"/>
    <x v="1"/>
    <m/>
    <n v="20240067"/>
    <s v="Rodrigo García (Costa Rica)"/>
    <m/>
  </r>
  <r>
    <x v="125"/>
    <s v="Sales"/>
    <x v="1"/>
    <x v="1"/>
    <s v="TSXX-LOA2012"/>
    <x v="19"/>
    <x v="16"/>
    <s v="EE160214X1"/>
    <n v="-10"/>
    <n v="51750"/>
    <n v="-517500"/>
    <x v="1"/>
    <m/>
    <n v="20240070"/>
    <s v="Comercial S &amp; K SpA (Juan Peña - Chile)"/>
    <m/>
  </r>
  <r>
    <x v="125"/>
    <s v="Sales"/>
    <x v="1"/>
    <x v="1"/>
    <s v="TSXX-LOART2012"/>
    <x v="17"/>
    <x v="14"/>
    <s v="EE148385X1"/>
    <n v="-10"/>
    <n v="51750"/>
    <n v="-517500"/>
    <x v="1"/>
    <m/>
    <n v="20240070"/>
    <s v="Comercial S &amp; K SpA (Juan Peña - Chile)"/>
    <m/>
  </r>
  <r>
    <x v="125"/>
    <s v="Sales"/>
    <x v="1"/>
    <x v="1"/>
    <s v="TSXX-LOA1508"/>
    <x v="12"/>
    <x v="5"/>
    <s v="EE148346X1"/>
    <n v="-15"/>
    <n v="51750"/>
    <n v="-776250"/>
    <x v="1"/>
    <m/>
    <n v="20240066"/>
    <s v="Comercial S &amp; K SpA (Juan Peña - Chile)"/>
    <m/>
  </r>
  <r>
    <x v="125"/>
    <s v="Sales"/>
    <x v="1"/>
    <x v="1"/>
    <s v="TSXX-LOA1508"/>
    <x v="12"/>
    <x v="5"/>
    <s v="EE152485X1"/>
    <n v="-15"/>
    <n v="51750"/>
    <n v="-776250"/>
    <x v="1"/>
    <m/>
    <n v="20240066"/>
    <s v="Comercial S &amp; K SpA (Juan Peña - Chile)"/>
    <m/>
  </r>
  <r>
    <x v="125"/>
    <s v="Sales"/>
    <x v="1"/>
    <x v="1"/>
    <s v="TSXX-LOART2012"/>
    <x v="17"/>
    <x v="14"/>
    <s v="EE148385X1"/>
    <n v="-10"/>
    <n v="51750"/>
    <n v="-517500"/>
    <x v="1"/>
    <m/>
    <n v="20240066"/>
    <s v="Comercial S &amp; K SpA (Juan Peña - Chile)"/>
    <m/>
  </r>
  <r>
    <x v="125"/>
    <s v="Garantia"/>
    <x v="0"/>
    <x v="1"/>
    <s v="820-029"/>
    <x v="1"/>
    <x v="1"/>
    <s v="NA"/>
    <n v="-1"/>
    <n v="647360"/>
    <n v="-647360"/>
    <x v="1"/>
    <m/>
    <n v="20240066"/>
    <s v="Comercial S &amp; K SpA (Juan Peña - Chile)"/>
    <s v="Reposicion por cumplimiento garantia mal funcionamiento"/>
  </r>
  <r>
    <x v="125"/>
    <s v="Garantia"/>
    <x v="0"/>
    <x v="1"/>
    <s v="820-031"/>
    <x v="2"/>
    <x v="2"/>
    <s v="NA"/>
    <n v="-1"/>
    <n v="102340"/>
    <n v="-102340"/>
    <x v="1"/>
    <m/>
    <n v="20240066"/>
    <s v="Comercial S &amp; K SpA (Juan Peña - Chile)"/>
    <s v="Reposicion por cumplimiento garantia mal funcionamiento"/>
  </r>
  <r>
    <x v="125"/>
    <s v="Sales"/>
    <x v="1"/>
    <x v="1"/>
    <s v="TSXX-LOA2012"/>
    <x v="19"/>
    <x v="16"/>
    <s v="EE162877X1"/>
    <n v="-20"/>
    <n v="51750"/>
    <n v="-1035000"/>
    <x v="1"/>
    <m/>
    <n v="20240066"/>
    <s v="Comercial S &amp; K SpA (Juan Peña - Chile)"/>
    <m/>
  </r>
  <r>
    <x v="125"/>
    <s v="Garantia"/>
    <x v="0"/>
    <x v="1"/>
    <s v="820-032"/>
    <x v="32"/>
    <x v="19"/>
    <s v="NA"/>
    <n v="-1"/>
    <n v="83600"/>
    <n v="-83600"/>
    <x v="1"/>
    <m/>
    <n v="20240066"/>
    <s v="Comercial S &amp; K SpA (Juan Peña - Chile)"/>
    <s v="Reposicion por cumplimiento garantia mal funcionamiento"/>
  </r>
  <r>
    <x v="125"/>
    <s v="Sales"/>
    <x v="1"/>
    <x v="1"/>
    <s v="TSXX-LOA1508"/>
    <x v="12"/>
    <x v="5"/>
    <s v="EE148346X1"/>
    <n v="-4"/>
    <n v="51750"/>
    <n v="3105000"/>
    <x v="1"/>
    <m/>
    <n v="20240068"/>
    <s v="Daniella Ramos (Venezuela)"/>
    <m/>
  </r>
  <r>
    <x v="125"/>
    <s v="Sales"/>
    <x v="1"/>
    <x v="1"/>
    <s v="TSXX-LOA2014"/>
    <x v="14"/>
    <x v="8"/>
    <s v="EE148373X1"/>
    <n v="-4"/>
    <n v="51750"/>
    <n v="3105000"/>
    <x v="1"/>
    <m/>
    <n v="20240068"/>
    <s v="Daniella Ramos (Venezuela)"/>
    <m/>
  </r>
  <r>
    <x v="125"/>
    <s v="Sales"/>
    <x v="1"/>
    <x v="1"/>
    <s v="TSXX-LOA2012"/>
    <x v="19"/>
    <x v="16"/>
    <s v="EE167602X1"/>
    <n v="-8"/>
    <n v="51750"/>
    <n v="7762500"/>
    <x v="1"/>
    <m/>
    <n v="20240068"/>
    <s v="Daniella Ramos (Venezuela)"/>
    <m/>
  </r>
  <r>
    <x v="125"/>
    <s v="Sales"/>
    <x v="1"/>
    <x v="1"/>
    <s v="TSXX-LOA2010"/>
    <x v="7"/>
    <x v="7"/>
    <s v="EE162876X1"/>
    <n v="-4"/>
    <n v="51750"/>
    <n v="5175000"/>
    <x v="1"/>
    <m/>
    <n v="20240068"/>
    <s v="Daniella Ramos (Venezuela)"/>
    <m/>
  </r>
  <r>
    <x v="112"/>
    <s v="Sales"/>
    <x v="1"/>
    <x v="0"/>
    <s v="A-1PL-212012"/>
    <x v="20"/>
    <x v="16"/>
    <s v="L231002601"/>
    <n v="-10"/>
    <n v="58916.098723404248"/>
    <n v="589160.98723404249"/>
    <x v="1"/>
    <m/>
    <s v="20240052"/>
    <s v="Dr Carlos Ramiro Llusca (Ecuador)"/>
    <s v="Prestamos por parte de Orthopremium"/>
  </r>
  <r>
    <x v="126"/>
    <s v="Inventory movement"/>
    <x v="1"/>
    <x v="1"/>
    <s v="TSXX-LOACE1508"/>
    <x v="31"/>
    <x v="13"/>
    <s v="EE155999X1"/>
    <n v="-2"/>
    <n v="51750"/>
    <n v="103500"/>
    <x v="1"/>
    <m/>
    <m/>
    <s v="Uso consultorio Dra Elsa entregado a Virginia Hurtado"/>
    <m/>
  </r>
  <r>
    <x v="126"/>
    <s v="Inventory movement"/>
    <x v="1"/>
    <x v="1"/>
    <s v="TSXX-LOACE1508"/>
    <x v="31"/>
    <x v="13"/>
    <s v="EE149532X1"/>
    <n v="-1"/>
    <n v="51750"/>
    <n v="1035000"/>
    <x v="1"/>
    <m/>
    <m/>
    <s v="Uso consultorio Dra Elsa entregado a Virginia Hurtado"/>
    <m/>
  </r>
  <r>
    <x v="127"/>
    <s v="Inventory"/>
    <x v="1"/>
    <x v="0"/>
    <s v="A-1PS-222012"/>
    <x v="9"/>
    <x v="9"/>
    <s v="L231102501"/>
    <n v="6"/>
    <n v="73331"/>
    <n v="586648"/>
    <x v="1"/>
    <m/>
    <m/>
    <m/>
    <s v="Prestamo por parte de Orthopremium cruzo con la Dra Elsa"/>
  </r>
  <r>
    <x v="127"/>
    <s v="Inventory"/>
    <x v="1"/>
    <x v="0"/>
    <s v="A-1PS-222012"/>
    <x v="9"/>
    <x v="9"/>
    <s v="L220108401"/>
    <n v="4"/>
    <n v="73331"/>
    <n v="586648"/>
    <x v="1"/>
    <m/>
    <m/>
    <m/>
    <s v="Prestamo por parte de Orthopremium cruzo con la Dra Elsa"/>
  </r>
  <r>
    <x v="127"/>
    <s v="Purchasing"/>
    <x v="1"/>
    <x v="0"/>
    <s v="A-1PL-212014"/>
    <x v="8"/>
    <x v="8"/>
    <s v="L210904601"/>
    <n v="1"/>
    <n v="1"/>
    <n v="1"/>
    <x v="2"/>
    <s v="BioRay SD MSVC"/>
    <m/>
    <m/>
    <m/>
  </r>
  <r>
    <x v="127"/>
    <s v="Purchasing"/>
    <x v="1"/>
    <x v="0"/>
    <s v="A-1PS-222012"/>
    <x v="9"/>
    <x v="9"/>
    <s v="L210309001"/>
    <n v="4"/>
    <n v="1"/>
    <n v="4"/>
    <x v="2"/>
    <s v="BioRay SD MSVC"/>
    <m/>
    <m/>
    <m/>
  </r>
  <r>
    <x v="127"/>
    <s v="Purchasing"/>
    <x v="1"/>
    <x v="0"/>
    <s v="A-1N-211507"/>
    <x v="56"/>
    <x v="39"/>
    <s v="D180707001"/>
    <n v="9"/>
    <n v="1"/>
    <n v="9"/>
    <x v="2"/>
    <s v="BioRay SD MSVC"/>
    <m/>
    <m/>
    <m/>
  </r>
  <r>
    <x v="127"/>
    <s v="Purchasing"/>
    <x v="1"/>
    <x v="0"/>
    <s v="A-1PL-211508"/>
    <x v="5"/>
    <x v="5"/>
    <s v="L231217301"/>
    <n v="40"/>
    <n v="14.583333333333334"/>
    <n v="583.33333333333337"/>
    <x v="2"/>
    <s v="BioRay 20240510"/>
    <m/>
    <m/>
    <m/>
  </r>
  <r>
    <x v="127"/>
    <s v="Purchasing"/>
    <x v="1"/>
    <x v="0"/>
    <s v="A-1PL-212008"/>
    <x v="6"/>
    <x v="6"/>
    <s v="L240314301"/>
    <n v="11"/>
    <n v="14.583333333333334"/>
    <n v="160.41666666666669"/>
    <x v="2"/>
    <s v="BioRay 20240510"/>
    <m/>
    <m/>
    <m/>
  </r>
  <r>
    <x v="127"/>
    <s v="Purchasing"/>
    <x v="1"/>
    <x v="0"/>
    <s v="A-1PL-212008"/>
    <x v="6"/>
    <x v="6"/>
    <s v="l230602001"/>
    <n v="29"/>
    <n v="14.583333333333334"/>
    <n v="422.91666666666669"/>
    <x v="2"/>
    <s v="BioRay 20240510"/>
    <m/>
    <m/>
    <m/>
  </r>
  <r>
    <x v="127"/>
    <s v="Purchasing"/>
    <x v="1"/>
    <x v="0"/>
    <s v="A-1PL-212012"/>
    <x v="20"/>
    <x v="16"/>
    <s v="L240314801"/>
    <n v="80"/>
    <n v="14.583333333333334"/>
    <n v="1166.6666666666667"/>
    <x v="2"/>
    <s v="BioRay 20240510"/>
    <m/>
    <m/>
    <m/>
  </r>
  <r>
    <x v="127"/>
    <s v="Purchasing"/>
    <x v="1"/>
    <x v="0"/>
    <s v="A-1PL-212014"/>
    <x v="8"/>
    <x v="8"/>
    <s v="L220407801"/>
    <n v="19"/>
    <n v="14.583333333333334"/>
    <n v="277.08333333333337"/>
    <x v="2"/>
    <s v="BioRay 20240510"/>
    <m/>
    <m/>
    <m/>
  </r>
  <r>
    <x v="127"/>
    <s v="Purchasing"/>
    <x v="1"/>
    <x v="0"/>
    <s v="A-1PL-212014"/>
    <x v="8"/>
    <x v="8"/>
    <s v="L220402701"/>
    <n v="1"/>
    <n v="14.583333333333334"/>
    <n v="14.583333333333334"/>
    <x v="2"/>
    <s v="BioRay 20240510"/>
    <m/>
    <m/>
    <m/>
  </r>
  <r>
    <x v="127"/>
    <s v="Purchasing"/>
    <x v="1"/>
    <x v="0"/>
    <s v="A-1PIZC-212014"/>
    <x v="24"/>
    <x v="20"/>
    <s v="L240313801"/>
    <n v="50"/>
    <n v="18.75"/>
    <n v="937.5"/>
    <x v="2"/>
    <s v="BioRay 20240510"/>
    <m/>
    <m/>
    <m/>
  </r>
  <r>
    <x v="127"/>
    <s v="Purchasing"/>
    <x v="1"/>
    <x v="0"/>
    <s v="A-1PIZC-212017"/>
    <x v="22"/>
    <x v="18"/>
    <s v="L240314201"/>
    <n v="20"/>
    <n v="18.75"/>
    <n v="375"/>
    <x v="2"/>
    <s v="BioRay 20240510"/>
    <m/>
    <m/>
    <m/>
  </r>
  <r>
    <x v="127"/>
    <s v="Purchasing"/>
    <x v="0"/>
    <x v="0"/>
    <n v="3318225"/>
    <x v="23"/>
    <x v="19"/>
    <s v="NA"/>
    <n v="4"/>
    <n v="52.083333333333336"/>
    <n v="208.33333333333334"/>
    <x v="2"/>
    <s v="BioRay 20240510"/>
    <m/>
    <m/>
    <m/>
  </r>
  <r>
    <x v="127"/>
    <s v="Purchasing"/>
    <x v="1"/>
    <x v="0"/>
    <s v="A-1PL-212010"/>
    <x v="25"/>
    <x v="7"/>
    <s v="L240404601"/>
    <n v="50"/>
    <n v="14.583333333333334"/>
    <n v="729.16666666666674"/>
    <x v="2"/>
    <s v="BioRay 20240510"/>
    <m/>
    <m/>
    <m/>
  </r>
  <r>
    <x v="128"/>
    <s v="Sales"/>
    <x v="1"/>
    <x v="1"/>
    <s v="TSXX-LOA2012"/>
    <x v="19"/>
    <x v="16"/>
    <s v="EE160214X1"/>
    <n v="-12"/>
    <n v="51750"/>
    <n v="-621000"/>
    <x v="1"/>
    <m/>
    <n v="20240071"/>
    <s v="Morella Andreina Aranguren (Venezuela/ COIDES)"/>
    <m/>
  </r>
  <r>
    <x v="128"/>
    <s v="Sales"/>
    <x v="1"/>
    <x v="1"/>
    <s v="TSXX-LOA1508"/>
    <x v="12"/>
    <x v="5"/>
    <s v="EE148346X1"/>
    <n v="-6"/>
    <n v="51750"/>
    <n v="-310500"/>
    <x v="1"/>
    <m/>
    <n v="20240071"/>
    <s v="Morella Andreina Aranguren (Venezuela/ COIDES)"/>
    <m/>
  </r>
  <r>
    <x v="128"/>
    <s v="Sales"/>
    <x v="1"/>
    <x v="0"/>
    <s v="A-1PL-211508"/>
    <x v="5"/>
    <x v="5"/>
    <s v="L231217301"/>
    <n v="-10"/>
    <n v="14.583333333333334"/>
    <n v="-145.83333333333334"/>
    <x v="2"/>
    <m/>
    <n v="20240072"/>
    <s v="Dr Carlos Ramiro Llusca (Ecuador)"/>
    <m/>
  </r>
  <r>
    <x v="128"/>
    <s v="Sales"/>
    <x v="1"/>
    <x v="0"/>
    <s v="A-1PL-212014"/>
    <x v="8"/>
    <x v="8"/>
    <s v=" L220304601"/>
    <n v="-10"/>
    <n v="69131"/>
    <n v="-691310"/>
    <x v="1"/>
    <m/>
    <n v="20240072"/>
    <s v="Dr Carlos Ramiro Llusca (Ecuador)"/>
    <m/>
  </r>
  <r>
    <x v="128"/>
    <s v="Sales"/>
    <x v="1"/>
    <x v="0"/>
    <s v="A-1N-212008"/>
    <x v="43"/>
    <x v="32"/>
    <s v="L200300701"/>
    <n v="-4"/>
    <n v="18"/>
    <n v="-72"/>
    <x v="2"/>
    <m/>
    <n v="20240072"/>
    <s v="Dr Carlos Ramiro Llusca (Ecuador)"/>
    <m/>
  </r>
  <r>
    <x v="128"/>
    <s v="Sales"/>
    <x v="1"/>
    <x v="0"/>
    <s v="A-1PIZC-212014"/>
    <x v="24"/>
    <x v="20"/>
    <s v="L240313801"/>
    <n v="-10"/>
    <n v="18.75"/>
    <n v="-187.5"/>
    <x v="2"/>
    <m/>
    <n v="20240072"/>
    <s v="Dr Carlos Ramiro Llusca (Ecuador)"/>
    <m/>
  </r>
  <r>
    <x v="128"/>
    <s v="Sales"/>
    <x v="1"/>
    <x v="0"/>
    <s v="A-1PIZC-212017"/>
    <x v="22"/>
    <x v="18"/>
    <s v=" L230500801"/>
    <n v="-3"/>
    <n v="75398.578723404251"/>
    <n v="-226195.73617021274"/>
    <x v="1"/>
    <m/>
    <n v="20240072"/>
    <s v="Dr Carlos Ramiro Llusca (Ecuador)"/>
    <m/>
  </r>
  <r>
    <x v="128"/>
    <s v="Sales"/>
    <x v="0"/>
    <x v="0"/>
    <n v="3318235"/>
    <x v="30"/>
    <x v="2"/>
    <s v="NA"/>
    <n v="-2"/>
    <n v="31.311787072243344"/>
    <n v="-62.623574144486689"/>
    <x v="2"/>
    <m/>
    <n v="20240072"/>
    <s v="Dr Carlos Ramiro Llusca (Ecuador)"/>
    <m/>
  </r>
  <r>
    <x v="128"/>
    <s v="Sales"/>
    <x v="1"/>
    <x v="1"/>
    <s v="TSXX-LOA2014"/>
    <x v="14"/>
    <x v="8"/>
    <s v="EE167603X1"/>
    <n v="-5"/>
    <n v="51750"/>
    <n v="-258750"/>
    <x v="1"/>
    <m/>
    <n v="20240072"/>
    <s v="Dr Carlos Ramiro Llusca (Ecuador)"/>
    <m/>
  </r>
  <r>
    <x v="128"/>
    <s v="Sales"/>
    <x v="1"/>
    <x v="1"/>
    <s v="TSXX-LOA2010"/>
    <x v="7"/>
    <x v="7"/>
    <s v="EE162876X1"/>
    <n v="-12"/>
    <n v="51750"/>
    <n v="-621000"/>
    <x v="1"/>
    <m/>
    <n v="20240071"/>
    <s v="Morella Andreina Aranguren (Venezuela/ COIDES)"/>
    <m/>
  </r>
  <r>
    <x v="128"/>
    <s v="Sales"/>
    <x v="1"/>
    <x v="0"/>
    <s v="A-1PL-212012"/>
    <x v="20"/>
    <x v="16"/>
    <s v="L240314801"/>
    <n v="-50"/>
    <n v="14.583333333333334"/>
    <n v="-729.16666666666674"/>
    <x v="2"/>
    <m/>
    <n v="20240072"/>
    <s v="Dr Carlos Ramiro Llusca (Ecuador)"/>
    <m/>
  </r>
  <r>
    <x v="128"/>
    <s v="Sales"/>
    <x v="1"/>
    <x v="1"/>
    <s v="TSXX-LOA2012"/>
    <x v="19"/>
    <x v="16"/>
    <s v="EE160214X1"/>
    <n v="-10"/>
    <n v="51750"/>
    <n v="-517500"/>
    <x v="1"/>
    <m/>
    <n v="20240072"/>
    <s v="Dr Carlos Ramiro Llusca (Ecuador)"/>
    <m/>
  </r>
  <r>
    <x v="128"/>
    <s v="Sales"/>
    <x v="1"/>
    <x v="0"/>
    <s v="A-1PL-212010"/>
    <x v="25"/>
    <x v="7"/>
    <s v="L230906601"/>
    <n v="-15"/>
    <n v="14.268493150684932"/>
    <n v="-214.02739726027397"/>
    <x v="2"/>
    <m/>
    <n v="20240072"/>
    <s v="Dr Carlos Ramiro Llusca (Ecuador)"/>
    <m/>
  </r>
  <r>
    <x v="128"/>
    <s v="Sales"/>
    <x v="1"/>
    <x v="1"/>
    <s v="TSXX-LOA2010"/>
    <x v="7"/>
    <x v="7"/>
    <s v="EE162876X1"/>
    <n v="-5"/>
    <n v="51750"/>
    <n v="-258750"/>
    <x v="1"/>
    <m/>
    <n v="20240072"/>
    <s v="Dr Carlos Ramiro Llusca (Ecuador)"/>
    <m/>
  </r>
  <r>
    <x v="129"/>
    <s v="Purchasing"/>
    <x v="1"/>
    <x v="0"/>
    <s v="A-1PL-211508"/>
    <x v="5"/>
    <x v="5"/>
    <s v="L231217301"/>
    <n v="30"/>
    <n v="14.694879832810868"/>
    <n v="440.84639498432603"/>
    <x v="2"/>
    <s v="BioRay 20240517"/>
    <m/>
    <m/>
    <m/>
  </r>
  <r>
    <x v="129"/>
    <s v="Purchasing"/>
    <x v="1"/>
    <x v="0"/>
    <s v="A-1N-211508"/>
    <x v="42"/>
    <x v="31"/>
    <s v="L191121001"/>
    <n v="29"/>
    <n v="23.091954022988503"/>
    <n v="669.66666666666663"/>
    <x v="2"/>
    <s v="BioRay 20240517"/>
    <m/>
    <m/>
    <m/>
  </r>
  <r>
    <x v="129"/>
    <s v="Purchasing"/>
    <x v="1"/>
    <x v="0"/>
    <s v="A-1PL-212014"/>
    <x v="8"/>
    <x v="8"/>
    <s v="L231105901"/>
    <n v="4"/>
    <n v="14.694879832810868"/>
    <n v="58.779519331243471"/>
    <x v="2"/>
    <s v="BioRay 20240517"/>
    <m/>
    <m/>
    <m/>
  </r>
  <r>
    <x v="129"/>
    <s v="Purchasing"/>
    <x v="1"/>
    <x v="0"/>
    <s v="A-1PL-212014"/>
    <x v="8"/>
    <x v="8"/>
    <s v="L220402701"/>
    <n v="26"/>
    <n v="14.694879832810868"/>
    <n v="382.06687565308255"/>
    <x v="2"/>
    <s v="BioRay 20240517"/>
    <m/>
    <m/>
    <m/>
  </r>
  <r>
    <x v="129"/>
    <s v="Purchasing"/>
    <x v="1"/>
    <x v="0"/>
    <s v="A-1PS-222012"/>
    <x v="9"/>
    <x v="9"/>
    <s v="L231105101"/>
    <n v="30"/>
    <n v="23.091954022988503"/>
    <n v="692.75862068965512"/>
    <x v="2"/>
    <s v="BioRay 20240517"/>
    <m/>
    <m/>
    <m/>
  </r>
  <r>
    <x v="129"/>
    <s v="Purchasing"/>
    <x v="0"/>
    <x v="0"/>
    <n v="3318225"/>
    <x v="23"/>
    <x v="19"/>
    <s v="NA"/>
    <n v="3"/>
    <n v="52.481713688610235"/>
    <n v="157.44514106583071"/>
    <x v="2"/>
    <s v="BioRay 20240517"/>
    <m/>
    <m/>
    <m/>
  </r>
  <r>
    <x v="129"/>
    <s v="Purchasing"/>
    <x v="1"/>
    <x v="0"/>
    <s v="A-1PL-212010"/>
    <x v="25"/>
    <x v="7"/>
    <s v="L240404601"/>
    <n v="50"/>
    <n v="14.694879832810868"/>
    <n v="734.74399164054341"/>
    <x v="2"/>
    <s v="BioRay 20240517"/>
    <m/>
    <m/>
    <m/>
  </r>
  <r>
    <x v="129"/>
    <s v="Inventory loan"/>
    <x v="1"/>
    <x v="1"/>
    <s v="TSXX-LOA2012"/>
    <x v="19"/>
    <x v="16"/>
    <s v="EE160214X1"/>
    <n v="-1"/>
    <n v="51750"/>
    <n v="-51750"/>
    <x v="1"/>
    <m/>
    <m/>
    <m/>
    <s v="Prestamo Virginia Hurtado"/>
  </r>
  <r>
    <x v="129"/>
    <s v="Inventory loan"/>
    <x v="1"/>
    <x v="1"/>
    <s v="TSXX-LOA2012"/>
    <x v="19"/>
    <x v="16"/>
    <s v="EE160214X1"/>
    <n v="-2"/>
    <n v="51750"/>
    <n v="-103500"/>
    <x v="1"/>
    <m/>
    <m/>
    <m/>
    <s v="Prestamo Virginia Hurtado"/>
  </r>
  <r>
    <x v="129"/>
    <s v="Inventory loan"/>
    <x v="1"/>
    <x v="1"/>
    <s v="TSXX-LOA2010"/>
    <x v="7"/>
    <x v="7"/>
    <s v="EE162876X1"/>
    <n v="-2"/>
    <n v="51750"/>
    <n v="-103500"/>
    <x v="1"/>
    <m/>
    <m/>
    <m/>
    <s v="Prestamo Virginia Hurtado"/>
  </r>
  <r>
    <x v="130"/>
    <s v="Sales"/>
    <x v="1"/>
    <x v="0"/>
    <s v="A-1PL-211508"/>
    <x v="5"/>
    <x v="5"/>
    <s v="L231217301"/>
    <n v="-10"/>
    <n v="14.583333333333334"/>
    <n v="-145.83333333333334"/>
    <x v="2"/>
    <m/>
    <n v="20240077"/>
    <s v="JESUS RODRIGUEZ RIOS"/>
    <m/>
  </r>
  <r>
    <x v="130"/>
    <s v="Sales"/>
    <x v="1"/>
    <x v="0"/>
    <s v="A-1PL-212008"/>
    <x v="6"/>
    <x v="6"/>
    <s v=" L230402901"/>
    <n v="-15"/>
    <n v="69131"/>
    <n v="-1036965"/>
    <x v="1"/>
    <m/>
    <n v="20240077"/>
    <s v="JESUS RODRIGUEZ RIOS"/>
    <m/>
  </r>
  <r>
    <x v="130"/>
    <s v="Sales"/>
    <x v="1"/>
    <x v="0"/>
    <s v="A-1PIZC-212014"/>
    <x v="24"/>
    <x v="20"/>
    <s v="L240313801"/>
    <n v="-15"/>
    <n v="18.75"/>
    <n v="-281.25"/>
    <x v="2"/>
    <m/>
    <n v="20240077"/>
    <s v="JESUS RODRIGUEZ RIOS"/>
    <m/>
  </r>
  <r>
    <x v="130"/>
    <s v="Sales"/>
    <x v="1"/>
    <x v="0"/>
    <s v="A-1PL-212012"/>
    <x v="20"/>
    <x v="16"/>
    <s v="L240314801"/>
    <n v="-10"/>
    <n v="14.583333333333334"/>
    <n v="-145.83333333333334"/>
    <x v="2"/>
    <m/>
    <n v="20240077"/>
    <s v="JESUS RODRIGUEZ RIOS"/>
    <m/>
  </r>
  <r>
    <x v="130"/>
    <s v="Sales"/>
    <x v="1"/>
    <x v="0"/>
    <s v="A-1PL-211508"/>
    <x v="5"/>
    <x v="5"/>
    <s v="L231217301"/>
    <n v="-13"/>
    <n v="14.694879832810868"/>
    <n v="-191.03343782654127"/>
    <x v="2"/>
    <m/>
    <n v="20240079"/>
    <s v="MediLine (JJ Grand Prix - Guatemala)"/>
    <m/>
  </r>
  <r>
    <x v="130"/>
    <s v="Sales"/>
    <x v="1"/>
    <x v="0"/>
    <s v="A-1PL-212012"/>
    <x v="20"/>
    <x v="16"/>
    <s v="L240314801"/>
    <n v="-15"/>
    <n v="14.583333333333334"/>
    <n v="-218.75"/>
    <x v="2"/>
    <m/>
    <n v="20240079"/>
    <s v="MediLine (JJ Grand Prix - Guatemala)"/>
    <m/>
  </r>
  <r>
    <x v="130"/>
    <s v="Sales"/>
    <x v="1"/>
    <x v="0"/>
    <s v="A-1PIZC-212014"/>
    <x v="24"/>
    <x v="20"/>
    <s v="L240313801"/>
    <n v="-8"/>
    <n v="18.75"/>
    <n v="-150"/>
    <x v="2"/>
    <m/>
    <n v="20240079"/>
    <s v="MediLine (JJ Grand Prix - Guatemala)"/>
    <m/>
  </r>
  <r>
    <x v="131"/>
    <s v="Inventory movement"/>
    <x v="1"/>
    <x v="1"/>
    <s v="TSXX-LOA2014"/>
    <x v="14"/>
    <x v="8"/>
    <s v="EE167603X1"/>
    <n v="40"/>
    <n v="51750"/>
    <n v="2070000"/>
    <x v="1"/>
    <m/>
    <m/>
    <m/>
    <s v="Coides los presta para despacho invoice 20240083"/>
  </r>
  <r>
    <x v="131"/>
    <s v="Sales"/>
    <x v="1"/>
    <x v="1"/>
    <s v="TSXX-LOA2014"/>
    <x v="14"/>
    <x v="8"/>
    <s v="EE167603X1"/>
    <n v="-50"/>
    <n v="51750"/>
    <n v="-2587500"/>
    <x v="1"/>
    <m/>
    <n v="20240083"/>
    <s v="Philippe Tartaix - Francia (COIDES)"/>
    <m/>
  </r>
  <r>
    <x v="131"/>
    <s v="Sales"/>
    <x v="0"/>
    <x v="1"/>
    <s v="820-031"/>
    <x v="2"/>
    <x v="2"/>
    <s v="NA"/>
    <n v="-3"/>
    <n v="102340"/>
    <n v="-307020"/>
    <x v="1"/>
    <m/>
    <n v="20240083"/>
    <s v="Philippe Tartaix - Francia (COIDES)"/>
    <m/>
  </r>
  <r>
    <x v="131"/>
    <s v="Sales"/>
    <x v="1"/>
    <x v="1"/>
    <s v="TSXX-LOA2012"/>
    <x v="19"/>
    <x v="16"/>
    <s v="EE167602X1"/>
    <n v="-60"/>
    <n v="51750"/>
    <n v="-3105000"/>
    <x v="1"/>
    <m/>
    <n v="20240083"/>
    <s v="Philippe Tartaix - Francia (COIDES)"/>
    <m/>
  </r>
  <r>
    <x v="131"/>
    <s v="Sales"/>
    <x v="1"/>
    <x v="1"/>
    <s v="TSXX-LOA1508"/>
    <x v="12"/>
    <x v="5"/>
    <s v="EE152485X1"/>
    <n v="-30"/>
    <n v="51750"/>
    <n v="-1552500"/>
    <x v="1"/>
    <m/>
    <n v="20240083"/>
    <s v="Philippe Tartaix - Francia (COIDES)"/>
    <m/>
  </r>
  <r>
    <x v="131"/>
    <s v="Inventory loan"/>
    <x v="1"/>
    <x v="1"/>
    <s v="TSXX-LOA2012"/>
    <x v="19"/>
    <x v="16"/>
    <s v="EE160214X1"/>
    <n v="-1"/>
    <n v="51750"/>
    <n v="-51750"/>
    <x v="1"/>
    <m/>
    <m/>
    <m/>
    <s v="Prestamo Virginia Hurtado"/>
  </r>
  <r>
    <x v="131"/>
    <s v="Inventory loan"/>
    <x v="1"/>
    <x v="1"/>
    <s v="TSXX-LOA2012"/>
    <x v="19"/>
    <x v="16"/>
    <s v="EE160214X1"/>
    <n v="-2"/>
    <n v="51750"/>
    <n v="-103500"/>
    <x v="1"/>
    <m/>
    <m/>
    <m/>
    <s v="Prestamo Virginia Hurtado"/>
  </r>
  <r>
    <x v="131"/>
    <s v="Sales"/>
    <x v="1"/>
    <x v="1"/>
    <s v="TSXX-LOA1508"/>
    <x v="12"/>
    <x v="5"/>
    <s v="EE167606X1"/>
    <n v="-19"/>
    <n v="51750"/>
    <n v="-983250"/>
    <x v="1"/>
    <m/>
    <n v="20240078"/>
    <s v="Comercial S &amp; K SpA (Juan Peña - Chile)"/>
    <m/>
  </r>
  <r>
    <x v="131"/>
    <s v="Sales"/>
    <x v="1"/>
    <x v="1"/>
    <s v="TSXX-LOA2017"/>
    <x v="15"/>
    <x v="12"/>
    <s v="EE148381X1"/>
    <n v="-10"/>
    <n v="51750"/>
    <n v="-517500"/>
    <x v="1"/>
    <m/>
    <n v="20240078"/>
    <s v="Comercial S &amp; K SpA (Juan Peña - Chile)"/>
    <m/>
  </r>
  <r>
    <x v="130"/>
    <s v="Sales"/>
    <x v="1"/>
    <x v="0"/>
    <s v="A-1PL-212010"/>
    <x v="25"/>
    <x v="7"/>
    <s v=" L230601001"/>
    <n v="-15"/>
    <n v="69131"/>
    <n v="-1036965"/>
    <x v="1"/>
    <m/>
    <n v="20240077"/>
    <s v="JESUS RODRIGUEZ RIOS"/>
    <m/>
  </r>
  <r>
    <x v="131"/>
    <s v="Sales"/>
    <x v="1"/>
    <x v="1"/>
    <s v="TSXX-LOA2012"/>
    <x v="19"/>
    <x v="16"/>
    <s v="EE167602X1"/>
    <n v="-26"/>
    <n v="51750"/>
    <n v="-1345500"/>
    <x v="1"/>
    <m/>
    <n v="20240078"/>
    <s v="Comercial S &amp; K SpA (Juan Peña - Chile)"/>
    <m/>
  </r>
  <r>
    <x v="131"/>
    <s v="Sales"/>
    <x v="1"/>
    <x v="1"/>
    <s v="TSXX-LOA2014"/>
    <x v="14"/>
    <x v="8"/>
    <s v="EE167603X1"/>
    <n v="-13"/>
    <n v="51750"/>
    <n v="-672750"/>
    <x v="1"/>
    <m/>
    <n v="20240078"/>
    <s v="Comercial S &amp; K SpA (Juan Peña - Chile)"/>
    <m/>
  </r>
  <r>
    <x v="131"/>
    <s v="Inventory loan"/>
    <x v="1"/>
    <x v="1"/>
    <s v="TSXX-LOA2010"/>
    <x v="7"/>
    <x v="7"/>
    <s v="EE162876X1"/>
    <n v="-2"/>
    <n v="51750"/>
    <n v="-103500"/>
    <x v="1"/>
    <m/>
    <m/>
    <m/>
    <s v="Prestamo Virginia Hurtado"/>
  </r>
  <r>
    <x v="131"/>
    <s v="Sales"/>
    <x v="1"/>
    <x v="1"/>
    <s v="TSXX-LOA2010"/>
    <x v="7"/>
    <x v="7"/>
    <s v="EE167604X1"/>
    <n v="-40"/>
    <n v="51750"/>
    <n v="-2070000"/>
    <x v="1"/>
    <m/>
    <n v="20240078"/>
    <s v="Comercial S &amp; K SpA (Juan Peña - Chile)"/>
    <m/>
  </r>
  <r>
    <x v="132"/>
    <s v="Inventory movement"/>
    <x v="1"/>
    <x v="1"/>
    <s v="TSXX-LOA2010"/>
    <x v="7"/>
    <x v="7"/>
    <s v="EE162876X1"/>
    <n v="-1"/>
    <n v="51750"/>
    <n v="-51750"/>
    <x v="1"/>
    <m/>
    <m/>
    <m/>
    <s v="uso consultorio Dra Elsa"/>
  </r>
  <r>
    <x v="132"/>
    <s v="Inventory movement"/>
    <x v="1"/>
    <x v="0"/>
    <s v="A-1PL-212010"/>
    <x v="25"/>
    <x v="7"/>
    <s v=" L230601001"/>
    <n v="-2"/>
    <n v="69131"/>
    <n v="-138262"/>
    <x v="1"/>
    <m/>
    <m/>
    <m/>
    <s v="uso consultorio Dra Elsa"/>
  </r>
  <r>
    <x v="133"/>
    <s v="Purchasing"/>
    <x v="1"/>
    <x v="1"/>
    <s v="TSXX-LOA1508"/>
    <x v="12"/>
    <x v="5"/>
    <s v="EE152484X1"/>
    <n v="5"/>
    <n v="51750"/>
    <n v="258750"/>
    <x v="1"/>
    <s v="SAMPEDRO FV 138294"/>
    <m/>
    <m/>
    <m/>
  </r>
  <r>
    <x v="133"/>
    <s v="Purchasing"/>
    <x v="1"/>
    <x v="1"/>
    <s v="TSXX-LOA1508"/>
    <x v="12"/>
    <x v="5"/>
    <s v="EE171841X1"/>
    <n v="5"/>
    <n v="51750"/>
    <n v="258750"/>
    <x v="1"/>
    <s v="SAMPEDRO FV 138294"/>
    <m/>
    <m/>
    <m/>
  </r>
  <r>
    <x v="133"/>
    <s v="Purchasing"/>
    <x v="1"/>
    <x v="1"/>
    <s v="TSXX-LOA2008"/>
    <x v="13"/>
    <x v="6"/>
    <s v="EE173887X1"/>
    <n v="50"/>
    <n v="51750"/>
    <n v="2587500"/>
    <x v="1"/>
    <s v="SAMPEDRO FV 138294"/>
    <m/>
    <m/>
    <m/>
  </r>
  <r>
    <x v="133"/>
    <s v="Purchasing"/>
    <x v="1"/>
    <x v="1"/>
    <s v="TSXX-LOA2014"/>
    <x v="14"/>
    <x v="8"/>
    <s v="EE173884X1"/>
    <n v="150"/>
    <n v="51750"/>
    <n v="7762500"/>
    <x v="1"/>
    <s v="SAMPEDRO FV 138294"/>
    <m/>
    <m/>
    <m/>
  </r>
  <r>
    <x v="133"/>
    <s v="Purchasing"/>
    <x v="1"/>
    <x v="1"/>
    <s v="TSXX-LOART2012"/>
    <x v="17"/>
    <x v="14"/>
    <s v="EE152499X1"/>
    <n v="10"/>
    <n v="51750"/>
    <n v="517500"/>
    <x v="1"/>
    <s v="SAMPEDRO FV 138294"/>
    <m/>
    <m/>
    <m/>
  </r>
  <r>
    <x v="133"/>
    <s v="Purchasing"/>
    <x v="1"/>
    <x v="1"/>
    <s v="TSXX-LOA2012"/>
    <x v="19"/>
    <x v="16"/>
    <s v="EE173885X1"/>
    <n v="70"/>
    <n v="51750"/>
    <n v="3622500"/>
    <x v="1"/>
    <s v="SAMPEDRO FV 138294"/>
    <m/>
    <m/>
    <m/>
  </r>
  <r>
    <x v="133"/>
    <s v="Purchasing"/>
    <x v="1"/>
    <x v="1"/>
    <s v="TSXX-LOA2010"/>
    <x v="7"/>
    <x v="7"/>
    <s v="EE160285X1"/>
    <n v="5"/>
    <n v="51750"/>
    <n v="258750"/>
    <x v="1"/>
    <s v="SAMPEDRO FV 138294"/>
    <m/>
    <m/>
    <m/>
  </r>
  <r>
    <x v="133"/>
    <s v="Purchasing"/>
    <x v="1"/>
    <x v="1"/>
    <s v="TSXX-LOA2010"/>
    <x v="7"/>
    <x v="7"/>
    <s v="EE171843X1"/>
    <n v="5"/>
    <n v="51750"/>
    <n v="258750"/>
    <x v="1"/>
    <s v="SAMPEDRO FV 138294"/>
    <m/>
    <m/>
    <m/>
  </r>
  <r>
    <x v="134"/>
    <s v="Sales"/>
    <x v="1"/>
    <x v="1"/>
    <s v="TSXX-LOA2020"/>
    <x v="44"/>
    <x v="25"/>
    <s v="EE160216X1"/>
    <n v="-2"/>
    <n v="60750"/>
    <n v="-121500"/>
    <x v="1"/>
    <m/>
    <n v="20240086"/>
    <s v="Noemy Rendón Hurtado (Local)"/>
    <m/>
  </r>
  <r>
    <x v="135"/>
    <s v="Inventory movement"/>
    <x v="1"/>
    <x v="1"/>
    <s v="TSXX-LOART2012"/>
    <x v="17"/>
    <x v="14"/>
    <s v="EE148385X1"/>
    <n v="-1"/>
    <n v="51750"/>
    <n v="-51750"/>
    <x v="1"/>
    <m/>
    <m/>
    <m/>
    <s v="uso consultorio Dra Elsa"/>
  </r>
  <r>
    <x v="135"/>
    <s v="Inventory movement"/>
    <x v="1"/>
    <x v="1"/>
    <s v="TSXX-LOA2014"/>
    <x v="14"/>
    <x v="8"/>
    <s v="EE167600X1"/>
    <n v="-1"/>
    <n v="51750"/>
    <n v="-51750"/>
    <x v="1"/>
    <m/>
    <m/>
    <m/>
    <s v="uso consultorio Dra Elsa"/>
  </r>
  <r>
    <x v="135"/>
    <s v="Inventory loan"/>
    <x v="1"/>
    <x v="1"/>
    <s v="TSXX-LOA2012"/>
    <x v="19"/>
    <x v="16"/>
    <s v="EE148366X1"/>
    <n v="1"/>
    <n v="51750"/>
    <n v="51750"/>
    <x v="1"/>
    <m/>
    <m/>
    <m/>
    <s v="Devolucion"/>
  </r>
  <r>
    <x v="135"/>
    <s v="Sales"/>
    <x v="0"/>
    <x v="1"/>
    <s v="820-031"/>
    <x v="2"/>
    <x v="2"/>
    <s v="NA"/>
    <n v="-1"/>
    <n v="102340"/>
    <n v="-102340"/>
    <x v="1"/>
    <m/>
    <n v="20240085"/>
    <s v="Dra Paula Zuñiga - (COIDES Costa Rica )"/>
    <m/>
  </r>
  <r>
    <x v="135"/>
    <s v="Sales"/>
    <x v="0"/>
    <x v="0"/>
    <n v="3318235"/>
    <x v="30"/>
    <x v="2"/>
    <s v="NA"/>
    <n v="-1"/>
    <n v="31.311787072243344"/>
    <n v="-31.311787072243344"/>
    <x v="2"/>
    <m/>
    <n v="20240085"/>
    <s v="Dra Paula Zuñiga - (COIDES Costa Rica )"/>
    <m/>
  </r>
  <r>
    <x v="135"/>
    <s v="Damage"/>
    <x v="0"/>
    <x v="1"/>
    <s v="820-031"/>
    <x v="2"/>
    <x v="2"/>
    <s v="NA"/>
    <n v="-8"/>
    <n v="102340"/>
    <n v="-818720"/>
    <x v="0"/>
    <s v="Producto con caucho roto"/>
    <m/>
    <m/>
    <m/>
  </r>
  <r>
    <x v="135"/>
    <s v="Inventory movement"/>
    <x v="1"/>
    <x v="1"/>
    <s v="TSXX-LOA2012"/>
    <x v="19"/>
    <x v="16"/>
    <s v="EE148366X1"/>
    <n v="-1"/>
    <n v="51750"/>
    <n v="-51750"/>
    <x v="1"/>
    <m/>
    <m/>
    <m/>
    <s v="uso consultorio Dra Elsa"/>
  </r>
  <r>
    <x v="135"/>
    <s v="Inventory movement"/>
    <x v="1"/>
    <x v="1"/>
    <s v="TSXX-LOA2012"/>
    <x v="19"/>
    <x v="16"/>
    <s v="EE160214X1"/>
    <n v="-1"/>
    <n v="51750"/>
    <n v="-51750"/>
    <x v="1"/>
    <m/>
    <m/>
    <m/>
    <s v="uso consultorio Dra Elsa"/>
  </r>
  <r>
    <x v="136"/>
    <s v="Purchasing"/>
    <x v="1"/>
    <x v="1"/>
    <s v="TSXX-LOA2008"/>
    <x v="13"/>
    <x v="6"/>
    <s v="EE174094X1"/>
    <n v="90"/>
    <n v="51750"/>
    <n v="4657500"/>
    <x v="1"/>
    <s v="SAMPEDRO FV 138630"/>
    <m/>
    <m/>
    <m/>
  </r>
  <r>
    <x v="136"/>
    <s v="Purchasing"/>
    <x v="1"/>
    <x v="1"/>
    <s v="TSXX-LOA2010"/>
    <x v="7"/>
    <x v="7"/>
    <s v="EE173886X1"/>
    <n v="10"/>
    <n v="51750"/>
    <n v="517500"/>
    <x v="1"/>
    <s v="SAMPEDRO FV 138630"/>
    <m/>
    <m/>
    <m/>
  </r>
  <r>
    <x v="136"/>
    <s v="Purchasing"/>
    <x v="1"/>
    <x v="1"/>
    <s v="TSXX-LOA2010"/>
    <x v="7"/>
    <x v="7"/>
    <s v="EE174092X1"/>
    <n v="20"/>
    <n v="51750"/>
    <n v="1035000"/>
    <x v="1"/>
    <s v="SAMPEDRO FV 138630"/>
    <m/>
    <m/>
    <m/>
  </r>
  <r>
    <x v="136"/>
    <s v="Sales"/>
    <x v="1"/>
    <x v="0"/>
    <s v="A-1PL-211508"/>
    <x v="5"/>
    <x v="5"/>
    <s v="L231217301"/>
    <n v="-6"/>
    <n v="14.583333333333334"/>
    <n v="-87.5"/>
    <x v="2"/>
    <m/>
    <n v="20240087"/>
    <s v="Rodrigo García (Costa Rica)"/>
    <m/>
  </r>
  <r>
    <x v="136"/>
    <s v="Sales"/>
    <x v="1"/>
    <x v="0"/>
    <s v="A-1PS-222012"/>
    <x v="9"/>
    <x v="9"/>
    <s v="L231102501"/>
    <n v="-6"/>
    <n v="73331"/>
    <n v="-439986"/>
    <x v="1"/>
    <m/>
    <n v="20240087"/>
    <s v="Rodrigo García (Costa Rica)"/>
    <m/>
  </r>
  <r>
    <x v="136"/>
    <s v="Sales"/>
    <x v="1"/>
    <x v="0"/>
    <s v="A-1PIZC-212014"/>
    <x v="24"/>
    <x v="20"/>
    <s v="L240313801"/>
    <n v="-6"/>
    <n v="18.75"/>
    <n v="-112.5"/>
    <x v="2"/>
    <m/>
    <n v="20240087"/>
    <s v="Rodrigo García (Costa Rica)"/>
    <m/>
  </r>
  <r>
    <x v="136"/>
    <s v="Sales"/>
    <x v="1"/>
    <x v="0"/>
    <s v="A-1PIZC-212017"/>
    <x v="22"/>
    <x v="18"/>
    <s v=" L230500801"/>
    <n v="-3"/>
    <n v="75398.578723404251"/>
    <n v="-226195.73617021274"/>
    <x v="1"/>
    <m/>
    <n v="20240087"/>
    <s v="Rodrigo García (Costa Rica)"/>
    <m/>
  </r>
  <r>
    <x v="136"/>
    <s v="Sales"/>
    <x v="1"/>
    <x v="1"/>
    <s v="TSXX-LOA2014"/>
    <x v="14"/>
    <x v="8"/>
    <s v="EE167603X1"/>
    <n v="-4"/>
    <n v="51750"/>
    <n v="-207000"/>
    <x v="1"/>
    <m/>
    <n v="20240087"/>
    <s v="Rodrigo García (Costa Rica)"/>
    <m/>
  </r>
  <r>
    <x v="136"/>
    <s v="Sales"/>
    <x v="1"/>
    <x v="1"/>
    <s v="TSXX-LOA2012"/>
    <x v="19"/>
    <x v="16"/>
    <s v="EE173885X1"/>
    <n v="-15"/>
    <n v="51750"/>
    <n v="-776250"/>
    <x v="1"/>
    <m/>
    <n v="20240087"/>
    <s v="Rodrigo García (Costa Rica)"/>
    <m/>
  </r>
  <r>
    <x v="136"/>
    <s v="Sales"/>
    <x v="0"/>
    <x v="1"/>
    <s v="820-031"/>
    <x v="2"/>
    <x v="2"/>
    <s v="NA"/>
    <n v="-3"/>
    <n v="102340"/>
    <n v="-307020"/>
    <x v="1"/>
    <m/>
    <n v="20240087"/>
    <s v="Rodrigo García (Costa Rica)"/>
    <m/>
  </r>
  <r>
    <x v="136"/>
    <s v="Purchasing"/>
    <x v="1"/>
    <x v="1"/>
    <s v="TSXX-LOA2010"/>
    <x v="7"/>
    <x v="7"/>
    <s v="EE174093X1"/>
    <n v="19"/>
    <n v="51750"/>
    <n v="983250"/>
    <x v="1"/>
    <s v="SAMPEDRO FV 138630"/>
    <m/>
    <m/>
    <m/>
  </r>
  <r>
    <x v="136"/>
    <s v="Sales"/>
    <x v="1"/>
    <x v="0"/>
    <s v="A-1PL-211508"/>
    <x v="5"/>
    <x v="5"/>
    <s v="L231217301"/>
    <n v="-14"/>
    <n v="14.583333333333334"/>
    <n v="-204.16666666666669"/>
    <x v="2"/>
    <m/>
    <n v="20240088"/>
    <s v="Medicona SRL (Guillermo Ramírez-Rep Dominicana)"/>
    <m/>
  </r>
  <r>
    <x v="136"/>
    <s v="Sales"/>
    <x v="1"/>
    <x v="0"/>
    <s v="A-1PL-212008"/>
    <x v="6"/>
    <x v="6"/>
    <s v="L240314301"/>
    <n v="-4"/>
    <n v="14.583333333333334"/>
    <n v="-58.333333333333336"/>
    <x v="2"/>
    <m/>
    <n v="20240088"/>
    <s v="Medicona SRL (Guillermo Ramírez-Rep Dominicana)"/>
    <m/>
  </r>
  <r>
    <x v="136"/>
    <s v="Sales"/>
    <x v="1"/>
    <x v="0"/>
    <s v="A-1PL-212010"/>
    <x v="25"/>
    <x v="7"/>
    <s v="L230401801"/>
    <n v="-15"/>
    <n v="69875.829545454544"/>
    <n v="-1048137.4431818181"/>
    <x v="1"/>
    <m/>
    <n v="20240088"/>
    <s v="Medicona SRL (Guillermo Ramírez-Rep Dominicana)"/>
    <m/>
  </r>
  <r>
    <x v="136"/>
    <s v="Sales"/>
    <x v="1"/>
    <x v="0"/>
    <s v="A-1PL-212012"/>
    <x v="20"/>
    <x v="16"/>
    <s v="L240314801"/>
    <n v="-5"/>
    <n v="14.583333333333334"/>
    <n v="-72.916666666666671"/>
    <x v="2"/>
    <m/>
    <n v="20240088"/>
    <s v="Medicona SRL (Guillermo Ramírez-Rep Dominicana)"/>
    <m/>
  </r>
  <r>
    <x v="136"/>
    <s v="Sales"/>
    <x v="1"/>
    <x v="0"/>
    <s v="A-1PL-212014"/>
    <x v="8"/>
    <x v="8"/>
    <s v="L220407801"/>
    <n v="-13"/>
    <n v="14.583333333333334"/>
    <n v="-189.58333333333334"/>
    <x v="2"/>
    <m/>
    <n v="20240088"/>
    <s v="Medicona SRL (Guillermo Ramírez-Rep Dominicana)"/>
    <m/>
  </r>
  <r>
    <x v="136"/>
    <s v="Sales"/>
    <x v="1"/>
    <x v="0"/>
    <s v="A-1PIZC-212014"/>
    <x v="24"/>
    <x v="20"/>
    <s v="L230905901"/>
    <n v="-6"/>
    <n v="18.345205479452055"/>
    <n v="-110.07123287671233"/>
    <x v="2"/>
    <m/>
    <n v="20240088"/>
    <s v="Medicona SRL (Guillermo Ramírez-Rep Dominicana)"/>
    <m/>
  </r>
  <r>
    <x v="136"/>
    <s v="Sales"/>
    <x v="1"/>
    <x v="0"/>
    <s v="A-1PIZC-212014"/>
    <x v="24"/>
    <x v="20"/>
    <s v="L240313801"/>
    <n v="-11"/>
    <n v="18.75"/>
    <n v="-206.25"/>
    <x v="2"/>
    <m/>
    <n v="20240088"/>
    <s v="Medicona SRL (Guillermo Ramírez-Rep Dominicana)"/>
    <m/>
  </r>
  <r>
    <x v="136"/>
    <s v="Sales"/>
    <x v="1"/>
    <x v="0"/>
    <s v="A-1PIZC-212017"/>
    <x v="22"/>
    <x v="18"/>
    <s v=" L230500801"/>
    <n v="-9"/>
    <n v="75398.578723404251"/>
    <n v="-678587.20851063821"/>
    <x v="1"/>
    <m/>
    <n v="20240088"/>
    <s v="Medicona SRL (Guillermo Ramírez-Rep Dominicana)"/>
    <m/>
  </r>
  <r>
    <x v="136"/>
    <s v="Sales"/>
    <x v="1"/>
    <x v="1"/>
    <s v="TSXX-LOA1508"/>
    <x v="12"/>
    <x v="5"/>
    <s v="EE148345X1"/>
    <n v="-1"/>
    <n v="51750"/>
    <n v="-51750"/>
    <x v="1"/>
    <m/>
    <n v="20240088"/>
    <s v="Medicona SRL (Guillermo Ramírez-Rep Dominicana)"/>
    <m/>
  </r>
  <r>
    <x v="136"/>
    <s v="Sales"/>
    <x v="1"/>
    <x v="1"/>
    <s v="TSXX-LOA1508"/>
    <x v="12"/>
    <x v="5"/>
    <s v="EE152485X1"/>
    <n v="-5"/>
    <n v="51750"/>
    <n v="-258750"/>
    <x v="1"/>
    <m/>
    <n v="20240088"/>
    <s v="Medicona SRL (Guillermo Ramírez-Rep Dominicana)"/>
    <m/>
  </r>
  <r>
    <x v="136"/>
    <s v="Sales"/>
    <x v="1"/>
    <x v="1"/>
    <s v="TSXX-LOA2010"/>
    <x v="7"/>
    <x v="7"/>
    <s v="EE160285X1"/>
    <n v="-2"/>
    <n v="51750"/>
    <n v="-103500"/>
    <x v="1"/>
    <m/>
    <n v="20240088"/>
    <s v="Medicona SRL (Guillermo Ramírez-Rep Dominicana)"/>
    <m/>
  </r>
  <r>
    <x v="136"/>
    <s v="Sales"/>
    <x v="1"/>
    <x v="1"/>
    <s v="TSXX-LOA2008"/>
    <x v="13"/>
    <x v="6"/>
    <s v="EE162875X1"/>
    <n v="-6"/>
    <n v="51750"/>
    <n v="-310500"/>
    <x v="1"/>
    <m/>
    <n v="20240088"/>
    <s v="Medicona SRL (Guillermo Ramírez-Rep Dominicana)"/>
    <m/>
  </r>
  <r>
    <x v="136"/>
    <s v="Sales"/>
    <x v="1"/>
    <x v="1"/>
    <s v="TSXX-LOA2014"/>
    <x v="14"/>
    <x v="8"/>
    <s v="EE167603X1"/>
    <n v="-16"/>
    <n v="51750"/>
    <n v="-828000"/>
    <x v="1"/>
    <m/>
    <n v="20240088"/>
    <s v="Medicona SRL (Guillermo Ramírez-Rep Dominicana)"/>
    <m/>
  </r>
  <r>
    <x v="136"/>
    <s v="Purchasing"/>
    <x v="1"/>
    <x v="1"/>
    <s v="TSXX-LOA2010"/>
    <x v="7"/>
    <x v="7"/>
    <s v="EE174095X1"/>
    <n v="41"/>
    <n v="51750"/>
    <n v="2121750"/>
    <x v="1"/>
    <s v="SAMPEDRO FV 138630"/>
    <m/>
    <m/>
    <m/>
  </r>
  <r>
    <x v="136"/>
    <s v="Sales"/>
    <x v="1"/>
    <x v="0"/>
    <s v="A-1PL-212008"/>
    <x v="6"/>
    <x v="6"/>
    <s v="l230602001"/>
    <n v="-9"/>
    <n v="14.583333333333334"/>
    <n v="-131.25"/>
    <x v="2"/>
    <m/>
    <n v="20240089"/>
    <s v="Smile Arc (Panamá - Dr Martinelli)"/>
    <m/>
  </r>
  <r>
    <x v="136"/>
    <s v="Sales"/>
    <x v="1"/>
    <x v="0"/>
    <s v="A-1PL-212014"/>
    <x v="8"/>
    <x v="8"/>
    <s v=" L220304601"/>
    <n v="-3"/>
    <n v="69131"/>
    <n v="-207393"/>
    <x v="1"/>
    <m/>
    <n v="20240089"/>
    <s v="Smile Arc (Panamá - Dr Martinelli)"/>
    <m/>
  </r>
  <r>
    <x v="136"/>
    <s v="Sales"/>
    <x v="1"/>
    <x v="1"/>
    <s v="TSXX-LOA2008"/>
    <x v="13"/>
    <x v="6"/>
    <s v="EE167605X1"/>
    <n v="-3"/>
    <n v="51750"/>
    <n v="-155250"/>
    <x v="1"/>
    <m/>
    <n v="20240089"/>
    <s v="Smile Arc (Panamá - Dr Martinelli)"/>
    <m/>
  </r>
  <r>
    <x v="136"/>
    <s v="Sales"/>
    <x v="1"/>
    <x v="0"/>
    <s v="A-1PL-212012"/>
    <x v="20"/>
    <x v="16"/>
    <s v="L240314801"/>
    <n v="-25"/>
    <n v="14.694879832810868"/>
    <n v="-367.37199582027171"/>
    <x v="2"/>
    <m/>
    <n v="20240089"/>
    <s v="Smile Arc (Panamá - Dr Martinelli)"/>
    <m/>
  </r>
  <r>
    <x v="136"/>
    <s v="Sales"/>
    <x v="1"/>
    <x v="1"/>
    <s v="TSXX-LOART2012"/>
    <x v="17"/>
    <x v="14"/>
    <s v="EE148385X1"/>
    <n v="-5"/>
    <n v="51750"/>
    <n v="-258750"/>
    <x v="1"/>
    <m/>
    <n v="20240089"/>
    <s v="Smile Arc (Panamá - Dr Martinelli)"/>
    <m/>
  </r>
  <r>
    <x v="137"/>
    <s v="Garantia"/>
    <x v="1"/>
    <x v="1"/>
    <s v="TSXX-LOA2020"/>
    <x v="44"/>
    <x v="25"/>
    <s v="EE160216X1"/>
    <n v="-2"/>
    <n v="60750"/>
    <n v="-121500"/>
    <x v="1"/>
    <m/>
    <m/>
    <m/>
    <s v="Garantia Inv 20240086"/>
  </r>
  <r>
    <x v="138"/>
    <s v="Purchasing"/>
    <x v="1"/>
    <x v="1"/>
    <s v="TSXX-LOA2012"/>
    <x v="19"/>
    <x v="16"/>
    <s v="EE174096X1"/>
    <n v="260"/>
    <n v="51750"/>
    <n v="13455000"/>
    <x v="1"/>
    <s v="SAMPEDRO FV 138951"/>
    <m/>
    <m/>
    <m/>
  </r>
  <r>
    <x v="138"/>
    <s v="Purchasing"/>
    <x v="1"/>
    <x v="1"/>
    <s v="TSXX-LOA2014"/>
    <x v="14"/>
    <x v="8"/>
    <s v="EE174097X1"/>
    <n v="60"/>
    <n v="51750"/>
    <n v="3105000"/>
    <x v="1"/>
    <s v="SAMPEDRO FV 138951"/>
    <m/>
    <m/>
    <m/>
  </r>
  <r>
    <x v="139"/>
    <s v="Sales"/>
    <x v="1"/>
    <x v="0"/>
    <s v="A-1PL-211508"/>
    <x v="5"/>
    <x v="5"/>
    <s v="L231217301"/>
    <n v="-8"/>
    <n v="14.694879832810868"/>
    <n v="-117.55903866248694"/>
    <x v="2"/>
    <m/>
    <n v="20240091"/>
    <s v="Dr Carlos Ramiro Llusca (Ecuador)"/>
    <m/>
  </r>
  <r>
    <x v="139"/>
    <s v="Sales"/>
    <x v="1"/>
    <x v="0"/>
    <s v="A-1PL-212008"/>
    <x v="6"/>
    <x v="6"/>
    <s v="l230602001"/>
    <n v="-15"/>
    <n v="14.583333333333334"/>
    <n v="-218.75"/>
    <x v="2"/>
    <m/>
    <n v="20240091"/>
    <s v="Dr Carlos Ramiro Llusca (Ecuador)"/>
    <m/>
  </r>
  <r>
    <x v="139"/>
    <s v="Sales"/>
    <x v="1"/>
    <x v="0"/>
    <s v="A-1PL-212014"/>
    <x v="8"/>
    <x v="8"/>
    <s v="L220304601"/>
    <n v="-2"/>
    <n v="69131"/>
    <n v="-138262"/>
    <x v="1"/>
    <m/>
    <n v="20240091"/>
    <s v="Dr Carlos Ramiro Llusca (Ecuador)"/>
    <m/>
  </r>
  <r>
    <x v="139"/>
    <s v="Sales"/>
    <x v="1"/>
    <x v="0"/>
    <s v="A-1N-211508"/>
    <x v="42"/>
    <x v="31"/>
    <s v="L191121001"/>
    <n v="-2"/>
    <n v="22.421917808219177"/>
    <n v="-44.843835616438355"/>
    <x v="1"/>
    <m/>
    <n v="20240091"/>
    <s v="Dr Carlos Ramiro Llusca (Ecuador)"/>
    <m/>
  </r>
  <r>
    <x v="139"/>
    <s v="Sales"/>
    <x v="1"/>
    <x v="0"/>
    <s v="A-1N-212008"/>
    <x v="43"/>
    <x v="32"/>
    <s v="L200300701"/>
    <n v="-2"/>
    <n v="18"/>
    <n v="-36"/>
    <x v="2"/>
    <m/>
    <n v="20240091"/>
    <s v="Dr Carlos Ramiro Llusca (Ecuador)"/>
    <m/>
  </r>
  <r>
    <x v="139"/>
    <s v="Sales"/>
    <x v="1"/>
    <x v="1"/>
    <s v="TSXX-LOA1508"/>
    <x v="12"/>
    <x v="5"/>
    <s v="EE167606X1"/>
    <n v="-2"/>
    <n v="51750"/>
    <n v="-103500"/>
    <x v="1"/>
    <m/>
    <n v="20240091"/>
    <s v="Dr Carlos Ramiro Llusca (Ecuador)"/>
    <m/>
  </r>
  <r>
    <x v="139"/>
    <s v="Sales"/>
    <x v="1"/>
    <x v="1"/>
    <s v="TSXX-LOA2008"/>
    <x v="13"/>
    <x v="6"/>
    <s v="EE160284X1"/>
    <n v="-2"/>
    <n v="51750"/>
    <n v="-103500"/>
    <x v="1"/>
    <m/>
    <n v="20240091"/>
    <s v="Dr Carlos Ramiro Llusca (Ecuador)"/>
    <m/>
  </r>
  <r>
    <x v="136"/>
    <s v="Sales"/>
    <x v="1"/>
    <x v="0"/>
    <s v="A-1PL-212010"/>
    <x v="25"/>
    <x v="7"/>
    <s v="L230401801"/>
    <n v="-13"/>
    <n v="69875.829545454544"/>
    <n v="-908385.78409090906"/>
    <x v="1"/>
    <m/>
    <n v="20240089"/>
    <s v="Smile Arc (Panamá - Dr Martinelli)"/>
    <m/>
  </r>
  <r>
    <x v="139"/>
    <s v="Sales"/>
    <x v="1"/>
    <x v="1"/>
    <s v="TSXX-LOA2014"/>
    <x v="14"/>
    <x v="8"/>
    <s v="EE174097X1"/>
    <n v="-15"/>
    <n v="51750"/>
    <n v="-776250"/>
    <x v="1"/>
    <m/>
    <n v="20240091"/>
    <s v="Dr Carlos Ramiro Llusca (Ecuador)"/>
    <m/>
  </r>
  <r>
    <x v="139"/>
    <s v="Sales"/>
    <x v="0"/>
    <x v="1"/>
    <s v="820-031"/>
    <x v="2"/>
    <x v="2"/>
    <n v="50362"/>
    <n v="-2"/>
    <n v="102340"/>
    <n v="-204680"/>
    <x v="1"/>
    <m/>
    <n v="20240091"/>
    <s v="Dr Carlos Ramiro Llusca (Ecuador)"/>
    <m/>
  </r>
  <r>
    <x v="139"/>
    <s v="Sales"/>
    <x v="0"/>
    <x v="1"/>
    <s v="820-032"/>
    <x v="32"/>
    <x v="19"/>
    <n v="50361"/>
    <n v="-2"/>
    <n v="83600"/>
    <n v="-167200"/>
    <x v="1"/>
    <m/>
    <n v="20240091"/>
    <s v="Dr Carlos Ramiro Llusca (Ecuador)"/>
    <m/>
  </r>
  <r>
    <x v="139"/>
    <s v="Sales"/>
    <x v="1"/>
    <x v="1"/>
    <s v="TSXX-LOA2012"/>
    <x v="19"/>
    <x v="16"/>
    <s v="EE173885X1"/>
    <n v="-15"/>
    <n v="51750"/>
    <n v="-776250"/>
    <x v="1"/>
    <m/>
    <n v="20240091"/>
    <s v="Dr Carlos Ramiro Llusca (Ecuador)"/>
    <m/>
  </r>
  <r>
    <x v="139"/>
    <s v="Sales"/>
    <x v="0"/>
    <x v="0"/>
    <n v="3318235"/>
    <x v="30"/>
    <x v="2"/>
    <s v="NA"/>
    <n v="-2"/>
    <n v="31.311787072243344"/>
    <n v="-62.623574144486689"/>
    <x v="2"/>
    <m/>
    <n v="20240091"/>
    <s v="Dr Carlos Ramiro Llusca (Ecuador)"/>
    <m/>
  </r>
  <r>
    <x v="140"/>
    <s v="Purchasing"/>
    <x v="1"/>
    <x v="0"/>
    <s v="A-1PL-211508"/>
    <x v="5"/>
    <x v="5"/>
    <s v="L231217301"/>
    <n v="30"/>
    <n v="14.447761194029852"/>
    <n v="433.43283582089555"/>
    <x v="2"/>
    <s v="BioRay 20240513"/>
    <m/>
    <m/>
    <m/>
  </r>
  <r>
    <x v="140"/>
    <s v="Purchasing"/>
    <x v="1"/>
    <x v="0"/>
    <s v="A-1PL-212008"/>
    <x v="6"/>
    <x v="6"/>
    <s v="L240314301"/>
    <n v="30"/>
    <n v="14.447761194029852"/>
    <n v="433.43283582089555"/>
    <x v="2"/>
    <s v="BioRay 20240513"/>
    <m/>
    <m/>
    <m/>
  </r>
  <r>
    <x v="139"/>
    <s v="Sales"/>
    <x v="1"/>
    <x v="0"/>
    <s v="A-1PL-212010"/>
    <x v="25"/>
    <x v="7"/>
    <s v="L240404601"/>
    <n v="-15"/>
    <n v="14.583333333333334"/>
    <n v="-218.75"/>
    <x v="2"/>
    <m/>
    <n v="20240091"/>
    <s v="Dr Carlos Ramiro Llusca (Ecuador)"/>
    <m/>
  </r>
  <r>
    <x v="140"/>
    <s v="Purchasing"/>
    <x v="1"/>
    <x v="0"/>
    <s v="A-1PL-212014"/>
    <x v="8"/>
    <x v="8"/>
    <s v="L220407801"/>
    <n v="30"/>
    <n v="14.447761194029852"/>
    <n v="433.43283582089555"/>
    <x v="2"/>
    <s v="BioRay 20240513"/>
    <m/>
    <m/>
    <m/>
  </r>
  <r>
    <x v="140"/>
    <s v="Purchasing"/>
    <x v="1"/>
    <x v="0"/>
    <s v="A-1PL-212012"/>
    <x v="20"/>
    <x v="16"/>
    <s v="L240314801"/>
    <n v="60"/>
    <n v="14.447761194029852"/>
    <n v="866.8656716417911"/>
    <x v="2"/>
    <s v="BioRay 20240513"/>
    <m/>
    <m/>
    <m/>
  </r>
  <r>
    <x v="140"/>
    <s v="Purchasing"/>
    <x v="1"/>
    <x v="0"/>
    <s v="A-1PIZC-212014"/>
    <x v="24"/>
    <x v="20"/>
    <s v="L240313801"/>
    <n v="50"/>
    <n v="18.575692963752665"/>
    <n v="928.78464818763325"/>
    <x v="2"/>
    <s v="BioRay 20240513"/>
    <m/>
    <m/>
    <m/>
  </r>
  <r>
    <x v="140"/>
    <s v="Purchasing"/>
    <x v="1"/>
    <x v="0"/>
    <s v="A-1PIZC-212017"/>
    <x v="22"/>
    <x v="18"/>
    <s v="L240314201"/>
    <n v="30"/>
    <n v="18.575692963752665"/>
    <n v="557.27078891257997"/>
    <x v="2"/>
    <s v="BioRay 20240513"/>
    <m/>
    <m/>
    <m/>
  </r>
  <r>
    <x v="140"/>
    <s v="Purchasing"/>
    <x v="0"/>
    <x v="0"/>
    <n v="3318225"/>
    <x v="23"/>
    <x v="19"/>
    <s v="NA"/>
    <n v="3"/>
    <n v="51.599147121535175"/>
    <n v="154.79744136460553"/>
    <x v="2"/>
    <s v="BioRay 20240513"/>
    <m/>
    <m/>
    <m/>
  </r>
  <r>
    <x v="140"/>
    <s v="Purchasing"/>
    <x v="0"/>
    <x v="0"/>
    <n v="3318055"/>
    <x v="0"/>
    <x v="0"/>
    <s v="NA"/>
    <n v="1"/>
    <n v="309.59488272921106"/>
    <n v="309.59488272921106"/>
    <x v="2"/>
    <s v="BioRay 20240513"/>
    <m/>
    <m/>
    <m/>
  </r>
  <r>
    <x v="140"/>
    <s v="Purchasing"/>
    <x v="1"/>
    <x v="0"/>
    <s v="A-1PL-212010"/>
    <x v="25"/>
    <x v="7"/>
    <s v="L231105301"/>
    <n v="50"/>
    <n v="14.447761194029852"/>
    <n v="722.38805970149258"/>
    <x v="2"/>
    <s v="BioRay 20240513"/>
    <m/>
    <m/>
    <m/>
  </r>
  <r>
    <x v="141"/>
    <s v="Inventory"/>
    <x v="0"/>
    <x v="0"/>
    <n v="3318235"/>
    <x v="30"/>
    <x v="2"/>
    <s v="NA"/>
    <n v="26"/>
    <n v="31.311787072243344"/>
    <n v="628.16326530612241"/>
    <x v="2"/>
    <s v="Inventario recibido de Elsa Arango"/>
    <m/>
    <m/>
    <m/>
  </r>
  <r>
    <x v="141"/>
    <s v="Inventory movement"/>
    <x v="0"/>
    <x v="0"/>
    <n v="3318235"/>
    <x v="30"/>
    <x v="2"/>
    <s v="NA"/>
    <n v="-15"/>
    <n v="31.311787072243344"/>
    <n v="628.16326530612241"/>
    <x v="2"/>
    <m/>
    <m/>
    <s v="Orthopremium ltda"/>
    <s v="Entregados a Orthopremium, pagados a la cuenta Dra Elsa"/>
  </r>
  <r>
    <x v="141"/>
    <s v="Inventory movement"/>
    <x v="0"/>
    <x v="0"/>
    <n v="3308050"/>
    <x v="21"/>
    <x v="17"/>
    <s v="NA"/>
    <n v="-10"/>
    <n v="438441.296969697"/>
    <n v="-4384412.9696969697"/>
    <x v="2"/>
    <m/>
    <m/>
    <s v="Orthopremium ltda"/>
    <s v="Entregados a Orthopremium, pagados a la cuenta Dra Elsa"/>
  </r>
  <r>
    <x v="142"/>
    <s v="Sales"/>
    <x v="1"/>
    <x v="0"/>
    <s v="A-1PL-211508"/>
    <x v="5"/>
    <x v="5"/>
    <s v="L231217301"/>
    <n v="-9"/>
    <n v="14.694879832810868"/>
    <n v="-132.2539184952978"/>
    <x v="2"/>
    <m/>
    <n v="20240090"/>
    <s v="Grupo Helix (Panamá - Dra Ilka)"/>
    <m/>
  </r>
  <r>
    <x v="142"/>
    <s v="Sales"/>
    <x v="1"/>
    <x v="0"/>
    <s v="A-1PL-212008"/>
    <x v="6"/>
    <x v="6"/>
    <s v="L240314301"/>
    <n v="-10"/>
    <n v="14.447761194029852"/>
    <n v="-144.47761194029852"/>
    <x v="2"/>
    <m/>
    <n v="20240090"/>
    <s v="Grupo Helix (Panamá - Dra Ilka)"/>
    <m/>
  </r>
  <r>
    <x v="139"/>
    <s v="Sales"/>
    <x v="1"/>
    <x v="1"/>
    <s v="TSXX-LOA2010"/>
    <x v="7"/>
    <x v="7"/>
    <s v="EE162876X1"/>
    <n v="-5"/>
    <n v="51750"/>
    <n v="-258750"/>
    <x v="1"/>
    <m/>
    <n v="20240091"/>
    <s v="Dr Carlos Ramiro Llusca (Ecuador)"/>
    <m/>
  </r>
  <r>
    <x v="142"/>
    <s v="Sales"/>
    <x v="0"/>
    <x v="0"/>
    <n v="3308050"/>
    <x v="21"/>
    <x v="17"/>
    <s v="NA"/>
    <n v="-2"/>
    <n v="104.3726235741445"/>
    <n v="-208.745247148289"/>
    <x v="2"/>
    <m/>
    <n v="20240090"/>
    <s v="Grupo Helix (Panamá - Dra Ilka)"/>
    <m/>
  </r>
  <r>
    <x v="142"/>
    <s v="Sales"/>
    <x v="1"/>
    <x v="0"/>
    <s v="A-1PL-212010"/>
    <x v="25"/>
    <x v="7"/>
    <s v="L240404601"/>
    <n v="-9"/>
    <n v="14.583333333333334"/>
    <n v="-131.25"/>
    <x v="2"/>
    <m/>
    <n v="20240090"/>
    <s v="Grupo Helix (Panamá - Dra Ilka)"/>
    <m/>
  </r>
  <r>
    <x v="142"/>
    <s v="Sales"/>
    <x v="1"/>
    <x v="0"/>
    <s v="A-1PL-212012"/>
    <x v="20"/>
    <x v="16"/>
    <s v="L240314801"/>
    <n v="-10"/>
    <n v="14.694879832810868"/>
    <n v="-146.94879832810867"/>
    <x v="2"/>
    <m/>
    <n v="20240090"/>
    <s v="Grupo Helix (Panamá - Dra Ilka)"/>
    <m/>
  </r>
  <r>
    <x v="142"/>
    <s v="Sales"/>
    <x v="0"/>
    <x v="0"/>
    <n v="3318235"/>
    <x v="30"/>
    <x v="2"/>
    <s v="NA"/>
    <n v="-2"/>
    <n v="31.311787072243344"/>
    <n v="-62.623574144486689"/>
    <x v="2"/>
    <m/>
    <n v="20240090"/>
    <s v="Grupo Helix (Panamá - Dra Ilka)"/>
    <m/>
  </r>
  <r>
    <x v="143"/>
    <s v="Inventory movement"/>
    <x v="1"/>
    <x v="1"/>
    <s v="TSXX-LOA2010"/>
    <x v="7"/>
    <x v="7"/>
    <s v="EE162882X1"/>
    <n v="1"/>
    <n v="51750"/>
    <n v="51750"/>
    <x v="1"/>
    <m/>
    <m/>
    <m/>
    <s v="Devolucion prestamo"/>
  </r>
  <r>
    <x v="144"/>
    <s v="Inventory movement"/>
    <x v="0"/>
    <x v="1"/>
    <s v="820-029"/>
    <x v="1"/>
    <x v="1"/>
    <n v="52006"/>
    <n v="-5"/>
    <n v="647360"/>
    <n v="-3236800"/>
    <x v="1"/>
    <m/>
    <m/>
    <m/>
    <s v="Entregados Dra Elsa Viaje Mexico"/>
  </r>
  <r>
    <x v="144"/>
    <s v="Inventory movement"/>
    <x v="0"/>
    <x v="1"/>
    <s v="820-031"/>
    <x v="2"/>
    <x v="2"/>
    <s v="NA"/>
    <n v="-3"/>
    <n v="102340"/>
    <n v="-307020"/>
    <x v="1"/>
    <m/>
    <m/>
    <m/>
    <s v="Entregados Dra Elsa Viaje Mexico"/>
  </r>
  <r>
    <x v="145"/>
    <s v="Sales"/>
    <x v="0"/>
    <x v="1"/>
    <s v="820-032"/>
    <x v="32"/>
    <x v="19"/>
    <n v="50361"/>
    <n v="-1"/>
    <n v="83600"/>
    <n v="-83600"/>
    <x v="1"/>
    <m/>
    <n v="20240097"/>
    <s v="Daniella Ramos (Venezuela)"/>
    <m/>
  </r>
  <r>
    <x v="145"/>
    <s v="Gift"/>
    <x v="0"/>
    <x v="1"/>
    <s v="820-032"/>
    <x v="32"/>
    <x v="19"/>
    <n v="50361"/>
    <n v="-1"/>
    <n v="83600"/>
    <n v="-83600"/>
    <x v="1"/>
    <m/>
    <n v="20240097"/>
    <s v="Daniella Ramos (Venezuela)"/>
    <m/>
  </r>
  <r>
    <x v="145"/>
    <s v="Sales"/>
    <x v="1"/>
    <x v="1"/>
    <s v="TSXX-LOA2012"/>
    <x v="19"/>
    <x v="16"/>
    <s v="EE173885X1"/>
    <n v="-8"/>
    <n v="51750"/>
    <n v="-414000"/>
    <x v="1"/>
    <m/>
    <n v="20240098"/>
    <s v="Geraldine Kuan González - Venezuela (COIDES)"/>
    <m/>
  </r>
  <r>
    <x v="146"/>
    <s v="Sales"/>
    <x v="1"/>
    <x v="1"/>
    <s v="TSXX-LOA2012"/>
    <x v="19"/>
    <x v="16"/>
    <s v="EE174096X1"/>
    <n v="-3"/>
    <n v="51750"/>
    <n v="-155250"/>
    <x v="1"/>
    <m/>
    <n v="20240099"/>
    <s v="Clear dental aligners SRL - Costa Rica (COIDES)"/>
    <m/>
  </r>
  <r>
    <x v="146"/>
    <s v="Sales"/>
    <x v="1"/>
    <x v="1"/>
    <s v="TSXX-LOA1508"/>
    <x v="12"/>
    <x v="5"/>
    <s v="EE130757X1"/>
    <n v="-2"/>
    <n v="51750"/>
    <n v="-103500"/>
    <x v="1"/>
    <m/>
    <n v="20240099"/>
    <s v="Clear dental aligners SRL - Costa Rica (COIDES)"/>
    <m/>
  </r>
  <r>
    <x v="146"/>
    <s v="Sales"/>
    <x v="1"/>
    <x v="1"/>
    <s v="TSXX-LOA2012"/>
    <x v="19"/>
    <x v="16"/>
    <s v="EE174096X1"/>
    <n v="-8"/>
    <n v="51750"/>
    <n v="-414000"/>
    <x v="1"/>
    <m/>
    <n v="20240100"/>
    <s v="Morella Andreina Aranguren (Venezuela/ COIDES)"/>
    <m/>
  </r>
  <r>
    <x v="146"/>
    <s v="Sales"/>
    <x v="1"/>
    <x v="1"/>
    <s v="TSXX-LOA2010"/>
    <x v="7"/>
    <x v="7"/>
    <s v="EE162876X1"/>
    <n v="-10"/>
    <n v="51750"/>
    <n v="-517500"/>
    <x v="1"/>
    <m/>
    <n v="20240100"/>
    <s v="Morella Andreina Aranguren (Venezuela/ COIDES)"/>
    <m/>
  </r>
  <r>
    <x v="147"/>
    <s v="Sales"/>
    <x v="1"/>
    <x v="1"/>
    <s v="TSXX-LOA2014"/>
    <x v="14"/>
    <x v="8"/>
    <s v="EE173884X1"/>
    <n v="-10"/>
    <n v="51750"/>
    <n v="-517500"/>
    <x v="1"/>
    <m/>
    <n v="20240101"/>
    <s v="Clinica de Ortodoncia Inversión Feliz - Dra Paula Zuñiga - Costa Rica (COIDES)"/>
    <m/>
  </r>
  <r>
    <x v="147"/>
    <s v="Sales"/>
    <x v="1"/>
    <x v="1"/>
    <s v="TSXX-LOA1508"/>
    <x v="12"/>
    <x v="5"/>
    <s v="EE167606X1"/>
    <n v="-2"/>
    <n v="51750"/>
    <n v="-103500"/>
    <x v="1"/>
    <m/>
    <n v="20240102"/>
    <s v="Priscila Rojas Jiménez - Costa Rica (COIDES)"/>
    <m/>
  </r>
  <r>
    <x v="147"/>
    <s v="Sales"/>
    <x v="1"/>
    <x v="1"/>
    <s v="TSXX-LOA2008"/>
    <x v="13"/>
    <x v="6"/>
    <s v="EE162875X1"/>
    <n v="-2"/>
    <n v="51750"/>
    <n v="-103500"/>
    <x v="1"/>
    <m/>
    <n v="20240102"/>
    <s v="Priscila Rojas Jiménez - Costa Rica (COIDES)"/>
    <m/>
  </r>
  <r>
    <x v="147"/>
    <s v="Sales"/>
    <x v="1"/>
    <x v="1"/>
    <s v="TSXX-LOA2010"/>
    <x v="7"/>
    <x v="7"/>
    <s v="EE162876X1"/>
    <n v="-2"/>
    <n v="51750"/>
    <n v="-103500"/>
    <x v="1"/>
    <m/>
    <n v="20240102"/>
    <s v="Priscila Rojas Jiménez - Costa Rica (COIDES)"/>
    <m/>
  </r>
  <r>
    <x v="148"/>
    <s v="Sales"/>
    <x v="1"/>
    <x v="0"/>
    <s v="A-1N-211508"/>
    <x v="42"/>
    <x v="31"/>
    <s v="L191121001"/>
    <n v="-4"/>
    <n v="22.421917808219177"/>
    <n v="-89.68767123287671"/>
    <x v="2"/>
    <m/>
    <n v="20240104"/>
    <s v="Dr Carlos Ramiro Llusca (Ecuador)"/>
    <m/>
  </r>
  <r>
    <x v="148"/>
    <s v="Sales"/>
    <x v="1"/>
    <x v="1"/>
    <s v="TSXX-LOART2012"/>
    <x v="17"/>
    <x v="14"/>
    <s v="EE152499X1"/>
    <n v="-10"/>
    <n v="51750"/>
    <n v="-517500"/>
    <x v="1"/>
    <m/>
    <n v="20240104"/>
    <s v="Dr Carlos Ramiro Llusca (Ecuador)"/>
    <m/>
  </r>
  <r>
    <x v="148"/>
    <s v="Sales"/>
    <x v="1"/>
    <x v="0"/>
    <s v="A-1PL-212012"/>
    <x v="20"/>
    <x v="16"/>
    <s v="L240314801"/>
    <n v="-15"/>
    <n v="14.694879832810868"/>
    <n v="-220.42319749216301"/>
    <x v="2"/>
    <m/>
    <n v="20240104"/>
    <s v="Dr Carlos Ramiro Llusca (Ecuador)"/>
    <m/>
  </r>
  <r>
    <x v="149"/>
    <s v="Sales"/>
    <x v="1"/>
    <x v="0"/>
    <s v="A-1PL-212012"/>
    <x v="20"/>
    <x v="16"/>
    <s v="L240314801"/>
    <n v="-10"/>
    <n v="14.694879832810868"/>
    <n v="-146.94879832810867"/>
    <x v="2"/>
    <m/>
    <n v="20240105"/>
    <s v="MediLine (JJ Grand Prix - Guatemala)"/>
    <m/>
  </r>
  <r>
    <x v="149"/>
    <s v="Sales"/>
    <x v="1"/>
    <x v="0"/>
    <s v="A-1PL-212010"/>
    <x v="25"/>
    <x v="7"/>
    <s v="L230401801"/>
    <n v="-10"/>
    <n v="69875.829545454544"/>
    <n v="-698758.29545454541"/>
    <x v="1"/>
    <m/>
    <n v="20240105"/>
    <s v="MediLine (JJ Grand Prix - Guatemala)"/>
    <m/>
  </r>
  <r>
    <x v="150"/>
    <s v="Sales"/>
    <x v="1"/>
    <x v="0"/>
    <s v="A-1PL-211508"/>
    <x v="5"/>
    <x v="5"/>
    <s v="L231217301"/>
    <n v="-15"/>
    <n v="14.447761194029852"/>
    <n v="-216.71641791044777"/>
    <x v="2"/>
    <m/>
    <n v="20240108"/>
    <s v="MediLine (JJ Grand Prix - Guatemala)"/>
    <m/>
  </r>
  <r>
    <x v="150"/>
    <s v="Sales"/>
    <x v="1"/>
    <x v="0"/>
    <s v="A-1PIZC-212014"/>
    <x v="24"/>
    <x v="20"/>
    <s v="L240313801"/>
    <n v="-16"/>
    <n v="18.575692963752665"/>
    <n v="-297.21108742004265"/>
    <x v="2"/>
    <m/>
    <n v="20240108"/>
    <s v="MediLine (JJ Grand Prix - Guatemala)"/>
    <m/>
  </r>
  <r>
    <x v="150"/>
    <s v="Sales"/>
    <x v="1"/>
    <x v="0"/>
    <s v="A-1PL-211508"/>
    <x v="5"/>
    <x v="5"/>
    <s v="L231217301"/>
    <n v="-10"/>
    <n v="14.583333333333334"/>
    <n v="583.33333333333337"/>
    <x v="2"/>
    <m/>
    <n v="20240109"/>
    <s v="Jesus Rodriguez Rios (Mexico)"/>
    <m/>
  </r>
  <r>
    <x v="150"/>
    <s v="Sales"/>
    <x v="1"/>
    <x v="0"/>
    <s v="A-1PL-212008"/>
    <x v="6"/>
    <x v="6"/>
    <s v="L240314301"/>
    <n v="-15"/>
    <n v="14.447761194029852"/>
    <n v="-216.71641791044777"/>
    <x v="2"/>
    <m/>
    <n v="20240109"/>
    <s v="Jesus Rodriguez Rios (Mexico)"/>
    <m/>
  </r>
  <r>
    <x v="150"/>
    <s v="Sales"/>
    <x v="1"/>
    <x v="0"/>
    <s v="A-1PIZC-212014"/>
    <x v="24"/>
    <x v="20"/>
    <s v="L240313801"/>
    <n v="-10"/>
    <n v="18.575692963752665"/>
    <n v="-185.75692963752664"/>
    <x v="2"/>
    <m/>
    <n v="20240109"/>
    <s v="Jesus Rodriguez Rios (Mexico)"/>
    <m/>
  </r>
  <r>
    <x v="150"/>
    <s v="Sales"/>
    <x v="1"/>
    <x v="0"/>
    <s v="A-1PL-212012"/>
    <x v="20"/>
    <x v="16"/>
    <s v="L240314801"/>
    <n v="-15"/>
    <n v="14.447761194029852"/>
    <n v="-216.71641791044777"/>
    <x v="2"/>
    <m/>
    <n v="20240109"/>
    <s v="Jesus Rodriguez Rios (Mexico)"/>
    <m/>
  </r>
  <r>
    <x v="150"/>
    <s v="Sales"/>
    <x v="1"/>
    <x v="0"/>
    <s v="A-1PS-222012"/>
    <x v="9"/>
    <x v="9"/>
    <s v="L231105101"/>
    <n v="-10"/>
    <n v="23.091954022988503"/>
    <n v="-230.91954022988503"/>
    <x v="2"/>
    <m/>
    <n v="20240109"/>
    <s v="Jesus Rodriguez Rios (Mexico)"/>
    <m/>
  </r>
  <r>
    <x v="150"/>
    <s v="Sales"/>
    <x v="1"/>
    <x v="0"/>
    <s v="A-1PL-212010"/>
    <x v="25"/>
    <x v="7"/>
    <s v="L231105301"/>
    <n v="-20"/>
    <n v="14.447761194029852"/>
    <n v="-288.95522388059703"/>
    <x v="2"/>
    <m/>
    <n v="20240109"/>
    <s v="Jesus Rodriguez Rios (Mexico)"/>
    <m/>
  </r>
  <r>
    <x v="151"/>
    <s v="Sales"/>
    <x v="1"/>
    <x v="1"/>
    <s v="TSXX-LOA2012"/>
    <x v="19"/>
    <x v="16"/>
    <s v="EE174096X1"/>
    <n v="-9"/>
    <n v="51750"/>
    <n v="-465750"/>
    <x v="1"/>
    <m/>
    <n v="20240113"/>
    <s v="Dra Sofia Cabalceta Pacheco (COIDES Costa Rica)"/>
    <m/>
  </r>
  <r>
    <x v="151"/>
    <s v="Sales"/>
    <x v="1"/>
    <x v="1"/>
    <s v="TSXX-LOA2010"/>
    <x v="7"/>
    <x v="7"/>
    <s v="EE167604X1"/>
    <n v="-5"/>
    <n v="51750"/>
    <n v="-258750"/>
    <x v="1"/>
    <m/>
    <n v="20240113"/>
    <s v="Dra Sofia Cabalceta Pacheco (COIDES Costa Rica)"/>
    <m/>
  </r>
  <r>
    <x v="152"/>
    <s v="Inventory loan"/>
    <x v="1"/>
    <x v="1"/>
    <s v="TSXX-LOA2014"/>
    <x v="14"/>
    <x v="8"/>
    <s v="EE167600X1"/>
    <n v="1"/>
    <n v="51750"/>
    <n v="51750"/>
    <x v="1"/>
    <m/>
    <m/>
    <m/>
    <s v="Devolucion prestamo Virginia Hurtado"/>
  </r>
  <r>
    <x v="153"/>
    <s v="Inventory loan"/>
    <x v="1"/>
    <x v="1"/>
    <s v="TSXX-LOA2014"/>
    <x v="14"/>
    <x v="8"/>
    <s v="EE167600X1"/>
    <n v="1"/>
    <n v="51750"/>
    <n v="51750"/>
    <x v="1"/>
    <m/>
    <m/>
    <m/>
    <m/>
  </r>
  <r>
    <x v="154"/>
    <s v="Sales"/>
    <x v="1"/>
    <x v="1"/>
    <s v="TSXX-LOA1508"/>
    <x v="12"/>
    <x v="5"/>
    <s v="EE167606X1"/>
    <n v="-15"/>
    <n v="51750"/>
    <n v="-776250"/>
    <x v="1"/>
    <m/>
    <n v="20240107"/>
    <s v="Comercial S &amp; K SpA (Juan Peña - Chile)"/>
    <m/>
  </r>
  <r>
    <x v="154"/>
    <s v="Sales"/>
    <x v="1"/>
    <x v="1"/>
    <s v="TSXX-LOA1508"/>
    <x v="12"/>
    <x v="5"/>
    <s v="EE167606X1"/>
    <n v="-12"/>
    <n v="51750"/>
    <n v="-621000"/>
    <x v="1"/>
    <m/>
    <n v="20240107"/>
    <s v="Comercial S &amp; K SpA (Juan Peña - Chile)"/>
    <m/>
  </r>
  <r>
    <x v="154"/>
    <s v="Sales"/>
    <x v="1"/>
    <x v="1"/>
    <s v="TSXX-LOA1508"/>
    <x v="12"/>
    <x v="5"/>
    <s v="EE148346X1"/>
    <n v="-3"/>
    <n v="51750"/>
    <n v="-155250"/>
    <x v="1"/>
    <m/>
    <n v="20240107"/>
    <s v="Comercial S &amp; K SpA (Juan Peña - Chile)"/>
    <m/>
  </r>
  <r>
    <x v="154"/>
    <s v="Sales"/>
    <x v="1"/>
    <x v="1"/>
    <s v="TSXX-LOA2008"/>
    <x v="13"/>
    <x v="6"/>
    <s v="EE162875X1"/>
    <n v="-15"/>
    <n v="51750"/>
    <n v="-776250"/>
    <x v="1"/>
    <m/>
    <n v="20240107"/>
    <s v="Comercial S &amp; K SpA (Juan Peña - Chile)"/>
    <m/>
  </r>
  <r>
    <x v="154"/>
    <s v="Sales"/>
    <x v="1"/>
    <x v="1"/>
    <s v="TSXX-LOA2008"/>
    <x v="13"/>
    <x v="6"/>
    <s v="EE152481X1"/>
    <n v="-10"/>
    <n v="51750"/>
    <n v="-517500"/>
    <x v="1"/>
    <m/>
    <n v="20240107"/>
    <s v="Comercial S &amp; K SpA (Juan Peña - Chile)"/>
    <m/>
  </r>
  <r>
    <x v="154"/>
    <s v="Sales"/>
    <x v="1"/>
    <x v="1"/>
    <s v="TSXX-LOA2014"/>
    <x v="14"/>
    <x v="8"/>
    <s v="EE174097X1"/>
    <n v="-20"/>
    <n v="51750"/>
    <n v="-1035000"/>
    <x v="1"/>
    <m/>
    <n v="20240107"/>
    <s v="Comercial S &amp; K SpA (Juan Peña - Chile)"/>
    <m/>
  </r>
  <r>
    <x v="154"/>
    <s v="Sales"/>
    <x v="1"/>
    <x v="1"/>
    <s v="TSXX-LOA2014"/>
    <x v="14"/>
    <x v="8"/>
    <s v="EE173884X1"/>
    <n v="-12"/>
    <n v="51750"/>
    <n v="-621000"/>
    <x v="1"/>
    <m/>
    <n v="20240107"/>
    <s v="Comercial S &amp; K SpA (Juan Peña - Chile)"/>
    <m/>
  </r>
  <r>
    <x v="154"/>
    <s v="Sales"/>
    <x v="1"/>
    <x v="1"/>
    <s v="TSXX-LOA2017"/>
    <x v="15"/>
    <x v="12"/>
    <s v="EE162879X1"/>
    <n v="-36"/>
    <n v="51750"/>
    <n v="-1863000"/>
    <x v="1"/>
    <m/>
    <n v="20240107"/>
    <s v="Comercial S &amp; K SpA (Juan Peña - Chile)"/>
    <m/>
  </r>
  <r>
    <x v="154"/>
    <s v="Sales"/>
    <x v="0"/>
    <x v="1"/>
    <s v="820-029"/>
    <x v="1"/>
    <x v="1"/>
    <n v="52006"/>
    <n v="-5"/>
    <n v="647360"/>
    <n v="-3236800"/>
    <x v="1"/>
    <m/>
    <n v="20240107"/>
    <s v="Comercial S &amp; K SpA (Juan Peña - Chile)"/>
    <m/>
  </r>
  <r>
    <x v="154"/>
    <s v="Sales"/>
    <x v="0"/>
    <x v="1"/>
    <s v="820-031"/>
    <x v="2"/>
    <x v="2"/>
    <s v="NA"/>
    <n v="-5"/>
    <n v="102340"/>
    <n v="-511700"/>
    <x v="1"/>
    <m/>
    <n v="20240107"/>
    <s v="Comercial S &amp; K SpA (Juan Peña - Chile)"/>
    <m/>
  </r>
  <r>
    <x v="154"/>
    <s v="Sales"/>
    <x v="0"/>
    <x v="1"/>
    <s v="820-028"/>
    <x v="33"/>
    <x v="23"/>
    <s v="NA"/>
    <n v="-5"/>
    <n v="172550"/>
    <n v="-862750"/>
    <x v="1"/>
    <m/>
    <n v="20240107"/>
    <s v="Comercial S &amp; K SpA (Juan Peña - Chile)"/>
    <m/>
  </r>
  <r>
    <x v="154"/>
    <s v="Sales"/>
    <x v="0"/>
    <x v="1"/>
    <s v="820-032"/>
    <x v="32"/>
    <x v="19"/>
    <n v="50361"/>
    <n v="-5"/>
    <n v="83600"/>
    <n v="-418000"/>
    <x v="1"/>
    <m/>
    <n v="20240107"/>
    <s v="Comercial S &amp; K SpA (Juan Peña - Chile)"/>
    <m/>
  </r>
  <r>
    <x v="154"/>
    <s v="Sales"/>
    <x v="1"/>
    <x v="1"/>
    <s v="TSXX-LOA2012"/>
    <x v="19"/>
    <x v="16"/>
    <s v="EE173885X1"/>
    <n v="-15"/>
    <n v="51750"/>
    <n v="-776250"/>
    <x v="1"/>
    <m/>
    <n v="20240107"/>
    <s v="Comercial S &amp; K SpA (Juan Peña - Chile)"/>
    <m/>
  </r>
  <r>
    <x v="154"/>
    <s v="Sales"/>
    <x v="1"/>
    <x v="1"/>
    <s v="TSXX-LOA2010"/>
    <x v="7"/>
    <x v="7"/>
    <s v="EE167604X1"/>
    <n v="-25"/>
    <n v="51750"/>
    <n v="-1293750"/>
    <x v="1"/>
    <m/>
    <n v="20240107"/>
    <s v="Comercial S &amp; K SpA (Juan Peña - Chile)"/>
    <m/>
  </r>
  <r>
    <x v="154"/>
    <s v="Sales"/>
    <x v="1"/>
    <x v="1"/>
    <s v="TSXX-LOA2010"/>
    <x v="7"/>
    <x v="7"/>
    <s v="EE167604X1"/>
    <n v="-5"/>
    <n v="51750"/>
    <n v="-258750"/>
    <x v="1"/>
    <m/>
    <n v="20240119"/>
    <s v="Dr Carlos Ramiro Llusca (Ecuador)"/>
    <m/>
  </r>
  <r>
    <x v="154"/>
    <s v="Sales"/>
    <x v="1"/>
    <x v="0"/>
    <s v="A-1PL-212012"/>
    <x v="20"/>
    <x v="16"/>
    <s v="L240314801"/>
    <n v="-40"/>
    <n v="14.447761194029852"/>
    <n v="-577.91044776119406"/>
    <x v="2"/>
    <m/>
    <n v="20240119"/>
    <s v="Dr Carlos Ramiro Llusca (Ecuador)"/>
    <m/>
  </r>
  <r>
    <x v="154"/>
    <s v="Sales"/>
    <x v="1"/>
    <x v="0"/>
    <s v="A-1PL-212010"/>
    <x v="25"/>
    <x v="7"/>
    <s v="L240404601"/>
    <n v="-20"/>
    <n v="14.5833333333333"/>
    <n v="-291.666666666666"/>
    <x v="2"/>
    <m/>
    <n v="20240119"/>
    <s v="Dr Carlos Ramiro Llusca (Ecuador)"/>
    <m/>
  </r>
  <r>
    <x v="154"/>
    <s v="Sales"/>
    <x v="1"/>
    <x v="0"/>
    <s v="A-1PIZC-212014"/>
    <x v="24"/>
    <x v="20"/>
    <s v="L240313801"/>
    <n v="-20"/>
    <n v="18.575692963752665"/>
    <n v="-371.51385927505328"/>
    <x v="2"/>
    <m/>
    <n v="20240119"/>
    <s v="Dr Carlos Ramiro Llusca (Ecuador)"/>
    <m/>
  </r>
  <r>
    <x v="154"/>
    <s v="Sales"/>
    <x v="0"/>
    <x v="0"/>
    <n v="3318235"/>
    <x v="30"/>
    <x v="2"/>
    <s v="NA"/>
    <n v="-1"/>
    <n v="31.311787072243344"/>
    <n v="-31.311787072243344"/>
    <x v="2"/>
    <m/>
    <n v="20240119"/>
    <s v="Dr Carlos Ramiro Llusca (Ecuador)"/>
    <m/>
  </r>
  <r>
    <x v="154"/>
    <s v="Sales"/>
    <x v="0"/>
    <x v="0"/>
    <n v="3338235"/>
    <x v="34"/>
    <x v="24"/>
    <s v="NA"/>
    <n v="-2"/>
    <n v="153420.53519000002"/>
    <n v="-306841.07038000005"/>
    <x v="1"/>
    <m/>
    <n v="20240119"/>
    <s v="Dr Carlos Ramiro Llusca (Ecuador)"/>
    <m/>
  </r>
  <r>
    <x v="154"/>
    <s v="Sales"/>
    <x v="0"/>
    <x v="0"/>
    <n v="3348235"/>
    <x v="29"/>
    <x v="22"/>
    <s v="NA"/>
    <n v="-1"/>
    <n v="153420.53519000002"/>
    <n v="-153420.53519000002"/>
    <x v="1"/>
    <m/>
    <n v="20240119"/>
    <s v="Dr Carlos Ramiro Llusca (Ecuador)"/>
    <s v="Obsequio autorizado por Dra. Elsa"/>
  </r>
  <r>
    <x v="154"/>
    <s v="Obsequio"/>
    <x v="0"/>
    <x v="0"/>
    <n v="3348235"/>
    <x v="29"/>
    <x v="22"/>
    <s v="NA"/>
    <n v="-1"/>
    <n v="153420.53519000002"/>
    <n v="-153420.53519000002"/>
    <x v="1"/>
    <m/>
    <n v="20240119"/>
    <s v="Dr Carlos Ramiro Llusca (Ecuador)"/>
    <s v="Obsequio autorizado por Dra. Elsa"/>
  </r>
  <r>
    <x v="155"/>
    <s v="Inventory movement"/>
    <x v="1"/>
    <x v="1"/>
    <s v="TSXX-LOA1508"/>
    <x v="12"/>
    <x v="5"/>
    <s v="EE148343X1"/>
    <n v="2"/>
    <n v="51750"/>
    <n v="103500"/>
    <x v="1"/>
    <m/>
    <m/>
    <m/>
    <s v="Prestamo COIDES para completar kit premium Inv 20240120"/>
  </r>
  <r>
    <x v="154"/>
    <s v="Inventory"/>
    <x v="0"/>
    <x v="0"/>
    <n v="3338235"/>
    <x v="34"/>
    <x v="24"/>
    <s v="NA"/>
    <n v="3"/>
    <n v="153420.53519000002"/>
    <n v="460261.60557000007"/>
    <x v="1"/>
    <s v="Inventario recibido de Elsa Arango"/>
    <m/>
    <m/>
    <m/>
  </r>
  <r>
    <x v="155"/>
    <s v="Sales"/>
    <x v="1"/>
    <x v="1"/>
    <s v="TSXX-LOA2014"/>
    <x v="14"/>
    <x v="8"/>
    <s v="EE148373X1"/>
    <n v="-4"/>
    <n v="51750"/>
    <n v="-207000"/>
    <x v="1"/>
    <m/>
    <n v="20240120"/>
    <s v="Betty Lorena Escudero Hernández - (COIDES Francia)"/>
    <m/>
  </r>
  <r>
    <x v="155"/>
    <s v="Sales"/>
    <x v="0"/>
    <x v="1"/>
    <s v="820-029"/>
    <x v="1"/>
    <x v="1"/>
    <n v="52006"/>
    <n v="-1"/>
    <n v="647360"/>
    <n v="-647360"/>
    <x v="1"/>
    <m/>
    <n v="20240120"/>
    <s v="Betty Lorena Escudero Hernández - (COIDES Francia)"/>
    <m/>
  </r>
  <r>
    <x v="155"/>
    <s v="Sales"/>
    <x v="0"/>
    <x v="1"/>
    <s v="820-031"/>
    <x v="2"/>
    <x v="2"/>
    <s v="NA"/>
    <n v="-1"/>
    <n v="102340"/>
    <n v="-102340"/>
    <x v="1"/>
    <m/>
    <n v="20240120"/>
    <s v="Betty Lorena Escudero Hernández - (COIDES Francia)"/>
    <m/>
  </r>
  <r>
    <x v="155"/>
    <s v="Sales"/>
    <x v="1"/>
    <x v="1"/>
    <s v="TSXX-LOA1508"/>
    <x v="12"/>
    <x v="5"/>
    <s v="EE148343X1"/>
    <n v="-2"/>
    <n v="51750"/>
    <n v="-103500"/>
    <x v="1"/>
    <m/>
    <n v="20240120"/>
    <s v="Betty Lorena Escudero Hernández - (COIDES Francia)"/>
    <m/>
  </r>
  <r>
    <x v="155"/>
    <s v="Sales"/>
    <x v="1"/>
    <x v="1"/>
    <s v="TSXX-LOA2008"/>
    <x v="13"/>
    <x v="6"/>
    <s v="EE162875X1"/>
    <n v="-2"/>
    <n v="51750"/>
    <n v="-103500"/>
    <x v="1"/>
    <m/>
    <n v="20240120"/>
    <s v="Betty Lorena Escudero Hernández - (COIDES Francia)"/>
    <m/>
  </r>
  <r>
    <x v="155"/>
    <s v="Sales"/>
    <x v="1"/>
    <x v="1"/>
    <s v="TSXX-LOA2012"/>
    <x v="19"/>
    <x v="16"/>
    <s v="EE174096X1"/>
    <n v="-2"/>
    <n v="51750"/>
    <n v="-103500"/>
    <x v="1"/>
    <m/>
    <n v="20240120"/>
    <s v="Betty Lorena Escudero Hernández - (COIDES Francia)"/>
    <m/>
  </r>
  <r>
    <x v="155"/>
    <s v="Sales"/>
    <x v="1"/>
    <x v="1"/>
    <s v="TSXX-LOA2014"/>
    <x v="14"/>
    <x v="8"/>
    <s v="EE174097X1"/>
    <n v="-1"/>
    <n v="51750"/>
    <n v="-51750"/>
    <x v="1"/>
    <m/>
    <n v="20240120"/>
    <s v="Betty Lorena Escudero Hernández - (COIDES Francia)"/>
    <m/>
  </r>
  <r>
    <x v="155"/>
    <s v="Sales"/>
    <x v="1"/>
    <x v="1"/>
    <s v="TSXX-LOA2012"/>
    <x v="19"/>
    <x v="16"/>
    <s v="EE174096X1"/>
    <n v="-2"/>
    <n v="51750"/>
    <n v="-103500"/>
    <x v="1"/>
    <m/>
    <n v="20240120"/>
    <s v="Betty Lorena Escudero Hernández - (COIDES Francia)"/>
    <m/>
  </r>
  <r>
    <x v="156"/>
    <s v="Inventory movement"/>
    <x v="1"/>
    <x v="1"/>
    <s v="TSXX-LOA1508"/>
    <x v="12"/>
    <x v="5"/>
    <s v="EE148343X1"/>
    <n v="2"/>
    <n v="51750"/>
    <n v="103500"/>
    <x v="1"/>
    <m/>
    <m/>
    <m/>
    <m/>
  </r>
  <r>
    <x v="156"/>
    <s v="Inventory loan"/>
    <x v="1"/>
    <x v="1"/>
    <s v="TSXX-LOA2014"/>
    <x v="14"/>
    <x v="8"/>
    <s v="EE173884X1"/>
    <n v="-20"/>
    <n v="51750"/>
    <n v="-1035000"/>
    <x v="1"/>
    <m/>
    <m/>
    <m/>
    <s v="Prestamo a Virginia venta Orthopremium"/>
  </r>
  <r>
    <x v="156"/>
    <s v="Sales"/>
    <x v="1"/>
    <x v="0"/>
    <s v="A-1PL-212008"/>
    <x v="6"/>
    <x v="6"/>
    <s v="L240314301"/>
    <n v="-2"/>
    <n v="14.583333333333334"/>
    <n v="161.05592105263159"/>
    <x v="2"/>
    <m/>
    <n v="20240121"/>
    <s v="Smile Arc (Panamá - Dr Martinelli)"/>
    <m/>
  </r>
  <r>
    <x v="156"/>
    <s v="Sales"/>
    <x v="1"/>
    <x v="0"/>
    <s v="A-1PL-212014"/>
    <x v="8"/>
    <x v="8"/>
    <s v=" L220304601"/>
    <n v="-3"/>
    <n v="69131"/>
    <n v="2419585"/>
    <x v="1"/>
    <m/>
    <n v="20240121"/>
    <s v="Smile Arc (Panamá - Dr Martinelli)"/>
    <m/>
  </r>
  <r>
    <x v="156"/>
    <s v="Sales"/>
    <x v="1"/>
    <x v="0"/>
    <s v="A-1PIZC-212014"/>
    <x v="24"/>
    <x v="20"/>
    <s v="L240313801"/>
    <n v="-4"/>
    <n v="18.575692963752665"/>
    <n v="932.0723684210526"/>
    <x v="2"/>
    <m/>
    <n v="20240121"/>
    <s v="Smile Arc (Panamá - Dr Martinelli)"/>
    <m/>
  </r>
  <r>
    <x v="156"/>
    <s v="Sales"/>
    <x v="1"/>
    <x v="0"/>
    <s v="A-1PIZC-212017"/>
    <x v="22"/>
    <x v="18"/>
    <s v=" L230500801"/>
    <n v="-5"/>
    <n v="75398.578723404251"/>
    <n v="7539857.8723404249"/>
    <x v="1"/>
    <m/>
    <n v="20240121"/>
    <s v="Smile Arc (Panamá - Dr Martinelli)"/>
    <m/>
  </r>
  <r>
    <x v="156"/>
    <s v="Sales"/>
    <x v="1"/>
    <x v="1"/>
    <s v="TSXX-LOA2008"/>
    <x v="13"/>
    <x v="6"/>
    <s v="EE167605X1"/>
    <n v="-2"/>
    <n v="51750"/>
    <n v="2587500"/>
    <x v="1"/>
    <m/>
    <n v="20240121"/>
    <s v="Smile Arc (Panamá - Dr Martinelli)"/>
    <m/>
  </r>
  <r>
    <x v="156"/>
    <s v="Sales"/>
    <x v="1"/>
    <x v="1"/>
    <s v="TSXX-LOA2008"/>
    <x v="13"/>
    <x v="6"/>
    <s v="EE162875X1"/>
    <n v="-7"/>
    <n v="51750"/>
    <n v="2173500"/>
    <x v="1"/>
    <m/>
    <n v="20240121"/>
    <s v="Smile Arc (Panamá - Dr Martinelli)"/>
    <m/>
  </r>
  <r>
    <x v="156"/>
    <s v="Sales"/>
    <x v="1"/>
    <x v="1"/>
    <s v="TSXX-LOA2012"/>
    <x v="19"/>
    <x v="16"/>
    <s v="EE174096X1"/>
    <n v="-4"/>
    <n v="51750"/>
    <n v="13455000"/>
    <x v="1"/>
    <m/>
    <n v="20240121"/>
    <s v="Smile Arc (Panamá - Dr Martinelli)"/>
    <m/>
  </r>
  <r>
    <x v="156"/>
    <s v="Sales"/>
    <x v="1"/>
    <x v="0"/>
    <s v="A-1PL-212012"/>
    <x v="20"/>
    <x v="16"/>
    <s v="L240314801"/>
    <n v="-5"/>
    <n v="14.447761194029852"/>
    <n v="-72.238805970149258"/>
    <x v="2"/>
    <m/>
    <n v="20240121"/>
    <s v="Smile Arc (Panamá - Dr Martinelli)"/>
    <m/>
  </r>
  <r>
    <x v="156"/>
    <s v="Inventory loan"/>
    <x v="1"/>
    <x v="1"/>
    <s v="TSXX-LOA2012"/>
    <x v="19"/>
    <x v="16"/>
    <s v="EE174096X1"/>
    <n v="-20"/>
    <n v="51750"/>
    <n v="-1035000"/>
    <x v="1"/>
    <m/>
    <m/>
    <m/>
    <s v="Prestamo a Virginia venta Orthopremium"/>
  </r>
  <r>
    <x v="157"/>
    <s v="Inventory loan"/>
    <x v="1"/>
    <x v="1"/>
    <s v="TSXX-LOA1508"/>
    <x v="12"/>
    <x v="5"/>
    <s v="EE148347X1"/>
    <n v="33"/>
    <n v="51750"/>
    <n v="1707750"/>
    <x v="1"/>
    <m/>
    <m/>
    <m/>
    <s v="Prestamo por parte de COIDES"/>
  </r>
  <r>
    <x v="157"/>
    <s v="Inventory loan"/>
    <x v="1"/>
    <x v="1"/>
    <s v="TSXX-LOA2014"/>
    <x v="14"/>
    <x v="8"/>
    <s v="EE173879X1"/>
    <n v="20"/>
    <n v="51750"/>
    <n v="1035000"/>
    <x v="1"/>
    <m/>
    <m/>
    <m/>
    <s v="Devolucion Prestamo a Virginia venta Orthopremium"/>
  </r>
  <r>
    <x v="157"/>
    <s v="Inventory loan"/>
    <x v="1"/>
    <x v="1"/>
    <s v="TSXX-LOA2012"/>
    <x v="19"/>
    <x v="16"/>
    <s v="EE173878X1"/>
    <n v="20"/>
    <n v="51750"/>
    <n v="1035000"/>
    <x v="1"/>
    <m/>
    <m/>
    <m/>
    <s v="Devolucion Prestamo a Virginia venta Orthopremium"/>
  </r>
  <r>
    <x v="157"/>
    <s v="Inventory loan"/>
    <x v="1"/>
    <x v="1"/>
    <s v="TSXX-LOA2014"/>
    <x v="14"/>
    <x v="8"/>
    <s v="EE173879X1"/>
    <n v="-20"/>
    <n v="51750"/>
    <n v="-1035000"/>
    <x v="1"/>
    <m/>
    <m/>
    <m/>
    <s v="Prestamo COIDES curso Dra Patricia Vergara"/>
  </r>
  <r>
    <x v="157"/>
    <s v="Inventory loan"/>
    <x v="1"/>
    <x v="1"/>
    <s v="TSXX-LOA2012"/>
    <x v="19"/>
    <x v="16"/>
    <s v="EE173878X1"/>
    <n v="-20"/>
    <n v="51750"/>
    <n v="-1035000"/>
    <x v="1"/>
    <m/>
    <m/>
    <m/>
    <s v="Prestamo COIDES curso Dra Patricia Vergara"/>
  </r>
  <r>
    <x v="156"/>
    <s v="Sales"/>
    <x v="1"/>
    <x v="0"/>
    <s v="A-1PL-212010"/>
    <x v="25"/>
    <x v="7"/>
    <s v="L230401801"/>
    <n v="-3"/>
    <n v="69875.829545454544"/>
    <n v="3493791.4772727271"/>
    <x v="1"/>
    <m/>
    <n v="20240121"/>
    <s v="Smile Arc (Panamá - Dr Martinelli)"/>
    <m/>
  </r>
  <r>
    <x v="156"/>
    <s v="Sales"/>
    <x v="1"/>
    <x v="1"/>
    <s v="TSXX-LOA2010"/>
    <x v="7"/>
    <x v="7"/>
    <s v="EE167604X1"/>
    <n v="-4"/>
    <n v="51750"/>
    <n v="5175000"/>
    <x v="1"/>
    <m/>
    <n v="20240121"/>
    <s v="Smile Arc (Panamá - Dr Martinelli)"/>
    <m/>
  </r>
  <r>
    <x v="158"/>
    <s v="Sales"/>
    <x v="1"/>
    <x v="1"/>
    <s v="TSXX-LOACE1508"/>
    <x v="31"/>
    <x v="13"/>
    <s v="EE148382X1"/>
    <n v="-7"/>
    <n v="51750"/>
    <n v="-362250"/>
    <x v="1"/>
    <m/>
    <n v="20240125"/>
    <s v="Global Connection &amp; Innovation LLC (Mauricio Arbelaez - USA)"/>
    <m/>
  </r>
  <r>
    <x v="158"/>
    <s v="Sales"/>
    <x v="1"/>
    <x v="1"/>
    <s v="TSXX-LOA1508"/>
    <x v="12"/>
    <x v="5"/>
    <s v="EE148347X1"/>
    <n v="-30"/>
    <n v="51750"/>
    <n v="-1552500"/>
    <x v="1"/>
    <m/>
    <n v="20240125"/>
    <s v="Global Connection &amp; Innovation LLC (Mauricio Arbelaez - USA)"/>
    <m/>
  </r>
  <r>
    <x v="158"/>
    <s v="Sales"/>
    <x v="1"/>
    <x v="1"/>
    <s v="TSXX-LOA2010"/>
    <x v="7"/>
    <x v="7"/>
    <s v="EE167604X1"/>
    <n v="-15"/>
    <n v="51750"/>
    <n v="-776250"/>
    <x v="1"/>
    <m/>
    <n v="20240125"/>
    <s v="Global Connection &amp; Innovation LLC (Mauricio Arbelaez - USA)"/>
    <m/>
  </r>
  <r>
    <x v="158"/>
    <s v="Sales"/>
    <x v="0"/>
    <x v="1"/>
    <s v="820-031"/>
    <x v="2"/>
    <x v="2"/>
    <s v="NA"/>
    <n v="-6"/>
    <n v="102340"/>
    <n v="-614040"/>
    <x v="1"/>
    <m/>
    <n v="20240125"/>
    <s v="Global Connection &amp; Innovation LLC (Mauricio Arbelaez - USA)"/>
    <m/>
  </r>
  <r>
    <x v="158"/>
    <s v="Sales"/>
    <x v="0"/>
    <x v="1"/>
    <s v="820-028"/>
    <x v="33"/>
    <x v="23"/>
    <s v="NA"/>
    <n v="-2"/>
    <n v="145000"/>
    <n v="-290000"/>
    <x v="1"/>
    <m/>
    <n v="20240125"/>
    <s v="Global Connection &amp; Innovation LLC (Mauricio Arbelaez - USA)"/>
    <m/>
  </r>
  <r>
    <x v="158"/>
    <s v="Sales"/>
    <x v="0"/>
    <x v="1"/>
    <s v="820-032"/>
    <x v="32"/>
    <x v="19"/>
    <s v="NA"/>
    <n v="-2"/>
    <n v="83600"/>
    <n v="-167200"/>
    <x v="1"/>
    <m/>
    <n v="20240125"/>
    <s v="Global Connection &amp; Innovation LLC (Mauricio Arbelaez - USA)"/>
    <m/>
  </r>
  <r>
    <x v="158"/>
    <s v="Purchasing"/>
    <x v="1"/>
    <x v="0"/>
    <s v="A-1PL-212012"/>
    <x v="20"/>
    <x v="16"/>
    <s v="L240530601"/>
    <n v="100"/>
    <n v="14.569553805774278"/>
    <n v="1456.9553805774278"/>
    <x v="2"/>
    <s v="BioRay 20240802"/>
    <m/>
    <m/>
    <m/>
  </r>
  <r>
    <x v="158"/>
    <s v="Purchasing"/>
    <x v="1"/>
    <x v="0"/>
    <s v="A-1PL-211508"/>
    <x v="5"/>
    <x v="5"/>
    <m/>
    <n v="30"/>
    <n v="14.569553805774278"/>
    <n v="437.08661417322833"/>
    <x v="2"/>
    <s v="BioRay 20240802"/>
    <m/>
    <m/>
    <m/>
  </r>
  <r>
    <x v="158"/>
    <s v="Purchasing"/>
    <x v="1"/>
    <x v="0"/>
    <s v="A-1PL-212008"/>
    <x v="6"/>
    <x v="6"/>
    <s v="L240533701"/>
    <n v="20"/>
    <n v="14.569553805774278"/>
    <n v="291.39107611548559"/>
    <x v="2"/>
    <s v="BioRay 20240802"/>
    <m/>
    <m/>
    <m/>
  </r>
  <r>
    <x v="158"/>
    <s v="Inventory movement"/>
    <x v="1"/>
    <x v="1"/>
    <s v="TSXX-LOA2010"/>
    <x v="7"/>
    <x v="7"/>
    <m/>
    <n v="-2"/>
    <n v="51750"/>
    <n v="-103500"/>
    <x v="1"/>
    <m/>
    <m/>
    <m/>
    <s v="Entrega a Virginia USO Consultorios Dra Elsa"/>
  </r>
  <r>
    <x v="158"/>
    <s v="Purchasing"/>
    <x v="1"/>
    <x v="0"/>
    <s v="A-1PIZC-212014"/>
    <x v="24"/>
    <x v="20"/>
    <s v="L240701501"/>
    <n v="50"/>
    <n v="18.73228346456693"/>
    <n v="936.61417322834643"/>
    <x v="2"/>
    <s v="BioRay 20240802"/>
    <m/>
    <m/>
    <m/>
  </r>
  <r>
    <x v="158"/>
    <s v="Purchasing"/>
    <x v="0"/>
    <x v="0"/>
    <n v="3318235"/>
    <x v="30"/>
    <x v="2"/>
    <s v="NA"/>
    <n v="10"/>
    <n v="31.220472440944881"/>
    <n v="312.20472440944883"/>
    <x v="2"/>
    <s v="BioRay 20240802"/>
    <m/>
    <m/>
    <m/>
  </r>
  <r>
    <x v="158"/>
    <s v="Purchasing"/>
    <x v="0"/>
    <x v="0"/>
    <n v="3308050"/>
    <x v="21"/>
    <x v="17"/>
    <s v="NA"/>
    <n v="3"/>
    <n v="104.06824146981627"/>
    <n v="312.20472440944883"/>
    <x v="2"/>
    <s v="BioRay 20240802"/>
    <m/>
    <m/>
    <m/>
  </r>
  <r>
    <x v="158"/>
    <s v="Purchasing"/>
    <x v="1"/>
    <x v="0"/>
    <s v="A-1PL-211508"/>
    <x v="5"/>
    <x v="5"/>
    <s v="L240405101"/>
    <n v="30"/>
    <n v="14.569553805774278"/>
    <n v="437.08661417322833"/>
    <x v="2"/>
    <s v="BioRay 20240805"/>
    <m/>
    <m/>
    <m/>
  </r>
  <r>
    <x v="158"/>
    <s v="Purchasing"/>
    <x v="1"/>
    <x v="0"/>
    <s v="A-1PL-212012"/>
    <x v="20"/>
    <x v="16"/>
    <s v="L240530601"/>
    <n v="100"/>
    <n v="14.569553805774278"/>
    <n v="1456.9553805774278"/>
    <x v="2"/>
    <s v="BioRay 20240805"/>
    <m/>
    <m/>
    <m/>
  </r>
  <r>
    <x v="158"/>
    <s v="Purchasing"/>
    <x v="1"/>
    <x v="0"/>
    <s v="A-1PL-212008"/>
    <x v="6"/>
    <x v="6"/>
    <s v="L240533701"/>
    <n v="20"/>
    <n v="14.569553805774278"/>
    <n v="291.39107611548559"/>
    <x v="2"/>
    <s v="BioRay 20240805"/>
    <m/>
    <m/>
    <m/>
  </r>
  <r>
    <x v="158"/>
    <s v="Purchasing"/>
    <x v="1"/>
    <x v="0"/>
    <s v="A-1PIZC-212014"/>
    <x v="24"/>
    <x v="20"/>
    <s v="L240701501"/>
    <n v="50"/>
    <n v="18.73228346456693"/>
    <n v="936.61417322834643"/>
    <x v="2"/>
    <s v="BioRay 20240805"/>
    <m/>
    <m/>
    <m/>
  </r>
  <r>
    <x v="158"/>
    <s v="Purchasing"/>
    <x v="0"/>
    <x v="0"/>
    <n v="3318235"/>
    <x v="30"/>
    <x v="2"/>
    <s v="NA"/>
    <n v="10"/>
    <n v="31.220472440944881"/>
    <n v="312.20472440944883"/>
    <x v="2"/>
    <s v="BioRay 20240805"/>
    <m/>
    <m/>
    <m/>
  </r>
  <r>
    <x v="158"/>
    <s v="Purchasing"/>
    <x v="0"/>
    <x v="0"/>
    <n v="3308050"/>
    <x v="21"/>
    <x v="17"/>
    <s v="NA"/>
    <n v="3"/>
    <n v="104.06824146981627"/>
    <n v="312.20472440944883"/>
    <x v="2"/>
    <s v="BioRay 20240805"/>
    <m/>
    <m/>
    <m/>
  </r>
  <r>
    <x v="159"/>
    <s v="Sales"/>
    <x v="1"/>
    <x v="1"/>
    <s v="TSXX-LOACE1508"/>
    <x v="16"/>
    <x v="13"/>
    <s v="EE167607X1"/>
    <n v="-20"/>
    <n v="51750"/>
    <n v="-1035000"/>
    <x v="1"/>
    <m/>
    <n v="20240126"/>
    <s v="Julio Rodríguez (El Salvador)"/>
    <m/>
  </r>
  <r>
    <x v="159"/>
    <s v="Sales"/>
    <x v="1"/>
    <x v="1"/>
    <s v="TSXX-LOA2008"/>
    <x v="13"/>
    <x v="6"/>
    <s v="EE173887X1"/>
    <n v="-20"/>
    <n v="51750"/>
    <n v="-1035000"/>
    <x v="1"/>
    <m/>
    <n v="20240126"/>
    <s v="Julio Rodríguez (El Salvador)"/>
    <m/>
  </r>
  <r>
    <x v="159"/>
    <s v="Sales"/>
    <x v="0"/>
    <x v="0"/>
    <n v="3348235"/>
    <x v="29"/>
    <x v="22"/>
    <s v="NA"/>
    <n v="-3"/>
    <n v="153420.53519000002"/>
    <n v="-460261.60557000007"/>
    <x v="2"/>
    <m/>
    <n v="20240126"/>
    <s v="Julio Rodríguez (El Salvador)"/>
    <m/>
  </r>
  <r>
    <x v="159"/>
    <s v="Sales"/>
    <x v="0"/>
    <x v="1"/>
    <s v="820-028"/>
    <x v="33"/>
    <x v="23"/>
    <s v="NA"/>
    <n v="-6"/>
    <n v="145000"/>
    <n v="-870000"/>
    <x v="1"/>
    <m/>
    <n v="20240126"/>
    <s v="Julio Rodríguez (El Salvador)"/>
    <m/>
  </r>
  <r>
    <x v="159"/>
    <s v="Sales"/>
    <x v="0"/>
    <x v="1"/>
    <s v="820-032"/>
    <x v="32"/>
    <x v="19"/>
    <n v="50361"/>
    <n v="-6"/>
    <n v="83600"/>
    <n v="-501600"/>
    <x v="1"/>
    <m/>
    <n v="20240126"/>
    <s v="Julio Rodríguez (El Salvador)"/>
    <m/>
  </r>
  <r>
    <x v="159"/>
    <s v="Sales"/>
    <x v="0"/>
    <x v="0"/>
    <n v="3338235"/>
    <x v="34"/>
    <x v="24"/>
    <s v="NA"/>
    <n v="-1"/>
    <n v="153420.53519000002"/>
    <n v="-153420.53519000002"/>
    <x v="1"/>
    <m/>
    <n v="20240126"/>
    <s v="Julio Rodríguez (El Salvador)"/>
    <m/>
  </r>
  <r>
    <x v="160"/>
    <s v="Inventory loan"/>
    <x v="1"/>
    <x v="1"/>
    <s v="TSXX-LOA2008"/>
    <x v="13"/>
    <x v="6"/>
    <s v="EE152481X1"/>
    <n v="-2"/>
    <n v="51750"/>
    <n v="-103500"/>
    <x v="1"/>
    <m/>
    <m/>
    <s v="Prestamo Virginia Hurtado"/>
    <m/>
  </r>
  <r>
    <x v="161"/>
    <s v="Inventory movement"/>
    <x v="1"/>
    <x v="1"/>
    <s v="TSXX-LOA2008"/>
    <x v="13"/>
    <x v="6"/>
    <s v="EE162375X1"/>
    <n v="2"/>
    <n v="51750"/>
    <n v="103500"/>
    <x v="1"/>
    <m/>
    <m/>
    <s v="Devolucion Prestamo Virginia Hurtado"/>
    <m/>
  </r>
  <r>
    <x v="158"/>
    <s v="Purchasing"/>
    <x v="1"/>
    <x v="0"/>
    <s v="A-1PL-212010"/>
    <x v="25"/>
    <x v="7"/>
    <s v="L240610101"/>
    <n v="15"/>
    <n v="14.569553805774278"/>
    <n v="218.54330708661416"/>
    <x v="2"/>
    <s v="BioRay 20240802"/>
    <m/>
    <m/>
    <m/>
  </r>
  <r>
    <x v="161"/>
    <s v="Sales"/>
    <x v="1"/>
    <x v="1"/>
    <s v="TSXX-LOA2014"/>
    <x v="14"/>
    <x v="8"/>
    <s v="EE173884X1"/>
    <n v="-15"/>
    <n v="51750"/>
    <n v="-776250"/>
    <x v="1"/>
    <m/>
    <n v="20240130"/>
    <s v="Dr. Pedro Carballo (El Salvador-COIDES)"/>
    <m/>
  </r>
  <r>
    <x v="158"/>
    <s v="Purchasing"/>
    <x v="1"/>
    <x v="0"/>
    <s v="A-1PL-212010"/>
    <x v="25"/>
    <x v="7"/>
    <s v="L240610101"/>
    <n v="15"/>
    <n v="14.569553805774278"/>
    <n v="218.54330708661416"/>
    <x v="2"/>
    <s v="BioRay 20240805"/>
    <m/>
    <m/>
    <m/>
  </r>
  <r>
    <x v="161"/>
    <s v="Sales"/>
    <x v="1"/>
    <x v="1"/>
    <s v="TSXX-LOA2008"/>
    <x v="13"/>
    <x v="6"/>
    <s v="EE152481X1"/>
    <n v="-27"/>
    <n v="51750"/>
    <n v="5175000"/>
    <x v="1"/>
    <m/>
    <n v="20240130"/>
    <s v="Dr. Pedro Carballo (El Salvador-COIDES)"/>
    <m/>
  </r>
  <r>
    <x v="161"/>
    <s v="Sales"/>
    <x v="1"/>
    <x v="1"/>
    <s v="TSXX-LOA1508"/>
    <x v="12"/>
    <x v="5"/>
    <s v="EE148347X1"/>
    <n v="-3"/>
    <n v="51750"/>
    <n v="-155250"/>
    <x v="1"/>
    <m/>
    <n v="20240130"/>
    <s v="Dr. Pedro Carballo (El Salvador-COIDES)"/>
    <m/>
  </r>
  <r>
    <x v="161"/>
    <s v="Inventory loan"/>
    <x v="1"/>
    <x v="1"/>
    <s v="TSXX-LOA2010"/>
    <x v="7"/>
    <x v="7"/>
    <s v="EE167604X1"/>
    <n v="-1"/>
    <n v="51750"/>
    <n v="-51750"/>
    <x v="1"/>
    <m/>
    <m/>
    <m/>
    <s v="Prestamo COIDES curso Dra Patricia Vergara"/>
  </r>
  <r>
    <x v="161"/>
    <s v="Sales"/>
    <x v="1"/>
    <x v="1"/>
    <s v="TSXX-LOA2012"/>
    <x v="19"/>
    <x v="16"/>
    <s v="EE174096X1"/>
    <n v="-10"/>
    <n v="51750"/>
    <n v="13455000"/>
    <x v="1"/>
    <m/>
    <n v="20240130"/>
    <s v="Dr. Pedro Carballo (El Salvador-COIDES)"/>
    <m/>
  </r>
  <r>
    <x v="162"/>
    <s v="Sales"/>
    <x v="1"/>
    <x v="1"/>
    <s v="TSXX-LOA2010"/>
    <x v="7"/>
    <x v="7"/>
    <s v="EE174093X1"/>
    <n v="-13"/>
    <n v="51750"/>
    <n v="-672750"/>
    <x v="1"/>
    <m/>
    <n v="20240127"/>
    <s v="Comercial S &amp; K SpA (Juan Peña - Chile)"/>
    <m/>
  </r>
  <r>
    <x v="162"/>
    <s v="Sales"/>
    <x v="1"/>
    <x v="1"/>
    <s v="TSXX-LOA2012"/>
    <x v="19"/>
    <x v="16"/>
    <s v="EE174096X1"/>
    <n v="-30"/>
    <n v="51750"/>
    <n v="-1552500"/>
    <x v="1"/>
    <m/>
    <n v="20240127"/>
    <s v="Comercial S &amp; K SpA (Juan Peña - Chile)"/>
    <m/>
  </r>
  <r>
    <x v="162"/>
    <s v="Sales"/>
    <x v="1"/>
    <x v="1"/>
    <s v="TSXX-LOA2014"/>
    <x v="14"/>
    <x v="8"/>
    <s v="EE173884X1"/>
    <n v="-12"/>
    <n v="51750"/>
    <n v="-621000"/>
    <x v="1"/>
    <m/>
    <n v="20240127"/>
    <s v="Comercial S &amp; K SpA (Juan Peña - Chile)"/>
    <m/>
  </r>
  <r>
    <x v="162"/>
    <s v="Sales"/>
    <x v="1"/>
    <x v="1"/>
    <s v="TSXX-LOA2014"/>
    <x v="14"/>
    <x v="8"/>
    <s v="EE174097X1"/>
    <n v="-20"/>
    <n v="51750"/>
    <n v="-1035000"/>
    <x v="1"/>
    <m/>
    <n v="20240131"/>
    <s v="INNOVATRADE LLC Mexico - Claudio Gutierrez"/>
    <m/>
  </r>
  <r>
    <x v="162"/>
    <s v="Sales"/>
    <x v="1"/>
    <x v="1"/>
    <s v="TSXX-LOA2012"/>
    <x v="19"/>
    <x v="16"/>
    <s v="EE174096X1"/>
    <n v="-3"/>
    <n v="51750"/>
    <n v="-1035000"/>
    <x v="1"/>
    <m/>
    <n v="20240131"/>
    <s v="INNOVATRADE LLC Mexico - Claudio Gutierrez"/>
    <m/>
  </r>
  <r>
    <x v="161"/>
    <s v="Sales"/>
    <x v="1"/>
    <x v="1"/>
    <s v="TSXX-LOA2010"/>
    <x v="7"/>
    <x v="7"/>
    <s v="EE174092X1"/>
    <n v="-15"/>
    <n v="51750"/>
    <n v="1035000"/>
    <x v="1"/>
    <m/>
    <n v="20240130"/>
    <s v="Dr. Pedro Carballo (El Salvador-COIDES)"/>
    <m/>
  </r>
  <r>
    <x v="162"/>
    <s v="Sales"/>
    <x v="1"/>
    <x v="1"/>
    <s v="TSXX-LOA2008"/>
    <x v="13"/>
    <x v="6"/>
    <s v="EE162875X1"/>
    <n v="-10"/>
    <n v="51750"/>
    <n v="-517500"/>
    <x v="1"/>
    <m/>
    <n v="20240131"/>
    <s v="INNOVATRADE LLC Mexico - Claudio Gutierrez"/>
    <m/>
  </r>
  <r>
    <x v="162"/>
    <s v="Sales"/>
    <x v="0"/>
    <x v="1"/>
    <s v="820-031"/>
    <x v="2"/>
    <x v="2"/>
    <s v="NA"/>
    <n v="-4"/>
    <n v="102340"/>
    <n v="-409360"/>
    <x v="1"/>
    <m/>
    <n v="20240131"/>
    <s v="INNOVATRADE LLC Mexico - Claudio Gutierrez"/>
    <m/>
  </r>
  <r>
    <x v="162"/>
    <s v="Sales"/>
    <x v="1"/>
    <x v="1"/>
    <s v="TSXX-LOA2012"/>
    <x v="19"/>
    <x v="16"/>
    <s v="EE173885X1"/>
    <n v="-17"/>
    <n v="51750"/>
    <n v="-879750"/>
    <x v="1"/>
    <m/>
    <n v="20240131"/>
    <s v="INNOVATRADE LLC Mexico - Claudio Gutierrez"/>
    <m/>
  </r>
  <r>
    <x v="162"/>
    <s v="Gift"/>
    <x v="0"/>
    <x v="1"/>
    <s v="820-029"/>
    <x v="1"/>
    <x v="1"/>
    <s v="NA"/>
    <n v="-3"/>
    <n v="647360"/>
    <n v="-1942080"/>
    <x v="1"/>
    <m/>
    <n v="20240131"/>
    <s v="INNOVATRADE LLC Mexico - Claudio Gutierrez"/>
    <s v="Obsequio autorizado por Dra. Elsa"/>
  </r>
  <r>
    <x v="162"/>
    <s v="Gift"/>
    <x v="0"/>
    <x v="1"/>
    <s v="820-031"/>
    <x v="2"/>
    <x v="2"/>
    <s v="NA"/>
    <n v="-3"/>
    <n v="102340"/>
    <n v="-307020"/>
    <x v="1"/>
    <m/>
    <n v="20240131"/>
    <s v="INNOVATRADE LLC Mexico - Claudio Gutierrez"/>
    <m/>
  </r>
  <r>
    <x v="163"/>
    <s v="Purchasing"/>
    <x v="1"/>
    <x v="1"/>
    <s v="TSXX-LOA1508"/>
    <x v="12"/>
    <x v="5"/>
    <s v="EE173883X1"/>
    <n v="1"/>
    <n v="51750"/>
    <n v="51750"/>
    <x v="1"/>
    <s v="SAMPEDRO FV 144521"/>
    <m/>
    <m/>
    <m/>
  </r>
  <r>
    <x v="163"/>
    <s v="Purchasing"/>
    <x v="1"/>
    <x v="1"/>
    <s v="TSXX-LOA1508"/>
    <x v="12"/>
    <x v="5"/>
    <s v="EE178088X1"/>
    <n v="99"/>
    <n v="51750"/>
    <n v="5123250"/>
    <x v="1"/>
    <s v="SAMPEDRO FV 144521"/>
    <m/>
    <m/>
    <m/>
  </r>
  <r>
    <x v="163"/>
    <s v="Purchasing"/>
    <x v="1"/>
    <x v="1"/>
    <s v="TSXX-LOA2014"/>
    <x v="14"/>
    <x v="8"/>
    <s v="EE178093X1"/>
    <n v="50"/>
    <n v="51750"/>
    <n v="2587500"/>
    <x v="1"/>
    <s v="SAMPEDRO FV 144521"/>
    <m/>
    <m/>
    <m/>
  </r>
  <r>
    <x v="163"/>
    <s v="Purchasing"/>
    <x v="1"/>
    <x v="1"/>
    <s v="TSXX-LOART2012"/>
    <x v="17"/>
    <x v="14"/>
    <s v="EE152483X1"/>
    <n v="4"/>
    <n v="51750"/>
    <n v="207000"/>
    <x v="1"/>
    <s v="SAMPEDRO FV 144521"/>
    <m/>
    <m/>
    <m/>
  </r>
  <r>
    <x v="163"/>
    <s v="Purchasing"/>
    <x v="1"/>
    <x v="1"/>
    <s v="TSXX-LOART2012"/>
    <x v="17"/>
    <x v="14"/>
    <s v="EE152496X1"/>
    <n v="2"/>
    <n v="51750"/>
    <n v="103500"/>
    <x v="1"/>
    <s v="SAMPEDRO FV 144521"/>
    <m/>
    <m/>
    <m/>
  </r>
  <r>
    <x v="163"/>
    <s v="Purchasing"/>
    <x v="1"/>
    <x v="1"/>
    <s v="TSXX-LOART2012"/>
    <x v="17"/>
    <x v="14"/>
    <s v="EE152497X1"/>
    <n v="79"/>
    <n v="51750"/>
    <n v="4088250"/>
    <x v="1"/>
    <s v="SAMPEDRO FV 144521"/>
    <m/>
    <m/>
    <m/>
  </r>
  <r>
    <x v="163"/>
    <s v="Purchasing"/>
    <x v="1"/>
    <x v="1"/>
    <s v="TSXX-LOART2012"/>
    <x v="17"/>
    <x v="14"/>
    <s v="EE152500X1"/>
    <n v="15"/>
    <n v="51750"/>
    <n v="776250"/>
    <x v="1"/>
    <s v="SAMPEDRO FV 144521"/>
    <m/>
    <m/>
    <m/>
  </r>
  <r>
    <x v="163"/>
    <s v="Inventory movement"/>
    <x v="1"/>
    <x v="1"/>
    <s v="TSXX-LOA2020"/>
    <x v="44"/>
    <x v="25"/>
    <s v="EE160216X1"/>
    <n v="-1"/>
    <n v="60750"/>
    <n v="-60750"/>
    <x v="1"/>
    <m/>
    <m/>
    <s v="Uso consultorio Dra Elsa"/>
    <m/>
  </r>
  <r>
    <x v="163"/>
    <s v="Inventory movement"/>
    <x v="1"/>
    <x v="1"/>
    <s v="TSXX-LOA2025"/>
    <x v="45"/>
    <x v="26"/>
    <s v="EE160217X1"/>
    <n v="-3"/>
    <n v="60750"/>
    <n v="-182250"/>
    <x v="1"/>
    <m/>
    <m/>
    <s v="Entregado a Virginia hurtado para Cirugia Hospital San Jose"/>
    <m/>
  </r>
  <r>
    <x v="163"/>
    <s v="Inventory movement"/>
    <x v="1"/>
    <x v="1"/>
    <s v="TSXX-LOA2030"/>
    <x v="46"/>
    <x v="27"/>
    <s v="EE160218X1"/>
    <n v="-3"/>
    <n v="60750"/>
    <n v="-182250"/>
    <x v="1"/>
    <m/>
    <m/>
    <s v="Entregado a Virginia hurtado para Cirugia Hospital San Jose"/>
    <m/>
  </r>
  <r>
    <x v="163"/>
    <s v="Inventory movement"/>
    <x v="1"/>
    <x v="1"/>
    <s v="TSXX-LOA2040"/>
    <x v="48"/>
    <x v="29"/>
    <s v="CL160220X1"/>
    <n v="-3"/>
    <n v="60750"/>
    <n v="-182250"/>
    <x v="1"/>
    <m/>
    <m/>
    <s v="Entregado a Virginia hurtado para Cirugia Hospital San Jose"/>
    <m/>
  </r>
  <r>
    <x v="163"/>
    <s v="Inventory movement"/>
    <x v="1"/>
    <x v="1"/>
    <s v="TSXX-LOA2035"/>
    <x v="47"/>
    <x v="28"/>
    <s v="EE160219X1"/>
    <n v="-3"/>
    <n v="60750"/>
    <n v="-182250"/>
    <x v="1"/>
    <m/>
    <m/>
    <s v="Entregado a Virginia hurtado para Cirugia Hospital San Jose"/>
    <m/>
  </r>
  <r>
    <x v="163"/>
    <s v="Training"/>
    <x v="0"/>
    <x v="1"/>
    <s v="820-031"/>
    <x v="2"/>
    <x v="2"/>
    <s v="NA"/>
    <n v="-3"/>
    <n v="102340"/>
    <n v="-307020"/>
    <x v="1"/>
    <m/>
    <m/>
    <s v="Certificación"/>
    <s v="Entrega a Virginia para Uso SAIC 5"/>
  </r>
  <r>
    <x v="163"/>
    <s v="Training"/>
    <x v="0"/>
    <x v="1"/>
    <s v="820-029"/>
    <x v="1"/>
    <x v="1"/>
    <s v="NA"/>
    <n v="-3"/>
    <n v="647360"/>
    <n v="-1942080"/>
    <x v="1"/>
    <m/>
    <m/>
    <s v="Certificación"/>
    <s v="Entrega a Virginia para Uso SAIC 5"/>
  </r>
  <r>
    <x v="163"/>
    <s v="Training"/>
    <x v="0"/>
    <x v="1"/>
    <s v="820-028"/>
    <x v="33"/>
    <x v="23"/>
    <s v="NA"/>
    <n v="-9"/>
    <n v="145000"/>
    <n v="-1305000"/>
    <x v="1"/>
    <m/>
    <m/>
    <s v="Certificación"/>
    <s v="Entrega a Virginia para Uso SAIC 5"/>
  </r>
  <r>
    <x v="163"/>
    <s v="Training"/>
    <x v="1"/>
    <x v="1"/>
    <s v="TSXX-LOA1508"/>
    <x v="12"/>
    <x v="5"/>
    <s v="EE178088X1"/>
    <n v="-11"/>
    <n v="51750"/>
    <n v="-569250"/>
    <x v="1"/>
    <m/>
    <m/>
    <s v="Certificación"/>
    <s v="Entrega a Virginia SAIC 5"/>
  </r>
  <r>
    <x v="163"/>
    <s v="Training"/>
    <x v="1"/>
    <x v="1"/>
    <s v="TSXX-LOA2014"/>
    <x v="14"/>
    <x v="8"/>
    <s v="EE178093X1"/>
    <n v="-4"/>
    <n v="51750"/>
    <n v="-207000"/>
    <x v="1"/>
    <m/>
    <m/>
    <s v="Certificación"/>
    <s v="Entrega a Virginia SAIC 5"/>
  </r>
  <r>
    <x v="164"/>
    <s v="Sales"/>
    <x v="1"/>
    <x v="1"/>
    <s v="TSXX-LOA2008"/>
    <x v="13"/>
    <x v="6"/>
    <s v="EE173887X1"/>
    <n v="-5"/>
    <n v="51750"/>
    <n v="-258750"/>
    <x v="1"/>
    <m/>
    <n v="20240164"/>
    <s v="Carlos Villegas"/>
    <m/>
  </r>
  <r>
    <x v="164"/>
    <s v="Sales"/>
    <x v="1"/>
    <x v="1"/>
    <s v="TSXX-LOA2020"/>
    <x v="44"/>
    <x v="25"/>
    <s v="EE160216X1"/>
    <n v="-2"/>
    <n v="60750"/>
    <n v="-121500"/>
    <x v="1"/>
    <m/>
    <n v="20240164"/>
    <s v="Carlos Villegas"/>
    <m/>
  </r>
  <r>
    <x v="164"/>
    <s v="Sales"/>
    <x v="1"/>
    <x v="1"/>
    <s v="TSXX-LOA2025"/>
    <x v="45"/>
    <x v="26"/>
    <s v="EE160217X1"/>
    <n v="-1"/>
    <n v="60750"/>
    <n v="-60750"/>
    <x v="1"/>
    <m/>
    <n v="20240164"/>
    <s v="Carlos Villegas"/>
    <m/>
  </r>
  <r>
    <x v="164"/>
    <s v="Sales"/>
    <x v="1"/>
    <x v="1"/>
    <s v="TSXX-LOA2030"/>
    <x v="46"/>
    <x v="27"/>
    <s v="EE160218X1"/>
    <n v="-4"/>
    <n v="60750"/>
    <n v="-243000"/>
    <x v="1"/>
    <m/>
    <n v="20240164"/>
    <s v="Carlos Villegas"/>
    <m/>
  </r>
  <r>
    <x v="164"/>
    <s v="Sales"/>
    <x v="1"/>
    <x v="1"/>
    <s v="TSXX-LOA2035"/>
    <x v="47"/>
    <x v="28"/>
    <s v="EE160219X1"/>
    <n v="-5"/>
    <n v="60750"/>
    <n v="-303750"/>
    <x v="1"/>
    <m/>
    <n v="20240164"/>
    <s v="Carlos Villegas"/>
    <m/>
  </r>
  <r>
    <x v="164"/>
    <s v="Sales"/>
    <x v="1"/>
    <x v="1"/>
    <s v="TSXX-LOA2040"/>
    <x v="48"/>
    <x v="29"/>
    <s v="CL160220X1"/>
    <n v="-4"/>
    <n v="60750"/>
    <n v="-243000"/>
    <x v="1"/>
    <m/>
    <n v="20240164"/>
    <s v="Carlos Villegas"/>
    <m/>
  </r>
  <r>
    <x v="164"/>
    <s v="Sales"/>
    <x v="1"/>
    <x v="1"/>
    <s v="TSXX-LOA2012"/>
    <x v="19"/>
    <x v="16"/>
    <s v="EE174096X1"/>
    <n v="-7"/>
    <n v="51750"/>
    <n v="-362250"/>
    <x v="1"/>
    <m/>
    <n v="20240164"/>
    <s v="Carlos Villegas"/>
    <m/>
  </r>
  <r>
    <x v="165"/>
    <s v="Sales"/>
    <x v="1"/>
    <x v="1"/>
    <s v="TSXX-LOA2012"/>
    <x v="19"/>
    <x v="16"/>
    <s v="EE174096X1"/>
    <n v="-50"/>
    <n v="51750"/>
    <n v="-2587500"/>
    <x v="1"/>
    <m/>
    <n v="20240139"/>
    <s v="INNOVATRADE LLC Mexico - Claudio Gutierrez"/>
    <m/>
  </r>
  <r>
    <x v="162"/>
    <s v="Sales"/>
    <x v="1"/>
    <x v="1"/>
    <s v="TSXX-LOA2010"/>
    <x v="7"/>
    <x v="7"/>
    <s v="EE162876X1"/>
    <n v="-10"/>
    <n v="51750"/>
    <n v="-517500"/>
    <x v="1"/>
    <m/>
    <n v="20240131"/>
    <s v="INNOVATRADE LLC Mexico - Claudio Gutierrez"/>
    <m/>
  </r>
  <r>
    <x v="164"/>
    <s v="Sales"/>
    <x v="1"/>
    <x v="1"/>
    <s v="TSXX-LOA2010"/>
    <x v="7"/>
    <x v="7"/>
    <s v="EE171843X1"/>
    <n v="-5"/>
    <n v="51750"/>
    <n v="-258750"/>
    <x v="1"/>
    <m/>
    <n v="20240164"/>
    <s v="Carlos Villegas"/>
    <m/>
  </r>
  <r>
    <x v="165"/>
    <s v="Sales"/>
    <x v="1"/>
    <x v="1"/>
    <s v="TSXX-LOA2010"/>
    <x v="7"/>
    <x v="7"/>
    <s v="EE174093X1"/>
    <n v="-6"/>
    <n v="51750"/>
    <n v="-310500"/>
    <x v="1"/>
    <m/>
    <n v="20240139"/>
    <s v="INNOVATRADE LLC Mexico - Claudio Gutierrez"/>
    <m/>
  </r>
  <r>
    <x v="165"/>
    <s v="Sales"/>
    <x v="1"/>
    <x v="1"/>
    <s v="TSXX-LOA2010"/>
    <x v="7"/>
    <x v="7"/>
    <s v="EE174095X1"/>
    <n v="-41"/>
    <n v="51750"/>
    <n v="-2121750"/>
    <x v="1"/>
    <m/>
    <n v="20240139"/>
    <s v="INNOVATRADE LLC Mexico - Claudio Gutierrez"/>
    <m/>
  </r>
  <r>
    <x v="165"/>
    <s v="Sales"/>
    <x v="1"/>
    <x v="1"/>
    <s v="TSXX-LOA2010"/>
    <x v="7"/>
    <x v="7"/>
    <s v="EE173886X1"/>
    <n v="-3"/>
    <n v="51750"/>
    <n v="-155250"/>
    <x v="1"/>
    <m/>
    <n v="20240139"/>
    <s v="INNOVATRADE LLC Mexico - Claudio Gutierrez"/>
    <m/>
  </r>
  <r>
    <x v="165"/>
    <s v="Sales"/>
    <x v="1"/>
    <x v="0"/>
    <s v="A-1PIZC-212014"/>
    <x v="24"/>
    <x v="20"/>
    <s v="L240701501"/>
    <n v="-25"/>
    <n v="18.73228346456693"/>
    <n v="-468.30708661417322"/>
    <x v="2"/>
    <m/>
    <n v="20240138"/>
    <s v="MediLine (JJ Grand Prix - Guatemala)"/>
    <m/>
  </r>
  <r>
    <x v="166"/>
    <s v="Inventory movement"/>
    <x v="0"/>
    <x v="1"/>
    <s v="820-031"/>
    <x v="2"/>
    <x v="2"/>
    <s v="NA"/>
    <n v="-3"/>
    <n v="102340"/>
    <n v="-307020"/>
    <x v="1"/>
    <m/>
    <m/>
    <s v="Certificación"/>
    <s v="Entrega por parte de Virginia, quedan para uso de entrenamientos"/>
  </r>
  <r>
    <x v="166"/>
    <s v="Inventory movement"/>
    <x v="0"/>
    <x v="1"/>
    <s v="820-029"/>
    <x v="1"/>
    <x v="1"/>
    <n v="52006"/>
    <n v="-3"/>
    <n v="647360"/>
    <n v="-1942080"/>
    <x v="1"/>
    <m/>
    <m/>
    <s v="Certificación"/>
    <s v="Entrega por parte de Virginia, queda para uso de entrenamientos"/>
  </r>
  <r>
    <x v="166"/>
    <s v="Inventory movement"/>
    <x v="0"/>
    <x v="1"/>
    <s v="820-028"/>
    <x v="33"/>
    <x v="23"/>
    <s v="NA"/>
    <n v="6"/>
    <n v="145000"/>
    <n v="870000"/>
    <x v="1"/>
    <m/>
    <m/>
    <s v="Certificación"/>
    <s v="Entrega por parte de Virginia"/>
  </r>
  <r>
    <x v="166"/>
    <s v="Inventory movement"/>
    <x v="0"/>
    <x v="1"/>
    <s v="820-028"/>
    <x v="33"/>
    <x v="23"/>
    <s v="NA"/>
    <n v="3"/>
    <n v="145000"/>
    <n v="435000"/>
    <x v="1"/>
    <m/>
    <m/>
    <s v="Certificación"/>
    <s v="Entrega por parte de Virginia, queda para uso de entrenamientos"/>
  </r>
  <r>
    <x v="167"/>
    <s v="Sales"/>
    <x v="1"/>
    <x v="0"/>
    <s v="A-1PL-211508"/>
    <x v="5"/>
    <x v="5"/>
    <s v="L231217301"/>
    <n v="-3"/>
    <n v="14.583333333333334"/>
    <n v="583.33333333333337"/>
    <x v="2"/>
    <m/>
    <n v="20240140"/>
    <s v="MediLine (JJ Grand Prix - Guatemala)"/>
    <m/>
  </r>
  <r>
    <x v="165"/>
    <s v="Sales"/>
    <x v="1"/>
    <x v="0"/>
    <s v="A-1PL-212010"/>
    <x v="25"/>
    <x v="7"/>
    <s v="L230401801"/>
    <n v="-7"/>
    <n v="69875.829545454544"/>
    <n v="3493791.4772727271"/>
    <x v="1"/>
    <m/>
    <n v="20240138"/>
    <s v="MediLine (JJ Grand Prix - Guatemala)"/>
    <m/>
  </r>
  <r>
    <x v="167"/>
    <s v="Sales"/>
    <x v="1"/>
    <x v="0"/>
    <s v="A-1PIZC-212014"/>
    <x v="24"/>
    <x v="20"/>
    <s v="L240701501"/>
    <n v="-10"/>
    <n v="18.73228346456693"/>
    <n v="-187.3228346456693"/>
    <x v="2"/>
    <m/>
    <n v="20240140"/>
    <s v="MediLine (JJ Grand Prix - Guatemala)"/>
    <m/>
  </r>
  <r>
    <x v="167"/>
    <s v="Sales"/>
    <x v="1"/>
    <x v="0"/>
    <s v="A-1PL-212012"/>
    <x v="20"/>
    <x v="16"/>
    <s v="L240530601"/>
    <n v="-10"/>
    <n v="14.569553805774278"/>
    <n v="-145.69553805774279"/>
    <x v="2"/>
    <m/>
    <n v="20240140"/>
    <s v="MediLine (JJ Grand Prix - Guatemala)"/>
    <m/>
  </r>
  <r>
    <x v="165"/>
    <s v="Sales"/>
    <x v="1"/>
    <x v="0"/>
    <s v="A-1PL-212010"/>
    <x v="25"/>
    <x v="7"/>
    <s v="L230303301"/>
    <n v="-3"/>
    <n v="69875.829545454544"/>
    <n v="1397516.5909090908"/>
    <x v="1"/>
    <m/>
    <n v="20240138"/>
    <s v="MediLine (JJ Grand Prix - Guatemala)"/>
    <m/>
  </r>
  <r>
    <x v="167"/>
    <s v="Sales"/>
    <x v="1"/>
    <x v="0"/>
    <s v="A-1PL-212010"/>
    <x v="25"/>
    <x v="7"/>
    <s v="L230303301"/>
    <n v="-10"/>
    <n v="69875.829545454544"/>
    <n v="-698758.29545454541"/>
    <x v="1"/>
    <m/>
    <n v="20240140"/>
    <s v="MediLine (JJ Grand Prix - Guatemala)"/>
    <m/>
  </r>
  <r>
    <x v="168"/>
    <s v="Sales"/>
    <x v="1"/>
    <x v="0"/>
    <s v="A-1N-212008"/>
    <x v="43"/>
    <x v="32"/>
    <s v="L200300701"/>
    <n v="-3"/>
    <n v="18"/>
    <n v="-54"/>
    <x v="2"/>
    <m/>
    <n v="20240141"/>
    <s v="Dr Carlos Ramiro Llusca (Ecuador)"/>
    <m/>
  </r>
  <r>
    <x v="168"/>
    <s v="Sales"/>
    <x v="1"/>
    <x v="0"/>
    <s v="A-1PL-212014"/>
    <x v="8"/>
    <x v="8"/>
    <s v="L220407801"/>
    <n v="-10"/>
    <n v="14.447761194029852"/>
    <n v="-144.47761194029852"/>
    <x v="2"/>
    <m/>
    <n v="20240141"/>
    <s v="Dr Carlos Ramiro Llusca (Ecuador)"/>
    <m/>
  </r>
  <r>
    <x v="168"/>
    <s v="Sales"/>
    <x v="1"/>
    <x v="1"/>
    <s v="TSXX-LOA2010"/>
    <x v="7"/>
    <x v="7"/>
    <s v="EE167604X1"/>
    <n v="-3"/>
    <n v="51750"/>
    <n v="-155250"/>
    <x v="1"/>
    <m/>
    <n v="20240141"/>
    <s v="Dr Carlos Ramiro Llusca (Ecuador)"/>
    <m/>
  </r>
  <r>
    <x v="168"/>
    <s v="Sales"/>
    <x v="1"/>
    <x v="1"/>
    <s v="TSXX-LOA2010"/>
    <x v="7"/>
    <x v="7"/>
    <s v="EE174092X1"/>
    <n v="-3"/>
    <n v="51750"/>
    <n v="-155250"/>
    <x v="1"/>
    <m/>
    <n v="20240141"/>
    <s v="Dr Carlos Ramiro Llusca (Ecuador)"/>
    <m/>
  </r>
  <r>
    <x v="168"/>
    <s v="Sales"/>
    <x v="1"/>
    <x v="0"/>
    <s v="A-1PL-211508"/>
    <x v="5"/>
    <x v="5"/>
    <s v="L240405101"/>
    <n v="-14"/>
    <n v="14.569553805774278"/>
    <n v="-203.9737532808399"/>
    <x v="2"/>
    <m/>
    <n v="20240141"/>
    <s v="Dr Carlos Ramiro Llusca (Ecuador)"/>
    <m/>
  </r>
  <r>
    <x v="168"/>
    <s v="Sales"/>
    <x v="1"/>
    <x v="0"/>
    <s v="A-1PL-212012"/>
    <x v="20"/>
    <x v="16"/>
    <s v="L240530601"/>
    <n v="-40"/>
    <n v="14.569553805774278"/>
    <n v="-582.78215223097118"/>
    <x v="2"/>
    <m/>
    <n v="20240141"/>
    <s v="Dr Carlos Ramiro Llusca (Ecuador)"/>
    <m/>
  </r>
  <r>
    <x v="169"/>
    <s v="Sales"/>
    <x v="1"/>
    <x v="0"/>
    <s v="A-1PIZC-212014"/>
    <x v="24"/>
    <x v="20"/>
    <s v="L240701501"/>
    <n v="-14"/>
    <n v="18.73228346456693"/>
    <n v="-262.25196850393701"/>
    <x v="2"/>
    <m/>
    <n v="20240143"/>
    <s v="Grupo Helix (Panamá - Dra Ilka)"/>
    <m/>
  </r>
  <r>
    <x v="169"/>
    <s v="Sales"/>
    <x v="1"/>
    <x v="0"/>
    <s v="A-1PL-212012"/>
    <x v="20"/>
    <x v="16"/>
    <s v="L240530601"/>
    <n v="-7"/>
    <n v="14.569553805774278"/>
    <n v="-101.98687664041995"/>
    <x v="2"/>
    <m/>
    <n v="20240143"/>
    <s v="Grupo Helix (Panamá - Dra Ilka)"/>
    <m/>
  </r>
  <r>
    <x v="169"/>
    <s v="Sales"/>
    <x v="1"/>
    <x v="0"/>
    <s v="A-1PIZC-212014"/>
    <x v="24"/>
    <x v="20"/>
    <s v="L240701501"/>
    <n v="-8"/>
    <n v="18.73228346456693"/>
    <n v="-149.85826771653544"/>
    <x v="2"/>
    <m/>
    <n v="20240142"/>
    <s v="Smile Arc (Panamá - Dr Martinelli)"/>
    <m/>
  </r>
  <r>
    <x v="169"/>
    <s v="Sales"/>
    <x v="1"/>
    <x v="0"/>
    <s v="A-1PL-211508"/>
    <x v="5"/>
    <x v="5"/>
    <s v="L240405101"/>
    <n v="-4"/>
    <n v="14.569553805774278"/>
    <n v="-58.278215223097114"/>
    <x v="2"/>
    <m/>
    <n v="20240142"/>
    <s v="Smile Arc (Panamá - Dr Martinelli)"/>
    <m/>
  </r>
  <r>
    <x v="169"/>
    <s v="Sales"/>
    <x v="1"/>
    <x v="0"/>
    <s v="M-211308"/>
    <x v="3"/>
    <x v="3"/>
    <s v="L210206901"/>
    <n v="-3"/>
    <n v="73331"/>
    <n v="-219993"/>
    <x v="1"/>
    <m/>
    <n v="20240142"/>
    <s v="Smile Arc (Panamá - Dr Martinelli)"/>
    <s v="Devolucion Mauricio Arbelaez"/>
  </r>
  <r>
    <x v="169"/>
    <s v="Sales"/>
    <x v="1"/>
    <x v="0"/>
    <s v="A-1PL-212012"/>
    <x v="20"/>
    <x v="16"/>
    <s v="L240530601"/>
    <n v="-10"/>
    <n v="14.569553805774278"/>
    <n v="-145.69553805774279"/>
    <x v="2"/>
    <m/>
    <n v="20240142"/>
    <s v="Smile Arc (Panamá - Dr Martinelli)"/>
    <m/>
  </r>
  <r>
    <x v="170"/>
    <s v="Inventory movement"/>
    <x v="0"/>
    <x v="0"/>
    <n v="3308050"/>
    <x v="21"/>
    <x v="17"/>
    <s v="NA"/>
    <n v="-10"/>
    <n v="104.3726235741445"/>
    <n v="-1043.726235741445"/>
    <x v="2"/>
    <m/>
    <m/>
    <s v="Orthopremium ltda"/>
    <s v="Entregados a Orthopremium, pagados a la cuenta Dra Elsa"/>
  </r>
  <r>
    <x v="170"/>
    <s v="Inventory movement"/>
    <x v="0"/>
    <x v="0"/>
    <n v="3318235"/>
    <x v="30"/>
    <x v="2"/>
    <s v="NA"/>
    <n v="-13"/>
    <n v="31.220472440944881"/>
    <n v="-405.86614173228344"/>
    <x v="2"/>
    <m/>
    <m/>
    <s v="Orthopremium ltda"/>
    <s v="Entregados a Orthopremium, pagados a la cuenta Dra Elsa"/>
  </r>
  <r>
    <x v="168"/>
    <s v="Sales"/>
    <x v="1"/>
    <x v="0"/>
    <s v="A-1PL-212010"/>
    <x v="25"/>
    <x v="7"/>
    <s v="L240610101"/>
    <n v="-11"/>
    <n v="14.569553805774278"/>
    <n v="-160.26509186351706"/>
    <x v="2"/>
    <m/>
    <n v="20240141"/>
    <s v="Dr Carlos Ramiro Llusca (Ecuador)"/>
    <m/>
  </r>
  <r>
    <x v="170"/>
    <s v="Inventory movement"/>
    <x v="1"/>
    <x v="1"/>
    <s v="TSXX-LOA2014"/>
    <x v="14"/>
    <x v="8"/>
    <s v="EE167600X1"/>
    <n v="-1"/>
    <n v="51750"/>
    <n v="-51750"/>
    <x v="1"/>
    <m/>
    <m/>
    <m/>
    <s v="Uso consultorio Dra Elsa"/>
  </r>
  <r>
    <x v="170"/>
    <s v="Inventory movement"/>
    <x v="1"/>
    <x v="1"/>
    <s v="TSXX-LOA2008"/>
    <x v="13"/>
    <x v="6"/>
    <s v="EE162375X1"/>
    <n v="-1"/>
    <n v="51750"/>
    <n v="-51750"/>
    <x v="1"/>
    <m/>
    <m/>
    <m/>
    <s v="Uso consultorio Dra Elsa"/>
  </r>
  <r>
    <x v="171"/>
    <s v="Sales"/>
    <x v="1"/>
    <x v="1"/>
    <s v="TSXX-LOA2008"/>
    <x v="13"/>
    <x v="6"/>
    <s v="EE152481X1"/>
    <n v="-5"/>
    <n v="51750"/>
    <n v="-258750"/>
    <x v="1"/>
    <m/>
    <n v="20240144"/>
    <s v="Rodrigo García (Costa Rica)"/>
    <m/>
  </r>
  <r>
    <x v="168"/>
    <s v="Sales"/>
    <x v="1"/>
    <x v="0"/>
    <s v="A-1PL-212010"/>
    <x v="25"/>
    <x v="7"/>
    <s v="L230401801"/>
    <n v="-9"/>
    <n v="69875.829545454544"/>
    <n v="-628882.46590909094"/>
    <x v="1"/>
    <m/>
    <n v="20240141"/>
    <s v="Dr Carlos Ramiro Llusca (Ecuador)"/>
    <m/>
  </r>
  <r>
    <x v="170"/>
    <s v="Inventory movement"/>
    <x v="1"/>
    <x v="1"/>
    <s v="TSXX-LOA2010"/>
    <x v="7"/>
    <x v="7"/>
    <s v="EE167604X1"/>
    <n v="-1"/>
    <n v="51750"/>
    <n v="-51750"/>
    <x v="1"/>
    <m/>
    <m/>
    <m/>
    <s v="Uso consultorio Dra Elsa"/>
  </r>
  <r>
    <x v="171"/>
    <s v="Sales"/>
    <x v="1"/>
    <x v="1"/>
    <s v="TSXX-LOA2014"/>
    <x v="14"/>
    <x v="8"/>
    <s v="EE173884X1"/>
    <n v="-10"/>
    <n v="51750"/>
    <n v="-517500"/>
    <x v="1"/>
    <m/>
    <n v="20240144"/>
    <s v="Rodrigo García (Costa Rica)"/>
    <m/>
  </r>
  <r>
    <x v="171"/>
    <s v="Sales"/>
    <x v="0"/>
    <x v="1"/>
    <s v="820-028"/>
    <x v="33"/>
    <x v="23"/>
    <s v="NA"/>
    <n v="-2"/>
    <n v="145000"/>
    <n v="-290000"/>
    <x v="1"/>
    <m/>
    <n v="20240144"/>
    <s v="Rodrigo García (Costa Rica)"/>
    <s v="Entrega por parte de Virginia"/>
  </r>
  <r>
    <x v="171"/>
    <s v="Sales"/>
    <x v="0"/>
    <x v="1"/>
    <s v="820-032"/>
    <x v="32"/>
    <x v="19"/>
    <n v="50361"/>
    <n v="-2"/>
    <n v="83600"/>
    <n v="-167200"/>
    <x v="1"/>
    <m/>
    <n v="20240144"/>
    <s v="Rodrigo García (Costa Rica)"/>
    <m/>
  </r>
  <r>
    <x v="171"/>
    <s v="Sales"/>
    <x v="1"/>
    <x v="1"/>
    <s v="TSXX-LOA2012"/>
    <x v="19"/>
    <x v="16"/>
    <s v="EE174096X1"/>
    <n v="-6"/>
    <n v="51750"/>
    <n v="-310500"/>
    <x v="1"/>
    <m/>
    <n v="20240144"/>
    <s v="Rodrigo García (Costa Rica)"/>
    <m/>
  </r>
  <r>
    <x v="171"/>
    <s v="Sales"/>
    <x v="1"/>
    <x v="1"/>
    <s v="TSXX-LOA2010"/>
    <x v="7"/>
    <x v="7"/>
    <s v="EE174092X1"/>
    <n v="-2"/>
    <n v="51750"/>
    <n v="-103500"/>
    <x v="1"/>
    <m/>
    <n v="20240144"/>
    <s v="Rodrigo García (Costa Rica)"/>
    <m/>
  </r>
  <r>
    <x v="171"/>
    <s v="Sales"/>
    <x v="1"/>
    <x v="1"/>
    <s v="TSXX-LOA2010"/>
    <x v="7"/>
    <x v="7"/>
    <s v="EE167604X1"/>
    <n v="-1"/>
    <n v="51750"/>
    <n v="-51750"/>
    <x v="1"/>
    <m/>
    <n v="20240144"/>
    <s v="Rodrigo García (Costa Rica)"/>
    <m/>
  </r>
  <r>
    <x v="172"/>
    <s v="Gift"/>
    <x v="1"/>
    <x v="1"/>
    <s v="TSXX-LOA2014"/>
    <x v="14"/>
    <x v="8"/>
    <s v="EE167603X1"/>
    <n v="-2"/>
    <n v="51750"/>
    <n v="-103500"/>
    <x v="1"/>
    <m/>
    <m/>
    <m/>
    <s v="Obsequio Dr Cesar Alvarez"/>
  </r>
  <r>
    <x v="172"/>
    <s v="Inventory movement"/>
    <x v="1"/>
    <x v="0"/>
    <s v="A-1PL-212014"/>
    <x v="8"/>
    <x v="8"/>
    <s v="L220402701"/>
    <n v="-2"/>
    <n v="14.694879832810868"/>
    <n v="385.29310344827587"/>
    <x v="2"/>
    <m/>
    <m/>
    <m/>
    <s v="Uso Consultorio Dra Elsa"/>
  </r>
  <r>
    <x v="173"/>
    <s v="Sales"/>
    <x v="1"/>
    <x v="1"/>
    <s v="TSXX-LOA2014"/>
    <x v="14"/>
    <x v="8"/>
    <s v="EE173884X1"/>
    <n v="-10"/>
    <n v="51750"/>
    <n v="-517500"/>
    <x v="1"/>
    <m/>
    <n v="20240145"/>
    <s v="Morella Andreina Aranguren (Venezuela/ COIDES)"/>
    <m/>
  </r>
  <r>
    <x v="173"/>
    <s v="Sales"/>
    <x v="1"/>
    <x v="1"/>
    <s v="TSXX-LOA2012"/>
    <x v="19"/>
    <x v="16"/>
    <s v="EE174096X1"/>
    <n v="-9"/>
    <n v="51750"/>
    <n v="-465750"/>
    <x v="1"/>
    <m/>
    <n v="20240145"/>
    <s v="Morella Andreina Aranguren (Venezuela/ COIDES)"/>
    <m/>
  </r>
  <r>
    <x v="174"/>
    <s v="Sales"/>
    <x v="1"/>
    <x v="1"/>
    <s v="TSXX-LOA2014"/>
    <x v="14"/>
    <x v="8"/>
    <s v="EE173884X1"/>
    <n v="-1"/>
    <n v="51750"/>
    <n v="2587500"/>
    <x v="1"/>
    <m/>
    <n v="20240157"/>
    <s v="Zavel Mojica (Costa Rica / COIDES)"/>
    <m/>
  </r>
  <r>
    <x v="175"/>
    <s v="Sales"/>
    <x v="1"/>
    <x v="1"/>
    <s v="TSXX-LOA2014"/>
    <x v="14"/>
    <x v="8"/>
    <s v="EE173884X1"/>
    <n v="-1"/>
    <n v="51750"/>
    <n v="2587500"/>
    <x v="1"/>
    <m/>
    <n v="20240157"/>
    <s v="Zavel Mojica (Costa Rica / COIDES)"/>
    <m/>
  </r>
  <r>
    <x v="175"/>
    <s v="Sales"/>
    <x v="1"/>
    <x v="1"/>
    <s v="TSXX-LOA1508"/>
    <x v="12"/>
    <x v="5"/>
    <s v="EE178088X1"/>
    <n v="-1"/>
    <n v="51750"/>
    <n v="-51750"/>
    <x v="1"/>
    <m/>
    <n v="20240157"/>
    <s v="Zavel Mojica (Costa Rica / COIDES)"/>
    <m/>
  </r>
  <r>
    <x v="175"/>
    <s v="Sales"/>
    <x v="1"/>
    <x v="1"/>
    <s v="TSXX-LOACE1508"/>
    <x v="26"/>
    <x v="13"/>
    <s v="EE156000X1"/>
    <n v="-1"/>
    <n v="51750"/>
    <n v="2587500"/>
    <x v="1"/>
    <m/>
    <n v="20240157"/>
    <s v="Zavel Mojica (Costa Rica / COIDES)"/>
    <m/>
  </r>
  <r>
    <x v="175"/>
    <s v="Sales"/>
    <x v="1"/>
    <x v="1"/>
    <s v="TSXX-LOART2012"/>
    <x v="17"/>
    <x v="14"/>
    <s v="EE148385X1"/>
    <n v="-2"/>
    <n v="51750"/>
    <n v="2587500"/>
    <x v="1"/>
    <m/>
    <n v="20240157"/>
    <s v="Zavel Mojica (Costa Rica / COIDES)"/>
    <m/>
  </r>
  <r>
    <x v="175"/>
    <s v="Sales"/>
    <x v="1"/>
    <x v="1"/>
    <s v="TSXX-LOA2017"/>
    <x v="15"/>
    <x v="12"/>
    <s v="EE148379X1"/>
    <n v="-2"/>
    <n v="51750"/>
    <n v="2587500"/>
    <x v="1"/>
    <m/>
    <n v="20240157"/>
    <s v="Zavel Mojica (Costa Rica / COIDES)"/>
    <m/>
  </r>
  <r>
    <x v="175"/>
    <s v="Sales"/>
    <x v="1"/>
    <x v="1"/>
    <s v="TSXX-LOA2012"/>
    <x v="19"/>
    <x v="16"/>
    <s v="EE174096X1"/>
    <n v="-2"/>
    <n v="51750"/>
    <n v="13455000"/>
    <x v="1"/>
    <m/>
    <n v="20240157"/>
    <s v="Zavel Mojica (Costa Rica / COIDES)"/>
    <m/>
  </r>
  <r>
    <x v="172"/>
    <s v="Purchasing"/>
    <x v="1"/>
    <x v="1"/>
    <s v="TSXX-LOA2010"/>
    <x v="7"/>
    <x v="7"/>
    <s v="EE174095X1"/>
    <n v="29"/>
    <n v="51750"/>
    <n v="1500750"/>
    <x v="1"/>
    <s v="SAMPEDRO FV 146270"/>
    <m/>
    <m/>
    <m/>
  </r>
  <r>
    <x v="176"/>
    <s v="Sales"/>
    <x v="1"/>
    <x v="1"/>
    <s v="TSXX-LOA2014"/>
    <x v="14"/>
    <x v="8"/>
    <s v="EE173884X1"/>
    <n v="-6"/>
    <n v="51750"/>
    <n v="2587500"/>
    <x v="1"/>
    <m/>
    <n v="20240148"/>
    <s v="Jacqueline Morales (Costa Rica / COIDES)"/>
    <m/>
  </r>
  <r>
    <x v="176"/>
    <s v="Sales"/>
    <x v="1"/>
    <x v="1"/>
    <s v="TSXX-LOA1508"/>
    <x v="12"/>
    <x v="5"/>
    <s v="EE178088X1"/>
    <n v="-4"/>
    <n v="51750"/>
    <n v="-207000"/>
    <x v="1"/>
    <m/>
    <n v="20240149"/>
    <s v="Josué Siles Cabrera (Costa Rica / COIDES)"/>
    <m/>
  </r>
  <r>
    <x v="176"/>
    <s v="Sales"/>
    <x v="1"/>
    <x v="1"/>
    <s v="TSXX-LOA2012"/>
    <x v="19"/>
    <x v="16"/>
    <s v="EE174096X1"/>
    <n v="-6"/>
    <n v="51750"/>
    <n v="13455000"/>
    <x v="1"/>
    <m/>
    <n v="20240148"/>
    <s v="Jacqueline Morales (Costa Rica / COIDES)"/>
    <m/>
  </r>
  <r>
    <x v="176"/>
    <s v="Sales"/>
    <x v="1"/>
    <x v="1"/>
    <s v="TSXX-LOART2012"/>
    <x v="17"/>
    <x v="14"/>
    <s v="EE148385X1"/>
    <n v="-4"/>
    <n v="51750"/>
    <n v="2587500"/>
    <x v="1"/>
    <m/>
    <n v="20240149"/>
    <s v="Josué Siles Cabrera (Costa Rica / COIDES)"/>
    <m/>
  </r>
  <r>
    <x v="176"/>
    <s v="Sales"/>
    <x v="1"/>
    <x v="1"/>
    <s v="TSXX-LOA2014"/>
    <x v="14"/>
    <x v="8"/>
    <s v="EE173884X1"/>
    <n v="-4"/>
    <n v="51750"/>
    <n v="2587500"/>
    <x v="1"/>
    <m/>
    <n v="20240149"/>
    <s v="Josué Siles Cabrera (Costa Rica / COIDES)"/>
    <m/>
  </r>
  <r>
    <x v="176"/>
    <s v="Sales"/>
    <x v="1"/>
    <x v="1"/>
    <s v="TSXX-LOA2017"/>
    <x v="15"/>
    <x v="12"/>
    <s v="EE148379X1"/>
    <n v="-2"/>
    <n v="51750"/>
    <n v="2587500"/>
    <x v="1"/>
    <m/>
    <n v="20240149"/>
    <s v="Josué Siles Cabrera (Costa Rica / COIDES)"/>
    <m/>
  </r>
  <r>
    <x v="176"/>
    <s v="Sales"/>
    <x v="0"/>
    <x v="1"/>
    <s v="820-029"/>
    <x v="1"/>
    <x v="1"/>
    <n v="52006"/>
    <n v="-1"/>
    <n v="647360"/>
    <n v="1942080"/>
    <x v="1"/>
    <m/>
    <n v="20240149"/>
    <s v="Josué Siles Cabrera (Costa Rica / COIDES)"/>
    <m/>
  </r>
  <r>
    <x v="176"/>
    <s v="Sales"/>
    <x v="0"/>
    <x v="1"/>
    <s v="820-031"/>
    <x v="2"/>
    <x v="2"/>
    <s v="NA"/>
    <n v="-1"/>
    <n v="102340"/>
    <n v="307020"/>
    <x v="1"/>
    <m/>
    <n v="20240149"/>
    <s v="Josué Siles Cabrera (Costa Rica / COIDES)"/>
    <m/>
  </r>
  <r>
    <x v="176"/>
    <s v="Sales"/>
    <x v="1"/>
    <x v="1"/>
    <s v="TSXX-LOA1508"/>
    <x v="12"/>
    <x v="5"/>
    <s v="EE178088X1"/>
    <n v="-2"/>
    <n v="51750"/>
    <n v="-103500"/>
    <x v="1"/>
    <m/>
    <n v="20240149"/>
    <s v="Josué Siles Cabrera (Costa Rica / COIDES)"/>
    <m/>
  </r>
  <r>
    <x v="176"/>
    <s v="Sales"/>
    <x v="1"/>
    <x v="1"/>
    <s v="TSXX-LOA2008"/>
    <x v="13"/>
    <x v="6"/>
    <s v="EE174094X1"/>
    <n v="-2"/>
    <n v="51750"/>
    <n v="4657500"/>
    <x v="1"/>
    <m/>
    <n v="20240149"/>
    <s v="Josué Siles Cabrera (Costa Rica / COIDES)"/>
    <m/>
  </r>
  <r>
    <x v="176"/>
    <s v="Sales"/>
    <x v="1"/>
    <x v="1"/>
    <s v="TSXX-LOA2012"/>
    <x v="19"/>
    <x v="16"/>
    <s v="EE174096X1"/>
    <n v="-4"/>
    <n v="51750"/>
    <n v="13455000"/>
    <x v="1"/>
    <m/>
    <n v="20240149"/>
    <s v="Josué Siles Cabrera (Costa Rica / COIDES)"/>
    <m/>
  </r>
  <r>
    <x v="176"/>
    <s v="Sales"/>
    <x v="1"/>
    <x v="1"/>
    <s v="TSXX-LOA2014"/>
    <x v="14"/>
    <x v="8"/>
    <s v="EE173884X1"/>
    <n v="-1"/>
    <n v="51750"/>
    <n v="2587500"/>
    <x v="1"/>
    <m/>
    <n v="20240149"/>
    <s v="Josué Siles Cabrera (Costa Rica / COIDES)"/>
    <m/>
  </r>
  <r>
    <x v="172"/>
    <s v="Gift"/>
    <x v="1"/>
    <x v="1"/>
    <s v="TSXX-LOA2010"/>
    <x v="7"/>
    <x v="7"/>
    <s v="EE174095X1"/>
    <n v="-2"/>
    <n v="51750"/>
    <n v="-103500"/>
    <x v="1"/>
    <m/>
    <m/>
    <m/>
    <s v="Obsequio Dr Cesar Alvarez"/>
  </r>
  <r>
    <x v="177"/>
    <s v="Sales"/>
    <x v="1"/>
    <x v="1"/>
    <s v="TSXX-LOA2012"/>
    <x v="19"/>
    <x v="16"/>
    <s v="EE174096X1"/>
    <n v="-4"/>
    <n v="51750"/>
    <n v="2587500"/>
    <x v="1"/>
    <m/>
    <n v="20240157"/>
    <s v="Zavel Mojica (Costa Rica / COIDES)"/>
    <m/>
  </r>
  <r>
    <x v="177"/>
    <s v="Sales"/>
    <x v="1"/>
    <x v="1"/>
    <s v="TSXX-LOART2012"/>
    <x v="17"/>
    <x v="14"/>
    <s v="EE148385X1"/>
    <n v="-4"/>
    <n v="51750"/>
    <n v="2587500"/>
    <x v="1"/>
    <m/>
    <n v="20240157"/>
    <s v="Zavel Mojica (Costa Rica / COIDES)"/>
    <m/>
  </r>
  <r>
    <x v="177"/>
    <s v="Sales"/>
    <x v="1"/>
    <x v="1"/>
    <s v="TSXX-LOA1508"/>
    <x v="12"/>
    <x v="5"/>
    <s v="EE178088X1"/>
    <n v="-2"/>
    <n v="51750"/>
    <n v="-103500"/>
    <x v="1"/>
    <m/>
    <n v="20240150"/>
    <s v="Gabriela Camacho (Venezuela / COIDES)"/>
    <m/>
  </r>
  <r>
    <x v="177"/>
    <s v="Sales"/>
    <x v="1"/>
    <x v="1"/>
    <s v="TSXX-LOA2008"/>
    <x v="13"/>
    <x v="6"/>
    <s v="EE174094X1"/>
    <n v="-2"/>
    <n v="51750"/>
    <n v="4657500"/>
    <x v="1"/>
    <m/>
    <n v="20240150"/>
    <s v="Gabriela Camacho (Venezuela / COIDES)"/>
    <m/>
  </r>
  <r>
    <x v="176"/>
    <s v="Sales"/>
    <x v="1"/>
    <x v="1"/>
    <s v="TSXX-LOA2010"/>
    <x v="7"/>
    <x v="7"/>
    <s v="EE174095X1"/>
    <n v="-6"/>
    <n v="51750"/>
    <n v="2121750"/>
    <x v="1"/>
    <m/>
    <n v="20240148"/>
    <s v="Jacqueline Morales (Costa Rica / COIDES)"/>
    <m/>
  </r>
  <r>
    <x v="176"/>
    <s v="Sales"/>
    <x v="1"/>
    <x v="1"/>
    <s v="TSXX-LOA2012"/>
    <x v="19"/>
    <x v="16"/>
    <s v="EE174096X1"/>
    <n v="-2"/>
    <n v="51750"/>
    <n v="13455000"/>
    <x v="1"/>
    <m/>
    <n v="20240149"/>
    <s v="Josué Siles Cabrera (Costa Rica / COIDES)"/>
    <m/>
  </r>
  <r>
    <x v="177"/>
    <s v="Sales"/>
    <x v="1"/>
    <x v="1"/>
    <s v="TSXX-LOA2014"/>
    <x v="14"/>
    <x v="8"/>
    <s v="EE173884X1"/>
    <n v="-1"/>
    <n v="51750"/>
    <n v="2587500"/>
    <x v="1"/>
    <m/>
    <n v="20240150"/>
    <s v="Gabriela Camacho (Venezuela / COIDES)"/>
    <m/>
  </r>
  <r>
    <x v="177"/>
    <s v="Sales"/>
    <x v="0"/>
    <x v="1"/>
    <s v="820-028"/>
    <x v="33"/>
    <x v="23"/>
    <s v="NA"/>
    <n v="-1"/>
    <n v="145000"/>
    <n v="-1305000"/>
    <x v="1"/>
    <m/>
    <n v="20240150"/>
    <s v="Gabriela Camacho (Venezuela / COIDES)"/>
    <m/>
  </r>
  <r>
    <x v="177"/>
    <s v="Sales"/>
    <x v="0"/>
    <x v="1"/>
    <s v="820-032"/>
    <x v="32"/>
    <x v="19"/>
    <n v="50361"/>
    <n v="-1"/>
    <n v="83600"/>
    <n v="-167200"/>
    <x v="1"/>
    <m/>
    <n v="20240150"/>
    <s v="Gabriela Camacho (Venezuela / COIDES)"/>
    <m/>
  </r>
  <r>
    <x v="177"/>
    <s v="Sales"/>
    <x v="0"/>
    <x v="1"/>
    <s v="820-029"/>
    <x v="1"/>
    <x v="1"/>
    <n v="52006"/>
    <n v="-1"/>
    <n v="647360"/>
    <n v="1942080"/>
    <x v="1"/>
    <m/>
    <n v="20240150"/>
    <s v="Gabriela Camacho (Venezuela / COIDES)"/>
    <m/>
  </r>
  <r>
    <x v="177"/>
    <s v="Sales"/>
    <x v="0"/>
    <x v="1"/>
    <s v="820-031"/>
    <x v="2"/>
    <x v="2"/>
    <s v="NA"/>
    <n v="-1"/>
    <n v="102340"/>
    <n v="307020"/>
    <x v="1"/>
    <m/>
    <n v="20240150"/>
    <s v="Gabriela Camacho (Venezuela / COIDES)"/>
    <m/>
  </r>
  <r>
    <x v="177"/>
    <s v="Sales"/>
    <x v="1"/>
    <x v="1"/>
    <s v="TSXX-LOA1508"/>
    <x v="12"/>
    <x v="5"/>
    <s v="EE178088X1"/>
    <n v="-2"/>
    <n v="51750"/>
    <n v="-103500"/>
    <x v="1"/>
    <m/>
    <n v="20240150"/>
    <s v="Gabriela Camacho (Venezuela / COIDES)"/>
    <m/>
  </r>
  <r>
    <x v="177"/>
    <s v="Sales"/>
    <x v="1"/>
    <x v="1"/>
    <s v="TSXX-LOA2008"/>
    <x v="13"/>
    <x v="6"/>
    <s v="EE174094X1"/>
    <n v="-2"/>
    <n v="51750"/>
    <n v="4657500"/>
    <x v="1"/>
    <m/>
    <n v="20240150"/>
    <s v="Gabriela Camacho (Venezuela / COIDES)"/>
    <m/>
  </r>
  <r>
    <x v="177"/>
    <s v="Sales"/>
    <x v="1"/>
    <x v="1"/>
    <s v="TSXX-LOA2012"/>
    <x v="19"/>
    <x v="16"/>
    <s v="EE174096X1"/>
    <n v="-2"/>
    <n v="51750"/>
    <n v="13455000"/>
    <x v="1"/>
    <m/>
    <n v="20240150"/>
    <s v="Gabriela Camacho (Venezuela / COIDES)"/>
    <m/>
  </r>
  <r>
    <x v="177"/>
    <s v="Sales"/>
    <x v="1"/>
    <x v="1"/>
    <s v="TSXX-LOA2014"/>
    <x v="14"/>
    <x v="8"/>
    <s v="EE173884X1"/>
    <n v="-1"/>
    <n v="51750"/>
    <n v="2587500"/>
    <x v="1"/>
    <m/>
    <n v="20240150"/>
    <s v="Gabriela Camacho (Venezuela / COIDES)"/>
    <m/>
  </r>
  <r>
    <x v="177"/>
    <s v="Sales"/>
    <x v="1"/>
    <x v="1"/>
    <s v="TSXX-LOA1508"/>
    <x v="12"/>
    <x v="5"/>
    <s v="EE178088X1"/>
    <n v="-2"/>
    <n v="51750"/>
    <n v="-103500"/>
    <x v="1"/>
    <m/>
    <n v="20240151"/>
    <s v="Dianiris Rodriguez (Venezuela / COIDES)"/>
    <m/>
  </r>
  <r>
    <x v="177"/>
    <s v="Sales"/>
    <x v="1"/>
    <x v="1"/>
    <s v="TSXX-LOA2008"/>
    <x v="13"/>
    <x v="6"/>
    <s v="EE174094X1"/>
    <n v="-2"/>
    <n v="51750"/>
    <n v="4657500"/>
    <x v="1"/>
    <m/>
    <n v="20240151"/>
    <s v="Dianiris Rodriguez (Venezuela / COIDES)"/>
    <m/>
  </r>
  <r>
    <x v="177"/>
    <s v="Inventory loan"/>
    <x v="1"/>
    <x v="1"/>
    <s v="TSXX-LOA2010"/>
    <x v="7"/>
    <x v="7"/>
    <s v="EE162876X1"/>
    <n v="1"/>
    <n v="51750"/>
    <n v="51750"/>
    <x v="1"/>
    <m/>
    <m/>
    <m/>
    <s v="Retorno Prestamo COIDES curso Dra Patricia Vergara"/>
  </r>
  <r>
    <x v="177"/>
    <s v="Sales"/>
    <x v="1"/>
    <x v="1"/>
    <s v="TSXX-LOA2012"/>
    <x v="19"/>
    <x v="16"/>
    <s v="EE174096X1"/>
    <n v="-2"/>
    <n v="51750"/>
    <n v="13455000"/>
    <x v="1"/>
    <m/>
    <n v="20240150"/>
    <s v="Gabriela Camacho (Venezuela / COIDES)"/>
    <m/>
  </r>
  <r>
    <x v="177"/>
    <s v="Sales"/>
    <x v="1"/>
    <x v="1"/>
    <s v="TSXX-LOA2014"/>
    <x v="14"/>
    <x v="8"/>
    <s v="EE173884X1"/>
    <n v="-1"/>
    <n v="51750"/>
    <n v="2587500"/>
    <x v="1"/>
    <m/>
    <n v="20240151"/>
    <s v="Dianiris Rodriguez (Venezuela / COIDES)"/>
    <m/>
  </r>
  <r>
    <x v="177"/>
    <s v="Sales"/>
    <x v="0"/>
    <x v="1"/>
    <s v="820-028"/>
    <x v="33"/>
    <x v="23"/>
    <s v="NA"/>
    <n v="-1"/>
    <n v="145000"/>
    <n v="-1305000"/>
    <x v="1"/>
    <m/>
    <n v="20240151"/>
    <s v="Dianiris Rodriguez (Venezuela / COIDES)"/>
    <m/>
  </r>
  <r>
    <x v="177"/>
    <s v="Sales"/>
    <x v="0"/>
    <x v="1"/>
    <s v="820-032"/>
    <x v="32"/>
    <x v="19"/>
    <n v="50361"/>
    <n v="-1"/>
    <n v="83600"/>
    <n v="-167200"/>
    <x v="1"/>
    <m/>
    <n v="20240151"/>
    <s v="Dianiris Rodriguez (Venezuela / COIDES)"/>
    <m/>
  </r>
  <r>
    <x v="177"/>
    <s v="Sales"/>
    <x v="0"/>
    <x v="1"/>
    <s v="820-029"/>
    <x v="1"/>
    <x v="1"/>
    <n v="52006"/>
    <n v="-1"/>
    <n v="647360"/>
    <n v="1942080"/>
    <x v="1"/>
    <m/>
    <n v="20240151"/>
    <s v="Dianiris Rodriguez (Venezuela / COIDES)"/>
    <m/>
  </r>
  <r>
    <x v="177"/>
    <s v="Sales"/>
    <x v="0"/>
    <x v="1"/>
    <s v="820-031"/>
    <x v="2"/>
    <x v="2"/>
    <s v="NA"/>
    <n v="-1"/>
    <n v="102340"/>
    <n v="307020"/>
    <x v="1"/>
    <m/>
    <n v="20240151"/>
    <s v="Dianiris Rodriguez (Venezuela / COIDES)"/>
    <m/>
  </r>
  <r>
    <x v="177"/>
    <s v="Sales"/>
    <x v="1"/>
    <x v="1"/>
    <s v="TSXX-LOA1508"/>
    <x v="12"/>
    <x v="5"/>
    <s v="EE178088X1"/>
    <n v="-2"/>
    <n v="51750"/>
    <n v="-103500"/>
    <x v="1"/>
    <m/>
    <n v="20240151"/>
    <s v="Dianiris Rodriguez (Venezuela / COIDES)"/>
    <m/>
  </r>
  <r>
    <x v="177"/>
    <s v="Sales"/>
    <x v="1"/>
    <x v="1"/>
    <s v="TSXX-LOA2008"/>
    <x v="13"/>
    <x v="6"/>
    <s v="EE174094X1"/>
    <n v="-2"/>
    <n v="51750"/>
    <n v="4657500"/>
    <x v="1"/>
    <m/>
    <n v="20240151"/>
    <s v="Dianiris Rodriguez (Venezuela / COIDES)"/>
    <m/>
  </r>
  <r>
    <x v="177"/>
    <s v="Sales"/>
    <x v="1"/>
    <x v="1"/>
    <s v="TSXX-LOA2012"/>
    <x v="19"/>
    <x v="16"/>
    <s v="EE174096X1"/>
    <n v="-2"/>
    <n v="51750"/>
    <n v="13455000"/>
    <x v="1"/>
    <m/>
    <n v="20240151"/>
    <s v="Dianiris Rodriguez (Venezuela / COIDES)"/>
    <m/>
  </r>
  <r>
    <x v="177"/>
    <s v="Sales"/>
    <x v="1"/>
    <x v="1"/>
    <s v="TSXX-LOA2014"/>
    <x v="14"/>
    <x v="8"/>
    <s v="EE173884X1"/>
    <n v="-1"/>
    <n v="51750"/>
    <n v="2587500"/>
    <x v="1"/>
    <m/>
    <n v="20240151"/>
    <s v="Dianiris Rodriguez (Venezuela / COIDES)"/>
    <m/>
  </r>
  <r>
    <x v="177"/>
    <s v="Sales"/>
    <x v="1"/>
    <x v="1"/>
    <s v="TSXX-LOA1508"/>
    <x v="12"/>
    <x v="5"/>
    <s v="EE178088X1"/>
    <n v="-2"/>
    <n v="51750"/>
    <n v="-103500"/>
    <x v="1"/>
    <m/>
    <n v="20240152"/>
    <s v="Milena Gonzalez (Costa Rica / COIDES)"/>
    <m/>
  </r>
  <r>
    <x v="177"/>
    <s v="Sales"/>
    <x v="1"/>
    <x v="1"/>
    <s v="TSXX-LOA2010"/>
    <x v="7"/>
    <x v="7"/>
    <s v="EE174095X1"/>
    <n v="-4"/>
    <n v="51750"/>
    <n v="2121750"/>
    <x v="1"/>
    <m/>
    <n v="20240150"/>
    <s v="Gabriela Camacho (Venezuela / COIDES)"/>
    <m/>
  </r>
  <r>
    <x v="177"/>
    <s v="Sales"/>
    <x v="0"/>
    <x v="1"/>
    <s v="820-029"/>
    <x v="1"/>
    <x v="1"/>
    <n v="52006"/>
    <n v="-1"/>
    <n v="647360"/>
    <n v="1942080"/>
    <x v="1"/>
    <m/>
    <n v="20240152"/>
    <s v="Milena Gonzalez (Costa Rica / COIDES)"/>
    <m/>
  </r>
  <r>
    <x v="177"/>
    <s v="Sales"/>
    <x v="0"/>
    <x v="1"/>
    <s v="820-031"/>
    <x v="2"/>
    <x v="2"/>
    <s v="NA"/>
    <n v="-1"/>
    <n v="102340"/>
    <n v="307020"/>
    <x v="1"/>
    <m/>
    <n v="20240152"/>
    <s v="Milena Gonzalez (Costa Rica / COIDES)"/>
    <m/>
  </r>
  <r>
    <x v="177"/>
    <s v="Sales"/>
    <x v="1"/>
    <x v="1"/>
    <s v="TSXX-LOA2012"/>
    <x v="19"/>
    <x v="16"/>
    <s v="EE174096X1"/>
    <n v="-2"/>
    <n v="51750"/>
    <n v="13455000"/>
    <x v="1"/>
    <m/>
    <n v="20240151"/>
    <s v="Dianiris Rodriguez (Venezuela / COIDES)"/>
    <m/>
  </r>
  <r>
    <x v="177"/>
    <s v="Sales"/>
    <x v="1"/>
    <x v="1"/>
    <s v="TSXX-LOA1508"/>
    <x v="12"/>
    <x v="5"/>
    <s v="EE178088X1"/>
    <n v="-2"/>
    <n v="51750"/>
    <n v="-103500"/>
    <x v="1"/>
    <m/>
    <n v="20240153"/>
    <s v="Maria del Mar Giraldo (Costa Rica / COIDES)"/>
    <m/>
  </r>
  <r>
    <x v="177"/>
    <s v="Sales"/>
    <x v="1"/>
    <x v="1"/>
    <s v="TSXX-LOA2010"/>
    <x v="7"/>
    <x v="7"/>
    <s v="EE174095X1"/>
    <n v="-4"/>
    <n v="51750"/>
    <n v="2121750"/>
    <x v="1"/>
    <m/>
    <n v="20240151"/>
    <s v="Dianiris Rodriguez (Venezuela / COIDES)"/>
    <m/>
  </r>
  <r>
    <x v="177"/>
    <s v="Sales"/>
    <x v="1"/>
    <x v="1"/>
    <s v="TSXX-LOA2012"/>
    <x v="19"/>
    <x v="16"/>
    <s v="EE174096X1"/>
    <n v="-2"/>
    <n v="51750"/>
    <n v="13455000"/>
    <x v="1"/>
    <m/>
    <n v="20240152"/>
    <s v="Milena Gonzalez (Costa Rica / COIDES)"/>
    <m/>
  </r>
  <r>
    <x v="177"/>
    <s v="Sales"/>
    <x v="0"/>
    <x v="1"/>
    <s v="820-029"/>
    <x v="1"/>
    <x v="1"/>
    <n v="52006"/>
    <n v="-1"/>
    <n v="647360"/>
    <n v="1942080"/>
    <x v="1"/>
    <m/>
    <n v="20240153"/>
    <s v="Maria del Mar Giraldo (Costa Rica / COIDES)"/>
    <m/>
  </r>
  <r>
    <x v="177"/>
    <s v="Sales"/>
    <x v="0"/>
    <x v="1"/>
    <s v="820-031"/>
    <x v="2"/>
    <x v="2"/>
    <s v="NA"/>
    <n v="-1"/>
    <n v="102340"/>
    <n v="307020"/>
    <x v="1"/>
    <m/>
    <n v="20240153"/>
    <s v="Maria del Mar Giraldo (Costa Rica / COIDES)"/>
    <m/>
  </r>
  <r>
    <x v="177"/>
    <s v="Sales"/>
    <x v="1"/>
    <x v="1"/>
    <s v="TSXX-LOA2012"/>
    <x v="19"/>
    <x v="16"/>
    <s v="EE174096X1"/>
    <n v="-4"/>
    <n v="51750"/>
    <n v="13455000"/>
    <x v="1"/>
    <m/>
    <n v="20240153"/>
    <s v="Maria del Mar Giraldo (Costa Rica / COIDES)"/>
    <m/>
  </r>
  <r>
    <x v="177"/>
    <s v="Sales"/>
    <x v="1"/>
    <x v="0"/>
    <s v="A-1PL-211508"/>
    <x v="5"/>
    <x v="5"/>
    <s v="L240405101"/>
    <n v="-2"/>
    <n v="14.569553805774278"/>
    <n v="-29.139107611548557"/>
    <x v="2"/>
    <m/>
    <n v="20240154"/>
    <s v="Karen Raquel Amador Amador (Nicaragua / COIDES)"/>
    <m/>
  </r>
  <r>
    <x v="177"/>
    <s v="Sales"/>
    <x v="1"/>
    <x v="1"/>
    <s v="TSXX-LOA2010"/>
    <x v="7"/>
    <x v="7"/>
    <s v="EE174095X1"/>
    <n v="-2"/>
    <n v="51750"/>
    <n v="2121750"/>
    <x v="1"/>
    <m/>
    <n v="20240152"/>
    <s v="Milena Gonzalez (Costa Rica / COIDES)"/>
    <m/>
  </r>
  <r>
    <x v="177"/>
    <s v="Sales"/>
    <x v="1"/>
    <x v="0"/>
    <s v="A-1PIZC-212014"/>
    <x v="24"/>
    <x v="20"/>
    <s v="L240701501"/>
    <n v="-2"/>
    <n v="18.73228346456693"/>
    <n v="-37.464566929133859"/>
    <x v="2"/>
    <m/>
    <n v="20240154"/>
    <s v="Karen Raquel Amador Amador (Nicaragua / COIDES)"/>
    <m/>
  </r>
  <r>
    <x v="177"/>
    <s v="Sales"/>
    <x v="0"/>
    <x v="0"/>
    <n v="3308050"/>
    <x v="21"/>
    <x v="17"/>
    <s v="NA"/>
    <n v="-1"/>
    <n v="104.06824146981627"/>
    <n v="-104.06824146981627"/>
    <x v="2"/>
    <m/>
    <n v="20240154"/>
    <s v="Karen Raquel Amador Amador (Nicaragua / COIDES)"/>
    <m/>
  </r>
  <r>
    <x v="177"/>
    <s v="Sales"/>
    <x v="0"/>
    <x v="0"/>
    <n v="3318235"/>
    <x v="30"/>
    <x v="2"/>
    <s v="NA"/>
    <n v="-1"/>
    <n v="31.220472440944881"/>
    <n v="-31.220472440944881"/>
    <x v="2"/>
    <m/>
    <n v="20240154"/>
    <s v="Karen Raquel Amador Amador (Nicaragua / COIDES)"/>
    <m/>
  </r>
  <r>
    <x v="177"/>
    <s v="Sales"/>
    <x v="1"/>
    <x v="1"/>
    <s v="TSXX-LOA1508"/>
    <x v="12"/>
    <x v="5"/>
    <s v="EE178088X1"/>
    <n v="-2"/>
    <n v="51750"/>
    <n v="-103500"/>
    <x v="1"/>
    <m/>
    <n v="20240155"/>
    <s v="Josué Siles Cabrera (Costa Rica / COIDES)"/>
    <m/>
  </r>
  <r>
    <x v="177"/>
    <s v="Sales"/>
    <x v="1"/>
    <x v="1"/>
    <s v="TSXX-LOA2008"/>
    <x v="13"/>
    <x v="6"/>
    <s v="EE174094X1"/>
    <n v="-2"/>
    <n v="51750"/>
    <n v="4657500"/>
    <x v="1"/>
    <m/>
    <n v="20240155"/>
    <s v="Josué Siles Cabrera (Costa Rica / COIDES)"/>
    <m/>
  </r>
  <r>
    <x v="177"/>
    <s v="Sales"/>
    <x v="1"/>
    <x v="1"/>
    <s v="TSXX-LOA2010"/>
    <x v="7"/>
    <x v="7"/>
    <s v="EE174095X1"/>
    <n v="-2"/>
    <n v="51750"/>
    <n v="2121750"/>
    <x v="1"/>
    <m/>
    <n v="20240153"/>
    <s v="Maria del Mar Giraldo (Costa Rica / COIDES)"/>
    <m/>
  </r>
  <r>
    <x v="177"/>
    <s v="Sales"/>
    <x v="1"/>
    <x v="1"/>
    <s v="TSXX-LOA2012"/>
    <x v="19"/>
    <x v="16"/>
    <s v="EE174096X1"/>
    <n v="-2"/>
    <n v="51750"/>
    <n v="13455000"/>
    <x v="1"/>
    <m/>
    <n v="20240153"/>
    <s v="Maria del Mar Giraldo (Costa Rica / COIDES)"/>
    <m/>
  </r>
  <r>
    <x v="176"/>
    <s v="Sales"/>
    <x v="1"/>
    <x v="1"/>
    <s v="TSXX-LOART2012"/>
    <x v="17"/>
    <x v="14"/>
    <s v="EE148385X1"/>
    <n v="-4"/>
    <n v="51750"/>
    <n v="2587500"/>
    <x v="1"/>
    <m/>
    <n v="20240155"/>
    <s v="Josué Siles Cabrera (Costa Rica / COIDES)"/>
    <m/>
  </r>
  <r>
    <x v="177"/>
    <s v="Sales"/>
    <x v="1"/>
    <x v="1"/>
    <s v="TSXX-LOA2014"/>
    <x v="14"/>
    <x v="8"/>
    <s v="EE173884X1"/>
    <n v="-4"/>
    <n v="51750"/>
    <n v="2587500"/>
    <x v="1"/>
    <m/>
    <n v="20240155"/>
    <s v="Josué Siles Cabrera (Costa Rica / COIDES)"/>
    <m/>
  </r>
  <r>
    <x v="177"/>
    <s v="Sales"/>
    <x v="1"/>
    <x v="1"/>
    <s v="TSXX-LOA2017"/>
    <x v="15"/>
    <x v="12"/>
    <s v="EE148379X1"/>
    <n v="-2"/>
    <n v="51750"/>
    <n v="2587500"/>
    <x v="1"/>
    <m/>
    <n v="20240155"/>
    <s v="Josué Siles Cabrera (Costa Rica / COIDES)"/>
    <m/>
  </r>
  <r>
    <x v="177"/>
    <s v="Sales"/>
    <x v="1"/>
    <x v="1"/>
    <s v="TSXX-LOA2012"/>
    <x v="19"/>
    <x v="16"/>
    <s v="EE174096X1"/>
    <n v="-4"/>
    <n v="51750"/>
    <n v="13455000"/>
    <x v="1"/>
    <m/>
    <n v="20240155"/>
    <s v="Josué Siles Cabrera (Costa Rica / COIDES)"/>
    <m/>
  </r>
  <r>
    <x v="177"/>
    <s v="Sales"/>
    <x v="1"/>
    <x v="1"/>
    <s v="TSXX-LOA1508"/>
    <x v="12"/>
    <x v="5"/>
    <s v="EE178088X1"/>
    <n v="-7"/>
    <n v="51750"/>
    <n v="-362250"/>
    <x v="1"/>
    <m/>
    <n v="20240156"/>
    <s v="Lidia Maria Lopez Pedraza  (España / COIDES)"/>
    <m/>
  </r>
  <r>
    <x v="177"/>
    <s v="Sales"/>
    <x v="1"/>
    <x v="1"/>
    <s v="TSXX-LOA2008"/>
    <x v="13"/>
    <x v="6"/>
    <s v="EE174094X1"/>
    <n v="-7"/>
    <n v="51750"/>
    <n v="4657500"/>
    <x v="1"/>
    <m/>
    <n v="20240156"/>
    <s v="Lidia Maria Lopez Pedraza  (España / COIDES)"/>
    <m/>
  </r>
  <r>
    <x v="177"/>
    <s v="Sales"/>
    <x v="1"/>
    <x v="0"/>
    <s v="A-1PL-212010"/>
    <x v="25"/>
    <x v="7"/>
    <s v="L240404601"/>
    <n v="-4"/>
    <n v="14.5833333333333"/>
    <n v="-58.333333333333201"/>
    <x v="2"/>
    <m/>
    <n v="20240154"/>
    <s v="Karen Raquel Amador Amador (Nicaragua / COIDES)"/>
    <m/>
  </r>
  <r>
    <x v="177"/>
    <s v="Sales"/>
    <x v="0"/>
    <x v="1"/>
    <s v="820-031"/>
    <x v="2"/>
    <x v="2"/>
    <s v="NA"/>
    <n v="-1"/>
    <n v="102340"/>
    <n v="307020"/>
    <x v="1"/>
    <m/>
    <n v="20240156"/>
    <s v="Lidia Maria Lopez Pedraza  (España / COIDES)"/>
    <m/>
  </r>
  <r>
    <x v="177"/>
    <s v="Sales"/>
    <x v="1"/>
    <x v="0"/>
    <s v="A-1PL-212012"/>
    <x v="20"/>
    <x v="16"/>
    <s v="L240530601"/>
    <n v="-5"/>
    <n v="14.569553805774278"/>
    <n v="-72.847769028871397"/>
    <x v="2"/>
    <m/>
    <n v="20240156"/>
    <s v="Lidia Maria Lopez Pedraza  (España / COIDES)"/>
    <m/>
  </r>
  <r>
    <x v="178"/>
    <s v="Sales"/>
    <x v="1"/>
    <x v="1"/>
    <s v="TSXX-LOA2014"/>
    <x v="14"/>
    <x v="8"/>
    <s v="EE173884X1"/>
    <n v="-2"/>
    <n v="51750"/>
    <n v="2587500"/>
    <x v="1"/>
    <m/>
    <n v="20240158"/>
    <s v="Milena Gonzalez (Costa Rica / COIDES)"/>
    <m/>
  </r>
  <r>
    <x v="178"/>
    <s v="Sales"/>
    <x v="1"/>
    <x v="1"/>
    <s v="TSXX-LOA2014"/>
    <x v="14"/>
    <x v="8"/>
    <s v="EE173884X1"/>
    <n v="-2"/>
    <n v="51750"/>
    <n v="2587500"/>
    <x v="1"/>
    <m/>
    <n v="20240159"/>
    <s v="Maria del Mar Giraldo (Costa Rica / COIDES)"/>
    <m/>
  </r>
  <r>
    <x v="177"/>
    <s v="Sales"/>
    <x v="1"/>
    <x v="1"/>
    <s v="TSXX-LOA2010"/>
    <x v="7"/>
    <x v="7"/>
    <s v="EE174095X1"/>
    <n v="-6"/>
    <n v="51750"/>
    <n v="2121750"/>
    <x v="1"/>
    <m/>
    <n v="20240155"/>
    <s v="Josué Siles Cabrera (Costa Rica / COIDES)"/>
    <m/>
  </r>
  <r>
    <x v="178"/>
    <s v="Inventory loan"/>
    <x v="0"/>
    <x v="1"/>
    <s v="820-032"/>
    <x v="32"/>
    <x v="19"/>
    <n v="50361"/>
    <n v="2"/>
    <n v="83600"/>
    <n v="-167200"/>
    <x v="1"/>
    <m/>
    <m/>
    <m/>
    <s v="Prestamo de COIDES para Completar pedido Mexico"/>
  </r>
  <r>
    <x v="178"/>
    <s v="Inventory movement"/>
    <x v="0"/>
    <x v="1"/>
    <s v="820-028"/>
    <x v="33"/>
    <x v="23"/>
    <s v="NA"/>
    <n v="2"/>
    <n v="145000"/>
    <n v="-1305000"/>
    <x v="1"/>
    <m/>
    <m/>
    <m/>
    <s v="Prestamo de COIDES para Completar pedido Mexico"/>
  </r>
  <r>
    <x v="178"/>
    <s v="Sales"/>
    <x v="1"/>
    <x v="1"/>
    <s v="TSXX-LOA2008"/>
    <x v="13"/>
    <x v="6"/>
    <s v="EE174094X1"/>
    <n v="-10"/>
    <n v="51750"/>
    <n v="4657500"/>
    <x v="1"/>
    <m/>
    <n v="20240160"/>
    <s v="INNOVATRADE LLC Mexico - Claudio Gutierrez"/>
    <m/>
  </r>
  <r>
    <x v="177"/>
    <s v="Sales"/>
    <x v="1"/>
    <x v="1"/>
    <s v="TSXX-LOA2010"/>
    <x v="7"/>
    <x v="7"/>
    <s v="EE174095X1"/>
    <n v="-10"/>
    <n v="51750"/>
    <n v="2121750"/>
    <x v="1"/>
    <m/>
    <n v="20240156"/>
    <s v="Lidia Maria Lopez Pedraza  (España / COIDES)"/>
    <m/>
  </r>
  <r>
    <x v="178"/>
    <s v="Inventory loan"/>
    <x v="1"/>
    <x v="1"/>
    <s v="TSXX-LOA2012"/>
    <x v="19"/>
    <x v="16"/>
    <s v="EE179817X1"/>
    <n v="5"/>
    <n v="51750"/>
    <n v="258750"/>
    <x v="1"/>
    <m/>
    <m/>
    <m/>
    <s v="Prestamo de COIDES para Completar pedido Mexico"/>
  </r>
  <r>
    <x v="178"/>
    <s v="Sales"/>
    <x v="0"/>
    <x v="1"/>
    <s v="820-028"/>
    <x v="33"/>
    <x v="23"/>
    <s v="NA"/>
    <n v="-3"/>
    <n v="145000"/>
    <n v="-1305000"/>
    <x v="1"/>
    <m/>
    <n v="20240160"/>
    <s v="INNOVATRADE LLC Mexico - Claudio Gutierrez"/>
    <m/>
  </r>
  <r>
    <x v="178"/>
    <s v="Sales"/>
    <x v="0"/>
    <x v="1"/>
    <s v="820-032"/>
    <x v="32"/>
    <x v="19"/>
    <n v="50361"/>
    <n v="-3"/>
    <n v="83600"/>
    <n v="-167200"/>
    <x v="1"/>
    <m/>
    <n v="20240160"/>
    <s v="INNOVATRADE LLC Mexico - Claudio Gutierrez"/>
    <m/>
  </r>
  <r>
    <x v="178"/>
    <s v="Sales"/>
    <x v="1"/>
    <x v="1"/>
    <s v="TSXX-LOA2012"/>
    <x v="19"/>
    <x v="16"/>
    <s v="EE179817X1"/>
    <n v="-5"/>
    <n v="51750"/>
    <n v="-258750"/>
    <x v="1"/>
    <m/>
    <n v="20240160"/>
    <s v="INNOVATRADE LLC Mexico - Claudio Gutierrez"/>
    <m/>
  </r>
  <r>
    <x v="5"/>
    <s v="Inventory movement"/>
    <x v="1"/>
    <x v="0"/>
    <s v="A-1PIZC-212017"/>
    <x v="22"/>
    <x v="18"/>
    <s v="L230109201"/>
    <n v="-8"/>
    <n v="18.345205479452055"/>
    <n v="-146.76164383561644"/>
    <x v="2"/>
    <m/>
    <m/>
    <m/>
    <s v="Entrega a Sampedro para pruebas"/>
  </r>
  <r>
    <x v="5"/>
    <s v="Inventory movement"/>
    <x v="1"/>
    <x v="0"/>
    <s v="A-1PL-211508"/>
    <x v="5"/>
    <x v="5"/>
    <s v="L240405101"/>
    <n v="-8"/>
    <n v="14.569553805774278"/>
    <n v="-116.55643044619423"/>
    <x v="2"/>
    <m/>
    <m/>
    <m/>
    <s v="Entrega a Sampedro para pruebas"/>
  </r>
  <r>
    <x v="5"/>
    <s v="Inventory movement"/>
    <x v="1"/>
    <x v="0"/>
    <s v="A-1PIZC-212014"/>
    <x v="24"/>
    <x v="20"/>
    <s v="L240701501"/>
    <n v="-8"/>
    <n v="18.73228346456693"/>
    <n v="-149.85826771653544"/>
    <x v="2"/>
    <m/>
    <m/>
    <m/>
    <s v="Entrega a Sampedro para pruebas"/>
  </r>
  <r>
    <x v="178"/>
    <s v="Inventory loan"/>
    <x v="1"/>
    <x v="1"/>
    <s v="TSXX-LOA2010"/>
    <x v="7"/>
    <x v="7"/>
    <s v="EE162876X1"/>
    <n v="5"/>
    <n v="51750"/>
    <n v="258750"/>
    <x v="1"/>
    <m/>
    <m/>
    <m/>
    <s v="Prestamo de COIDES para Completar pedido Mexico"/>
  </r>
  <r>
    <x v="179"/>
    <s v="Sales"/>
    <x v="1"/>
    <x v="1"/>
    <s v="TSXX-LOA2008"/>
    <x v="13"/>
    <x v="6"/>
    <s v="EE174094X1"/>
    <n v="-16"/>
    <n v="51750"/>
    <n v="4657500"/>
    <x v="1"/>
    <m/>
    <n v="20240161"/>
    <s v="Comercial S &amp; K SpA (Juan Peña - Chile)"/>
    <m/>
  </r>
  <r>
    <x v="178"/>
    <s v="Sales"/>
    <x v="1"/>
    <x v="1"/>
    <s v="TSXX-LOA2010"/>
    <x v="7"/>
    <x v="7"/>
    <s v="EE162876X1"/>
    <n v="-5"/>
    <n v="51750"/>
    <n v="-258750"/>
    <x v="1"/>
    <m/>
    <n v="20240160"/>
    <s v="INNOVATRADE LLC Mexico - Claudio Gutierrez"/>
    <m/>
  </r>
  <r>
    <x v="179"/>
    <s v="Sales"/>
    <x v="1"/>
    <x v="1"/>
    <s v="TSXX-LOA2010"/>
    <x v="7"/>
    <x v="7"/>
    <s v="EE174095X1"/>
    <n v="-7"/>
    <n v="51750"/>
    <n v="3622500"/>
    <x v="1"/>
    <m/>
    <n v="20240161"/>
    <s v="Comercial S &amp; K SpA (Juan Peña - Chile)"/>
    <m/>
  </r>
  <r>
    <x v="179"/>
    <s v="Sales"/>
    <x v="1"/>
    <x v="1"/>
    <s v="TSXX-LOA2010"/>
    <x v="7"/>
    <x v="7"/>
    <s v="EE180815X1"/>
    <n v="-9"/>
    <n v="51750"/>
    <n v="3674250"/>
    <x v="1"/>
    <m/>
    <n v="20240161"/>
    <s v="Comercial S &amp; K SpA (Juan Peña - Chile)"/>
    <m/>
  </r>
  <r>
    <x v="179"/>
    <s v="Sales"/>
    <x v="1"/>
    <x v="1"/>
    <s v="TSXX-LOA2012"/>
    <x v="19"/>
    <x v="16"/>
    <s v="EE174096X1"/>
    <n v="-34"/>
    <n v="51750"/>
    <n v="13455000"/>
    <x v="1"/>
    <m/>
    <n v="20240161"/>
    <s v="Comercial S &amp; K SpA (Juan Peña - Chile)"/>
    <m/>
  </r>
  <r>
    <x v="179"/>
    <s v="Sales"/>
    <x v="1"/>
    <x v="1"/>
    <s v="TSXX-LOA2014"/>
    <x v="14"/>
    <x v="8"/>
    <s v="EE173884X1"/>
    <n v="-8"/>
    <n v="51750"/>
    <n v="7762500"/>
    <x v="1"/>
    <m/>
    <n v="20240161"/>
    <s v="Comercial S &amp; K SpA (Juan Peña - Chile)"/>
    <m/>
  </r>
  <r>
    <x v="179"/>
    <s v="Sales"/>
    <x v="1"/>
    <x v="1"/>
    <s v="TSXX-LOA2017"/>
    <x v="15"/>
    <x v="12"/>
    <s v="EE148381X1"/>
    <n v="-9"/>
    <n v="51750"/>
    <n v="2587500"/>
    <x v="1"/>
    <m/>
    <n v="20240161"/>
    <s v="Comercial S &amp; K SpA (Juan Peña - Chile)"/>
    <m/>
  </r>
  <r>
    <x v="179"/>
    <s v="Sales"/>
    <x v="1"/>
    <x v="1"/>
    <s v="TSXX-LOA2017"/>
    <x v="15"/>
    <x v="12"/>
    <s v="EE162879X1"/>
    <n v="-2"/>
    <n v="51750"/>
    <n v="2587500"/>
    <x v="1"/>
    <m/>
    <n v="20240161"/>
    <s v="Comercial S &amp; K SpA (Juan Peña - Chile)"/>
    <m/>
  </r>
  <r>
    <x v="179"/>
    <s v="Sales"/>
    <x v="1"/>
    <x v="1"/>
    <s v="TSXX-LOART2012"/>
    <x v="17"/>
    <x v="14"/>
    <s v="EE148385X1"/>
    <n v="-4"/>
    <n v="51750"/>
    <n v="2587500"/>
    <x v="1"/>
    <m/>
    <n v="20240161"/>
    <s v="Comercial S &amp; K SpA (Juan Peña - Chile)"/>
    <m/>
  </r>
  <r>
    <x v="179"/>
    <s v="Sales"/>
    <x v="0"/>
    <x v="1"/>
    <s v="820-028"/>
    <x v="33"/>
    <x v="23"/>
    <s v="NA"/>
    <n v="-7"/>
    <n v="145000"/>
    <n v="-1305000"/>
    <x v="1"/>
    <m/>
    <n v="20240161"/>
    <s v="Comercial S &amp; K SpA (Juan Peña - Chile)"/>
    <m/>
  </r>
  <r>
    <x v="179"/>
    <s v="Sales"/>
    <x v="0"/>
    <x v="1"/>
    <s v="820-032"/>
    <x v="32"/>
    <x v="19"/>
    <n v="50361"/>
    <n v="-7"/>
    <n v="83600"/>
    <n v="-167200"/>
    <x v="1"/>
    <m/>
    <n v="20240161"/>
    <s v="Comercial S &amp; K SpA (Juan Peña - Chile)"/>
    <m/>
  </r>
  <r>
    <x v="179"/>
    <s v="Sales"/>
    <x v="0"/>
    <x v="1"/>
    <s v="820-029"/>
    <x v="1"/>
    <x v="1"/>
    <n v="52006"/>
    <n v="-2"/>
    <n v="647360"/>
    <n v="1942080"/>
    <x v="1"/>
    <m/>
    <n v="20240161"/>
    <s v="Comercial S &amp; K SpA (Juan Peña - Chile)"/>
    <m/>
  </r>
  <r>
    <x v="179"/>
    <s v="Sales"/>
    <x v="0"/>
    <x v="1"/>
    <s v="820-031"/>
    <x v="2"/>
    <x v="2"/>
    <s v="NA"/>
    <n v="-5"/>
    <n v="102340"/>
    <n v="307020"/>
    <x v="1"/>
    <m/>
    <n v="20240161"/>
    <s v="Comercial S &amp; K SpA (Juan Peña - Chile)"/>
    <m/>
  </r>
  <r>
    <x v="179"/>
    <s v="Inventory"/>
    <x v="1"/>
    <x v="1"/>
    <s v="TSXX-LOA2014"/>
    <x v="14"/>
    <x v="8"/>
    <s v="EE179818X1"/>
    <n v="20"/>
    <n v="51750"/>
    <n v="7762500"/>
    <x v="1"/>
    <m/>
    <m/>
    <m/>
    <s v="Retorno Prestamo COIDES curso Dra Patricia Vergara"/>
  </r>
  <r>
    <x v="179"/>
    <s v="Inventory movement"/>
    <x v="1"/>
    <x v="1"/>
    <s v="TSXX-LOA2012"/>
    <x v="19"/>
    <x v="16"/>
    <s v="EE179817X1"/>
    <n v="26"/>
    <n v="51750"/>
    <n v="13455000"/>
    <x v="1"/>
    <m/>
    <m/>
    <m/>
    <s v="Prestamo de COIDES para Completar pedido Paraguay"/>
  </r>
  <r>
    <x v="179"/>
    <s v="Sales"/>
    <x v="1"/>
    <x v="1"/>
    <s v="TSXX-LOA2012"/>
    <x v="19"/>
    <x v="16"/>
    <s v="EE179817X1"/>
    <n v="-25"/>
    <n v="51750"/>
    <n v="13455000"/>
    <x v="1"/>
    <m/>
    <n v="20240163"/>
    <s v="José cantero (Paraguay / COIDES)"/>
    <m/>
  </r>
  <r>
    <x v="179"/>
    <s v="Sales"/>
    <x v="1"/>
    <x v="1"/>
    <s v="TSXX-LOA2012"/>
    <x v="19"/>
    <x v="16"/>
    <s v="EE174096X1"/>
    <n v="-10"/>
    <n v="51750"/>
    <n v="-517500"/>
    <x v="1"/>
    <m/>
    <n v="20240163"/>
    <s v="José cantero (Paraguay / COIDES)"/>
    <m/>
  </r>
  <r>
    <x v="179"/>
    <s v="Sales"/>
    <x v="1"/>
    <x v="1"/>
    <s v="TSXX-LOA2014"/>
    <x v="14"/>
    <x v="8"/>
    <s v="EE173884X1"/>
    <n v="-19"/>
    <n v="51750"/>
    <n v="7762500"/>
    <x v="1"/>
    <m/>
    <n v="20240163"/>
    <s v="José cantero (Paraguay / COIDES)"/>
    <m/>
  </r>
  <r>
    <x v="179"/>
    <s v="Sales"/>
    <x v="1"/>
    <x v="1"/>
    <s v="TSXX-LOA2014"/>
    <x v="14"/>
    <x v="8"/>
    <s v="EE179818X1"/>
    <n v="-16"/>
    <n v="51750"/>
    <n v="7762500"/>
    <x v="1"/>
    <m/>
    <n v="20240163"/>
    <s v="José cantero (Paraguay / COIDES)"/>
    <m/>
  </r>
  <r>
    <x v="179"/>
    <s v="Sales"/>
    <x v="1"/>
    <x v="1"/>
    <s v="TSXX-LOA2017"/>
    <x v="15"/>
    <x v="12"/>
    <s v="EE162879X1"/>
    <n v="-10"/>
    <n v="51750"/>
    <n v="2587500"/>
    <x v="1"/>
    <m/>
    <n v="20240163"/>
    <s v="José cantero (Paraguay / COIDES)"/>
    <m/>
  </r>
  <r>
    <x v="179"/>
    <s v="Sales"/>
    <x v="0"/>
    <x v="1"/>
    <s v="820-029"/>
    <x v="1"/>
    <x v="1"/>
    <n v="52006"/>
    <n v="-2"/>
    <n v="647360"/>
    <n v="1942080"/>
    <x v="1"/>
    <m/>
    <n v="20240163"/>
    <s v="José cantero (Paraguay / COIDES)"/>
    <m/>
  </r>
  <r>
    <x v="179"/>
    <s v="Sales"/>
    <x v="0"/>
    <x v="1"/>
    <s v="820-031"/>
    <x v="2"/>
    <x v="2"/>
    <s v="NA"/>
    <n v="-2"/>
    <n v="102340"/>
    <n v="307020"/>
    <x v="1"/>
    <m/>
    <n v="20240163"/>
    <s v="José cantero (Paraguay / COIDES)"/>
    <m/>
  </r>
  <r>
    <x v="180"/>
    <s v="Sales"/>
    <x v="1"/>
    <x v="0"/>
    <s v="A-1PL-211508"/>
    <x v="5"/>
    <x v="5"/>
    <s v="L240405101"/>
    <n v="-12"/>
    <n v="14.569553805774278"/>
    <n v="-174.83464566929135"/>
    <x v="2"/>
    <m/>
    <n v="20240162"/>
    <s v="Grupo Helix (Panamá - Dra Ilka)"/>
    <m/>
  </r>
  <r>
    <x v="180"/>
    <s v="Sales"/>
    <x v="1"/>
    <x v="0"/>
    <s v="A-1PL-212008"/>
    <x v="6"/>
    <x v="6"/>
    <s v="L240533701"/>
    <n v="-5"/>
    <n v="14.569553805774278"/>
    <n v="-72.847769028871397"/>
    <x v="2"/>
    <m/>
    <n v="20240162"/>
    <s v="Grupo Helix (Panamá - Dra Ilka)"/>
    <m/>
  </r>
  <r>
    <x v="180"/>
    <s v="Sales"/>
    <x v="1"/>
    <x v="0"/>
    <s v="A-1PIZC-212014"/>
    <x v="24"/>
    <x v="20"/>
    <s v="L240701501"/>
    <n v="-12"/>
    <n v="18.73228346456693"/>
    <n v="-224.78740157480314"/>
    <x v="2"/>
    <m/>
    <n v="20240162"/>
    <s v="Grupo Helix (Panamá - Dra Ilka)"/>
    <m/>
  </r>
  <r>
    <x v="180"/>
    <s v="Sales"/>
    <x v="1"/>
    <x v="0"/>
    <s v="A-1PIZC-212017"/>
    <x v="22"/>
    <x v="18"/>
    <s v="L240314201"/>
    <n v="-6"/>
    <n v="18.75"/>
    <n v="372.82894736842104"/>
    <x v="2"/>
    <m/>
    <n v="20240162"/>
    <s v="Grupo Helix (Panamá - Dra Ilka)"/>
    <m/>
  </r>
  <r>
    <x v="180"/>
    <s v="Sales"/>
    <x v="0"/>
    <x v="0"/>
    <n v="3308050"/>
    <x v="21"/>
    <x v="17"/>
    <s v="NA"/>
    <n v="-2"/>
    <n v="104.3726235741445"/>
    <n v="-208.745247148289"/>
    <x v="2"/>
    <m/>
    <n v="20240162"/>
    <s v="Grupo Helix (Panamá - Dra Ilka)"/>
    <m/>
  </r>
  <r>
    <x v="180"/>
    <s v="Sales"/>
    <x v="0"/>
    <x v="0"/>
    <n v="3318235"/>
    <x v="30"/>
    <x v="2"/>
    <s v="NA"/>
    <n v="-2"/>
    <n v="31.220472440944881"/>
    <n v="-62.440944881889763"/>
    <x v="2"/>
    <m/>
    <n v="20240162"/>
    <s v="Grupo Helix (Panamá - Dra Ilka)"/>
    <m/>
  </r>
  <r>
    <x v="180"/>
    <s v="Sales"/>
    <x v="0"/>
    <x v="0"/>
    <n v="3318055"/>
    <x v="0"/>
    <x v="0"/>
    <m/>
    <n v="-1"/>
    <n v="309.59488272921106"/>
    <n v="-309.59488272921106"/>
    <x v="2"/>
    <m/>
    <n v="20240162"/>
    <s v="Grupo Helix (Panamá - Dra Ilka)"/>
    <m/>
  </r>
  <r>
    <x v="180"/>
    <s v="Sales"/>
    <x v="1"/>
    <x v="0"/>
    <s v="A-1PL-212012"/>
    <x v="20"/>
    <x v="16"/>
    <s v="L240530601"/>
    <n v="-3"/>
    <n v="14.569553805774278"/>
    <n v="-43.708661417322837"/>
    <x v="2"/>
    <m/>
    <n v="20240162"/>
    <s v="Grupo Helix (Panamá - Dra Ilka)"/>
    <m/>
  </r>
  <r>
    <x v="181"/>
    <s v="Sales"/>
    <x v="1"/>
    <x v="1"/>
    <s v="TSXX-LOA2025"/>
    <x v="45"/>
    <x v="26"/>
    <s v="EE160217X1"/>
    <n v="-1"/>
    <n v="60750"/>
    <n v="-60750"/>
    <x v="1"/>
    <m/>
    <n v="20240167"/>
    <s v="Istael Lenis C"/>
    <m/>
  </r>
  <r>
    <x v="181"/>
    <s v="Sales"/>
    <x v="1"/>
    <x v="1"/>
    <s v="TSXX-LOA2025"/>
    <x v="45"/>
    <x v="26"/>
    <s v="EE160217X1"/>
    <n v="-1"/>
    <n v="60750"/>
    <n v="-60750"/>
    <x v="1"/>
    <m/>
    <n v="20240168"/>
    <s v="Andrea Avendaño Rendon"/>
    <m/>
  </r>
  <r>
    <x v="182"/>
    <s v="Sales"/>
    <x v="1"/>
    <x v="0"/>
    <s v="A-1PIZC-212017"/>
    <x v="22"/>
    <x v="18"/>
    <s v="L230109201"/>
    <n v="-9"/>
    <n v="18.345205479452055"/>
    <n v="-165.1068493150685"/>
    <x v="2"/>
    <m/>
    <n v="20240169"/>
    <s v="Medicona SRL (Guillermo Ramírez-Rep Dominicana)"/>
    <m/>
  </r>
  <r>
    <x v="182"/>
    <s v="Sales"/>
    <x v="1"/>
    <x v="0"/>
    <s v="A-1PIZC-212014"/>
    <x v="24"/>
    <x v="20"/>
    <s v="L240701501"/>
    <n v="-15"/>
    <n v="18.73228346456693"/>
    <n v="-280.98425196850394"/>
    <x v="2"/>
    <m/>
    <n v="20240169"/>
    <s v="Medicona SRL (Guillermo Ramírez-Rep Dominicana)"/>
    <m/>
  </r>
  <r>
    <x v="182"/>
    <s v="Sales"/>
    <x v="1"/>
    <x v="0"/>
    <s v="A-1PL-212014"/>
    <x v="8"/>
    <x v="8"/>
    <s v=" L220304601"/>
    <n v="-5"/>
    <n v="14.583333333333334"/>
    <n v="-72.916666666666671"/>
    <x v="1"/>
    <m/>
    <n v="20240169"/>
    <s v="Medicona SRL (Guillermo Ramírez-Rep Dominicana)"/>
    <m/>
  </r>
  <r>
    <x v="182"/>
    <s v="Sales"/>
    <x v="1"/>
    <x v="0"/>
    <s v="A-1PL-212014"/>
    <x v="8"/>
    <x v="8"/>
    <s v="L220407801"/>
    <n v="-2"/>
    <n v="14.583333333333334"/>
    <n v="-29.166666666666668"/>
    <x v="2"/>
    <m/>
    <n v="20240169"/>
    <s v="Medicona SRL (Guillermo Ramírez-Rep Dominicana)"/>
    <m/>
  </r>
  <r>
    <x v="177"/>
    <s v="Sales"/>
    <x v="1"/>
    <x v="0"/>
    <s v="A-1PL-212012"/>
    <x v="20"/>
    <x v="16"/>
    <s v="L240530601"/>
    <n v="-2"/>
    <n v="14.569553805774278"/>
    <n v="-29.139107611548557"/>
    <x v="2"/>
    <m/>
    <n v="20240154"/>
    <s v="Karen Raquel Amador Amador (Nicaragua / COIDES)"/>
    <m/>
  </r>
  <r>
    <x v="180"/>
    <s v="Sales"/>
    <x v="1"/>
    <x v="0"/>
    <s v="A-1PL-212010"/>
    <x v="25"/>
    <x v="7"/>
    <s v="L240404601"/>
    <n v="-9"/>
    <n v="14.694879832810868"/>
    <n v="732.0723684210526"/>
    <x v="2"/>
    <m/>
    <n v="20240162"/>
    <s v="Grupo Helix (Panamá - Dra Ilka)"/>
    <m/>
  </r>
  <r>
    <x v="182"/>
    <s v="Sales"/>
    <x v="1"/>
    <x v="0"/>
    <s v="A-1PL-212010"/>
    <x v="25"/>
    <x v="7"/>
    <s v="L240610101"/>
    <n v="-15"/>
    <n v="14.569553805774278"/>
    <n v="-218.54330708661416"/>
    <x v="2"/>
    <m/>
    <n v="20240169"/>
    <s v="Medicona SRL (Guillermo Ramírez-Rep Dominicana)"/>
    <m/>
  </r>
  <r>
    <x v="182"/>
    <s v="Sales"/>
    <x v="1"/>
    <x v="0"/>
    <s v="A-1PL-212008"/>
    <x v="6"/>
    <x v="6"/>
    <s v="L240533701"/>
    <n v="-4"/>
    <n v="14.569553805774278"/>
    <n v="-58.278215223097114"/>
    <x v="2"/>
    <m/>
    <n v="20240169"/>
    <s v="Medicona SRL (Guillermo Ramírez-Rep Dominicana)"/>
    <m/>
  </r>
  <r>
    <x v="182"/>
    <s v="Sales"/>
    <x v="1"/>
    <x v="0"/>
    <s v="A-1PL-211508"/>
    <x v="5"/>
    <x v="5"/>
    <s v="L240405101"/>
    <n v="-15"/>
    <n v="14.569553805774278"/>
    <n v="-218.54330708661416"/>
    <x v="2"/>
    <m/>
    <n v="20240169"/>
    <s v="Medicona SRL (Guillermo Ramírez-Rep Dominicana)"/>
    <m/>
  </r>
  <r>
    <x v="182"/>
    <s v="Sales"/>
    <x v="0"/>
    <x v="0"/>
    <n v="3308050"/>
    <x v="21"/>
    <x v="17"/>
    <s v="NA"/>
    <n v="-2"/>
    <n v="104.3726235741445"/>
    <n v="-208.745247148289"/>
    <x v="2"/>
    <m/>
    <n v="20240169"/>
    <s v="Medicona SRL (Guillermo Ramírez-Rep Dominicana)"/>
    <m/>
  </r>
  <r>
    <x v="182"/>
    <s v="Sales"/>
    <x v="0"/>
    <x v="0"/>
    <n v="3318235"/>
    <x v="30"/>
    <x v="2"/>
    <s v="NA"/>
    <n v="-2"/>
    <n v="31.220472440944881"/>
    <n v="-62.440944881889763"/>
    <x v="2"/>
    <m/>
    <n v="20240169"/>
    <s v="Medicona SRL (Guillermo Ramírez-Rep Dominicana)"/>
    <m/>
  </r>
  <r>
    <x v="182"/>
    <s v="Sales"/>
    <x v="1"/>
    <x v="0"/>
    <s v="A-1PL-212012"/>
    <x v="20"/>
    <x v="16"/>
    <s v="L240530601"/>
    <n v="-19"/>
    <n v="14.569553805774278"/>
    <n v="-276.82152230971127"/>
    <x v="2"/>
    <m/>
    <n v="20240169"/>
    <s v="Medicona SRL (Guillermo Ramírez-Rep Dominicana)"/>
    <m/>
  </r>
  <r>
    <x v="183"/>
    <s v="Sales"/>
    <x v="1"/>
    <x v="0"/>
    <s v="A-1PS-222012"/>
    <x v="9"/>
    <x v="9"/>
    <s v="L220108401"/>
    <n v="-1"/>
    <n v="14.569553805774278"/>
    <n v="-14.569553805774278"/>
    <x v="2"/>
    <m/>
    <n v="20240239"/>
    <s v="Smile Arc (Panamá - Dr Martinelli)"/>
    <m/>
  </r>
  <r>
    <x v="183"/>
    <s v="Sales"/>
    <x v="1"/>
    <x v="0"/>
    <s v="A-1PIZC-212014"/>
    <x v="24"/>
    <x v="20"/>
    <s v="L240701501"/>
    <n v="-6"/>
    <n v="18.73228346456693"/>
    <n v="-74.929133858267718"/>
    <x v="2"/>
    <m/>
    <n v="20240239"/>
    <s v="Smile Arc (Panamá - Dr Martinelli)"/>
    <m/>
  </r>
  <r>
    <x v="183"/>
    <s v="Sales"/>
    <x v="1"/>
    <x v="0"/>
    <s v="A-1PL-211508"/>
    <x v="5"/>
    <x v="5"/>
    <s v="L240405101"/>
    <n v="-5"/>
    <n v="14.569553805774278"/>
    <n v="-72.847769028871397"/>
    <x v="2"/>
    <m/>
    <n v="20240239"/>
    <s v="Smile Arc (Panamá - Dr Martinelli)"/>
    <m/>
  </r>
  <r>
    <x v="183"/>
    <s v="Sales"/>
    <x v="1"/>
    <x v="1"/>
    <s v="TSXX-LOART2012"/>
    <x v="17"/>
    <x v="14"/>
    <s v="EE148385X1"/>
    <n v="-3"/>
    <n v="51750"/>
    <n v="-155250"/>
    <x v="1"/>
    <m/>
    <n v="20240239"/>
    <s v="Smile Arc (Panamá - Dr Martinelli)"/>
    <m/>
  </r>
  <r>
    <x v="183"/>
    <s v="Sales"/>
    <x v="1"/>
    <x v="1"/>
    <s v="TSXX-LOA1508"/>
    <x v="12"/>
    <x v="5"/>
    <s v="EE178088X1"/>
    <n v="-4"/>
    <n v="51750"/>
    <n v="-207000"/>
    <x v="1"/>
    <m/>
    <n v="20240239"/>
    <s v="Smile Arc (Panamá - Dr Martinelli)"/>
    <m/>
  </r>
  <r>
    <x v="183"/>
    <s v="Sales"/>
    <x v="1"/>
    <x v="0"/>
    <s v="A-1PL-212012"/>
    <x v="20"/>
    <x v="16"/>
    <s v="L240530601"/>
    <n v="-27"/>
    <n v="14.569553805774278"/>
    <n v="-393.37795275590554"/>
    <x v="2"/>
    <m/>
    <n v="20240239"/>
    <s v="Smile Arc (Panamá - Dr Martinelli)"/>
    <m/>
  </r>
  <r>
    <x v="184"/>
    <s v="Sales"/>
    <x v="1"/>
    <x v="1"/>
    <s v="TSXX-LOA1508"/>
    <x v="12"/>
    <x v="5"/>
    <s v="EE178088X1"/>
    <n v="-2"/>
    <n v="51750"/>
    <n v="-103500"/>
    <x v="1"/>
    <m/>
    <n v="20240257"/>
    <s v="Ayrton Pérez Cardenas - Chile"/>
    <m/>
  </r>
  <r>
    <x v="184"/>
    <s v="Sales"/>
    <x v="1"/>
    <x v="1"/>
    <s v="TSXX-LOA2014"/>
    <x v="14"/>
    <x v="8"/>
    <s v="EE174097X1"/>
    <n v="-1"/>
    <n v="51750"/>
    <n v="-51750"/>
    <x v="1"/>
    <m/>
    <n v="20240257"/>
    <s v="Ayrton Pérez Cardenas - Chile"/>
    <m/>
  </r>
  <r>
    <x v="184"/>
    <s v="Sales"/>
    <x v="1"/>
    <x v="1"/>
    <s v="TSXX-LOA2014"/>
    <x v="14"/>
    <x v="8"/>
    <s v="EE173884X1"/>
    <n v="-1"/>
    <n v="51750"/>
    <n v="-51750"/>
    <x v="1"/>
    <m/>
    <n v="20240257"/>
    <s v="Ayrton Pérez Cardenas - Chile"/>
    <m/>
  </r>
  <r>
    <x v="185"/>
    <s v="Sales"/>
    <x v="1"/>
    <x v="1"/>
    <s v="TSXX-LOA1508"/>
    <x v="12"/>
    <x v="5"/>
    <s v="EE178088X1"/>
    <n v="-7"/>
    <n v="51750"/>
    <n v="-362250"/>
    <x v="1"/>
    <m/>
    <n v="20240318"/>
    <s v="INNOVATRADE LLC Mexico - Claudio Gutierrez"/>
    <m/>
  </r>
  <r>
    <x v="185"/>
    <s v="Sales"/>
    <x v="1"/>
    <x v="1"/>
    <s v="TSXX-LOA2008"/>
    <x v="13"/>
    <x v="6"/>
    <s v="EE162375X1"/>
    <n v="-1"/>
    <n v="51750"/>
    <n v="-51750"/>
    <x v="1"/>
    <m/>
    <n v="20240318"/>
    <s v="INNOVATRADE LLC Mexico - Claudio Gutierrez"/>
    <m/>
  </r>
  <r>
    <x v="185"/>
    <s v="Sales"/>
    <x v="1"/>
    <x v="1"/>
    <s v="TSXX-LOA2008"/>
    <x v="13"/>
    <x v="6"/>
    <s v="EE152481X1"/>
    <n v="-4"/>
    <n v="51750"/>
    <n v="-207000"/>
    <x v="1"/>
    <m/>
    <n v="20240318"/>
    <s v="INNOVATRADE LLC Mexico - Claudio Gutierrez"/>
    <m/>
  </r>
  <r>
    <x v="185"/>
    <s v="Sales"/>
    <x v="0"/>
    <x v="1"/>
    <s v="820-029"/>
    <x v="1"/>
    <x v="1"/>
    <n v="52006"/>
    <n v="-3"/>
    <n v="647360"/>
    <n v="-1942080"/>
    <x v="1"/>
    <m/>
    <n v="20240318"/>
    <s v="INNOVATRADE LLC Mexico - Claudio Gutierrez"/>
    <m/>
  </r>
  <r>
    <x v="185"/>
    <s v="Sales"/>
    <x v="0"/>
    <x v="1"/>
    <s v="820-031"/>
    <x v="2"/>
    <x v="2"/>
    <s v="NA"/>
    <n v="-20"/>
    <n v="102340"/>
    <n v="-2046800"/>
    <x v="1"/>
    <m/>
    <n v="20240318"/>
    <s v="INNOVATRADE LLC Mexico - Claudio Gutierrez"/>
    <m/>
  </r>
  <r>
    <x v="185"/>
    <s v="Sales"/>
    <x v="0"/>
    <x v="1"/>
    <s v="820-032"/>
    <x v="32"/>
    <x v="19"/>
    <s v="NA"/>
    <n v="-2"/>
    <n v="83600"/>
    <n v="-167200"/>
    <x v="1"/>
    <m/>
    <n v="20240318"/>
    <s v="INNOVATRADE LLC Mexico - Claudio Gutierrez"/>
    <m/>
  </r>
  <r>
    <x v="186"/>
    <s v="Purchasing"/>
    <x v="1"/>
    <x v="0"/>
    <s v="A-1PL-212012"/>
    <x v="20"/>
    <x v="16"/>
    <s v="L240910901"/>
    <n v="25"/>
    <n v="14.48404255319149"/>
    <n v="362.10106382978722"/>
    <x v="2"/>
    <s v="BioRay 20241106"/>
    <m/>
    <m/>
    <m/>
  </r>
  <r>
    <x v="186"/>
    <s v="Purchasing"/>
    <x v="1"/>
    <x v="0"/>
    <s v="A-1PL-212012"/>
    <x v="20"/>
    <x v="16"/>
    <s v="L240913401"/>
    <n v="50"/>
    <n v="14.48404255319149"/>
    <n v="724.20212765957444"/>
    <x v="2"/>
    <s v="BioRay 20241106"/>
    <m/>
    <m/>
    <m/>
  </r>
  <r>
    <x v="186"/>
    <s v="Purchasing"/>
    <x v="1"/>
    <x v="0"/>
    <s v="A-1PL-211508"/>
    <x v="5"/>
    <x v="5"/>
    <s v="L240901701"/>
    <n v="50"/>
    <n v="14.48404255319149"/>
    <n v="724.20212765957444"/>
    <x v="2"/>
    <s v="BioRay 20241106"/>
    <m/>
    <m/>
    <m/>
  </r>
  <r>
    <x v="186"/>
    <s v="Purchasing"/>
    <x v="1"/>
    <x v="0"/>
    <s v="A-1PL-212008"/>
    <x v="6"/>
    <x v="6"/>
    <s v="L240803701"/>
    <n v="7"/>
    <n v="14.48404255319149"/>
    <n v="101.38829787234043"/>
    <x v="2"/>
    <s v="BioRay 20241106"/>
    <m/>
    <m/>
    <m/>
  </r>
  <r>
    <x v="186"/>
    <s v="Purchasing"/>
    <x v="1"/>
    <x v="0"/>
    <s v="A-1PL-212008"/>
    <x v="6"/>
    <x v="6"/>
    <s v="L240714401"/>
    <n v="3"/>
    <n v="14.48404255319149"/>
    <n v="43.452127659574472"/>
    <x v="2"/>
    <s v="BioRay 20241106"/>
    <m/>
    <m/>
    <m/>
  </r>
  <r>
    <x v="182"/>
    <s v="Sales"/>
    <x v="1"/>
    <x v="0"/>
    <s v="A-1PL-212010"/>
    <x v="25"/>
    <x v="7"/>
    <s v="L240404601"/>
    <n v="-5"/>
    <n v="14.694879832810868"/>
    <n v="-73.474399164054333"/>
    <x v="2"/>
    <m/>
    <n v="20240169"/>
    <s v="Medicona SRL (Guillermo Ramírez-Rep Dominicana)"/>
    <m/>
  </r>
  <r>
    <x v="186"/>
    <s v="Purchasing"/>
    <x v="1"/>
    <x v="0"/>
    <s v="A-1PIZC-212014"/>
    <x v="24"/>
    <x v="20"/>
    <s v="L240810001"/>
    <n v="2"/>
    <n v="18.622340425531917"/>
    <n v="37.244680851063833"/>
    <x v="2"/>
    <s v="BioRay 20241106"/>
    <m/>
    <m/>
    <m/>
  </r>
  <r>
    <x v="186"/>
    <s v="Purchasing"/>
    <x v="1"/>
    <x v="0"/>
    <s v="A-1PIZC-212014"/>
    <x v="24"/>
    <x v="20"/>
    <s v="L240901601"/>
    <n v="48"/>
    <n v="18.622340425531917"/>
    <n v="893.872340425532"/>
    <x v="2"/>
    <s v="BioRay 20241106"/>
    <m/>
    <m/>
    <m/>
  </r>
  <r>
    <x v="186"/>
    <s v="Purchasing"/>
    <x v="0"/>
    <x v="0"/>
    <n v="3308050"/>
    <x v="21"/>
    <x v="17"/>
    <s v="NA"/>
    <n v="3"/>
    <n v="103.45744680851062"/>
    <n v="310.37234042553189"/>
    <x v="2"/>
    <s v="BioRay 20241106"/>
    <m/>
    <m/>
    <m/>
  </r>
  <r>
    <x v="186"/>
    <s v="Purchasing"/>
    <x v="0"/>
    <x v="0"/>
    <n v="3318235"/>
    <x v="30"/>
    <x v="2"/>
    <s v="NA"/>
    <n v="3"/>
    <n v="31.037234042553191"/>
    <n v="93.111702127659569"/>
    <x v="2"/>
    <s v="BioRay 20241106"/>
    <m/>
    <m/>
    <m/>
  </r>
  <r>
    <x v="186"/>
    <s v="Purchasing"/>
    <x v="0"/>
    <x v="0"/>
    <n v="3338235"/>
    <x v="34"/>
    <x v="24"/>
    <s v="NA"/>
    <n v="3"/>
    <n v="31.037234042553191"/>
    <n v="93.111702127659569"/>
    <x v="2"/>
    <s v="BioRay 20241106"/>
    <m/>
    <m/>
    <m/>
  </r>
  <r>
    <x v="6"/>
    <s v="Purchasing"/>
    <x v="1"/>
    <x v="1"/>
    <s v="TSXX-LOA1508"/>
    <x v="12"/>
    <x v="5"/>
    <s v="EE173883X1"/>
    <n v="4"/>
    <n v="51750"/>
    <n v="207000"/>
    <x v="1"/>
    <s v="SAMPEDRO FV 150118"/>
    <m/>
    <m/>
    <m/>
  </r>
  <r>
    <x v="6"/>
    <s v="Purchasing"/>
    <x v="1"/>
    <x v="1"/>
    <s v="TSXX-LOA1508"/>
    <x v="12"/>
    <x v="5"/>
    <s v="EE182223X1"/>
    <n v="2"/>
    <n v="51750"/>
    <n v="103500"/>
    <x v="1"/>
    <s v="SAMPEDRO FV 150118"/>
    <m/>
    <m/>
    <m/>
  </r>
  <r>
    <x v="6"/>
    <s v="Purchasing"/>
    <x v="1"/>
    <x v="1"/>
    <s v="TSXX-LOA1508"/>
    <x v="12"/>
    <x v="5"/>
    <s v="EE182224X1"/>
    <n v="44"/>
    <n v="51750"/>
    <n v="2277000"/>
    <x v="1"/>
    <s v="SAMPEDRO FV 150118"/>
    <m/>
    <m/>
    <m/>
  </r>
  <r>
    <x v="6"/>
    <s v="Purchasing"/>
    <x v="1"/>
    <x v="1"/>
    <s v="TSXX-LOA2008"/>
    <x v="13"/>
    <x v="6"/>
    <s v="EE182213X1"/>
    <n v="16"/>
    <n v="51750"/>
    <n v="828000"/>
    <x v="1"/>
    <s v="SAMPEDRO FV 150118"/>
    <m/>
    <m/>
    <m/>
  </r>
  <r>
    <x v="6"/>
    <s v="Purchasing"/>
    <x v="1"/>
    <x v="1"/>
    <s v="TSXX-LOA2008"/>
    <x v="13"/>
    <x v="6"/>
    <s v="EE182214X1"/>
    <n v="3"/>
    <n v="51750"/>
    <n v="155250"/>
    <x v="1"/>
    <s v="SAMPEDRO FV 150118"/>
    <m/>
    <m/>
    <m/>
  </r>
  <r>
    <x v="6"/>
    <s v="Purchasing"/>
    <x v="1"/>
    <x v="1"/>
    <s v="TSXX-LOA2008"/>
    <x v="13"/>
    <x v="6"/>
    <s v="EE182215X1"/>
    <n v="23"/>
    <n v="51750"/>
    <n v="1190250"/>
    <x v="1"/>
    <s v="SAMPEDRO FV 150118"/>
    <m/>
    <m/>
    <m/>
  </r>
  <r>
    <x v="186"/>
    <s v="Purchasing"/>
    <x v="1"/>
    <x v="0"/>
    <s v="A-1PL-212010"/>
    <x v="25"/>
    <x v="7"/>
    <s v="L240610101"/>
    <n v="35"/>
    <n v="14.48404255319149"/>
    <n v="506.94148936170211"/>
    <x v="2"/>
    <s v="BioRay 20241106"/>
    <m/>
    <m/>
    <m/>
  </r>
  <r>
    <x v="6"/>
    <s v="Purchasing"/>
    <x v="1"/>
    <x v="1"/>
    <s v="TSXX-LOA2010"/>
    <x v="7"/>
    <x v="7"/>
    <s v="EE182210X1"/>
    <n v="40"/>
    <n v="51750"/>
    <n v="2070000"/>
    <x v="1"/>
    <s v="SAMPEDRO FV 150118"/>
    <m/>
    <m/>
    <m/>
  </r>
  <r>
    <x v="6"/>
    <s v="Purchasing"/>
    <x v="1"/>
    <x v="1"/>
    <s v="TSXX-LOA2010"/>
    <x v="7"/>
    <x v="7"/>
    <s v="EE182211X1"/>
    <n v="27"/>
    <n v="51750"/>
    <n v="1397250"/>
    <x v="1"/>
    <s v="SAMPEDRO FV 150118"/>
    <m/>
    <m/>
    <m/>
  </r>
  <r>
    <x v="6"/>
    <s v="Purchasing"/>
    <x v="1"/>
    <x v="1"/>
    <s v="TSXX-LOA2012"/>
    <x v="19"/>
    <x v="16"/>
    <s v="EE182222X1"/>
    <n v="68"/>
    <n v="51750"/>
    <n v="3519000"/>
    <x v="1"/>
    <s v="SAMPEDRO FV 150118"/>
    <m/>
    <m/>
    <m/>
  </r>
  <r>
    <x v="6"/>
    <s v="Purchasing"/>
    <x v="1"/>
    <x v="1"/>
    <s v="TSXX-LOA2014"/>
    <x v="14"/>
    <x v="8"/>
    <s v="EE182217X1"/>
    <n v="200"/>
    <n v="51750"/>
    <n v="10350000"/>
    <x v="1"/>
    <s v="SAMPEDRO FV 150118"/>
    <m/>
    <m/>
    <m/>
  </r>
  <r>
    <x v="6"/>
    <s v="Purchasing"/>
    <x v="1"/>
    <x v="1"/>
    <s v="TSXX-LOA2012"/>
    <x v="19"/>
    <x v="16"/>
    <s v="EE182243X1"/>
    <n v="200"/>
    <n v="51750"/>
    <n v="10350000"/>
    <x v="1"/>
    <s v="SAMPEDRO FV 150118"/>
    <m/>
    <m/>
    <m/>
  </r>
  <r>
    <x v="187"/>
    <s v="Sales"/>
    <x v="1"/>
    <x v="1"/>
    <s v="TSXX-LOA1508"/>
    <x v="12"/>
    <x v="5"/>
    <s v="EE178088X1"/>
    <n v="-10"/>
    <n v="51750"/>
    <n v="-517500"/>
    <x v="1"/>
    <m/>
    <n v="20240319"/>
    <s v="Comercial S &amp; K SpA (Juan Peña - Chile)"/>
    <m/>
  </r>
  <r>
    <x v="187"/>
    <s v="Sales"/>
    <x v="1"/>
    <x v="1"/>
    <s v="TSXX-LOA1508"/>
    <x v="12"/>
    <x v="5"/>
    <s v="EE173883X1"/>
    <n v="-5"/>
    <n v="51750"/>
    <n v="-258750"/>
    <x v="1"/>
    <m/>
    <n v="20240319"/>
    <s v="Comercial S &amp; K SpA (Juan Peña - Chile)"/>
    <m/>
  </r>
  <r>
    <x v="187"/>
    <s v="Sales"/>
    <x v="1"/>
    <x v="1"/>
    <s v="TSXX-LOA2008"/>
    <x v="13"/>
    <x v="6"/>
    <s v="EE174094X1"/>
    <n v="-15"/>
    <n v="51750"/>
    <n v="-776250"/>
    <x v="1"/>
    <m/>
    <n v="20240319"/>
    <s v="Comercial S &amp; K SpA (Juan Peña - Chile)"/>
    <m/>
  </r>
  <r>
    <x v="187"/>
    <s v="Sales"/>
    <x v="1"/>
    <x v="1"/>
    <s v="TSXX-LOA2010"/>
    <x v="7"/>
    <x v="7"/>
    <s v="EE180815X1"/>
    <n v="-50"/>
    <n v="51750"/>
    <n v="-2587500"/>
    <x v="1"/>
    <m/>
    <n v="20240319"/>
    <s v="Comercial S &amp; K SpA (Juan Peña - Chile)"/>
    <m/>
  </r>
  <r>
    <x v="187"/>
    <s v="Sales"/>
    <x v="1"/>
    <x v="1"/>
    <s v="TSXX-LOACE1508"/>
    <x v="31"/>
    <x v="13"/>
    <s v="EE148382X1"/>
    <n v="-10"/>
    <n v="51750"/>
    <n v="-517500"/>
    <x v="1"/>
    <m/>
    <n v="20240319"/>
    <s v="Comercial S &amp; K SpA (Juan Peña - Chile)"/>
    <m/>
  </r>
  <r>
    <x v="187"/>
    <s v="Sales"/>
    <x v="1"/>
    <x v="1"/>
    <s v="TSXX-LOART2012"/>
    <x v="17"/>
    <x v="14"/>
    <s v="EE148385X1"/>
    <n v="-11"/>
    <n v="51750"/>
    <n v="-569250"/>
    <x v="1"/>
    <m/>
    <n v="20240319"/>
    <s v="Comercial S &amp; K SpA (Juan Peña - Chile)"/>
    <m/>
  </r>
  <r>
    <x v="187"/>
    <s v="Sales"/>
    <x v="1"/>
    <x v="1"/>
    <s v="TSXX-LOA2012"/>
    <x v="19"/>
    <x v="16"/>
    <s v="EE182222X1"/>
    <n v="-43"/>
    <n v="51750"/>
    <n v="-2225250"/>
    <x v="1"/>
    <m/>
    <n v="20240319"/>
    <s v="Comercial S &amp; K SpA (Juan Peña - Chile)"/>
    <m/>
  </r>
  <r>
    <x v="188"/>
    <s v="Inventory movement"/>
    <x v="1"/>
    <x v="1"/>
    <s v="TSXX-LOA2012"/>
    <x v="19"/>
    <x v="16"/>
    <s v="EE182222X1"/>
    <n v="-5"/>
    <n v="51750"/>
    <n v="-258750"/>
    <x v="1"/>
    <m/>
    <m/>
    <m/>
    <s v="Devolucion prestamo Jattin pedido Mexico y Paraguay"/>
  </r>
  <r>
    <x v="188"/>
    <s v="Inventory movement"/>
    <x v="1"/>
    <x v="1"/>
    <s v="TSXX-LOA2012"/>
    <x v="19"/>
    <x v="16"/>
    <s v="EE174096X1"/>
    <n v="-5"/>
    <n v="51750"/>
    <n v="-258750"/>
    <x v="1"/>
    <m/>
    <m/>
    <m/>
    <s v="Devolucion prestamo Jattin pedido Mexico y Paraguay"/>
  </r>
  <r>
    <x v="188"/>
    <s v="Inventory movement"/>
    <x v="1"/>
    <x v="1"/>
    <s v="TSXX-LOA2010"/>
    <x v="7"/>
    <x v="7"/>
    <s v="EE180815X1"/>
    <n v="-5"/>
    <n v="51750"/>
    <n v="-258750"/>
    <x v="1"/>
    <m/>
    <m/>
    <m/>
    <s v="Devolucion prestamo Jattin pedido Mexico"/>
  </r>
  <r>
    <x v="188"/>
    <s v="Inventory movement"/>
    <x v="1"/>
    <x v="1"/>
    <s v="TSXX-LOA2012"/>
    <x v="19"/>
    <x v="16"/>
    <s v="EE182243X1"/>
    <n v="-21"/>
    <n v="51750"/>
    <n v="-1086750"/>
    <x v="1"/>
    <m/>
    <m/>
    <m/>
    <s v="Devolucion prestamo Jattin pedido Mexico y Paraguay"/>
  </r>
  <r>
    <x v="189"/>
    <s v="Sales"/>
    <x v="1"/>
    <x v="0"/>
    <s v="A-1PL-211508"/>
    <x v="5"/>
    <x v="5"/>
    <s v="L240901701"/>
    <n v="-4"/>
    <n v="14.48404255319149"/>
    <n v="-57.936170212765958"/>
    <x v="2"/>
    <m/>
    <n v="20240326"/>
    <s v="MediLine (JJ Grand Prix - Guatemala)"/>
    <m/>
  </r>
  <r>
    <x v="189"/>
    <s v="Sales"/>
    <x v="1"/>
    <x v="0"/>
    <s v="A-1PL-212010"/>
    <x v="25"/>
    <x v="7"/>
    <s v="L240610101"/>
    <n v="-4"/>
    <n v="14.569553805774278"/>
    <n v="-58.278215223097114"/>
    <x v="2"/>
    <m/>
    <n v="20240326"/>
    <s v="MediLine (JJ Grand Prix - Guatemala)"/>
    <m/>
  </r>
  <r>
    <x v="189"/>
    <s v="Sales"/>
    <x v="1"/>
    <x v="0"/>
    <s v="A-1PIZC-212014"/>
    <x v="24"/>
    <x v="20"/>
    <s v="L240901601"/>
    <n v="-10"/>
    <n v="18.622340425531917"/>
    <n v="-186.22340425531917"/>
    <x v="2"/>
    <m/>
    <n v="20240326"/>
    <s v="MediLine (JJ Grand Prix - Guatemala)"/>
    <m/>
  </r>
  <r>
    <x v="189"/>
    <s v="Sales"/>
    <x v="1"/>
    <x v="0"/>
    <s v="A-1PIZC-212017"/>
    <x v="22"/>
    <x v="18"/>
    <s v="L230109201"/>
    <n v="-2"/>
    <n v="18.345205479452055"/>
    <n v="-36.69041095890411"/>
    <x v="2"/>
    <m/>
    <n v="20240326"/>
    <s v="MediLine (JJ Grand Prix - Guatemala)"/>
    <m/>
  </r>
  <r>
    <x v="189"/>
    <s v="Inventory loan"/>
    <x v="1"/>
    <x v="1"/>
    <s v="TSXX-LOACE1508"/>
    <x v="26"/>
    <x v="13"/>
    <s v="EE156000X1"/>
    <n v="-1"/>
    <n v="51750"/>
    <n v="-51750"/>
    <x v="0"/>
    <m/>
    <m/>
    <m/>
    <s v="prestamo Virginia Hurtado"/>
  </r>
  <r>
    <x v="190"/>
    <s v="Sales"/>
    <x v="1"/>
    <x v="0"/>
    <s v="A-1PL-211508"/>
    <x v="5"/>
    <x v="5"/>
    <s v="L231217301"/>
    <n v="-2"/>
    <n v="14.583333333333334"/>
    <n v="-29.166666666666668"/>
    <x v="2"/>
    <m/>
    <n v="20240327"/>
    <s v="MediLine (JJ Grand Prix - Guatemala)"/>
    <m/>
  </r>
  <r>
    <x v="190"/>
    <s v="Sales"/>
    <x v="1"/>
    <x v="0"/>
    <s v="A-1PL-212010"/>
    <x v="25"/>
    <x v="7"/>
    <s v="L240404601"/>
    <n v="-4"/>
    <n v="14.583333333333334"/>
    <n v="-58.333333333333336"/>
    <x v="2"/>
    <m/>
    <n v="20240327"/>
    <s v="MediLine (JJ Grand Prix - Guatemala)"/>
    <m/>
  </r>
  <r>
    <x v="189"/>
    <s v="Sales"/>
    <x v="1"/>
    <x v="0"/>
    <s v="A-1PL-212012"/>
    <x v="20"/>
    <x v="16"/>
    <s v="L240530601"/>
    <n v="-4"/>
    <n v="14.48404255319149"/>
    <n v="-57.936170212765958"/>
    <x v="2"/>
    <m/>
    <n v="20240326"/>
    <s v="MediLine (JJ Grand Prix - Guatemala)"/>
    <m/>
  </r>
  <r>
    <x v="190"/>
    <s v="Sales"/>
    <x v="1"/>
    <x v="0"/>
    <s v="A-1PIZC-212014"/>
    <x v="24"/>
    <x v="20"/>
    <s v="L240901601"/>
    <n v="-15"/>
    <n v="18.622340425531917"/>
    <n v="-279.33510638297878"/>
    <x v="2"/>
    <m/>
    <n v="20240327"/>
    <s v="MediLine (JJ Grand Prix - Guatemala)"/>
    <m/>
  </r>
  <r>
    <x v="190"/>
    <s v="Sales"/>
    <x v="1"/>
    <x v="0"/>
    <s v="A-1PIZC-212017"/>
    <x v="22"/>
    <x v="18"/>
    <s v="L230109201"/>
    <n v="-2"/>
    <n v="18.345205479452055"/>
    <n v="-36.69041095890411"/>
    <x v="2"/>
    <m/>
    <n v="20240327"/>
    <s v="MediLine (JJ Grand Prix - Guatemala)"/>
    <m/>
  </r>
  <r>
    <x v="190"/>
    <s v="Sales"/>
    <x v="1"/>
    <x v="0"/>
    <s v="A-1PL-212012"/>
    <x v="20"/>
    <x v="16"/>
    <s v="L240530601"/>
    <n v="-7"/>
    <n v="14.569553805774278"/>
    <n v="-101.98687664041995"/>
    <x v="2"/>
    <m/>
    <n v="20240327"/>
    <s v="MediLine (JJ Grand Prix - Guatemala)"/>
    <m/>
  </r>
  <r>
    <x v="191"/>
    <s v="Sales"/>
    <x v="1"/>
    <x v="0"/>
    <s v="A-1PL-211508"/>
    <x v="5"/>
    <x v="5"/>
    <s v="L240901701"/>
    <n v="-6"/>
    <n v="14.48404255319149"/>
    <n v="-86.904255319148945"/>
    <x v="2"/>
    <m/>
    <n v="20240332"/>
    <s v="MediLine (JJ Grand Prix - Guatemala)"/>
    <m/>
  </r>
  <r>
    <x v="191"/>
    <s v="Sales"/>
    <x v="1"/>
    <x v="0"/>
    <s v="A-1PL-212010"/>
    <x v="25"/>
    <x v="7"/>
    <s v="L240404601"/>
    <n v="-4"/>
    <n v="14.583333333333334"/>
    <n v="-58.333333333333336"/>
    <x v="2"/>
    <m/>
    <n v="20240332"/>
    <s v="MediLine (JJ Grand Prix - Guatemala)"/>
    <m/>
  </r>
  <r>
    <x v="191"/>
    <s v="Sales"/>
    <x v="1"/>
    <x v="0"/>
    <s v="A-1PIZC-212014"/>
    <x v="24"/>
    <x v="20"/>
    <s v="L240810001"/>
    <n v="-2"/>
    <n v="18.622340425531917"/>
    <n v="-37.244680851063833"/>
    <x v="2"/>
    <m/>
    <n v="20240332"/>
    <s v="MediLine (JJ Grand Prix - Guatemala)"/>
    <m/>
  </r>
  <r>
    <x v="191"/>
    <s v="Sales"/>
    <x v="1"/>
    <x v="0"/>
    <s v="A-1PIZC-212014"/>
    <x v="24"/>
    <x v="20"/>
    <s v="L240901601"/>
    <n v="-8"/>
    <n v="18.622340425531917"/>
    <n v="-148.97872340425533"/>
    <x v="2"/>
    <m/>
    <n v="20240332"/>
    <s v="MediLine (JJ Grand Prix - Guatemala)"/>
    <m/>
  </r>
  <r>
    <x v="191"/>
    <s v="Sales"/>
    <x v="1"/>
    <x v="0"/>
    <s v="A-1PIZC-212017"/>
    <x v="22"/>
    <x v="18"/>
    <s v="L230109201"/>
    <n v="-4"/>
    <n v="18.345205479452055"/>
    <n v="-73.38082191780822"/>
    <x v="2"/>
    <m/>
    <n v="20240332"/>
    <s v="MediLine (JJ Grand Prix - Guatemala)"/>
    <m/>
  </r>
  <r>
    <x v="191"/>
    <s v="Sales"/>
    <x v="1"/>
    <x v="0"/>
    <s v="A-1PL-212012"/>
    <x v="20"/>
    <x v="16"/>
    <s v="L240530601"/>
    <n v="-2"/>
    <n v="14.48404255319149"/>
    <n v="-28.968085106382979"/>
    <x v="2"/>
    <m/>
    <n v="20240332"/>
    <s v="MediLine (JJ Grand Prix - Guatemala)"/>
    <m/>
  </r>
  <r>
    <x v="191"/>
    <s v="Sales"/>
    <x v="1"/>
    <x v="1"/>
    <s v="TSXX-LOA2008"/>
    <x v="13"/>
    <x v="6"/>
    <s v="EE173887X1"/>
    <n v="-13"/>
    <n v="51750"/>
    <n v="-672750"/>
    <x v="1"/>
    <m/>
    <n v="20240333"/>
    <s v="Dr. Pedro Carballo (El Salvador-COIDES)"/>
    <m/>
  </r>
  <r>
    <x v="191"/>
    <s v="Sales"/>
    <x v="1"/>
    <x v="1"/>
    <s v="TSXX-LOA2008"/>
    <x v="13"/>
    <x v="6"/>
    <s v="EE152481X1"/>
    <n v="-2"/>
    <n v="51750"/>
    <n v="5175000"/>
    <x v="1"/>
    <m/>
    <n v="20240333"/>
    <s v="Dr. Pedro Carballo (El Salvador-COIDES)"/>
    <m/>
  </r>
  <r>
    <x v="191"/>
    <s v="Sales"/>
    <x v="1"/>
    <x v="1"/>
    <s v="TSXX-LOA1508"/>
    <x v="12"/>
    <x v="5"/>
    <s v="EE182224X1"/>
    <n v="-12"/>
    <n v="51750"/>
    <n v="2277000"/>
    <x v="1"/>
    <m/>
    <n v="20240333"/>
    <s v="Dr. Pedro Carballo (El Salvador-COIDES)"/>
    <m/>
  </r>
  <r>
    <x v="191"/>
    <s v="Sales"/>
    <x v="0"/>
    <x v="1"/>
    <s v="820-029"/>
    <x v="1"/>
    <x v="1"/>
    <n v="52006"/>
    <n v="-2"/>
    <n v="647360"/>
    <n v="1942080"/>
    <x v="1"/>
    <m/>
    <n v="20240333"/>
    <s v="Dr. Pedro Carballo (El Salvador-COIDES)"/>
    <m/>
  </r>
  <r>
    <x v="191"/>
    <s v="Sales"/>
    <x v="0"/>
    <x v="1"/>
    <s v="820-031"/>
    <x v="2"/>
    <x v="2"/>
    <s v="NA"/>
    <n v="-2"/>
    <n v="102340"/>
    <n v="307020"/>
    <x v="1"/>
    <m/>
    <n v="20240333"/>
    <s v="Dr. Pedro Carballo (El Salvador-COIDES)"/>
    <m/>
  </r>
  <r>
    <x v="191"/>
    <s v="Inventory "/>
    <x v="1"/>
    <x v="1"/>
    <s v="TSXX-LOACE1508"/>
    <x v="26"/>
    <x v="13"/>
    <s v="EE182225x1"/>
    <n v="1"/>
    <n v="51750"/>
    <n v="51750"/>
    <x v="1"/>
    <m/>
    <m/>
    <m/>
    <s v="Devolucion prestamo Virginia Hurtado 26-11"/>
  </r>
  <r>
    <x v="191"/>
    <s v="Purchasing"/>
    <x v="1"/>
    <x v="1"/>
    <s v="TSXX-LOA2012"/>
    <x v="19"/>
    <x v="16"/>
    <s v="EE182222X1"/>
    <n v="2"/>
    <n v="51750"/>
    <n v="103500"/>
    <x v="1"/>
    <s v="SAMPEDRO FV 150192"/>
    <m/>
    <m/>
    <m/>
  </r>
  <r>
    <x v="191"/>
    <s v="Purchasing"/>
    <x v="1"/>
    <x v="1"/>
    <s v="TSXX-LOA2008"/>
    <x v="13"/>
    <x v="6"/>
    <s v="EE182213X1"/>
    <n v="8"/>
    <n v="51750"/>
    <n v="414000"/>
    <x v="1"/>
    <s v="SAMPEDRO FV 150192"/>
    <m/>
    <m/>
    <m/>
  </r>
  <r>
    <x v="191"/>
    <s v="Purchasing"/>
    <x v="1"/>
    <x v="1"/>
    <s v="TSXX-LOA2010"/>
    <x v="7"/>
    <x v="7"/>
    <s v="EE182212X1"/>
    <n v="4"/>
    <n v="51750"/>
    <n v="207000"/>
    <x v="1"/>
    <s v="SAMPEDRO FV 150192"/>
    <m/>
    <m/>
    <m/>
  </r>
  <r>
    <x v="192"/>
    <s v="Sales"/>
    <x v="1"/>
    <x v="1"/>
    <s v="TSXX-LOA2020"/>
    <x v="44"/>
    <x v="25"/>
    <s v="EE160216X1"/>
    <n v="-2"/>
    <n v="60750"/>
    <n v="2992500"/>
    <x v="1"/>
    <m/>
    <n v="20240337"/>
    <s v="Yurani Mejia (Local)"/>
    <m/>
  </r>
  <r>
    <x v="192"/>
    <s v="Sales"/>
    <x v="1"/>
    <x v="1"/>
    <s v="TSXX-LOA2014"/>
    <x v="14"/>
    <x v="8"/>
    <s v="EE173884X1"/>
    <n v="-2"/>
    <n v="51750"/>
    <n v="7762500"/>
    <x v="1"/>
    <m/>
    <n v="20240337"/>
    <s v="Yurani Mejia (Local)"/>
    <m/>
  </r>
  <r>
    <x v="193"/>
    <s v="Purchasing"/>
    <x v="1"/>
    <x v="0"/>
    <s v="A-1PL-211508"/>
    <x v="5"/>
    <x v="5"/>
    <s v="L240901701"/>
    <n v="50"/>
    <n v="14.409909909909908"/>
    <n v="720.49549549549545"/>
    <x v="2"/>
    <s v="BioRay 20241112"/>
    <m/>
    <m/>
    <m/>
  </r>
  <r>
    <x v="193"/>
    <s v="Purchasing"/>
    <x v="1"/>
    <x v="0"/>
    <s v="A-1PL-212008"/>
    <x v="6"/>
    <x v="6"/>
    <s v="L240714401"/>
    <n v="10"/>
    <n v="14.409909909909908"/>
    <n v="144.09909909909908"/>
    <x v="2"/>
    <s v="BioRay 20241112"/>
    <m/>
    <m/>
    <m/>
  </r>
  <r>
    <x v="193"/>
    <s v="Purchasing"/>
    <x v="1"/>
    <x v="0"/>
    <s v="A-1PL-212010"/>
    <x v="25"/>
    <x v="7"/>
    <s v="L240610001"/>
    <n v="35"/>
    <n v="14.409909909909908"/>
    <n v="504.3468468468468"/>
    <x v="2"/>
    <s v="BioRay 20241112"/>
    <m/>
    <m/>
    <m/>
  </r>
  <r>
    <x v="193"/>
    <s v="Purchasing"/>
    <x v="1"/>
    <x v="0"/>
    <s v="A-1PL-212012"/>
    <x v="20"/>
    <x v="16"/>
    <s v="L240913401"/>
    <n v="75"/>
    <n v="14.409909909909908"/>
    <n v="1080.7432432432431"/>
    <x v="2"/>
    <s v="BioRay 20241112"/>
    <m/>
    <m/>
    <m/>
  </r>
  <r>
    <x v="193"/>
    <s v="Purchasing"/>
    <x v="1"/>
    <x v="0"/>
    <s v="A-1PIZC-212014"/>
    <x v="24"/>
    <x v="20"/>
    <s v="L241011901"/>
    <n v="100"/>
    <n v="18.527027027027028"/>
    <n v="1852.7027027027027"/>
    <x v="2"/>
    <s v="BioRay 20241112"/>
    <m/>
    <m/>
    <m/>
  </r>
  <r>
    <x v="193"/>
    <s v="Purchasing"/>
    <x v="0"/>
    <x v="0"/>
    <n v="3308050"/>
    <x v="21"/>
    <x v="17"/>
    <s v="NA"/>
    <n v="2"/>
    <n v="102.92792792792793"/>
    <n v="205.85585585585585"/>
    <x v="2"/>
    <s v="BioRay 20241112"/>
    <m/>
    <m/>
    <m/>
  </r>
  <r>
    <x v="193"/>
    <s v="Purchasing"/>
    <x v="0"/>
    <x v="0"/>
    <n v="3318235"/>
    <x v="30"/>
    <x v="2"/>
    <s v="NA"/>
    <n v="2"/>
    <n v="30.878378378378379"/>
    <n v="61.756756756756758"/>
    <x v="2"/>
    <s v="BioRay 20241112"/>
    <m/>
    <m/>
    <m/>
  </r>
  <r>
    <x v="194"/>
    <s v="Sales"/>
    <x v="1"/>
    <x v="0"/>
    <s v="A-1PL-211508"/>
    <x v="5"/>
    <x v="5"/>
    <s v="L240901701"/>
    <n v="-10"/>
    <n v="14.48404255319149"/>
    <n v="-144.84042553191489"/>
    <x v="2"/>
    <m/>
    <n v="20240338"/>
    <s v="Dr Carlos Ramiro Llusca (Ecuador)"/>
    <m/>
  </r>
  <r>
    <x v="194"/>
    <s v="Sales"/>
    <x v="1"/>
    <x v="0"/>
    <s v="A-1PL-212010"/>
    <x v="25"/>
    <x v="7"/>
    <s v="L240404601"/>
    <n v="-10"/>
    <n v="14.583333333333334"/>
    <n v="-145.83333333333334"/>
    <x v="2"/>
    <m/>
    <n v="20240338"/>
    <s v="Dr Carlos Ramiro Llusca (Ecuador)"/>
    <m/>
  </r>
  <r>
    <x v="194"/>
    <s v="Sales"/>
    <x v="1"/>
    <x v="0"/>
    <s v="A-1PL-212014"/>
    <x v="8"/>
    <x v="8"/>
    <s v="L220402701"/>
    <n v="-6"/>
    <n v="14.694879832810868"/>
    <n v="-88.169278996865202"/>
    <x v="2"/>
    <m/>
    <n v="20240338"/>
    <s v="Dr Carlos Ramiro Llusca (Ecuador)"/>
    <m/>
  </r>
  <r>
    <x v="194"/>
    <s v="Sales"/>
    <x v="1"/>
    <x v="0"/>
    <s v="A-1PIZC-212014"/>
    <x v="24"/>
    <x v="20"/>
    <s v="L240901601"/>
    <n v="-15"/>
    <n v="18.622340425531917"/>
    <n v="-279.33510638297878"/>
    <x v="2"/>
    <m/>
    <n v="20240338"/>
    <s v="Dr Carlos Ramiro Llusca (Ecuador)"/>
    <m/>
  </r>
  <r>
    <x v="194"/>
    <s v="Sales"/>
    <x v="1"/>
    <x v="0"/>
    <s v="A-1PIZC-212014"/>
    <x v="24"/>
    <x v="20"/>
    <s v="L241011901"/>
    <n v="-5"/>
    <n v="18.527027027027028"/>
    <n v="-92.635135135135144"/>
    <x v="2"/>
    <m/>
    <n v="20240338"/>
    <s v="Dr Carlos Ramiro Llusca (Ecuador)"/>
    <m/>
  </r>
  <r>
    <x v="194"/>
    <s v="Sales"/>
    <x v="1"/>
    <x v="0"/>
    <s v="A-1N-211508"/>
    <x v="42"/>
    <x v="31"/>
    <s v="L191121001"/>
    <n v="-1"/>
    <n v="22.421917808219177"/>
    <n v="-22.421917808219177"/>
    <x v="2"/>
    <m/>
    <n v="20240338"/>
    <s v="Dr Carlos Ramiro Llusca (Ecuador)"/>
    <m/>
  </r>
  <r>
    <x v="194"/>
    <s v="Sales"/>
    <x v="1"/>
    <x v="0"/>
    <s v="A-1N-212008"/>
    <x v="43"/>
    <x v="32"/>
    <s v="L200300701"/>
    <n v="-2"/>
    <n v="18"/>
    <n v="-36"/>
    <x v="2"/>
    <m/>
    <n v="20240338"/>
    <s v="Dr Carlos Ramiro Llusca (Ecuador)"/>
    <m/>
  </r>
  <r>
    <x v="194"/>
    <s v="Sales"/>
    <x v="0"/>
    <x v="0"/>
    <s v="SMES #11"/>
    <x v="11"/>
    <x v="11"/>
    <m/>
    <n v="-2"/>
    <n v="73.06083650190115"/>
    <n v="-146.1216730038023"/>
    <x v="2"/>
    <m/>
    <n v="20240338"/>
    <s v="Dr Carlos Ramiro Llusca (Ecuador)"/>
    <m/>
  </r>
  <r>
    <x v="194"/>
    <s v="Sales"/>
    <x v="1"/>
    <x v="1"/>
    <s v="TSXX-LOA1508"/>
    <x v="12"/>
    <x v="5"/>
    <s v="EE182224X1"/>
    <n v="-5"/>
    <n v="51750"/>
    <n v="-258750"/>
    <x v="1"/>
    <m/>
    <n v="20240338"/>
    <s v="Dr Carlos Ramiro Llusca (Ecuador)"/>
    <m/>
  </r>
  <r>
    <x v="194"/>
    <s v="Sales"/>
    <x v="1"/>
    <x v="1"/>
    <s v="TSXX-LOA2010"/>
    <x v="7"/>
    <x v="7"/>
    <s v="EE180815X1"/>
    <n v="-3"/>
    <n v="51750"/>
    <n v="-155250"/>
    <x v="1"/>
    <m/>
    <n v="20240338"/>
    <s v="Dr Carlos Ramiro Llusca (Ecuador)"/>
    <m/>
  </r>
  <r>
    <x v="194"/>
    <s v="Sales"/>
    <x v="1"/>
    <x v="0"/>
    <s v="A-1PL-212012"/>
    <x v="20"/>
    <x v="16"/>
    <s v="L240530601"/>
    <n v="-30"/>
    <n v="14.569553805774278"/>
    <n v="-437.08661417322833"/>
    <x v="2"/>
    <m/>
    <n v="20240338"/>
    <s v="Dr Carlos Ramiro Llusca (Ecuador)"/>
    <m/>
  </r>
  <r>
    <x v="194"/>
    <s v="Sales"/>
    <x v="1"/>
    <x v="1"/>
    <s v="TSXX-LOART2012"/>
    <x v="17"/>
    <x v="14"/>
    <s v="EE148385X1"/>
    <n v="-8"/>
    <n v="51750"/>
    <n v="-414000"/>
    <x v="1"/>
    <m/>
    <n v="20240338"/>
    <s v="Dr Carlos Ramiro Llusca (Ecuador)"/>
    <m/>
  </r>
  <r>
    <x v="194"/>
    <s v="Sales"/>
    <x v="1"/>
    <x v="1"/>
    <s v="TSXX-LOA2014"/>
    <x v="14"/>
    <x v="8"/>
    <s v="EE173884X1"/>
    <n v="-5"/>
    <n v="51750"/>
    <n v="-258750"/>
    <x v="1"/>
    <m/>
    <n v="20240338"/>
    <s v="Dr Carlos Ramiro Llusca (Ecuador)"/>
    <m/>
  </r>
  <r>
    <x v="194"/>
    <s v="Sales"/>
    <x v="1"/>
    <x v="1"/>
    <s v="TSXX-LOA2014"/>
    <x v="14"/>
    <x v="8"/>
    <s v="EE178093X1"/>
    <n v="-5"/>
    <n v="51750"/>
    <n v="-258750"/>
    <x v="1"/>
    <m/>
    <n v="20240338"/>
    <s v="Dr Carlos Ramiro Llusca (Ecuador)"/>
    <m/>
  </r>
  <r>
    <x v="194"/>
    <s v="Sales"/>
    <x v="1"/>
    <x v="1"/>
    <s v="TSXX-LOA2017"/>
    <x v="15"/>
    <x v="12"/>
    <s v="EE148379X1"/>
    <n v="-2"/>
    <n v="51750"/>
    <n v="-103500"/>
    <x v="1"/>
    <m/>
    <n v="20240338"/>
    <s v="Dr Carlos Ramiro Llusca (Ecuador)"/>
    <m/>
  </r>
  <r>
    <x v="194"/>
    <s v="Sales"/>
    <x v="1"/>
    <x v="1"/>
    <s v="TSXX-LOA2012"/>
    <x v="19"/>
    <x v="16"/>
    <s v="EE182222X1"/>
    <n v="-20"/>
    <n v="51750"/>
    <n v="-1035000"/>
    <x v="1"/>
    <m/>
    <n v="20240338"/>
    <s v="Dr Carlos Ramiro Llusca (Ecuador)"/>
    <m/>
  </r>
  <r>
    <x v="195"/>
    <s v="Sales"/>
    <x v="1"/>
    <x v="1"/>
    <s v="TSXX-LOA2008"/>
    <x v="13"/>
    <x v="6"/>
    <s v="EE173887X1"/>
    <n v="-12"/>
    <n v="51750"/>
    <n v="-621000"/>
    <x v="1"/>
    <m/>
    <n v="20240339"/>
    <s v="Julio Rodríguez (El Salvador)"/>
    <m/>
  </r>
  <r>
    <x v="195"/>
    <s v="Sales"/>
    <x v="1"/>
    <x v="1"/>
    <s v="TSXX-LOA2008"/>
    <x v="13"/>
    <x v="6"/>
    <s v="EE174094X1"/>
    <n v="-8"/>
    <n v="51750"/>
    <n v="-414000"/>
    <x v="1"/>
    <m/>
    <n v="20240339"/>
    <s v="Julio Rodríguez (El Salvador)"/>
    <m/>
  </r>
  <r>
    <x v="195"/>
    <s v="Sales"/>
    <x v="0"/>
    <x v="1"/>
    <s v="820-029"/>
    <x v="1"/>
    <x v="1"/>
    <n v="52006"/>
    <n v="-2"/>
    <n v="647360"/>
    <n v="-1294720"/>
    <x v="1"/>
    <m/>
    <n v="20240339"/>
    <s v="Julio Rodríguez (El Salvador)"/>
    <m/>
  </r>
  <r>
    <x v="195"/>
    <s v="Sales"/>
    <x v="0"/>
    <x v="1"/>
    <s v="820-031"/>
    <x v="2"/>
    <x v="2"/>
    <s v="NA"/>
    <n v="-2"/>
    <n v="102340"/>
    <n v="-204680"/>
    <x v="1"/>
    <m/>
    <n v="20240339"/>
    <s v="Julio Rodríguez (El Salvador)"/>
    <m/>
  </r>
  <r>
    <x v="195"/>
    <s v="Sales"/>
    <x v="0"/>
    <x v="0"/>
    <n v="3338235"/>
    <x v="34"/>
    <x v="24"/>
    <s v="NA"/>
    <n v="-1"/>
    <n v="31.037234042553191"/>
    <n v="-31.037234042553191"/>
    <x v="2"/>
    <m/>
    <n v="20240339"/>
    <s v="Julio Rodríguez (El Salvador)"/>
    <m/>
  </r>
  <r>
    <x v="196"/>
    <s v="Purchasing"/>
    <x v="1"/>
    <x v="0"/>
    <s v="A-1PL-212012"/>
    <x v="20"/>
    <x v="16"/>
    <s v="L241000501"/>
    <n v="250"/>
    <n v="14.360205831903944"/>
    <n v="3590.0514579759861"/>
    <x v="2"/>
    <s v="BioRay 20241125"/>
    <m/>
    <m/>
    <m/>
  </r>
  <r>
    <x v="196"/>
    <s v="Purchasing"/>
    <x v="0"/>
    <x v="0"/>
    <n v="3318225"/>
    <x v="57"/>
    <x v="40"/>
    <s v="NA"/>
    <n v="8"/>
    <n v="51.286449399656945"/>
    <n v="410.29159519725556"/>
    <x v="2"/>
    <s v="BioRay 20241125"/>
    <m/>
    <m/>
    <m/>
  </r>
  <r>
    <x v="196"/>
    <s v="Purchasing"/>
    <x v="0"/>
    <x v="0"/>
    <n v="3318225"/>
    <x v="58"/>
    <x v="41"/>
    <s v="NA"/>
    <n v="2"/>
    <n v="51.286449399656945"/>
    <n v="102.57289879931389"/>
    <x v="2"/>
    <s v="BioRay 20241125"/>
    <m/>
    <m/>
    <m/>
  </r>
  <r>
    <x v="196"/>
    <s v="Purchasing"/>
    <x v="0"/>
    <x v="0"/>
    <n v="3318235"/>
    <x v="30"/>
    <x v="2"/>
    <s v="NA"/>
    <n v="40"/>
    <n v="30.771869639794168"/>
    <n v="1230.8747855917668"/>
    <x v="2"/>
    <s v="BioRay 20241125"/>
    <m/>
    <m/>
    <m/>
  </r>
  <r>
    <x v="196"/>
    <s v="Purchasing"/>
    <x v="0"/>
    <x v="0"/>
    <n v="331007"/>
    <x v="59"/>
    <x v="42"/>
    <s v="NA"/>
    <n v="2"/>
    <n v="153.85934819897099"/>
    <n v="307.71869639794198"/>
    <x v="2"/>
    <s v="BioRay 20241125"/>
    <m/>
    <m/>
    <m/>
  </r>
  <r>
    <x v="196"/>
    <s v="Purchasing"/>
    <x v="0"/>
    <x v="0"/>
    <n v="335555"/>
    <x v="60"/>
    <x v="43"/>
    <s v="NA"/>
    <n v="2"/>
    <n v="153.85934819897099"/>
    <n v="307.71869639794198"/>
    <x v="2"/>
    <s v="BioRay 20241125"/>
    <m/>
    <m/>
    <m/>
  </r>
  <r>
    <x v="196"/>
    <s v="Purchasing"/>
    <x v="0"/>
    <x v="0"/>
    <s v="O-Ring"/>
    <x v="61"/>
    <x v="44"/>
    <s v="NA"/>
    <n v="100"/>
    <n v="0.30771869639794169"/>
    <n v="30.771869639794168"/>
    <x v="2"/>
    <s v="BioRay 20241125"/>
    <m/>
    <m/>
    <m/>
  </r>
  <r>
    <x v="196"/>
    <s v="Inventory "/>
    <x v="1"/>
    <x v="0"/>
    <s v="A-1PL-212012"/>
    <x v="20"/>
    <x v="16"/>
    <s v="L241000501"/>
    <n v="-3"/>
    <n v="14.360205831903944"/>
    <n v="-43.080617495711834"/>
    <x v="2"/>
    <m/>
    <m/>
    <s v="Dra Elsa Arango"/>
    <s v="Uso Consultorio"/>
  </r>
  <r>
    <x v="196"/>
    <s v="Inventory movement"/>
    <x v="0"/>
    <x v="0"/>
    <n v="3318225"/>
    <x v="57"/>
    <x v="40"/>
    <s v="NA"/>
    <n v="-1"/>
    <n v="51.286449399656945"/>
    <n v="-51.286449399656945"/>
    <x v="2"/>
    <m/>
    <m/>
    <s v="Orthopremium ltda"/>
    <s v="Entregados a Orthopremium, pagados a la cuenta Dra Elsa"/>
  </r>
  <r>
    <x v="196"/>
    <s v="Inventory movement"/>
    <x v="0"/>
    <x v="0"/>
    <n v="3318225"/>
    <x v="58"/>
    <x v="41"/>
    <s v="NA"/>
    <n v="-1"/>
    <n v="51.286449399656945"/>
    <n v="-51.286449399656945"/>
    <x v="2"/>
    <m/>
    <m/>
    <s v="Orthopremium ltda"/>
    <s v="Entregados a Orthopremium, pagados a la cuenta Dra Elsa"/>
  </r>
  <r>
    <x v="196"/>
    <s v="Inventory movement"/>
    <x v="1"/>
    <x v="0"/>
    <s v="A-1PL-212012"/>
    <x v="20"/>
    <x v="16"/>
    <s v="L241000501"/>
    <n v="-200"/>
    <n v="14.360205831903944"/>
    <n v="-2872.0411663807886"/>
    <x v="2"/>
    <m/>
    <m/>
    <s v="Orthopremium ltda"/>
    <s v="Entregados a Orthopremium, pagados a la cuenta Dra Elsa"/>
  </r>
  <r>
    <x v="196"/>
    <s v="Inventory movement"/>
    <x v="0"/>
    <x v="0"/>
    <n v="3318235"/>
    <x v="30"/>
    <x v="2"/>
    <s v="NA"/>
    <n v="-20"/>
    <n v="30.771869639794168"/>
    <n v="-615.4373927958834"/>
    <x v="2"/>
    <m/>
    <m/>
    <s v="Orthopremium ltda"/>
    <s v="Entregados a Orthopremium, pagados a la cuenta Dra Elsa"/>
  </r>
  <r>
    <x v="196"/>
    <s v="Inventory movement"/>
    <x v="0"/>
    <x v="0"/>
    <s v="O-Ring"/>
    <x v="61"/>
    <x v="44"/>
    <s v="NA"/>
    <n v="-50"/>
    <n v="0.30771869639794169"/>
    <n v="-15.385934819897084"/>
    <x v="2"/>
    <m/>
    <m/>
    <s v="Orthopremium ltda"/>
    <s v="Entregados a Orthopremium, pagados a la cuenta Dra Elsa"/>
  </r>
  <r>
    <x v="197"/>
    <m/>
    <x v="3"/>
    <x v="2"/>
    <m/>
    <x v="62"/>
    <x v="45"/>
    <m/>
    <m/>
    <m/>
    <m/>
    <x v="0"/>
    <m/>
    <m/>
    <m/>
    <m/>
  </r>
  <r>
    <x v="197"/>
    <m/>
    <x v="3"/>
    <x v="2"/>
    <m/>
    <x v="62"/>
    <x v="45"/>
    <m/>
    <n v="-23"/>
    <m/>
    <n v="27542500"/>
    <x v="0"/>
    <m/>
    <m/>
    <m/>
    <m/>
  </r>
  <r>
    <x v="197"/>
    <m/>
    <x v="3"/>
    <x v="2"/>
    <m/>
    <x v="62"/>
    <x v="45"/>
    <m/>
    <m/>
    <m/>
    <m/>
    <x v="0"/>
    <m/>
    <m/>
    <m/>
    <m/>
  </r>
  <r>
    <x v="197"/>
    <m/>
    <x v="3"/>
    <x v="2"/>
    <m/>
    <x v="62"/>
    <x v="45"/>
    <m/>
    <m/>
    <m/>
    <m/>
    <x v="0"/>
    <m/>
    <m/>
    <m/>
    <m/>
  </r>
  <r>
    <x v="197"/>
    <m/>
    <x v="3"/>
    <x v="2"/>
    <m/>
    <x v="62"/>
    <x v="45"/>
    <m/>
    <m/>
    <m/>
    <m/>
    <x v="0"/>
    <m/>
    <m/>
    <m/>
    <m/>
  </r>
  <r>
    <x v="197"/>
    <m/>
    <x v="3"/>
    <x v="2"/>
    <m/>
    <x v="62"/>
    <x v="45"/>
    <m/>
    <m/>
    <m/>
    <m/>
    <x v="0"/>
    <m/>
    <m/>
    <m/>
    <m/>
  </r>
  <r>
    <x v="197"/>
    <m/>
    <x v="3"/>
    <x v="2"/>
    <m/>
    <x v="62"/>
    <x v="45"/>
    <m/>
    <m/>
    <m/>
    <m/>
    <x v="0"/>
    <m/>
    <m/>
    <m/>
    <m/>
  </r>
  <r>
    <x v="197"/>
    <m/>
    <x v="3"/>
    <x v="2"/>
    <m/>
    <x v="62"/>
    <x v="45"/>
    <m/>
    <m/>
    <m/>
    <m/>
    <x v="0"/>
    <m/>
    <m/>
    <m/>
    <m/>
  </r>
  <r>
    <x v="197"/>
    <m/>
    <x v="3"/>
    <x v="2"/>
    <m/>
    <x v="62"/>
    <x v="45"/>
    <m/>
    <m/>
    <m/>
    <m/>
    <x v="0"/>
    <m/>
    <m/>
    <m/>
    <m/>
  </r>
  <r>
    <x v="197"/>
    <m/>
    <x v="3"/>
    <x v="2"/>
    <m/>
    <x v="62"/>
    <x v="45"/>
    <m/>
    <m/>
    <m/>
    <m/>
    <x v="0"/>
    <m/>
    <m/>
    <m/>
    <m/>
  </r>
  <r>
    <x v="197"/>
    <m/>
    <x v="3"/>
    <x v="2"/>
    <m/>
    <x v="62"/>
    <x v="45"/>
    <m/>
    <m/>
    <m/>
    <m/>
    <x v="0"/>
    <m/>
    <m/>
    <m/>
    <m/>
  </r>
  <r>
    <x v="197"/>
    <m/>
    <x v="3"/>
    <x v="2"/>
    <m/>
    <x v="62"/>
    <x v="45"/>
    <m/>
    <m/>
    <m/>
    <m/>
    <x v="0"/>
    <m/>
    <m/>
    <m/>
    <m/>
  </r>
  <r>
    <x v="197"/>
    <m/>
    <x v="3"/>
    <x v="2"/>
    <m/>
    <x v="62"/>
    <x v="45"/>
    <m/>
    <m/>
    <m/>
    <m/>
    <x v="0"/>
    <m/>
    <m/>
    <m/>
    <m/>
  </r>
  <r>
    <x v="197"/>
    <m/>
    <x v="3"/>
    <x v="2"/>
    <m/>
    <x v="62"/>
    <x v="45"/>
    <m/>
    <m/>
    <m/>
    <m/>
    <x v="0"/>
    <m/>
    <m/>
    <m/>
    <m/>
  </r>
  <r>
    <x v="197"/>
    <m/>
    <x v="3"/>
    <x v="2"/>
    <m/>
    <x v="62"/>
    <x v="45"/>
    <m/>
    <m/>
    <m/>
    <m/>
    <x v="0"/>
    <m/>
    <m/>
    <m/>
    <m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46">
  <r>
    <d v="2022-12-08T00:00:00"/>
    <x v="0"/>
    <x v="0"/>
    <x v="0"/>
    <x v="0"/>
    <s v="Contra Angle Driver set "/>
    <x v="0"/>
    <m/>
    <n v="2"/>
    <n v="2160000"/>
    <n v="4320000"/>
    <m/>
    <m/>
    <m/>
    <m/>
    <m/>
  </r>
  <r>
    <d v="2022-12-08T00:00:00"/>
    <x v="0"/>
    <x v="0"/>
    <x v="1"/>
    <x v="1"/>
    <s v="Mango anclaje rápido, corto-mini implante"/>
    <x v="1"/>
    <n v="49116"/>
    <n v="10"/>
    <n v="357000"/>
    <n v="3570000"/>
    <s v="COP"/>
    <s v="entregado por Elsa Arango"/>
    <m/>
    <m/>
    <m/>
  </r>
  <r>
    <d v="2022-12-08T00:00:00"/>
    <x v="1"/>
    <x v="0"/>
    <x v="1"/>
    <x v="2"/>
    <s v="Extensión mini implante"/>
    <x v="2"/>
    <n v="48791"/>
    <n v="-12"/>
    <n v="90440"/>
    <n v="-1085280"/>
    <m/>
    <m/>
    <m/>
    <m/>
    <m/>
  </r>
  <r>
    <d v="2022-12-08T00:00:00"/>
    <x v="1"/>
    <x v="0"/>
    <x v="1"/>
    <x v="1"/>
    <s v="Mango anclaje rápido, corto-mini implante"/>
    <x v="1"/>
    <n v="48466"/>
    <n v="-19"/>
    <n v="357000"/>
    <n v="-6783000"/>
    <s v="COP"/>
    <m/>
    <m/>
    <m/>
    <m/>
  </r>
  <r>
    <d v="2022-12-08T00:00:00"/>
    <x v="1"/>
    <x v="0"/>
    <x v="1"/>
    <x v="2"/>
    <s v="Extensión mini implante"/>
    <x v="2"/>
    <n v="48141"/>
    <n v="-16"/>
    <n v="90440"/>
    <n v="-1447040"/>
    <m/>
    <m/>
    <m/>
    <m/>
    <m/>
  </r>
  <r>
    <d v="2022-12-08T00:00:00"/>
    <x v="1"/>
    <x v="0"/>
    <x v="1"/>
    <x v="1"/>
    <s v="Mango anclaje rápido, corto-mini implante"/>
    <x v="1"/>
    <n v="47816"/>
    <n v="-20"/>
    <n v="357000"/>
    <n v="-7140000"/>
    <s v="COP"/>
    <m/>
    <m/>
    <m/>
    <m/>
  </r>
  <r>
    <d v="2022-12-08T00:00:00"/>
    <x v="1"/>
    <x v="0"/>
    <x v="1"/>
    <x v="2"/>
    <s v="Extensión mini implante"/>
    <x v="2"/>
    <n v="47491"/>
    <n v="-20"/>
    <n v="90440"/>
    <n v="-1808800"/>
    <m/>
    <m/>
    <m/>
    <m/>
    <m/>
  </r>
  <r>
    <d v="2022-12-08T00:00:00"/>
    <x v="0"/>
    <x v="1"/>
    <x v="0"/>
    <x v="3"/>
    <s v="A-1PL  Anchorage  Screw 1.3 x 8 mm, Round Hole"/>
    <x v="3"/>
    <s v="L210206901"/>
    <n v="30"/>
    <n v="73331"/>
    <n v="2199930"/>
    <m/>
    <m/>
    <m/>
    <m/>
    <m/>
  </r>
  <r>
    <d v="2022-12-08T00:00:00"/>
    <x v="0"/>
    <x v="1"/>
    <x v="0"/>
    <x v="4"/>
    <s v="A-1PL  Anchorage  Screw 1.4 x 8 mm, Round Hole"/>
    <x v="4"/>
    <s v="L210905201"/>
    <n v="4"/>
    <n v="73331"/>
    <n v="293324"/>
    <m/>
    <m/>
    <m/>
    <m/>
    <m/>
  </r>
  <r>
    <d v="2022-12-08T00:00:00"/>
    <x v="0"/>
    <x v="1"/>
    <x v="0"/>
    <x v="5"/>
    <s v="A-1PL  Anchorage  Screw 1.5 x 8 mm, Round Hole"/>
    <x v="5"/>
    <s v="L211103501"/>
    <n v="3"/>
    <n v="73331"/>
    <n v="219993"/>
    <m/>
    <m/>
    <m/>
    <m/>
    <m/>
  </r>
  <r>
    <d v="2022-12-08T00:00:00"/>
    <x v="0"/>
    <x v="1"/>
    <x v="0"/>
    <x v="5"/>
    <s v="A-1PL  Anchorage  Screw 1.5 x 8 mm, Round Hole"/>
    <x v="5"/>
    <s v="L211100801"/>
    <n v="12"/>
    <n v="73331"/>
    <n v="879972"/>
    <m/>
    <m/>
    <m/>
    <m/>
    <m/>
  </r>
  <r>
    <d v="2022-12-08T00:00:00"/>
    <x v="0"/>
    <x v="1"/>
    <x v="0"/>
    <x v="5"/>
    <s v="A-1PL  Anchorage  Screw 1.5 x 8 mm, Round Hole"/>
    <x v="5"/>
    <s v="L220206201"/>
    <n v="1"/>
    <n v="73331"/>
    <n v="73331"/>
    <s v="COP"/>
    <m/>
    <m/>
    <m/>
    <m/>
  </r>
  <r>
    <d v="2022-12-08T00:00:00"/>
    <x v="0"/>
    <x v="1"/>
    <x v="0"/>
    <x v="5"/>
    <s v="A-1PL  Anchorage  Screw 1.5 x 8 mm, Round Hole"/>
    <x v="5"/>
    <s v="L211105401"/>
    <n v="5"/>
    <n v="73331"/>
    <n v="366655"/>
    <m/>
    <m/>
    <m/>
    <m/>
    <m/>
  </r>
  <r>
    <d v="2022-12-08T00:00:00"/>
    <x v="0"/>
    <x v="1"/>
    <x v="0"/>
    <x v="5"/>
    <s v="A-1PL  Anchorage  Screw 1.5 x 8 mm, Round Hole"/>
    <x v="5"/>
    <s v="L211104201"/>
    <n v="1"/>
    <n v="73331"/>
    <n v="73331"/>
    <m/>
    <m/>
    <m/>
    <m/>
    <m/>
  </r>
  <r>
    <d v="2022-12-08T00:00:00"/>
    <x v="0"/>
    <x v="1"/>
    <x v="0"/>
    <x v="5"/>
    <s v="A-1PL  Anchorage  Screw 1.5 x 8 mm, Round Hole"/>
    <x v="5"/>
    <s v="L211008301"/>
    <n v="2"/>
    <n v="73331"/>
    <n v="146662"/>
    <m/>
    <m/>
    <m/>
    <m/>
    <m/>
  </r>
  <r>
    <d v="2022-12-08T00:00:00"/>
    <x v="0"/>
    <x v="1"/>
    <x v="0"/>
    <x v="5"/>
    <s v="A-1PL  Anchorage  Screw 1.5 x 8 mm, Round Hole"/>
    <x v="5"/>
    <s v="L211013001"/>
    <n v="1"/>
    <n v="73331"/>
    <n v="73331"/>
    <m/>
    <m/>
    <m/>
    <m/>
    <m/>
  </r>
  <r>
    <d v="2022-12-08T00:00:00"/>
    <x v="0"/>
    <x v="1"/>
    <x v="0"/>
    <x v="6"/>
    <s v="A-1PL  Anchorage  Screw 2.0 x 8 mm, Round Hole"/>
    <x v="6"/>
    <s v="L210807001"/>
    <n v="3"/>
    <n v="73331"/>
    <n v="219993"/>
    <m/>
    <m/>
    <m/>
    <m/>
    <m/>
  </r>
  <r>
    <d v="2023-02-17T00:00:00"/>
    <x v="2"/>
    <x v="1"/>
    <x v="1"/>
    <x v="7"/>
    <s v="TORNILLO SOLUTION LOGIC-A 2.0 MM X 10 MM"/>
    <x v="7"/>
    <s v="EE148352X1"/>
    <n v="60"/>
    <n v="51750"/>
    <n v="3105000"/>
    <m/>
    <s v="FV-105224"/>
    <m/>
    <m/>
    <m/>
  </r>
  <r>
    <d v="2022-12-08T00:00:00"/>
    <x v="0"/>
    <x v="1"/>
    <x v="0"/>
    <x v="8"/>
    <s v="A-1PL  Anchorage  Screw 2.0 x 14 mm, Round Hole"/>
    <x v="8"/>
    <s v="L210904601"/>
    <n v="2"/>
    <n v="73331"/>
    <n v="146662"/>
    <m/>
    <m/>
    <m/>
    <m/>
    <m/>
  </r>
  <r>
    <d v="2022-12-08T00:00:00"/>
    <x v="0"/>
    <x v="1"/>
    <x v="0"/>
    <x v="8"/>
    <s v="A-1PL  Anchorage  Screw 2.0 x 14 mm, Round Hole"/>
    <x v="8"/>
    <s v="L211203101"/>
    <n v="17"/>
    <n v="73331"/>
    <n v="1246627"/>
    <m/>
    <m/>
    <m/>
    <m/>
    <m/>
  </r>
  <r>
    <d v="2022-12-08T00:00:00"/>
    <x v="0"/>
    <x v="1"/>
    <x v="0"/>
    <x v="8"/>
    <s v="A-1PL  Anchorage  Screw 2.0 x 14 mm, Round Hole"/>
    <x v="8"/>
    <s v="L210901401"/>
    <n v="10"/>
    <n v="73331"/>
    <n v="733310"/>
    <m/>
    <m/>
    <m/>
    <m/>
    <m/>
  </r>
  <r>
    <d v="2022-12-08T00:00:00"/>
    <x v="0"/>
    <x v="1"/>
    <x v="0"/>
    <x v="9"/>
    <s v="A-1P Anchorage  Screw 2.0 x 12 mm, Square Hole"/>
    <x v="9"/>
    <s v="L220407701"/>
    <n v="8"/>
    <n v="73331"/>
    <n v="586648"/>
    <s v="COP"/>
    <m/>
    <m/>
    <m/>
    <m/>
  </r>
  <r>
    <d v="2022-12-08T00:00:00"/>
    <x v="0"/>
    <x v="0"/>
    <x v="0"/>
    <x v="10"/>
    <s v="Expander First generation SMES #09"/>
    <x v="10"/>
    <m/>
    <n v="1"/>
    <m/>
    <m/>
    <m/>
    <m/>
    <m/>
    <m/>
    <m/>
  </r>
  <r>
    <d v="2022-12-08T00:00:00"/>
    <x v="0"/>
    <x v="0"/>
    <x v="0"/>
    <x v="11"/>
    <s v="Expander First generation SMES #11"/>
    <x v="11"/>
    <m/>
    <n v="4"/>
    <n v="73.06083650190115"/>
    <n v="292.2433460076046"/>
    <s v="USD"/>
    <m/>
    <m/>
    <m/>
    <m/>
  </r>
  <r>
    <d v="2022-12-08T00:00:00"/>
    <x v="0"/>
    <x v="1"/>
    <x v="1"/>
    <x v="12"/>
    <s v="TORNILLO SOLUTION LOGIC-A 1.5 MM X 8.0 MM"/>
    <x v="5"/>
    <s v="EE138062X1"/>
    <n v="24"/>
    <n v="61600"/>
    <n v="1478400"/>
    <m/>
    <m/>
    <m/>
    <m/>
    <m/>
  </r>
  <r>
    <d v="2022-12-08T00:00:00"/>
    <x v="0"/>
    <x v="1"/>
    <x v="1"/>
    <x v="12"/>
    <s v="TORNILLO SOLUTION LOGIC-A 1.5 MM X 8.0 MM"/>
    <x v="5"/>
    <s v="EE138065X1"/>
    <n v="4"/>
    <n v="61600"/>
    <n v="246400"/>
    <m/>
    <m/>
    <m/>
    <m/>
    <m/>
  </r>
  <r>
    <d v="2022-12-08T00:00:00"/>
    <x v="0"/>
    <x v="1"/>
    <x v="1"/>
    <x v="13"/>
    <s v="TORNILLO SOLUTION LOGIC-A 2.0 MM X 8.0 MM"/>
    <x v="6"/>
    <s v="EE136231X1"/>
    <n v="1"/>
    <n v="61600"/>
    <n v="61600"/>
    <m/>
    <m/>
    <m/>
    <m/>
    <m/>
  </r>
  <r>
    <d v="2022-12-08T00:00:00"/>
    <x v="0"/>
    <x v="1"/>
    <x v="1"/>
    <x v="14"/>
    <s v="TORNILLO SOLUTION LOGIC-A 2.0 MM X 14 MM"/>
    <x v="8"/>
    <s v="EE138091X1"/>
    <n v="27"/>
    <n v="61600"/>
    <n v="1663200"/>
    <m/>
    <m/>
    <m/>
    <m/>
    <m/>
  </r>
  <r>
    <d v="2022-12-08T00:00:00"/>
    <x v="0"/>
    <x v="1"/>
    <x v="1"/>
    <x v="14"/>
    <s v="TORNILLO SOLUTION LOGIC-A 2.0 MM X 14 MM"/>
    <x v="8"/>
    <s v="EE138085X1"/>
    <n v="1"/>
    <n v="61600"/>
    <n v="61600"/>
    <m/>
    <m/>
    <m/>
    <m/>
    <m/>
  </r>
  <r>
    <d v="2022-12-08T00:00:00"/>
    <x v="0"/>
    <x v="1"/>
    <x v="1"/>
    <x v="15"/>
    <s v="TORNILLO SOLUTION LOGIC-A 2.0 MM X 17 MM"/>
    <x v="12"/>
    <s v="EE138094X1"/>
    <n v="34"/>
    <n v="61600"/>
    <n v="2094400"/>
    <m/>
    <m/>
    <m/>
    <m/>
    <m/>
  </r>
  <r>
    <d v="2022-12-08T00:00:00"/>
    <x v="0"/>
    <x v="1"/>
    <x v="1"/>
    <x v="16"/>
    <s v="TORNILLO SOLUTION LOGIC-A CABEZA ESFÉRICA 1.5MM X 8.0MM"/>
    <x v="13"/>
    <s v="EE138096X1"/>
    <n v="18"/>
    <n v="61600"/>
    <n v="1108800"/>
    <m/>
    <m/>
    <m/>
    <m/>
    <m/>
  </r>
  <r>
    <d v="2022-12-08T00:00:00"/>
    <x v="0"/>
    <x v="1"/>
    <x v="1"/>
    <x v="17"/>
    <s v="TORNILLO SOLUTION LOGIC-A ROSCA TOTAL 2.0MM X 12MM"/>
    <x v="14"/>
    <s v="EE138101X1"/>
    <n v="10"/>
    <n v="61600"/>
    <n v="616000"/>
    <m/>
    <m/>
    <m/>
    <m/>
    <m/>
  </r>
  <r>
    <d v="2022-12-08T00:00:00"/>
    <x v="0"/>
    <x v="0"/>
    <x v="0"/>
    <x v="18"/>
    <s v="Expansores 3ra generación, 1 llave"/>
    <x v="15"/>
    <m/>
    <n v="7"/>
    <m/>
    <m/>
    <m/>
    <m/>
    <m/>
    <m/>
    <m/>
  </r>
  <r>
    <d v="2022-12-08T00:00:00"/>
    <x v="0"/>
    <x v="1"/>
    <x v="1"/>
    <x v="19"/>
    <s v="TORNILLO SOLUTION LOGIC-A 2.0 MM X 12 MM"/>
    <x v="16"/>
    <s v="EE138084X1"/>
    <n v="1"/>
    <n v="61600"/>
    <n v="61600"/>
    <m/>
    <m/>
    <m/>
    <m/>
    <m/>
  </r>
  <r>
    <d v="2022-12-08T00:00:00"/>
    <x v="0"/>
    <x v="1"/>
    <x v="1"/>
    <x v="19"/>
    <s v="TORNILLO SOLUTION LOGIC-A 2.0 MM X 12 MM"/>
    <x v="16"/>
    <s v="EE138079X1"/>
    <n v="2"/>
    <n v="61600"/>
    <n v="123200"/>
    <m/>
    <m/>
    <m/>
    <m/>
    <m/>
  </r>
  <r>
    <d v="2022-12-08T00:00:00"/>
    <x v="0"/>
    <x v="1"/>
    <x v="0"/>
    <x v="20"/>
    <s v="A-1PL  Anchorage  Screw 2.0 x 12 mm, Round Hole"/>
    <x v="16"/>
    <s v="L220701501"/>
    <n v="12"/>
    <n v="73331"/>
    <n v="879972"/>
    <m/>
    <m/>
    <m/>
    <m/>
    <m/>
  </r>
  <r>
    <d v="2023-11-15T00:00:00"/>
    <x v="2"/>
    <x v="1"/>
    <x v="1"/>
    <x v="7"/>
    <s v="TORNILLO SOLUTION LOGIC-A 2.0 MM X 10 MM"/>
    <x v="7"/>
    <s v="EE162876X1"/>
    <n v="100"/>
    <n v="51750"/>
    <n v="5175000"/>
    <m/>
    <s v="FV-124648"/>
    <m/>
    <m/>
    <m/>
  </r>
  <r>
    <d v="2022-12-14T00:00:00"/>
    <x v="3"/>
    <x v="1"/>
    <x v="0"/>
    <x v="6"/>
    <s v="A-1PL  Anchorage  Screw 2.0 x 8 mm, Round Hole"/>
    <x v="6"/>
    <s v="L210709801"/>
    <n v="5"/>
    <n v="73331"/>
    <n v="366655"/>
    <m/>
    <m/>
    <m/>
    <m/>
    <s v="Silvia Tellez"/>
  </r>
  <r>
    <d v="2022-12-28T00:00:00"/>
    <x v="1"/>
    <x v="0"/>
    <x v="0"/>
    <x v="21"/>
    <s v="Handle Universal "/>
    <x v="17"/>
    <s v="NA"/>
    <n v="3"/>
    <n v="675000"/>
    <n v="2025000"/>
    <s v="COP"/>
    <m/>
    <m/>
    <s v="Entregados por Dra Elsa "/>
    <m/>
  </r>
  <r>
    <d v="2022-12-28T00:00:00"/>
    <x v="4"/>
    <x v="0"/>
    <x v="0"/>
    <x v="21"/>
    <s v="Handle Universal "/>
    <x v="17"/>
    <s v="NA"/>
    <n v="-2"/>
    <n v="675000"/>
    <n v="-1350000"/>
    <s v="COP"/>
    <m/>
    <n v="20220040"/>
    <s v="Medicona SRL (Guillermo Ramírez-Rep Dominicana)"/>
    <m/>
  </r>
  <r>
    <d v="2022-12-28T00:00:00"/>
    <x v="4"/>
    <x v="1"/>
    <x v="0"/>
    <x v="22"/>
    <s v="A-1P IZC  Anchorage  Screw 2.0 x 17 mm, Half Threaded, Round Hole"/>
    <x v="18"/>
    <s v="L210901201"/>
    <n v="-3"/>
    <n v="73331"/>
    <n v="-219993"/>
    <s v="COP"/>
    <m/>
    <n v="20220040"/>
    <s v="Medicona SRL (Guillermo Ramírez-Rep Dominicana)"/>
    <m/>
  </r>
  <r>
    <d v="2022-12-28T00:00:00"/>
    <x v="4"/>
    <x v="1"/>
    <x v="0"/>
    <x v="22"/>
    <s v="A-1P IZC  Anchorage  Screw 2.0 x 17 mm, Half Threaded, Round Hole"/>
    <x v="18"/>
    <s v="L210611801"/>
    <n v="-2"/>
    <n v="73331"/>
    <n v="-146662"/>
    <s v="COP"/>
    <m/>
    <n v="20220040"/>
    <s v="Medicona SRL (Guillermo Ramírez-Rep Dominicana)"/>
    <m/>
  </r>
  <r>
    <d v="2022-12-28T00:00:00"/>
    <x v="4"/>
    <x v="1"/>
    <x v="0"/>
    <x v="5"/>
    <s v="A-1PL  Anchorage  Screw 1.5 x 8 mm, Round Hole"/>
    <x v="5"/>
    <s v="L220206201"/>
    <n v="-1"/>
    <n v="73331"/>
    <n v="-73331"/>
    <s v="COP"/>
    <m/>
    <n v="20220040"/>
    <s v="Medicona SRL (Guillermo Ramírez-Rep Dominicana)"/>
    <m/>
  </r>
  <r>
    <d v="2022-12-28T00:00:00"/>
    <x v="4"/>
    <x v="1"/>
    <x v="0"/>
    <x v="5"/>
    <s v="A-1PL  Anchorage  Screw 1.5 x 8 mm, Round Hole"/>
    <x v="5"/>
    <s v="L211105401"/>
    <n v="-5"/>
    <n v="73331"/>
    <n v="-366655"/>
    <m/>
    <m/>
    <n v="20220040"/>
    <s v="Medicona SRL (Guillermo Ramírez-Rep Dominicana)"/>
    <m/>
  </r>
  <r>
    <d v="2022-12-28T00:00:00"/>
    <x v="4"/>
    <x v="1"/>
    <x v="0"/>
    <x v="5"/>
    <s v="A-1PL  Anchorage  Screw 1.5 x 8 mm, Round Hole"/>
    <x v="5"/>
    <s v="L211104201"/>
    <n v="-1"/>
    <n v="73331"/>
    <n v="-73331"/>
    <m/>
    <m/>
    <n v="20220040"/>
    <s v="Medicona SRL (Guillermo Ramírez-Rep Dominicana)"/>
    <m/>
  </r>
  <r>
    <d v="2022-12-28T00:00:00"/>
    <x v="4"/>
    <x v="1"/>
    <x v="0"/>
    <x v="5"/>
    <s v="A-1PL  Anchorage  Screw 1.5 x 8 mm, Round Hole"/>
    <x v="5"/>
    <s v="L211008301"/>
    <n v="-2"/>
    <n v="73331"/>
    <n v="-146662"/>
    <m/>
    <m/>
    <n v="20220040"/>
    <s v="Medicona SRL (Guillermo Ramírez-Rep Dominicana)"/>
    <m/>
  </r>
  <r>
    <d v="2022-12-28T00:00:00"/>
    <x v="4"/>
    <x v="1"/>
    <x v="0"/>
    <x v="5"/>
    <s v="A-1PL  Anchorage  Screw 1.5 x 8 mm, Round Hole"/>
    <x v="5"/>
    <s v="L211013001"/>
    <n v="-1"/>
    <n v="73331"/>
    <n v="-73331"/>
    <m/>
    <m/>
    <n v="20220040"/>
    <s v="Medicona SRL (Guillermo Ramírez-Rep Dominicana)"/>
    <m/>
  </r>
  <r>
    <d v="2022-12-28T00:00:00"/>
    <x v="4"/>
    <x v="1"/>
    <x v="0"/>
    <x v="6"/>
    <s v="A-1PL  Anchorage  Screw 2.0 x 8 mm, Round Hole"/>
    <x v="6"/>
    <s v="L210807001"/>
    <n v="-3"/>
    <n v="73331"/>
    <n v="-219993"/>
    <m/>
    <m/>
    <n v="20220040"/>
    <s v="Medicona SRL (Guillermo Ramírez-Rep Dominicana)"/>
    <m/>
  </r>
  <r>
    <d v="2022-12-28T00:00:00"/>
    <x v="4"/>
    <x v="1"/>
    <x v="0"/>
    <x v="6"/>
    <s v="A-1PL  Anchorage  Screw 2.0 x 8 mm, Round Hole"/>
    <x v="6"/>
    <s v="L210709801"/>
    <n v="-5"/>
    <n v="73331"/>
    <n v="-366655"/>
    <m/>
    <m/>
    <n v="20220040"/>
    <s v="Medicona SRL (Guillermo Ramírez-Rep Dominicana)"/>
    <m/>
  </r>
  <r>
    <d v="2024-10-02T00:00:00"/>
    <x v="2"/>
    <x v="1"/>
    <x v="1"/>
    <x v="7"/>
    <s v="TORNILLO SOLUTION LOGIC-A 2.0 MM X 10 MM"/>
    <x v="7"/>
    <s v="EE180815X1"/>
    <n v="71"/>
    <n v="51750"/>
    <n v="3674250"/>
    <s v="COP"/>
    <s v="SAMPEDRO FV 147067"/>
    <m/>
    <m/>
    <m/>
  </r>
  <r>
    <d v="2024-11-18T00:00:00"/>
    <x v="2"/>
    <x v="1"/>
    <x v="1"/>
    <x v="7"/>
    <s v="TORNILLO SOLUTION LOGIC-A 2.0 MM X 10 MM"/>
    <x v="7"/>
    <s v="EE182212X1"/>
    <n v="29"/>
    <n v="51750"/>
    <n v="1500750"/>
    <s v="COP"/>
    <s v="SAMPEDRO FV 150118"/>
    <m/>
    <m/>
    <m/>
  </r>
  <r>
    <d v="2022-12-28T00:00:00"/>
    <x v="4"/>
    <x v="1"/>
    <x v="0"/>
    <x v="20"/>
    <s v="A-1PL  Anchorage  Screw 2.0 x 12 mm, Round Hole"/>
    <x v="16"/>
    <s v="L220701501"/>
    <n v="-8"/>
    <n v="73331"/>
    <n v="-586648"/>
    <m/>
    <m/>
    <n v="20220040"/>
    <s v="Medicona SRL (Guillermo Ramírez-Rep Dominicana)"/>
    <m/>
  </r>
  <r>
    <d v="2022-12-28T00:00:00"/>
    <x v="4"/>
    <x v="1"/>
    <x v="0"/>
    <x v="8"/>
    <s v="A-1PL  Anchorage  Screw 2.0 x 14 mm, Round Hole"/>
    <x v="8"/>
    <s v="L211203101"/>
    <n v="-1"/>
    <n v="73331"/>
    <n v="-73331"/>
    <m/>
    <m/>
    <n v="20220040"/>
    <s v="Medicona SRL (Guillermo Ramírez-Rep Dominicana)"/>
    <m/>
  </r>
  <r>
    <d v="2023-01-12T00:00:00"/>
    <x v="3"/>
    <x v="1"/>
    <x v="1"/>
    <x v="14"/>
    <s v="TORNILLO SOLUTION LOGIC-A 2.0 MM X 14 MM"/>
    <x v="8"/>
    <s v="EE138085X1"/>
    <n v="-1"/>
    <n v="61600"/>
    <n v="-61600"/>
    <m/>
    <m/>
    <m/>
    <m/>
    <s v="Virgina Hurtado"/>
  </r>
  <r>
    <d v="2023-01-12T00:00:00"/>
    <x v="3"/>
    <x v="1"/>
    <x v="1"/>
    <x v="14"/>
    <s v="TORNILLO SOLUTION LOGIC-A 2.0 MM X 14 MM"/>
    <x v="8"/>
    <s v="EE138091X1"/>
    <n v="-1"/>
    <n v="61600"/>
    <n v="-61600"/>
    <m/>
    <m/>
    <m/>
    <m/>
    <s v="Virgina Hurtado"/>
  </r>
  <r>
    <d v="2023-01-13T00:00:00"/>
    <x v="3"/>
    <x v="1"/>
    <x v="1"/>
    <x v="14"/>
    <s v="TORNILLO SOLUTION LOGIC-A 2.0 MM X 14 MM"/>
    <x v="8"/>
    <s v="EE142003X1"/>
    <n v="2"/>
    <n v="61600"/>
    <n v="123200"/>
    <m/>
    <m/>
    <m/>
    <m/>
    <s v="Virgina Hurtado"/>
  </r>
  <r>
    <d v="2023-01-17T00:00:00"/>
    <x v="1"/>
    <x v="0"/>
    <x v="0"/>
    <x v="23"/>
    <s v="Blade for Engine"/>
    <x v="19"/>
    <s v="NA"/>
    <n v="-4"/>
    <n v="153420.53519000002"/>
    <n v="-613682.1407600001"/>
    <s v="COP"/>
    <m/>
    <m/>
    <s v="Solicitud Dra Elsa Arango"/>
    <m/>
  </r>
  <r>
    <d v="2023-01-26T00:00:00"/>
    <x v="3"/>
    <x v="1"/>
    <x v="1"/>
    <x v="19"/>
    <s v="TORNILLO SOLUTION LOGIC-A 2.0 MM X 12 MM"/>
    <x v="16"/>
    <s v="EE120650X1"/>
    <n v="2"/>
    <n v="51750"/>
    <n v="103500"/>
    <m/>
    <m/>
    <m/>
    <m/>
    <s v="Silvia Tellez"/>
  </r>
  <r>
    <d v="2023-01-26T00:00:00"/>
    <x v="3"/>
    <x v="1"/>
    <x v="1"/>
    <x v="19"/>
    <s v="TORNILLO SOLUTION LOGIC-A 2.0 MM X 12 MM"/>
    <x v="16"/>
    <s v="EE136237X1"/>
    <n v="2"/>
    <n v="51750"/>
    <n v="103500"/>
    <m/>
    <m/>
    <m/>
    <m/>
    <s v="Silvia Tellez"/>
  </r>
  <r>
    <d v="2023-01-26T00:00:00"/>
    <x v="3"/>
    <x v="1"/>
    <x v="1"/>
    <x v="19"/>
    <s v="TORNILLO SOLUTION LOGIC-A 2.0 MM X 12 MM"/>
    <x v="16"/>
    <s v="EE133307X1"/>
    <n v="1"/>
    <n v="51750"/>
    <n v="51750"/>
    <m/>
    <m/>
    <m/>
    <m/>
    <s v="Silvia Tellez"/>
  </r>
  <r>
    <d v="2023-01-26T00:00:00"/>
    <x v="5"/>
    <x v="1"/>
    <x v="1"/>
    <x v="19"/>
    <s v="TORNILLO SOLUTION LOGIC-A 2.0 MM X 12 MM"/>
    <x v="16"/>
    <s v="EE120650X1"/>
    <n v="-2"/>
    <n v="51750"/>
    <n v="-103500"/>
    <m/>
    <m/>
    <m/>
    <s v="Donación Dr Joaquín Ariza"/>
    <m/>
  </r>
  <r>
    <d v="2023-01-26T00:00:00"/>
    <x v="5"/>
    <x v="1"/>
    <x v="1"/>
    <x v="19"/>
    <s v="TORNILLO SOLUTION LOGIC-A 2.0 MM X 12 MM"/>
    <x v="16"/>
    <s v="EE136237X1"/>
    <n v="-2"/>
    <n v="51750"/>
    <n v="-103500"/>
    <m/>
    <m/>
    <m/>
    <s v="Donación Dr Joaquín Ariza"/>
    <m/>
  </r>
  <r>
    <d v="2023-01-26T00:00:00"/>
    <x v="5"/>
    <x v="1"/>
    <x v="1"/>
    <x v="19"/>
    <s v="TORNILLO SOLUTION LOGIC-A 2.0 MM X 12 MM"/>
    <x v="16"/>
    <s v="EE133307X1"/>
    <n v="-1"/>
    <n v="51750"/>
    <n v="-51750"/>
    <m/>
    <m/>
    <m/>
    <s v="Donación Dr Joaquín Ariza"/>
    <m/>
  </r>
  <r>
    <d v="2023-02-03T00:00:00"/>
    <x v="2"/>
    <x v="0"/>
    <x v="0"/>
    <x v="21"/>
    <s v="Handle Universal "/>
    <x v="17"/>
    <s v="NA"/>
    <n v="48"/>
    <n v="505243.49166666658"/>
    <n v="24251687.599999994"/>
    <s v="COP"/>
    <s v="BioRay 20230116"/>
    <m/>
    <m/>
    <m/>
  </r>
  <r>
    <d v="2023-02-03T00:00:00"/>
    <x v="2"/>
    <x v="1"/>
    <x v="0"/>
    <x v="24"/>
    <s v="A-1P IZC  Anchorage  Screw 2.0 x 14 mm, Half Threaded, Round Hole"/>
    <x v="20"/>
    <s v="L221108401"/>
    <n v="100"/>
    <n v="84287.164444444439"/>
    <n v="8428716.444444444"/>
    <s v="COP"/>
    <s v="BioRay 20230116"/>
    <m/>
    <m/>
    <m/>
  </r>
  <r>
    <d v="2023-02-03T00:00:00"/>
    <x v="2"/>
    <x v="1"/>
    <x v="0"/>
    <x v="22"/>
    <s v="A-1P IZC  Anchorage  Screw 2.0 x 17 mm, Half Threaded, Round Hole"/>
    <x v="18"/>
    <s v="L220922201"/>
    <n v="50"/>
    <n v="84287.164444444439"/>
    <n v="4214358.222222222"/>
    <s v="COP"/>
    <s v="BioRay 20230116"/>
    <m/>
    <m/>
    <m/>
  </r>
  <r>
    <d v="2023-02-03T00:00:00"/>
    <x v="2"/>
    <x v="1"/>
    <x v="0"/>
    <x v="5"/>
    <s v="A-1PL  Anchorage  Screw 1.5 x 8 mm, Round Hole"/>
    <x v="5"/>
    <s v="L220602101"/>
    <n v="1"/>
    <n v="65949.40444444443"/>
    <n v="65949.40444444443"/>
    <m/>
    <s v="BioRay 20230116"/>
    <m/>
    <m/>
    <m/>
  </r>
  <r>
    <d v="2023-02-03T00:00:00"/>
    <x v="2"/>
    <x v="1"/>
    <x v="0"/>
    <x v="5"/>
    <s v="A-1PL  Anchorage  Screw 1.5 x 8 mm, Round Hole"/>
    <x v="5"/>
    <s v="L220602101"/>
    <n v="34"/>
    <n v="65949.40444444443"/>
    <n v="2242279.7511111107"/>
    <m/>
    <s v="BioRay 20230116"/>
    <m/>
    <m/>
    <m/>
  </r>
  <r>
    <d v="2023-02-03T00:00:00"/>
    <x v="2"/>
    <x v="1"/>
    <x v="0"/>
    <x v="5"/>
    <s v="A-1PL  Anchorage  Screw 1.5 x 8 mm, Round Hole"/>
    <x v="5"/>
    <s v="L211100801"/>
    <n v="35"/>
    <n v="65949.40444444443"/>
    <n v="2308229.1555555551"/>
    <m/>
    <s v="BioRay 20230116"/>
    <m/>
    <m/>
    <m/>
  </r>
  <r>
    <d v="2023-02-03T00:00:00"/>
    <x v="2"/>
    <x v="1"/>
    <x v="0"/>
    <x v="6"/>
    <s v="A-1PL  Anchorage  Screw 2.0 x 8 mm, Round Hole"/>
    <x v="6"/>
    <s v="L220504801"/>
    <n v="60"/>
    <n v="65949.40444444443"/>
    <n v="3956964.2666666657"/>
    <m/>
    <s v="BioRay 20230116"/>
    <m/>
    <m/>
    <m/>
  </r>
  <r>
    <d v="2022-12-08T00:00:00"/>
    <x v="0"/>
    <x v="1"/>
    <x v="0"/>
    <x v="25"/>
    <s v="A-1PL  Anchorage  Screw 2.0 x 10 mm, Round Hole"/>
    <x v="7"/>
    <s v="L220206201"/>
    <n v="3"/>
    <n v="73331"/>
    <n v="219993"/>
    <s v="COP"/>
    <m/>
    <m/>
    <m/>
    <m/>
  </r>
  <r>
    <d v="2022-12-14T00:00:00"/>
    <x v="3"/>
    <x v="1"/>
    <x v="0"/>
    <x v="25"/>
    <s v="A-1PL  Anchorage  Screw 2.0 x 10 mm, Round Hole"/>
    <x v="7"/>
    <s v="L211108901"/>
    <n v="12"/>
    <n v="73331"/>
    <n v="879972"/>
    <m/>
    <m/>
    <m/>
    <m/>
    <s v="Silvia Tellez"/>
  </r>
  <r>
    <d v="2023-02-03T00:00:00"/>
    <x v="4"/>
    <x v="1"/>
    <x v="0"/>
    <x v="24"/>
    <s v="A-1P IZC  Anchorage  Screw 2.0 x 14 mm, Half Threaded, Round Hole"/>
    <x v="20"/>
    <s v="L220812801"/>
    <n v="-10"/>
    <n v="73331"/>
    <n v="-733310"/>
    <s v="COP"/>
    <m/>
    <n v="20230026"/>
    <s v="MediLine (JJ Grand Prix - Guatemala)"/>
    <m/>
  </r>
  <r>
    <d v="2023-02-03T00:00:00"/>
    <x v="4"/>
    <x v="1"/>
    <x v="0"/>
    <x v="22"/>
    <s v="A-1P IZC  Anchorage  Screw 2.0 x 17 mm, Half Threaded, Round Hole"/>
    <x v="18"/>
    <s v="L210901201"/>
    <n v="-10"/>
    <n v="73331"/>
    <n v="-733310"/>
    <s v="COP"/>
    <m/>
    <n v="20230026"/>
    <s v="MediLine (JJ Grand Prix - Guatemala)"/>
    <m/>
  </r>
  <r>
    <d v="2023-02-03T00:00:00"/>
    <x v="4"/>
    <x v="1"/>
    <x v="0"/>
    <x v="5"/>
    <s v="A-1PL  Anchorage  Screw 1.5 x 8 mm, Round Hole"/>
    <x v="5"/>
    <s v="L220602101"/>
    <n v="-1"/>
    <n v="65949.40444444443"/>
    <n v="-65949.40444444443"/>
    <m/>
    <m/>
    <n v="20230026"/>
    <s v="MediLine (JJ Grand Prix - Guatemala)"/>
    <m/>
  </r>
  <r>
    <d v="2023-02-03T00:00:00"/>
    <x v="4"/>
    <x v="1"/>
    <x v="0"/>
    <x v="5"/>
    <s v="A-1PL  Anchorage  Screw 1.5 x 8 mm, Round Hole"/>
    <x v="5"/>
    <s v="L211103501"/>
    <n v="-3"/>
    <n v="73331"/>
    <n v="-219993"/>
    <m/>
    <m/>
    <n v="20230026"/>
    <s v="MediLine (JJ Grand Prix - Guatemala)"/>
    <m/>
  </r>
  <r>
    <d v="2023-02-03T00:00:00"/>
    <x v="4"/>
    <x v="1"/>
    <x v="0"/>
    <x v="5"/>
    <s v="A-1PL  Anchorage  Screw 1.5 x 8 mm, Round Hole"/>
    <x v="5"/>
    <s v="L211100801"/>
    <n v="-16"/>
    <n v="73331"/>
    <n v="-1173296"/>
    <m/>
    <m/>
    <n v="20230026"/>
    <s v="MediLine (JJ Grand Prix - Guatemala)"/>
    <m/>
  </r>
  <r>
    <d v="2022-12-28T00:00:00"/>
    <x v="4"/>
    <x v="1"/>
    <x v="0"/>
    <x v="25"/>
    <s v="A-1PL  Anchorage  Screw 2.0 x 10 mm, Round Hole"/>
    <x v="7"/>
    <s v="L220206201"/>
    <n v="-3"/>
    <n v="73331"/>
    <n v="-219993"/>
    <s v="COP"/>
    <m/>
    <n v="20220040"/>
    <s v="Medicona SRL (Guillermo Ramírez-Rep Dominicana)"/>
    <m/>
  </r>
  <r>
    <d v="2022-12-28T00:00:00"/>
    <x v="4"/>
    <x v="1"/>
    <x v="0"/>
    <x v="25"/>
    <s v="A-1PL  Anchorage  Screw 2.0 x 10 mm, Round Hole"/>
    <x v="7"/>
    <s v="L211108901"/>
    <n v="-12"/>
    <n v="73331"/>
    <n v="-879972"/>
    <m/>
    <m/>
    <n v="20220040"/>
    <s v="Medicona SRL (Guillermo Ramírez-Rep Dominicana)"/>
    <m/>
  </r>
  <r>
    <d v="2023-02-03T00:00:00"/>
    <x v="2"/>
    <x v="1"/>
    <x v="0"/>
    <x v="25"/>
    <s v="A-1PL  Anchorage  Screw 2.0 x 10 mm, Round Hole"/>
    <x v="7"/>
    <s v="L220923001"/>
    <n v="50"/>
    <n v="65949.40444444443"/>
    <n v="3297470.2222222215"/>
    <m/>
    <s v="BioRay 20230116"/>
    <m/>
    <m/>
    <m/>
  </r>
  <r>
    <d v="2023-02-03T00:00:00"/>
    <x v="4"/>
    <x v="1"/>
    <x v="1"/>
    <x v="12"/>
    <s v="TORNILLO SOLUTION LOGIC-A 1.5 MM X 8.0 MM"/>
    <x v="5"/>
    <s v="EE138062X1"/>
    <n v="-24"/>
    <n v="61600"/>
    <n v="-1478400"/>
    <m/>
    <m/>
    <n v="20230027"/>
    <s v="Global Connection &amp; Innovation LLC (Mauricio Arbelaez - USA)"/>
    <m/>
  </r>
  <r>
    <d v="2023-02-03T00:00:00"/>
    <x v="4"/>
    <x v="1"/>
    <x v="1"/>
    <x v="12"/>
    <s v="TORNILLO SOLUTION LOGIC-A 1.5 MM X 8.0 MM"/>
    <x v="5"/>
    <s v="EE138065X1"/>
    <n v="-4"/>
    <n v="61600"/>
    <n v="-246400"/>
    <m/>
    <m/>
    <n v="20230027"/>
    <s v="Global Connection &amp; Innovation LLC (Mauricio Arbelaez - USA)"/>
    <m/>
  </r>
  <r>
    <d v="2023-02-03T00:00:00"/>
    <x v="4"/>
    <x v="1"/>
    <x v="1"/>
    <x v="13"/>
    <s v="TORNILLO SOLUTION LOGIC-A 2.0 MM X 8.0 MM"/>
    <x v="6"/>
    <s v="EE136231X1"/>
    <n v="-1"/>
    <n v="61600"/>
    <n v="-61600"/>
    <m/>
    <m/>
    <n v="20230027"/>
    <s v="Global Connection &amp; Innovation LLC (Mauricio Arbelaez - USA)"/>
    <m/>
  </r>
  <r>
    <d v="2023-02-03T00:00:00"/>
    <x v="4"/>
    <x v="1"/>
    <x v="1"/>
    <x v="14"/>
    <s v="TORNILLO SOLUTION LOGIC-A 2.0 MM X 14 MM"/>
    <x v="8"/>
    <s v="EE142003X1"/>
    <n v="-2"/>
    <n v="61600"/>
    <n v="-123200"/>
    <m/>
    <m/>
    <n v="20230027"/>
    <s v="Global Connection &amp; Innovation LLC (Mauricio Arbelaez - USA)"/>
    <m/>
  </r>
  <r>
    <d v="2023-02-03T00:00:00"/>
    <x v="4"/>
    <x v="1"/>
    <x v="1"/>
    <x v="14"/>
    <s v="TORNILLO SOLUTION LOGIC-A 2.0 MM X 14 MM"/>
    <x v="8"/>
    <s v="EE138091X1"/>
    <n v="-8"/>
    <n v="61600"/>
    <n v="-492800"/>
    <m/>
    <m/>
    <n v="20230027"/>
    <s v="Global Connection &amp; Innovation LLC (Mauricio Arbelaez - USA)"/>
    <m/>
  </r>
  <r>
    <d v="2023-02-03T00:00:00"/>
    <x v="4"/>
    <x v="1"/>
    <x v="1"/>
    <x v="16"/>
    <s v="TORNILLO SOLUTION LOGIC-A CABEZA ESFÉRICA 1.5MM X 8.0MM"/>
    <x v="13"/>
    <s v="EE138096X1"/>
    <n v="-18"/>
    <n v="61600"/>
    <n v="-1108800"/>
    <m/>
    <m/>
    <n v="20230027"/>
    <s v="Global Connection &amp; Innovation LLC (Mauricio Arbelaez - USA)"/>
    <m/>
  </r>
  <r>
    <d v="2023-02-03T00:00:00"/>
    <x v="4"/>
    <x v="1"/>
    <x v="1"/>
    <x v="19"/>
    <s v="TORNILLO SOLUTION LOGIC-A 2.0 MM X 12 MM"/>
    <x v="16"/>
    <s v="EE138084X1"/>
    <n v="-1"/>
    <n v="61600"/>
    <n v="-61600"/>
    <m/>
    <m/>
    <n v="20230027"/>
    <s v="Global Connection &amp; Innovation LLC (Mauricio Arbelaez - USA)"/>
    <m/>
  </r>
  <r>
    <d v="2023-02-03T00:00:00"/>
    <x v="4"/>
    <x v="1"/>
    <x v="1"/>
    <x v="19"/>
    <s v="TORNILLO SOLUTION LOGIC-A 2.0 MM X 12 MM"/>
    <x v="16"/>
    <s v="EE138079X1"/>
    <n v="-2"/>
    <n v="61600"/>
    <n v="-123200"/>
    <m/>
    <m/>
    <n v="20230027"/>
    <s v="Global Connection &amp; Innovation LLC (Mauricio Arbelaez - USA)"/>
    <m/>
  </r>
  <r>
    <d v="2023-02-03T00:00:00"/>
    <x v="2"/>
    <x v="1"/>
    <x v="0"/>
    <x v="20"/>
    <s v="A-1PL  Anchorage  Screw 2.0 x 12 mm, Round Hole"/>
    <x v="16"/>
    <s v="L221107201"/>
    <n v="24"/>
    <n v="65949.40444444443"/>
    <n v="1582785.7066666663"/>
    <m/>
    <s v="BioRay 20230116"/>
    <m/>
    <m/>
    <m/>
  </r>
  <r>
    <d v="2023-02-03T00:00:00"/>
    <x v="2"/>
    <x v="1"/>
    <x v="0"/>
    <x v="20"/>
    <s v="A-1PL  Anchorage  Screw 2.0 x 12 mm, Round Hole"/>
    <x v="16"/>
    <s v="L221107201"/>
    <n v="77"/>
    <n v="65949.40444444443"/>
    <n v="5078104.142222221"/>
    <m/>
    <s v="BioRay 20230116"/>
    <m/>
    <m/>
    <m/>
  </r>
  <r>
    <d v="2023-02-03T00:00:00"/>
    <x v="4"/>
    <x v="1"/>
    <x v="0"/>
    <x v="20"/>
    <s v="A-1PL  Anchorage  Screw 2.0 x 12 mm, Round Hole"/>
    <x v="16"/>
    <s v="L221107201"/>
    <n v="-20"/>
    <n v="65949.40444444443"/>
    <n v="-1318988.0888888887"/>
    <m/>
    <m/>
    <n v="20230026"/>
    <s v="MediLine (JJ Grand Prix - Guatemala)"/>
    <m/>
  </r>
  <r>
    <d v="2023-02-06T00:00:00"/>
    <x v="4"/>
    <x v="1"/>
    <x v="0"/>
    <x v="24"/>
    <s v="A-1P IZC  Anchorage  Screw 2.0 x 14 mm, Half Threaded, Round Hole"/>
    <x v="20"/>
    <s v="L220812801"/>
    <n v="-9"/>
    <n v="73331"/>
    <n v="-659979"/>
    <s v="COP"/>
    <m/>
    <n v="20230028"/>
    <s v="Smile Arc (Martinelli)"/>
    <m/>
  </r>
  <r>
    <d v="2023-02-06T00:00:00"/>
    <x v="4"/>
    <x v="1"/>
    <x v="0"/>
    <x v="22"/>
    <s v="A-1P IZC  Anchorage  Screw 2.0 x 17 mm, Half Threaded, Round Hole"/>
    <x v="18"/>
    <s v="L220922201"/>
    <n v="-2"/>
    <n v="84287.164444444439"/>
    <n v="-168574.32888888888"/>
    <s v="COP"/>
    <m/>
    <n v="20230028"/>
    <s v="Smile Arc (Martinelli)"/>
    <m/>
  </r>
  <r>
    <d v="2023-02-03T00:00:00"/>
    <x v="2"/>
    <x v="1"/>
    <x v="0"/>
    <x v="25"/>
    <s v="A-1PL  Anchorage  Screw 2.0 x 10 mm, Round Hole"/>
    <x v="7"/>
    <s v="L221110401"/>
    <n v="10"/>
    <n v="65949.40444444443"/>
    <n v="659494.04444444436"/>
    <m/>
    <s v="BioRay 20230116"/>
    <m/>
    <m/>
    <m/>
  </r>
  <r>
    <d v="2023-02-06T00:00:00"/>
    <x v="4"/>
    <x v="0"/>
    <x v="0"/>
    <x v="21"/>
    <s v="Handle Universal "/>
    <x v="17"/>
    <s v="NA"/>
    <n v="-2"/>
    <n v="505243.49166666658"/>
    <n v="-1010486.9833333332"/>
    <s v="COP"/>
    <m/>
    <n v="20230028"/>
    <s v="Smile Arc (Martinelli)"/>
    <m/>
  </r>
  <r>
    <d v="2023-02-06T00:00:00"/>
    <x v="4"/>
    <x v="0"/>
    <x v="0"/>
    <x v="23"/>
    <s v="Blade for Engine"/>
    <x v="19"/>
    <s v="NA"/>
    <n v="-2"/>
    <n v="153420.53519000002"/>
    <n v="-306841.07038000005"/>
    <s v="COP"/>
    <m/>
    <n v="20230028"/>
    <s v="Smile Arc (Martinelli)"/>
    <m/>
  </r>
  <r>
    <d v="2023-02-06T00:00:00"/>
    <x v="4"/>
    <x v="1"/>
    <x v="0"/>
    <x v="20"/>
    <s v="A-1PL  Anchorage  Screw 2.0 x 12 mm, Round Hole"/>
    <x v="16"/>
    <s v="L220701501"/>
    <n v="-4"/>
    <n v="73331"/>
    <n v="-293324"/>
    <m/>
    <m/>
    <n v="20230028"/>
    <s v="Smile Arc (Martinelli)"/>
    <m/>
  </r>
  <r>
    <d v="2023-02-06T00:00:00"/>
    <x v="4"/>
    <x v="1"/>
    <x v="0"/>
    <x v="20"/>
    <s v="A-1PL  Anchorage  Screw 2.0 x 12 mm, Round Hole"/>
    <x v="16"/>
    <s v="L221107201"/>
    <n v="-2"/>
    <n v="65949.40444444443"/>
    <n v="-131898.80888888886"/>
    <m/>
    <m/>
    <n v="20230028"/>
    <s v="Smile Arc (Martinelli)"/>
    <m/>
  </r>
  <r>
    <d v="2023-02-08T00:00:00"/>
    <x v="4"/>
    <x v="0"/>
    <x v="0"/>
    <x v="21"/>
    <s v="Handle Universal "/>
    <x v="17"/>
    <s v="NA"/>
    <n v="-20"/>
    <n v="505243.49166666658"/>
    <n v="-10104869.833333332"/>
    <s v="COP"/>
    <m/>
    <n v="20230030"/>
    <s v="Orthopremium ltda"/>
    <m/>
  </r>
  <r>
    <d v="2023-02-15T00:00:00"/>
    <x v="1"/>
    <x v="1"/>
    <x v="0"/>
    <x v="8"/>
    <s v="A-1PL  Anchorage  Screw 2.0 x 14 mm, Round Hole"/>
    <x v="8"/>
    <s v="L210904601"/>
    <n v="-1"/>
    <n v="73331"/>
    <n v="-73331"/>
    <s v="COP"/>
    <m/>
    <m/>
    <m/>
    <s v="Oscar Haptica (archivo STL Perú)"/>
  </r>
  <r>
    <d v="2023-02-15T00:00:00"/>
    <x v="1"/>
    <x v="0"/>
    <x v="0"/>
    <x v="21"/>
    <s v="Handle Universal "/>
    <x v="17"/>
    <s v="NA"/>
    <n v="-1"/>
    <n v="505243.49166666658"/>
    <n v="-505243.49166666658"/>
    <s v="COP"/>
    <m/>
    <m/>
    <m/>
    <s v="Oscar Haptica (archivo STL Perú)"/>
  </r>
  <r>
    <d v="2023-02-17T00:00:00"/>
    <x v="2"/>
    <x v="1"/>
    <x v="1"/>
    <x v="12"/>
    <s v="TORNILLO SOLUTION LOGIC-A 1.5 MM X 8.0 MM"/>
    <x v="5"/>
    <s v="EE138062X1"/>
    <n v="1"/>
    <n v="51750"/>
    <n v="51750"/>
    <m/>
    <s v="FV-105224"/>
    <m/>
    <m/>
    <m/>
  </r>
  <r>
    <d v="2023-02-17T00:00:00"/>
    <x v="2"/>
    <x v="1"/>
    <x v="1"/>
    <x v="12"/>
    <s v="TORNILLO SOLUTION LOGIC-A 1.5 MM X 8.0 MM"/>
    <x v="5"/>
    <s v="EE138065X1"/>
    <n v="5"/>
    <n v="51750"/>
    <n v="258750"/>
    <m/>
    <s v="FV-105224"/>
    <m/>
    <m/>
    <m/>
  </r>
  <r>
    <d v="2023-02-17T00:00:00"/>
    <x v="2"/>
    <x v="1"/>
    <x v="1"/>
    <x v="12"/>
    <s v="TORNILLO SOLUTION LOGIC-A 1.5 MM X 8.0 MM"/>
    <x v="5"/>
    <s v="EE141992X1"/>
    <n v="9"/>
    <n v="51750"/>
    <n v="465750"/>
    <m/>
    <s v="FV-105224"/>
    <m/>
    <m/>
    <m/>
  </r>
  <r>
    <d v="2023-02-17T00:00:00"/>
    <x v="2"/>
    <x v="1"/>
    <x v="1"/>
    <x v="13"/>
    <s v="TORNILLO SOLUTION LOGIC-A 2.0 MM X 8.0 MM"/>
    <x v="6"/>
    <s v="EE122876X2"/>
    <n v="2"/>
    <n v="51750"/>
    <n v="103500"/>
    <m/>
    <s v="FV-105224"/>
    <m/>
    <m/>
    <m/>
  </r>
  <r>
    <d v="2023-02-17T00:00:00"/>
    <x v="2"/>
    <x v="1"/>
    <x v="1"/>
    <x v="13"/>
    <s v="TORNILLO SOLUTION LOGIC-A 2.0 MM X 8.0 MM"/>
    <x v="6"/>
    <s v="EE133301X1R2"/>
    <n v="2"/>
    <n v="51750"/>
    <n v="103500"/>
    <m/>
    <s v="FV-105224"/>
    <m/>
    <m/>
    <m/>
  </r>
  <r>
    <d v="2023-02-17T00:00:00"/>
    <x v="2"/>
    <x v="1"/>
    <x v="1"/>
    <x v="13"/>
    <s v="TORNILLO SOLUTION LOGIC-A 2.0 MM X 8.0 MM"/>
    <x v="6"/>
    <s v="EE141994X1"/>
    <n v="10"/>
    <n v="51750"/>
    <n v="517500"/>
    <m/>
    <s v="FV-105224"/>
    <m/>
    <m/>
    <m/>
  </r>
  <r>
    <d v="2023-02-03T00:00:00"/>
    <x v="4"/>
    <x v="1"/>
    <x v="0"/>
    <x v="25"/>
    <s v="A-1PL  Anchorage  Screw 2.0 x 10 mm, Round Hole"/>
    <x v="7"/>
    <s v="L221110401"/>
    <n v="-10"/>
    <n v="65949.40444444443"/>
    <n v="-659494.04444444436"/>
    <m/>
    <m/>
    <n v="20230026"/>
    <s v="MediLine (JJ Grand Prix - Guatemala)"/>
    <m/>
  </r>
  <r>
    <d v="2023-02-03T00:00:00"/>
    <x v="4"/>
    <x v="1"/>
    <x v="0"/>
    <x v="25"/>
    <s v="A-1PL  Anchorage  Screw 2.0 x 10 mm, Round Hole"/>
    <x v="7"/>
    <s v="L220923001"/>
    <n v="-8"/>
    <n v="65949.40444444443"/>
    <n v="-527595.23555555544"/>
    <m/>
    <m/>
    <n v="20230026"/>
    <s v="MediLine (JJ Grand Prix - Guatemala)"/>
    <m/>
  </r>
  <r>
    <d v="2023-02-03T00:00:00"/>
    <x v="4"/>
    <x v="1"/>
    <x v="0"/>
    <x v="25"/>
    <s v="A-1PL  Anchorage  Screw 2.0 x 10 mm, Round Hole"/>
    <x v="7"/>
    <s v="L220923001"/>
    <n v="-12"/>
    <n v="65949.40444444443"/>
    <n v="-791392.85333333316"/>
    <m/>
    <m/>
    <n v="20230029"/>
    <s v="MediLine (JJ Grand Prix - Guatemala)"/>
    <m/>
  </r>
  <r>
    <d v="2023-02-06T00:00:00"/>
    <x v="4"/>
    <x v="1"/>
    <x v="0"/>
    <x v="25"/>
    <s v="A-1PL  Anchorage  Screw 2.0 x 10 mm, Round Hole"/>
    <x v="7"/>
    <s v="L220923001"/>
    <n v="-30"/>
    <n v="65949.40444444443"/>
    <n v="-1978482.1333333328"/>
    <m/>
    <m/>
    <n v="20230028"/>
    <s v="Smile Arc (Martinelli)"/>
    <m/>
  </r>
  <r>
    <d v="2023-02-17T00:00:00"/>
    <x v="2"/>
    <x v="1"/>
    <x v="1"/>
    <x v="14"/>
    <s v="TORNILLO SOLUTION LOGIC-A 2.0 MM X 14 MM"/>
    <x v="8"/>
    <s v="EE130446X1R1"/>
    <n v="3"/>
    <n v="51750"/>
    <n v="155250"/>
    <m/>
    <s v="FV-105224"/>
    <m/>
    <m/>
    <m/>
  </r>
  <r>
    <d v="2023-02-17T00:00:00"/>
    <x v="2"/>
    <x v="1"/>
    <x v="1"/>
    <x v="14"/>
    <s v="TORNILLO SOLUTION LOGIC-A 2.0 MM X 14 MM"/>
    <x v="8"/>
    <s v="EE138088X1"/>
    <n v="2"/>
    <n v="51750"/>
    <n v="103500"/>
    <m/>
    <s v="FV-105224"/>
    <m/>
    <m/>
    <m/>
  </r>
  <r>
    <d v="2023-02-17T00:00:00"/>
    <x v="2"/>
    <x v="1"/>
    <x v="1"/>
    <x v="14"/>
    <s v="TORNILLO SOLUTION LOGIC-A 2.0 MM X 14 MM"/>
    <x v="8"/>
    <s v="EE142363X1"/>
    <n v="5"/>
    <n v="51750"/>
    <n v="258750"/>
    <m/>
    <s v="FV-105224"/>
    <m/>
    <m/>
    <m/>
  </r>
  <r>
    <d v="2023-02-17T00:00:00"/>
    <x v="2"/>
    <x v="1"/>
    <x v="1"/>
    <x v="15"/>
    <s v="TORNILLO SOLUTION LOGIC-A 2.0 MM X 17 MM"/>
    <x v="12"/>
    <s v="EE133310X1"/>
    <n v="4"/>
    <n v="51750"/>
    <n v="207000"/>
    <m/>
    <s v="FV-105224"/>
    <m/>
    <m/>
    <m/>
  </r>
  <r>
    <d v="2023-02-17T00:00:00"/>
    <x v="2"/>
    <x v="1"/>
    <x v="1"/>
    <x v="15"/>
    <s v="TORNILLO SOLUTION LOGIC-A 2.0 MM X 17 MM"/>
    <x v="12"/>
    <s v="EE138093X1"/>
    <n v="1"/>
    <n v="51750"/>
    <n v="51750"/>
    <m/>
    <s v="FV-105224"/>
    <m/>
    <m/>
    <m/>
  </r>
  <r>
    <d v="2023-02-17T00:00:00"/>
    <x v="2"/>
    <x v="1"/>
    <x v="1"/>
    <x v="15"/>
    <s v="TORNILLO SOLUTION LOGIC-A 2.0 MM X 17 MM"/>
    <x v="12"/>
    <s v="EE142006X1"/>
    <n v="10"/>
    <n v="51750"/>
    <n v="517500"/>
    <m/>
    <s v="FV-105224"/>
    <m/>
    <m/>
    <m/>
  </r>
  <r>
    <d v="2023-02-17T00:00:00"/>
    <x v="2"/>
    <x v="1"/>
    <x v="1"/>
    <x v="16"/>
    <s v="TORNILLO SOLUTION LOGIC-A CABEZA ESFERICA 1.5 MM X 8.0 MM"/>
    <x v="13"/>
    <s v="EE138096X1"/>
    <n v="2"/>
    <n v="51750"/>
    <n v="103500"/>
    <m/>
    <s v="FV-105224"/>
    <m/>
    <m/>
    <m/>
  </r>
  <r>
    <d v="2023-02-17T00:00:00"/>
    <x v="4"/>
    <x v="1"/>
    <x v="0"/>
    <x v="24"/>
    <s v="A-1P IZC  Anchorage  Screw 2.0 x 14 mm, Half Threaded, Round Hole"/>
    <x v="20"/>
    <s v="L220812801"/>
    <n v="-7"/>
    <n v="73331"/>
    <n v="-513317"/>
    <s v="COP"/>
    <m/>
    <n v="20230036"/>
    <s v="Smile Arc (Martinelli)"/>
    <m/>
  </r>
  <r>
    <d v="2023-02-17T00:00:00"/>
    <x v="4"/>
    <x v="1"/>
    <x v="0"/>
    <x v="24"/>
    <s v="A-1P IZC  Anchorage  Screw 2.0 x 14 mm, Half Threaded, Round Hole"/>
    <x v="20"/>
    <s v="L221108401"/>
    <n v="-3"/>
    <n v="84287.164444444439"/>
    <n v="-252861.49333333332"/>
    <s v="COP"/>
    <m/>
    <n v="20230036"/>
    <s v="Smile Arc (Martinelli)"/>
    <m/>
  </r>
  <r>
    <d v="2023-02-17T00:00:00"/>
    <x v="4"/>
    <x v="1"/>
    <x v="0"/>
    <x v="6"/>
    <s v="A-1PL  Anchorage  Screw 2.0 x 8 mm, Round Hole"/>
    <x v="6"/>
    <s v="L220504801"/>
    <n v="-8"/>
    <n v="65949.40444444443"/>
    <n v="-527595.23555555544"/>
    <m/>
    <m/>
    <n v="20230037"/>
    <s v="Grupo Helix (Panamá - Dra Ilka)"/>
    <m/>
  </r>
  <r>
    <d v="2023-02-17T00:00:00"/>
    <x v="4"/>
    <x v="1"/>
    <x v="0"/>
    <x v="9"/>
    <s v="A-1P Anchorage  Screw 2.0 x 12 mm, Square Hole"/>
    <x v="9"/>
    <s v="L220407701"/>
    <n v="-8"/>
    <n v="73331"/>
    <n v="-586648"/>
    <s v="COP"/>
    <m/>
    <n v="20230037"/>
    <s v="Grupo Helix (Panamá - Dra Ilka)"/>
    <m/>
  </r>
  <r>
    <d v="2023-02-17T00:00:00"/>
    <x v="4"/>
    <x v="1"/>
    <x v="0"/>
    <x v="24"/>
    <s v="A-1P IZC  Anchorage  Screw 2.0 x 14 mm, Half Threaded, Round Hole"/>
    <x v="20"/>
    <s v="L220812801"/>
    <n v="-16"/>
    <n v="73331"/>
    <n v="-1173296"/>
    <s v="COP"/>
    <m/>
    <n v="20230037"/>
    <s v="Grupo Helix (Panamá - Dra Ilka)"/>
    <m/>
  </r>
  <r>
    <d v="2023-02-17T00:00:00"/>
    <x v="4"/>
    <x v="1"/>
    <x v="0"/>
    <x v="22"/>
    <s v="A-1P IZC  Anchorage  Screw 2.0 x 17 mm, Half Threaded, Round Hole"/>
    <x v="18"/>
    <s v="L220922201"/>
    <n v="-4"/>
    <n v="84287.164444444439"/>
    <n v="-337148.65777777776"/>
    <s v="COP"/>
    <m/>
    <n v="20230037"/>
    <s v="Grupo Helix (Panamá - Dra Ilka)"/>
    <m/>
  </r>
  <r>
    <d v="2023-02-17T00:00:00"/>
    <x v="4"/>
    <x v="1"/>
    <x v="0"/>
    <x v="5"/>
    <s v="A-1PL  Anchorage  Screw 1.5 x 8 mm, Round Hole"/>
    <x v="5"/>
    <s v="L211100801"/>
    <n v="-7"/>
    <n v="65949.40444444443"/>
    <n v="-461645.83111111098"/>
    <m/>
    <m/>
    <n v="20230037"/>
    <s v="Grupo Helix (Panamá - Dra Ilka)"/>
    <m/>
  </r>
  <r>
    <d v="2023-02-17T00:00:00"/>
    <x v="4"/>
    <x v="0"/>
    <x v="0"/>
    <x v="0"/>
    <s v="Contra Angle Driver set "/>
    <x v="0"/>
    <s v="NA"/>
    <n v="-1"/>
    <n v="2160000"/>
    <n v="-2160000"/>
    <m/>
    <m/>
    <n v="20230037"/>
    <s v="Grupo Helix (Panamá - Dra Ilka)"/>
    <m/>
  </r>
  <r>
    <d v="2023-02-17T00:00:00"/>
    <x v="4"/>
    <x v="0"/>
    <x v="0"/>
    <x v="21"/>
    <s v="Handle Universal "/>
    <x v="17"/>
    <s v="NA"/>
    <n v="-1"/>
    <n v="505243.49166666658"/>
    <n v="-505243.49166666658"/>
    <s v="COP"/>
    <m/>
    <n v="20230037"/>
    <s v="Grupo Helix (Panamá - Dra Ilka)"/>
    <m/>
  </r>
  <r>
    <d v="2023-02-17T00:00:00"/>
    <x v="2"/>
    <x v="1"/>
    <x v="1"/>
    <x v="19"/>
    <s v="TORNILLO SOLUTION LOGIC-A 2.0 MM X 12 MM"/>
    <x v="16"/>
    <s v="EE138077X1"/>
    <n v="1"/>
    <n v="51750"/>
    <n v="51750"/>
    <m/>
    <s v="FV-105224"/>
    <m/>
    <m/>
    <m/>
  </r>
  <r>
    <d v="2023-02-17T00:00:00"/>
    <x v="2"/>
    <x v="1"/>
    <x v="1"/>
    <x v="19"/>
    <s v="TORNILLO SOLUTION LOGIC-A 2.0 MM X 12 MM"/>
    <x v="16"/>
    <s v="EE138080X1"/>
    <n v="13"/>
    <n v="51750"/>
    <n v="672750"/>
    <m/>
    <s v="FV-105224"/>
    <m/>
    <m/>
    <m/>
  </r>
  <r>
    <d v="2023-02-20T00:00:00"/>
    <x v="5"/>
    <x v="0"/>
    <x v="0"/>
    <x v="10"/>
    <s v="Expander First generation SMES #09"/>
    <x v="10"/>
    <m/>
    <n v="-1"/>
    <m/>
    <m/>
    <m/>
    <m/>
    <m/>
    <s v="Donación Dra Beatriz Erazo"/>
    <m/>
  </r>
  <r>
    <d v="2023-02-20T00:00:00"/>
    <x v="5"/>
    <x v="0"/>
    <x v="0"/>
    <x v="11"/>
    <s v="Expander First generation SMES #11"/>
    <x v="11"/>
    <m/>
    <n v="-1"/>
    <n v="73.06083650190115"/>
    <n v="-73.06083650190115"/>
    <s v="USD"/>
    <m/>
    <m/>
    <s v="Donación Dra Beatriz Erazo"/>
    <m/>
  </r>
  <r>
    <d v="2023-02-20T00:00:00"/>
    <x v="5"/>
    <x v="0"/>
    <x v="0"/>
    <x v="26"/>
    <s v="Expansores 3ra generación, 1 llave"/>
    <x v="15"/>
    <m/>
    <n v="-1"/>
    <m/>
    <m/>
    <m/>
    <m/>
    <m/>
    <s v="Donación Dra Beatriz Erazo"/>
    <m/>
  </r>
  <r>
    <d v="2023-02-20T00:00:00"/>
    <x v="5"/>
    <x v="1"/>
    <x v="1"/>
    <x v="16"/>
    <s v="TORNILLO SOLUTION LOGIC-A CABEZA ESFERICA 1.5 MM X 8.0 MM"/>
    <x v="13"/>
    <s v="EE138096X1"/>
    <n v="-2"/>
    <n v="61600"/>
    <m/>
    <m/>
    <m/>
    <m/>
    <s v="Donación Dr Villegas"/>
    <m/>
  </r>
  <r>
    <d v="2023-02-20T00:00:00"/>
    <x v="5"/>
    <x v="1"/>
    <x v="1"/>
    <x v="12"/>
    <s v="TORNILLO SOLUTION LOGIC-A 1.5 MM X 8.0 MM"/>
    <x v="5"/>
    <s v="EE141992X1"/>
    <n v="-2"/>
    <n v="51750"/>
    <m/>
    <m/>
    <m/>
    <m/>
    <s v="Donación Dr Villegas"/>
    <m/>
  </r>
  <r>
    <d v="2023-02-20T00:00:00"/>
    <x v="5"/>
    <x v="1"/>
    <x v="1"/>
    <x v="13"/>
    <s v="TORNILLO SOLUTION LOGIC-A 2.0 MM X 8.0 MM"/>
    <x v="6"/>
    <s v="EE141994X1"/>
    <n v="-2"/>
    <n v="51750"/>
    <m/>
    <m/>
    <m/>
    <m/>
    <s v="Donación Dr Villegas"/>
    <m/>
  </r>
  <r>
    <d v="2023-02-17T00:00:00"/>
    <x v="2"/>
    <x v="1"/>
    <x v="1"/>
    <x v="7"/>
    <s v="TORNILLO SOLUTION LOGIC-A 2.0 MM X 10 MM"/>
    <x v="7"/>
    <s v="EE133303X1"/>
    <n v="12"/>
    <n v="51750"/>
    <n v="621000"/>
    <m/>
    <s v="FV-105224"/>
    <m/>
    <m/>
    <m/>
  </r>
  <r>
    <d v="2023-02-20T00:00:00"/>
    <x v="5"/>
    <x v="1"/>
    <x v="1"/>
    <x v="17"/>
    <s v="TORNILLO SOLUTION LOGIC-A ROSCA TOTAL 2.0MM X 12MM"/>
    <x v="14"/>
    <s v="EE138101X1"/>
    <n v="-2"/>
    <n v="61600"/>
    <n v="-123200"/>
    <m/>
    <m/>
    <m/>
    <s v="Donación Dr Villegas"/>
    <m/>
  </r>
  <r>
    <d v="2023-02-20T00:00:00"/>
    <x v="5"/>
    <x v="1"/>
    <x v="1"/>
    <x v="14"/>
    <s v="TORNILLO SOLUTION LOGIC-A 2.0 MM X 14 MM"/>
    <x v="8"/>
    <s v="EE138091X1"/>
    <n v="-2"/>
    <n v="61600"/>
    <n v="-123200"/>
    <m/>
    <m/>
    <m/>
    <s v="Donación Dr Villegas"/>
    <m/>
  </r>
  <r>
    <d v="2023-02-20T00:00:00"/>
    <x v="5"/>
    <x v="1"/>
    <x v="1"/>
    <x v="15"/>
    <s v="TORNILLO SOLUTION LOGIC-A 2.0 MM X 17 MM"/>
    <x v="12"/>
    <s v="EE138094X1"/>
    <n v="-2"/>
    <n v="61600"/>
    <n v="-123200"/>
    <m/>
    <m/>
    <m/>
    <s v="Donación Dr Villegas"/>
    <m/>
  </r>
  <r>
    <d v="2023-02-20T00:00:00"/>
    <x v="5"/>
    <x v="0"/>
    <x v="1"/>
    <x v="1"/>
    <s v="Mango anclaje rápido, corto-mini implante"/>
    <x v="1"/>
    <n v="49116"/>
    <n v="-5"/>
    <n v="357000"/>
    <n v="-1785000"/>
    <m/>
    <m/>
    <m/>
    <s v="Donación Dr Villegas"/>
    <m/>
  </r>
  <r>
    <d v="2023-02-20T00:00:00"/>
    <x v="5"/>
    <x v="0"/>
    <x v="1"/>
    <x v="2"/>
    <s v="Extensión mini implante"/>
    <x v="2"/>
    <n v="48791"/>
    <n v="-5"/>
    <n v="90440"/>
    <n v="-452200"/>
    <m/>
    <m/>
    <m/>
    <s v="Donación Dr Villegas"/>
    <m/>
  </r>
  <r>
    <d v="2023-02-20T00:00:00"/>
    <x v="5"/>
    <x v="1"/>
    <x v="1"/>
    <x v="19"/>
    <s v="TORNILLO SOLUTION LOGIC-A 2.0 MM X 12 MM"/>
    <x v="16"/>
    <s v="EE138080X1"/>
    <n v="-1"/>
    <n v="51750"/>
    <n v="-51750"/>
    <m/>
    <m/>
    <m/>
    <s v="Donación Dr Villegas"/>
    <m/>
  </r>
  <r>
    <d v="2023-02-20T00:00:00"/>
    <x v="5"/>
    <x v="1"/>
    <x v="1"/>
    <x v="19"/>
    <s v="TORNILLO SOLUTION LOGIC-A 2.0 MM X 12 MM"/>
    <x v="16"/>
    <s v="EE138077X1"/>
    <n v="-1"/>
    <n v="51750"/>
    <n v="-51750"/>
    <m/>
    <m/>
    <m/>
    <s v="Donación Dr Villegas"/>
    <m/>
  </r>
  <r>
    <d v="2023-02-21T00:00:00"/>
    <x v="2"/>
    <x v="1"/>
    <x v="1"/>
    <x v="13"/>
    <s v="TORNILLO SOLUTION LOGIC-A 2.0 MM X 8.0 MM"/>
    <x v="6"/>
    <s v="EE121923X1"/>
    <n v="10"/>
    <n v="51750"/>
    <n v="517500"/>
    <m/>
    <s v="FV-105529"/>
    <m/>
    <m/>
    <m/>
  </r>
  <r>
    <d v="2023-02-17T00:00:00"/>
    <x v="2"/>
    <x v="1"/>
    <x v="1"/>
    <x v="7"/>
    <s v="TORNILLO SOLUTION LOGIC-A 2.0 MM X 10 MM"/>
    <x v="7"/>
    <s v="EE141996X1"/>
    <n v="9"/>
    <n v="51750"/>
    <n v="465750"/>
    <m/>
    <s v="FV-105224"/>
    <m/>
    <m/>
    <m/>
  </r>
  <r>
    <d v="2023-02-17T00:00:00"/>
    <x v="2"/>
    <x v="1"/>
    <x v="1"/>
    <x v="7"/>
    <s v="TORNILLO SOLUTION LOGIC-A 2.0 MM X 10 MM"/>
    <x v="7"/>
    <s v="EE148354X1"/>
    <n v="40"/>
    <n v="51750"/>
    <n v="2070000"/>
    <m/>
    <s v="FV-105224"/>
    <m/>
    <m/>
    <m/>
  </r>
  <r>
    <d v="2023-02-20T00:00:00"/>
    <x v="5"/>
    <x v="1"/>
    <x v="1"/>
    <x v="7"/>
    <s v="TORNILLO SOLUTION LOGIC-A 2.0 MM X 10 MM"/>
    <x v="7"/>
    <s v="EE148352X1"/>
    <n v="-2"/>
    <n v="51750"/>
    <n v="-103500"/>
    <m/>
    <m/>
    <m/>
    <s v="Donación Dr Villegas"/>
    <m/>
  </r>
  <r>
    <d v="2023-02-21T00:00:00"/>
    <x v="2"/>
    <x v="1"/>
    <x v="1"/>
    <x v="19"/>
    <s v="TORNILLO SOLUTION LOGIC-A 2.0 MM X 12 MM"/>
    <x v="16"/>
    <s v="EE148360X1"/>
    <n v="60"/>
    <n v="51750"/>
    <n v="3105000"/>
    <m/>
    <s v="FV-105529"/>
    <m/>
    <m/>
    <m/>
  </r>
  <r>
    <d v="2023-02-21T00:00:00"/>
    <x v="2"/>
    <x v="1"/>
    <x v="1"/>
    <x v="19"/>
    <s v="TORNILLO SOLUTION LOGIC-A 2.0 MM X 12 MM"/>
    <x v="16"/>
    <s v="EE148367X1"/>
    <n v="60"/>
    <n v="51750"/>
    <n v="3105000"/>
    <m/>
    <s v="FV-105529"/>
    <m/>
    <m/>
    <m/>
  </r>
  <r>
    <d v="2023-02-21T00:00:00"/>
    <x v="2"/>
    <x v="1"/>
    <x v="1"/>
    <x v="19"/>
    <s v="TORNILLO SOLUTION LOGIC-A 2.0 MM X 12 MM"/>
    <x v="16"/>
    <s v="EE148368X1"/>
    <n v="60"/>
    <n v="51750"/>
    <n v="3105000"/>
    <m/>
    <s v="FV-105529"/>
    <m/>
    <m/>
    <m/>
  </r>
  <r>
    <d v="2023-02-22T00:00:00"/>
    <x v="1"/>
    <x v="0"/>
    <x v="0"/>
    <x v="23"/>
    <s v="Blade for Engine"/>
    <x v="19"/>
    <m/>
    <n v="-1"/>
    <n v="153420.53519000002"/>
    <n v="-153420.53519000002"/>
    <s v="COP"/>
    <m/>
    <m/>
    <m/>
    <s v="Oscar Haptica (archivo STL Perú)"/>
  </r>
  <r>
    <d v="2023-02-22T00:00:00"/>
    <x v="1"/>
    <x v="0"/>
    <x v="0"/>
    <x v="11"/>
    <s v="Expander First generation SMES #11"/>
    <x v="11"/>
    <m/>
    <n v="-1"/>
    <n v="73.06083650190115"/>
    <n v="-73.06083650190115"/>
    <s v="USD"/>
    <m/>
    <m/>
    <m/>
    <s v="Oscar Haptica (archivo STL Perú)"/>
  </r>
  <r>
    <d v="2023-02-22T00:00:00"/>
    <x v="1"/>
    <x v="0"/>
    <x v="0"/>
    <x v="26"/>
    <s v="Expansores 3ra generación, 1 llave"/>
    <x v="15"/>
    <m/>
    <n v="-1"/>
    <m/>
    <m/>
    <m/>
    <m/>
    <m/>
    <m/>
    <s v="Oscar Haptica (archivo STL Perú)"/>
  </r>
  <r>
    <d v="2023-02-22T00:00:00"/>
    <x v="2"/>
    <x v="1"/>
    <x v="1"/>
    <x v="14"/>
    <s v="TORNILLO SOLUTION LOGIC-A 2.0 MM X 14 MM"/>
    <x v="8"/>
    <s v="EE148373X1"/>
    <n v="60"/>
    <n v="51750"/>
    <n v="3105000"/>
    <m/>
    <s v="FV-105696"/>
    <m/>
    <m/>
    <m/>
  </r>
  <r>
    <d v="2023-02-22T00:00:00"/>
    <x v="2"/>
    <x v="1"/>
    <x v="1"/>
    <x v="14"/>
    <s v="TORNILLO SOLUTION LOGIC-A 2.0 MM X 14 MM"/>
    <x v="8"/>
    <s v="EE148376X1"/>
    <n v="60"/>
    <n v="51750"/>
    <n v="3105000"/>
    <m/>
    <s v="FV-105696"/>
    <m/>
    <m/>
    <m/>
  </r>
  <r>
    <d v="2023-02-22T00:00:00"/>
    <x v="2"/>
    <x v="1"/>
    <x v="1"/>
    <x v="14"/>
    <s v="TORNILLO SOLUTION LOGIC-A 2.0 MM X 14 MM"/>
    <x v="8"/>
    <s v="EE148377X1"/>
    <n v="60"/>
    <n v="51750"/>
    <n v="3105000"/>
    <m/>
    <s v="FV-105696"/>
    <m/>
    <m/>
    <m/>
  </r>
  <r>
    <d v="2023-02-22T00:00:00"/>
    <x v="2"/>
    <x v="1"/>
    <x v="1"/>
    <x v="15"/>
    <s v="TORNILLO SOLUTION LOGIC-A 2.0 MM X 17 MM"/>
    <x v="12"/>
    <s v="EE148379X1"/>
    <n v="60"/>
    <n v="51750"/>
    <n v="3105000"/>
    <m/>
    <s v="FV-105696"/>
    <m/>
    <m/>
    <m/>
  </r>
  <r>
    <d v="2023-02-22T00:00:00"/>
    <x v="2"/>
    <x v="1"/>
    <x v="1"/>
    <x v="19"/>
    <s v="TORNILLO SOLUTION LOGIC-A 2.0 MM X 12 MM"/>
    <x v="16"/>
    <s v="EE148366X1"/>
    <n v="6"/>
    <n v="51750"/>
    <n v="310500"/>
    <m/>
    <s v="FV-105696"/>
    <m/>
    <m/>
    <m/>
  </r>
  <r>
    <d v="2023-02-21T00:00:00"/>
    <x v="2"/>
    <x v="1"/>
    <x v="1"/>
    <x v="7"/>
    <s v="TORNILLO SOLUTION LOGIC-A 2.0 MM X 10 MM"/>
    <x v="7"/>
    <s v="EE148354X1"/>
    <n v="10"/>
    <n v="51750"/>
    <n v="517500"/>
    <m/>
    <s v="FV-105529"/>
    <m/>
    <m/>
    <m/>
  </r>
  <r>
    <d v="2023-02-23T00:00:00"/>
    <x v="3"/>
    <x v="1"/>
    <x v="1"/>
    <x v="14"/>
    <s v="TORNILLO SOLUTION LOGIC-A 2.0 MM X 14 MM"/>
    <x v="8"/>
    <s v="EE138091X1"/>
    <n v="-8"/>
    <n v="61600"/>
    <n v="-492800"/>
    <m/>
    <m/>
    <n v="20230046"/>
    <m/>
    <s v="COIDES"/>
  </r>
  <r>
    <d v="2023-02-23T00:00:00"/>
    <x v="3"/>
    <x v="1"/>
    <x v="1"/>
    <x v="19"/>
    <s v="TORNILLO SOLUTION LOGIC-A 2.0 MM X 12 MM"/>
    <x v="16"/>
    <s v="EE138080X1"/>
    <n v="-12"/>
    <n v="51750"/>
    <n v="-621000"/>
    <m/>
    <m/>
    <n v="20230046"/>
    <m/>
    <s v="COIDES"/>
  </r>
  <r>
    <d v="2023-02-24T00:00:00"/>
    <x v="2"/>
    <x v="1"/>
    <x v="0"/>
    <x v="27"/>
    <s v="V Anchorage Screw 1.4 x 8mm, w/o Hole"/>
    <x v="21"/>
    <s v="L221110101"/>
    <n v="15"/>
    <n v="93249"/>
    <n v="1398735"/>
    <m/>
    <s v="Orthopremium FEV7261"/>
    <m/>
    <m/>
    <m/>
  </r>
  <r>
    <d v="2023-02-24T00:00:00"/>
    <x v="2"/>
    <x v="1"/>
    <x v="0"/>
    <x v="5"/>
    <s v="A-1PL  Anchorage  Screw 1.5 x 8 mm, Round Hole"/>
    <x v="5"/>
    <s v="L220602101"/>
    <n v="50"/>
    <n v="81594"/>
    <n v="4079700"/>
    <m/>
    <s v="Orthopremium FEV7261"/>
    <m/>
    <m/>
    <m/>
  </r>
  <r>
    <d v="2023-02-24T00:00:00"/>
    <x v="2"/>
    <x v="1"/>
    <x v="0"/>
    <x v="6"/>
    <s v="A-1PL  Anchorage  Screw 2.0 x 8 mm, Round Hole"/>
    <x v="6"/>
    <s v="L220504801"/>
    <n v="60"/>
    <n v="81594"/>
    <n v="4895640"/>
    <m/>
    <s v="Orthopremium FEV7261"/>
    <m/>
    <m/>
    <m/>
  </r>
  <r>
    <d v="2023-02-21T00:00:00"/>
    <x v="2"/>
    <x v="1"/>
    <x v="1"/>
    <x v="7"/>
    <s v="TORNILLO SOLUTION LOGIC-A 2.0 MM X 10 MM"/>
    <x v="7"/>
    <s v="EE148358X1"/>
    <n v="60"/>
    <n v="51750"/>
    <n v="3105000"/>
    <m/>
    <s v="FV-105529"/>
    <m/>
    <m/>
    <m/>
  </r>
  <r>
    <d v="2023-02-21T00:00:00"/>
    <x v="2"/>
    <x v="1"/>
    <x v="1"/>
    <x v="7"/>
    <s v="TORNILLO SOLUTION LOGIC-A 2.0 MM X 10 MM"/>
    <x v="7"/>
    <s v="EE148359X1"/>
    <n v="9"/>
    <n v="51750"/>
    <n v="465750"/>
    <m/>
    <s v="FV-105529"/>
    <m/>
    <m/>
    <m/>
  </r>
  <r>
    <d v="2023-02-23T00:00:00"/>
    <x v="3"/>
    <x v="1"/>
    <x v="1"/>
    <x v="7"/>
    <s v="TORNILLO SOLUTION LOGIC-A 2.0 MM X 10 MM"/>
    <x v="7"/>
    <s v="EE148354X1"/>
    <n v="-10"/>
    <n v="51750"/>
    <n v="-517500"/>
    <m/>
    <m/>
    <n v="20230046"/>
    <m/>
    <s v="COIDES"/>
  </r>
  <r>
    <d v="2023-02-24T00:00:00"/>
    <x v="2"/>
    <x v="1"/>
    <x v="0"/>
    <x v="9"/>
    <s v="A-1P Anchorage  Screw 2.0 x 12 mm, Square Hole"/>
    <x v="9"/>
    <s v="L220601301"/>
    <n v="40"/>
    <n v="104000"/>
    <n v="4160000"/>
    <s v="COP"/>
    <s v="Orthopremium FEV7261"/>
    <m/>
    <m/>
    <m/>
  </r>
  <r>
    <d v="2023-02-24T00:00:00"/>
    <x v="2"/>
    <x v="1"/>
    <x v="0"/>
    <x v="24"/>
    <s v="A-1P IZC  Anchorage  Screw 2.0 x 14 mm, Half Threaded, Round Hole"/>
    <x v="20"/>
    <s v="L221113401"/>
    <n v="20"/>
    <n v="104905"/>
    <n v="2098100"/>
    <s v="COP"/>
    <s v="Orthopremium FEV7261"/>
    <m/>
    <m/>
    <m/>
  </r>
  <r>
    <d v="2023-02-24T00:00:00"/>
    <x v="2"/>
    <x v="1"/>
    <x v="0"/>
    <x v="22"/>
    <s v="A-1P IZC  Anchorage  Screw 2.0 x 17 mm, Half Threaded, Round Hole"/>
    <x v="18"/>
    <s v="L221110301"/>
    <n v="20"/>
    <n v="104905"/>
    <n v="2098100"/>
    <s v="COP"/>
    <s v="Orthopremium FEV7261"/>
    <m/>
    <m/>
    <m/>
  </r>
  <r>
    <d v="2023-02-24T00:00:00"/>
    <x v="4"/>
    <x v="1"/>
    <x v="0"/>
    <x v="5"/>
    <s v="A-1PL  Anchorage  Screw 1.5 x 8 mm, Round Hole"/>
    <x v="5"/>
    <s v="L211100801"/>
    <n v="-8"/>
    <n v="65949.40444444443"/>
    <n v="-527595.23555555544"/>
    <m/>
    <m/>
    <n v="20230047"/>
    <s v="Rodrigo García (Costa Rica)"/>
    <m/>
  </r>
  <r>
    <d v="2023-02-24T00:00:00"/>
    <x v="4"/>
    <x v="1"/>
    <x v="0"/>
    <x v="6"/>
    <s v="A-1PL  Anchorage  Screw 2.0 x 8 mm, Round Hole"/>
    <x v="6"/>
    <s v="L220504801"/>
    <n v="-3"/>
    <n v="65949.40444444443"/>
    <n v="-197848.21333333329"/>
    <m/>
    <m/>
    <n v="20230047"/>
    <s v="Rodrigo García (Costa Rica)"/>
    <m/>
  </r>
  <r>
    <d v="2023-02-24T00:00:00"/>
    <x v="2"/>
    <x v="1"/>
    <x v="0"/>
    <x v="25"/>
    <s v="A-1PL  Anchorage  Screw 2.0 x 10 mm, Round Hole"/>
    <x v="7"/>
    <s v="L220922901"/>
    <n v="100"/>
    <n v="81594"/>
    <n v="8159400"/>
    <m/>
    <s v="Orthopremium FEV7261"/>
    <m/>
    <m/>
    <m/>
  </r>
  <r>
    <d v="2023-02-24T00:00:00"/>
    <x v="4"/>
    <x v="1"/>
    <x v="0"/>
    <x v="9"/>
    <s v="A-1P Anchorage  Screw 2.0 x 12 mm, Square Hole"/>
    <x v="9"/>
    <s v="L220601301"/>
    <n v="-2"/>
    <n v="104000"/>
    <n v="-208000"/>
    <s v="COP"/>
    <m/>
    <n v="20230047"/>
    <s v="Rodrigo García (Costa Rica)"/>
    <m/>
  </r>
  <r>
    <d v="2023-02-24T00:00:00"/>
    <x v="4"/>
    <x v="1"/>
    <x v="0"/>
    <x v="24"/>
    <s v="A-1P IZC  Anchorage  Screw 2.0 x 14 mm, Half Threaded, Round Hole"/>
    <x v="20"/>
    <s v="L221108401"/>
    <n v="-12"/>
    <n v="84287.164444444439"/>
    <n v="-1011445.9733333333"/>
    <s v="COP"/>
    <m/>
    <n v="20230047"/>
    <s v="Rodrigo García (Costa Rica)"/>
    <m/>
  </r>
  <r>
    <d v="2023-02-24T00:00:00"/>
    <x v="4"/>
    <x v="1"/>
    <x v="0"/>
    <x v="22"/>
    <s v="A-1P IZC  Anchorage  Screw 2.0 x 17 mm, Half Threaded, Round Hole"/>
    <x v="18"/>
    <s v="L220922201"/>
    <n v="-2"/>
    <n v="84287.164444444439"/>
    <n v="-168574.32888888888"/>
    <s v="COP"/>
    <m/>
    <n v="20230047"/>
    <s v="Rodrigo García (Costa Rica)"/>
    <m/>
  </r>
  <r>
    <d v="2023-02-24T00:00:00"/>
    <x v="4"/>
    <x v="1"/>
    <x v="1"/>
    <x v="14"/>
    <s v="TORNILLO SOLUTION LOGIC-A 2.0 MM X 14 MM"/>
    <x v="8"/>
    <s v="EE138091X1"/>
    <n v="-2"/>
    <n v="61600"/>
    <n v="-123200"/>
    <m/>
    <m/>
    <n v="20230047"/>
    <s v="Rodrigo García (Costa Rica)"/>
    <m/>
  </r>
  <r>
    <d v="2023-02-24T00:00:00"/>
    <x v="4"/>
    <x v="0"/>
    <x v="1"/>
    <x v="2"/>
    <s v="Extensión mini implante"/>
    <x v="2"/>
    <n v="48791"/>
    <n v="-2"/>
    <n v="90440"/>
    <n v="-180880"/>
    <m/>
    <m/>
    <n v="20230047"/>
    <s v="Rodrigo García (Costa Rica)"/>
    <m/>
  </r>
  <r>
    <d v="2023-02-24T00:00:00"/>
    <x v="4"/>
    <x v="0"/>
    <x v="1"/>
    <x v="1"/>
    <s v="Mango anclaje rápido, corto-mini implante"/>
    <x v="1"/>
    <n v="49116"/>
    <n v="-3"/>
    <n v="357000"/>
    <n v="-1071000"/>
    <m/>
    <m/>
    <n v="20230047"/>
    <s v="Rodrigo García (Costa Rica)"/>
    <m/>
  </r>
  <r>
    <d v="2023-02-24T00:00:00"/>
    <x v="4"/>
    <x v="0"/>
    <x v="1"/>
    <x v="2"/>
    <s v="Extensión mini implante"/>
    <x v="2"/>
    <n v="48791"/>
    <n v="-3"/>
    <n v="90440"/>
    <n v="-271320"/>
    <m/>
    <m/>
    <n v="20230047"/>
    <s v="Rodrigo García (Costa Rica)"/>
    <m/>
  </r>
  <r>
    <d v="2023-02-24T00:00:00"/>
    <x v="2"/>
    <x v="1"/>
    <x v="0"/>
    <x v="25"/>
    <s v="A-1PL  Anchorage  Screw 2.0 x 10 mm, Round Hole"/>
    <x v="7"/>
    <s v="L220923001"/>
    <n v="100"/>
    <n v="81594"/>
    <n v="8159400"/>
    <m/>
    <s v="Orthopremium FEV7261"/>
    <m/>
    <m/>
    <m/>
  </r>
  <r>
    <d v="2023-02-24T00:00:00"/>
    <x v="6"/>
    <x v="0"/>
    <x v="1"/>
    <x v="2"/>
    <s v="Extensión mini implante"/>
    <x v="2"/>
    <n v="48791"/>
    <n v="-8"/>
    <n v="90440"/>
    <n v="-723520"/>
    <m/>
    <s v="Producto con caucho roto"/>
    <m/>
    <m/>
    <m/>
  </r>
  <r>
    <d v="2023-02-24T00:00:00"/>
    <x v="4"/>
    <x v="1"/>
    <x v="1"/>
    <x v="19"/>
    <s v="TORNILLO SOLUTION LOGIC-A 2.0 MM X 12 MM"/>
    <x v="16"/>
    <s v="EE148367X1"/>
    <n v="-2"/>
    <n v="51750"/>
    <n v="-103500"/>
    <m/>
    <m/>
    <n v="20230047"/>
    <s v="Rodrigo García (Costa Rica)"/>
    <m/>
  </r>
  <r>
    <d v="2023-02-28T00:00:00"/>
    <x v="2"/>
    <x v="1"/>
    <x v="1"/>
    <x v="14"/>
    <s v="TORNILLO SOLUTION LOGIC-A 2.0 MM X 14 MM"/>
    <x v="8"/>
    <s v="EE148374X1"/>
    <n v="10"/>
    <n v="51750"/>
    <n v="517500"/>
    <m/>
    <s v="FV-106020"/>
    <m/>
    <m/>
    <m/>
  </r>
  <r>
    <d v="2023-02-28T00:00:00"/>
    <x v="2"/>
    <x v="1"/>
    <x v="1"/>
    <x v="15"/>
    <s v="TORNILLO SOLUTION LOGIC-A 2.0 MM X 17 MM"/>
    <x v="12"/>
    <s v="EE148380X1"/>
    <n v="5"/>
    <n v="51750"/>
    <n v="258750"/>
    <m/>
    <s v="FV-106020"/>
    <m/>
    <m/>
    <m/>
  </r>
  <r>
    <d v="2023-02-28T00:00:00"/>
    <x v="2"/>
    <x v="1"/>
    <x v="1"/>
    <x v="15"/>
    <s v="TORNILLO SOLUTION LOGIC-A 2.0 MM X 17 MM"/>
    <x v="12"/>
    <s v="EE148381X1"/>
    <n v="20"/>
    <n v="51750"/>
    <n v="1035000"/>
    <m/>
    <s v="FV-106020"/>
    <m/>
    <m/>
    <m/>
  </r>
  <r>
    <d v="2023-02-28T00:00:00"/>
    <x v="2"/>
    <x v="1"/>
    <x v="1"/>
    <x v="13"/>
    <s v="TORNILLO SOLUTION LOGIC-A 2.0 MM X 8.0 MM"/>
    <x v="6"/>
    <s v="EE148349X1"/>
    <n v="16"/>
    <n v="51750"/>
    <n v="828000"/>
    <m/>
    <s v="FV-106020"/>
    <m/>
    <m/>
    <m/>
  </r>
  <r>
    <d v="2023-02-28T00:00:00"/>
    <x v="2"/>
    <x v="1"/>
    <x v="1"/>
    <x v="13"/>
    <s v="TORNILLO SOLUTION LOGIC-A 2.0 MM X 8.0 MM"/>
    <x v="6"/>
    <s v="EE148350X1"/>
    <n v="60"/>
    <n v="51750"/>
    <n v="3105000"/>
    <m/>
    <s v="FV-106020"/>
    <m/>
    <m/>
    <m/>
  </r>
  <r>
    <d v="2023-02-28T00:00:00"/>
    <x v="2"/>
    <x v="1"/>
    <x v="1"/>
    <x v="17"/>
    <s v="TORNILLO SOLUTION LOGIC-A ROSCA TOTAL 2.0 MM X 12 MM"/>
    <x v="14"/>
    <s v="EE148384X1"/>
    <n v="50"/>
    <n v="51750"/>
    <n v="2587500"/>
    <m/>
    <s v="FV-106020"/>
    <m/>
    <m/>
    <m/>
  </r>
  <r>
    <d v="2023-02-28T00:00:00"/>
    <x v="7"/>
    <x v="1"/>
    <x v="1"/>
    <x v="17"/>
    <s v="TORNILLO SOLUTION LOGIC-A ROSCA TOTAL 2.0 MM X 12 MM"/>
    <x v="14"/>
    <s v="EE148384X1"/>
    <n v="-2"/>
    <n v="51750"/>
    <n v="-103500"/>
    <m/>
    <m/>
    <m/>
    <s v="Dra Elsa Arango"/>
    <m/>
  </r>
  <r>
    <d v="2023-02-28T00:00:00"/>
    <x v="7"/>
    <x v="1"/>
    <x v="1"/>
    <x v="14"/>
    <s v="TORNILLO SOLUTION LOGIC-A 2.0 MM X 14 MM"/>
    <x v="8"/>
    <s v="EE148374X1"/>
    <n v="-2"/>
    <n v="51750"/>
    <n v="-103500"/>
    <m/>
    <m/>
    <m/>
    <s v="Dra Elsa Arango"/>
    <m/>
  </r>
  <r>
    <d v="2023-02-28T00:00:00"/>
    <x v="7"/>
    <x v="1"/>
    <x v="1"/>
    <x v="13"/>
    <s v="TORNILLO SOLUTION LOGIC-A 2.0 MM X 8.0 MM"/>
    <x v="6"/>
    <s v="EE148349X1"/>
    <n v="-2"/>
    <n v="51750"/>
    <n v="-103500"/>
    <m/>
    <m/>
    <m/>
    <s v="Dra Elsa Arango"/>
    <m/>
  </r>
  <r>
    <d v="2023-02-28T00:00:00"/>
    <x v="2"/>
    <x v="0"/>
    <x v="0"/>
    <x v="28"/>
    <s v="V Long Blade"/>
    <x v="22"/>
    <m/>
    <n v="10"/>
    <n v="153420.53519000002"/>
    <n v="1534205.3519000001"/>
    <m/>
    <s v="BioRay 20230203"/>
    <m/>
    <m/>
    <m/>
  </r>
  <r>
    <d v="2023-02-28T00:00:00"/>
    <x v="2"/>
    <x v="0"/>
    <x v="0"/>
    <x v="29"/>
    <s v="Universal Extension (A-1PII long blade)"/>
    <x v="2"/>
    <m/>
    <n v="40"/>
    <n v="126823.496"/>
    <n v="5072939.84"/>
    <s v="COP"/>
    <s v="BioRay 20230203"/>
    <m/>
    <m/>
    <m/>
  </r>
  <r>
    <d v="2023-02-28T00:00:00"/>
    <x v="4"/>
    <x v="0"/>
    <x v="0"/>
    <x v="28"/>
    <s v="V Long Blade"/>
    <x v="22"/>
    <m/>
    <n v="-5"/>
    <n v="153420.53519000002"/>
    <n v="-767102.67595000006"/>
    <m/>
    <m/>
    <n v="20230030"/>
    <s v="Orthopremium ltda"/>
    <m/>
  </r>
  <r>
    <d v="2023-02-28T00:00:00"/>
    <x v="4"/>
    <x v="0"/>
    <x v="0"/>
    <x v="29"/>
    <s v="Universal Extension (A-1PII long blade)"/>
    <x v="2"/>
    <m/>
    <n v="-20"/>
    <n v="126823.496"/>
    <n v="-2536469.92"/>
    <s v="COP"/>
    <m/>
    <n v="20230030"/>
    <s v="Orthopremium ltda"/>
    <m/>
  </r>
  <r>
    <d v="2023-02-24T00:00:00"/>
    <x v="2"/>
    <x v="1"/>
    <x v="0"/>
    <x v="25"/>
    <s v="A-1PL  Anchorage  Screw 2.0 x 10 mm, Round Hole"/>
    <x v="7"/>
    <s v="L221110401"/>
    <n v="100"/>
    <n v="81594"/>
    <n v="8159400"/>
    <m/>
    <s v="Orthopremium FEV7261"/>
    <m/>
    <m/>
    <m/>
  </r>
  <r>
    <d v="2023-03-02T00:00:00"/>
    <x v="3"/>
    <x v="1"/>
    <x v="1"/>
    <x v="14"/>
    <s v="TORNILLO SOLUTION LOGIC-A 2.0 MM X 14 MM"/>
    <x v="8"/>
    <s v="EE148375X1"/>
    <n v="8"/>
    <n v="51750"/>
    <n v="414000"/>
    <m/>
    <m/>
    <m/>
    <m/>
    <s v="COIDES"/>
  </r>
  <r>
    <d v="2023-03-02T00:00:00"/>
    <x v="2"/>
    <x v="1"/>
    <x v="1"/>
    <x v="12"/>
    <s v="TORNILLO SOLUTION LOGIC-A 1.5 MM X 8.0 MM"/>
    <x v="5"/>
    <s v="EE148344X1"/>
    <n v="5"/>
    <n v="51750"/>
    <n v="258750"/>
    <m/>
    <s v="FV-106026"/>
    <m/>
    <m/>
    <m/>
  </r>
  <r>
    <d v="2023-03-02T00:00:00"/>
    <x v="2"/>
    <x v="1"/>
    <x v="1"/>
    <x v="12"/>
    <s v="TORNILLO SOLUTION LOGIC-A 1.5 MM X 8.0 MM"/>
    <x v="5"/>
    <s v="EE148344X2"/>
    <n v="10"/>
    <n v="51750"/>
    <n v="517500"/>
    <m/>
    <s v="FV-106026"/>
    <m/>
    <m/>
    <m/>
  </r>
  <r>
    <d v="2023-03-02T00:00:00"/>
    <x v="2"/>
    <x v="1"/>
    <x v="1"/>
    <x v="12"/>
    <s v="TORNILLO SOLUTION LOGIC-A 1.5 MM X 8.0 MM"/>
    <x v="5"/>
    <s v="EE148345X1"/>
    <n v="60"/>
    <n v="51750"/>
    <n v="3105000"/>
    <m/>
    <s v="FV-106026"/>
    <m/>
    <m/>
    <m/>
  </r>
  <r>
    <d v="2023-03-02T00:00:00"/>
    <x v="2"/>
    <x v="1"/>
    <x v="1"/>
    <x v="12"/>
    <s v="TORNILLO SOLUTION LOGIC-A 1.5 MM X 8.0 MM"/>
    <x v="5"/>
    <s v="EE148346X1"/>
    <n v="60"/>
    <n v="51750"/>
    <n v="3105000"/>
    <m/>
    <s v="FV-106026"/>
    <m/>
    <m/>
    <m/>
  </r>
  <r>
    <d v="2023-03-02T00:00:00"/>
    <x v="2"/>
    <x v="1"/>
    <x v="1"/>
    <x v="12"/>
    <s v="TORNILLO SOLUTION LOGIC-A 1.5 MM X 8.0 MM"/>
    <x v="5"/>
    <s v="EE148348X1"/>
    <n v="50"/>
    <n v="51750"/>
    <n v="2587500"/>
    <m/>
    <s v="FV-106026"/>
    <m/>
    <m/>
    <m/>
  </r>
  <r>
    <d v="2023-03-02T00:00:00"/>
    <x v="2"/>
    <x v="1"/>
    <x v="1"/>
    <x v="16"/>
    <s v="TORNILLO SOLUTION LOGIC-A CABEZA ESFERICA 1.5 MM X 80"/>
    <x v="13"/>
    <s v="EE148382X1"/>
    <n v="60"/>
    <n v="51750"/>
    <n v="3105000"/>
    <m/>
    <s v="FV-106026"/>
    <m/>
    <m/>
    <m/>
  </r>
  <r>
    <d v="2023-03-02T00:00:00"/>
    <x v="2"/>
    <x v="1"/>
    <x v="1"/>
    <x v="16"/>
    <s v="TORNILLO SOLUTION LOGIC-A CABEZA ESFERICA 1.5 MM X 80"/>
    <x v="13"/>
    <s v="EE149532X1"/>
    <n v="38"/>
    <n v="51750"/>
    <n v="1966500"/>
    <m/>
    <s v="FV-106026"/>
    <m/>
    <m/>
    <m/>
  </r>
  <r>
    <d v="2023-03-10T00:00:00"/>
    <x v="5"/>
    <x v="1"/>
    <x v="1"/>
    <x v="17"/>
    <s v="TORNILLO SOLUTION LOGIC-A ROSCA TOTAL 2.0MM X 12MM"/>
    <x v="14"/>
    <s v="EE138101X1"/>
    <n v="-2"/>
    <n v="61600"/>
    <n v="-123200"/>
    <m/>
    <m/>
    <m/>
    <s v="Virginia - uso consultorio Elsa Arango"/>
    <m/>
  </r>
  <r>
    <d v="2023-03-10T00:00:00"/>
    <x v="5"/>
    <x v="1"/>
    <x v="1"/>
    <x v="14"/>
    <s v="TORNILLO SOLUTION LOGIC-A 2.0 MM X 14 MM"/>
    <x v="8"/>
    <s v="EE148375X1"/>
    <n v="-2"/>
    <n v="51750"/>
    <n v="-103500"/>
    <m/>
    <m/>
    <m/>
    <s v="Virginia - uso consultorio Elsa Arango"/>
    <m/>
  </r>
  <r>
    <d v="2023-02-24T00:00:00"/>
    <x v="4"/>
    <x v="1"/>
    <x v="0"/>
    <x v="25"/>
    <s v="A-1PL  Anchorage  Screw 2.0 x 10 mm, Round Hole"/>
    <x v="7"/>
    <s v="L221110401"/>
    <n v="-8"/>
    <n v="81594"/>
    <n v="-652752"/>
    <m/>
    <m/>
    <n v="20230047"/>
    <s v="Rodrigo García (Costa Rica)"/>
    <m/>
  </r>
  <r>
    <d v="2023-03-10T00:00:00"/>
    <x v="5"/>
    <x v="1"/>
    <x v="1"/>
    <x v="15"/>
    <s v="TORNILLO SOLUTION LOGIC-A 2.0 MM X 17 MM"/>
    <x v="12"/>
    <s v="EE138094X1"/>
    <n v="-2"/>
    <n v="61600"/>
    <n v="-123200"/>
    <m/>
    <m/>
    <m/>
    <s v="Virginia - uso consultorio Elsa Arango"/>
    <m/>
  </r>
  <r>
    <d v="2023-03-10T00:00:00"/>
    <x v="3"/>
    <x v="0"/>
    <x v="1"/>
    <x v="30"/>
    <s v="Extensión corta, 25mm, mini implante, para contra ángulo"/>
    <x v="19"/>
    <m/>
    <n v="10"/>
    <n v="83600"/>
    <n v="836000"/>
    <m/>
    <m/>
    <m/>
    <m/>
    <s v="Orthopremium"/>
  </r>
  <r>
    <d v="2023-03-10T00:00:00"/>
    <x v="1"/>
    <x v="0"/>
    <x v="1"/>
    <x v="31"/>
    <s v="Mango para contra ángulo - mini implante"/>
    <x v="23"/>
    <m/>
    <n v="10"/>
    <n v="172550"/>
    <n v="1725500"/>
    <m/>
    <m/>
    <m/>
    <m/>
    <s v="Orthopremium"/>
  </r>
  <r>
    <d v="2023-03-10T00:00:00"/>
    <x v="7"/>
    <x v="0"/>
    <x v="1"/>
    <x v="30"/>
    <s v="Extensión corta, 25mm, mini implante, para contra ángulo"/>
    <x v="19"/>
    <m/>
    <n v="-10"/>
    <n v="83600"/>
    <n v="-836000"/>
    <m/>
    <m/>
    <m/>
    <s v="Certificación"/>
    <s v="Virgina Hurtado"/>
  </r>
  <r>
    <d v="2023-03-10T00:00:00"/>
    <x v="7"/>
    <x v="0"/>
    <x v="1"/>
    <x v="31"/>
    <s v="Mango para contra ángulo - mini implante"/>
    <x v="23"/>
    <m/>
    <n v="-11"/>
    <n v="172550"/>
    <n v="-1898050"/>
    <m/>
    <m/>
    <m/>
    <s v="Certificación"/>
    <s v="Virgina Hurtado"/>
  </r>
  <r>
    <d v="2023-03-02T00:00:00"/>
    <x v="3"/>
    <x v="1"/>
    <x v="1"/>
    <x v="19"/>
    <s v="TORNILLO SOLUTION LOGIC-A 2.0 MM X 12 MM"/>
    <x v="16"/>
    <s v="EE148362X1"/>
    <n v="20"/>
    <n v="51750"/>
    <n v="1035000"/>
    <m/>
    <m/>
    <m/>
    <m/>
    <s v="COIDES"/>
  </r>
  <r>
    <d v="2023-02-17T00:00:00"/>
    <x v="4"/>
    <x v="1"/>
    <x v="0"/>
    <x v="20"/>
    <s v="A-1PL  Anchorage  Screw 2.0 x 12 mm, Round Hole"/>
    <x v="16"/>
    <s v="L221107201"/>
    <n v="-55"/>
    <n v="65949.40444444443"/>
    <n v="-3627217.2444444438"/>
    <m/>
    <m/>
    <n v="20230036"/>
    <s v="Smile Arc (Martinelli)"/>
    <m/>
  </r>
  <r>
    <d v="2023-03-13T00:00:00"/>
    <x v="3"/>
    <x v="1"/>
    <x v="1"/>
    <x v="15"/>
    <s v="TORNILLO SOLUTION LOGIC-A 2.0 MM X 17 MM"/>
    <x v="12"/>
    <s v="EE138094X1"/>
    <n v="-15"/>
    <n v="61600"/>
    <n v="-924000"/>
    <m/>
    <m/>
    <m/>
    <s v="Certificación - CLEMI"/>
    <s v="Virgina Hurtado"/>
  </r>
  <r>
    <d v="2023-03-10T00:00:00"/>
    <x v="5"/>
    <x v="1"/>
    <x v="1"/>
    <x v="19"/>
    <s v="TORNILLO SOLUTION LOGIC-A 2.0 MM X 12 MM"/>
    <x v="16"/>
    <s v="EE148362X1"/>
    <n v="-1"/>
    <n v="51750"/>
    <n v="-51750"/>
    <m/>
    <m/>
    <m/>
    <s v="Virginia - uso consultorio Elsa Arango"/>
    <m/>
  </r>
  <r>
    <d v="2023-03-10T00:00:00"/>
    <x v="3"/>
    <x v="1"/>
    <x v="1"/>
    <x v="19"/>
    <s v="TORNILLO SOLUTION LOGIC-A 2.0 MM X 12 MM"/>
    <x v="16"/>
    <s v="EE148362X1"/>
    <n v="-5"/>
    <n v="51750"/>
    <n v="-258750"/>
    <m/>
    <m/>
    <s v="packing list 20230310 Orthopremium"/>
    <m/>
    <s v="Silvia Tellez"/>
  </r>
  <r>
    <d v="2023-03-13T00:00:00"/>
    <x v="3"/>
    <x v="1"/>
    <x v="1"/>
    <x v="14"/>
    <s v="TORNILLO SOLUTION LOGIC-A 2.0 MM X 14 MM"/>
    <x v="8"/>
    <s v="EE138091X1"/>
    <n v="-6"/>
    <n v="61600"/>
    <n v="-369600"/>
    <m/>
    <m/>
    <m/>
    <s v="Certificación - CLEMI"/>
    <s v="Virgina Hurtado"/>
  </r>
  <r>
    <d v="2023-03-13T00:00:00"/>
    <x v="3"/>
    <x v="1"/>
    <x v="1"/>
    <x v="14"/>
    <s v="TORNILLO SOLUTION LOGIC-A 2.0 MM X 14 MM"/>
    <x v="8"/>
    <s v="EE148377X1"/>
    <n v="-14"/>
    <n v="51750"/>
    <n v="-724500"/>
    <m/>
    <m/>
    <m/>
    <s v="Certificación - CLEMI"/>
    <s v="Virgina Hurtado"/>
  </r>
  <r>
    <d v="2023-02-24T00:00:00"/>
    <x v="8"/>
    <x v="1"/>
    <x v="1"/>
    <x v="7"/>
    <s v="TORNILLO SOLUTION LOGIC-A 2.0 MM X 10 MM"/>
    <x v="7"/>
    <s v="EE148352X1"/>
    <n v="-6"/>
    <n v="51750"/>
    <n v="-310500"/>
    <m/>
    <m/>
    <n v="20230047"/>
    <s v="Rodrigo García (Costa Rica)"/>
    <m/>
  </r>
  <r>
    <d v="2023-03-02T00:00:00"/>
    <x v="3"/>
    <x v="1"/>
    <x v="1"/>
    <x v="7"/>
    <s v="TORNILLO SOLUTION LOGIC-A 2.0 MM X 10 MM"/>
    <x v="7"/>
    <s v="EE148353X1"/>
    <n v="10"/>
    <n v="51750"/>
    <n v="517500"/>
    <m/>
    <m/>
    <m/>
    <m/>
    <s v="COIDES"/>
  </r>
  <r>
    <d v="2023-03-10T00:00:00"/>
    <x v="5"/>
    <x v="1"/>
    <x v="1"/>
    <x v="7"/>
    <s v="TORNILLO SOLUTION LOGIC-A 2.0 MM X 10 MM"/>
    <x v="7"/>
    <s v="EE148353X1"/>
    <n v="-2"/>
    <n v="51750"/>
    <n v="-103500"/>
    <m/>
    <m/>
    <m/>
    <s v="Virginia - uso consultorio Elsa Arango"/>
    <m/>
  </r>
  <r>
    <d v="2023-03-13T00:00:00"/>
    <x v="3"/>
    <x v="1"/>
    <x v="1"/>
    <x v="13"/>
    <s v="TORNILLO SOLUTION LOGIC-A 2.0 MM X 8.0 MM"/>
    <x v="6"/>
    <s v="EE121923X1"/>
    <n v="-10"/>
    <n v="51750"/>
    <n v="-517500"/>
    <m/>
    <m/>
    <m/>
    <s v="Certificación - CLEMI"/>
    <s v="Virgina Hurtado"/>
  </r>
  <r>
    <d v="2023-03-13T00:00:00"/>
    <x v="3"/>
    <x v="1"/>
    <x v="1"/>
    <x v="13"/>
    <s v="TORNILLO SOLUTION LOGIC-A 2.0 MM X 8.0 MM"/>
    <x v="6"/>
    <s v="EE141994X1"/>
    <n v="-8"/>
    <n v="51750"/>
    <n v="-414000"/>
    <m/>
    <m/>
    <m/>
    <s v="Certificación - CLEMI"/>
    <s v="Virgina Hurtado"/>
  </r>
  <r>
    <d v="2023-03-13T00:00:00"/>
    <x v="3"/>
    <x v="1"/>
    <x v="1"/>
    <x v="13"/>
    <s v="TORNILLO SOLUTION LOGIC-A 2.0 MM X 8.0 MM"/>
    <x v="6"/>
    <s v="EE122876X2"/>
    <n v="-2"/>
    <n v="51750"/>
    <n v="-103500"/>
    <m/>
    <m/>
    <m/>
    <s v="Certificación - CLEMI"/>
    <s v="Virgina Hurtado"/>
  </r>
  <r>
    <d v="2023-03-13T00:00:00"/>
    <x v="3"/>
    <x v="1"/>
    <x v="1"/>
    <x v="12"/>
    <s v="TORNILLO SOLUTION LOGIC-A 1.5 MM X 8.0 MM"/>
    <x v="5"/>
    <s v="EE148344X1"/>
    <n v="-5"/>
    <n v="51750"/>
    <n v="-258750"/>
    <m/>
    <m/>
    <m/>
    <s v="Certificación - CLEMI"/>
    <s v="Virgina Hurtado"/>
  </r>
  <r>
    <d v="2023-03-13T00:00:00"/>
    <x v="3"/>
    <x v="1"/>
    <x v="1"/>
    <x v="12"/>
    <s v="TORNILLO SOLUTION LOGIC-A 1.5 MM X 8.0 MM"/>
    <x v="5"/>
    <s v="EE148344X2"/>
    <n v="-10"/>
    <n v="51750"/>
    <n v="-517500"/>
    <m/>
    <m/>
    <m/>
    <s v="Certificación - CLEMI"/>
    <s v="Virgina Hurtado"/>
  </r>
  <r>
    <d v="2023-03-13T00:00:00"/>
    <x v="3"/>
    <x v="1"/>
    <x v="1"/>
    <x v="12"/>
    <s v="TORNILLO SOLUTION LOGIC-A 1.5 MM X 8.0 MM"/>
    <x v="5"/>
    <s v="EE148348X1"/>
    <n v="-5"/>
    <n v="51750"/>
    <n v="-258750"/>
    <m/>
    <m/>
    <m/>
    <s v="Certificación - CLEMI"/>
    <s v="Virgina Hurtado"/>
  </r>
  <r>
    <d v="2023-03-13T00:00:00"/>
    <x v="3"/>
    <x v="1"/>
    <x v="1"/>
    <x v="16"/>
    <s v="TORNILLO SOLUTION LOGIC-A CABEZA ESFERICA 1.5 MM X 80"/>
    <x v="13"/>
    <s v="EE149532X1"/>
    <n v="-20"/>
    <n v="51750"/>
    <n v="-1035000"/>
    <m/>
    <m/>
    <m/>
    <s v="Certificación - CLEMI"/>
    <s v="Virgina Hurtado"/>
  </r>
  <r>
    <d v="2023-03-13T00:00:00"/>
    <x v="3"/>
    <x v="1"/>
    <x v="1"/>
    <x v="16"/>
    <s v="TORNILLO SOLUTION LOGIC-A CABEZA ESFERICA 1.5 MM X 80"/>
    <x v="13"/>
    <s v="EE149532X1"/>
    <n v="-2"/>
    <n v="51750"/>
    <n v="-103500"/>
    <m/>
    <m/>
    <m/>
    <s v="Certificación"/>
    <s v="Stand Ankyra"/>
  </r>
  <r>
    <d v="2023-03-13T00:00:00"/>
    <x v="3"/>
    <x v="1"/>
    <x v="1"/>
    <x v="12"/>
    <s v="TORNILLO SOLUTION LOGIC-A 1.5 MM X 8.0 MM"/>
    <x v="5"/>
    <s v="EE148348X1"/>
    <n v="-2"/>
    <n v="51750"/>
    <n v="-103500"/>
    <m/>
    <m/>
    <m/>
    <s v="Certificación"/>
    <s v="Stand Ankyra"/>
  </r>
  <r>
    <d v="2023-03-13T00:00:00"/>
    <x v="3"/>
    <x v="1"/>
    <x v="1"/>
    <x v="13"/>
    <s v="TORNILLO SOLUTION LOGIC-A 2.0 MM X 8.0 MM"/>
    <x v="6"/>
    <s v="EE133301X1R2"/>
    <n v="-2"/>
    <n v="51750"/>
    <n v="-103500"/>
    <m/>
    <m/>
    <m/>
    <s v="Certificación"/>
    <s v="Stand Ankyra"/>
  </r>
  <r>
    <d v="2023-03-13T00:00:00"/>
    <x v="3"/>
    <x v="1"/>
    <x v="1"/>
    <x v="7"/>
    <s v="TORNILLO SOLUTION LOGIC-A 2.0 MM X 10 MM"/>
    <x v="7"/>
    <s v="EE148353X1"/>
    <n v="-8"/>
    <n v="51750"/>
    <n v="-414000"/>
    <m/>
    <m/>
    <m/>
    <s v="Certificación - CLEMI"/>
    <s v="Virgina Hurtado"/>
  </r>
  <r>
    <d v="2023-03-13T00:00:00"/>
    <x v="3"/>
    <x v="1"/>
    <x v="1"/>
    <x v="19"/>
    <s v="TORNILLO SOLUTION LOGIC-A 2.0 MM X 12 MM"/>
    <x v="16"/>
    <s v="EE148362X1"/>
    <n v="-13"/>
    <n v="51750"/>
    <n v="-672750"/>
    <m/>
    <m/>
    <m/>
    <s v="Certificación - CLEMI"/>
    <s v="Virgina Hurtado"/>
  </r>
  <r>
    <d v="2023-03-13T00:00:00"/>
    <x v="3"/>
    <x v="1"/>
    <x v="1"/>
    <x v="14"/>
    <s v="TORNILLO SOLUTION LOGIC-A 2.0 MM X 14 MM"/>
    <x v="8"/>
    <s v="EE148375X1"/>
    <n v="-2"/>
    <n v="51750"/>
    <n v="-103500"/>
    <m/>
    <m/>
    <m/>
    <s v="Certificación"/>
    <s v="Stand Ankyra"/>
  </r>
  <r>
    <d v="2023-03-13T00:00:00"/>
    <x v="3"/>
    <x v="1"/>
    <x v="1"/>
    <x v="15"/>
    <s v="TORNILLO SOLUTION LOGIC-A 2.0 MM X 17 MM"/>
    <x v="12"/>
    <s v="EE138094X1"/>
    <n v="-2"/>
    <n v="61600"/>
    <n v="-123200"/>
    <m/>
    <m/>
    <m/>
    <s v="Certificación"/>
    <s v="Stand Ankyra"/>
  </r>
  <r>
    <d v="2023-03-13T00:00:00"/>
    <x v="3"/>
    <x v="1"/>
    <x v="1"/>
    <x v="17"/>
    <s v="TORNILLO SOLUTION LOGIC-A ROSCA TOTAL 2.0MM X 12MM"/>
    <x v="14"/>
    <s v="EE138101X1"/>
    <n v="-2"/>
    <n v="61600"/>
    <n v="-123200"/>
    <m/>
    <m/>
    <m/>
    <s v="Certificación"/>
    <s v="Stand Ankyra"/>
  </r>
  <r>
    <d v="2023-03-13T00:00:00"/>
    <x v="3"/>
    <x v="1"/>
    <x v="1"/>
    <x v="7"/>
    <s v="TORNILLO SOLUTION LOGIC-A 2.0 MM X 10 MM"/>
    <x v="7"/>
    <s v="EE148354X1"/>
    <n v="-10"/>
    <n v="51750"/>
    <n v="-517500"/>
    <m/>
    <m/>
    <m/>
    <s v="Certificación - CLEMI"/>
    <s v="Virgina Hurtado"/>
  </r>
  <r>
    <d v="2023-03-14T00:00:00"/>
    <x v="0"/>
    <x v="0"/>
    <x v="0"/>
    <x v="32"/>
    <s v="Long Blade M"/>
    <x v="24"/>
    <s v="NA"/>
    <n v="1"/>
    <n v="153420.53519000002"/>
    <n v="153420.53519000002"/>
    <s v="COP"/>
    <s v="Inventario recibido de Elsa Arango"/>
    <m/>
    <m/>
    <m/>
  </r>
  <r>
    <d v="2023-03-14T00:00:00"/>
    <x v="0"/>
    <x v="0"/>
    <x v="0"/>
    <x v="23"/>
    <s v="Blade for Engine"/>
    <x v="19"/>
    <m/>
    <n v="10"/>
    <n v="153420.53519000002"/>
    <n v="1534205.3519000001"/>
    <s v="COP"/>
    <s v="Inventario recibido de Elsa Arango"/>
    <m/>
    <m/>
    <m/>
  </r>
  <r>
    <d v="2023-03-15T00:00:00"/>
    <x v="4"/>
    <x v="1"/>
    <x v="0"/>
    <x v="3"/>
    <s v="A-1PL  Anchorage  Screw 1.3 x 8 mm, Round Hole"/>
    <x v="3"/>
    <s v="L210206901"/>
    <n v="-5"/>
    <n v="73331"/>
    <n v="-366655"/>
    <m/>
    <m/>
    <n v="20230064"/>
    <s v="Dr Carlos Ramiro Llusca (Ecuador)"/>
    <m/>
  </r>
  <r>
    <d v="2023-03-15T00:00:00"/>
    <x v="4"/>
    <x v="1"/>
    <x v="0"/>
    <x v="4"/>
    <s v="A-1PL  Anchorage  Screw 1.4 x 8 mm, Round Hole"/>
    <x v="4"/>
    <s v="L210905201"/>
    <n v="-4"/>
    <n v="73331"/>
    <n v="-293324"/>
    <m/>
    <m/>
    <n v="20230064"/>
    <s v="Dr Carlos Ramiro Llusca (Ecuador)"/>
    <m/>
  </r>
  <r>
    <d v="2023-03-15T00:00:00"/>
    <x v="4"/>
    <x v="1"/>
    <x v="0"/>
    <x v="5"/>
    <s v="A-1PL  Anchorage  Screw 1.5 x 8 mm, Round Hole"/>
    <x v="5"/>
    <s v="L220602101"/>
    <n v="-6"/>
    <n v="65949.40444444443"/>
    <n v="-395696.42666666658"/>
    <m/>
    <s v="BioRay 20230116"/>
    <n v="20230064"/>
    <s v="Dr Carlos Ramiro Llusca (Ecuador)"/>
    <m/>
  </r>
  <r>
    <d v="2023-03-15T00:00:00"/>
    <x v="4"/>
    <x v="1"/>
    <x v="0"/>
    <x v="6"/>
    <s v="A-1PL  Anchorage  Screw 2.0 x 8 mm, Round Hole"/>
    <x v="6"/>
    <s v="L220504801"/>
    <n v="-6"/>
    <n v="65949.40444444443"/>
    <n v="-395696.42666666658"/>
    <m/>
    <m/>
    <n v="20230064"/>
    <s v="Dr Carlos Ramiro Llusca (Ecuador)"/>
    <m/>
  </r>
  <r>
    <d v="2023-03-13T00:00:00"/>
    <x v="3"/>
    <x v="1"/>
    <x v="1"/>
    <x v="7"/>
    <s v="TORNILLO SOLUTION LOGIC-A 2.0 MM X 10 MM"/>
    <x v="7"/>
    <s v="EE148359X1"/>
    <n v="-2"/>
    <n v="51750"/>
    <n v="-103500"/>
    <m/>
    <m/>
    <m/>
    <s v="Certificación - CLEMI"/>
    <s v="Virgina Hurtado"/>
  </r>
  <r>
    <d v="2023-02-24T00:00:00"/>
    <x v="2"/>
    <x v="1"/>
    <x v="0"/>
    <x v="20"/>
    <s v="A-1PL  Anchorage  Screw 2.0 x 12 mm, Round Hole"/>
    <x v="16"/>
    <s v="L221107201"/>
    <n v="50"/>
    <n v="81594"/>
    <n v="4079700"/>
    <m/>
    <s v="Orthopremium FEV7261"/>
    <m/>
    <m/>
    <m/>
  </r>
  <r>
    <d v="2023-03-15T00:00:00"/>
    <x v="4"/>
    <x v="1"/>
    <x v="0"/>
    <x v="24"/>
    <s v="A-1P IZC  Anchorage  Screw 2.0 x 14 mm, Half Threaded, Round Hole"/>
    <x v="20"/>
    <s v="L221108401"/>
    <n v="-20"/>
    <n v="84287.164444444439"/>
    <n v="-1685743.2888888889"/>
    <s v="COP"/>
    <m/>
    <n v="20230064"/>
    <s v="Dr Carlos Ramiro Llusca (Ecuador)"/>
    <m/>
  </r>
  <r>
    <d v="2023-03-15T00:00:00"/>
    <x v="4"/>
    <x v="0"/>
    <x v="0"/>
    <x v="32"/>
    <s v="Long Blade M"/>
    <x v="24"/>
    <s v="NA"/>
    <n v="-1"/>
    <n v="153420.53519000002"/>
    <n v="-153420.53519000002"/>
    <s v="COP"/>
    <m/>
    <n v="20230064"/>
    <s v="Dr Carlos Ramiro Llusca (Ecuador)"/>
    <m/>
  </r>
  <r>
    <d v="2023-03-15T00:00:00"/>
    <x v="4"/>
    <x v="0"/>
    <x v="0"/>
    <x v="26"/>
    <s v="Expansores 3ra generación, 1 llave"/>
    <x v="15"/>
    <m/>
    <n v="-1"/>
    <n v="336000"/>
    <n v="-336000"/>
    <s v="COP"/>
    <m/>
    <n v="20230064"/>
    <s v="Dr Carlos Ramiro Llusca (Ecuador)"/>
    <m/>
  </r>
  <r>
    <d v="2023-03-15T00:00:00"/>
    <x v="4"/>
    <x v="1"/>
    <x v="1"/>
    <x v="12"/>
    <s v="TORNILLO SOLUTION LOGIC-A 1.5 MM X 8.0 MM"/>
    <x v="5"/>
    <s v="EE148348X1"/>
    <n v="-3"/>
    <n v="51750"/>
    <n v="-155250"/>
    <m/>
    <m/>
    <n v="20230065"/>
    <s v="Julio Rodríguez (Salvador)"/>
    <m/>
  </r>
  <r>
    <d v="2023-03-15T00:00:00"/>
    <x v="4"/>
    <x v="1"/>
    <x v="1"/>
    <x v="13"/>
    <s v="TORNILLO SOLUTION LOGIC-A 2.0 MM X 8.0 MM"/>
    <x v="6"/>
    <s v="EE148349X1"/>
    <n v="-3"/>
    <n v="51750"/>
    <n v="-155250"/>
    <m/>
    <m/>
    <n v="20230065"/>
    <s v="Julio Rodríguez (Salvador)"/>
    <m/>
  </r>
  <r>
    <d v="2023-03-13T00:00:00"/>
    <x v="3"/>
    <x v="1"/>
    <x v="1"/>
    <x v="7"/>
    <s v="TORNILLO SOLUTION LOGIC-A 2.0 MM X 10 MM"/>
    <x v="7"/>
    <s v="EE148359X1"/>
    <n v="-1"/>
    <n v="51750"/>
    <n v="-51750"/>
    <m/>
    <m/>
    <m/>
    <s v="Certificación"/>
    <s v="Stand Ankyra"/>
  </r>
  <r>
    <d v="2023-03-15T00:00:00"/>
    <x v="4"/>
    <x v="1"/>
    <x v="1"/>
    <x v="14"/>
    <s v="TORNILLO SOLUTION LOGIC-A 2.0 MM X 14 MM"/>
    <x v="8"/>
    <s v="EE148375X1"/>
    <n v="-4"/>
    <n v="51750"/>
    <n v="-207000"/>
    <m/>
    <m/>
    <n v="20230065"/>
    <s v="Julio Rodríguez (Salvador)"/>
    <m/>
  </r>
  <r>
    <d v="2023-03-15T00:00:00"/>
    <x v="4"/>
    <x v="1"/>
    <x v="1"/>
    <x v="14"/>
    <s v="TORNILLO SOLUTION LOGIC-A 2.0 MM X 14 MM"/>
    <x v="8"/>
    <s v="EE148377X1"/>
    <n v="-6"/>
    <n v="51750"/>
    <n v="-310500"/>
    <m/>
    <m/>
    <n v="20230065"/>
    <s v="Julio Rodríguez (Salvador)"/>
    <m/>
  </r>
  <r>
    <d v="2023-03-15T00:00:00"/>
    <x v="4"/>
    <x v="1"/>
    <x v="1"/>
    <x v="15"/>
    <s v="TORNILLO SOLUTION LOGIC-A 2.0 MM X 17 MM"/>
    <x v="12"/>
    <s v="EE138094X1"/>
    <n v="-5"/>
    <n v="61600"/>
    <n v="-308000"/>
    <m/>
    <m/>
    <n v="20230065"/>
    <s v="Julio Rodríguez (Salvador)"/>
    <m/>
  </r>
  <r>
    <d v="2023-03-15T00:00:00"/>
    <x v="4"/>
    <x v="0"/>
    <x v="1"/>
    <x v="1"/>
    <s v="Mango anclaje rápido, corto-mini implante"/>
    <x v="1"/>
    <n v="49116"/>
    <n v="-2"/>
    <n v="357000"/>
    <n v="-714000"/>
    <m/>
    <m/>
    <n v="20230065"/>
    <s v="Julio Rodríguez (Salvador)"/>
    <m/>
  </r>
  <r>
    <d v="2023-03-15T00:00:00"/>
    <x v="4"/>
    <x v="0"/>
    <x v="1"/>
    <x v="2"/>
    <s v="Extensión mini implante"/>
    <x v="2"/>
    <n v="48791"/>
    <n v="-2"/>
    <n v="90440"/>
    <n v="-180880"/>
    <m/>
    <m/>
    <n v="20230065"/>
    <s v="Julio Rodríguez (Salvador)"/>
    <m/>
  </r>
  <r>
    <d v="2023-03-15T00:00:00"/>
    <x v="4"/>
    <x v="0"/>
    <x v="1"/>
    <x v="30"/>
    <s v="Extensión corta, 25mm, mini implante, para contra ángulo"/>
    <x v="19"/>
    <m/>
    <n v="-1"/>
    <n v="83600"/>
    <n v="-83600"/>
    <m/>
    <m/>
    <n v="20230065"/>
    <s v="Julio Rodríguez (Salvador)"/>
    <m/>
  </r>
  <r>
    <d v="2023-03-15T00:00:00"/>
    <x v="4"/>
    <x v="0"/>
    <x v="1"/>
    <x v="31"/>
    <s v="Mango para contra ángulo - mini implante"/>
    <x v="23"/>
    <m/>
    <n v="-1"/>
    <n v="172550"/>
    <n v="-172550"/>
    <s v="COP"/>
    <m/>
    <n v="20230065"/>
    <s v="Julio Rodríguez (Salvador)"/>
    <m/>
  </r>
  <r>
    <d v="2023-03-13T00:00:00"/>
    <x v="4"/>
    <x v="1"/>
    <x v="1"/>
    <x v="7"/>
    <s v="TORNILLO SOLUTION LOGIC-A 2.0 MM X 10 MM"/>
    <x v="7"/>
    <s v="EE148359X1"/>
    <n v="-1"/>
    <n v="51750"/>
    <n v="-51750"/>
    <m/>
    <m/>
    <n v="20230067"/>
    <s v="Global Connection &amp; Innovation LLC (Mauricio Arbelaez - USA)"/>
    <m/>
  </r>
  <r>
    <d v="2023-03-16T00:00:00"/>
    <x v="4"/>
    <x v="1"/>
    <x v="0"/>
    <x v="24"/>
    <s v="A-1P IZC  Anchorage  Screw 2.0 x 14 mm, Half Threaded, Round Hole"/>
    <x v="20"/>
    <s v="L221108401"/>
    <n v="-8"/>
    <n v="84287.164444444439"/>
    <n v="-674297.31555555551"/>
    <s v="COP"/>
    <m/>
    <n v="20230066"/>
    <s v="MediLine (JJ Grand Prix - Guatemala)"/>
    <m/>
  </r>
  <r>
    <d v="2023-02-24T00:00:00"/>
    <x v="2"/>
    <x v="1"/>
    <x v="0"/>
    <x v="20"/>
    <s v="A-1PL  Anchorage  Screw 2.0 x 12 mm, Round Hole"/>
    <x v="16"/>
    <s v="L230105301"/>
    <n v="300"/>
    <n v="81594"/>
    <n v="24478200"/>
    <m/>
    <s v="Orthopremium FEV7261"/>
    <m/>
    <m/>
    <m/>
  </r>
  <r>
    <d v="2023-03-16T00:00:00"/>
    <x v="4"/>
    <x v="0"/>
    <x v="0"/>
    <x v="21"/>
    <s v="Handle Universal "/>
    <x v="17"/>
    <s v="NA"/>
    <n v="-2"/>
    <n v="505243.49166666658"/>
    <n v="-1010486.9833333332"/>
    <s v="COP"/>
    <m/>
    <n v="20230066"/>
    <s v="MediLine (JJ Grand Prix - Guatemala)"/>
    <m/>
  </r>
  <r>
    <d v="2023-03-16T00:00:00"/>
    <x v="4"/>
    <x v="0"/>
    <x v="0"/>
    <x v="29"/>
    <s v="Universal Extension (A-1PII long blade)"/>
    <x v="2"/>
    <m/>
    <n v="-5"/>
    <n v="126823.496"/>
    <n v="-634117.48"/>
    <s v="COP"/>
    <m/>
    <n v="20230066"/>
    <s v="MediLine (JJ Grand Prix - Guatemala)"/>
    <m/>
  </r>
  <r>
    <d v="2023-03-16T00:00:00"/>
    <x v="4"/>
    <x v="1"/>
    <x v="1"/>
    <x v="16"/>
    <s v="TORNILLO SOLUTION LOGIC-A CABEZA ESFERICA 1.5 MM X 80"/>
    <x v="13"/>
    <s v="EE149532X1"/>
    <n v="-7"/>
    <n v="51750"/>
    <n v="-362250"/>
    <m/>
    <m/>
    <n v="20230067"/>
    <s v="Global Connection &amp; Innovation LLC (Mauricio Arbelaez - USA)"/>
    <m/>
  </r>
  <r>
    <d v="2023-03-16T00:00:00"/>
    <x v="4"/>
    <x v="1"/>
    <x v="1"/>
    <x v="12"/>
    <s v="TORNILLO SOLUTION LOGIC-A 1.5 MM X 8.0 MM"/>
    <x v="5"/>
    <s v="EE148348X1"/>
    <n v="-25"/>
    <n v="51750"/>
    <n v="-1293750"/>
    <m/>
    <m/>
    <n v="20230067"/>
    <s v="Global Connection &amp; Innovation LLC (Mauricio Arbelaez - USA)"/>
    <m/>
  </r>
  <r>
    <d v="2023-03-16T00:00:00"/>
    <x v="4"/>
    <x v="1"/>
    <x v="1"/>
    <x v="13"/>
    <s v="TORNILLO SOLUTION LOGIC-A 2.0 MM X 8.0 MM"/>
    <x v="6"/>
    <s v="EE148349X1"/>
    <n v="-11"/>
    <n v="51750"/>
    <n v="-569250"/>
    <m/>
    <m/>
    <n v="20230067"/>
    <s v="Global Connection &amp; Innovation LLC (Mauricio Arbelaez - USA)"/>
    <m/>
  </r>
  <r>
    <d v="2023-03-16T00:00:00"/>
    <x v="4"/>
    <x v="1"/>
    <x v="1"/>
    <x v="13"/>
    <s v="TORNILLO SOLUTION LOGIC-A 2.0 MM X 8.0 MM"/>
    <x v="6"/>
    <s v="EE148350X1"/>
    <n v="-9"/>
    <n v="51750"/>
    <n v="-465750"/>
    <m/>
    <m/>
    <n v="20230067"/>
    <s v="Global Connection &amp; Innovation LLC (Mauricio Arbelaez - USA)"/>
    <m/>
  </r>
  <r>
    <d v="2023-03-15T00:00:00"/>
    <x v="4"/>
    <x v="1"/>
    <x v="0"/>
    <x v="25"/>
    <s v="A-1PL  Anchorage  Screw 2.0 x 10 mm, Round Hole"/>
    <x v="7"/>
    <s v="L220922901"/>
    <n v="-20"/>
    <n v="81594"/>
    <n v="-1631880"/>
    <m/>
    <m/>
    <n v="20230064"/>
    <s v="Dr Carlos Ramiro Llusca (Ecuador)"/>
    <m/>
  </r>
  <r>
    <d v="2023-03-15T00:00:00"/>
    <x v="4"/>
    <x v="1"/>
    <x v="1"/>
    <x v="7"/>
    <s v="TORNILLO SOLUTION LOGIC-A 2.0 MM X 10 MM"/>
    <x v="7"/>
    <s v="EE148359X1"/>
    <n v="-4"/>
    <n v="51750"/>
    <n v="-207000"/>
    <m/>
    <m/>
    <n v="20230065"/>
    <s v="Julio Rodríguez (Salvador)"/>
    <m/>
  </r>
  <r>
    <d v="2023-03-16T00:00:00"/>
    <x v="4"/>
    <x v="1"/>
    <x v="0"/>
    <x v="25"/>
    <s v="A-1PL  Anchorage  Screw 2.0 x 10 mm, Round Hole"/>
    <x v="7"/>
    <s v="L220922901"/>
    <n v="-61"/>
    <n v="81594"/>
    <n v="-4977234"/>
    <m/>
    <m/>
    <n v="20230066"/>
    <s v="MediLine (JJ Grand Prix - Guatemala)"/>
    <m/>
  </r>
  <r>
    <d v="2023-03-16T00:00:00"/>
    <x v="4"/>
    <x v="1"/>
    <x v="1"/>
    <x v="7"/>
    <s v="TORNILLO SOLUTION LOGIC-A 2.0 MM X 10 MM"/>
    <x v="7"/>
    <s v="EE148359X1"/>
    <n v="-1"/>
    <n v="51750"/>
    <n v="-51750"/>
    <m/>
    <m/>
    <n v="20230067"/>
    <s v="Global Connection &amp; Innovation LLC (Mauricio Arbelaez - USA)"/>
    <m/>
  </r>
  <r>
    <d v="2023-03-16T00:00:00"/>
    <x v="4"/>
    <x v="1"/>
    <x v="0"/>
    <x v="9"/>
    <s v="A-1P Anchorage  Screw 2.0 x 12 mm, Square Hole"/>
    <x v="9"/>
    <s v="L220601301"/>
    <n v="-8"/>
    <n v="104000"/>
    <n v="-832000"/>
    <s v="COP"/>
    <m/>
    <n v="20230068"/>
    <s v="Grupo Helix (Panamá - Dra Ilka)"/>
    <m/>
  </r>
  <r>
    <d v="2023-03-16T00:00:00"/>
    <x v="3"/>
    <x v="1"/>
    <x v="1"/>
    <x v="16"/>
    <s v="TORNILLO SOLUTION LOGIC-A CABEZA ESFERICA 1.5 MM X 80"/>
    <x v="13"/>
    <s v="EE149532X1"/>
    <n v="20"/>
    <n v="51750"/>
    <n v="1035000"/>
    <m/>
    <m/>
    <m/>
    <s v="Certificación - CLEMI"/>
    <s v="Virgina Hurtado"/>
  </r>
  <r>
    <d v="2023-03-16T00:00:00"/>
    <x v="3"/>
    <x v="1"/>
    <x v="1"/>
    <x v="13"/>
    <s v="TORNILLO SOLUTION LOGIC-A 2.0 MM X 8.0 MM"/>
    <x v="6"/>
    <s v="EE122876X2"/>
    <n v="2"/>
    <n v="51750"/>
    <n v="103500"/>
    <m/>
    <m/>
    <m/>
    <s v="Devolucion Certificación - CLEMI"/>
    <s v="Virgina Hurtado"/>
  </r>
  <r>
    <d v="2023-03-16T00:00:00"/>
    <x v="3"/>
    <x v="1"/>
    <x v="1"/>
    <x v="13"/>
    <s v="TORNILLO SOLUTION LOGIC-A 2.0 MM X 8.0 MM"/>
    <x v="6"/>
    <s v="EE141994X1"/>
    <n v="8"/>
    <n v="51750"/>
    <n v="414000"/>
    <m/>
    <m/>
    <m/>
    <s v="Certificación - CLEMI"/>
    <s v="Virgina Hurtado"/>
  </r>
  <r>
    <d v="2023-03-16T00:00:00"/>
    <x v="3"/>
    <x v="1"/>
    <x v="1"/>
    <x v="13"/>
    <s v="TORNILLO SOLUTION LOGIC-A 2.0 MM X 8.0 MM"/>
    <x v="6"/>
    <s v="EE121923X1"/>
    <n v="10"/>
    <n v="51750"/>
    <n v="517500"/>
    <m/>
    <m/>
    <m/>
    <s v="Devolucion Certificación - CLEMI"/>
    <s v="Virgina Hurtado"/>
  </r>
  <r>
    <d v="2023-03-16T00:00:00"/>
    <x v="4"/>
    <x v="1"/>
    <x v="1"/>
    <x v="7"/>
    <s v="TORNILLO SOLUTION LOGIC-A 2.0 MM X 10 MM"/>
    <x v="7"/>
    <s v="EE148358X1"/>
    <n v="-24"/>
    <n v="51750"/>
    <n v="-1242000"/>
    <m/>
    <m/>
    <n v="20230067"/>
    <s v="Global Connection &amp; Innovation LLC (Mauricio Arbelaez - USA)"/>
    <m/>
  </r>
  <r>
    <d v="2023-03-16T00:00:00"/>
    <x v="4"/>
    <x v="1"/>
    <x v="0"/>
    <x v="25"/>
    <s v="A-1PL  Anchorage  Screw 2.0 x 10 mm, Round Hole"/>
    <x v="7"/>
    <s v="L221110401"/>
    <n v="-6"/>
    <n v="81594"/>
    <n v="-489564"/>
    <m/>
    <m/>
    <n v="20230068"/>
    <s v="Grupo Helix (Panamá - Dra Ilka)"/>
    <m/>
  </r>
  <r>
    <d v="2023-03-16T00:00:00"/>
    <x v="4"/>
    <x v="1"/>
    <x v="0"/>
    <x v="25"/>
    <s v="A-1PL  Anchorage  Screw 2.0 x 10 mm, Round Hole"/>
    <x v="7"/>
    <s v="L220922901"/>
    <n v="-19"/>
    <n v="81594"/>
    <n v="-1550286"/>
    <m/>
    <m/>
    <n v="20230068"/>
    <s v="Grupo Helix (Panamá - Dra Ilka)"/>
    <m/>
  </r>
  <r>
    <d v="2023-03-16T00:00:00"/>
    <x v="3"/>
    <x v="1"/>
    <x v="1"/>
    <x v="7"/>
    <s v="TORNILLO SOLUTION LOGIC-A 2.0 MM X 10 MM"/>
    <x v="7"/>
    <s v="EE148354X1"/>
    <n v="10"/>
    <n v="51750"/>
    <n v="517500"/>
    <m/>
    <m/>
    <m/>
    <s v="Certificación - CLEMI"/>
    <s v="Virgina Hurtado"/>
  </r>
  <r>
    <d v="2023-03-16T00:00:00"/>
    <x v="3"/>
    <x v="1"/>
    <x v="1"/>
    <x v="12"/>
    <s v="TORNILLO SOLUTION LOGIC-A 1.5 MM X 8.0 MM"/>
    <x v="5"/>
    <s v="EE148344X2"/>
    <n v="10"/>
    <n v="51750"/>
    <n v="517500"/>
    <m/>
    <m/>
    <m/>
    <s v="Certificación - CLEMI"/>
    <s v="Virgina Hurtado"/>
  </r>
  <r>
    <d v="2023-03-16T00:00:00"/>
    <x v="3"/>
    <x v="1"/>
    <x v="1"/>
    <x v="12"/>
    <s v="TORNILLO SOLUTION LOGIC-A 1.5 MM X 8.0 MM"/>
    <x v="5"/>
    <s v="EE148344X1"/>
    <n v="5"/>
    <n v="51750"/>
    <n v="258750"/>
    <m/>
    <m/>
    <m/>
    <s v="Certificación - CLEMI"/>
    <s v="Virgina Hurtado"/>
  </r>
  <r>
    <d v="2023-03-16T00:00:00"/>
    <x v="3"/>
    <x v="1"/>
    <x v="1"/>
    <x v="12"/>
    <s v="TORNILLO SOLUTION LOGIC-A 1.5 MM X 8.0 MM"/>
    <x v="5"/>
    <s v="EE148348X1"/>
    <n v="5"/>
    <n v="51750"/>
    <n v="258750"/>
    <m/>
    <m/>
    <m/>
    <s v="Certificación - CLEMI"/>
    <s v="Virgina Hurtado"/>
  </r>
  <r>
    <d v="2023-03-16T00:00:00"/>
    <x v="3"/>
    <x v="1"/>
    <x v="1"/>
    <x v="15"/>
    <s v="TORNILLO SOLUTION LOGIC-A 2.0 MM X 17 MM"/>
    <x v="12"/>
    <s v="EE148380X1"/>
    <n v="-3"/>
    <n v="61600"/>
    <n v="-184800"/>
    <m/>
    <m/>
    <m/>
    <s v="Certificación - CLEMI"/>
    <s v="Virgina Hurtado"/>
  </r>
  <r>
    <d v="2023-03-16T00:00:00"/>
    <x v="3"/>
    <x v="1"/>
    <x v="1"/>
    <x v="14"/>
    <s v="TORNILLO SOLUTION LOGIC-A 2.0 MM X 14 MM"/>
    <x v="8"/>
    <s v="EE138091X1"/>
    <n v="6"/>
    <n v="61600"/>
    <n v="369600"/>
    <m/>
    <m/>
    <m/>
    <s v="Certificación - CLEMI"/>
    <s v="Virgina Hurtado"/>
  </r>
  <r>
    <d v="2023-03-16T00:00:00"/>
    <x v="3"/>
    <x v="1"/>
    <x v="1"/>
    <x v="14"/>
    <s v="TORNILLO SOLUTION LOGIC-A 2.0 MM X 14 MM"/>
    <x v="8"/>
    <s v="EE148377X1"/>
    <n v="12"/>
    <n v="51750"/>
    <n v="621000"/>
    <m/>
    <m/>
    <m/>
    <s v="Certificación - CLEMI"/>
    <s v="Virgina Hurtado"/>
  </r>
  <r>
    <d v="2023-03-16T00:00:00"/>
    <x v="3"/>
    <x v="1"/>
    <x v="1"/>
    <x v="16"/>
    <s v="TORNILLO SOLUTION LOGIC-A CABEZA ESFERICA 1.5 MM X 80"/>
    <x v="13"/>
    <s v="EE149532X1"/>
    <n v="2"/>
    <n v="51750"/>
    <n v="103500"/>
    <m/>
    <m/>
    <m/>
    <s v="Certificación"/>
    <s v="Stand Ankyra"/>
  </r>
  <r>
    <d v="2023-03-16T00:00:00"/>
    <x v="3"/>
    <x v="1"/>
    <x v="1"/>
    <x v="12"/>
    <s v="TORNILLO SOLUTION LOGIC-A 1.5 MM X 8.0 MM"/>
    <x v="5"/>
    <s v="EE148348X1"/>
    <n v="2"/>
    <n v="51750"/>
    <n v="103500"/>
    <m/>
    <m/>
    <m/>
    <s v="Certificación"/>
    <s v="Stand Ankyra"/>
  </r>
  <r>
    <d v="2023-03-16T00:00:00"/>
    <x v="3"/>
    <x v="1"/>
    <x v="1"/>
    <x v="13"/>
    <s v="TORNILLO SOLUTION LOGIC-A 2.0 MM X 8.0 MM"/>
    <x v="6"/>
    <s v="EE133301X1R2"/>
    <n v="2"/>
    <n v="51750"/>
    <n v="103500"/>
    <m/>
    <m/>
    <m/>
    <s v="Certificación"/>
    <s v="Stand Ankyra"/>
  </r>
  <r>
    <d v="2023-03-16T00:00:00"/>
    <x v="3"/>
    <x v="1"/>
    <x v="1"/>
    <x v="7"/>
    <s v="TORNILLO SOLUTION LOGIC-A 2.0 MM X 10 MM"/>
    <x v="7"/>
    <s v="EE148359X1"/>
    <n v="2"/>
    <n v="51750"/>
    <n v="103500"/>
    <m/>
    <m/>
    <m/>
    <s v="Certificación - CLEMI"/>
    <s v="Virgina Hurtado"/>
  </r>
  <r>
    <d v="2023-03-15T00:00:00"/>
    <x v="4"/>
    <x v="1"/>
    <x v="1"/>
    <x v="19"/>
    <s v="TORNILLO SOLUTION LOGIC-A 2.0 MM X 12 MM"/>
    <x v="16"/>
    <s v="EE148360X1"/>
    <n v="-10"/>
    <n v="51750"/>
    <n v="-517500"/>
    <m/>
    <m/>
    <n v="20230065"/>
    <s v="Julio Rodríguez (Salvador)"/>
    <m/>
  </r>
  <r>
    <d v="2023-03-16T00:00:00"/>
    <x v="3"/>
    <x v="1"/>
    <x v="1"/>
    <x v="14"/>
    <s v="TORNILLO SOLUTION LOGIC-A 2.0 MM X 14 MM"/>
    <x v="8"/>
    <s v="EE148375X1"/>
    <n v="2"/>
    <n v="51750"/>
    <n v="103500"/>
    <m/>
    <m/>
    <m/>
    <s v="Certificación"/>
    <s v="Stand Ankyra"/>
  </r>
  <r>
    <d v="2023-03-16T00:00:00"/>
    <x v="3"/>
    <x v="1"/>
    <x v="1"/>
    <x v="15"/>
    <s v="TORNILLO SOLUTION LOGIC-A 2.0 MM X 17 MM"/>
    <x v="12"/>
    <s v="EE148380X1"/>
    <n v="-2"/>
    <n v="61600"/>
    <n v="-123200"/>
    <m/>
    <m/>
    <m/>
    <s v="Certificación"/>
    <s v="Stand Ankyra"/>
  </r>
  <r>
    <d v="2023-03-16T00:00:00"/>
    <x v="3"/>
    <x v="1"/>
    <x v="1"/>
    <x v="17"/>
    <s v="TORNILLO SOLUTION LOGIC-A ROSCA TOTAL 2.0MM X 12MM"/>
    <x v="14"/>
    <s v="EE138101X1"/>
    <n v="2"/>
    <n v="61600"/>
    <n v="123200"/>
    <m/>
    <m/>
    <m/>
    <s v="Certificación"/>
    <s v="Stand Ankyra"/>
  </r>
  <r>
    <d v="2023-03-21T00:00:00"/>
    <x v="5"/>
    <x v="1"/>
    <x v="1"/>
    <x v="16"/>
    <s v="TORNILLO SOLUTION LOGIC-A CABEZA ESFERICA 1.5 MM X 80"/>
    <x v="13"/>
    <s v="EE149532X1"/>
    <n v="-2"/>
    <n v="51750"/>
    <n v="-103500"/>
    <m/>
    <m/>
    <m/>
    <s v="Virginia - uso consultorio Elsa Arango"/>
    <m/>
  </r>
  <r>
    <d v="2023-03-16T00:00:00"/>
    <x v="3"/>
    <x v="1"/>
    <x v="1"/>
    <x v="19"/>
    <s v="TORNILLO SOLUTION LOGIC-A 2.0 MM X 12 MM"/>
    <x v="16"/>
    <s v="EE148360X1"/>
    <n v="-2"/>
    <n v="51750"/>
    <n v="-103500"/>
    <m/>
    <m/>
    <m/>
    <s v="Certificación"/>
    <s v="Stand Ankyra"/>
  </r>
  <r>
    <d v="2023-03-21T00:00:00"/>
    <x v="5"/>
    <x v="1"/>
    <x v="1"/>
    <x v="13"/>
    <s v="TORNILLO SOLUTION LOGIC-A 2.0 MM X 8.0 MM"/>
    <x v="6"/>
    <s v="EE122876X2"/>
    <n v="-2"/>
    <n v="51750"/>
    <n v="-103500"/>
    <m/>
    <m/>
    <m/>
    <s v="Virginia - uso consultorio Elsa Arango"/>
    <m/>
  </r>
  <r>
    <d v="2023-03-21T00:00:00"/>
    <x v="5"/>
    <x v="1"/>
    <x v="1"/>
    <x v="12"/>
    <s v="TORNILLO SOLUTION LOGIC-A 1.5 MM X 8.0 MM"/>
    <x v="5"/>
    <s v="EE148344X1"/>
    <n v="-2"/>
    <n v="51750"/>
    <n v="-103500"/>
    <m/>
    <m/>
    <m/>
    <s v="Virginia - uso consultorio Elsa Arango"/>
    <m/>
  </r>
  <r>
    <d v="2023-03-16T00:00:00"/>
    <x v="7"/>
    <x v="0"/>
    <x v="1"/>
    <x v="30"/>
    <s v="Extensión corta, 25mm, mini implante, para contra ángulo"/>
    <x v="19"/>
    <m/>
    <n v="-10"/>
    <n v="83600"/>
    <n v="-836000"/>
    <m/>
    <m/>
    <m/>
    <s v="Certificación"/>
    <s v="Virgina Hurtado"/>
  </r>
  <r>
    <d v="2023-03-16T00:00:00"/>
    <x v="1"/>
    <x v="0"/>
    <x v="1"/>
    <x v="31"/>
    <s v="Mango para contra ángulo - mini implante"/>
    <x v="23"/>
    <m/>
    <n v="9"/>
    <n v="172550"/>
    <n v="1552950"/>
    <m/>
    <m/>
    <m/>
    <s v="Certificación"/>
    <s v="Virgina Hurtado"/>
  </r>
  <r>
    <d v="2023-03-16T00:00:00"/>
    <x v="6"/>
    <x v="0"/>
    <x v="1"/>
    <x v="31"/>
    <s v="Mango para contra ángulo - mini implante"/>
    <x v="23"/>
    <m/>
    <n v="-1"/>
    <n v="172550"/>
    <n v="-172550"/>
    <m/>
    <m/>
    <m/>
    <m/>
    <m/>
  </r>
  <r>
    <d v="2023-03-16T00:00:00"/>
    <x v="3"/>
    <x v="1"/>
    <x v="1"/>
    <x v="7"/>
    <s v="TORNILLO SOLUTION LOGIC-A 2.0 MM X 10 MM"/>
    <x v="7"/>
    <s v="EE148355X1"/>
    <n v="2"/>
    <n v="51750"/>
    <n v="103500"/>
    <m/>
    <m/>
    <m/>
    <s v="Certificación - CLEMI"/>
    <s v="Virgina Hurtado"/>
  </r>
  <r>
    <d v="2023-03-15T00:00:00"/>
    <x v="3"/>
    <x v="0"/>
    <x v="1"/>
    <x v="31"/>
    <s v="Mango para contra ángulo - mini implante"/>
    <x v="23"/>
    <m/>
    <n v="-1"/>
    <n v="172550"/>
    <n v="-172550"/>
    <m/>
    <m/>
    <m/>
    <s v="Orthopremium - Esperanza"/>
    <m/>
  </r>
  <r>
    <d v="2023-03-15T00:00:00"/>
    <x v="3"/>
    <x v="0"/>
    <x v="1"/>
    <x v="31"/>
    <s v="Mango para contra ángulo - mini implante"/>
    <x v="23"/>
    <m/>
    <n v="-1"/>
    <n v="172550"/>
    <n v="-172550"/>
    <m/>
    <m/>
    <m/>
    <s v="Orthopremium - Virginia"/>
    <m/>
  </r>
  <r>
    <d v="2023-03-22T00:00:00"/>
    <x v="4"/>
    <x v="0"/>
    <x v="0"/>
    <x v="29"/>
    <s v="Universal Extension (A-1PII long blade)"/>
    <x v="2"/>
    <m/>
    <n v="-4"/>
    <n v="126823.496"/>
    <n v="-507293.984"/>
    <s v="COP"/>
    <m/>
    <n v="20230069"/>
    <s v="Sideral Business (Perú - Roger Echaiz)"/>
    <m/>
  </r>
  <r>
    <d v="2023-03-22T00:00:00"/>
    <x v="4"/>
    <x v="0"/>
    <x v="0"/>
    <x v="21"/>
    <s v="Handle Universal "/>
    <x v="17"/>
    <s v="NA"/>
    <n v="-4"/>
    <n v="505243.49166666658"/>
    <n v="-2020973.9666666663"/>
    <s v="COP"/>
    <s v="BioRay 20230116"/>
    <n v="20230069"/>
    <s v="Sideral Business (Perú - Roger Echaiz)"/>
    <m/>
  </r>
  <r>
    <d v="2023-03-23T00:00:00"/>
    <x v="2"/>
    <x v="0"/>
    <x v="0"/>
    <x v="28"/>
    <s v="V Long Blade"/>
    <x v="22"/>
    <m/>
    <n v="10"/>
    <n v="153420.53519000002"/>
    <n v="1534205.3519000001"/>
    <m/>
    <s v="BioRay 20230203"/>
    <m/>
    <m/>
    <m/>
  </r>
  <r>
    <d v="2023-03-23T00:00:00"/>
    <x v="2"/>
    <x v="0"/>
    <x v="0"/>
    <x v="29"/>
    <s v="Universal Extension (A-1PII long blade)"/>
    <x v="2"/>
    <m/>
    <n v="21"/>
    <n v="126823.496"/>
    <n v="2663293.4160000002"/>
    <s v="COP"/>
    <s v="BioRay 20230203"/>
    <m/>
    <m/>
    <m/>
  </r>
  <r>
    <d v="2023-03-16T00:00:00"/>
    <x v="6"/>
    <x v="1"/>
    <x v="1"/>
    <x v="19"/>
    <s v="TORNILLO SOLUTION LOGIC-A 2.0 MM X 12 MM"/>
    <x v="16"/>
    <s v="EE148360X1"/>
    <n v="-1"/>
    <n v="51750"/>
    <n v="-51750"/>
    <m/>
    <m/>
    <m/>
    <s v="Certificación"/>
    <s v="Stand Ankyra"/>
  </r>
  <r>
    <d v="2023-03-27T00:00:00"/>
    <x v="5"/>
    <x v="1"/>
    <x v="1"/>
    <x v="15"/>
    <s v="TORNILLO SOLUTION LOGIC-A 2.0 MM X 17 MM"/>
    <x v="12"/>
    <s v="EE138094X1"/>
    <n v="-1"/>
    <n v="61600"/>
    <n v="-61600"/>
    <m/>
    <m/>
    <m/>
    <s v="Virginia - uso consultorio Elsa Arango"/>
    <m/>
  </r>
  <r>
    <d v="2023-03-27T00:00:00"/>
    <x v="5"/>
    <x v="1"/>
    <x v="1"/>
    <x v="14"/>
    <s v="TORNILLO SOLUTION LOGIC-A 2.0 MM X 14 MM"/>
    <x v="8"/>
    <s v="EE138091X1"/>
    <n v="-3"/>
    <n v="61600"/>
    <n v="-184800"/>
    <m/>
    <m/>
    <m/>
    <s v="Virginia - uso consultorio Elsa Arango"/>
    <m/>
  </r>
  <r>
    <d v="2023-03-21T00:00:00"/>
    <x v="5"/>
    <x v="1"/>
    <x v="1"/>
    <x v="19"/>
    <s v="TORNILLO SOLUTION LOGIC-A 2.0 MM X 12 MM"/>
    <x v="16"/>
    <s v="EE148362X1"/>
    <n v="-1"/>
    <n v="51750"/>
    <n v="-51750"/>
    <m/>
    <m/>
    <m/>
    <s v="Virginia - uso consultorio Elsa Arango"/>
    <m/>
  </r>
  <r>
    <d v="2023-03-30T00:00:00"/>
    <x v="4"/>
    <x v="1"/>
    <x v="0"/>
    <x v="8"/>
    <s v="A-1PL  Anchorage  Screw 2.0 x 14 mm, Round Hole"/>
    <x v="8"/>
    <s v="L210901401"/>
    <n v="-5"/>
    <n v="73331"/>
    <n v="-366655"/>
    <s v="COP"/>
    <m/>
    <n v="20230070"/>
    <s v="Smile Arc (Martinelli)"/>
    <m/>
  </r>
  <r>
    <d v="2023-03-30T00:00:00"/>
    <x v="4"/>
    <x v="1"/>
    <x v="0"/>
    <x v="24"/>
    <s v="A-1P IZC  Anchorage  Screw 2.0 x 14 mm, Half Threaded, Round Hole"/>
    <x v="20"/>
    <s v="L221108401"/>
    <n v="-3"/>
    <n v="84287.164444444439"/>
    <n v="-252861.49333333332"/>
    <s v="COP"/>
    <m/>
    <n v="20230070"/>
    <s v="Smile Arc (Martinelli)"/>
    <m/>
  </r>
  <r>
    <d v="2023-03-16T00:00:00"/>
    <x v="3"/>
    <x v="1"/>
    <x v="1"/>
    <x v="7"/>
    <s v="TORNILLO SOLUTION LOGIC-A 2.0 MM X 10 MM"/>
    <x v="7"/>
    <s v="EE148353X1"/>
    <n v="6"/>
    <n v="51750"/>
    <n v="310500"/>
    <m/>
    <m/>
    <m/>
    <s v="Certificación - CLEMI"/>
    <s v="Virgina Hurtado"/>
  </r>
  <r>
    <d v="2023-03-30T00:00:00"/>
    <x v="4"/>
    <x v="1"/>
    <x v="0"/>
    <x v="5"/>
    <s v="A-1PL  Anchorage  Screw 1.5 x 8 mm, Round Hole"/>
    <x v="5"/>
    <s v="L220602101"/>
    <n v="-8"/>
    <n v="65949.40444444443"/>
    <n v="-527595.23555555544"/>
    <m/>
    <s v="BioRay 20230116"/>
    <n v="20230070"/>
    <s v="Smile Arc (Martinelli)"/>
    <m/>
  </r>
  <r>
    <d v="2023-03-30T00:00:00"/>
    <x v="4"/>
    <x v="1"/>
    <x v="0"/>
    <x v="6"/>
    <s v="A-1PL  Anchorage  Screw 2.0 x 8 mm, Round Hole"/>
    <x v="6"/>
    <s v="L220504801"/>
    <n v="-14"/>
    <n v="65949.40444444443"/>
    <n v="-923291.66222222196"/>
    <m/>
    <m/>
    <n v="20230070"/>
    <s v="Smile Arc (Martinelli)"/>
    <m/>
  </r>
  <r>
    <d v="2023-03-24T00:00:00"/>
    <x v="3"/>
    <x v="1"/>
    <x v="1"/>
    <x v="19"/>
    <s v="TORNILLO SOLUTION LOGIC-A 2.0 MM X 12 MM"/>
    <x v="16"/>
    <s v="EE148360X1"/>
    <n v="-2"/>
    <n v="51750"/>
    <n v="-103500"/>
    <m/>
    <m/>
    <m/>
    <s v="Préstamo venta fin de semana"/>
    <s v="Virgina Hurtado"/>
  </r>
  <r>
    <d v="2023-03-30T00:00:00"/>
    <x v="8"/>
    <x v="0"/>
    <x v="1"/>
    <x v="31"/>
    <s v="Mango para contra ángulo - mini implante"/>
    <x v="23"/>
    <m/>
    <n v="-1"/>
    <n v="172550"/>
    <n v="-172550"/>
    <m/>
    <m/>
    <m/>
    <s v="Dr Vicky Charris"/>
    <m/>
  </r>
  <r>
    <d v="2023-04-17T00:00:00"/>
    <x v="1"/>
    <x v="0"/>
    <x v="1"/>
    <x v="31"/>
    <s v="Mango para contra ángulo - mini implante"/>
    <x v="23"/>
    <m/>
    <n v="1"/>
    <n v="172550"/>
    <n v="172550"/>
    <m/>
    <m/>
    <m/>
    <m/>
    <s v="Orthopremium - Esperanza"/>
  </r>
  <r>
    <d v="2023-04-18T00:00:00"/>
    <x v="2"/>
    <x v="1"/>
    <x v="1"/>
    <x v="33"/>
    <s v="TORNILLO SOLUTION LOGIC-A 2.0 MM X 20 MM (MUESTRA PROTOTIPO)"/>
    <x v="25"/>
    <s v="EE151237X1"/>
    <n v="15"/>
    <n v="52020"/>
    <n v="780300"/>
    <m/>
    <s v="FV-108731"/>
    <m/>
    <m/>
    <s v="Orthopremium - Virginia"/>
  </r>
  <r>
    <d v="2023-04-18T00:00:00"/>
    <x v="2"/>
    <x v="1"/>
    <x v="1"/>
    <x v="34"/>
    <s v="TORNILLO SOLUTION LOGIC-A 2.0 MM X 25 MM (MUESTRA PROTOTIPO)"/>
    <x v="26"/>
    <s v="EE151238X1"/>
    <n v="14"/>
    <n v="59850"/>
    <n v="837900"/>
    <m/>
    <s v="FV-108731"/>
    <m/>
    <m/>
    <m/>
  </r>
  <r>
    <d v="2023-04-18T00:00:00"/>
    <x v="2"/>
    <x v="1"/>
    <x v="1"/>
    <x v="34"/>
    <s v="TORNILLO SOLUTION LOGIC-A 2.0 MM X 25 MM (MUESTRA PROTOTIPO)"/>
    <x v="26"/>
    <s v="EE151238X2"/>
    <n v="1"/>
    <n v="59850"/>
    <n v="59850"/>
    <m/>
    <s v="FV-108731"/>
    <m/>
    <m/>
    <m/>
  </r>
  <r>
    <d v="2023-04-18T00:00:00"/>
    <x v="2"/>
    <x v="1"/>
    <x v="1"/>
    <x v="35"/>
    <s v="TORNILLO SOLUTION LOGIC-A 2.0 MM X 30 MM (MUESTRA PROTOTIPO)"/>
    <x v="27"/>
    <s v="EE151239X1"/>
    <n v="14"/>
    <n v="59850"/>
    <n v="837900"/>
    <m/>
    <s v="FV-108731"/>
    <m/>
    <m/>
    <m/>
  </r>
  <r>
    <d v="2023-04-18T00:00:00"/>
    <x v="2"/>
    <x v="1"/>
    <x v="1"/>
    <x v="35"/>
    <s v="TORNILLO SOLUTION LOGIC-A 2.0 MM X 30 MM (MUESTRA PROTOTIPO)"/>
    <x v="27"/>
    <s v="EE151239X2"/>
    <n v="1"/>
    <n v="59850"/>
    <n v="59850"/>
    <m/>
    <s v="FV-108731"/>
    <m/>
    <m/>
    <m/>
  </r>
  <r>
    <d v="2023-04-18T00:00:00"/>
    <x v="2"/>
    <x v="1"/>
    <x v="1"/>
    <x v="36"/>
    <s v="TORNILLO SOLUTION LOGIC-A 2.0 MM X 35 MM (MUESTRA PROTOTIPO)"/>
    <x v="28"/>
    <s v="EE151240X1"/>
    <n v="15"/>
    <n v="59850"/>
    <n v="897750"/>
    <m/>
    <s v="FV-108731"/>
    <m/>
    <m/>
    <m/>
  </r>
  <r>
    <d v="2023-04-18T00:00:00"/>
    <x v="2"/>
    <x v="1"/>
    <x v="1"/>
    <x v="37"/>
    <s v="TORNILLO SOLUTION LOGIC-A 2.0 MM X 40 MM (MUESTRA PROTOTIPO)"/>
    <x v="29"/>
    <s v="CL151241X1"/>
    <n v="14"/>
    <n v="59850"/>
    <n v="837900"/>
    <m/>
    <s v="FV-108731"/>
    <m/>
    <m/>
    <m/>
  </r>
  <r>
    <d v="2023-04-18T00:00:00"/>
    <x v="2"/>
    <x v="1"/>
    <x v="1"/>
    <x v="37"/>
    <s v="TORNILLO SOLUTION LOGIC-A 2.0 MM X 40 MM (MUESTRA PROTOTIPO)"/>
    <x v="29"/>
    <s v="CL151241X2"/>
    <n v="1"/>
    <n v="59850"/>
    <n v="59850"/>
    <m/>
    <s v="FV-108731"/>
    <m/>
    <m/>
    <m/>
  </r>
  <r>
    <d v="2023-04-18T00:00:00"/>
    <x v="3"/>
    <x v="1"/>
    <x v="1"/>
    <x v="33"/>
    <s v="TORNILLO SOLUTION LOGIC-A 2.0 MM X 20 MM (MUESTRA PROTOTIPO)"/>
    <x v="25"/>
    <s v="EE151237X1"/>
    <n v="-13"/>
    <n v="52020"/>
    <n v="-676260"/>
    <m/>
    <m/>
    <m/>
    <s v="Sampedro entregó en casa Dra Elsa Arango"/>
    <s v="Dra Elsa Arango"/>
  </r>
  <r>
    <d v="2023-04-18T00:00:00"/>
    <x v="3"/>
    <x v="1"/>
    <x v="1"/>
    <x v="34"/>
    <s v="TORNILLO SOLUTION LOGIC-A 2.0 MM X 25 MM (MUESTRA PROTOTIPO)"/>
    <x v="26"/>
    <s v="EE151238X1"/>
    <n v="-13"/>
    <n v="59850"/>
    <n v="-778050"/>
    <m/>
    <m/>
    <m/>
    <s v="Sampedro entregó en casa Dra Elsa Arango"/>
    <s v="Dra Elsa Arango"/>
  </r>
  <r>
    <d v="2023-04-18T00:00:00"/>
    <x v="3"/>
    <x v="1"/>
    <x v="1"/>
    <x v="35"/>
    <s v="TORNILLO SOLUTION LOGIC-A 2.0 MM X 30 MM (MUESTRA PROTOTIPO)"/>
    <x v="27"/>
    <s v="EE151239X2"/>
    <n v="-13"/>
    <n v="59850"/>
    <n v="-778050"/>
    <m/>
    <m/>
    <m/>
    <s v="Sampedro entregó en casa Dra Elsa Arango"/>
    <s v="Dra Elsa Arango"/>
  </r>
  <r>
    <d v="2023-04-18T00:00:00"/>
    <x v="3"/>
    <x v="1"/>
    <x v="1"/>
    <x v="36"/>
    <s v="TORNILLO SOLUTION LOGIC-A 2.0 MM X 35 MM (MUESTRA PROTOTIPO)"/>
    <x v="28"/>
    <s v="EE151240X1"/>
    <n v="-13"/>
    <n v="59850"/>
    <n v="-778050"/>
    <m/>
    <m/>
    <m/>
    <s v="Sampedro entregó en casa Dra Elsa Arango"/>
    <s v="Dra Elsa Arango"/>
  </r>
  <r>
    <d v="2023-04-18T00:00:00"/>
    <x v="3"/>
    <x v="1"/>
    <x v="1"/>
    <x v="37"/>
    <s v="TORNILLO SOLUTION LOGIC-A 2.0 MM X 40 MM (MUESTRA PROTOTIPO)"/>
    <x v="29"/>
    <s v="CL151241X2"/>
    <n v="-13"/>
    <n v="59850"/>
    <n v="-778050"/>
    <m/>
    <m/>
    <m/>
    <s v="Sampedro entregó en casa Dra Elsa Arango"/>
    <s v="Dra Elsa Arango"/>
  </r>
  <r>
    <d v="2023-04-18T00:00:00"/>
    <x v="5"/>
    <x v="1"/>
    <x v="1"/>
    <x v="33"/>
    <s v="TORNILLO SOLUTION LOGIC-A 2.0 MM X 20 MM (MUESTRA PROTOTIPO)"/>
    <x v="25"/>
    <s v="EE151237X1"/>
    <n v="-1"/>
    <n v="52020"/>
    <n v="-52020"/>
    <m/>
    <m/>
    <m/>
    <s v="Carlos Villegas, entregadas directamente por Sampedro en Medellín"/>
    <m/>
  </r>
  <r>
    <d v="2023-04-18T00:00:00"/>
    <x v="5"/>
    <x v="1"/>
    <x v="1"/>
    <x v="34"/>
    <s v="TORNILLO SOLUTION LOGIC-A 2.0 MM X 25 MM (MUESTRA PROTOTIPO)"/>
    <x v="26"/>
    <s v="EE151238X2"/>
    <n v="-1"/>
    <n v="59850"/>
    <n v="-59850"/>
    <m/>
    <m/>
    <m/>
    <s v="Carlos Villegas, entregadas directamente por Sampedro en Medellín"/>
    <m/>
  </r>
  <r>
    <d v="2023-04-18T00:00:00"/>
    <x v="5"/>
    <x v="1"/>
    <x v="1"/>
    <x v="35"/>
    <s v="TORNILLO SOLUTION LOGIC-A 2.0 MM X 30 MM (MUESTRA PROTOTIPO)"/>
    <x v="27"/>
    <s v="EE151239X2"/>
    <n v="-1"/>
    <n v="59850"/>
    <n v="-59850"/>
    <m/>
    <m/>
    <m/>
    <s v="Carlos Villegas, entregadas directamente por Sampedro en Medellín"/>
    <m/>
  </r>
  <r>
    <d v="2023-04-18T00:00:00"/>
    <x v="5"/>
    <x v="1"/>
    <x v="1"/>
    <x v="36"/>
    <s v="TORNILLO SOLUTION LOGIC-A 2.0 MM X 35 MM (MUESTRA PROTOTIPO)"/>
    <x v="28"/>
    <s v="EE151240X1"/>
    <n v="-1"/>
    <n v="59850"/>
    <n v="-59850"/>
    <m/>
    <m/>
    <m/>
    <s v="Carlos Villegas, entregadas directamente por Sampedro en Medellín"/>
    <m/>
  </r>
  <r>
    <d v="2023-04-18T00:00:00"/>
    <x v="5"/>
    <x v="1"/>
    <x v="1"/>
    <x v="37"/>
    <s v="TORNILLO SOLUTION LOGIC-A 2.0 MM X 40 MM (MUESTRA PROTOTIPO)"/>
    <x v="29"/>
    <s v="CL151241X2"/>
    <n v="-1"/>
    <n v="59850"/>
    <n v="-59850"/>
    <m/>
    <m/>
    <m/>
    <s v="Carlos Villegas, entregadas directamente por Sampedro en Medellín"/>
    <m/>
  </r>
  <r>
    <d v="2023-04-19T00:00:00"/>
    <x v="0"/>
    <x v="0"/>
    <x v="1"/>
    <x v="1"/>
    <s v="Mango anclaje rápido, corto-mini implante"/>
    <x v="1"/>
    <n v="49116"/>
    <n v="2"/>
    <n v="357000"/>
    <n v="714000"/>
    <s v="COP"/>
    <s v="entregado por Elsa Arango"/>
    <m/>
    <m/>
    <m/>
  </r>
  <r>
    <d v="2023-04-19T00:00:00"/>
    <x v="1"/>
    <x v="0"/>
    <x v="1"/>
    <x v="2"/>
    <s v="Extensión mini implante"/>
    <x v="2"/>
    <n v="47160"/>
    <n v="-8"/>
    <n v="90440"/>
    <n v="-723520"/>
    <m/>
    <m/>
    <m/>
    <m/>
    <m/>
  </r>
  <r>
    <d v="2023-04-19T00:00:00"/>
    <x v="1"/>
    <x v="0"/>
    <x v="1"/>
    <x v="2"/>
    <s v="Extensión mini implante"/>
    <x v="2"/>
    <n v="48791"/>
    <n v="-6"/>
    <n v="90440"/>
    <n v="-542640"/>
    <m/>
    <m/>
    <m/>
    <m/>
    <m/>
  </r>
  <r>
    <d v="2023-03-30T00:00:00"/>
    <x v="3"/>
    <x v="1"/>
    <x v="1"/>
    <x v="19"/>
    <s v="TORNILLO SOLUTION LOGIC-A 2.0 MM X 12 MM"/>
    <x v="16"/>
    <s v="EE142001X1"/>
    <n v="2"/>
    <n v="51750"/>
    <n v="103500"/>
    <m/>
    <m/>
    <m/>
    <s v="Préstamo venta fin de semana"/>
    <s v="Virgina Hurtado"/>
  </r>
  <r>
    <d v="2023-03-30T00:00:00"/>
    <x v="5"/>
    <x v="1"/>
    <x v="1"/>
    <x v="19"/>
    <s v="TORNILLO SOLUTION LOGIC-A 2.0 MM X 12 MM"/>
    <x v="16"/>
    <s v="EE142001X1"/>
    <n v="-2"/>
    <n v="51750"/>
    <n v="-103500"/>
    <m/>
    <m/>
    <m/>
    <s v="Dr Giovanny Oberti"/>
    <m/>
  </r>
  <r>
    <d v="2023-04-19T00:00:00"/>
    <x v="4"/>
    <x v="1"/>
    <x v="1"/>
    <x v="17"/>
    <s v="TORNILLO SOLUTION LOGIC-A ROSCA TOTAL 2.0MM X 12MM"/>
    <x v="14"/>
    <s v="EE148384X1"/>
    <n v="-14"/>
    <n v="51750"/>
    <n v="-724500"/>
    <m/>
    <m/>
    <n v="20230071"/>
    <s v="Global Connection &amp; Innovation LLC (Mauricio Arbelaez - USA)"/>
    <m/>
  </r>
  <r>
    <d v="2023-04-19T00:00:00"/>
    <x v="4"/>
    <x v="1"/>
    <x v="1"/>
    <x v="17"/>
    <s v="TORNILLO SOLUTION LOGIC-A ROSCA TOTAL 2.0MM X 12MM"/>
    <x v="14"/>
    <s v="EE138101X1"/>
    <n v="-6"/>
    <n v="61600"/>
    <n v="-369600"/>
    <m/>
    <m/>
    <n v="20230071"/>
    <s v="Global Connection &amp; Innovation LLC (Mauricio Arbelaez - USA)"/>
    <m/>
  </r>
  <r>
    <d v="2023-04-19T00:00:00"/>
    <x v="4"/>
    <x v="1"/>
    <x v="1"/>
    <x v="14"/>
    <s v="TORNILLO SOLUTION LOGIC-A 2.0 MM X 14 MM"/>
    <x v="8"/>
    <s v="EE148377X1"/>
    <n v="-15"/>
    <n v="51750"/>
    <n v="-776250"/>
    <m/>
    <m/>
    <n v="20230071"/>
    <s v="Global Connection &amp; Innovation LLC (Mauricio Arbelaez - USA)"/>
    <m/>
  </r>
  <r>
    <d v="2023-04-19T00:00:00"/>
    <x v="4"/>
    <x v="1"/>
    <x v="1"/>
    <x v="14"/>
    <s v="TORNILLO SOLUTION LOGIC-A 2.0 MM X 14 MM"/>
    <x v="8"/>
    <s v="EE138091X1"/>
    <n v="-3"/>
    <n v="61600"/>
    <n v="-184800"/>
    <m/>
    <m/>
    <n v="20230071"/>
    <s v="Global Connection &amp; Innovation LLC (Mauricio Arbelaez - USA)"/>
    <m/>
  </r>
  <r>
    <d v="2023-04-19T00:00:00"/>
    <x v="4"/>
    <x v="1"/>
    <x v="1"/>
    <x v="14"/>
    <s v="TORNILLO SOLUTION LOGIC-A 2.0 MM X 14 MM"/>
    <x v="8"/>
    <s v="EE148375X1"/>
    <n v="-2"/>
    <n v="51750"/>
    <n v="-103500"/>
    <m/>
    <m/>
    <n v="20230071"/>
    <s v="Global Connection &amp; Innovation LLC (Mauricio Arbelaez - USA)"/>
    <m/>
  </r>
  <r>
    <d v="2023-04-19T00:00:00"/>
    <x v="4"/>
    <x v="1"/>
    <x v="1"/>
    <x v="15"/>
    <s v="TORNILLO SOLUTION LOGIC-A 2.0 MM X 17 MM"/>
    <x v="12"/>
    <s v="EE138093X1"/>
    <n v="-1"/>
    <n v="51750"/>
    <n v="-51750"/>
    <m/>
    <m/>
    <n v="20230071"/>
    <s v="Global Connection &amp; Innovation LLC (Mauricio Arbelaez - USA)"/>
    <m/>
  </r>
  <r>
    <d v="2023-04-19T00:00:00"/>
    <x v="4"/>
    <x v="1"/>
    <x v="1"/>
    <x v="15"/>
    <s v="TORNILLO SOLUTION LOGIC-A 2.0 MM X 17 MM"/>
    <x v="12"/>
    <s v="EE142006X1"/>
    <n v="-2"/>
    <n v="51750"/>
    <n v="-103500"/>
    <m/>
    <m/>
    <n v="20230071"/>
    <s v="Global Connection &amp; Innovation LLC (Mauricio Arbelaez - USA)"/>
    <m/>
  </r>
  <r>
    <d v="2023-04-19T00:00:00"/>
    <x v="4"/>
    <x v="1"/>
    <x v="1"/>
    <x v="15"/>
    <s v="TORNILLO SOLUTION LOGIC-A 2.0 MM X 17 MM"/>
    <x v="12"/>
    <s v="EE138094X1"/>
    <n v="-7"/>
    <n v="61600"/>
    <n v="-431200"/>
    <m/>
    <m/>
    <n v="20230071"/>
    <s v="Global Connection &amp; Innovation LLC (Mauricio Arbelaez - USA)"/>
    <m/>
  </r>
  <r>
    <d v="2023-04-19T00:00:00"/>
    <x v="4"/>
    <x v="0"/>
    <x v="1"/>
    <x v="1"/>
    <s v="Mango anclaje rápido, corto-mini implante"/>
    <x v="1"/>
    <n v="49116"/>
    <n v="-5"/>
    <n v="357000"/>
    <n v="-1785000"/>
    <m/>
    <m/>
    <n v="20230071"/>
    <s v="Global Connection &amp; Innovation LLC (Mauricio Arbelaez - USA)"/>
    <m/>
  </r>
  <r>
    <d v="2023-04-19T00:00:00"/>
    <x v="4"/>
    <x v="0"/>
    <x v="1"/>
    <x v="2"/>
    <s v="Extensión mini implante"/>
    <x v="2"/>
    <n v="47160"/>
    <n v="-5"/>
    <n v="90440"/>
    <n v="-452200"/>
    <m/>
    <m/>
    <n v="20230071"/>
    <s v="Global Connection &amp; Innovation LLC (Mauricio Arbelaez - USA)"/>
    <m/>
  </r>
  <r>
    <d v="2023-04-19T00:00:00"/>
    <x v="8"/>
    <x v="0"/>
    <x v="1"/>
    <x v="30"/>
    <s v="Extensión corta, 25mm, mini implante, para contra ángulo"/>
    <x v="19"/>
    <m/>
    <n v="-1"/>
    <n v="83600"/>
    <n v="-83600"/>
    <m/>
    <m/>
    <n v="20230071"/>
    <s v="Global Connection &amp; Innovation LLC (Mauricio Arbelaez - USA)"/>
    <m/>
  </r>
  <r>
    <d v="2023-04-19T00:00:00"/>
    <x v="8"/>
    <x v="0"/>
    <x v="1"/>
    <x v="31"/>
    <s v="Mango para contra ángulo - mini implante"/>
    <x v="23"/>
    <m/>
    <n v="-2"/>
    <n v="172550"/>
    <n v="-345100"/>
    <m/>
    <m/>
    <n v="20230071"/>
    <s v="Global Connection &amp; Innovation LLC (Mauricio Arbelaez - USA)"/>
    <m/>
  </r>
  <r>
    <d v="2023-04-19T00:00:00"/>
    <x v="5"/>
    <x v="1"/>
    <x v="1"/>
    <x v="17"/>
    <s v="TORNILLO SOLUTION LOGIC-A ROSCA TOTAL 2.0MM X 12MM"/>
    <x v="14"/>
    <s v="EE148384X1"/>
    <n v="-1"/>
    <n v="51750"/>
    <n v="-51750"/>
    <m/>
    <m/>
    <m/>
    <s v="Virginia - uso consultorio Elsa Arango"/>
    <m/>
  </r>
  <r>
    <d v="2023-04-19T00:00:00"/>
    <x v="4"/>
    <x v="1"/>
    <x v="1"/>
    <x v="19"/>
    <s v="TORNILLO SOLUTION LOGIC-A 2.0 MM X 12 MM"/>
    <x v="16"/>
    <s v="EE148360X1"/>
    <n v="-12"/>
    <n v="51750"/>
    <n v="-621000"/>
    <m/>
    <m/>
    <n v="20230071"/>
    <s v="Global Connection &amp; Innovation LLC (Mauricio Arbelaez - USA)"/>
    <m/>
  </r>
  <r>
    <d v="2023-04-19T00:00:00"/>
    <x v="4"/>
    <x v="1"/>
    <x v="1"/>
    <x v="19"/>
    <s v="TORNILLO SOLUTION LOGIC-A 2.0 MM X 12 MM"/>
    <x v="16"/>
    <s v="EE148360X1"/>
    <n v="-8"/>
    <n v="51750"/>
    <n v="-414000"/>
    <m/>
    <m/>
    <n v="20230071"/>
    <s v="Global Connection &amp; Innovation LLC (Mauricio Arbelaez - USA)"/>
    <m/>
  </r>
  <r>
    <d v="2023-04-27T00:00:00"/>
    <x v="3"/>
    <x v="1"/>
    <x v="0"/>
    <x v="8"/>
    <s v="A-1PL  Anchorage  Screw 2.0 x 14 mm, Round Hole"/>
    <x v="8"/>
    <s v="L201210301"/>
    <n v="3"/>
    <n v="73331"/>
    <n v="219993"/>
    <s v="COP"/>
    <m/>
    <m/>
    <m/>
    <s v="Silvia Tellez"/>
  </r>
  <r>
    <d v="2023-04-27T00:00:00"/>
    <x v="1"/>
    <x v="0"/>
    <x v="1"/>
    <x v="31"/>
    <s v="Mango para contra ángulo - mini implante"/>
    <x v="23"/>
    <m/>
    <n v="1"/>
    <n v="172550"/>
    <n v="172550"/>
    <m/>
    <m/>
    <m/>
    <m/>
    <s v="Orthopremium - Virginia"/>
  </r>
  <r>
    <d v="2023-02-11T00:00:00"/>
    <x v="6"/>
    <x v="1"/>
    <x v="1"/>
    <x v="37"/>
    <s v="TORNILLO SOLUTION LOGIC-A 2.0 MM X 40 MM (MUESTRA PROTOTIPO)"/>
    <x v="29"/>
    <s v="CL151241X1"/>
    <n v="-1"/>
    <n v="59850"/>
    <n v="-59850"/>
    <m/>
    <m/>
    <m/>
    <s v="Fotógrafo, está físicamente pero abierto el sobre"/>
    <m/>
  </r>
  <r>
    <d v="2023-02-11T00:00:00"/>
    <x v="6"/>
    <x v="1"/>
    <x v="1"/>
    <x v="36"/>
    <s v="TORNILLO SOLUTION LOGIC-A 2.0 MM X 35 MM (MUESTRA PROTOTIPO)"/>
    <x v="28"/>
    <s v="EE151240X1"/>
    <n v="-1"/>
    <n v="59850"/>
    <n v="-59850"/>
    <m/>
    <m/>
    <m/>
    <s v="Fotógrafo, está físicamente pero abierto el sobre"/>
    <m/>
  </r>
  <r>
    <d v="2023-02-11T00:00:00"/>
    <x v="6"/>
    <x v="1"/>
    <x v="1"/>
    <x v="35"/>
    <s v="TORNILLO SOLUTION LOGIC-A 2.0 MM X 30 MM (MUESTRA PROTOTIPO)"/>
    <x v="27"/>
    <s v="EE151239X1"/>
    <n v="-1"/>
    <n v="59850"/>
    <n v="-59850"/>
    <m/>
    <m/>
    <m/>
    <s v="Fotógrafo, está físicamente pero abierto el sobre"/>
    <m/>
  </r>
  <r>
    <d v="2023-02-11T00:00:00"/>
    <x v="6"/>
    <x v="1"/>
    <x v="1"/>
    <x v="34"/>
    <s v="TORNILLO SOLUTION LOGIC-A 2.0 MM X 25 MM (MUESTRA PROTOTIPO)"/>
    <x v="26"/>
    <s v="EE151238X1"/>
    <n v="-1"/>
    <n v="59850"/>
    <n v="-59850"/>
    <m/>
    <m/>
    <m/>
    <s v="Fotógrafo, está físicamente pero abierto el sobre"/>
    <m/>
  </r>
  <r>
    <d v="2023-04-18T00:00:00"/>
    <x v="6"/>
    <x v="1"/>
    <x v="1"/>
    <x v="33"/>
    <s v="TORNILLO SOLUTION LOGIC-A 2.0 MM X 20 MM (MUESTRA PROTOTIPO)"/>
    <x v="25"/>
    <s v="EE151237X1"/>
    <n v="-1"/>
    <n v="52020"/>
    <n v="-52020"/>
    <m/>
    <m/>
    <m/>
    <s v="Fotógrafo, está físicamente pero abierto el sobre"/>
    <m/>
  </r>
  <r>
    <d v="2023-02-24T00:00:00"/>
    <x v="4"/>
    <x v="1"/>
    <x v="0"/>
    <x v="20"/>
    <s v="A-1PL  Anchorage  Screw 2.0 x 12 mm, Round Hole"/>
    <x v="16"/>
    <s v="L221107201"/>
    <n v="-12"/>
    <n v="65949.40444444443"/>
    <n v="-791392.85333333316"/>
    <m/>
    <m/>
    <n v="20230047"/>
    <s v="Rodrigo García (Costa Rica)"/>
    <m/>
  </r>
  <r>
    <d v="2023-03-16T00:00:00"/>
    <x v="3"/>
    <x v="1"/>
    <x v="1"/>
    <x v="7"/>
    <s v="TORNILLO SOLUTION LOGIC-A 2.0 MM X 10 MM"/>
    <x v="7"/>
    <s v="EE148359X1"/>
    <n v="1"/>
    <n v="51750"/>
    <n v="51750"/>
    <m/>
    <m/>
    <m/>
    <s v="Certificación"/>
    <s v="Stand Ankyra"/>
  </r>
  <r>
    <d v="2023-05-02T00:00:00"/>
    <x v="4"/>
    <x v="1"/>
    <x v="0"/>
    <x v="6"/>
    <s v="A-1PL  Anchorage  Screw 2.0 x 8 mm, Round Hole"/>
    <x v="6"/>
    <s v="L220504801"/>
    <n v="-3"/>
    <n v="65949.40444444443"/>
    <n v="-197848.21333333329"/>
    <m/>
    <m/>
    <n v="20230072"/>
    <s v="Medicona SRL (Guillermo Ramírez-Rep Dominicana)"/>
    <m/>
  </r>
  <r>
    <d v="2023-05-02T00:00:00"/>
    <x v="4"/>
    <x v="1"/>
    <x v="0"/>
    <x v="5"/>
    <s v="A-1PL  Anchorage  Screw 1.5 x 8 mm, Round Hole"/>
    <x v="5"/>
    <s v="L220602101"/>
    <n v="-4"/>
    <n v="65949.40444444443"/>
    <n v="-263797.61777777772"/>
    <m/>
    <m/>
    <n v="20230072"/>
    <s v="Medicona SRL (Guillermo Ramírez-Rep Dominicana)"/>
    <m/>
  </r>
  <r>
    <d v="2023-05-02T00:00:00"/>
    <x v="4"/>
    <x v="1"/>
    <x v="0"/>
    <x v="8"/>
    <s v="A-1PL  Anchorage  Screw 2.0 x 14 mm, Round Hole"/>
    <x v="8"/>
    <s v="L201210301"/>
    <n v="-3"/>
    <n v="73331"/>
    <n v="-219993"/>
    <s v="COP"/>
    <m/>
    <n v="20230072"/>
    <s v="Medicona SRL (Guillermo Ramírez-Rep Dominicana)"/>
    <m/>
  </r>
  <r>
    <d v="2023-05-02T00:00:00"/>
    <x v="4"/>
    <x v="1"/>
    <x v="0"/>
    <x v="8"/>
    <s v="A-1PL  Anchorage  Screw 2.0 x 14 mm, Round Hole"/>
    <x v="8"/>
    <s v="L211203101"/>
    <n v="-16"/>
    <n v="73331"/>
    <n v="-1173296"/>
    <s v="COP"/>
    <m/>
    <n v="20230072"/>
    <s v="Medicona SRL (Guillermo Ramírez-Rep Dominicana)"/>
    <m/>
  </r>
  <r>
    <d v="2023-05-02T00:00:00"/>
    <x v="4"/>
    <x v="1"/>
    <x v="0"/>
    <x v="8"/>
    <s v="A-1PL  Anchorage  Screw 2.0 x 14 mm, Round Hole"/>
    <x v="8"/>
    <s v="L210904601"/>
    <n v="-1"/>
    <n v="73331"/>
    <n v="-73331"/>
    <s v="COP"/>
    <m/>
    <n v="20230072"/>
    <s v="Medicona SRL (Guillermo Ramírez-Rep Dominicana)"/>
    <m/>
  </r>
  <r>
    <d v="2023-05-02T00:00:00"/>
    <x v="4"/>
    <x v="1"/>
    <x v="0"/>
    <x v="8"/>
    <s v="A-1PL  Anchorage  Screw 2.0 x 14 mm, Round Hole"/>
    <x v="8"/>
    <s v="L210901401"/>
    <n v="-5"/>
    <n v="73331"/>
    <n v="-366655"/>
    <s v="COP"/>
    <m/>
    <n v="20230072"/>
    <s v="Medicona SRL (Guillermo Ramírez-Rep Dominicana)"/>
    <m/>
  </r>
  <r>
    <d v="2023-05-02T00:00:00"/>
    <x v="4"/>
    <x v="1"/>
    <x v="0"/>
    <x v="20"/>
    <s v="A-1PL  Anchorage  Screw 2.0 x 12 mm, Round Hole"/>
    <x v="16"/>
    <s v="L230105301"/>
    <n v="-35"/>
    <n v="81594"/>
    <n v="-2855790"/>
    <m/>
    <m/>
    <n v="20230072"/>
    <s v="Medicona SRL (Guillermo Ramírez-Rep Dominicana)"/>
    <m/>
  </r>
  <r>
    <d v="2023-03-10T00:00:00"/>
    <x v="3"/>
    <x v="1"/>
    <x v="0"/>
    <x v="20"/>
    <s v="A-1PL  Anchorage  Screw 2.0 x 12 mm, Round Hole"/>
    <x v="16"/>
    <s v="L221107201"/>
    <n v="-12"/>
    <n v="65949.40444444443"/>
    <n v="-791392.85333333316"/>
    <m/>
    <m/>
    <s v="packing list 20230310 Orthopremium"/>
    <m/>
    <s v="Silvia Tellez"/>
  </r>
  <r>
    <d v="2023-05-05T00:00:00"/>
    <x v="5"/>
    <x v="1"/>
    <x v="1"/>
    <x v="17"/>
    <s v="TORNILLO SOLUTION LOGIC-A ROSCA TOTAL 2.0 MM X 12 MM"/>
    <x v="14"/>
    <s v="EE148384X1"/>
    <n v="-2"/>
    <n v="51750"/>
    <n v="-103500"/>
    <m/>
    <m/>
    <m/>
    <s v="Virginia - uso consultorio Elsa Arango"/>
    <m/>
  </r>
  <r>
    <d v="2023-03-30T00:00:00"/>
    <x v="4"/>
    <x v="1"/>
    <x v="0"/>
    <x v="25"/>
    <s v="A-1PL  Anchorage  Screw 2.0 x 10 mm, Round Hole"/>
    <x v="7"/>
    <s v="L221110401"/>
    <n v="-20"/>
    <n v="81594"/>
    <n v="-1631880"/>
    <m/>
    <m/>
    <n v="20230070"/>
    <s v="Smile Arc (Martinelli)"/>
    <m/>
  </r>
  <r>
    <d v="2023-05-08T00:00:00"/>
    <x v="2"/>
    <x v="1"/>
    <x v="1"/>
    <x v="13"/>
    <s v="TORNILLO SOLUTION LOGIC-A 2.0 MM X 8.0 MM"/>
    <x v="6"/>
    <s v="EE152481X1"/>
    <n v="100"/>
    <n v="51750"/>
    <n v="5175000"/>
    <m/>
    <s v="FV-110459"/>
    <m/>
    <m/>
    <m/>
  </r>
  <r>
    <d v="2023-05-08T00:00:00"/>
    <x v="2"/>
    <x v="1"/>
    <x v="1"/>
    <x v="17"/>
    <s v="TORNILLO SOLUTION LOGIC-A ROSCA TOTAL 2.0MM X 12.0MM"/>
    <x v="14"/>
    <s v="EE152482X1"/>
    <n v="100"/>
    <n v="51750"/>
    <n v="5175000"/>
    <m/>
    <s v="FV-110459"/>
    <m/>
    <m/>
    <m/>
  </r>
  <r>
    <d v="2023-03-15T00:00:00"/>
    <x v="6"/>
    <x v="0"/>
    <x v="0"/>
    <x v="26"/>
    <s v="Expansores 3ra generación, 1 llave"/>
    <x v="15"/>
    <m/>
    <n v="-1"/>
    <n v="336000"/>
    <n v="-336000"/>
    <s v="COP"/>
    <m/>
    <n v="20230064"/>
    <s v="Dr Carlos Ramiro Llusca (Ecuador)"/>
    <m/>
  </r>
  <r>
    <d v="2023-05-10T00:00:00"/>
    <x v="0"/>
    <x v="0"/>
    <x v="0"/>
    <x v="26"/>
    <s v="3rd Generation Rapid Palatal Expansion #11 set"/>
    <x v="30"/>
    <m/>
    <n v="6"/>
    <n v="331339.82954545453"/>
    <n v="1988038.9772727271"/>
    <s v="COP"/>
    <s v="Inventario recibido de Elsa Arango"/>
    <m/>
    <m/>
    <m/>
  </r>
  <r>
    <d v="2023-05-10T00:00:00"/>
    <x v="3"/>
    <x v="1"/>
    <x v="0"/>
    <x v="27"/>
    <s v="V Anchorage Screw 1.4 x 8mm, w/o Hole"/>
    <x v="21"/>
    <s v="D170300201"/>
    <n v="17"/>
    <n v="79213.829545454559"/>
    <n v="1346635.1022727275"/>
    <m/>
    <m/>
    <m/>
    <m/>
    <s v="Jattin"/>
  </r>
  <r>
    <d v="2023-05-10T00:00:00"/>
    <x v="3"/>
    <x v="1"/>
    <x v="0"/>
    <x v="24"/>
    <s v="A-1P IZC  Anchorage  Screw 2.0 x 14 mm, Half Threaded, Round Hole"/>
    <x v="20"/>
    <s v="L220603201"/>
    <n v="7"/>
    <n v="84287.164444444439"/>
    <n v="590010.15111111104"/>
    <s v="COP"/>
    <m/>
    <m/>
    <m/>
    <s v="Jattin"/>
  </r>
  <r>
    <d v="2023-05-11T00:00:00"/>
    <x v="3"/>
    <x v="1"/>
    <x v="0"/>
    <x v="8"/>
    <s v="A-1PL  Anchorage  Screw 2.0 x 14 mm, Round Hole"/>
    <x v="8"/>
    <s v="L191007601"/>
    <n v="7"/>
    <n v="81594"/>
    <n v="571158"/>
    <s v="COP"/>
    <m/>
    <m/>
    <m/>
    <s v="Silvia Telléz"/>
  </r>
  <r>
    <d v="2023-03-10T00:00:00"/>
    <x v="3"/>
    <x v="1"/>
    <x v="0"/>
    <x v="20"/>
    <s v="A-1PL  Anchorage  Screw 2.0 x 12 mm, Round Hole"/>
    <x v="16"/>
    <s v="L230105301"/>
    <n v="-4"/>
    <n v="81594"/>
    <n v="-326376"/>
    <m/>
    <m/>
    <s v="packing list 20230310 Orthopremium"/>
    <m/>
    <s v="Silvia Tellez"/>
  </r>
  <r>
    <d v="2023-05-11T00:00:00"/>
    <x v="4"/>
    <x v="1"/>
    <x v="0"/>
    <x v="3"/>
    <s v="A-1PL  Anchorage  Screw 1.3 x 8 mm, Round Hole"/>
    <x v="3"/>
    <s v="L210206901"/>
    <n v="-3"/>
    <n v="73331"/>
    <n v="-219993"/>
    <m/>
    <m/>
    <n v="20230074"/>
    <s v="Dr Carlos Ramiro Llusca (Ecuador)"/>
    <m/>
  </r>
  <r>
    <d v="2023-05-11T00:00:00"/>
    <x v="4"/>
    <x v="1"/>
    <x v="0"/>
    <x v="27"/>
    <s v="V Anchorage Screw 1.4 x 8mm, w/o Hole"/>
    <x v="21"/>
    <s v="D170300201"/>
    <n v="-17"/>
    <n v="79213.829545454559"/>
    <n v="-1346635.1022727275"/>
    <m/>
    <m/>
    <n v="20230074"/>
    <s v="Dr Carlos Ramiro Llusca (Ecuador)"/>
    <m/>
  </r>
  <r>
    <d v="2023-05-11T00:00:00"/>
    <x v="4"/>
    <x v="1"/>
    <x v="0"/>
    <x v="5"/>
    <s v="A-1PL  Anchorage  Screw 1.5 x 8 mm, Round Hole"/>
    <x v="5"/>
    <s v="L220602101"/>
    <n v="-7"/>
    <n v="65949.40444444443"/>
    <n v="-461645.83111111098"/>
    <m/>
    <m/>
    <n v="20230074"/>
    <s v="Dr Carlos Ramiro Llusca (Ecuador)"/>
    <m/>
  </r>
  <r>
    <d v="2023-05-11T00:00:00"/>
    <x v="4"/>
    <x v="1"/>
    <x v="0"/>
    <x v="6"/>
    <s v="A-1PL  Anchorage  Screw 2.0 x 8 mm, Round Hole"/>
    <x v="6"/>
    <s v="L220504801"/>
    <n v="-6"/>
    <n v="65949.40444444443"/>
    <n v="-395696.42666666658"/>
    <m/>
    <m/>
    <n v="20230074"/>
    <s v="Dr Carlos Ramiro Llusca (Ecuador)"/>
    <m/>
  </r>
  <r>
    <d v="2023-04-19T00:00:00"/>
    <x v="5"/>
    <x v="1"/>
    <x v="1"/>
    <x v="7"/>
    <s v="TORNILLO SOLUTION LOGIC-A 2.0 MM X 10 MM"/>
    <x v="7"/>
    <s v="EE148358X1"/>
    <n v="-1"/>
    <n v="51750"/>
    <n v="-51750"/>
    <m/>
    <m/>
    <m/>
    <s v="Virginia - uso consultorio Elsa Arango"/>
    <m/>
  </r>
  <r>
    <d v="2023-03-10T00:00:00"/>
    <x v="3"/>
    <x v="1"/>
    <x v="0"/>
    <x v="20"/>
    <s v="A-1PL  Anchorage  Screw 2.0 x 12 mm, Round Hole"/>
    <x v="16"/>
    <s v="L230105301"/>
    <n v="-2"/>
    <n v="81594"/>
    <n v="-163188"/>
    <m/>
    <m/>
    <s v="packing list 20230310 Orthopremium"/>
    <m/>
    <s v="Silvia Tellez"/>
  </r>
  <r>
    <d v="2023-05-11T00:00:00"/>
    <x v="4"/>
    <x v="1"/>
    <x v="0"/>
    <x v="8"/>
    <s v="A-1PL  Anchorage  Screw 2.0 x 14 mm, Round Hole"/>
    <x v="8"/>
    <s v="L191007601"/>
    <n v="-7"/>
    <n v="81594"/>
    <n v="-571158"/>
    <s v="COP"/>
    <m/>
    <n v="20230074"/>
    <s v="Dr Carlos Ramiro Llusca (Ecuador)"/>
    <m/>
  </r>
  <r>
    <d v="2023-05-11T00:00:00"/>
    <x v="4"/>
    <x v="1"/>
    <x v="0"/>
    <x v="24"/>
    <s v="A-1P IZC  Anchorage  Screw 2.0 x 14 mm, Half Threaded, Round Hole"/>
    <x v="20"/>
    <s v="L221108401"/>
    <n v="-10"/>
    <n v="84287.164444444439"/>
    <n v="-842871.64444444445"/>
    <s v="COP"/>
    <m/>
    <n v="20230074"/>
    <s v="Dr Carlos Ramiro Llusca (Ecuador)"/>
    <m/>
  </r>
  <r>
    <d v="2023-05-11T00:00:00"/>
    <x v="4"/>
    <x v="0"/>
    <x v="0"/>
    <x v="21"/>
    <s v="Handle Universal "/>
    <x v="17"/>
    <s v="NA"/>
    <n v="-3"/>
    <n v="505243.49166666658"/>
    <n v="-1515730.4749999996"/>
    <s v="COP"/>
    <m/>
    <n v="20230074"/>
    <s v="Dr Carlos Ramiro Llusca (Ecuador)"/>
    <m/>
  </r>
  <r>
    <d v="2023-05-11T00:00:00"/>
    <x v="4"/>
    <x v="0"/>
    <x v="0"/>
    <x v="29"/>
    <s v="Universal Extension (A-1PII long blade)"/>
    <x v="2"/>
    <m/>
    <n v="-3"/>
    <n v="126823.496"/>
    <n v="-380470.48800000001"/>
    <s v="COP"/>
    <m/>
    <n v="20230074"/>
    <s v="Dr Carlos Ramiro Llusca (Ecuador)"/>
    <m/>
  </r>
  <r>
    <d v="2023-05-11T00:00:00"/>
    <x v="4"/>
    <x v="0"/>
    <x v="0"/>
    <x v="23"/>
    <s v="Blade for Engine"/>
    <x v="19"/>
    <m/>
    <n v="-2"/>
    <n v="153420.53519000002"/>
    <n v="-306841.07038000005"/>
    <s v="COP"/>
    <m/>
    <n v="20230074"/>
    <s v="Dr Carlos Ramiro Llusca (Ecuador)"/>
    <m/>
  </r>
  <r>
    <d v="2023-05-11T00:00:00"/>
    <x v="4"/>
    <x v="0"/>
    <x v="0"/>
    <x v="28"/>
    <s v="V Long Blade"/>
    <x v="22"/>
    <m/>
    <n v="-2"/>
    <n v="153420.53519000002"/>
    <n v="-306841.07038000005"/>
    <m/>
    <m/>
    <n v="20230074"/>
    <s v="Dr Carlos Ramiro Llusca (Ecuador)"/>
    <m/>
  </r>
  <r>
    <d v="2023-05-11T00:00:00"/>
    <x v="4"/>
    <x v="0"/>
    <x v="0"/>
    <x v="0"/>
    <s v="Contra Angle Driver set "/>
    <x v="0"/>
    <m/>
    <n v="-1"/>
    <n v="2160000"/>
    <n v="-2160000"/>
    <m/>
    <m/>
    <n v="20230074"/>
    <s v="Dr Carlos Ramiro Llusca (Ecuador)"/>
    <m/>
  </r>
  <r>
    <d v="2023-05-11T00:00:00"/>
    <x v="4"/>
    <x v="0"/>
    <x v="0"/>
    <x v="26"/>
    <s v="Expansores 3ra generación, 1 llave"/>
    <x v="15"/>
    <m/>
    <n v="-1"/>
    <n v="336000"/>
    <n v="-336000"/>
    <s v="COP"/>
    <m/>
    <n v="20230074"/>
    <s v="Dr Carlos Ramiro Llusca (Ecuador)"/>
    <m/>
  </r>
  <r>
    <d v="2023-05-11T00:00:00"/>
    <x v="4"/>
    <x v="0"/>
    <x v="0"/>
    <x v="26"/>
    <s v="3rd Generation Rapid Palatal Expansion #11 set"/>
    <x v="30"/>
    <m/>
    <n v="-3"/>
    <n v="331339.82954545453"/>
    <n v="-994019.48863636353"/>
    <s v="COP"/>
    <m/>
    <n v="20230074"/>
    <s v="Dr Carlos Ramiro Llusca (Ecuador)"/>
    <m/>
  </r>
  <r>
    <d v="2023-05-02T00:00:00"/>
    <x v="4"/>
    <x v="1"/>
    <x v="0"/>
    <x v="25"/>
    <s v="A-1PL  Anchorage  Screw 2.0 x 10 mm, Round Hole"/>
    <x v="7"/>
    <s v="L221110401"/>
    <n v="-10"/>
    <n v="81594"/>
    <n v="-815940"/>
    <m/>
    <m/>
    <n v="20230072"/>
    <s v="Medicona SRL (Guillermo Ramírez-Rep Dominicana)"/>
    <m/>
  </r>
  <r>
    <d v="2023-05-18T00:00:00"/>
    <x v="4"/>
    <x v="1"/>
    <x v="0"/>
    <x v="5"/>
    <s v="A-1PL  Anchorage  Screw 1.5 x 8 mm, Round Hole"/>
    <x v="5"/>
    <s v="L211100801"/>
    <n v="-15"/>
    <n v="73331"/>
    <n v="-1099965"/>
    <m/>
    <m/>
    <n v="20230076"/>
    <s v="MediLine (JJ Grand Prix - Guatemala)"/>
    <m/>
  </r>
  <r>
    <d v="2023-03-15T00:00:00"/>
    <x v="4"/>
    <x v="1"/>
    <x v="0"/>
    <x v="20"/>
    <s v="A-1PL  Anchorage  Screw 2.0 x 12 mm, Round Hole"/>
    <x v="16"/>
    <s v="L230105301"/>
    <n v="-40"/>
    <n v="81594"/>
    <n v="-3263760"/>
    <m/>
    <m/>
    <n v="20230064"/>
    <s v="Dr Carlos Ramiro Llusca (Ecuador)"/>
    <m/>
  </r>
  <r>
    <d v="2023-05-18T00:00:00"/>
    <x v="4"/>
    <x v="1"/>
    <x v="0"/>
    <x v="24"/>
    <s v="A-1P IZC  Anchorage  Screw 2.0 x 14 mm, Half Threaded, Round Hole"/>
    <x v="20"/>
    <s v="L221108401"/>
    <n v="-20"/>
    <n v="84287.164444444439"/>
    <n v="-1685743.2888888889"/>
    <s v="COP"/>
    <m/>
    <n v="20230077"/>
    <s v="MediLine (JJ Grand Prix - Guatemala)"/>
    <m/>
  </r>
  <r>
    <d v="2023-05-24T00:00:00"/>
    <x v="1"/>
    <x v="1"/>
    <x v="1"/>
    <x v="17"/>
    <s v="TORNILLO SOLUTION LOGIC-A ROSCA TOTAL 2.0MM X 12MM"/>
    <x v="14"/>
    <s v="EE148385X1"/>
    <n v="50"/>
    <n v="51750"/>
    <n v="2587500"/>
    <m/>
    <m/>
    <m/>
    <s v="Silvia Tellez, cambio por 2x12 cuello largo"/>
    <m/>
  </r>
  <r>
    <d v="2023-05-29T00:00:00"/>
    <x v="4"/>
    <x v="1"/>
    <x v="1"/>
    <x v="16"/>
    <s v="TORNILLO SOLUTION LOGIC-A CABEZA ESFERICA 1.5 MM X 80"/>
    <x v="13"/>
    <s v="EE149532X1"/>
    <n v="-10"/>
    <n v="51750"/>
    <n v="-517500"/>
    <m/>
    <m/>
    <n v="20230079"/>
    <s v="Global Connection &amp; Innovation LLC (Mauricio Arbelaez - USA)"/>
    <m/>
  </r>
  <r>
    <d v="2023-05-29T00:00:00"/>
    <x v="4"/>
    <x v="1"/>
    <x v="1"/>
    <x v="12"/>
    <s v="TORNILLO SOLUTION LOGIC-A 1.5 MM X 8.0 MM"/>
    <x v="5"/>
    <s v="EE148348X1"/>
    <n v="-17"/>
    <n v="51750"/>
    <n v="-879750"/>
    <m/>
    <m/>
    <n v="20230079"/>
    <s v="Global Connection &amp; Innovation LLC (Mauricio Arbelaez - USA)"/>
    <m/>
  </r>
  <r>
    <d v="2023-05-29T00:00:00"/>
    <x v="4"/>
    <x v="1"/>
    <x v="1"/>
    <x v="12"/>
    <s v="TORNILLO SOLUTION LOGIC-A 1.5 MM X 8.0 MM"/>
    <x v="5"/>
    <s v="EE148344X1"/>
    <n v="-3"/>
    <n v="51750"/>
    <n v="-155250"/>
    <m/>
    <m/>
    <n v="20230079"/>
    <s v="Global Connection &amp; Innovation LLC (Mauricio Arbelaez - USA)"/>
    <m/>
  </r>
  <r>
    <d v="2023-05-29T00:00:00"/>
    <x v="4"/>
    <x v="1"/>
    <x v="1"/>
    <x v="17"/>
    <s v="TORNILLO SOLUTION LOGIC-A ROSCA TOTAL 2.0 MM X 12 MM"/>
    <x v="14"/>
    <s v="EE148384X1"/>
    <n v="-15"/>
    <n v="51750"/>
    <n v="-776250"/>
    <m/>
    <m/>
    <n v="20230079"/>
    <s v="Global Connection &amp; Innovation LLC (Mauricio Arbelaez - USA)"/>
    <m/>
  </r>
  <r>
    <d v="2023-05-29T00:00:00"/>
    <x v="4"/>
    <x v="1"/>
    <x v="1"/>
    <x v="15"/>
    <s v="TORNILLO SOLUTION LOGIC-A 2.0 MM X 17 MM"/>
    <x v="12"/>
    <s v="EE148379X1"/>
    <n v="-3"/>
    <n v="51750"/>
    <n v="-155250"/>
    <m/>
    <m/>
    <n v="20230079"/>
    <s v="Global Connection &amp; Innovation LLC (Mauricio Arbelaez - USA)"/>
    <m/>
  </r>
  <r>
    <d v="2023-05-29T00:00:00"/>
    <x v="4"/>
    <x v="1"/>
    <x v="1"/>
    <x v="15"/>
    <s v="TORNILLO SOLUTION LOGIC-A 2.0 MM X 17 MM"/>
    <x v="12"/>
    <s v="EE142006X1"/>
    <n v="-8"/>
    <n v="51750"/>
    <n v="-414000"/>
    <m/>
    <m/>
    <n v="20230079"/>
    <s v="Global Connection &amp; Innovation LLC (Mauricio Arbelaez - USA)"/>
    <m/>
  </r>
  <r>
    <d v="2023-05-29T00:00:00"/>
    <x v="4"/>
    <x v="1"/>
    <x v="1"/>
    <x v="15"/>
    <s v="TORNILLO SOLUTION LOGIC-A 2.0 MM X 17 MM"/>
    <x v="12"/>
    <s v="EE133310X1"/>
    <n v="-4"/>
    <n v="51750"/>
    <n v="-207000"/>
    <m/>
    <m/>
    <n v="20230079"/>
    <s v="Global Connection &amp; Innovation LLC (Mauricio Arbelaez - USA)"/>
    <m/>
  </r>
  <r>
    <d v="2023-05-29T00:00:00"/>
    <x v="4"/>
    <x v="0"/>
    <x v="0"/>
    <x v="23"/>
    <s v="Blade for Engine"/>
    <x v="19"/>
    <m/>
    <n v="-2"/>
    <n v="153420.53519000002"/>
    <n v="-306841.07038000005"/>
    <s v="COP"/>
    <m/>
    <n v="20230080"/>
    <s v="Smile Arc (Martinelli)"/>
    <m/>
  </r>
  <r>
    <d v="2023-05-05T00:00:00"/>
    <x v="5"/>
    <x v="1"/>
    <x v="1"/>
    <x v="7"/>
    <s v="TORNILLO SOLUTION LOGIC-A 2.0 MM X 10 MM"/>
    <x v="7"/>
    <s v="EE148358X1"/>
    <n v="-2"/>
    <n v="51750"/>
    <n v="-103500"/>
    <m/>
    <m/>
    <m/>
    <s v="Virginia - uso consultorio Elsa Arango"/>
    <m/>
  </r>
  <r>
    <d v="2023-05-29T00:00:00"/>
    <x v="4"/>
    <x v="1"/>
    <x v="0"/>
    <x v="24"/>
    <s v="A-1P IZC  Anchorage  Screw 2.0 x 14 mm, Half Threaded, Round Hole"/>
    <x v="20"/>
    <s v="L221108401"/>
    <n v="-11"/>
    <n v="84287.164444444439"/>
    <n v="-927158.8088888888"/>
    <s v="COP"/>
    <m/>
    <n v="20230080"/>
    <s v="Smile Arc (Martinelli)"/>
    <m/>
  </r>
  <r>
    <d v="2023-03-16T00:00:00"/>
    <x v="4"/>
    <x v="1"/>
    <x v="0"/>
    <x v="20"/>
    <s v="A-1PL  Anchorage  Screw 2.0 x 12 mm, Round Hole"/>
    <x v="16"/>
    <s v="L230105301"/>
    <n v="-12"/>
    <n v="81594"/>
    <n v="-979128"/>
    <m/>
    <m/>
    <n v="20230066"/>
    <s v="MediLine (JJ Grand Prix - Guatemala)"/>
    <m/>
  </r>
  <r>
    <d v="2023-05-29T00:00:00"/>
    <x v="4"/>
    <x v="1"/>
    <x v="0"/>
    <x v="9"/>
    <s v="A-1P Anchorage  Screw 2.0 x 12 mm, Square Hole"/>
    <x v="9"/>
    <s v="L220601301"/>
    <n v="-2"/>
    <n v="104000"/>
    <n v="-208000"/>
    <s v="COP"/>
    <m/>
    <n v="20230080"/>
    <s v="Smile Arc (Martinelli)"/>
    <m/>
  </r>
  <r>
    <d v="2023-05-29T00:00:00"/>
    <x v="4"/>
    <x v="1"/>
    <x v="0"/>
    <x v="6"/>
    <s v="A-1PL  Anchorage  Screw 2.0 x 8 mm, Round Hole"/>
    <x v="6"/>
    <s v="L220504801"/>
    <n v="-3"/>
    <n v="65949.40444444443"/>
    <n v="-197848.21333333329"/>
    <m/>
    <m/>
    <n v="20230080"/>
    <s v="Smile Arc (Martinelli)"/>
    <m/>
  </r>
  <r>
    <d v="2023-06-01T00:00:00"/>
    <x v="5"/>
    <x v="0"/>
    <x v="0"/>
    <x v="28"/>
    <s v="V Long Blade"/>
    <x v="22"/>
    <m/>
    <n v="-5"/>
    <n v="153420.53519000002"/>
    <n v="-767102.67595000006"/>
    <m/>
    <m/>
    <m/>
    <s v="Entregados a Silvia Tellez"/>
    <m/>
  </r>
  <r>
    <d v="2023-06-08T00:00:00"/>
    <x v="4"/>
    <x v="0"/>
    <x v="0"/>
    <x v="21"/>
    <s v="Handle Universal "/>
    <x v="17"/>
    <s v="NA"/>
    <n v="-5"/>
    <n v="505243.49166666658"/>
    <n v="-2526217.458333333"/>
    <s v="COP"/>
    <m/>
    <n v="20230081"/>
    <s v="Sideral Business (Perú - Roger Echaiz)"/>
    <m/>
  </r>
  <r>
    <d v="2023-06-08T00:00:00"/>
    <x v="4"/>
    <x v="0"/>
    <x v="0"/>
    <x v="29"/>
    <s v="Universal Extension (A-1PII long blade)"/>
    <x v="2"/>
    <m/>
    <n v="-5"/>
    <n v="126823.496"/>
    <n v="-634117.48"/>
    <s v="COP"/>
    <m/>
    <n v="20230081"/>
    <s v="Sideral Business (Perú - Roger Echaiz)"/>
    <m/>
  </r>
  <r>
    <d v="2023-06-08T00:00:00"/>
    <x v="1"/>
    <x v="0"/>
    <x v="0"/>
    <x v="21"/>
    <s v="Handle Universal "/>
    <x v="17"/>
    <s v="NA"/>
    <n v="6"/>
    <n v="505243.49166666658"/>
    <n v="3031460.9499999993"/>
    <s v="COP"/>
    <m/>
    <m/>
    <s v="Entregados por Dra Elsa "/>
    <m/>
  </r>
  <r>
    <d v="2023-06-08T00:00:00"/>
    <x v="1"/>
    <x v="0"/>
    <x v="0"/>
    <x v="29"/>
    <s v="Universal Extension (A-1PII long blade)"/>
    <x v="2"/>
    <m/>
    <n v="-6"/>
    <n v="126823.496"/>
    <n v="-760940.97600000002"/>
    <s v="COP"/>
    <m/>
    <m/>
    <m/>
    <m/>
  </r>
  <r>
    <d v="2023-06-15T00:00:00"/>
    <x v="4"/>
    <x v="1"/>
    <x v="0"/>
    <x v="24"/>
    <s v="A-1P IZC  Anchorage  Screw 2.0 x 14 mm, Half Threaded, Round Hole"/>
    <x v="20"/>
    <s v="L221108401"/>
    <n v="-13"/>
    <n v="84287.164444444439"/>
    <n v="-1095733.1377777776"/>
    <s v="COP"/>
    <m/>
    <n v="20230083"/>
    <s v="Grupo Helix (Panamá - Dra Ilka)"/>
    <m/>
  </r>
  <r>
    <d v="2023-06-15T00:00:00"/>
    <x v="4"/>
    <x v="1"/>
    <x v="0"/>
    <x v="24"/>
    <s v="A-1P IZC  Anchorage  Screw 2.0 x 14 mm, Half Threaded, Round Hole"/>
    <x v="20"/>
    <s v="L221113401"/>
    <n v="-2"/>
    <n v="104905"/>
    <n v="-209810"/>
    <s v="COP"/>
    <m/>
    <n v="20230083"/>
    <s v="Grupo Helix (Panamá - Dra Ilka)"/>
    <m/>
  </r>
  <r>
    <d v="2023-06-15T00:00:00"/>
    <x v="4"/>
    <x v="0"/>
    <x v="0"/>
    <x v="21"/>
    <s v="Handle Universal "/>
    <x v="17"/>
    <s v="NA"/>
    <n v="-2"/>
    <n v="505243.49166666658"/>
    <n v="-1010486.9833333332"/>
    <s v="COP"/>
    <m/>
    <n v="20230083"/>
    <s v="Grupo Helix (Panamá - Dra Ilka)"/>
    <m/>
  </r>
  <r>
    <d v="2023-06-15T00:00:00"/>
    <x v="4"/>
    <x v="0"/>
    <x v="0"/>
    <x v="29"/>
    <s v="Universal Extension (A-1PII long blade)"/>
    <x v="2"/>
    <m/>
    <n v="-2"/>
    <n v="126823.496"/>
    <n v="-253646.992"/>
    <s v="COP"/>
    <m/>
    <n v="20230083"/>
    <s v="Grupo Helix (Panamá - Dra Ilka)"/>
    <m/>
  </r>
  <r>
    <d v="2023-06-15T00:00:00"/>
    <x v="4"/>
    <x v="0"/>
    <x v="0"/>
    <x v="23"/>
    <s v="Blade for Engine"/>
    <x v="19"/>
    <m/>
    <n v="-1"/>
    <n v="153420.53519000002"/>
    <n v="-153420.53519000002"/>
    <s v="COP"/>
    <m/>
    <n v="20230083"/>
    <s v="Grupo Helix (Panamá - Dra Ilka)"/>
    <m/>
  </r>
  <r>
    <d v="2023-06-15T00:00:00"/>
    <x v="4"/>
    <x v="1"/>
    <x v="0"/>
    <x v="22"/>
    <s v="A-1P IZC  Anchorage  Screw 2.0 x 17 mm, Half Threaded, Round Hole"/>
    <x v="18"/>
    <s v="L220922201"/>
    <n v="-4"/>
    <n v="84287.164444444439"/>
    <n v="-337148.65777777776"/>
    <s v="COP"/>
    <m/>
    <n v="20230083"/>
    <s v="Grupo Helix (Panamá - Dra Ilka)"/>
    <m/>
  </r>
  <r>
    <d v="2023-06-15T00:00:00"/>
    <x v="4"/>
    <x v="1"/>
    <x v="0"/>
    <x v="5"/>
    <s v="A-1PL  Anchorage  Screw 1.5 x 8 mm, Round Hole"/>
    <x v="5"/>
    <s v="L220602101"/>
    <n v="-5"/>
    <n v="81594"/>
    <n v="-407970"/>
    <m/>
    <m/>
    <n v="20230083"/>
    <s v="Grupo Helix (Panamá - Dra Ilka)"/>
    <m/>
  </r>
  <r>
    <d v="2023-05-11T00:00:00"/>
    <x v="4"/>
    <x v="1"/>
    <x v="0"/>
    <x v="25"/>
    <s v="A-1PL  Anchorage  Screw 2.0 x 10 mm, Round Hole"/>
    <x v="7"/>
    <s v="L221110401"/>
    <n v="-17"/>
    <n v="81594"/>
    <n v="-1387098"/>
    <m/>
    <m/>
    <n v="20230074"/>
    <s v="Dr Carlos Ramiro Llusca (Ecuador)"/>
    <m/>
  </r>
  <r>
    <d v="2023-06-22T00:00:00"/>
    <x v="2"/>
    <x v="0"/>
    <x v="1"/>
    <x v="30"/>
    <s v="Extensión corta, 25mm, mini implante, para contra ángulo"/>
    <x v="19"/>
    <n v="50361"/>
    <n v="70"/>
    <n v="83600"/>
    <n v="5852000"/>
    <m/>
    <s v="ORTOMAC / FVE576077 "/>
    <m/>
    <m/>
    <m/>
  </r>
  <r>
    <d v="2023-06-22T00:00:00"/>
    <x v="2"/>
    <x v="0"/>
    <x v="1"/>
    <x v="1"/>
    <s v="Mango anclaje rápido, corto-mini implante"/>
    <x v="1"/>
    <n v="50359"/>
    <n v="30"/>
    <n v="647360"/>
    <n v="19420800"/>
    <s v="COP"/>
    <s v="ORTOMAC / FVE576077 "/>
    <m/>
    <m/>
    <m/>
  </r>
  <r>
    <d v="2023-06-22T00:00:00"/>
    <x v="2"/>
    <x v="0"/>
    <x v="1"/>
    <x v="2"/>
    <s v="Extensión mini implante"/>
    <x v="2"/>
    <s v="NA"/>
    <n v="45"/>
    <n v="102340"/>
    <n v="4605300"/>
    <m/>
    <s v="ORTOMAC / FVE576077 "/>
    <m/>
    <m/>
    <m/>
  </r>
  <r>
    <d v="2023-06-22T00:00:00"/>
    <x v="2"/>
    <x v="0"/>
    <x v="1"/>
    <x v="31"/>
    <s v="Mango para contra ángulo - mini implante"/>
    <x v="23"/>
    <n v="50360"/>
    <n v="50"/>
    <n v="145000"/>
    <n v="7250000"/>
    <m/>
    <s v="ORTOMAC / FVE576077 "/>
    <m/>
    <m/>
    <m/>
  </r>
  <r>
    <d v="2023-06-24T00:00:00"/>
    <x v="3"/>
    <x v="1"/>
    <x v="1"/>
    <x v="14"/>
    <s v="TORNILLO SOLUTION LOGIC-A 2.0 MM X 14 MM"/>
    <x v="8"/>
    <m/>
    <n v="10"/>
    <n v="51750"/>
    <n v="517500"/>
    <m/>
    <m/>
    <m/>
    <s v="Rodrigo García, pedido sabado 24-Junio"/>
    <s v="COIDES"/>
  </r>
  <r>
    <d v="2023-06-24T00:00:00"/>
    <x v="3"/>
    <x v="1"/>
    <x v="1"/>
    <x v="13"/>
    <s v="TORNILLO SOLUTION LOGIC-A 2.0 MM X 8.0 MM"/>
    <x v="6"/>
    <m/>
    <n v="2"/>
    <n v="51750"/>
    <n v="103500"/>
    <m/>
    <m/>
    <m/>
    <s v="Rodrigo García, pedido sabado 24-Junio"/>
    <s v="COIDES"/>
  </r>
  <r>
    <d v="2023-06-24T00:00:00"/>
    <x v="3"/>
    <x v="1"/>
    <x v="1"/>
    <x v="12"/>
    <s v="TORNILLO SOLUTION LOGIC-A 1.5 MM X 8.0 MM"/>
    <x v="5"/>
    <m/>
    <n v="10"/>
    <n v="51750"/>
    <n v="517500"/>
    <m/>
    <m/>
    <m/>
    <s v="Rodrigo García, pedido sabado 24-Junio"/>
    <s v="COIDES"/>
  </r>
  <r>
    <d v="2023-06-26T00:00:00"/>
    <x v="3"/>
    <x v="1"/>
    <x v="1"/>
    <x v="14"/>
    <s v="TORNILLO SOLUTION LOGIC-A 2.0 MM X 14 MM"/>
    <x v="8"/>
    <m/>
    <n v="-10"/>
    <n v="51750"/>
    <n v="-517500"/>
    <m/>
    <m/>
    <m/>
    <s v="Rodrigo García (Costa Rica)"/>
    <m/>
  </r>
  <r>
    <d v="2023-06-26T00:00:00"/>
    <x v="3"/>
    <x v="1"/>
    <x v="1"/>
    <x v="13"/>
    <s v="TORNILLO SOLUTION LOGIC-A 2.0 MM X 8.0 MM"/>
    <x v="6"/>
    <m/>
    <n v="-2"/>
    <n v="51750"/>
    <n v="-103500"/>
    <m/>
    <m/>
    <m/>
    <s v="Rodrigo García (Costa Rica)"/>
    <m/>
  </r>
  <r>
    <d v="2023-06-26T00:00:00"/>
    <x v="3"/>
    <x v="1"/>
    <x v="1"/>
    <x v="12"/>
    <s v="TORNILLO SOLUTION LOGIC-A 1.5 MM X 8.0 MM"/>
    <x v="5"/>
    <m/>
    <n v="-10"/>
    <n v="51750"/>
    <n v="-517500"/>
    <m/>
    <m/>
    <m/>
    <s v="Rodrigo García (Costa Rica)"/>
    <m/>
  </r>
  <r>
    <d v="2023-04-19T00:00:00"/>
    <x v="5"/>
    <x v="1"/>
    <x v="1"/>
    <x v="19"/>
    <s v="TORNILLO SOLUTION LOGIC-A 2.0 MM X 12 MM"/>
    <x v="16"/>
    <s v="EE148360X1"/>
    <n v="-1"/>
    <n v="51750"/>
    <n v="-51750"/>
    <m/>
    <m/>
    <m/>
    <s v="Virginia - uso consultorio Elsa Arango"/>
    <m/>
  </r>
  <r>
    <d v="2023-05-24T00:00:00"/>
    <x v="1"/>
    <x v="1"/>
    <x v="1"/>
    <x v="19"/>
    <s v="TORNILLO SOLUTION LOGIC-A 2.0 MM X 12 MM"/>
    <x v="16"/>
    <s v="EE148368X1"/>
    <n v="-50"/>
    <n v="51750"/>
    <n v="-2587500"/>
    <m/>
    <m/>
    <m/>
    <s v="Silvia Tellez, cambio a Rosca"/>
    <m/>
  </r>
  <r>
    <d v="2023-06-29T00:00:00"/>
    <x v="2"/>
    <x v="1"/>
    <x v="1"/>
    <x v="19"/>
    <s v="TORNILLO SOLUTION LOGIC-A 2.0 MM X 12 MM"/>
    <x v="16"/>
    <s v="EE148366X1"/>
    <n v="10"/>
    <n v="51750"/>
    <n v="517500"/>
    <m/>
    <s v="FV-114822"/>
    <m/>
    <m/>
    <m/>
  </r>
  <r>
    <d v="2023-06-29T00:00:00"/>
    <x v="2"/>
    <x v="1"/>
    <x v="1"/>
    <x v="19"/>
    <s v="TORNILLO SOLUTION LOGIC-A 2.0 MM X 12 MM"/>
    <x v="16"/>
    <s v="EE152489X1"/>
    <n v="50"/>
    <n v="51750"/>
    <n v="2587500"/>
    <m/>
    <s v="FV-114822"/>
    <m/>
    <m/>
    <m/>
  </r>
  <r>
    <d v="2023-06-29T00:00:00"/>
    <x v="2"/>
    <x v="1"/>
    <x v="1"/>
    <x v="19"/>
    <s v="TORNILLO SOLUTION LOGIC-A 2.0 MM X 12 MM"/>
    <x v="16"/>
    <s v="EE156002X1"/>
    <n v="40"/>
    <n v="51750"/>
    <n v="2070000"/>
    <m/>
    <s v="FV-114822"/>
    <m/>
    <m/>
    <m/>
  </r>
  <r>
    <d v="2023-06-29T00:00:00"/>
    <x v="2"/>
    <x v="1"/>
    <x v="1"/>
    <x v="16"/>
    <s v="TORNILLO SOLUTION LOGIC-A CABEZA ESFERICA 1.5 MM X 8.0 MM"/>
    <x v="13"/>
    <s v="EE156000X1"/>
    <n v="50"/>
    <n v="51750"/>
    <n v="2587500"/>
    <m/>
    <s v="FV-114822"/>
    <m/>
    <m/>
    <m/>
  </r>
  <r>
    <d v="2023-06-29T00:00:00"/>
    <x v="2"/>
    <x v="1"/>
    <x v="1"/>
    <x v="19"/>
    <s v="TORNILLO SOLUTION LOGIC-A 2.0 MM X 12 MM"/>
    <x v="16"/>
    <s v="EE156003X1"/>
    <n v="100"/>
    <n v="51750"/>
    <n v="5175000"/>
    <m/>
    <s v="FV-114822"/>
    <m/>
    <m/>
    <m/>
  </r>
  <r>
    <d v="2023-06-29T00:00:00"/>
    <x v="2"/>
    <x v="1"/>
    <x v="1"/>
    <x v="19"/>
    <s v="TORNILLO SOLUTION LOGIC-A 2.0 MM X 12 MM"/>
    <x v="16"/>
    <s v="EE156004X1"/>
    <n v="100"/>
    <n v="51750"/>
    <n v="5175000"/>
    <m/>
    <s v="FV-114822"/>
    <m/>
    <m/>
    <m/>
  </r>
  <r>
    <d v="2023-06-30T00:00:00"/>
    <x v="1"/>
    <x v="1"/>
    <x v="1"/>
    <x v="17"/>
    <s v="TORNILLO SOLUTION LOGIC-A ROSCA TOTAL 2.0MM X 12MM"/>
    <x v="14"/>
    <s v="EE148385X1"/>
    <n v="200"/>
    <n v="51750"/>
    <n v="10350000"/>
    <m/>
    <m/>
    <m/>
    <s v="Orthopremium"/>
    <m/>
  </r>
  <r>
    <d v="2023-07-10T00:00:00"/>
    <x v="2"/>
    <x v="1"/>
    <x v="0"/>
    <x v="27"/>
    <s v="V Anchorage Screw 1.4 x 8mm, w/o Hole"/>
    <x v="21"/>
    <s v="L221110101"/>
    <n v="20"/>
    <n v="79213.829545454559"/>
    <n v="1584276.5909090913"/>
    <m/>
    <s v="BioRay 20230502"/>
    <m/>
    <m/>
    <m/>
  </r>
  <r>
    <d v="2023-07-10T00:00:00"/>
    <x v="2"/>
    <x v="1"/>
    <x v="0"/>
    <x v="5"/>
    <s v="A-1PL  Anchorage  Screw 1.5 x 8 mm, Round Hole"/>
    <x v="5"/>
    <s v="L230206401"/>
    <n v="20"/>
    <n v="69875.829545454544"/>
    <n v="1397516.5909090908"/>
    <m/>
    <s v="BioRay 20230502"/>
    <m/>
    <m/>
    <m/>
  </r>
  <r>
    <d v="2023-05-18T00:00:00"/>
    <x v="4"/>
    <x v="1"/>
    <x v="1"/>
    <x v="7"/>
    <s v="TORNILLO SOLUTION LOGIC-A 2.0 MM X 10 MM"/>
    <x v="7"/>
    <s v="EE148354X1"/>
    <n v="-10"/>
    <n v="51750"/>
    <n v="-517500"/>
    <m/>
    <m/>
    <n v="20230076"/>
    <s v="MediLine (JJ Grand Prix - Guatemala)"/>
    <m/>
  </r>
  <r>
    <d v="2023-05-29T00:00:00"/>
    <x v="4"/>
    <x v="1"/>
    <x v="0"/>
    <x v="25"/>
    <s v="A-1PL  Anchorage  Screw 2.0 x 10 mm, Round Hole"/>
    <x v="7"/>
    <s v="L221110401"/>
    <n v="-20"/>
    <n v="81594"/>
    <n v="-1631880"/>
    <m/>
    <m/>
    <n v="20230080"/>
    <s v="Smile Arc (Martinelli)"/>
    <m/>
  </r>
  <r>
    <d v="2023-07-10T00:00:00"/>
    <x v="2"/>
    <x v="1"/>
    <x v="0"/>
    <x v="8"/>
    <s v="A-1PL  Anchorage  Screw 2.0 x 14 mm, Round Hole"/>
    <x v="8"/>
    <s v="L220900201"/>
    <n v="30"/>
    <n v="69875.829545454544"/>
    <n v="2096274.8863636362"/>
    <s v="COP"/>
    <s v="BioRay 20230502"/>
    <m/>
    <m/>
    <m/>
  </r>
  <r>
    <d v="2023-07-10T00:00:00"/>
    <x v="2"/>
    <x v="1"/>
    <x v="0"/>
    <x v="24"/>
    <s v="A-1P IZC  Anchorage  Screw 2.0 x 14 mm, Half Threaded, Round Hole"/>
    <x v="20"/>
    <s v="L230305101"/>
    <n v="30"/>
    <n v="88551.829545454559"/>
    <n v="2656554.8863636367"/>
    <s v="COP"/>
    <s v="BioRay 20230502"/>
    <m/>
    <m/>
    <m/>
  </r>
  <r>
    <d v="2023-07-10T00:00:00"/>
    <x v="2"/>
    <x v="0"/>
    <x v="0"/>
    <x v="23"/>
    <s v="Blade for Engine"/>
    <x v="19"/>
    <m/>
    <n v="3"/>
    <n v="206486.49600000001"/>
    <n v="619459.48800000001"/>
    <s v="COP"/>
    <s v="BioRay 20230502"/>
    <m/>
    <m/>
    <m/>
  </r>
  <r>
    <d v="2023-07-10T00:00:00"/>
    <x v="2"/>
    <x v="0"/>
    <x v="0"/>
    <x v="26"/>
    <s v="3rd Generation Rapid Palatal Expansion #11 set"/>
    <x v="30"/>
    <m/>
    <n v="3"/>
    <n v="331339.82954545453"/>
    <n v="994019.48863636353"/>
    <s v="COP"/>
    <s v="BioRay 20230502"/>
    <m/>
    <m/>
    <m/>
  </r>
  <r>
    <d v="2023-07-10T00:00:00"/>
    <x v="2"/>
    <x v="0"/>
    <x v="0"/>
    <x v="23"/>
    <s v="Blade for Engine"/>
    <x v="19"/>
    <m/>
    <n v="10"/>
    <n v="206486.49600000001"/>
    <n v="2064864.9600000002"/>
    <s v="COP"/>
    <s v="BioRay 20230620"/>
    <m/>
    <m/>
    <m/>
  </r>
  <r>
    <d v="2023-07-10T00:00:00"/>
    <x v="2"/>
    <x v="0"/>
    <x v="0"/>
    <x v="29"/>
    <s v="Universal Extension (A-1PII long blade)"/>
    <x v="2"/>
    <m/>
    <n v="10"/>
    <n v="126823.496"/>
    <n v="1268234.96"/>
    <s v="COP"/>
    <s v="BioRay 20230620"/>
    <m/>
    <m/>
    <m/>
  </r>
  <r>
    <d v="2023-07-10T00:00:00"/>
    <x v="2"/>
    <x v="0"/>
    <x v="0"/>
    <x v="21"/>
    <s v="Handle Universal "/>
    <x v="17"/>
    <s v="NA"/>
    <n v="10"/>
    <n v="438441.296969697"/>
    <n v="4384412.9696969697"/>
    <s v="COP"/>
    <s v="BioRay 20230620"/>
    <m/>
    <m/>
    <m/>
  </r>
  <r>
    <d v="2023-07-10T00:00:00"/>
    <x v="2"/>
    <x v="0"/>
    <x v="0"/>
    <x v="0"/>
    <s v="Contra Angle Driver set "/>
    <x v="0"/>
    <m/>
    <n v="3"/>
    <n v="1267585.2969696971"/>
    <n v="3802755.8909090916"/>
    <m/>
    <s v="BioRay 20230620"/>
    <m/>
    <m/>
    <m/>
  </r>
  <r>
    <d v="2023-07-10T00:00:00"/>
    <x v="4"/>
    <x v="1"/>
    <x v="0"/>
    <x v="6"/>
    <s v="A-1PL  Anchorage  Screw 2.0 x 8 mm, Round Hole"/>
    <x v="6"/>
    <s v="L220504801"/>
    <n v="-7"/>
    <n v="65949.40444444443"/>
    <n v="-461645.83111111098"/>
    <m/>
    <m/>
    <n v="20230091"/>
    <s v="Medicona SRL (Guillermo Ramírez-Rep Dominicana)"/>
    <m/>
  </r>
  <r>
    <d v="2023-07-10T00:00:00"/>
    <x v="4"/>
    <x v="1"/>
    <x v="0"/>
    <x v="22"/>
    <s v="A-1P IZC  Anchorage  Screw 2.0 x 17 mm, Half Threaded, Round Hole"/>
    <x v="18"/>
    <s v="L220922201"/>
    <n v="-30"/>
    <n v="84287.164444444439"/>
    <n v="-2528614.9333333331"/>
    <s v="COP"/>
    <m/>
    <n v="20230091"/>
    <s v="Medicona SRL (Guillermo Ramírez-Rep Dominicana)"/>
    <m/>
  </r>
  <r>
    <d v="2023-07-10T00:00:00"/>
    <x v="4"/>
    <x v="1"/>
    <x v="0"/>
    <x v="24"/>
    <s v="A-1P IZC  Anchorage  Screw 2.0 x 14 mm, Half Threaded, Round Hole"/>
    <x v="20"/>
    <s v="L230305101"/>
    <n v="-30"/>
    <n v="88551.829545454559"/>
    <n v="-2656554.8863636367"/>
    <s v="COP"/>
    <m/>
    <n v="20230091"/>
    <s v="Medicona SRL (Guillermo Ramírez-Rep Dominicana)"/>
    <m/>
  </r>
  <r>
    <d v="2023-05-03T00:00:00"/>
    <x v="3"/>
    <x v="1"/>
    <x v="0"/>
    <x v="20"/>
    <s v="A-1PL  Anchorage  Screw 2.0 x 12 mm, Round Hole"/>
    <x v="16"/>
    <s v="L230105301"/>
    <n v="-3"/>
    <n v="81594"/>
    <n v="-244782"/>
    <m/>
    <m/>
    <m/>
    <s v="Se devuelven 2x12 en vez de 2x14 por solicitud de Silivia y aprobación de Savir."/>
    <s v="Silvia Tellez"/>
  </r>
  <r>
    <d v="2023-07-11T00:00:00"/>
    <x v="4"/>
    <x v="1"/>
    <x v="0"/>
    <x v="6"/>
    <s v="A-1PL  Anchorage  Screw 2.0 x 8 mm, Round Hole"/>
    <x v="6"/>
    <s v="L220504801"/>
    <n v="-10"/>
    <n v="65949.40444444443"/>
    <n v="-659494.04444444436"/>
    <m/>
    <m/>
    <n v="20230092"/>
    <s v="Smile Arc (Martinelli)"/>
    <m/>
  </r>
  <r>
    <d v="2023-06-15T00:00:00"/>
    <x v="4"/>
    <x v="1"/>
    <x v="0"/>
    <x v="25"/>
    <s v="A-1PL  Anchorage  Screw 2.0 x 10 mm, Round Hole"/>
    <x v="7"/>
    <s v="L221110401"/>
    <n v="-6"/>
    <n v="81594"/>
    <n v="-489564"/>
    <m/>
    <m/>
    <n v="20230083"/>
    <s v="Grupo Helix (Panamá - Dra Ilka)"/>
    <m/>
  </r>
  <r>
    <d v="2023-07-10T00:00:00"/>
    <x v="2"/>
    <x v="1"/>
    <x v="0"/>
    <x v="25"/>
    <s v="A-1PL  Anchorage  Screw 2.0 x 10 mm, Round Hole"/>
    <x v="7"/>
    <s v="L230303301"/>
    <n v="20"/>
    <n v="69875.829545454544"/>
    <n v="1397516.5909090908"/>
    <m/>
    <s v="BioRay 20230502"/>
    <m/>
    <m/>
    <m/>
  </r>
  <r>
    <d v="2023-07-11T00:00:00"/>
    <x v="4"/>
    <x v="1"/>
    <x v="0"/>
    <x v="5"/>
    <s v="A-1PL  Anchorage  Screw 1.5 x 8 mm, Round Hole"/>
    <x v="5"/>
    <s v="L220602101"/>
    <n v="-5"/>
    <n v="65949.40444444443"/>
    <n v="-329747.02222222218"/>
    <m/>
    <m/>
    <n v="20230092"/>
    <s v="Smile Arc (Martinelli)"/>
    <m/>
  </r>
  <r>
    <d v="2023-05-11T00:00:00"/>
    <x v="3"/>
    <x v="1"/>
    <x v="0"/>
    <x v="20"/>
    <s v="A-1PL  Anchorage  Screw 2.0 x 12 mm, Round Hole"/>
    <x v="16"/>
    <s v="L230105301"/>
    <n v="-7"/>
    <n v="81594"/>
    <n v="-571158"/>
    <m/>
    <m/>
    <m/>
    <s v="Se devuelven 2x12 en vez de 2x14 por solicitud de Silivia y aprobación de Savir."/>
    <s v="Silvia Telléz"/>
  </r>
  <r>
    <d v="2023-07-11T00:00:00"/>
    <x v="4"/>
    <x v="0"/>
    <x v="0"/>
    <x v="0"/>
    <s v="Contra Angle Driver set "/>
    <x v="0"/>
    <m/>
    <n v="-1"/>
    <n v="1267585.2969696971"/>
    <n v="-1267585.2969696971"/>
    <m/>
    <m/>
    <n v="20230093"/>
    <s v="MediLine (JJ Grand Prix - Guatemala)"/>
    <m/>
  </r>
  <r>
    <d v="2023-07-11T00:00:00"/>
    <x v="4"/>
    <x v="1"/>
    <x v="0"/>
    <x v="24"/>
    <s v="A-1P IZC  Anchorage  Screw 2.0 x 14 mm, Half Threaded, Round Hole"/>
    <x v="20"/>
    <s v="L221113401"/>
    <n v="-18"/>
    <n v="104905"/>
    <n v="-1888290"/>
    <s v="COP"/>
    <m/>
    <n v="20230094"/>
    <s v="MediLine (JJ Grand Prix - Guatemala)"/>
    <m/>
  </r>
  <r>
    <d v="2023-07-11T00:00:00"/>
    <x v="4"/>
    <x v="1"/>
    <x v="0"/>
    <x v="24"/>
    <s v="A-1P IZC  Anchorage  Screw 2.0 x 14 mm, Half Threaded, Round Hole"/>
    <x v="20"/>
    <s v="L220603201"/>
    <n v="-2"/>
    <n v="84287.164444444439"/>
    <n v="-168574.32888888888"/>
    <s v="COP"/>
    <m/>
    <n v="20230094"/>
    <s v="MediLine (JJ Grand Prix - Guatemala)"/>
    <m/>
  </r>
  <r>
    <d v="2023-07-11T00:00:00"/>
    <x v="4"/>
    <x v="1"/>
    <x v="0"/>
    <x v="22"/>
    <s v="A-1P IZC  Anchorage  Screw 2.0 x 17 mm, Half Threaded, Round Hole"/>
    <x v="18"/>
    <s v="L220922201"/>
    <n v="-8"/>
    <n v="84287.164444444439"/>
    <n v="-674297.31555555551"/>
    <s v="COP"/>
    <m/>
    <n v="20230094"/>
    <s v="MediLine (JJ Grand Prix - Guatemala)"/>
    <m/>
  </r>
  <r>
    <d v="2023-07-11T00:00:00"/>
    <x v="4"/>
    <x v="1"/>
    <x v="0"/>
    <x v="22"/>
    <s v="A-1P IZC  Anchorage  Screw 2.0 x 17 mm, Half Threaded, Round Hole"/>
    <x v="18"/>
    <s v="L221110301"/>
    <n v="-3"/>
    <n v="104905"/>
    <n v="-314715"/>
    <s v="COP"/>
    <m/>
    <n v="20230094"/>
    <s v="MediLine (JJ Grand Prix - Guatemala)"/>
    <m/>
  </r>
  <r>
    <d v="2023-07-11T00:00:00"/>
    <x v="4"/>
    <x v="1"/>
    <x v="0"/>
    <x v="5"/>
    <s v="A-1PL  Anchorage  Screw 1.5 x 8 mm, Round Hole"/>
    <x v="5"/>
    <s v="L211100801"/>
    <n v="-1"/>
    <n v="73331"/>
    <n v="-73331"/>
    <m/>
    <m/>
    <n v="20230095"/>
    <s v="Dr Carlos Ramiro Llusca (Ecuador)"/>
    <m/>
  </r>
  <r>
    <d v="2023-07-11T00:00:00"/>
    <x v="4"/>
    <x v="1"/>
    <x v="0"/>
    <x v="5"/>
    <s v="A-1PL  Anchorage  Screw 1.5 x 8 mm, Round Hole"/>
    <x v="5"/>
    <s v="L220602101"/>
    <n v="-15"/>
    <n v="65949.40444444443"/>
    <n v="-989241.06666666642"/>
    <m/>
    <m/>
    <n v="20230095"/>
    <s v="Dr Carlos Ramiro Llusca (Ecuador)"/>
    <m/>
  </r>
  <r>
    <d v="2023-07-11T00:00:00"/>
    <x v="4"/>
    <x v="1"/>
    <x v="0"/>
    <x v="6"/>
    <s v="A-1PL  Anchorage  Screw 2.0 x 8 mm, Round Hole"/>
    <x v="6"/>
    <s v="L220504801"/>
    <n v="-16"/>
    <n v="81594"/>
    <n v="-1305504"/>
    <m/>
    <m/>
    <n v="20230095"/>
    <s v="Dr Carlos Ramiro Llusca (Ecuador)"/>
    <m/>
  </r>
  <r>
    <d v="2023-07-10T00:00:00"/>
    <x v="2"/>
    <x v="1"/>
    <x v="0"/>
    <x v="25"/>
    <s v="A-1PL  Anchorage  Screw 2.0 x 10 mm, Round Hole"/>
    <x v="7"/>
    <s v="L230401801"/>
    <n v="50"/>
    <n v="69875.829545454544"/>
    <n v="3493791.4772727271"/>
    <s v="COP"/>
    <s v="BioRay 20230502"/>
    <m/>
    <m/>
    <m/>
  </r>
  <r>
    <d v="2023-05-11T00:00:00"/>
    <x v="4"/>
    <x v="1"/>
    <x v="0"/>
    <x v="20"/>
    <s v="A-1PL  Anchorage  Screw 2.0 x 12 mm, Round Hole"/>
    <x v="16"/>
    <s v="L230105301"/>
    <n v="-15"/>
    <n v="81594"/>
    <n v="-1223910"/>
    <m/>
    <m/>
    <n v="20230074"/>
    <s v="Dr Carlos Ramiro Llusca (Ecuador)"/>
    <m/>
  </r>
  <r>
    <d v="2023-07-11T00:00:00"/>
    <x v="4"/>
    <x v="1"/>
    <x v="0"/>
    <x v="8"/>
    <s v="A-1PL  Anchorage  Screw 2.0 x 14 mm, Round Hole"/>
    <x v="8"/>
    <s v="L220900201"/>
    <n v="-25"/>
    <n v="69875.829545454544"/>
    <n v="-1746895.7386363635"/>
    <s v="COP"/>
    <m/>
    <n v="20230095"/>
    <s v="Dr Carlos Ramiro Llusca (Ecuador)"/>
    <m/>
  </r>
  <r>
    <d v="2023-07-11T00:00:00"/>
    <x v="4"/>
    <x v="1"/>
    <x v="0"/>
    <x v="24"/>
    <s v="A-1P IZC  Anchorage  Screw 2.0 x 14 mm, Half Threaded, Round Hole"/>
    <x v="20"/>
    <s v="L220603201"/>
    <n v="-5"/>
    <n v="84287.164444444439"/>
    <n v="-421435.82222222222"/>
    <s v="COP"/>
    <m/>
    <n v="20230095"/>
    <s v="Dr Carlos Ramiro Llusca (Ecuador)"/>
    <m/>
  </r>
  <r>
    <d v="2023-07-11T00:00:00"/>
    <x v="4"/>
    <x v="1"/>
    <x v="0"/>
    <x v="22"/>
    <s v="A-1P IZC  Anchorage  Screw 2.0 x 17 mm, Half Threaded, Round Hole"/>
    <x v="18"/>
    <s v="L221110301"/>
    <n v="-17"/>
    <n v="104905"/>
    <n v="-1783385"/>
    <s v="COP"/>
    <m/>
    <n v="20230095"/>
    <s v="Dr Carlos Ramiro Llusca (Ecuador)"/>
    <m/>
  </r>
  <r>
    <d v="2023-07-11T00:00:00"/>
    <x v="4"/>
    <x v="0"/>
    <x v="0"/>
    <x v="23"/>
    <s v="Blade for Engine"/>
    <x v="19"/>
    <m/>
    <n v="-1"/>
    <n v="153420.53519000002"/>
    <n v="-153420.53519000002"/>
    <s v="COP"/>
    <m/>
    <n v="20230095"/>
    <s v="Dr Carlos Ramiro Llusca (Ecuador)"/>
    <m/>
  </r>
  <r>
    <d v="2023-07-17T00:00:00"/>
    <x v="4"/>
    <x v="0"/>
    <x v="1"/>
    <x v="1"/>
    <s v="Mango anclaje rápido, corto-mini implante"/>
    <x v="1"/>
    <n v="50359"/>
    <n v="-1"/>
    <n v="647360"/>
    <n v="-647360"/>
    <m/>
    <m/>
    <n v="20230085"/>
    <s v="COIDES"/>
    <m/>
  </r>
  <r>
    <d v="2023-07-17T00:00:00"/>
    <x v="4"/>
    <x v="0"/>
    <x v="1"/>
    <x v="1"/>
    <s v="Mango anclaje rápido, corto-mini implante"/>
    <x v="1"/>
    <n v="50359"/>
    <n v="-9"/>
    <n v="647360"/>
    <n v="-5826240"/>
    <m/>
    <m/>
    <n v="20230085"/>
    <s v="COIDES"/>
    <m/>
  </r>
  <r>
    <d v="2023-07-17T00:00:00"/>
    <x v="4"/>
    <x v="0"/>
    <x v="1"/>
    <x v="2"/>
    <s v="Extensión mini implante"/>
    <x v="2"/>
    <n v="50362"/>
    <n v="-10"/>
    <n v="102340"/>
    <n v="-1023400"/>
    <m/>
    <m/>
    <n v="20230085"/>
    <s v="COIDES"/>
    <m/>
  </r>
  <r>
    <d v="2023-07-17T00:00:00"/>
    <x v="4"/>
    <x v="0"/>
    <x v="1"/>
    <x v="31"/>
    <s v="Mango para contra ángulo - mini implante"/>
    <x v="23"/>
    <m/>
    <n v="-5"/>
    <n v="145000"/>
    <n v="-725000"/>
    <s v="COP"/>
    <m/>
    <n v="20230085"/>
    <s v="COIDES"/>
    <m/>
  </r>
  <r>
    <d v="2023-07-17T00:00:00"/>
    <x v="4"/>
    <x v="0"/>
    <x v="1"/>
    <x v="31"/>
    <s v="Mango para contra ángulo - mini implante"/>
    <x v="23"/>
    <n v="50360"/>
    <n v="-1"/>
    <n v="145000"/>
    <n v="-145000"/>
    <s v="COP"/>
    <m/>
    <n v="20230085"/>
    <s v="COIDES"/>
    <m/>
  </r>
  <r>
    <d v="2023-07-17T00:00:00"/>
    <x v="4"/>
    <x v="0"/>
    <x v="1"/>
    <x v="30"/>
    <s v="Extensión corta, 25mm, mini implante, para contra ángulo"/>
    <x v="19"/>
    <m/>
    <n v="-6"/>
    <n v="83600"/>
    <n v="-501600"/>
    <m/>
    <m/>
    <n v="20230085"/>
    <s v="COIDES"/>
    <m/>
  </r>
  <r>
    <d v="2023-07-14T00:00:00"/>
    <x v="4"/>
    <x v="1"/>
    <x v="1"/>
    <x v="14"/>
    <s v="TORNILLO SOLUTION LOGIC-A 2.0 MM X 14 MM"/>
    <x v="8"/>
    <s v="EE148377X1"/>
    <n v="-10"/>
    <n v="51750"/>
    <n v="-517500"/>
    <m/>
    <m/>
    <n v="20230097"/>
    <s v="Rodrigo García (Costa Rica)"/>
    <s v="COIDES"/>
  </r>
  <r>
    <d v="2023-07-14T00:00:00"/>
    <x v="4"/>
    <x v="1"/>
    <x v="1"/>
    <x v="13"/>
    <s v="TORNILLO SOLUTION LOGIC-A 2.0 MM X 8.0 MM"/>
    <x v="6"/>
    <s v="EE133301X1R2"/>
    <n v="-2"/>
    <n v="51750"/>
    <n v="-103500"/>
    <m/>
    <m/>
    <n v="20230097"/>
    <s v="Rodrigo García (Costa Rica)"/>
    <s v="COIDES"/>
  </r>
  <r>
    <d v="2023-07-11T00:00:00"/>
    <x v="4"/>
    <x v="1"/>
    <x v="0"/>
    <x v="25"/>
    <s v="A-1PL  Anchorage  Screw 2.0 x 10 mm, Round Hole"/>
    <x v="7"/>
    <s v="L221110401"/>
    <n v="-13"/>
    <n v="81594"/>
    <n v="-1060722"/>
    <m/>
    <m/>
    <n v="20230092"/>
    <s v="Smile Arc (Martinelli)"/>
    <m/>
  </r>
  <r>
    <d v="2023-07-11T00:00:00"/>
    <x v="4"/>
    <x v="1"/>
    <x v="0"/>
    <x v="25"/>
    <s v="A-1PL  Anchorage  Screw 2.0 x 10 mm, Round Hole"/>
    <x v="7"/>
    <s v="L220923001"/>
    <n v="-7"/>
    <n v="81594"/>
    <n v="-571158"/>
    <m/>
    <m/>
    <n v="20230092"/>
    <s v="Smile Arc (Martinelli)"/>
    <m/>
  </r>
  <r>
    <d v="2023-07-14T00:00:00"/>
    <x v="4"/>
    <x v="1"/>
    <x v="1"/>
    <x v="12"/>
    <s v="TORNILLO SOLUTION LOGIC-A 1.5 MM X 8.0 MM"/>
    <x v="5"/>
    <s v="EE148344X2"/>
    <n v="-10"/>
    <n v="51750"/>
    <n v="-517500"/>
    <m/>
    <m/>
    <n v="20230097"/>
    <s v="Rodrigo García (Costa Rica)"/>
    <s v="COIDES"/>
  </r>
  <r>
    <d v="2023-06-30T00:00:00"/>
    <x v="1"/>
    <x v="1"/>
    <x v="1"/>
    <x v="19"/>
    <s v="TORNILLO SOLUTION LOGIC-A 2.0 MM X 12 MM"/>
    <x v="16"/>
    <s v="EE156003X1"/>
    <n v="-100"/>
    <n v="51750"/>
    <n v="-5175000"/>
    <m/>
    <m/>
    <m/>
    <s v="Orthopremium"/>
    <m/>
  </r>
  <r>
    <d v="2023-07-24T00:00:00"/>
    <x v="0"/>
    <x v="1"/>
    <x v="0"/>
    <x v="38"/>
    <s v="A-1N Anchorage screw 1.5 x 8mm, None-head, w/groove (Brackeet screw) "/>
    <x v="31"/>
    <s v="L191121001"/>
    <n v="10"/>
    <n v="1"/>
    <n v="10"/>
    <s v="USD"/>
    <s v="Inventario recibido de Elsa Arango"/>
    <m/>
    <m/>
    <m/>
  </r>
  <r>
    <d v="2023-07-24T00:00:00"/>
    <x v="0"/>
    <x v="1"/>
    <x v="0"/>
    <x v="39"/>
    <s v="A-1N Anchorage screw 2.0 x 8mm, None-head, w/groove (Brackeet screw) "/>
    <x v="32"/>
    <s v="L200300701"/>
    <n v="10"/>
    <n v="18"/>
    <n v="180"/>
    <s v="USD"/>
    <s v="Inventario recibido de Elsa Arango"/>
    <m/>
    <m/>
    <m/>
  </r>
  <r>
    <d v="2023-07-27T00:00:00"/>
    <x v="3"/>
    <x v="1"/>
    <x v="1"/>
    <x v="15"/>
    <s v="TORNILLO SOLUTION LOGIC-A 2.0 MM X 17 MM"/>
    <x v="12"/>
    <s v="EE148379X1"/>
    <n v="-1"/>
    <n v="51750"/>
    <n v="-51750"/>
    <m/>
    <m/>
    <m/>
    <s v="Curso SCO - Dra Elsa Arango"/>
    <s v="Virgina Hurtado"/>
  </r>
  <r>
    <d v="2023-07-27T00:00:00"/>
    <x v="3"/>
    <x v="1"/>
    <x v="1"/>
    <x v="17"/>
    <s v="TORNILLO SOLUTION LOGIC-A ROSCA TOTAL 2.0 MM X 12 MM"/>
    <x v="14"/>
    <s v="EE148384X1"/>
    <n v="-1"/>
    <n v="51750"/>
    <n v="-51750"/>
    <m/>
    <m/>
    <m/>
    <s v="Curso SCO - Dra Elsa Arango"/>
    <s v="Virgina Hurtado"/>
  </r>
  <r>
    <d v="2023-06-30T00:00:00"/>
    <x v="1"/>
    <x v="1"/>
    <x v="1"/>
    <x v="19"/>
    <s v="TORNILLO SOLUTION LOGIC-A 2.0 MM X 12 MM"/>
    <x v="16"/>
    <s v="EE156004X1"/>
    <n v="-100"/>
    <n v="51750"/>
    <n v="-5175000"/>
    <m/>
    <m/>
    <m/>
    <s v="Orthopremium"/>
    <m/>
  </r>
  <r>
    <d v="2023-07-27T00:00:00"/>
    <x v="3"/>
    <x v="1"/>
    <x v="1"/>
    <x v="14"/>
    <s v="TORNILLO SOLUTION LOGIC-A 2.0 MM X 14 MM"/>
    <x v="8"/>
    <s v="EE148377X1"/>
    <n v="-1"/>
    <n v="51750"/>
    <n v="-51750"/>
    <m/>
    <m/>
    <m/>
    <s v="Curso SCO - Dra Elsa Arango"/>
    <s v="Virgina Hurtado"/>
  </r>
  <r>
    <d v="2023-07-27T00:00:00"/>
    <x v="3"/>
    <x v="1"/>
    <x v="1"/>
    <x v="16"/>
    <s v="TORNILLO SOLUTION LOGIC-A CABEZA ESFERICA 1.5 MM X 80"/>
    <x v="13"/>
    <s v="EE149532X1"/>
    <n v="-1"/>
    <n v="51750"/>
    <n v="-51750"/>
    <m/>
    <m/>
    <m/>
    <s v="Curso SCO - Dra Elsa Arango"/>
    <s v="Virgina Hurtado"/>
  </r>
  <r>
    <d v="2023-07-27T00:00:00"/>
    <x v="3"/>
    <x v="1"/>
    <x v="1"/>
    <x v="12"/>
    <s v="TORNILLO SOLUTION LOGIC-A 1.5 MM X 8.0 MM"/>
    <x v="5"/>
    <s v="EE148348X1"/>
    <n v="-1"/>
    <n v="51750"/>
    <n v="-51750"/>
    <m/>
    <m/>
    <m/>
    <s v="Curso SCO - Dra Elsa Arango"/>
    <s v="Virgina Hurtado"/>
  </r>
  <r>
    <d v="2023-07-27T00:00:00"/>
    <x v="3"/>
    <x v="1"/>
    <x v="1"/>
    <x v="13"/>
    <s v="TORNILLO SOLUTION LOGIC-A 2.0 MM X 8.0 MM"/>
    <x v="6"/>
    <s v="EE148350X1"/>
    <n v="-1"/>
    <n v="51750"/>
    <n v="-51750"/>
    <m/>
    <m/>
    <m/>
    <s v="Curso SCO - Dra Elsa Arango"/>
    <s v="Virgina Hurtado"/>
  </r>
  <r>
    <d v="2023-07-11T00:00:00"/>
    <x v="4"/>
    <x v="1"/>
    <x v="0"/>
    <x v="25"/>
    <s v="A-1PL  Anchorage  Screw 2.0 x 10 mm, Round Hole"/>
    <x v="7"/>
    <s v="L220923001"/>
    <n v="-22"/>
    <n v="81594"/>
    <n v="-1795068"/>
    <m/>
    <m/>
    <n v="20230095"/>
    <s v="Dr Carlos Ramiro Llusca (Ecuador)"/>
    <m/>
  </r>
  <r>
    <d v="2023-07-27T00:00:00"/>
    <x v="3"/>
    <x v="0"/>
    <x v="1"/>
    <x v="31"/>
    <s v="Mango para contra ángulo - mini implante"/>
    <x v="23"/>
    <n v="50360"/>
    <n v="-1"/>
    <n v="145000"/>
    <n v="-145000"/>
    <m/>
    <m/>
    <m/>
    <s v="Curso SCO - Dra Elsa Arango"/>
    <s v="Virgina Hurtado"/>
  </r>
  <r>
    <d v="2023-07-27T00:00:00"/>
    <x v="3"/>
    <x v="0"/>
    <x v="1"/>
    <x v="2"/>
    <s v="Extensión mini implante"/>
    <x v="2"/>
    <n v="50362"/>
    <n v="-5"/>
    <n v="102340"/>
    <n v="-511700"/>
    <m/>
    <m/>
    <m/>
    <s v="Curso SCO - Dra Elsa Arango"/>
    <s v="Virgina Hurtado"/>
  </r>
  <r>
    <d v="2023-07-27T00:00:00"/>
    <x v="3"/>
    <x v="0"/>
    <x v="1"/>
    <x v="1"/>
    <s v="Mango anclaje rápido, corto-mini implante"/>
    <x v="1"/>
    <n v="50359"/>
    <n v="-6"/>
    <n v="647360"/>
    <n v="-3884160"/>
    <m/>
    <m/>
    <m/>
    <s v="Curso SCO - Dra Elsa Arango"/>
    <s v="Virgina Hurtado"/>
  </r>
  <r>
    <d v="2023-07-27T00:00:00"/>
    <x v="3"/>
    <x v="0"/>
    <x v="1"/>
    <x v="30"/>
    <s v="Extensión corta, 25mm, mini implante, para contra ángulo"/>
    <x v="19"/>
    <m/>
    <n v="-1"/>
    <n v="83600"/>
    <n v="-83600"/>
    <m/>
    <m/>
    <m/>
    <s v="Curso SCO - Dra Elsa Arango"/>
    <s v="Virgina Hurtado"/>
  </r>
  <r>
    <d v="2023-07-31T00:00:00"/>
    <x v="3"/>
    <x v="1"/>
    <x v="1"/>
    <x v="15"/>
    <s v="TORNILLO SOLUTION LOGIC-A 2.0 MM X 17 MM"/>
    <x v="12"/>
    <s v="EE148379X1"/>
    <n v="-1"/>
    <n v="51750"/>
    <n v="-51750"/>
    <m/>
    <m/>
    <m/>
    <s v="Curso SCO - Dra Elsa Arango"/>
    <s v="Virgina Hurtado"/>
  </r>
  <r>
    <d v="2023-07-31T00:00:00"/>
    <x v="3"/>
    <x v="1"/>
    <x v="1"/>
    <x v="17"/>
    <s v="TORNILLO SOLUTION LOGIC-A ROSCA TOTAL 2.0 MM X 12 MM"/>
    <x v="14"/>
    <s v="EE148384X1"/>
    <n v="1"/>
    <n v="51750"/>
    <n v="51750"/>
    <m/>
    <m/>
    <m/>
    <s v="Curso SCO - Dra Elsa Arango"/>
    <s v="Virgina Hurtado"/>
  </r>
  <r>
    <d v="2023-07-14T00:00:00"/>
    <x v="4"/>
    <x v="1"/>
    <x v="1"/>
    <x v="19"/>
    <s v="TORNILLO SOLUTION LOGIC-A 2.0 MM X 12 MM"/>
    <x v="16"/>
    <s v="EE148360X1"/>
    <n v="-10"/>
    <n v="51750"/>
    <n v="-517500"/>
    <m/>
    <m/>
    <n v="20230097"/>
    <s v="Rodrigo García (Costa Rica)"/>
    <s v="COIDES"/>
  </r>
  <r>
    <d v="2023-07-31T00:00:00"/>
    <x v="3"/>
    <x v="1"/>
    <x v="1"/>
    <x v="14"/>
    <s v="TORNILLO SOLUTION LOGIC-A 2.0 MM X 14 MM"/>
    <x v="8"/>
    <s v="EE148377X1"/>
    <n v="1"/>
    <n v="51750"/>
    <n v="51750"/>
    <m/>
    <m/>
    <m/>
    <s v="Curso SCO - Dra Elsa Arango"/>
    <s v="Virgina Hurtado"/>
  </r>
  <r>
    <d v="2023-07-31T00:00:00"/>
    <x v="3"/>
    <x v="1"/>
    <x v="1"/>
    <x v="16"/>
    <s v="TORNILLO SOLUTION LOGIC-A CABEZA ESFERICA 1.5 MM X 80"/>
    <x v="13"/>
    <s v="EE149532X1"/>
    <n v="1"/>
    <n v="51750"/>
    <n v="51750"/>
    <m/>
    <m/>
    <m/>
    <s v="Curso SCO - Dra Elsa Arango"/>
    <s v="Virgina Hurtado"/>
  </r>
  <r>
    <d v="2023-07-31T00:00:00"/>
    <x v="3"/>
    <x v="1"/>
    <x v="1"/>
    <x v="12"/>
    <s v="TORNILLO SOLUTION LOGIC-A 1.5 MM X 8.0 MM"/>
    <x v="5"/>
    <s v="EE148348X1"/>
    <n v="1"/>
    <n v="51750"/>
    <n v="51750"/>
    <m/>
    <m/>
    <m/>
    <s v="Curso SCO - Dra Elsa Arango"/>
    <s v="Virgina Hurtado"/>
  </r>
  <r>
    <d v="2023-07-31T00:00:00"/>
    <x v="3"/>
    <x v="1"/>
    <x v="1"/>
    <x v="13"/>
    <s v="TORNILLO SOLUTION LOGIC-A 2.0 MM X 8.0 MM"/>
    <x v="6"/>
    <s v="EE148350X1"/>
    <n v="1"/>
    <n v="51750"/>
    <n v="51750"/>
    <m/>
    <m/>
    <m/>
    <s v="Curso SCO - Dra Elsa Arango"/>
    <s v="Virgina Hurtado"/>
  </r>
  <r>
    <d v="2023-07-14T00:00:00"/>
    <x v="4"/>
    <x v="1"/>
    <x v="1"/>
    <x v="7"/>
    <s v="TORNILLO SOLUTION LOGIC-A 2.0 MM X 10 MM"/>
    <x v="7"/>
    <s v="EE148355X1"/>
    <n v="-2"/>
    <n v="51750"/>
    <n v="-103500"/>
    <m/>
    <m/>
    <n v="20230097"/>
    <s v="Rodrigo García (Costa Rica)"/>
    <s v="COIDES"/>
  </r>
  <r>
    <d v="2023-07-31T00:00:00"/>
    <x v="3"/>
    <x v="0"/>
    <x v="1"/>
    <x v="31"/>
    <s v="Mango para contra ángulo - mini implante"/>
    <x v="23"/>
    <n v="50360"/>
    <n v="-1"/>
    <n v="145000"/>
    <n v="-145000"/>
    <m/>
    <m/>
    <m/>
    <s v="Curso SCO - Dra Elsa Arango"/>
    <s v="Virgina Hurtado"/>
  </r>
  <r>
    <d v="2023-07-31T00:00:00"/>
    <x v="3"/>
    <x v="0"/>
    <x v="1"/>
    <x v="2"/>
    <s v="Extensión mini implante"/>
    <x v="2"/>
    <n v="50362"/>
    <n v="-5"/>
    <n v="102340"/>
    <n v="-511700"/>
    <m/>
    <m/>
    <m/>
    <s v="Curso SCO - Dra Elsa Arango"/>
    <s v="Virgina Hurtado"/>
  </r>
  <r>
    <d v="2023-07-31T00:00:00"/>
    <x v="3"/>
    <x v="0"/>
    <x v="1"/>
    <x v="1"/>
    <s v="Mango anclaje rápido, corto-mini implante"/>
    <x v="1"/>
    <n v="50359"/>
    <n v="-6"/>
    <n v="647360"/>
    <n v="-3884160"/>
    <m/>
    <m/>
    <m/>
    <s v="devolucion  Dra Elsa Arango"/>
    <s v="Virgina Hurtado"/>
  </r>
  <r>
    <d v="2023-07-31T00:00:00"/>
    <x v="3"/>
    <x v="0"/>
    <x v="1"/>
    <x v="30"/>
    <s v="Extensión corta, 25mm, mini implante, para contra ángulo"/>
    <x v="19"/>
    <m/>
    <n v="3"/>
    <n v="83600"/>
    <n v="250800"/>
    <m/>
    <m/>
    <m/>
    <s v="Curso SCO - Dra Elsa Arango"/>
    <s v="Virgina Hurtado"/>
  </r>
  <r>
    <d v="2023-08-10T00:00:00"/>
    <x v="3"/>
    <x v="1"/>
    <x v="0"/>
    <x v="24"/>
    <s v="A-1P IZC  Anchorage  Screw 2.0 x 14 mm, Half Threaded, Round Hole"/>
    <x v="20"/>
    <s v="L220414901"/>
    <n v="4"/>
    <n v="88882"/>
    <n v="8888200"/>
    <s v="COP"/>
    <m/>
    <m/>
    <s v="Préstamo para Perú"/>
    <s v="Silvia Tellez"/>
  </r>
  <r>
    <d v="2023-08-10T00:00:00"/>
    <x v="3"/>
    <x v="1"/>
    <x v="0"/>
    <x v="24"/>
    <s v="A-1P IZC  Anchorage  Screw 2.0 x 14 mm, Half Threaded, Round Hole"/>
    <x v="20"/>
    <s v="L221108401"/>
    <n v="2"/>
    <n v="84287.164444444439"/>
    <n v="9271588.0888888892"/>
    <s v="COP"/>
    <m/>
    <m/>
    <s v="Préstamo para Perú"/>
    <s v="Silvia Tellez"/>
  </r>
  <r>
    <d v="2023-08-10T00:00:00"/>
    <x v="3"/>
    <x v="1"/>
    <x v="0"/>
    <x v="24"/>
    <s v="A-1P IZC  Anchorage  Screw 2.0 x 14 mm, Half Threaded, Round Hole"/>
    <x v="20"/>
    <s v="L221113401"/>
    <n v="1"/>
    <n v="104905"/>
    <n v="10490500"/>
    <s v="COP"/>
    <m/>
    <m/>
    <s v="Préstamo para Perú"/>
    <s v="Silvia Tellez"/>
  </r>
  <r>
    <d v="2023-08-10T00:00:00"/>
    <x v="4"/>
    <x v="1"/>
    <x v="0"/>
    <x v="24"/>
    <s v="A-1P IZC  Anchorage  Screw 2.0 x 14 mm, Half Threaded, Round Hole"/>
    <x v="20"/>
    <s v="L220414901"/>
    <n v="-4"/>
    <n v="88882"/>
    <n v="-622174"/>
    <s v="COP"/>
    <m/>
    <n v="20230105"/>
    <s v="Sideral Business (Perú - Roger Echaiz)"/>
    <m/>
  </r>
  <r>
    <d v="2023-08-10T00:00:00"/>
    <x v="4"/>
    <x v="1"/>
    <x v="0"/>
    <x v="24"/>
    <s v="A-1P IZC  Anchorage  Screw 2.0 x 14 mm, Half Threaded, Round Hole"/>
    <x v="20"/>
    <s v="L221108401"/>
    <n v="-2"/>
    <n v="84287.164444444439"/>
    <n v="-84287.164444444439"/>
    <s v="COP"/>
    <m/>
    <n v="20230105"/>
    <s v="Sideral Business (Perú - Roger Echaiz)"/>
    <m/>
  </r>
  <r>
    <d v="2023-08-10T00:00:00"/>
    <x v="4"/>
    <x v="1"/>
    <x v="0"/>
    <x v="24"/>
    <s v="A-1P IZC  Anchorage  Screw 2.0 x 14 mm, Half Threaded, Round Hole"/>
    <x v="20"/>
    <s v="L221113401"/>
    <n v="-1"/>
    <n v="104905"/>
    <n v="-524525"/>
    <s v="COP"/>
    <m/>
    <n v="20230105"/>
    <s v="Sideral Business (Perú - Roger Echaiz)"/>
    <m/>
  </r>
  <r>
    <d v="2023-07-14T00:00:00"/>
    <x v="4"/>
    <x v="1"/>
    <x v="1"/>
    <x v="7"/>
    <s v="TORNILLO SOLUTION LOGIC-A 2.0 MM X 10 MM"/>
    <x v="7"/>
    <s v="EE148359X1"/>
    <n v="-3"/>
    <n v="51750"/>
    <n v="-155250"/>
    <m/>
    <m/>
    <n v="20230097"/>
    <s v="Rodrigo García (Costa Rica)"/>
    <s v="COIDES"/>
  </r>
  <r>
    <d v="2023-05-18T00:00:00"/>
    <x v="4"/>
    <x v="1"/>
    <x v="0"/>
    <x v="20"/>
    <s v="A-1PL  Anchorage  Screw 2.0 x 12 mm, Round Hole"/>
    <x v="16"/>
    <s v="L230105301"/>
    <n v="-5"/>
    <n v="81594"/>
    <n v="-407970"/>
    <m/>
    <m/>
    <n v="20230077"/>
    <s v="MediLine (JJ Grand Prix - Guatemala)"/>
    <m/>
  </r>
  <r>
    <d v="2023-08-11T00:00:00"/>
    <x v="2"/>
    <x v="1"/>
    <x v="0"/>
    <x v="38"/>
    <s v="A-1N Anchorage screw 1.5 x 8mm, None-head, w/groove (Brackeet screw) "/>
    <x v="31"/>
    <s v="L191121001"/>
    <n v="5"/>
    <n v="1"/>
    <n v="5"/>
    <s v="USD"/>
    <s v="FEV8585 - Orthopremium"/>
    <m/>
    <m/>
    <m/>
  </r>
  <r>
    <d v="2023-08-11T00:00:00"/>
    <x v="2"/>
    <x v="1"/>
    <x v="0"/>
    <x v="5"/>
    <s v="A-1PL  Anchorage  Screw 1.5 x 8 mm, Round Hole"/>
    <x v="5"/>
    <s v=" L230509301"/>
    <n v="50"/>
    <n v="69131"/>
    <n v="3456550"/>
    <m/>
    <s v="FEV8585 - Orthopremium"/>
    <m/>
    <m/>
    <m/>
  </r>
  <r>
    <d v="2023-08-11T00:00:00"/>
    <x v="2"/>
    <x v="1"/>
    <x v="0"/>
    <x v="6"/>
    <s v="A-1PL  Anchorage  Screw 2.0 x 8 mm, Round Hole"/>
    <x v="6"/>
    <s v=" L230402901"/>
    <n v="60"/>
    <n v="69131"/>
    <n v="4147860"/>
    <m/>
    <s v="FEV8585 - Orthopremium"/>
    <m/>
    <m/>
    <m/>
  </r>
  <r>
    <d v="2023-07-27T00:00:00"/>
    <x v="3"/>
    <x v="1"/>
    <x v="1"/>
    <x v="7"/>
    <s v="TORNILLO SOLUTION LOGIC-A 2.0 MM X 10 MM"/>
    <x v="7"/>
    <s v="EE148353X1"/>
    <n v="-1"/>
    <n v="51750"/>
    <n v="-51750"/>
    <m/>
    <m/>
    <m/>
    <s v="Curso SCO - Dra Elsa Arango"/>
    <s v="Virgina Hurtado"/>
  </r>
  <r>
    <d v="2023-05-29T00:00:00"/>
    <x v="4"/>
    <x v="1"/>
    <x v="0"/>
    <x v="20"/>
    <s v="A-1PL  Anchorage  Screw 2.0 x 12 mm, Round Hole"/>
    <x v="16"/>
    <s v="L230105301"/>
    <n v="-20"/>
    <n v="81594"/>
    <n v="-1631880"/>
    <m/>
    <m/>
    <n v="20230080"/>
    <s v="Smile Arc (Martinelli)"/>
    <m/>
  </r>
  <r>
    <d v="2023-06-15T00:00:00"/>
    <x v="4"/>
    <x v="1"/>
    <x v="0"/>
    <x v="20"/>
    <s v="A-1PL  Anchorage  Screw 2.0 x 12 mm, Round Hole"/>
    <x v="16"/>
    <s v="L230105301"/>
    <n v="-24"/>
    <n v="81594"/>
    <n v="-1958256"/>
    <m/>
    <m/>
    <n v="20230083"/>
    <s v="Grupo Helix (Panamá - Dra Ilka)"/>
    <m/>
  </r>
  <r>
    <d v="2023-07-11T00:00:00"/>
    <x v="4"/>
    <x v="1"/>
    <x v="0"/>
    <x v="20"/>
    <s v="A-1PL  Anchorage  Screw 2.0 x 12 mm, Round Hole"/>
    <x v="16"/>
    <s v="L230105301"/>
    <n v="-20"/>
    <n v="81594"/>
    <n v="-1631880"/>
    <m/>
    <m/>
    <n v="20230092"/>
    <s v="Smile Arc (Martinelli)"/>
    <m/>
  </r>
  <r>
    <d v="2023-08-11T00:00:00"/>
    <x v="2"/>
    <x v="1"/>
    <x v="0"/>
    <x v="8"/>
    <s v="A-1PL  Anchorage  Screw 2.0 x 14 mm, Round Hole"/>
    <x v="8"/>
    <s v="L220900101"/>
    <n v="15"/>
    <n v="69131"/>
    <n v="1036965"/>
    <s v="COP"/>
    <s v="FEV8585 - Orthopremium"/>
    <m/>
    <m/>
    <m/>
  </r>
  <r>
    <d v="2023-08-11T00:00:00"/>
    <x v="2"/>
    <x v="1"/>
    <x v="0"/>
    <x v="8"/>
    <s v="A-1PL  Anchorage  Screw 2.0 x 14 mm, Round Hole"/>
    <x v="8"/>
    <s v=" L220304601"/>
    <n v="35"/>
    <n v="69131"/>
    <n v="2419585"/>
    <s v="COP"/>
    <s v="FEV8585 - Orthopremium"/>
    <m/>
    <m/>
    <m/>
  </r>
  <r>
    <d v="2023-08-11T00:00:00"/>
    <x v="2"/>
    <x v="1"/>
    <x v="0"/>
    <x v="24"/>
    <s v="A-1P IZC  Anchorage  Screw 2.0 x 14 mm, Half Threaded, Round Hole"/>
    <x v="20"/>
    <s v=" L230500701"/>
    <n v="100"/>
    <n v="88882"/>
    <n v="8888200"/>
    <s v="COP"/>
    <s v="FEV8585 - Orthopremium"/>
    <m/>
    <m/>
    <m/>
  </r>
  <r>
    <d v="2023-08-11T00:00:00"/>
    <x v="2"/>
    <x v="1"/>
    <x v="0"/>
    <x v="24"/>
    <s v="A-1P IZC  Anchorage  Screw 2.0 x 14 mm, Half Threaded, Round Hole"/>
    <x v="20"/>
    <s v=" L230601801"/>
    <n v="110"/>
    <n v="88882"/>
    <n v="9777020"/>
    <s v="COP"/>
    <s v="FEV8585 - Orthopremium"/>
    <m/>
    <m/>
    <m/>
  </r>
  <r>
    <d v="2023-08-11T00:00:00"/>
    <x v="2"/>
    <x v="1"/>
    <x v="0"/>
    <x v="22"/>
    <s v="A-1P IZC  Anchorage  Screw 2.0 x 17 mm, Half Threaded, Round Hole"/>
    <x v="18"/>
    <s v=" L230500801"/>
    <n v="100"/>
    <n v="75398.578723404251"/>
    <n v="7539857.8723404249"/>
    <m/>
    <s v="FEV8585 - Orthopremium"/>
    <m/>
    <m/>
    <m/>
  </r>
  <r>
    <d v="2023-08-15T00:00:00"/>
    <x v="3"/>
    <x v="1"/>
    <x v="0"/>
    <x v="24"/>
    <s v="A-1P IZC  Anchorage  Screw 2.0 x 14 mm, Half Threaded, Round Hole"/>
    <x v="20"/>
    <s v=" L230601801"/>
    <n v="-7"/>
    <n v="88882"/>
    <n v="-622174"/>
    <s v="COP"/>
    <m/>
    <m/>
    <s v="Préstamo para Perú"/>
    <s v="Silvia Tellez"/>
  </r>
  <r>
    <d v="2023-07-27T00:00:00"/>
    <x v="3"/>
    <x v="1"/>
    <x v="1"/>
    <x v="19"/>
    <s v="TORNILLO SOLUTION LOGIC-A 2.0 MM X 12 MM"/>
    <x v="16"/>
    <s v="EE148360X1"/>
    <n v="-1"/>
    <n v="51750"/>
    <n v="-51750"/>
    <m/>
    <m/>
    <m/>
    <s v="Curso SCO - Dra Elsa Arango"/>
    <s v="Virgina Hurtado"/>
  </r>
  <r>
    <d v="2023-08-16T00:00:00"/>
    <x v="4"/>
    <x v="1"/>
    <x v="1"/>
    <x v="12"/>
    <s v="TORNILLO SOLUTION LOGIC-A 1.5 MM X 8.0 MM"/>
    <x v="5"/>
    <s v="EE148348X1"/>
    <n v="-5"/>
    <n v="51750"/>
    <n v="-258750"/>
    <m/>
    <m/>
    <n v="20230106"/>
    <s v="Global Connection &amp; Innovation LLC (Mauricio Arbelaez - USA)"/>
    <m/>
  </r>
  <r>
    <d v="2023-08-16T00:00:00"/>
    <x v="4"/>
    <x v="1"/>
    <x v="1"/>
    <x v="12"/>
    <s v="TORNILLO SOLUTION LOGIC-A 1.5 MM X 8.0 MM"/>
    <x v="5"/>
    <s v="EE148345X1"/>
    <n v="-3"/>
    <n v="51750"/>
    <n v="-155250"/>
    <m/>
    <m/>
    <n v="20230106"/>
    <s v="Global Connection &amp; Innovation LLC (Mauricio Arbelaez - USA)"/>
    <m/>
  </r>
  <r>
    <d v="2023-08-16T00:00:00"/>
    <x v="4"/>
    <x v="1"/>
    <x v="1"/>
    <x v="16"/>
    <s v="TORNILLO SOLUTION LOGIC-A CABEZA ESFERICA 1.5 MM X 80"/>
    <x v="13"/>
    <s v="EE148382X1"/>
    <n v="-30"/>
    <n v="51750"/>
    <n v="-1552500"/>
    <m/>
    <m/>
    <n v="20230106"/>
    <s v="Global Connection &amp; Innovation LLC (Mauricio Arbelaez - USA)"/>
    <m/>
  </r>
  <r>
    <d v="2023-07-31T00:00:00"/>
    <x v="3"/>
    <x v="1"/>
    <x v="1"/>
    <x v="7"/>
    <s v="TORNILLO SOLUTION LOGIC-A 2.0 MM X 10 MM"/>
    <x v="7"/>
    <s v="EE148353X1"/>
    <n v="1"/>
    <n v="51750"/>
    <n v="51750"/>
    <m/>
    <m/>
    <m/>
    <s v="Curso SCO - Dra Elsa Arango"/>
    <s v="Virgina Hurtado"/>
  </r>
  <r>
    <d v="2023-08-16T00:00:00"/>
    <x v="4"/>
    <x v="1"/>
    <x v="1"/>
    <x v="17"/>
    <s v="TORNILLO SOLUTION LOGIC-A ROSCA TOTAL 2.0MM X 12.0MM"/>
    <x v="14"/>
    <s v="EE152482X1"/>
    <n v="-80"/>
    <n v="51750"/>
    <n v="-4140000"/>
    <m/>
    <m/>
    <n v="20230106"/>
    <s v="Global Connection &amp; Innovation LLC (Mauricio Arbelaez - USA)"/>
    <m/>
  </r>
  <r>
    <d v="2023-07-31T00:00:00"/>
    <x v="3"/>
    <x v="1"/>
    <x v="1"/>
    <x v="19"/>
    <s v="TORNILLO SOLUTION LOGIC-A 2.0 MM X 12 MM"/>
    <x v="16"/>
    <s v="EE148360X1"/>
    <n v="-1"/>
    <n v="51750"/>
    <n v="-51750"/>
    <m/>
    <m/>
    <m/>
    <s v="Curso SCO - Dra Elsa Arango"/>
    <s v="Virgina Hurtado"/>
  </r>
  <r>
    <d v="2023-08-16T00:00:00"/>
    <x v="4"/>
    <x v="1"/>
    <x v="1"/>
    <x v="14"/>
    <s v="TORNILLO SOLUTION LOGIC-A 2.0 MM X 14 MM"/>
    <x v="8"/>
    <s v="EE148377X1"/>
    <n v="-27"/>
    <n v="51750"/>
    <n v="-1397250"/>
    <m/>
    <m/>
    <n v="20230106"/>
    <s v="Global Connection &amp; Innovation LLC (Mauricio Arbelaez - USA)"/>
    <m/>
  </r>
  <r>
    <d v="2023-08-16T00:00:00"/>
    <x v="4"/>
    <x v="1"/>
    <x v="1"/>
    <x v="14"/>
    <s v="TORNILLO SOLUTION LOGIC-A 2.0 MM X 14 MM"/>
    <x v="8"/>
    <s v="EE130446X1R1"/>
    <n v="-3"/>
    <n v="51750"/>
    <n v="-155250"/>
    <m/>
    <m/>
    <n v="20230106"/>
    <s v="Global Connection &amp; Innovation LLC (Mauricio Arbelaez - USA)"/>
    <m/>
  </r>
  <r>
    <d v="2023-08-16T00:00:00"/>
    <x v="4"/>
    <x v="0"/>
    <x v="1"/>
    <x v="1"/>
    <s v="Mango anclaje rápido, corto-mini implante"/>
    <x v="1"/>
    <n v="50359"/>
    <n v="-10"/>
    <n v="647360"/>
    <n v="-6473600"/>
    <m/>
    <m/>
    <n v="20230106"/>
    <s v="Global Connection &amp; Innovation LLC (Mauricio Arbelaez - USA)"/>
    <m/>
  </r>
  <r>
    <d v="2023-08-16T00:00:00"/>
    <x v="4"/>
    <x v="0"/>
    <x v="1"/>
    <x v="2"/>
    <s v="Extensión mini implante"/>
    <x v="2"/>
    <m/>
    <n v="-10"/>
    <n v="102340"/>
    <n v="-1023400"/>
    <m/>
    <m/>
    <n v="20230106"/>
    <s v="Global Connection &amp; Innovation LLC (Mauricio Arbelaez - USA)"/>
    <m/>
  </r>
  <r>
    <d v="2023-08-17T00:00:00"/>
    <x v="0"/>
    <x v="0"/>
    <x v="1"/>
    <x v="1"/>
    <s v="Mango anclaje rápido, corto-mini implante"/>
    <x v="1"/>
    <n v="49116"/>
    <n v="6"/>
    <n v="647360"/>
    <n v="3884160"/>
    <s v="COP"/>
    <s v="entregado por Elsa Arango"/>
    <m/>
    <m/>
    <m/>
  </r>
  <r>
    <d v="2023-08-17T00:00:00"/>
    <x v="1"/>
    <x v="0"/>
    <x v="1"/>
    <x v="2"/>
    <s v="Extensión mini implante"/>
    <x v="2"/>
    <n v="48791"/>
    <n v="10"/>
    <n v="102340"/>
    <n v="1023400"/>
    <m/>
    <s v="entregado por Elsa Arango"/>
    <m/>
    <m/>
    <m/>
  </r>
  <r>
    <d v="2023-08-17T00:00:00"/>
    <x v="1"/>
    <x v="0"/>
    <x v="1"/>
    <x v="2"/>
    <s v="Extensión mini implante"/>
    <x v="2"/>
    <n v="47160"/>
    <n v="5"/>
    <n v="102340"/>
    <n v="511700"/>
    <m/>
    <s v="entregado por Elsa Arango"/>
    <m/>
    <m/>
    <m/>
  </r>
  <r>
    <d v="2023-08-18T00:00:00"/>
    <x v="4"/>
    <x v="1"/>
    <x v="0"/>
    <x v="5"/>
    <s v="A-1PL  Anchorage  Screw 1.5 x 8 mm, Round Hole"/>
    <x v="5"/>
    <s v="L220602101"/>
    <n v="-10"/>
    <n v="65949.40444444443"/>
    <n v="-659494.04444444436"/>
    <m/>
    <m/>
    <n v="20230107"/>
    <s v="Rodrigo García (Costa Rica)"/>
    <m/>
  </r>
  <r>
    <d v="2023-08-18T00:00:00"/>
    <x v="4"/>
    <x v="1"/>
    <x v="0"/>
    <x v="6"/>
    <s v="A-1PL  Anchorage  Screw 2.0 x 8 mm, Round Hole"/>
    <x v="6"/>
    <s v="L220504801"/>
    <n v="-5"/>
    <n v="81594"/>
    <n v="-407970"/>
    <m/>
    <m/>
    <n v="20230107"/>
    <s v="Rodrigo García (Costa Rica)"/>
    <m/>
  </r>
  <r>
    <d v="2023-08-10T00:00:00"/>
    <x v="4"/>
    <x v="1"/>
    <x v="0"/>
    <x v="25"/>
    <s v="A-1PL  Anchorage  Screw 2.0 x 10 mm, Round Hole"/>
    <x v="7"/>
    <s v="L220923001"/>
    <n v="-10"/>
    <n v="81594"/>
    <n v="-815940"/>
    <m/>
    <m/>
    <n v="20230105"/>
    <s v="Sideral Business (Perú - Roger Echaiz)"/>
    <m/>
  </r>
  <r>
    <d v="2023-07-11T00:00:00"/>
    <x v="4"/>
    <x v="1"/>
    <x v="0"/>
    <x v="20"/>
    <s v="A-1PL  Anchorage  Screw 2.0 x 12 mm, Round Hole"/>
    <x v="16"/>
    <s v="L230105301"/>
    <n v="-20"/>
    <n v="81594"/>
    <n v="-1631880"/>
    <m/>
    <m/>
    <n v="20230093"/>
    <s v="MediLine (JJ Grand Prix - Guatemala)"/>
    <m/>
  </r>
  <r>
    <d v="2023-08-18T00:00:00"/>
    <x v="4"/>
    <x v="1"/>
    <x v="0"/>
    <x v="24"/>
    <s v="A-1P IZC  Anchorage  Screw 2.0 x 14 mm, Half Threaded, Round Hole"/>
    <x v="20"/>
    <s v=" L230601801"/>
    <n v="-3"/>
    <n v="88882"/>
    <n v="-266646"/>
    <s v="COP"/>
    <m/>
    <n v="20230107"/>
    <s v="Rodrigo García (Costa Rica)"/>
    <m/>
  </r>
  <r>
    <d v="2023-08-18T00:00:00"/>
    <x v="4"/>
    <x v="1"/>
    <x v="0"/>
    <x v="22"/>
    <s v="A-1P IZC  Anchorage  Screw 2.0 x 17 mm, Half Threaded, Round Hole"/>
    <x v="18"/>
    <s v=" L230500801"/>
    <n v="-12"/>
    <n v="75398.578723404251"/>
    <n v="-904782.94468085095"/>
    <m/>
    <m/>
    <n v="20230107"/>
    <s v="Rodrigo García (Costa Rica)"/>
    <m/>
  </r>
  <r>
    <d v="2023-08-18T00:00:00"/>
    <x v="4"/>
    <x v="1"/>
    <x v="1"/>
    <x v="12"/>
    <s v="TORNILLO SOLUTION LOGIC-A 1.5 MM X 8.0 MM"/>
    <x v="5"/>
    <s v="EE148345X1"/>
    <n v="-15"/>
    <n v="51750"/>
    <n v="-776250"/>
    <m/>
    <m/>
    <n v="20230107"/>
    <s v="Rodrigo García (Costa Rica)"/>
    <m/>
  </r>
  <r>
    <d v="2023-08-18T00:00:00"/>
    <x v="4"/>
    <x v="1"/>
    <x v="1"/>
    <x v="13"/>
    <s v="TORNILLO SOLUTION LOGIC-A 2.0 MM X 8.0 MM"/>
    <x v="6"/>
    <s v="EE148350X1"/>
    <n v="-5"/>
    <n v="51750"/>
    <n v="-258750"/>
    <m/>
    <m/>
    <n v="20230107"/>
    <s v="Rodrigo García (Costa Rica)"/>
    <m/>
  </r>
  <r>
    <d v="2023-08-11T00:00:00"/>
    <x v="2"/>
    <x v="1"/>
    <x v="0"/>
    <x v="25"/>
    <s v="A-1PL  Anchorage  Screw 2.0 x 10 mm, Round Hole"/>
    <x v="7"/>
    <s v=" L230601001"/>
    <n v="100"/>
    <n v="69131"/>
    <n v="6913100"/>
    <m/>
    <s v="FEV8585 - Orthopremium"/>
    <m/>
    <m/>
    <m/>
  </r>
  <r>
    <d v="2023-08-18T00:00:00"/>
    <x v="4"/>
    <x v="1"/>
    <x v="1"/>
    <x v="14"/>
    <s v="TORNILLO SOLUTION LOGIC-A 2.0 MM X 14 MM"/>
    <x v="8"/>
    <s v="EE148374X1"/>
    <n v="-8"/>
    <n v="51750"/>
    <n v="-414000"/>
    <m/>
    <m/>
    <n v="20230107"/>
    <s v="Rodrigo García (Costa Rica)"/>
    <m/>
  </r>
  <r>
    <d v="2023-08-18T00:00:00"/>
    <x v="4"/>
    <x v="1"/>
    <x v="1"/>
    <x v="14"/>
    <s v="TORNILLO SOLUTION LOGIC-A 2.0 MM X 14 MM"/>
    <x v="8"/>
    <s v="EE138088X1"/>
    <n v="-2"/>
    <n v="51750"/>
    <n v="-103500"/>
    <m/>
    <m/>
    <n v="20230107"/>
    <s v="Rodrigo García (Costa Rica)"/>
    <m/>
  </r>
  <r>
    <d v="2023-08-16T00:00:00"/>
    <x v="4"/>
    <x v="1"/>
    <x v="1"/>
    <x v="19"/>
    <s v="TORNILLO SOLUTION LOGIC-A 2.0 MM X 12 MM"/>
    <x v="16"/>
    <s v="EE152489X1"/>
    <n v="-50"/>
    <n v="51750"/>
    <n v="-2587500"/>
    <m/>
    <m/>
    <n v="20230106"/>
    <s v="Global Connection &amp; Innovation LLC (Mauricio Arbelaez - USA)"/>
    <m/>
  </r>
  <r>
    <d v="2023-08-18T00:00:00"/>
    <x v="4"/>
    <x v="0"/>
    <x v="1"/>
    <x v="1"/>
    <s v="Mango anclaje rápido, corto-mini implante"/>
    <x v="1"/>
    <n v="49116"/>
    <n v="-12"/>
    <n v="647360"/>
    <n v="-7768320"/>
    <m/>
    <m/>
    <n v="20230107"/>
    <s v="Rodrigo García (Costa Rica)"/>
    <m/>
  </r>
  <r>
    <d v="2023-08-18T00:00:00"/>
    <x v="4"/>
    <x v="0"/>
    <x v="1"/>
    <x v="2"/>
    <s v="Extensión mini implante"/>
    <x v="2"/>
    <m/>
    <n v="-12"/>
    <n v="102340"/>
    <n v="-1228080"/>
    <m/>
    <m/>
    <n v="20230107"/>
    <s v="Rodrigo García (Costa Rica)"/>
    <m/>
  </r>
  <r>
    <d v="2023-08-18T00:00:00"/>
    <x v="4"/>
    <x v="0"/>
    <x v="1"/>
    <x v="2"/>
    <s v="Extensión mini implante"/>
    <x v="2"/>
    <m/>
    <n v="-4"/>
    <n v="102340"/>
    <n v="-409360"/>
    <m/>
    <m/>
    <n v="20230107"/>
    <s v="Rodrigo García (Costa Rica)"/>
    <m/>
  </r>
  <r>
    <d v="2023-08-18T00:00:00"/>
    <x v="4"/>
    <x v="0"/>
    <x v="0"/>
    <x v="29"/>
    <s v="Universal Extension (A-1PII long blade)"/>
    <x v="2"/>
    <m/>
    <n v="-11"/>
    <n v="126823.496"/>
    <n v="-1395058.456"/>
    <m/>
    <m/>
    <n v="20230107"/>
    <s v="Rodrigo García (Costa Rica)"/>
    <m/>
  </r>
  <r>
    <d v="2023-08-16T00:00:00"/>
    <x v="4"/>
    <x v="1"/>
    <x v="1"/>
    <x v="19"/>
    <s v="TORNILLO SOLUTION LOGIC-A 2.0 MM X 12 MM"/>
    <x v="16"/>
    <s v="EE148366X1"/>
    <n v="-10"/>
    <n v="51750"/>
    <n v="-517500"/>
    <m/>
    <m/>
    <n v="20230106"/>
    <s v="Global Connection &amp; Innovation LLC (Mauricio Arbelaez - USA)"/>
    <m/>
  </r>
  <r>
    <d v="2023-08-18T00:00:00"/>
    <x v="4"/>
    <x v="0"/>
    <x v="0"/>
    <x v="29"/>
    <s v="Universal Extension (A-1PII long blade)"/>
    <x v="2"/>
    <m/>
    <n v="-1"/>
    <n v="126823.496"/>
    <n v="-126823.496"/>
    <m/>
    <m/>
    <n v="20230108"/>
    <s v="Rodrigo García (Costa Rica)"/>
    <m/>
  </r>
  <r>
    <d v="2023-08-17T00:00:00"/>
    <x v="6"/>
    <x v="0"/>
    <x v="1"/>
    <x v="1"/>
    <s v="Mango anclaje rápido, corto-mini implante"/>
    <x v="1"/>
    <m/>
    <n v="-1"/>
    <n v="647360"/>
    <n v="-647360"/>
    <m/>
    <m/>
    <m/>
    <m/>
    <m/>
  </r>
  <r>
    <d v="2023-08-25T00:00:00"/>
    <x v="4"/>
    <x v="1"/>
    <x v="0"/>
    <x v="5"/>
    <s v="A-1PL  Anchorage  Screw 1.5 x 8 mm, Round Hole"/>
    <x v="5"/>
    <s v="L220602101"/>
    <n v="-5"/>
    <n v="65949.40444444443"/>
    <n v="-329747.02222222218"/>
    <m/>
    <m/>
    <n v="20230110"/>
    <s v="Dr Carlos Ramiro Llusca (Ecuador)"/>
    <m/>
  </r>
  <r>
    <d v="2023-08-25T00:00:00"/>
    <x v="4"/>
    <x v="1"/>
    <x v="0"/>
    <x v="6"/>
    <s v="A-1PL  Anchorage  Screw 2.0 x 8 mm, Round Hole"/>
    <x v="6"/>
    <s v="L220504801"/>
    <n v="-4"/>
    <n v="81594"/>
    <n v="-326376"/>
    <m/>
    <m/>
    <n v="20230110"/>
    <s v="Dr Carlos Ramiro Llusca (Ecuador)"/>
    <m/>
  </r>
  <r>
    <d v="2023-08-16T00:00:00"/>
    <x v="4"/>
    <x v="1"/>
    <x v="1"/>
    <x v="7"/>
    <s v="TORNILLO SOLUTION LOGIC-A 2.0 MM X 10 MM"/>
    <x v="7"/>
    <s v="EE148358X1"/>
    <n v="-20"/>
    <n v="51750"/>
    <n v="-1035000"/>
    <m/>
    <m/>
    <n v="20230106"/>
    <s v="Global Connection &amp; Innovation LLC (Mauricio Arbelaez - USA)"/>
    <m/>
  </r>
  <r>
    <d v="2023-07-11T00:00:00"/>
    <x v="4"/>
    <x v="1"/>
    <x v="0"/>
    <x v="20"/>
    <s v="A-1PL  Anchorage  Screw 2.0 x 12 mm, Round Hole"/>
    <x v="16"/>
    <s v="L230105301"/>
    <n v="-15"/>
    <n v="81594"/>
    <n v="-1223910"/>
    <m/>
    <m/>
    <n v="20230095"/>
    <s v="Dr Carlos Ramiro Llusca (Ecuador)"/>
    <m/>
  </r>
  <r>
    <d v="2023-08-25T00:00:00"/>
    <x v="4"/>
    <x v="1"/>
    <x v="0"/>
    <x v="8"/>
    <s v="A-1PL  Anchorage  Screw 2.0 x 14 mm, Round Hole"/>
    <x v="8"/>
    <s v="L220900201"/>
    <n v="-5"/>
    <n v="69875.829545454544"/>
    <n v="-349379.14772727271"/>
    <m/>
    <m/>
    <n v="20230110"/>
    <s v="Dr Carlos Ramiro Llusca (Ecuador)"/>
    <m/>
  </r>
  <r>
    <d v="2023-08-25T00:00:00"/>
    <x v="4"/>
    <x v="1"/>
    <x v="0"/>
    <x v="8"/>
    <s v="A-1PL  Anchorage  Screw 2.0 x 14 mm, Round Hole"/>
    <x v="8"/>
    <s v="L220900101"/>
    <n v="-10"/>
    <n v="69131"/>
    <n v="-691310"/>
    <m/>
    <m/>
    <n v="20230110"/>
    <s v="Dr Carlos Ramiro Llusca (Ecuador)"/>
    <m/>
  </r>
  <r>
    <d v="2023-08-25T00:00:00"/>
    <x v="4"/>
    <x v="1"/>
    <x v="0"/>
    <x v="24"/>
    <s v="A-1P IZC  Anchorage  Screw 2.0 x 14 mm, Half Threaded, Round Hole"/>
    <x v="20"/>
    <s v=" L230601801"/>
    <n v="-15"/>
    <n v="88882"/>
    <n v="-1333230"/>
    <s v="COP"/>
    <m/>
    <n v="20230110"/>
    <s v="Dr Carlos Ramiro Llusca (Ecuador)"/>
    <m/>
  </r>
  <r>
    <d v="2023-08-25T00:00:00"/>
    <x v="4"/>
    <x v="1"/>
    <x v="0"/>
    <x v="22"/>
    <s v="A-1P IZC  Anchorage  Screw 2.0 x 17 mm, Half Threaded, Round Hole"/>
    <x v="18"/>
    <s v=" L230500801"/>
    <n v="-24"/>
    <n v="75398.578723404251"/>
    <n v="-1809565.8893617019"/>
    <m/>
    <m/>
    <n v="20230110"/>
    <s v="Dr Carlos Ramiro Llusca (Ecuador)"/>
    <m/>
  </r>
  <r>
    <d v="2023-08-25T00:00:00"/>
    <x v="4"/>
    <x v="0"/>
    <x v="0"/>
    <x v="21"/>
    <s v="Handle Universal "/>
    <x v="17"/>
    <s v="NA"/>
    <n v="-2"/>
    <n v="505243.49166666658"/>
    <n v="-1010486.9833333332"/>
    <s v="COP"/>
    <m/>
    <n v="20230110"/>
    <s v="Dr Carlos Ramiro Llusca (Ecuador)"/>
    <m/>
  </r>
  <r>
    <d v="2023-08-25T00:00:00"/>
    <x v="4"/>
    <x v="0"/>
    <x v="0"/>
    <x v="29"/>
    <s v="Universal Extension (A-1PII long blade)"/>
    <x v="2"/>
    <m/>
    <n v="-2"/>
    <n v="126823.496"/>
    <n v="-253646.992"/>
    <m/>
    <m/>
    <n v="20230110"/>
    <s v="Dr Carlos Ramiro Llusca (Ecuador)"/>
    <m/>
  </r>
  <r>
    <d v="2023-08-25T00:00:00"/>
    <x v="4"/>
    <x v="1"/>
    <x v="0"/>
    <x v="38"/>
    <s v="A-1N Anchorage screw 1.5 x 8mm, None-head, w/groove (Brackeet screw) "/>
    <x v="31"/>
    <s v="L191121001"/>
    <n v="-3"/>
    <n v="1"/>
    <n v="-3"/>
    <s v="USD"/>
    <m/>
    <n v="20230110"/>
    <s v="Dr Carlos Ramiro Llusca (Ecuador)"/>
    <m/>
  </r>
  <r>
    <d v="2023-08-25T00:00:00"/>
    <x v="4"/>
    <x v="0"/>
    <x v="0"/>
    <x v="26"/>
    <s v="Expansores 3ra generación, 1 llave"/>
    <x v="15"/>
    <m/>
    <n v="-2"/>
    <n v="331339.82954545453"/>
    <n v="-662679.65909090906"/>
    <s v="COP"/>
    <m/>
    <n v="20230110"/>
    <s v="Dr Carlos Ramiro Llusca (Ecuador)"/>
    <m/>
  </r>
  <r>
    <d v="2023-08-25T00:00:00"/>
    <x v="4"/>
    <x v="1"/>
    <x v="0"/>
    <x v="24"/>
    <s v="A-1P IZC  Anchorage  Screw 2.0 x 14 mm, Half Threaded, Round Hole"/>
    <x v="20"/>
    <s v=" L230601801"/>
    <n v="-25"/>
    <n v="88882"/>
    <n v="-2222050"/>
    <s v="COP"/>
    <m/>
    <n v="20230110"/>
    <s v="Dr Carlos Ramiro Llusca (Ecuador)"/>
    <m/>
  </r>
  <r>
    <d v="2023-08-25T00:00:00"/>
    <x v="4"/>
    <x v="1"/>
    <x v="0"/>
    <x v="22"/>
    <s v="A-1P IZC  Anchorage  Screw 2.0 x 17 mm, Half Threaded, Round Hole"/>
    <x v="18"/>
    <s v=" L230500801"/>
    <n v="-6"/>
    <n v="75398.578723404251"/>
    <n v="-452391.47234042548"/>
    <m/>
    <m/>
    <n v="20230110"/>
    <s v="Dr Carlos Ramiro Llusca (Ecuador)"/>
    <m/>
  </r>
  <r>
    <d v="2023-08-25T00:00:00"/>
    <x v="4"/>
    <x v="1"/>
    <x v="0"/>
    <x v="38"/>
    <s v="A-1N Anchorage screw 1.5 x 8mm, None-head, w/groove (Brackeet screw) "/>
    <x v="31"/>
    <s v="L191121001"/>
    <n v="-3"/>
    <n v="1"/>
    <n v="-3"/>
    <s v="USD"/>
    <m/>
    <n v="20230110"/>
    <s v="Dr Carlos Ramiro Llusca (Ecuador)"/>
    <m/>
  </r>
  <r>
    <d v="2023-08-10T00:00:00"/>
    <x v="4"/>
    <x v="1"/>
    <x v="0"/>
    <x v="20"/>
    <s v="A-1PL  Anchorage  Screw 2.0 x 12 mm, Round Hole"/>
    <x v="16"/>
    <s v="L230105301"/>
    <n v="-18"/>
    <n v="81594"/>
    <n v="-1468692"/>
    <m/>
    <m/>
    <n v="20230105"/>
    <s v="Sideral Business (Perú - Roger Echaiz)"/>
    <m/>
  </r>
  <r>
    <d v="2023-08-25T00:00:00"/>
    <x v="4"/>
    <x v="0"/>
    <x v="0"/>
    <x v="21"/>
    <s v="Handle Universal "/>
    <x v="17"/>
    <s v="NA"/>
    <n v="-1"/>
    <n v="505243.49166666658"/>
    <n v="-505243.49166666658"/>
    <s v="COP"/>
    <m/>
    <n v="20230110"/>
    <s v="Dr Carlos Ramiro Llusca (Ecuador)"/>
    <m/>
  </r>
  <r>
    <d v="2023-08-25T00:00:00"/>
    <x v="4"/>
    <x v="0"/>
    <x v="0"/>
    <x v="29"/>
    <s v="Universal Extension (A-1PII long blade)"/>
    <x v="2"/>
    <m/>
    <n v="-1"/>
    <n v="126823.496"/>
    <n v="-126823.496"/>
    <m/>
    <m/>
    <n v="20230110"/>
    <s v="Dr Carlos Ramiro Llusca (Ecuador)"/>
    <m/>
  </r>
  <r>
    <d v="2023-08-11T00:00:00"/>
    <x v="2"/>
    <x v="1"/>
    <x v="0"/>
    <x v="20"/>
    <s v="A-1PL  Anchorage  Screw 2.0 x 12 mm, Round Hole"/>
    <x v="16"/>
    <s v=" L221212901"/>
    <n v="3"/>
    <n v="69131"/>
    <n v="207393"/>
    <m/>
    <s v="FEV8585 - Orthopremium"/>
    <m/>
    <m/>
    <m/>
  </r>
  <r>
    <d v="2023-08-25T00:00:00"/>
    <x v="4"/>
    <x v="1"/>
    <x v="0"/>
    <x v="6"/>
    <s v="A-1PL  Anchorage  Screw 2.0 x 8 mm, Round Hole"/>
    <x v="6"/>
    <s v="L220504801"/>
    <n v="-10"/>
    <n v="81594"/>
    <n v="-815940"/>
    <m/>
    <m/>
    <n v="20230111"/>
    <s v="Smile Arc (Martinelli)"/>
    <m/>
  </r>
  <r>
    <d v="2023-08-18T00:00:00"/>
    <x v="4"/>
    <x v="1"/>
    <x v="0"/>
    <x v="25"/>
    <s v="A-1PL  Anchorage  Screw 2.0 x 10 mm, Round Hole"/>
    <x v="7"/>
    <s v="L220923001"/>
    <n v="-8"/>
    <n v="81594"/>
    <n v="-652752"/>
    <m/>
    <m/>
    <n v="20230107"/>
    <s v="Rodrigo García (Costa Rica)"/>
    <m/>
  </r>
  <r>
    <d v="2023-08-25T00:00:00"/>
    <x v="4"/>
    <x v="1"/>
    <x v="0"/>
    <x v="5"/>
    <s v="A-1PL  Anchorage  Screw 1.5 x 8 mm, Round Hole"/>
    <x v="5"/>
    <s v="L220602101"/>
    <n v="-5"/>
    <n v="65949.40444444443"/>
    <n v="-329747.02222222218"/>
    <m/>
    <m/>
    <n v="20230111"/>
    <s v="Smile Arc (Martinelli)"/>
    <m/>
  </r>
  <r>
    <d v="2023-08-18T00:00:00"/>
    <x v="4"/>
    <x v="1"/>
    <x v="1"/>
    <x v="19"/>
    <s v="TORNILLO SOLUTION LOGIC-A 2.0 MM X 12 MM"/>
    <x v="16"/>
    <s v="EE148360X1"/>
    <n v="-12"/>
    <n v="51750"/>
    <n v="-621000"/>
    <m/>
    <m/>
    <n v="20230107"/>
    <s v="Rodrigo García (Costa Rica)"/>
    <m/>
  </r>
  <r>
    <d v="2023-08-18T00:00:00"/>
    <x v="4"/>
    <x v="1"/>
    <x v="1"/>
    <x v="7"/>
    <s v="TORNILLO SOLUTION LOGIC-A 2.0 MM X 10 MM"/>
    <x v="7"/>
    <s v="EE148353X1"/>
    <n v="-5"/>
    <n v="51750"/>
    <n v="-258750"/>
    <m/>
    <m/>
    <n v="20230107"/>
    <s v="Rodrigo García (Costa Rica)"/>
    <m/>
  </r>
  <r>
    <d v="2023-08-25T00:00:00"/>
    <x v="4"/>
    <x v="1"/>
    <x v="1"/>
    <x v="17"/>
    <s v="TORNILLO SOLUTION LOGIC-A ROSCA TOTAL 2.0 MM X 12 MM"/>
    <x v="14"/>
    <s v="EE148384X1"/>
    <n v="-6"/>
    <n v="51750"/>
    <n v="-310500"/>
    <m/>
    <m/>
    <n v="20230111"/>
    <s v="Smile Arc (Martinelli)"/>
    <m/>
  </r>
  <r>
    <d v="2023-08-28T00:00:00"/>
    <x v="3"/>
    <x v="1"/>
    <x v="1"/>
    <x v="15"/>
    <s v="TORNILLO SOLUTION LOGIC-A 2.0 MM X 17 MM"/>
    <x v="12"/>
    <s v="EE148379X1"/>
    <n v="-2"/>
    <n v="51750"/>
    <n v="-103500"/>
    <m/>
    <m/>
    <m/>
    <s v="Certificación - demostración cirugía C.Villegas"/>
    <m/>
  </r>
  <r>
    <d v="2023-08-28T00:00:00"/>
    <x v="3"/>
    <x v="0"/>
    <x v="1"/>
    <x v="1"/>
    <s v="Mango anclaje rápido, corto-mini implante"/>
    <x v="1"/>
    <m/>
    <n v="-8"/>
    <n v="647360"/>
    <n v="-5178880"/>
    <m/>
    <m/>
    <m/>
    <s v="Muestra stand Ankyra Certificación"/>
    <s v="Catalina"/>
  </r>
  <r>
    <d v="2023-08-28T00:00:00"/>
    <x v="5"/>
    <x v="0"/>
    <x v="1"/>
    <x v="2"/>
    <s v="Extensión mini implante"/>
    <x v="2"/>
    <m/>
    <n v="-3"/>
    <n v="102340"/>
    <n v="-307020"/>
    <m/>
    <m/>
    <m/>
    <s v="Práctica con mándibula de cerdos Certificación"/>
    <s v="Virginia"/>
  </r>
  <r>
    <d v="2023-08-28T00:00:00"/>
    <x v="3"/>
    <x v="1"/>
    <x v="1"/>
    <x v="16"/>
    <s v="TORNILLO SOLUTION LOGIC-A CABEZA ESFERICA 1.5 MM X 80"/>
    <x v="13"/>
    <s v="EE149532X1"/>
    <n v="-1"/>
    <n v="51750"/>
    <n v="-51750"/>
    <m/>
    <m/>
    <m/>
    <s v="Muestra stand Ankyra Certificación"/>
    <s v="Catalina"/>
  </r>
  <r>
    <d v="2023-08-28T00:00:00"/>
    <x v="3"/>
    <x v="1"/>
    <x v="1"/>
    <x v="12"/>
    <s v="TORNILLO SOLUTION LOGIC-A 1.5 MM X 8.0 MM"/>
    <x v="5"/>
    <s v="EE148345X1"/>
    <n v="-1"/>
    <n v="51750"/>
    <n v="-51750"/>
    <m/>
    <m/>
    <m/>
    <s v="Muestra stand Ankyra Certificación"/>
    <s v="Catalina"/>
  </r>
  <r>
    <d v="2023-08-28T00:00:00"/>
    <x v="3"/>
    <x v="1"/>
    <x v="1"/>
    <x v="13"/>
    <s v="TORNILLO SOLUTION LOGIC-A 2.0 MM X 8.0 MM"/>
    <x v="6"/>
    <s v="EE148350X1"/>
    <n v="-1"/>
    <n v="51750"/>
    <n v="-51750"/>
    <m/>
    <m/>
    <m/>
    <s v="Muestra stand Ankyra Certificación"/>
    <s v="Catalina"/>
  </r>
  <r>
    <d v="2023-08-25T00:00:00"/>
    <x v="4"/>
    <x v="1"/>
    <x v="0"/>
    <x v="25"/>
    <s v="A-1PL  Anchorage  Screw 2.0 x 10 mm, Round Hole"/>
    <x v="7"/>
    <s v="L220923001"/>
    <n v="-11"/>
    <n v="81594"/>
    <n v="-897534"/>
    <m/>
    <m/>
    <n v="20230110"/>
    <s v="Dr Carlos Ramiro Llusca (Ecuador)"/>
    <m/>
  </r>
  <r>
    <d v="2023-08-18T00:00:00"/>
    <x v="8"/>
    <x v="1"/>
    <x v="1"/>
    <x v="19"/>
    <s v="TORNILLO SOLUTION LOGIC-A 2.0 MM X 12 MM"/>
    <x v="16"/>
    <s v="EE148367X1"/>
    <n v="-5"/>
    <n v="51750"/>
    <n v="-258750"/>
    <m/>
    <m/>
    <n v="20230107"/>
    <s v="Rodrigo García (Costa Rica)"/>
    <m/>
  </r>
  <r>
    <d v="2023-08-28T00:00:00"/>
    <x v="3"/>
    <x v="1"/>
    <x v="1"/>
    <x v="17"/>
    <s v="TORNILLO SOLUTION LOGIC-A ROSCA TOTAL 2.0 MM X 12 MM"/>
    <x v="14"/>
    <s v="EE148384X1"/>
    <n v="-1"/>
    <n v="51750"/>
    <n v="-51750"/>
    <m/>
    <m/>
    <m/>
    <s v="Muestra stand Ankyra Certificación"/>
    <s v="Catalina"/>
  </r>
  <r>
    <d v="2023-08-28T00:00:00"/>
    <x v="3"/>
    <x v="1"/>
    <x v="1"/>
    <x v="14"/>
    <s v="TORNILLO SOLUTION LOGIC-A 2.0 MM X 14 MM"/>
    <x v="8"/>
    <s v="EE142363X1"/>
    <n v="-1"/>
    <n v="51750"/>
    <n v="-51750"/>
    <m/>
    <m/>
    <m/>
    <s v="Muestra stand Ankyra Certificación"/>
    <s v="Catalina"/>
  </r>
  <r>
    <d v="2023-08-28T00:00:00"/>
    <x v="3"/>
    <x v="1"/>
    <x v="1"/>
    <x v="15"/>
    <s v="TORNILLO SOLUTION LOGIC-A 2.0 MM X 17 MM"/>
    <x v="12"/>
    <s v="EE148379X1"/>
    <n v="-1"/>
    <n v="51750"/>
    <n v="-51750"/>
    <m/>
    <m/>
    <m/>
    <s v="Muestra stand Ankyra Certificación"/>
    <s v="Catalina"/>
  </r>
  <r>
    <d v="2023-08-29T00:00:00"/>
    <x v="3"/>
    <x v="1"/>
    <x v="1"/>
    <x v="13"/>
    <s v="TORNILLO SOLUTION LOGIC-A 2.0 MM X 8.0 MM"/>
    <x v="6"/>
    <s v="EE148350X1"/>
    <n v="-20"/>
    <n v="51750"/>
    <n v="-1035000"/>
    <m/>
    <m/>
    <m/>
    <s v="CLEMI - Certificación"/>
    <s v="Virginia"/>
  </r>
  <r>
    <d v="2023-08-25T00:00:00"/>
    <x v="4"/>
    <x v="1"/>
    <x v="1"/>
    <x v="19"/>
    <s v="TORNILLO SOLUTION LOGIC-A 2.0 MM X 12 MM"/>
    <x v="16"/>
    <s v="EE148367X1"/>
    <n v="-6"/>
    <n v="51750"/>
    <n v="-310500"/>
    <m/>
    <m/>
    <n v="20230111"/>
    <s v="Smile Arc (Martinelli)"/>
    <m/>
  </r>
  <r>
    <d v="2023-08-29T00:00:00"/>
    <x v="3"/>
    <x v="1"/>
    <x v="1"/>
    <x v="14"/>
    <s v="TORNILLO SOLUTION LOGIC-A 2.0 MM X 14 MM"/>
    <x v="8"/>
    <s v="EE148376X1"/>
    <n v="-20"/>
    <n v="51750"/>
    <n v="-1035000"/>
    <m/>
    <m/>
    <m/>
    <s v="CLEMI - Certificación"/>
    <s v="Virginia"/>
  </r>
  <r>
    <d v="2023-08-29T00:00:00"/>
    <x v="3"/>
    <x v="1"/>
    <x v="1"/>
    <x v="15"/>
    <s v="TORNILLO SOLUTION LOGIC-A 2.0 MM X 17 MM"/>
    <x v="12"/>
    <s v="EE148379X1"/>
    <n v="-20"/>
    <n v="51750"/>
    <n v="-1035000"/>
    <m/>
    <m/>
    <m/>
    <s v="CLEMI - Certificación"/>
    <s v="Virginia"/>
  </r>
  <r>
    <d v="2023-08-29T00:00:00"/>
    <x v="3"/>
    <x v="0"/>
    <x v="1"/>
    <x v="2"/>
    <s v="Extensión mini implante"/>
    <x v="2"/>
    <m/>
    <n v="-5"/>
    <n v="102340"/>
    <n v="-511700"/>
    <m/>
    <m/>
    <m/>
    <s v="Muestra stand Ankyra Certificación"/>
    <s v="Catalina"/>
  </r>
  <r>
    <d v="2023-08-29T00:00:00"/>
    <x v="3"/>
    <x v="1"/>
    <x v="1"/>
    <x v="17"/>
    <s v="TORNILLO SOLUTION LOGIC-A ROSCA TOTAL 2.0MM X 12.0MM"/>
    <x v="14"/>
    <s v="EE152482X1"/>
    <n v="-20"/>
    <n v="51750"/>
    <n v="-1035000"/>
    <m/>
    <m/>
    <m/>
    <s v="CLEMI - Certificación"/>
    <s v="Elsa Arango"/>
  </r>
  <r>
    <d v="2023-08-29T00:00:00"/>
    <x v="7"/>
    <x v="0"/>
    <x v="1"/>
    <x v="31"/>
    <s v="Mango para contra ángulo - mini implante"/>
    <x v="23"/>
    <m/>
    <n v="-3"/>
    <n v="172550"/>
    <n v="-517650"/>
    <m/>
    <m/>
    <m/>
    <s v="CLEMI - Certificación"/>
    <s v="Elsa Arango"/>
  </r>
  <r>
    <d v="2023-08-29T00:00:00"/>
    <x v="3"/>
    <x v="0"/>
    <x v="1"/>
    <x v="30"/>
    <s v="Extensión corta, 25mm, mini implante, para contra ángulo"/>
    <x v="19"/>
    <m/>
    <n v="-2"/>
    <n v="83600"/>
    <n v="-167200"/>
    <m/>
    <m/>
    <m/>
    <s v="CLEMI - Certificación"/>
    <s v="Elsa Arango"/>
  </r>
  <r>
    <d v="2023-08-29T00:00:00"/>
    <x v="3"/>
    <x v="0"/>
    <x v="1"/>
    <x v="1"/>
    <s v="Mango anclaje rápido, corto-mini implante"/>
    <x v="1"/>
    <m/>
    <n v="-6"/>
    <n v="647360"/>
    <n v="-3884160"/>
    <m/>
    <m/>
    <m/>
    <s v="Muestra stand Ankyra Certificación"/>
    <s v="Catalina"/>
  </r>
  <r>
    <d v="2023-08-29T00:00:00"/>
    <x v="3"/>
    <x v="0"/>
    <x v="1"/>
    <x v="2"/>
    <s v="Extensión mini implante"/>
    <x v="2"/>
    <m/>
    <n v="-5"/>
    <n v="102340"/>
    <n v="-511700"/>
    <m/>
    <m/>
    <m/>
    <s v="Muestra stand Ankyra Certificación"/>
    <s v="Catalina"/>
  </r>
  <r>
    <d v="2023-08-28T00:00:00"/>
    <x v="3"/>
    <x v="1"/>
    <x v="1"/>
    <x v="16"/>
    <s v="TORNILLO SOLUTION LOGIC-A CABEZA ESFERICA 1.5 MM X 80"/>
    <x v="13"/>
    <s v="EE149532X1"/>
    <n v="1"/>
    <n v="51750"/>
    <n v="51750"/>
    <m/>
    <m/>
    <m/>
    <s v="Muestra stand Ankyra Certificación"/>
    <s v="Catalina"/>
  </r>
  <r>
    <d v="2023-08-28T00:00:00"/>
    <x v="3"/>
    <x v="1"/>
    <x v="1"/>
    <x v="12"/>
    <s v="TORNILLO SOLUTION LOGIC-A 1.5 MM X 8.0 MM"/>
    <x v="5"/>
    <s v="EE148345X1"/>
    <n v="1"/>
    <n v="51750"/>
    <n v="51750"/>
    <m/>
    <m/>
    <m/>
    <s v="Muestra stand Ankyra Certificación"/>
    <s v="Catalina"/>
  </r>
  <r>
    <d v="2023-08-28T00:00:00"/>
    <x v="3"/>
    <x v="1"/>
    <x v="1"/>
    <x v="13"/>
    <s v="TORNILLO SOLUTION LOGIC-A 2.0 MM X 8.0 MM"/>
    <x v="6"/>
    <s v="EE148350X1"/>
    <n v="1"/>
    <n v="51750"/>
    <n v="51750"/>
    <m/>
    <m/>
    <m/>
    <s v="Muestra stand Ankyra Certificación"/>
    <s v="Catalina"/>
  </r>
  <r>
    <d v="2023-08-25T00:00:00"/>
    <x v="4"/>
    <x v="1"/>
    <x v="0"/>
    <x v="25"/>
    <s v="A-1PL  Anchorage  Screw 2.0 x 10 mm, Round Hole"/>
    <x v="7"/>
    <s v="L220923001"/>
    <n v="-10"/>
    <n v="81594"/>
    <n v="-815940"/>
    <m/>
    <m/>
    <n v="20230111"/>
    <s v="Smile Arc (Martinelli)"/>
    <m/>
  </r>
  <r>
    <d v="2023-08-28T00:00:00"/>
    <x v="3"/>
    <x v="1"/>
    <x v="1"/>
    <x v="17"/>
    <s v="TORNILLO SOLUTION LOGIC-A ROSCA TOTAL 2.0 MM X 12 MM"/>
    <x v="14"/>
    <s v="EE148384X1"/>
    <n v="1"/>
    <n v="51750"/>
    <n v="51750"/>
    <m/>
    <m/>
    <m/>
    <s v="Muestra stand Ankyra Certificación"/>
    <s v="Catalina"/>
  </r>
  <r>
    <d v="2023-08-28T00:00:00"/>
    <x v="3"/>
    <x v="1"/>
    <x v="1"/>
    <x v="14"/>
    <s v="TORNILLO SOLUTION LOGIC-A 2.0 MM X 14 MM"/>
    <x v="8"/>
    <s v="EE142363X1"/>
    <n v="1"/>
    <n v="51750"/>
    <n v="51750"/>
    <m/>
    <m/>
    <m/>
    <s v="Muestra stand Ankyra Certificación"/>
    <s v="Catalina"/>
  </r>
  <r>
    <d v="2023-08-31T00:00:00"/>
    <x v="8"/>
    <x v="0"/>
    <x v="1"/>
    <x v="2"/>
    <s v="Extensión mini implante"/>
    <x v="2"/>
    <m/>
    <n v="-5"/>
    <n v="102340"/>
    <n v="-511700"/>
    <m/>
    <m/>
    <n v="20230117"/>
    <s v="Global Connection &amp; Innovation LLC (Mauricio Arbelaez - USA)"/>
    <m/>
  </r>
  <r>
    <d v="2023-08-31T00:00:00"/>
    <x v="4"/>
    <x v="0"/>
    <x v="1"/>
    <x v="30"/>
    <s v="Extensión corta, 25mm, mini implante, para contra ángulo"/>
    <x v="19"/>
    <m/>
    <n v="-5"/>
    <n v="83600"/>
    <n v="-418000"/>
    <m/>
    <m/>
    <n v="20230117"/>
    <s v="Global Connection &amp; Innovation LLC (Mauricio Arbelaez - USA)"/>
    <m/>
  </r>
  <r>
    <d v="2023-08-31T00:00:00"/>
    <x v="4"/>
    <x v="0"/>
    <x v="1"/>
    <x v="31"/>
    <s v="Mango para contra ángulo - mini implante"/>
    <x v="23"/>
    <m/>
    <n v="-5"/>
    <n v="172550"/>
    <n v="-862750"/>
    <s v="COP"/>
    <m/>
    <n v="20230117"/>
    <s v="Global Connection &amp; Innovation LLC (Mauricio Arbelaez - USA)"/>
    <m/>
  </r>
  <r>
    <d v="2023-08-31T00:00:00"/>
    <x v="3"/>
    <x v="1"/>
    <x v="1"/>
    <x v="16"/>
    <s v="TORNILLO SOLUTION LOGIC-A CABEZA ESFERICA 1.5 MM X 80"/>
    <x v="13"/>
    <s v="EE149532X1"/>
    <n v="-2"/>
    <n v="51750"/>
    <n v="-103500"/>
    <m/>
    <m/>
    <m/>
    <s v="Orthopremium - Consignación Dr Freddy Jácome"/>
    <s v="Virginia"/>
  </r>
  <r>
    <d v="2023-08-31T00:00:00"/>
    <x v="3"/>
    <x v="1"/>
    <x v="1"/>
    <x v="12"/>
    <s v="TORNILLO SOLUTION LOGIC-A 1.5 MM X 8.0 MM"/>
    <x v="5"/>
    <s v="EE148345X1"/>
    <n v="-2"/>
    <n v="51750"/>
    <n v="-103500"/>
    <m/>
    <m/>
    <m/>
    <s v="Orthopremium - Consignación Dr Freddy Jácome"/>
    <s v="Virginia"/>
  </r>
  <r>
    <d v="2023-08-31T00:00:00"/>
    <x v="3"/>
    <x v="1"/>
    <x v="1"/>
    <x v="13"/>
    <s v="TORNILLO SOLUTION LOGIC-A 2.0 MM X 8.0 MM"/>
    <x v="6"/>
    <s v="EE148350X1"/>
    <n v="-2"/>
    <n v="51750"/>
    <n v="-103500"/>
    <m/>
    <m/>
    <m/>
    <s v="Orthopremium - Consignación Dr Freddy Jácome"/>
    <s v="Virginia"/>
  </r>
  <r>
    <d v="2023-08-25T00:00:00"/>
    <x v="4"/>
    <x v="1"/>
    <x v="1"/>
    <x v="7"/>
    <s v="TORNILLO SOLUTION LOGIC-A 2.0 MM X 10 MM"/>
    <x v="7"/>
    <s v="EE148358X1"/>
    <n v="-6"/>
    <n v="51750"/>
    <n v="-310500"/>
    <m/>
    <m/>
    <n v="20230111"/>
    <s v="Smile Arc (Martinelli)"/>
    <m/>
  </r>
  <r>
    <d v="2023-08-29T00:00:00"/>
    <x v="3"/>
    <x v="1"/>
    <x v="1"/>
    <x v="19"/>
    <s v="TORNILLO SOLUTION LOGIC-A 2.0 MM X 12 MM"/>
    <x v="16"/>
    <s v="EE148367X1"/>
    <n v="-20"/>
    <n v="51750"/>
    <n v="-1035000"/>
    <m/>
    <m/>
    <m/>
    <s v="CLEMI - Certificación"/>
    <s v="Virginia"/>
  </r>
  <r>
    <d v="2023-08-31T00:00:00"/>
    <x v="3"/>
    <x v="1"/>
    <x v="1"/>
    <x v="17"/>
    <s v="TORNILLO SOLUTION LOGIC-A ROSCA TOTAL 2.0 MM X 12 MM"/>
    <x v="14"/>
    <s v="EE148384X1"/>
    <n v="-2"/>
    <n v="51750"/>
    <n v="-103500"/>
    <m/>
    <m/>
    <m/>
    <s v="Orthopremium - Consignación Dr Freddy Jácome"/>
    <s v="Virginia"/>
  </r>
  <r>
    <d v="2023-08-31T00:00:00"/>
    <x v="3"/>
    <x v="1"/>
    <x v="1"/>
    <x v="14"/>
    <s v="TORNILLO SOLUTION LOGIC-A 2.0 MM X 14 MM"/>
    <x v="8"/>
    <s v="EE142363X1"/>
    <n v="-2"/>
    <n v="51750"/>
    <n v="-103500"/>
    <m/>
    <m/>
    <m/>
    <s v="Orthopremium - Consignación Dr Freddy Jácome"/>
    <s v="Virginia"/>
  </r>
  <r>
    <d v="2023-08-31T00:00:00"/>
    <x v="3"/>
    <x v="1"/>
    <x v="1"/>
    <x v="15"/>
    <s v="TORNILLO SOLUTION LOGIC-A 2.0 MM X 17 MM"/>
    <x v="12"/>
    <s v="EE148379X1"/>
    <n v="-2"/>
    <n v="51750"/>
    <n v="-103500"/>
    <m/>
    <m/>
    <m/>
    <s v="Orthopremium - Consignación Dr Freddy Jácome"/>
    <s v="Virginia"/>
  </r>
  <r>
    <d v="2023-09-04T00:00:00"/>
    <x v="4"/>
    <x v="0"/>
    <x v="0"/>
    <x v="21"/>
    <s v="Handle Universal "/>
    <x v="17"/>
    <s v="NA"/>
    <n v="-4"/>
    <n v="505243.49166666658"/>
    <n v="-2020973.9666666663"/>
    <s v="COP"/>
    <m/>
    <n v="20230119"/>
    <s v="Sideral Business (Perú - Roger Echaiz)"/>
    <m/>
  </r>
  <r>
    <d v="2023-09-04T00:00:00"/>
    <x v="4"/>
    <x v="0"/>
    <x v="0"/>
    <x v="29"/>
    <s v="Universal Extension (A-1PII long blade)"/>
    <x v="2"/>
    <m/>
    <n v="-4"/>
    <n v="126823.496"/>
    <n v="-507293.984"/>
    <m/>
    <m/>
    <n v="20230119"/>
    <s v="Sideral Business (Perú - Roger Echaiz)"/>
    <m/>
  </r>
  <r>
    <d v="2023-09-04T00:00:00"/>
    <x v="4"/>
    <x v="0"/>
    <x v="0"/>
    <x v="23"/>
    <s v="Blade for Engine"/>
    <x v="19"/>
    <m/>
    <n v="-2"/>
    <n v="153420.53519000002"/>
    <n v="-306841.07038000005"/>
    <s v="COP"/>
    <m/>
    <n v="20230119"/>
    <s v="Sideral Business (Perú - Roger Echaiz)"/>
    <m/>
  </r>
  <r>
    <d v="2023-08-28T00:00:00"/>
    <x v="3"/>
    <x v="1"/>
    <x v="1"/>
    <x v="7"/>
    <s v="TORNILLO SOLUTION LOGIC-A 2.0 MM X 10 MM"/>
    <x v="7"/>
    <s v="EE148358X1"/>
    <n v="-1"/>
    <n v="51750"/>
    <n v="-51750"/>
    <m/>
    <m/>
    <m/>
    <s v="Muestra stand Ankyra Certificación"/>
    <s v="Catalina"/>
  </r>
  <r>
    <d v="2023-08-11T00:00:00"/>
    <x v="2"/>
    <x v="1"/>
    <x v="0"/>
    <x v="20"/>
    <s v="A-1PL  Anchorage  Screw 2.0 x 12 mm, Round Hole"/>
    <x v="16"/>
    <s v="L230105301"/>
    <n v="47"/>
    <n v="69131"/>
    <n v="3249157"/>
    <m/>
    <s v="FEV8585 - Orthopremium"/>
    <m/>
    <m/>
    <m/>
  </r>
  <r>
    <d v="2023-08-11T00:00:00"/>
    <x v="2"/>
    <x v="1"/>
    <x v="0"/>
    <x v="20"/>
    <s v="A-1PL  Anchorage  Screw 2.0 x 12 mm, Round Hole"/>
    <x v="16"/>
    <s v=" L230403301"/>
    <n v="100"/>
    <n v="69131"/>
    <n v="6913100"/>
    <m/>
    <s v="FEV8585 - Orthopremium"/>
    <m/>
    <m/>
    <m/>
  </r>
  <r>
    <d v="2023-09-04T00:00:00"/>
    <x v="4"/>
    <x v="1"/>
    <x v="0"/>
    <x v="24"/>
    <s v="A-1P IZC  Anchorage  Screw 2.0 x 14 mm, Half Threaded, Round Hole"/>
    <x v="20"/>
    <s v=" L230601801"/>
    <n v="-45"/>
    <n v="88882"/>
    <n v="-3999690"/>
    <s v="COP"/>
    <m/>
    <n v="20230119"/>
    <s v="Sideral Business (Perú - Roger Echaiz)"/>
    <m/>
  </r>
  <r>
    <d v="2023-09-04T00:00:00"/>
    <x v="7"/>
    <x v="0"/>
    <x v="1"/>
    <x v="31"/>
    <s v="Mango para contra ángulo - mini implante"/>
    <x v="23"/>
    <m/>
    <n v="-3"/>
    <n v="172550"/>
    <n v="-517650"/>
    <m/>
    <m/>
    <m/>
    <s v="CLEMI - Certificación"/>
    <s v="Elsa Arango"/>
  </r>
  <r>
    <d v="2023-09-04T00:00:00"/>
    <x v="3"/>
    <x v="0"/>
    <x v="1"/>
    <x v="30"/>
    <s v="Extensión corta, 25mm, mini implante, para contra ángulo"/>
    <x v="19"/>
    <m/>
    <n v="3"/>
    <n v="83600"/>
    <n v="250800"/>
    <m/>
    <m/>
    <m/>
    <s v="CLEMI - Certificación"/>
    <s v="Elsa Arango"/>
  </r>
  <r>
    <d v="2023-09-04T00:00:00"/>
    <x v="3"/>
    <x v="1"/>
    <x v="1"/>
    <x v="17"/>
    <s v="TORNILLO SOLUTION LOGIC-A ROSCA TOTAL 2.0 MM X 12 MM"/>
    <x v="14"/>
    <s v="EE148384X1"/>
    <n v="16"/>
    <n v="51750"/>
    <n v="828000"/>
    <m/>
    <m/>
    <m/>
    <s v="CLEMI - Certificación"/>
    <s v="Elsa Arango"/>
  </r>
  <r>
    <d v="2023-09-04T00:00:00"/>
    <x v="3"/>
    <x v="1"/>
    <x v="1"/>
    <x v="13"/>
    <s v="TORNILLO SOLUTION LOGIC-A 2.0 MM X 8.0 MM"/>
    <x v="6"/>
    <s v="EE148350X1"/>
    <n v="3"/>
    <n v="51750"/>
    <n v="155250"/>
    <m/>
    <m/>
    <m/>
    <s v="CLEMI - Certificación"/>
    <s v="Virginia"/>
  </r>
  <r>
    <d v="2023-09-04T00:00:00"/>
    <x v="3"/>
    <x v="1"/>
    <x v="1"/>
    <x v="14"/>
    <s v="TORNILLO SOLUTION LOGIC-A 2.0 MM X 14 MM"/>
    <x v="8"/>
    <s v="EE148376X1"/>
    <n v="3"/>
    <n v="51750"/>
    <n v="155250"/>
    <m/>
    <m/>
    <m/>
    <s v="CLEMI - Certificación"/>
    <s v="Virginia"/>
  </r>
  <r>
    <d v="2023-09-11T00:00:00"/>
    <x v="4"/>
    <x v="1"/>
    <x v="0"/>
    <x v="5"/>
    <s v="A-1PL  Anchorage  Screw 1.5 x 8 mm, Round Hole"/>
    <x v="5"/>
    <s v="L220602101"/>
    <n v="-5"/>
    <n v="65949.40444444443"/>
    <n v="-329747.02222222218"/>
    <m/>
    <m/>
    <n v="20230121"/>
    <s v="Medicona SRL (Guillermo Ramírez-Rep Dominicana)"/>
    <m/>
  </r>
  <r>
    <d v="2023-09-11T00:00:00"/>
    <x v="4"/>
    <x v="1"/>
    <x v="0"/>
    <x v="6"/>
    <s v="A-1PL  Anchorage  Screw 2.0 x 8 mm, Round Hole"/>
    <x v="6"/>
    <s v="L220504801"/>
    <n v="-4"/>
    <n v="81594"/>
    <n v="-326376"/>
    <m/>
    <m/>
    <n v="20230121"/>
    <s v="Medicona SRL (Guillermo Ramírez-Rep Dominicana)"/>
    <m/>
  </r>
  <r>
    <d v="2023-08-28T00:00:00"/>
    <x v="3"/>
    <x v="1"/>
    <x v="1"/>
    <x v="7"/>
    <s v="TORNILLO SOLUTION LOGIC-A 2.0 MM X 10 MM"/>
    <x v="7"/>
    <s v="EE148358X1"/>
    <n v="1"/>
    <n v="51750"/>
    <n v="51750"/>
    <m/>
    <m/>
    <m/>
    <s v="Muestra stand Ankyra Certificación"/>
    <s v="Catalina"/>
  </r>
  <r>
    <d v="2023-08-31T00:00:00"/>
    <x v="3"/>
    <x v="1"/>
    <x v="1"/>
    <x v="7"/>
    <s v="TORNILLO SOLUTION LOGIC-A 2.0 MM X 10 MM"/>
    <x v="7"/>
    <s v="EE148358X1"/>
    <n v="-2"/>
    <n v="51750"/>
    <n v="-103500"/>
    <m/>
    <m/>
    <m/>
    <s v="Orthopremium - Consignación Dr Freddy Jácome"/>
    <s v="Virginia"/>
  </r>
  <r>
    <d v="2023-08-18T00:00:00"/>
    <x v="4"/>
    <x v="1"/>
    <x v="0"/>
    <x v="20"/>
    <s v="A-1PL  Anchorage  Screw 2.0 x 12 mm, Round Hole"/>
    <x v="16"/>
    <s v="L230105301"/>
    <n v="-5"/>
    <n v="81594"/>
    <n v="-407970"/>
    <m/>
    <m/>
    <n v="20230107"/>
    <s v="Rodrigo García (Costa Rica)"/>
    <m/>
  </r>
  <r>
    <d v="2023-09-11T00:00:00"/>
    <x v="4"/>
    <x v="1"/>
    <x v="0"/>
    <x v="8"/>
    <s v="A-1PL  Anchorage  Screw 2.0 x 14 mm, Round Hole"/>
    <x v="8"/>
    <s v="L220900101"/>
    <n v="-5"/>
    <n v="69131"/>
    <n v="-345655"/>
    <m/>
    <m/>
    <n v="20230121"/>
    <s v="Medicona SRL (Guillermo Ramírez-Rep Dominicana)"/>
    <m/>
  </r>
  <r>
    <d v="2023-09-11T00:00:00"/>
    <x v="4"/>
    <x v="1"/>
    <x v="0"/>
    <x v="8"/>
    <s v="A-1PL  Anchorage  Screw 2.0 x 14 mm, Round Hole"/>
    <x v="8"/>
    <s v=" L220304601"/>
    <n v="-2"/>
    <n v="69131"/>
    <n v="-138262"/>
    <s v="COP"/>
    <m/>
    <n v="20230121"/>
    <s v="Medicona SRL (Guillermo Ramírez-Rep Dominicana)"/>
    <m/>
  </r>
  <r>
    <d v="2023-09-11T00:00:00"/>
    <x v="4"/>
    <x v="1"/>
    <x v="0"/>
    <x v="24"/>
    <s v="A-1P IZC  Anchorage  Screw 2.0 x 14 mm, Half Threaded, Round Hole"/>
    <x v="20"/>
    <s v=" L230601801"/>
    <n v="-10"/>
    <n v="88882"/>
    <n v="-888820"/>
    <s v="COP"/>
    <m/>
    <n v="20230121"/>
    <s v="Medicona SRL (Guillermo Ramírez-Rep Dominicana)"/>
    <m/>
  </r>
  <r>
    <d v="2023-09-11T00:00:00"/>
    <x v="4"/>
    <x v="1"/>
    <x v="0"/>
    <x v="22"/>
    <s v="A-1P IZC  Anchorage  Screw 2.0 x 17 mm, Half Threaded, Round Hole"/>
    <x v="18"/>
    <s v=" L230500801"/>
    <n v="-3"/>
    <n v="75398.578723404251"/>
    <n v="-226195.73617021274"/>
    <m/>
    <m/>
    <n v="20230121"/>
    <s v="Medicona SRL (Guillermo Ramírez-Rep Dominicana)"/>
    <m/>
  </r>
  <r>
    <d v="2023-09-11T00:00:00"/>
    <x v="4"/>
    <x v="0"/>
    <x v="0"/>
    <x v="21"/>
    <s v="Handle Universal "/>
    <x v="17"/>
    <s v="NA"/>
    <n v="-1"/>
    <n v="505243.49166666658"/>
    <n v="-505243.49166666658"/>
    <s v="COP"/>
    <m/>
    <n v="20230121"/>
    <s v="Medicona SRL (Guillermo Ramírez-Rep Dominicana)"/>
    <m/>
  </r>
  <r>
    <d v="2023-09-11T00:00:00"/>
    <x v="4"/>
    <x v="0"/>
    <x v="0"/>
    <x v="29"/>
    <s v="Universal Extension (A-1PII long blade)"/>
    <x v="2"/>
    <m/>
    <n v="-1"/>
    <n v="126823.496"/>
    <n v="-126823.496"/>
    <m/>
    <m/>
    <n v="20230121"/>
    <s v="Medicona SRL (Guillermo Ramírez-Rep Dominicana)"/>
    <m/>
  </r>
  <r>
    <d v="2023-08-25T00:00:00"/>
    <x v="4"/>
    <x v="1"/>
    <x v="0"/>
    <x v="20"/>
    <s v="A-1PL  Anchorage  Screw 2.0 x 12 mm, Round Hole"/>
    <x v="16"/>
    <s v="L230105301"/>
    <n v="-20"/>
    <n v="81594"/>
    <n v="-1631880"/>
    <m/>
    <m/>
    <n v="20230110"/>
    <s v="Dr Carlos Ramiro Llusca (Ecuador)"/>
    <m/>
  </r>
  <r>
    <d v="2023-08-30T00:00:00"/>
    <x v="3"/>
    <x v="1"/>
    <x v="0"/>
    <x v="8"/>
    <s v="A-1PL  Anchorage  Screw 2.0 x 14 mm, Round Hole"/>
    <x v="8"/>
    <s v=" L220304601"/>
    <n v="-4"/>
    <n v="69131"/>
    <n v="-276524"/>
    <s v="COP"/>
    <m/>
    <m/>
    <s v="Cruza con préstamo 10-may. Se entregó a Dr Llusca en SAIC como préstamo a Jattin"/>
    <s v="Jattin"/>
  </r>
  <r>
    <d v="2023-09-13T00:00:00"/>
    <x v="3"/>
    <x v="1"/>
    <x v="0"/>
    <x v="24"/>
    <s v="A-1P IZC  Anchorage  Screw 2.0 x 14 mm, Half Threaded, Round Hole"/>
    <x v="20"/>
    <s v=" L230500701"/>
    <n v="-2"/>
    <n v="88882"/>
    <n v="-177764"/>
    <s v="COP"/>
    <m/>
    <m/>
    <s v="Cruza con préstamo 10-may."/>
    <s v="Jattin"/>
  </r>
  <r>
    <d v="2023-09-13T00:00:00"/>
    <x v="3"/>
    <x v="1"/>
    <x v="0"/>
    <x v="24"/>
    <s v="A-1P IZC  Anchorage  Screw 2.0 x 14 mm, Half Threaded, Round Hole"/>
    <x v="20"/>
    <s v=" L230601801"/>
    <n v="-5"/>
    <n v="88882"/>
    <n v="-444410"/>
    <s v="COP"/>
    <m/>
    <m/>
    <s v="Cruza con préstamo 10-may."/>
    <s v="Jattin"/>
  </r>
  <r>
    <d v="2023-09-13T00:00:00"/>
    <x v="3"/>
    <x v="1"/>
    <x v="0"/>
    <x v="27"/>
    <s v="V Anchorage Screw 1.4 x 8mm, w/o Hole"/>
    <x v="21"/>
    <s v="L221110101"/>
    <n v="-11"/>
    <n v="93249"/>
    <n v="-1025739"/>
    <m/>
    <m/>
    <m/>
    <s v="Cruza con préstamo 10-may."/>
    <s v="Jattin"/>
  </r>
  <r>
    <d v="2023-08-25T00:00:00"/>
    <x v="4"/>
    <x v="1"/>
    <x v="0"/>
    <x v="20"/>
    <s v="A-1PL  Anchorage  Screw 2.0 x 12 mm, Round Hole"/>
    <x v="16"/>
    <s v="L230105301"/>
    <n v="-10"/>
    <n v="81594"/>
    <n v="-815940"/>
    <m/>
    <m/>
    <n v="20230110"/>
    <s v="Dr Carlos Ramiro Llusca (Ecuador)"/>
    <m/>
  </r>
  <r>
    <d v="2023-08-25T00:00:00"/>
    <x v="4"/>
    <x v="1"/>
    <x v="0"/>
    <x v="20"/>
    <s v="A-1PL  Anchorage  Screw 2.0 x 12 mm, Round Hole"/>
    <x v="16"/>
    <s v="L230105301"/>
    <n v="-20"/>
    <n v="81594"/>
    <n v="-1631880"/>
    <m/>
    <m/>
    <n v="20230111"/>
    <s v="Smile Arc (Martinelli)"/>
    <m/>
  </r>
  <r>
    <d v="2023-09-04T00:00:00"/>
    <x v="4"/>
    <x v="1"/>
    <x v="0"/>
    <x v="20"/>
    <s v="A-1PL  Anchorage  Screw 2.0 x 12 mm, Round Hole"/>
    <x v="16"/>
    <s v="L221107201"/>
    <n v="-25"/>
    <n v="65949.40444444443"/>
    <n v="-1648735.1111111108"/>
    <m/>
    <m/>
    <n v="20230119"/>
    <s v="Sideral Business (Perú - Roger Echaiz)"/>
    <m/>
  </r>
  <r>
    <d v="2023-08-31T00:00:00"/>
    <x v="3"/>
    <x v="1"/>
    <x v="1"/>
    <x v="19"/>
    <s v="TORNILLO SOLUTION LOGIC-A 2.0 MM X 12 MM"/>
    <x v="16"/>
    <s v="EE148367X1"/>
    <n v="-2"/>
    <n v="51750"/>
    <n v="-103500"/>
    <m/>
    <m/>
    <m/>
    <s v="Orthopremium - Consignación Dr Freddy Jácome"/>
    <s v="Virginia"/>
  </r>
  <r>
    <d v="2023-09-15T00:00:00"/>
    <x v="2"/>
    <x v="1"/>
    <x v="1"/>
    <x v="15"/>
    <s v="TORNILLO SOLUTION LOGIC-A 2.0 MM X 17 MM"/>
    <x v="12"/>
    <s v="EE160215X1"/>
    <n v="50"/>
    <n v="51750"/>
    <n v="2587500"/>
    <m/>
    <s v="FV-120613"/>
    <m/>
    <m/>
    <m/>
  </r>
  <r>
    <d v="2023-09-15T00:00:00"/>
    <x v="2"/>
    <x v="1"/>
    <x v="1"/>
    <x v="33"/>
    <s v="TORNILLO SOLUTION LOGIC-A 2.0 MM X 20 MM"/>
    <x v="25"/>
    <s v="EE160216X1"/>
    <n v="50"/>
    <n v="60750"/>
    <n v="3037500"/>
    <m/>
    <s v="FV-120613"/>
    <m/>
    <m/>
    <m/>
  </r>
  <r>
    <d v="2023-09-15T00:00:00"/>
    <x v="2"/>
    <x v="1"/>
    <x v="1"/>
    <x v="34"/>
    <s v="TORNILLO SOLUTION LOGIC-A 2.0 MM X 25 MM"/>
    <x v="26"/>
    <s v="EE160217X1"/>
    <n v="50"/>
    <n v="60750"/>
    <n v="3037500"/>
    <m/>
    <s v="FV-120613"/>
    <m/>
    <m/>
    <m/>
  </r>
  <r>
    <d v="2023-09-15T00:00:00"/>
    <x v="2"/>
    <x v="1"/>
    <x v="1"/>
    <x v="35"/>
    <s v="TORNILLO SOLUTION LOGIC-A 2.0 MM X 30 MM"/>
    <x v="27"/>
    <s v="EE160218X1"/>
    <n v="50"/>
    <n v="60750"/>
    <n v="3037500"/>
    <m/>
    <s v="FV-120613"/>
    <m/>
    <m/>
    <m/>
  </r>
  <r>
    <d v="2023-09-15T00:00:00"/>
    <x v="2"/>
    <x v="1"/>
    <x v="1"/>
    <x v="36"/>
    <s v="TORNILLO SOLUTION LOGIC-A 2.0 MM X 35 MM"/>
    <x v="28"/>
    <s v="EE160219X1"/>
    <n v="50"/>
    <n v="60750"/>
    <n v="3037500"/>
    <m/>
    <s v="FV-120613"/>
    <m/>
    <m/>
    <m/>
  </r>
  <r>
    <d v="2023-09-15T00:00:00"/>
    <x v="2"/>
    <x v="1"/>
    <x v="1"/>
    <x v="37"/>
    <s v="TORNILLO SOLUTION LOGIC-A 2.0 MM X 40 MM"/>
    <x v="29"/>
    <s v="CL160220X1"/>
    <n v="50"/>
    <n v="60750"/>
    <n v="3037500"/>
    <m/>
    <s v="FV-120613"/>
    <m/>
    <m/>
    <m/>
  </r>
  <r>
    <d v="2023-09-21T00:00:00"/>
    <x v="4"/>
    <x v="1"/>
    <x v="1"/>
    <x v="12"/>
    <s v="TORNILLO SOLUTION LOGIC-A 1.5 MM X 8.0 MM"/>
    <x v="5"/>
    <s v="EE148345X1"/>
    <n v="-30"/>
    <n v="51750"/>
    <n v="-1552500"/>
    <m/>
    <m/>
    <n v="20230123"/>
    <s v="Comercial S &amp; K SpA (Juan Peña)"/>
    <m/>
  </r>
  <r>
    <d v="2023-09-21T00:00:00"/>
    <x v="4"/>
    <x v="1"/>
    <x v="1"/>
    <x v="13"/>
    <s v="TORNILLO SOLUTION LOGIC-A 2.0 MM X 8.0 MM"/>
    <x v="6"/>
    <s v="EE148350X1"/>
    <n v="-26"/>
    <n v="51750"/>
    <n v="-1345500"/>
    <m/>
    <m/>
    <n v="20230123"/>
    <s v="Comercial S &amp; K SpA (Juan Peña)"/>
    <m/>
  </r>
  <r>
    <d v="2023-09-21T00:00:00"/>
    <x v="4"/>
    <x v="1"/>
    <x v="1"/>
    <x v="13"/>
    <s v="TORNILLO SOLUTION LOGIC-A 2.0 MM X 8.0 MM"/>
    <x v="6"/>
    <s v="EE121923X1"/>
    <n v="-2"/>
    <n v="51750"/>
    <n v="-103500"/>
    <m/>
    <m/>
    <n v="20230123"/>
    <s v="Comercial S &amp; K SpA (Juan Peña)"/>
    <m/>
  </r>
  <r>
    <d v="2023-09-21T00:00:00"/>
    <x v="4"/>
    <x v="1"/>
    <x v="1"/>
    <x v="13"/>
    <s v="TORNILLO SOLUTION LOGIC-A 2.0 MM X 8.0 MM"/>
    <x v="6"/>
    <s v="EE121923X1"/>
    <n v="-8"/>
    <n v="51750"/>
    <n v="-414000"/>
    <m/>
    <m/>
    <n v="20230123"/>
    <s v="Comercial S &amp; K SpA (Juan Peña)"/>
    <m/>
  </r>
  <r>
    <d v="2023-09-21T00:00:00"/>
    <x v="4"/>
    <x v="1"/>
    <x v="1"/>
    <x v="13"/>
    <s v="TORNILLO SOLUTION LOGIC-A 2.0 MM X 8.0 MM"/>
    <x v="6"/>
    <s v="EE141994X1"/>
    <n v="-8"/>
    <n v="51750"/>
    <n v="-414000"/>
    <m/>
    <m/>
    <n v="20230123"/>
    <s v="Comercial S &amp; K SpA (Juan Peña)"/>
    <m/>
  </r>
  <r>
    <d v="2023-09-21T00:00:00"/>
    <x v="4"/>
    <x v="1"/>
    <x v="1"/>
    <x v="13"/>
    <s v="TORNILLO SOLUTION LOGIC-A 2.0 MM X 8.0 MM"/>
    <x v="6"/>
    <s v="EE152481X1"/>
    <n v="-6"/>
    <n v="51750"/>
    <n v="-310500"/>
    <m/>
    <m/>
    <n v="20230123"/>
    <s v="Comercial S &amp; K SpA (Juan Peña)"/>
    <m/>
  </r>
  <r>
    <d v="2023-09-04T00:00:00"/>
    <x v="4"/>
    <x v="1"/>
    <x v="0"/>
    <x v="25"/>
    <s v="A-1PL  Anchorage  Screw 2.0 x 10 mm, Round Hole"/>
    <x v="7"/>
    <s v="L220923001"/>
    <n v="-15"/>
    <n v="81594"/>
    <n v="-1223910"/>
    <m/>
    <m/>
    <n v="20230119"/>
    <s v="Sideral Business (Perú - Roger Echaiz)"/>
    <m/>
  </r>
  <r>
    <d v="2023-09-11T00:00:00"/>
    <x v="4"/>
    <x v="1"/>
    <x v="0"/>
    <x v="25"/>
    <s v="A-1PL  Anchorage  Screw 2.0 x 10 mm, Round Hole"/>
    <x v="7"/>
    <s v="L220923001"/>
    <n v="-17"/>
    <n v="81594"/>
    <n v="-1387098"/>
    <m/>
    <m/>
    <n v="20230121"/>
    <s v="Medicona SRL (Guillermo Ramírez-Rep Dominicana)"/>
    <m/>
  </r>
  <r>
    <d v="2023-09-11T00:00:00"/>
    <x v="4"/>
    <x v="1"/>
    <x v="0"/>
    <x v="25"/>
    <s v="A-1PL  Anchorage  Screw 2.0 x 10 mm, Round Hole"/>
    <x v="7"/>
    <s v=" L230601001"/>
    <n v="-3"/>
    <n v="69131"/>
    <n v="-207393"/>
    <m/>
    <m/>
    <n v="20230121"/>
    <s v="Medicona SRL (Guillermo Ramírez-Rep Dominicana)"/>
    <m/>
  </r>
  <r>
    <d v="2023-09-21T00:00:00"/>
    <x v="4"/>
    <x v="1"/>
    <x v="1"/>
    <x v="7"/>
    <s v="TORNILLO SOLUTION LOGIC-A 2.0 MM X 10 MM"/>
    <x v="7"/>
    <s v="EE148358X1"/>
    <n v="-4"/>
    <n v="51750"/>
    <n v="-207000"/>
    <m/>
    <m/>
    <n v="20230123"/>
    <s v="Comercial S &amp; K SpA (Juan Peña)"/>
    <m/>
  </r>
  <r>
    <d v="2023-09-21T00:00:00"/>
    <x v="4"/>
    <x v="1"/>
    <x v="1"/>
    <x v="7"/>
    <s v="TORNILLO SOLUTION LOGIC-A 2.0 MM X 10 MM"/>
    <x v="7"/>
    <s v="EE148353X1"/>
    <n v="-1"/>
    <n v="51750"/>
    <n v="-51750"/>
    <m/>
    <m/>
    <n v="20230123"/>
    <s v="Comercial S &amp; K SpA (Juan Peña)"/>
    <m/>
  </r>
  <r>
    <d v="2023-09-04T00:00:00"/>
    <x v="3"/>
    <x v="1"/>
    <x v="1"/>
    <x v="19"/>
    <s v="TORNILLO SOLUTION LOGIC-A 2.0 MM X 12 MM"/>
    <x v="16"/>
    <s v="EE148367X1"/>
    <n v="20"/>
    <n v="51750"/>
    <n v="1035000"/>
    <m/>
    <m/>
    <m/>
    <s v="CLEMI - Certificación"/>
    <s v="Virginia"/>
  </r>
  <r>
    <d v="2023-09-15T00:00:00"/>
    <x v="2"/>
    <x v="1"/>
    <x v="1"/>
    <x v="19"/>
    <s v="TORNILLO SOLUTION LOGIC-A 2.0 MM X 12 MM"/>
    <x v="16"/>
    <s v="EE160214X1"/>
    <n v="80"/>
    <n v="51750"/>
    <n v="4140000"/>
    <m/>
    <s v="FV-120613"/>
    <m/>
    <m/>
    <m/>
  </r>
  <r>
    <d v="2023-09-21T00:00:00"/>
    <x v="4"/>
    <x v="1"/>
    <x v="1"/>
    <x v="19"/>
    <s v="TORNILLO SOLUTION LOGIC-A 2.0 MM X 12 MM"/>
    <x v="16"/>
    <s v="EE148367X1"/>
    <n v="-45"/>
    <n v="51750"/>
    <n v="-2328750"/>
    <m/>
    <m/>
    <n v="20230123"/>
    <s v="Comercial S &amp; K SpA (Juan Peña)"/>
    <m/>
  </r>
  <r>
    <d v="2023-09-21T00:00:00"/>
    <x v="4"/>
    <x v="1"/>
    <x v="1"/>
    <x v="14"/>
    <s v="TORNILLO SOLUTION LOGIC-A 2.0 MM X 14 MM"/>
    <x v="8"/>
    <s v="EE142363X1"/>
    <n v="-3"/>
    <n v="51750"/>
    <n v="-155250"/>
    <m/>
    <m/>
    <n v="20230123"/>
    <s v="Comercial S &amp; K SpA (Juan Peña)"/>
    <m/>
  </r>
  <r>
    <d v="2023-09-21T00:00:00"/>
    <x v="4"/>
    <x v="1"/>
    <x v="1"/>
    <x v="14"/>
    <s v="TORNILLO SOLUTION LOGIC-A 2.0 MM X 14 MM"/>
    <x v="8"/>
    <s v="EE148376X1"/>
    <n v="-43"/>
    <n v="51750"/>
    <n v="-2225250"/>
    <m/>
    <m/>
    <n v="20230123"/>
    <s v="Comercial S &amp; K SpA (Juan Peña)"/>
    <m/>
  </r>
  <r>
    <d v="2023-09-21T00:00:00"/>
    <x v="4"/>
    <x v="1"/>
    <x v="1"/>
    <x v="14"/>
    <s v="TORNILLO SOLUTION LOGIC-A 2.0 MM X 14 MM"/>
    <x v="8"/>
    <s v="EE148373X1"/>
    <n v="-4"/>
    <n v="51750"/>
    <n v="-207000"/>
    <m/>
    <m/>
    <n v="20230123"/>
    <s v="Comercial S &amp; K SpA (Juan Peña)"/>
    <m/>
  </r>
  <r>
    <d v="2023-09-21T00:00:00"/>
    <x v="4"/>
    <x v="1"/>
    <x v="1"/>
    <x v="15"/>
    <s v="TORNILLO SOLUTION LOGIC-A 2.0 MM X 17 MM"/>
    <x v="12"/>
    <s v="EE160215X1"/>
    <n v="-30"/>
    <n v="51750"/>
    <n v="-1552500"/>
    <m/>
    <m/>
    <n v="20230123"/>
    <s v="Comercial S &amp; K SpA (Juan Peña)"/>
    <m/>
  </r>
  <r>
    <d v="2023-09-21T00:00:00"/>
    <x v="4"/>
    <x v="1"/>
    <x v="1"/>
    <x v="17"/>
    <s v="TORNILLO SOLUTION LOGIC-A ROSCA TOTAL 2.0 MM X 12 MM"/>
    <x v="14"/>
    <s v="EE148384X1"/>
    <n v="-17"/>
    <n v="51750"/>
    <n v="-879750"/>
    <m/>
    <m/>
    <n v="20230123"/>
    <s v="Comercial S &amp; K SpA (Juan Peña)"/>
    <m/>
  </r>
  <r>
    <d v="2023-09-21T00:00:00"/>
    <x v="4"/>
    <x v="1"/>
    <x v="1"/>
    <x v="17"/>
    <s v="TORNILLO SOLUTION LOGIC-A ROSCA TOTAL 2.0MM X 12MM"/>
    <x v="14"/>
    <s v="EE148385X1"/>
    <n v="-33"/>
    <n v="51750"/>
    <n v="-1707750"/>
    <m/>
    <m/>
    <n v="20230123"/>
    <s v="Comercial S &amp; K SpA (Juan Peña)"/>
    <m/>
  </r>
  <r>
    <d v="2023-09-21T00:00:00"/>
    <x v="4"/>
    <x v="0"/>
    <x v="1"/>
    <x v="31"/>
    <s v="Mango para contra ángulo - mini implante"/>
    <x v="23"/>
    <m/>
    <n v="-10"/>
    <n v="172550"/>
    <n v="-1725500"/>
    <s v="COP"/>
    <m/>
    <n v="20230123"/>
    <s v="Comercial S &amp; K SpA (Juan Peña)"/>
    <m/>
  </r>
  <r>
    <d v="2023-09-21T00:00:00"/>
    <x v="4"/>
    <x v="0"/>
    <x v="1"/>
    <x v="30"/>
    <s v="Extensión corta, 25mm, mini implante, para contra ángulo"/>
    <x v="19"/>
    <m/>
    <n v="-10"/>
    <n v="83600"/>
    <n v="-836000"/>
    <m/>
    <m/>
    <n v="20230123"/>
    <s v="Comercial S &amp; K SpA (Juan Peña)"/>
    <m/>
  </r>
  <r>
    <d v="2023-09-22T00:00:00"/>
    <x v="4"/>
    <x v="1"/>
    <x v="0"/>
    <x v="3"/>
    <s v="A-1PL  Anchorage  Screw 1.3 x 8 mm, Round Hole"/>
    <x v="3"/>
    <s v="L210206901"/>
    <n v="-6"/>
    <n v="73331"/>
    <n v="-439986"/>
    <m/>
    <m/>
    <n v="20230124"/>
    <s v="Dr Carlos Ramiro Llusca (Ecuador)"/>
    <m/>
  </r>
  <r>
    <d v="2023-09-22T00:00:00"/>
    <x v="4"/>
    <x v="1"/>
    <x v="0"/>
    <x v="27"/>
    <s v="V Anchorage Screw 1.4 x 8mm, w/o Hole"/>
    <x v="21"/>
    <s v="L221110101"/>
    <n v="-4"/>
    <n v="93249"/>
    <n v="-372996"/>
    <m/>
    <m/>
    <n v="20230124"/>
    <s v="Dr Carlos Ramiro Llusca (Ecuador)"/>
    <m/>
  </r>
  <r>
    <d v="2023-09-22T00:00:00"/>
    <x v="4"/>
    <x v="1"/>
    <x v="0"/>
    <x v="27"/>
    <s v="V Anchorage Screw 1.4 x 8mm, w/o Hole"/>
    <x v="21"/>
    <s v="L221110101"/>
    <n v="-1"/>
    <n v="79213.829545454559"/>
    <n v="-79213.829545454559"/>
    <m/>
    <m/>
    <n v="20230124"/>
    <s v="Dr Carlos Ramiro Llusca (Ecuador)"/>
    <m/>
  </r>
  <r>
    <d v="2023-09-22T00:00:00"/>
    <x v="4"/>
    <x v="1"/>
    <x v="0"/>
    <x v="5"/>
    <s v="A-1PL  Anchorage  Screw 1.5 x 8 mm, Round Hole"/>
    <x v="5"/>
    <s v="L220602101"/>
    <n v="-9"/>
    <n v="81594"/>
    <n v="-734346"/>
    <m/>
    <m/>
    <n v="20230124"/>
    <s v="Dr Carlos Ramiro Llusca (Ecuador)"/>
    <m/>
  </r>
  <r>
    <d v="2023-09-22T00:00:00"/>
    <x v="4"/>
    <x v="1"/>
    <x v="0"/>
    <x v="5"/>
    <s v="A-1PL  Anchorage  Screw 1.5 x 8 mm, Round Hole"/>
    <x v="5"/>
    <s v="L230206401"/>
    <n v="-2"/>
    <n v="69875.829545454544"/>
    <n v="-139751.65909090909"/>
    <m/>
    <m/>
    <n v="20230124"/>
    <s v="Dr Carlos Ramiro Llusca (Ecuador)"/>
    <m/>
  </r>
  <r>
    <d v="2023-09-22T00:00:00"/>
    <x v="4"/>
    <x v="1"/>
    <x v="0"/>
    <x v="6"/>
    <s v="A-1PL  Anchorage  Screw 2.0 x 8 mm, Round Hole"/>
    <x v="6"/>
    <s v="L220504801"/>
    <n v="-16"/>
    <n v="81594"/>
    <n v="-1305504"/>
    <m/>
    <m/>
    <n v="20230124"/>
    <s v="Dr Carlos Ramiro Llusca (Ecuador)"/>
    <m/>
  </r>
  <r>
    <d v="2023-09-21T00:00:00"/>
    <x v="4"/>
    <x v="1"/>
    <x v="1"/>
    <x v="7"/>
    <s v="TORNILLO SOLUTION LOGIC-A 2.0 MM X 10 MM"/>
    <x v="7"/>
    <s v="EE133303X1"/>
    <n v="-12"/>
    <n v="51750"/>
    <n v="-621000"/>
    <m/>
    <m/>
    <n v="20230123"/>
    <s v="Comercial S &amp; K SpA (Juan Peña)"/>
    <m/>
  </r>
  <r>
    <d v="2023-09-04T00:00:00"/>
    <x v="4"/>
    <x v="1"/>
    <x v="0"/>
    <x v="20"/>
    <s v="A-1PL  Anchorage  Screw 2.0 x 12 mm, Round Hole"/>
    <x v="16"/>
    <s v="L230105301"/>
    <n v="-2"/>
    <n v="81594"/>
    <n v="-163188"/>
    <m/>
    <m/>
    <n v="20230119"/>
    <s v="Sideral Business (Perú - Roger Echaiz)"/>
    <m/>
  </r>
  <r>
    <d v="2023-09-11T00:00:00"/>
    <x v="4"/>
    <x v="1"/>
    <x v="0"/>
    <x v="20"/>
    <s v="A-1PL  Anchorage  Screw 2.0 x 12 mm, Round Hole"/>
    <x v="16"/>
    <s v="L221107201"/>
    <n v="-15"/>
    <n v="65949.40444444443"/>
    <n v="-989241.06666666642"/>
    <m/>
    <m/>
    <n v="20230121"/>
    <s v="Medicona SRL (Guillermo Ramírez-Rep Dominicana)"/>
    <m/>
  </r>
  <r>
    <d v="2023-09-22T00:00:00"/>
    <x v="4"/>
    <x v="1"/>
    <x v="0"/>
    <x v="8"/>
    <s v="A-1PL  Anchorage  Screw 2.0 x 14 mm, Round Hole"/>
    <x v="8"/>
    <s v=" L220304601"/>
    <n v="-6"/>
    <n v="69131"/>
    <n v="-414786"/>
    <s v="COP"/>
    <m/>
    <n v="20230124"/>
    <s v="Dr Carlos Ramiro Llusca (Ecuador)"/>
    <m/>
  </r>
  <r>
    <d v="2023-09-22T00:00:00"/>
    <x v="4"/>
    <x v="1"/>
    <x v="0"/>
    <x v="22"/>
    <s v="A-1P IZC  Anchorage  Screw 2.0 x 17 mm, Half Threaded, Round Hole"/>
    <x v="18"/>
    <s v=" L230500801"/>
    <n v="-10"/>
    <n v="75398.578723404251"/>
    <n v="-753985.78723404254"/>
    <m/>
    <m/>
    <n v="20230124"/>
    <s v="Dr Carlos Ramiro Llusca (Ecuador)"/>
    <m/>
  </r>
  <r>
    <d v="2023-09-22T00:00:00"/>
    <x v="4"/>
    <x v="1"/>
    <x v="0"/>
    <x v="38"/>
    <s v="A-1N Anchorage screw 1.5 x 8mm, None-head, w/groove (Brackeet screw) "/>
    <x v="31"/>
    <s v="L191121001"/>
    <n v="-8"/>
    <n v="1"/>
    <n v="-8"/>
    <s v="USD"/>
    <m/>
    <n v="20230124"/>
    <s v="Dr Carlos Ramiro Llusca (Ecuador)"/>
    <m/>
  </r>
  <r>
    <d v="2023-09-22T00:00:00"/>
    <x v="4"/>
    <x v="0"/>
    <x v="0"/>
    <x v="26"/>
    <s v="3rd Generation Rapid Palatal Expansion #11 set"/>
    <x v="30"/>
    <m/>
    <n v="-3"/>
    <n v="331339.82954545453"/>
    <n v="-994019.48863636353"/>
    <s v="COP"/>
    <m/>
    <n v="20230124"/>
    <s v="Dr Carlos Ramiro Llusca (Ecuador)"/>
    <m/>
  </r>
  <r>
    <d v="2023-09-22T00:00:00"/>
    <x v="4"/>
    <x v="0"/>
    <x v="0"/>
    <x v="23"/>
    <s v="Blade for Engine"/>
    <x v="19"/>
    <m/>
    <n v="-3"/>
    <n v="153420.53519000002"/>
    <n v="-460261.60557000007"/>
    <s v="COP"/>
    <m/>
    <n v="20230124"/>
    <s v="Dr Carlos Ramiro Llusca (Ecuador)"/>
    <m/>
  </r>
  <r>
    <d v="2023-09-22T00:00:00"/>
    <x v="4"/>
    <x v="1"/>
    <x v="1"/>
    <x v="12"/>
    <s v="TORNILLO SOLUTION LOGIC-A 1.5 MM X 8.0 MM"/>
    <x v="5"/>
    <s v="EE148345X1"/>
    <n v="-4"/>
    <n v="51750"/>
    <n v="-207000"/>
    <m/>
    <m/>
    <n v="20230124"/>
    <s v="Dr Carlos Ramiro Llusca (Ecuador)"/>
    <m/>
  </r>
  <r>
    <d v="2023-09-22T00:00:00"/>
    <x v="4"/>
    <x v="1"/>
    <x v="1"/>
    <x v="13"/>
    <s v="TORNILLO SOLUTION LOGIC-A 2.0 MM X 8.0 MM"/>
    <x v="6"/>
    <s v="EE148350X1"/>
    <n v="-1"/>
    <n v="51750"/>
    <n v="-51750"/>
    <m/>
    <m/>
    <n v="20230124"/>
    <s v="Dr Carlos Ramiro Llusca (Ecuador)"/>
    <m/>
  </r>
  <r>
    <d v="2023-09-22T00:00:00"/>
    <x v="4"/>
    <x v="1"/>
    <x v="1"/>
    <x v="13"/>
    <s v="TORNILLO SOLUTION LOGIC-A 2.0 MM X 8.0 MM"/>
    <x v="6"/>
    <s v="EE152481X1"/>
    <n v="-3"/>
    <n v="51750"/>
    <n v="-155250"/>
    <m/>
    <m/>
    <n v="20230124"/>
    <s v="Dr Carlos Ramiro Llusca (Ecuador)"/>
    <m/>
  </r>
  <r>
    <d v="2023-09-21T00:00:00"/>
    <x v="4"/>
    <x v="1"/>
    <x v="1"/>
    <x v="7"/>
    <s v="TORNILLO SOLUTION LOGIC-A 2.0 MM X 10 MM"/>
    <x v="7"/>
    <s v="EE141996X1"/>
    <n v="-9"/>
    <n v="51750"/>
    <n v="-465750"/>
    <m/>
    <m/>
    <n v="20230123"/>
    <s v="Comercial S &amp; K SpA (Juan Peña)"/>
    <m/>
  </r>
  <r>
    <d v="2023-09-21T00:00:00"/>
    <x v="4"/>
    <x v="1"/>
    <x v="1"/>
    <x v="7"/>
    <s v="TORNILLO SOLUTION LOGIC-A 2.0 MM X 10 MM"/>
    <x v="7"/>
    <s v="EE148354X1"/>
    <n v="-24"/>
    <n v="51750"/>
    <n v="-1242000"/>
    <m/>
    <m/>
    <n v="20230123"/>
    <s v="Comercial S &amp; K SpA (Juan Peña)"/>
    <m/>
  </r>
  <r>
    <d v="2023-09-21T00:00:00"/>
    <x v="4"/>
    <x v="1"/>
    <x v="1"/>
    <x v="19"/>
    <s v="TORNILLO SOLUTION LOGIC-A 2.0 MM X 12 MM"/>
    <x v="16"/>
    <s v="EE160214X1"/>
    <n v="-1"/>
    <n v="51750"/>
    <n v="-51750"/>
    <m/>
    <m/>
    <n v="20230123"/>
    <s v="Comercial S &amp; K SpA (Juan Peña)"/>
    <m/>
  </r>
  <r>
    <d v="2023-09-21T00:00:00"/>
    <x v="4"/>
    <x v="1"/>
    <x v="1"/>
    <x v="19"/>
    <s v="TORNILLO SOLUTION LOGIC-A 2.0 MM X 12 MM"/>
    <x v="16"/>
    <s v="EE148366X1"/>
    <n v="-4"/>
    <n v="51750"/>
    <n v="-207000"/>
    <m/>
    <m/>
    <n v="20230123"/>
    <s v="Comercial S &amp; K SpA (Juan Peña)"/>
    <m/>
  </r>
  <r>
    <d v="2023-09-22T00:00:00"/>
    <x v="4"/>
    <x v="1"/>
    <x v="1"/>
    <x v="14"/>
    <s v="TORNILLO SOLUTION LOGIC-A 2.0 MM X 14 MM"/>
    <x v="8"/>
    <s v="EE148373X1"/>
    <n v="-4"/>
    <n v="51750"/>
    <n v="-207000"/>
    <m/>
    <m/>
    <n v="20230124"/>
    <s v="Dr Carlos Ramiro Llusca (Ecuador)"/>
    <m/>
  </r>
  <r>
    <d v="2023-09-22T00:00:00"/>
    <x v="4"/>
    <x v="1"/>
    <x v="1"/>
    <x v="15"/>
    <s v="TORNILLO SOLUTION LOGIC-A 2.0 MM X 17 MM"/>
    <x v="12"/>
    <s v="EE160215X1"/>
    <n v="-4"/>
    <n v="51750"/>
    <n v="-207000"/>
    <m/>
    <m/>
    <n v="20230124"/>
    <s v="Dr Carlos Ramiro Llusca (Ecuador)"/>
    <m/>
  </r>
  <r>
    <d v="2023-09-22T00:00:00"/>
    <x v="4"/>
    <x v="1"/>
    <x v="1"/>
    <x v="17"/>
    <s v="TORNILLO SOLUTION LOGIC-A ROSCA TOTAL 2.0 MM X 12 MM"/>
    <x v="14"/>
    <s v="EE148384X1"/>
    <n v="-2"/>
    <n v="51750"/>
    <n v="-103500"/>
    <m/>
    <m/>
    <n v="20230124"/>
    <s v="Dr Carlos Ramiro Llusca (Ecuador)"/>
    <m/>
  </r>
  <r>
    <d v="2023-09-22T00:00:00"/>
    <x v="4"/>
    <x v="1"/>
    <x v="1"/>
    <x v="17"/>
    <s v="TORNILLO SOLUTION LOGIC-A ROSCA TOTAL 2.0MM X 12MM"/>
    <x v="14"/>
    <s v="EE148385X1"/>
    <n v="-4"/>
    <n v="51750"/>
    <n v="-207000"/>
    <m/>
    <m/>
    <n v="20230124"/>
    <s v="Dr Carlos Ramiro Llusca (Ecuador)"/>
    <m/>
  </r>
  <r>
    <d v="2023-09-22T00:00:00"/>
    <x v="4"/>
    <x v="0"/>
    <x v="0"/>
    <x v="21"/>
    <s v="Handle Universal "/>
    <x v="17"/>
    <m/>
    <n v="-1"/>
    <n v="505243.49166666658"/>
    <n v="-505243.49166666658"/>
    <s v="COP"/>
    <m/>
    <n v="20230124"/>
    <s v="Dr Carlos Ramiro Llusca (Ecuador)"/>
    <m/>
  </r>
  <r>
    <d v="2023-09-22T00:00:00"/>
    <x v="4"/>
    <x v="0"/>
    <x v="0"/>
    <x v="29"/>
    <s v="Universal Extension (A-1PII long blade)"/>
    <x v="2"/>
    <m/>
    <n v="-1"/>
    <n v="126823.496"/>
    <n v="-126823.496"/>
    <m/>
    <m/>
    <n v="20230124"/>
    <s v="Dr Carlos Ramiro Llusca (Ecuador)"/>
    <m/>
  </r>
  <r>
    <d v="2023-09-26T00:00:00"/>
    <x v="0"/>
    <x v="0"/>
    <x v="0"/>
    <x v="40"/>
    <s v="Torque Contra Angle - Hand Driver"/>
    <x v="33"/>
    <m/>
    <n v="4"/>
    <m/>
    <m/>
    <m/>
    <m/>
    <m/>
    <m/>
    <m/>
  </r>
  <r>
    <d v="2023-09-28T00:00:00"/>
    <x v="3"/>
    <x v="0"/>
    <x v="1"/>
    <x v="1"/>
    <s v="Mango anclaje rápido, corto-mini implante"/>
    <x v="1"/>
    <m/>
    <n v="-10"/>
    <n v="647360"/>
    <n v="-6473600"/>
    <m/>
    <m/>
    <m/>
    <m/>
    <s v="Orthopremium"/>
  </r>
  <r>
    <d v="2023-09-28T00:00:00"/>
    <x v="3"/>
    <x v="0"/>
    <x v="1"/>
    <x v="2"/>
    <s v="Extensión mini implante"/>
    <x v="2"/>
    <m/>
    <n v="-12"/>
    <n v="102340"/>
    <n v="-1228080"/>
    <m/>
    <m/>
    <m/>
    <m/>
    <s v="Orthopremium"/>
  </r>
  <r>
    <d v="2023-09-29T00:00:00"/>
    <x v="4"/>
    <x v="0"/>
    <x v="1"/>
    <x v="1"/>
    <s v="Mango anclaje rápido, corto-mini implante"/>
    <x v="1"/>
    <n v="50359"/>
    <n v="-10"/>
    <n v="647360"/>
    <n v="-6473600"/>
    <m/>
    <m/>
    <n v="20230129"/>
    <s v="Comercial S &amp; K SpA (Juan Peña)"/>
    <m/>
  </r>
  <r>
    <d v="2023-09-29T00:00:00"/>
    <x v="4"/>
    <x v="0"/>
    <x v="1"/>
    <x v="2"/>
    <s v="Extensión mini implante"/>
    <x v="2"/>
    <m/>
    <n v="-10"/>
    <n v="102340"/>
    <n v="-1023400"/>
    <m/>
    <m/>
    <n v="20230129"/>
    <s v="Comercial S &amp; K SpA (Juan Peña)"/>
    <m/>
  </r>
  <r>
    <d v="2023-09-29T00:00:00"/>
    <x v="6"/>
    <x v="0"/>
    <x v="1"/>
    <x v="2"/>
    <s v="Extensión mini implante"/>
    <x v="2"/>
    <m/>
    <n v="-10"/>
    <n v="102340"/>
    <n v="-1023400"/>
    <m/>
    <s v="Producto con caucho roto"/>
    <m/>
    <m/>
    <m/>
  </r>
  <r>
    <d v="2023-10-03T00:00:00"/>
    <x v="4"/>
    <x v="1"/>
    <x v="1"/>
    <x v="35"/>
    <s v="TORNILLO SOLUTION LOGIC-A 2.0 MM X 30 MM"/>
    <x v="27"/>
    <s v="EE160218X1"/>
    <n v="-4"/>
    <n v="60750"/>
    <n v="-243000"/>
    <m/>
    <m/>
    <s v="link de pago por USD$250 recibido 04-Oct-23"/>
    <s v="Dr. Óscar Arita  - Congreso SCO Medellín"/>
    <s v="Virginia"/>
  </r>
  <r>
    <d v="2023-10-03T00:00:00"/>
    <x v="4"/>
    <x v="1"/>
    <x v="1"/>
    <x v="34"/>
    <s v="TORNILLO SOLUTION LOGIC-A 2.0 MM X 25 MM"/>
    <x v="26"/>
    <s v="EE160217X1"/>
    <n v="-4"/>
    <n v="60750"/>
    <n v="-243000"/>
    <m/>
    <m/>
    <s v="link de pago por USD$250 recibido 04-Oct-23"/>
    <s v="Dr. Óscar Arita  - Congreso SCO Medellín"/>
    <s v="Virginia"/>
  </r>
  <r>
    <d v="2023-09-22T00:00:00"/>
    <x v="4"/>
    <x v="1"/>
    <x v="1"/>
    <x v="19"/>
    <s v="TORNILLO SOLUTION LOGIC-A 2.0 MM X 12 MM"/>
    <x v="16"/>
    <s v="EE148366X1"/>
    <n v="-2"/>
    <n v="51750"/>
    <n v="-103500"/>
    <m/>
    <m/>
    <n v="20230124"/>
    <s v="Dr Carlos Ramiro Llusca (Ecuador)"/>
    <m/>
  </r>
  <r>
    <d v="2023-09-22T00:00:00"/>
    <x v="4"/>
    <x v="1"/>
    <x v="1"/>
    <x v="19"/>
    <s v="TORNILLO SOLUTION LOGIC-A 2.0 MM X 12 MM"/>
    <x v="16"/>
    <s v="EE148368X1"/>
    <n v="-8"/>
    <n v="51750"/>
    <n v="-414000"/>
    <m/>
    <m/>
    <n v="20230124"/>
    <s v="Dr Carlos Ramiro Llusca (Ecuador)"/>
    <m/>
  </r>
  <r>
    <d v="2023-08-30T00:00:00"/>
    <x v="3"/>
    <x v="1"/>
    <x v="0"/>
    <x v="20"/>
    <s v="A-1PL  Anchorage  Screw 2.0 x 12 mm, Round Hole"/>
    <x v="16"/>
    <s v="L230105301"/>
    <n v="-3"/>
    <n v="81594"/>
    <n v="-244782"/>
    <m/>
    <m/>
    <m/>
    <s v="Cruza con préstamo 10-may. Se entregó a Dr Llusca en SAIC como préstamo a Jattin"/>
    <s v="Jattin"/>
  </r>
  <r>
    <d v="2023-10-06T00:00:00"/>
    <x v="4"/>
    <x v="1"/>
    <x v="0"/>
    <x v="24"/>
    <s v="A-1P IZC  Anchorage  Screw 2.0 x 14 mm, Half Threaded, Round Hole"/>
    <x v="20"/>
    <s v=" L230500701"/>
    <n v="-15"/>
    <n v="88882"/>
    <n v="-1333230"/>
    <s v="COP"/>
    <m/>
    <n v="20230130"/>
    <s v="MediLine (JJ Grand Prix - Guatemala)"/>
    <m/>
  </r>
  <r>
    <d v="2023-10-07T00:00:00"/>
    <x v="4"/>
    <x v="1"/>
    <x v="0"/>
    <x v="6"/>
    <s v="A-1PL  Anchorage  Screw 2.0 x 8 mm, Round Hole"/>
    <x v="6"/>
    <s v="L220504801"/>
    <n v="-4"/>
    <n v="81594"/>
    <n v="-326376"/>
    <m/>
    <m/>
    <n v="20230131"/>
    <s v="Smile Arc (Martinelli)"/>
    <m/>
  </r>
  <r>
    <d v="2023-10-07T00:00:00"/>
    <x v="4"/>
    <x v="1"/>
    <x v="0"/>
    <x v="6"/>
    <s v="A-1PL  Anchorage  Screw 2.0 x 8 mm, Round Hole"/>
    <x v="6"/>
    <s v=" L230402901"/>
    <n v="-6"/>
    <n v="69131"/>
    <n v="-414786"/>
    <m/>
    <m/>
    <n v="20230131"/>
    <s v="Smile Arc (Martinelli)"/>
    <m/>
  </r>
  <r>
    <d v="2023-10-07T00:00:00"/>
    <x v="4"/>
    <x v="1"/>
    <x v="0"/>
    <x v="20"/>
    <s v="A-1PL  Anchorage  Screw 2.0 x 12 mm, Round Hole"/>
    <x v="16"/>
    <s v=" L230403301"/>
    <n v="-25"/>
    <n v="69131"/>
    <n v="-1728275"/>
    <m/>
    <m/>
    <n v="20230131"/>
    <s v="Smile Arc (Martinelli)"/>
    <m/>
  </r>
  <r>
    <d v="2023-09-15T00:00:00"/>
    <x v="4"/>
    <x v="1"/>
    <x v="0"/>
    <x v="20"/>
    <s v="A-1PL  Anchorage  Screw 2.0 x 12 mm, Round Hole"/>
    <x v="16"/>
    <s v="L221107201"/>
    <n v="-10"/>
    <n v="65949.40444444443"/>
    <n v="-659494.04444444436"/>
    <m/>
    <m/>
    <n v="20230122"/>
    <s v="Smile Arc (Martinelli)"/>
    <m/>
  </r>
  <r>
    <d v="2023-10-07T00:00:00"/>
    <x v="4"/>
    <x v="1"/>
    <x v="0"/>
    <x v="24"/>
    <s v="A-1P IZC  Anchorage  Screw 2.0 x 14 mm, Half Threaded, Round Hole"/>
    <x v="20"/>
    <s v=" L230500701"/>
    <n v="-15"/>
    <n v="88882"/>
    <n v="-1333230"/>
    <s v="COP"/>
    <m/>
    <n v="20230131"/>
    <s v="Smile Arc (Martinelli)"/>
    <m/>
  </r>
  <r>
    <d v="2023-10-20T00:00:00"/>
    <x v="3"/>
    <x v="0"/>
    <x v="1"/>
    <x v="30"/>
    <s v="Extensión corta, 25mm, mini implante, para contra ángulo"/>
    <x v="19"/>
    <m/>
    <n v="-2"/>
    <n v="83600"/>
    <n v="-167200"/>
    <m/>
    <m/>
    <m/>
    <m/>
    <s v="Virginia"/>
  </r>
  <r>
    <d v="2023-10-20T00:00:00"/>
    <x v="1"/>
    <x v="0"/>
    <x v="1"/>
    <x v="31"/>
    <s v="Mango para contra ángulo - mini implante"/>
    <x v="23"/>
    <m/>
    <n v="3"/>
    <n v="172550"/>
    <n v="517650"/>
    <m/>
    <m/>
    <m/>
    <m/>
    <s v="Virginia"/>
  </r>
  <r>
    <d v="2023-10-20T00:00:00"/>
    <x v="3"/>
    <x v="1"/>
    <x v="1"/>
    <x v="16"/>
    <s v="TORNILLO SOLUTION LOGIC-A CABEZA ESFERICA 1.5 MM X 80"/>
    <x v="13"/>
    <s v="EE149532X1"/>
    <n v="-2"/>
    <n v="51750"/>
    <n v="-103500"/>
    <m/>
    <m/>
    <m/>
    <m/>
    <s v="Virginia"/>
  </r>
  <r>
    <d v="2023-10-23T00:00:00"/>
    <x v="3"/>
    <x v="0"/>
    <x v="1"/>
    <x v="30"/>
    <s v="Extensión corta, 25mm, mini implante, para contra ángulo"/>
    <x v="19"/>
    <m/>
    <n v="5"/>
    <n v="83600"/>
    <n v="418000"/>
    <m/>
    <m/>
    <m/>
    <m/>
    <s v="Virginia"/>
  </r>
  <r>
    <d v="2023-10-23T00:00:00"/>
    <x v="1"/>
    <x v="0"/>
    <x v="1"/>
    <x v="31"/>
    <s v="Mango para contra ángulo - mini implante"/>
    <x v="23"/>
    <m/>
    <n v="3"/>
    <n v="172550"/>
    <n v="517650"/>
    <m/>
    <m/>
    <m/>
    <m/>
    <s v="Virginia"/>
  </r>
  <r>
    <d v="2023-10-23T00:00:00"/>
    <x v="3"/>
    <x v="1"/>
    <x v="1"/>
    <x v="16"/>
    <s v="TORNILLO SOLUTION LOGIC-A CABEZA ESFERICA 1.5 MM X 80"/>
    <x v="13"/>
    <s v="EE155999X1"/>
    <n v="2"/>
    <n v="51750"/>
    <n v="103500"/>
    <m/>
    <m/>
    <m/>
    <m/>
    <s v="Virginia"/>
  </r>
  <r>
    <d v="2023-10-26T00:00:00"/>
    <x v="4"/>
    <x v="1"/>
    <x v="0"/>
    <x v="5"/>
    <s v="A-1PL  Anchorage  Screw 1.5 x 8 mm, Round Hole"/>
    <x v="5"/>
    <s v="L230206401"/>
    <n v="-18"/>
    <n v="69875.829545454544"/>
    <n v="-1257764.9318181819"/>
    <m/>
    <m/>
    <n v="20230133"/>
    <s v="Smile Arc (Martinelli)"/>
    <m/>
  </r>
  <r>
    <d v="2023-10-26T00:00:00"/>
    <x v="4"/>
    <x v="1"/>
    <x v="0"/>
    <x v="5"/>
    <s v="A-1PL  Anchorage  Screw 1.5 x 8 mm, Round Hole"/>
    <x v="5"/>
    <s v=" L230509301"/>
    <n v="-2"/>
    <n v="69131"/>
    <n v="-138262"/>
    <m/>
    <m/>
    <n v="20230133"/>
    <s v="Smile Arc (Martinelli)"/>
    <m/>
  </r>
  <r>
    <d v="2023-10-26T00:00:00"/>
    <x v="4"/>
    <x v="1"/>
    <x v="1"/>
    <x v="12"/>
    <s v="TORNILLO SOLUTION LOGIC-A 1.5 MM X 8.0 MM"/>
    <x v="5"/>
    <s v="EE148345X1"/>
    <n v="-3"/>
    <n v="51750"/>
    <n v="-155250"/>
    <m/>
    <m/>
    <n v="20230133"/>
    <s v="Smile Arc (Martinelli)"/>
    <m/>
  </r>
  <r>
    <d v="2023-10-26T00:00:00"/>
    <x v="4"/>
    <x v="1"/>
    <x v="1"/>
    <x v="16"/>
    <s v="TORNILLO SOLUTION LOGIC-A CABEZA ESFERICA 1.5 MM X 80"/>
    <x v="13"/>
    <s v="EE149532X1"/>
    <n v="-3"/>
    <n v="51750"/>
    <n v="-155250"/>
    <m/>
    <m/>
    <n v="20230133"/>
    <s v="Smile Arc (Martinelli)"/>
    <m/>
  </r>
  <r>
    <d v="2023-10-26T00:00:00"/>
    <x v="5"/>
    <x v="1"/>
    <x v="1"/>
    <x v="15"/>
    <s v="TORNILLO SOLUTION LOGIC-A 2.0 MM X 17 MM"/>
    <x v="12"/>
    <s v="EE148379X1"/>
    <n v="-10"/>
    <n v="51750"/>
    <n v="-517500"/>
    <m/>
    <m/>
    <m/>
    <s v="Dr Carlos Villegas solicitud Virginia aprobación Dra Elsa"/>
    <s v="Virginia"/>
  </r>
  <r>
    <d v="2023-10-26T00:00:00"/>
    <x v="5"/>
    <x v="1"/>
    <x v="1"/>
    <x v="14"/>
    <s v="TORNILLO SOLUTION LOGIC-A 2.0 MM X 14 MM"/>
    <x v="8"/>
    <s v="EE148373X1"/>
    <n v="-10"/>
    <n v="51750"/>
    <n v="-517500"/>
    <m/>
    <m/>
    <m/>
    <s v="Dr Carlos Villegas solicitud Virginia aprobación Dra Elsa"/>
    <s v="Virginia"/>
  </r>
  <r>
    <d v="2023-09-22T00:00:00"/>
    <x v="4"/>
    <x v="1"/>
    <x v="0"/>
    <x v="25"/>
    <s v="A-1PL  Anchorage  Screw 2.0 x 10 mm, Round Hole"/>
    <x v="7"/>
    <s v=" L230601001"/>
    <n v="-10"/>
    <n v="69131"/>
    <n v="-691310"/>
    <m/>
    <m/>
    <n v="20230124"/>
    <s v="Dr Carlos Ramiro Llusca (Ecuador)"/>
    <m/>
  </r>
  <r>
    <d v="2023-11-10T00:00:00"/>
    <x v="3"/>
    <x v="1"/>
    <x v="0"/>
    <x v="3"/>
    <s v="A-1PL  Anchorage  Screw 1.3 x 8 mm, Round Hole"/>
    <x v="3"/>
    <s v="L210206901"/>
    <n v="-4"/>
    <n v="73331"/>
    <n v="-293324"/>
    <m/>
    <m/>
    <m/>
    <s v="Enviado a Pereira"/>
    <s v="Mauricio Arbelaez"/>
  </r>
  <r>
    <d v="2023-11-10T00:00:00"/>
    <x v="3"/>
    <x v="1"/>
    <x v="0"/>
    <x v="24"/>
    <s v="A-1P IZC  Anchorage  Screw 2.0 x 14 mm, Half Threaded, Round Hole"/>
    <x v="20"/>
    <s v=" L230500701"/>
    <n v="-4"/>
    <n v="88882"/>
    <n v="-355528"/>
    <s v="COP"/>
    <m/>
    <m/>
    <s v="Enviado a Pereira"/>
    <s v="Mauricio Arbelaez"/>
  </r>
  <r>
    <d v="2023-11-10T00:00:00"/>
    <x v="3"/>
    <x v="0"/>
    <x v="0"/>
    <x v="29"/>
    <s v="Universal Extension (A-1PII long blade)"/>
    <x v="2"/>
    <m/>
    <n v="-1"/>
    <n v="126823.496"/>
    <n v="-126823.496"/>
    <m/>
    <m/>
    <m/>
    <s v="Enviado a Pereira"/>
    <s v="Mauricio Arbelaez"/>
  </r>
  <r>
    <d v="2023-11-10T00:00:00"/>
    <x v="3"/>
    <x v="0"/>
    <x v="0"/>
    <x v="21"/>
    <s v="Handle Universal "/>
    <x v="17"/>
    <s v="NA"/>
    <n v="-1"/>
    <n v="505243.49166666658"/>
    <n v="-505243.49166666658"/>
    <s v="COP"/>
    <m/>
    <m/>
    <s v="Enviado a Pereira"/>
    <s v="Mauricio Arbelaez"/>
  </r>
  <r>
    <d v="2023-11-15T00:00:00"/>
    <x v="4"/>
    <x v="1"/>
    <x v="0"/>
    <x v="24"/>
    <s v="A-1P IZC  Anchorage  Screw 2.0 x 14 mm, Half Threaded, Round Hole"/>
    <x v="20"/>
    <s v=" L230500701"/>
    <n v="-24"/>
    <n v="88882"/>
    <n v="-2133168"/>
    <s v="COP"/>
    <m/>
    <n v="20230161"/>
    <s v="Grupo Helix (Panamá - Dra Ilka)"/>
    <m/>
  </r>
  <r>
    <d v="2023-09-15T00:00:00"/>
    <x v="4"/>
    <x v="1"/>
    <x v="0"/>
    <x v="20"/>
    <s v="A-1PL  Anchorage  Screw 2.0 x 12 mm, Round Hole"/>
    <x v="16"/>
    <s v="L230105301"/>
    <n v="-12"/>
    <n v="81594"/>
    <n v="-979128"/>
    <m/>
    <m/>
    <n v="20230122"/>
    <s v="Smile Arc (Martinelli)"/>
    <m/>
  </r>
  <r>
    <d v="2023-09-22T00:00:00"/>
    <x v="4"/>
    <x v="1"/>
    <x v="1"/>
    <x v="7"/>
    <s v="TORNILLO SOLUTION LOGIC-A 2.0 MM X 10 MM"/>
    <x v="7"/>
    <s v="EE148358X1"/>
    <n v="-1"/>
    <n v="51750"/>
    <n v="-51750"/>
    <m/>
    <m/>
    <n v="20230124"/>
    <s v="Dr Carlos Ramiro Llusca (Ecuador)"/>
    <m/>
  </r>
  <r>
    <d v="2023-11-15T00:00:00"/>
    <x v="4"/>
    <x v="1"/>
    <x v="0"/>
    <x v="24"/>
    <s v="A-1P IZC  Anchorage  Screw 2.0 x 14 mm, Half Threaded, Round Hole"/>
    <x v="20"/>
    <s v=" L230500701"/>
    <n v="-25"/>
    <n v="88882"/>
    <n v="-2222050"/>
    <s v="COP"/>
    <m/>
    <n v="20230159"/>
    <s v="MediLine (JJ Grand Prix - Guatemala)"/>
    <m/>
  </r>
  <r>
    <d v="2023-11-15T00:00:00"/>
    <x v="4"/>
    <x v="1"/>
    <x v="0"/>
    <x v="24"/>
    <s v="A-1P IZC  Anchorage  Screw 2.0 x 14 mm, Half Threaded, Round Hole"/>
    <x v="20"/>
    <s v=" L230500701"/>
    <n v="-5"/>
    <n v="88882"/>
    <n v="-444410"/>
    <s v="COP"/>
    <m/>
    <n v="20230160"/>
    <s v="MediLine (JJ Grand Prix - Guatemala)"/>
    <m/>
  </r>
  <r>
    <d v="2023-09-15T00:00:00"/>
    <x v="4"/>
    <x v="1"/>
    <x v="0"/>
    <x v="20"/>
    <s v="A-1PL  Anchorage  Screw 2.0 x 12 mm, Round Hole"/>
    <x v="16"/>
    <s v=" L221212901"/>
    <n v="-3"/>
    <n v="69131"/>
    <n v="-207393"/>
    <m/>
    <m/>
    <n v="20230122"/>
    <s v="Smile Arc (Martinelli)"/>
    <m/>
  </r>
  <r>
    <d v="2023-11-15T00:00:00"/>
    <x v="4"/>
    <x v="1"/>
    <x v="0"/>
    <x v="5"/>
    <s v="A-1PL  Anchorage  Screw 1.5 x 8 mm, Round Hole"/>
    <x v="5"/>
    <s v=" L230509301"/>
    <n v="-9"/>
    <n v="69131"/>
    <n v="-622179"/>
    <m/>
    <m/>
    <n v="20230160"/>
    <s v="MediLine (JJ Grand Prix - Guatemala)"/>
    <m/>
  </r>
  <r>
    <d v="2023-11-15T00:00:00"/>
    <x v="2"/>
    <x v="1"/>
    <x v="1"/>
    <x v="12"/>
    <s v="TORNILLO SOLUTION LOGIC-A 1.5 MM X 8.0 MM"/>
    <x v="5"/>
    <s v="EE152485X1"/>
    <n v="50"/>
    <n v="51750"/>
    <n v="2587500"/>
    <m/>
    <s v="FV-124648"/>
    <m/>
    <m/>
    <m/>
  </r>
  <r>
    <d v="2023-11-15T00:00:00"/>
    <x v="2"/>
    <x v="1"/>
    <x v="1"/>
    <x v="13"/>
    <s v="TORNILLO SOLUTION LOGIC-A 2.0 MM X 8.0 MM"/>
    <x v="6"/>
    <s v="EE152486X1"/>
    <n v="3"/>
    <n v="51750"/>
    <n v="155250"/>
    <m/>
    <s v="FV-124648"/>
    <m/>
    <m/>
    <m/>
  </r>
  <r>
    <d v="2023-11-15T00:00:00"/>
    <x v="2"/>
    <x v="1"/>
    <x v="1"/>
    <x v="13"/>
    <s v="TORNILLO SOLUTION LOGIC-A 2.0 MM X 8.0 MM"/>
    <x v="6"/>
    <s v="EE160284X1"/>
    <n v="2"/>
    <n v="51750"/>
    <n v="103500"/>
    <m/>
    <s v="FV-124648"/>
    <m/>
    <m/>
    <m/>
  </r>
  <r>
    <d v="2023-11-15T00:00:00"/>
    <x v="2"/>
    <x v="1"/>
    <x v="1"/>
    <x v="13"/>
    <s v="TORNILLO SOLUTION LOGIC-A 2.0 MM X 8.0 MM"/>
    <x v="6"/>
    <s v="EE162875X1"/>
    <n v="42"/>
    <n v="51750"/>
    <n v="2173500"/>
    <m/>
    <s v="FV-124648"/>
    <m/>
    <m/>
    <m/>
  </r>
  <r>
    <d v="2023-11-15T00:00:00"/>
    <x v="2"/>
    <x v="1"/>
    <x v="1"/>
    <x v="13"/>
    <s v="TORNILLO SOLUTION LOGIC-A 2.0 MM X 8.0 MM"/>
    <x v="6"/>
    <s v="EE162875X1"/>
    <n v="3"/>
    <n v="51750"/>
    <n v="155250"/>
    <m/>
    <s v="FV-124648"/>
    <m/>
    <m/>
    <m/>
  </r>
  <r>
    <d v="2023-09-22T00:00:00"/>
    <x v="4"/>
    <x v="1"/>
    <x v="1"/>
    <x v="7"/>
    <s v="TORNILLO SOLUTION LOGIC-A 2.0 MM X 10 MM"/>
    <x v="7"/>
    <s v="EE148354X1"/>
    <n v="-3"/>
    <n v="51750"/>
    <n v="-155250"/>
    <m/>
    <m/>
    <n v="20230124"/>
    <s v="Dr Carlos Ramiro Llusca (Ecuador)"/>
    <m/>
  </r>
  <r>
    <d v="2023-10-05T00:00:00"/>
    <x v="3"/>
    <x v="1"/>
    <x v="1"/>
    <x v="19"/>
    <s v="TORNILLO SOLUTION LOGIC-A 2.0 MM X 12 MM"/>
    <x v="16"/>
    <s v="EE148368X1"/>
    <n v="-2"/>
    <n v="51750"/>
    <n v="-103500"/>
    <m/>
    <m/>
    <m/>
    <m/>
    <s v="Jattin"/>
  </r>
  <r>
    <d v="2023-11-15T00:00:00"/>
    <x v="2"/>
    <x v="1"/>
    <x v="1"/>
    <x v="14"/>
    <s v="TORNILLO SOLUTION LOGIC-A 2.0 MM X 14 MM"/>
    <x v="8"/>
    <s v="EE162878X1"/>
    <n v="130"/>
    <n v="51750"/>
    <n v="6727500"/>
    <m/>
    <s v="FV-124648"/>
    <m/>
    <m/>
    <m/>
  </r>
  <r>
    <d v="2023-11-15T00:00:00"/>
    <x v="2"/>
    <x v="1"/>
    <x v="1"/>
    <x v="15"/>
    <s v="TORNILLO SOLUTION LOGIC-A 2.0 MM X 17 MM"/>
    <x v="12"/>
    <s v="EE162879X1"/>
    <n v="50"/>
    <n v="51750"/>
    <n v="2587500"/>
    <m/>
    <s v="FV-124648"/>
    <m/>
    <m/>
    <m/>
  </r>
  <r>
    <d v="2023-11-27T00:00:00"/>
    <x v="2"/>
    <x v="0"/>
    <x v="1"/>
    <x v="1"/>
    <s v="Mango anclaje rápido, corto-mini implante"/>
    <x v="1"/>
    <n v="52006"/>
    <n v="100"/>
    <n v="647360"/>
    <n v="64736000"/>
    <s v="COP"/>
    <s v="ORTOMAC / FVE577654"/>
    <m/>
    <m/>
    <m/>
  </r>
  <r>
    <d v="2023-11-27T00:00:00"/>
    <x v="2"/>
    <x v="0"/>
    <x v="1"/>
    <x v="2"/>
    <s v="Extensión mini implante"/>
    <x v="2"/>
    <s v="NA"/>
    <n v="150"/>
    <n v="102340"/>
    <n v="15351000"/>
    <m/>
    <s v="ORTOMAC / FVE577654"/>
    <m/>
    <m/>
    <m/>
  </r>
  <r>
    <d v="2023-11-30T00:00:00"/>
    <x v="2"/>
    <x v="0"/>
    <x v="1"/>
    <x v="1"/>
    <s v="Mango anclaje rápido, corto-mini implante"/>
    <x v="1"/>
    <n v="52006"/>
    <n v="50"/>
    <n v="647360"/>
    <n v="32368000"/>
    <s v="COP"/>
    <s v="ORTOMAC / FVE577686"/>
    <m/>
    <m/>
    <m/>
  </r>
  <r>
    <d v="2023-11-30T00:00:00"/>
    <x v="2"/>
    <x v="0"/>
    <x v="1"/>
    <x v="2"/>
    <s v="Extensión mini implante"/>
    <x v="2"/>
    <s v="NA"/>
    <n v="80"/>
    <n v="102340"/>
    <n v="8187200"/>
    <m/>
    <s v="ORTOMAC / FVE577686"/>
    <m/>
    <m/>
    <m/>
  </r>
  <r>
    <d v="2023-12-04T00:00:00"/>
    <x v="5"/>
    <x v="1"/>
    <x v="1"/>
    <x v="15"/>
    <s v="TORNILLO SOLUTION LOGIC-A 2.0 MM X 17 MM"/>
    <x v="12"/>
    <s v="EE148379X1"/>
    <n v="-2"/>
    <n v="51750"/>
    <n v="-103500"/>
    <m/>
    <m/>
    <m/>
    <s v="Dra. Monica Peñaloza, cliente Virginia Hurtdo, aprobado por Dr Elsa Arango"/>
    <m/>
  </r>
  <r>
    <d v="2023-12-04T00:00:00"/>
    <x v="5"/>
    <x v="1"/>
    <x v="1"/>
    <x v="14"/>
    <s v="TORNILLO SOLUTION LOGIC-A 2.0 MM X 14 MM"/>
    <x v="8"/>
    <s v="EE148373X1"/>
    <n v="-2"/>
    <n v="51750"/>
    <n v="-103500"/>
    <m/>
    <m/>
    <m/>
    <s v="Dra. Monica Peñaloza, cliente Virginia Hurtdo, aprobado por Dr Elsa Arango"/>
    <m/>
  </r>
  <r>
    <d v="2023-10-05T00:00:00"/>
    <x v="3"/>
    <x v="1"/>
    <x v="1"/>
    <x v="19"/>
    <s v="TORNILLO SOLUTION LOGIC-A 2.0 MM X 12 MM"/>
    <x v="16"/>
    <s v="EE156002X1"/>
    <n v="-7"/>
    <n v="51750"/>
    <n v="-362250"/>
    <m/>
    <m/>
    <m/>
    <m/>
    <s v="Jattin"/>
  </r>
  <r>
    <d v="2023-11-10T00:00:00"/>
    <x v="3"/>
    <x v="1"/>
    <x v="0"/>
    <x v="25"/>
    <s v="A-1PL  Anchorage  Screw 2.0 x 10 mm, Round Hole"/>
    <x v="7"/>
    <s v=" L230601001"/>
    <n v="-4"/>
    <n v="69131"/>
    <n v="-276524"/>
    <m/>
    <m/>
    <m/>
    <s v="Enviado a Pereira"/>
    <s v="Mauricio Arbelaez"/>
  </r>
  <r>
    <d v="2023-12-04T00:00:00"/>
    <x v="5"/>
    <x v="1"/>
    <x v="1"/>
    <x v="13"/>
    <s v="TORNILLO SOLUTION LOGIC-A 2.0 MM X 8.0 MM"/>
    <x v="6"/>
    <s v="EE152481X1"/>
    <n v="-1"/>
    <n v="51750"/>
    <n v="-51750"/>
    <m/>
    <m/>
    <m/>
    <s v="Virginia - uso consultorio Elsa Arango"/>
    <m/>
  </r>
  <r>
    <d v="2023-11-15T00:00:00"/>
    <x v="4"/>
    <x v="1"/>
    <x v="0"/>
    <x v="25"/>
    <s v="A-1PL  Anchorage  Screw 2.0 x 10 mm, Round Hole"/>
    <x v="7"/>
    <s v=" L230601001"/>
    <n v="-2"/>
    <n v="69131"/>
    <n v="-138262"/>
    <m/>
    <m/>
    <n v="20230161"/>
    <s v="Grupo Helix (Panamá - Dra Ilka)"/>
    <m/>
  </r>
  <r>
    <d v="2023-11-15T00:00:00"/>
    <x v="2"/>
    <x v="1"/>
    <x v="1"/>
    <x v="19"/>
    <s v="TORNILLO SOLUTION LOGIC-A 2.0 MM X 12 MM"/>
    <x v="16"/>
    <s v="EE162877X1"/>
    <n v="80"/>
    <n v="51750"/>
    <n v="4140000"/>
    <m/>
    <s v="FV-124648"/>
    <m/>
    <m/>
    <m/>
  </r>
  <r>
    <d v="2023-12-04T00:00:00"/>
    <x v="5"/>
    <x v="1"/>
    <x v="1"/>
    <x v="17"/>
    <s v="TORNILLO SOLUTION LOGIC-A ROSCA TOTAL 2.0MM X 12MM"/>
    <x v="14"/>
    <s v="EE148385X1"/>
    <n v="-2"/>
    <n v="51750"/>
    <n v="-103500"/>
    <m/>
    <m/>
    <m/>
    <s v="Virginia - uso consultorio Elsa Arango"/>
    <m/>
  </r>
  <r>
    <d v="2023-12-04T00:00:00"/>
    <x v="2"/>
    <x v="0"/>
    <x v="0"/>
    <x v="23"/>
    <s v="Blade for Engine"/>
    <x v="19"/>
    <s v="NA"/>
    <n v="20"/>
    <n v="52.186311787072249"/>
    <n v="1043.726235741445"/>
    <s v="USD"/>
    <s v="BioRay 20231030-4"/>
    <m/>
    <m/>
    <m/>
  </r>
  <r>
    <d v="2023-12-04T00:00:00"/>
    <x v="2"/>
    <x v="0"/>
    <x v="0"/>
    <x v="28"/>
    <s v="V Long Blade"/>
    <x v="22"/>
    <s v="NA"/>
    <n v="20"/>
    <n v="31.311787072243344"/>
    <n v="626.2357414448669"/>
    <s v="USD"/>
    <s v="BioRay 20231030-4"/>
    <m/>
    <m/>
    <m/>
  </r>
  <r>
    <d v="2023-12-04T00:00:00"/>
    <x v="2"/>
    <x v="0"/>
    <x v="0"/>
    <x v="29"/>
    <s v="Universal Extension (A-1PII long blade)"/>
    <x v="2"/>
    <s v="NA"/>
    <n v="20"/>
    <n v="31.311787072243344"/>
    <n v="626.2357414448669"/>
    <s v="USD"/>
    <s v="BioRay 20231030-4"/>
    <m/>
    <m/>
    <m/>
  </r>
  <r>
    <d v="2023-12-04T00:00:00"/>
    <x v="2"/>
    <x v="0"/>
    <x v="0"/>
    <x v="21"/>
    <s v="Handle Universal "/>
    <x v="17"/>
    <s v="NA"/>
    <n v="20"/>
    <n v="104.3726235741445"/>
    <n v="2087.4524714828899"/>
    <s v="USD"/>
    <s v="BioRay 20231030-4"/>
    <m/>
    <m/>
    <m/>
  </r>
  <r>
    <d v="2023-12-04T00:00:00"/>
    <x v="2"/>
    <x v="0"/>
    <x v="0"/>
    <x v="26"/>
    <s v="3rd Generation Rapid Palatal Expansion #11 set"/>
    <x v="30"/>
    <s v="NA"/>
    <n v="10"/>
    <n v="73.06083650190115"/>
    <n v="730.60836501901144"/>
    <s v="USD"/>
    <s v="BioRay 20231030-4"/>
    <m/>
    <m/>
    <m/>
  </r>
  <r>
    <d v="2023-12-04T00:00:00"/>
    <x v="2"/>
    <x v="2"/>
    <x v="0"/>
    <x v="41"/>
    <s v="Handle Spare parts (metal &amp; short part)"/>
    <x v="34"/>
    <s v="NA"/>
    <n v="20"/>
    <n v="18.78707224334601"/>
    <n v="375.74144486692023"/>
    <s v="USD"/>
    <s v="BioRay 20231030-4"/>
    <m/>
    <m/>
    <m/>
  </r>
  <r>
    <d v="2023-12-04T00:00:00"/>
    <x v="2"/>
    <x v="2"/>
    <x v="0"/>
    <x v="42"/>
    <s v="Handle Smaller screws near long blade"/>
    <x v="35"/>
    <s v="NA"/>
    <n v="10"/>
    <n v="1"/>
    <n v="10"/>
    <s v="USD"/>
    <s v="BioRay 20231030-4"/>
    <m/>
    <m/>
    <m/>
  </r>
  <r>
    <d v="2023-12-04T00:00:00"/>
    <x v="2"/>
    <x v="2"/>
    <x v="0"/>
    <x v="43"/>
    <s v="Handle Bigger screws after copper ring"/>
    <x v="36"/>
    <s v="NA"/>
    <n v="5"/>
    <n v="1"/>
    <n v="5"/>
    <s v="USD"/>
    <s v="BioRay 20231030-4"/>
    <m/>
    <m/>
    <m/>
  </r>
  <r>
    <d v="2023-12-04T00:00:00"/>
    <x v="2"/>
    <x v="0"/>
    <x v="0"/>
    <x v="44"/>
    <s v="Llave corta 3rd Generation Rapid Palatal Expansion #11 set"/>
    <x v="37"/>
    <s v="NA"/>
    <n v="12"/>
    <n v="286149.49600000004"/>
    <n v="3433793.9520000005"/>
    <s v="COP"/>
    <m/>
    <m/>
    <m/>
    <m/>
  </r>
  <r>
    <d v="2023-12-04T00:00:00"/>
    <x v="0"/>
    <x v="1"/>
    <x v="0"/>
    <x v="39"/>
    <s v="A-1N Anchorage screw 2.0 x 8mm, None-head, w/groove (Brackeet screw) "/>
    <x v="32"/>
    <s v="L200300701"/>
    <n v="10"/>
    <n v="18"/>
    <n v="180"/>
    <s v="USD"/>
    <m/>
    <m/>
    <m/>
    <m/>
  </r>
  <r>
    <d v="2023-12-04T00:00:00"/>
    <x v="0"/>
    <x v="1"/>
    <x v="0"/>
    <x v="38"/>
    <s v="A-1N Anchorage screw 1.5 x 8mm, None-head, w/groove (Brackeet screw) "/>
    <x v="31"/>
    <s v="L191121001"/>
    <n v="10"/>
    <n v="22.421917808219177"/>
    <n v="224.21917808219177"/>
    <s v="USD"/>
    <m/>
    <m/>
    <m/>
    <m/>
  </r>
  <r>
    <d v="2023-12-04T00:00:00"/>
    <x v="2"/>
    <x v="1"/>
    <x v="0"/>
    <x v="38"/>
    <s v="A-1N Anchorage screw 1.5 x 8mm, None-head, w/groove (Brackeet screw) "/>
    <x v="31"/>
    <s v="L191121001"/>
    <n v="10"/>
    <n v="22.421917808219177"/>
    <n v="224.21917808219177"/>
    <s v="USD"/>
    <s v="BioRay 20231030-3"/>
    <m/>
    <m/>
    <m/>
  </r>
  <r>
    <d v="2023-12-04T00:00:00"/>
    <x v="2"/>
    <x v="1"/>
    <x v="0"/>
    <x v="5"/>
    <s v="A-1PL  Anchorage  Screw 1.5 x 8 mm, Round Hole"/>
    <x v="5"/>
    <s v="L230602201"/>
    <n v="40"/>
    <n v="14.268493150684932"/>
    <n v="570.7397260273973"/>
    <s v="USD"/>
    <s v="BioRay 20231030-3"/>
    <m/>
    <m/>
    <m/>
  </r>
  <r>
    <d v="2023-12-04T00:00:00"/>
    <x v="5"/>
    <x v="1"/>
    <x v="1"/>
    <x v="7"/>
    <s v="TORNILLO SOLUTION LOGIC-A 2.0 MM X 10 MM"/>
    <x v="7"/>
    <s v="EE148352X1"/>
    <n v="-2"/>
    <n v="51750"/>
    <n v="-103500"/>
    <m/>
    <m/>
    <m/>
    <s v="Dra. Monica Peñaloza, cliente Virginia Hurtdo, aprobado por Dr Elsa Arango"/>
    <m/>
  </r>
  <r>
    <d v="2023-09-22T00:00:00"/>
    <x v="4"/>
    <x v="1"/>
    <x v="0"/>
    <x v="20"/>
    <s v="A-1PL  Anchorage  Screw 2.0 x 12 mm, Round Hole"/>
    <x v="16"/>
    <s v="L230105301"/>
    <n v="-35"/>
    <n v="81594"/>
    <n v="-2855790"/>
    <m/>
    <m/>
    <n v="20230124"/>
    <s v="Dr Carlos Ramiro Llusca (Ecuador)"/>
    <m/>
  </r>
  <r>
    <d v="2023-09-22T00:00:00"/>
    <x v="4"/>
    <x v="1"/>
    <x v="0"/>
    <x v="20"/>
    <s v="A-1PL  Anchorage  Screw 2.0 x 12 mm, Round Hole"/>
    <x v="16"/>
    <s v=" L230403301"/>
    <n v="-40"/>
    <n v="69131"/>
    <n v="-2765240"/>
    <m/>
    <m/>
    <n v="20230124"/>
    <s v="Dr Carlos Ramiro Llusca (Ecuador)"/>
    <m/>
  </r>
  <r>
    <d v="2023-12-04T00:00:00"/>
    <x v="2"/>
    <x v="1"/>
    <x v="0"/>
    <x v="20"/>
    <s v="A-1PL  Anchorage  Screw 2.0 x 12 mm, Round Hole"/>
    <x v="16"/>
    <s v="L230702001"/>
    <n v="100"/>
    <n v="14.268493150684932"/>
    <n v="1426.8493150684933"/>
    <s v="USD"/>
    <s v="BioRay 20231030-3"/>
    <m/>
    <m/>
    <m/>
  </r>
  <r>
    <d v="2023-12-04T00:00:00"/>
    <x v="2"/>
    <x v="1"/>
    <x v="0"/>
    <x v="20"/>
    <s v="A-1PL  Anchorage  Screw 2.0 x 12 mm, Round Hole"/>
    <x v="16"/>
    <s v="L230307201"/>
    <n v="100"/>
    <n v="14.268493150684932"/>
    <n v="1426.8493150684933"/>
    <s v="USD"/>
    <s v="BioRay 20231030-3"/>
    <m/>
    <m/>
    <m/>
  </r>
  <r>
    <d v="2023-12-04T00:00:00"/>
    <x v="2"/>
    <x v="1"/>
    <x v="0"/>
    <x v="8"/>
    <s v="A-1PL  Anchorage  Screw 2.0 x 14 mm, Round Hole"/>
    <x v="8"/>
    <s v="L220806201"/>
    <n v="14"/>
    <n v="14.268493150684932"/>
    <n v="199.75890410958905"/>
    <s v="USD"/>
    <s v="BioRay 20231030-3"/>
    <m/>
    <m/>
    <m/>
  </r>
  <r>
    <d v="2023-12-04T00:00:00"/>
    <x v="2"/>
    <x v="1"/>
    <x v="0"/>
    <x v="8"/>
    <s v="A-1PL  Anchorage  Screw 2.0 x 14 mm, Round Hole"/>
    <x v="8"/>
    <s v="L220900101"/>
    <n v="6"/>
    <n v="14.268493150684932"/>
    <n v="85.610958904109594"/>
    <s v="USD"/>
    <s v="BioRay 20231030-3"/>
    <m/>
    <m/>
    <m/>
  </r>
  <r>
    <d v="2023-12-04T00:00:00"/>
    <x v="2"/>
    <x v="1"/>
    <x v="0"/>
    <x v="8"/>
    <s v="A-1PL  Anchorage  Screw 2.0 x 14 mm, Round Hole"/>
    <x v="8"/>
    <s v=" L220304601"/>
    <n v="1"/>
    <n v="14.268493150684932"/>
    <n v="14.268493150684932"/>
    <s v="USD"/>
    <s v="BioRay 20231030-3"/>
    <m/>
    <m/>
    <m/>
  </r>
  <r>
    <d v="2023-12-04T00:00:00"/>
    <x v="2"/>
    <x v="1"/>
    <x v="0"/>
    <x v="24"/>
    <s v="A-1P IZC  Anchorage  Screw 2.0 x 14 mm, Half Threaded, Round Hole"/>
    <x v="20"/>
    <s v="L230905901"/>
    <n v="97"/>
    <n v="18.345205479452055"/>
    <n v="1779.4849315068493"/>
    <s v="USD"/>
    <s v="BioRay 20231030-3"/>
    <m/>
    <m/>
    <m/>
  </r>
  <r>
    <d v="2023-12-04T00:00:00"/>
    <x v="2"/>
    <x v="1"/>
    <x v="0"/>
    <x v="22"/>
    <s v="A-1P IZC  Anchorage  Screw 2.0 x 17 mm, Half Threaded, Round Hole"/>
    <x v="18"/>
    <s v="L230109101"/>
    <n v="36"/>
    <n v="18.345205479452055"/>
    <n v="660.42739726027401"/>
    <s v="USD"/>
    <s v="BioRay 20231030-3"/>
    <m/>
    <m/>
    <m/>
  </r>
  <r>
    <d v="2023-12-04T00:00:00"/>
    <x v="2"/>
    <x v="1"/>
    <x v="0"/>
    <x v="22"/>
    <s v="A-1P IZC  Anchorage  Screw 2.0 x 17 mm, Half Threaded, Round Hole"/>
    <x v="18"/>
    <s v="L230109201"/>
    <n v="26"/>
    <n v="18.345205479452055"/>
    <n v="476.97534246575344"/>
    <s v="USD"/>
    <s v="BioRay 20231030-3"/>
    <m/>
    <m/>
    <m/>
  </r>
  <r>
    <d v="2023-12-04T00:00:00"/>
    <x v="5"/>
    <x v="1"/>
    <x v="1"/>
    <x v="19"/>
    <s v="TORNILLO SOLUTION LOGIC-A 2.0 MM X 12 MM"/>
    <x v="16"/>
    <s v="EE156002X1"/>
    <n v="-2"/>
    <n v="51750"/>
    <n v="-103500"/>
    <m/>
    <m/>
    <m/>
    <s v="Dra. Monica Peñaloza, cliente Virginia Hurtdo, aprobado por Dr Elsa Arango"/>
    <m/>
  </r>
  <r>
    <d v="2023-12-05T00:00:00"/>
    <x v="5"/>
    <x v="1"/>
    <x v="1"/>
    <x v="19"/>
    <s v="TORNILLO SOLUTION LOGIC-A 2.0 MM X 12 MM"/>
    <x v="16"/>
    <s v="EE156002X1"/>
    <n v="-2"/>
    <n v="51750"/>
    <n v="-103500"/>
    <m/>
    <m/>
    <m/>
    <s v="Dra. Monica Peñaloza, cliente Virginia Hurtdo, aprobado por Dr Elsa Arango"/>
    <m/>
  </r>
  <r>
    <d v="2023-12-11T00:00:00"/>
    <x v="5"/>
    <x v="1"/>
    <x v="1"/>
    <x v="34"/>
    <s v="TORNILLO SOLUTION LOGIC-A 2.0 MM X 25 MM"/>
    <x v="26"/>
    <s v="EE160217X1"/>
    <n v="-4"/>
    <n v="60750"/>
    <n v="-243000"/>
    <m/>
    <m/>
    <m/>
    <s v="Dr Diego Chávez, autorizado por Elsa Arango entregado a Virgina Hurtado"/>
    <m/>
  </r>
  <r>
    <d v="2023-12-11T00:00:00"/>
    <x v="5"/>
    <x v="1"/>
    <x v="1"/>
    <x v="35"/>
    <s v="TORNILLO SOLUTION LOGIC-A 2.0 MM X 30 MM"/>
    <x v="27"/>
    <s v="EE160218X1"/>
    <n v="-4"/>
    <n v="60750"/>
    <n v="-243000"/>
    <m/>
    <m/>
    <m/>
    <s v="Dr Diego Chávez, autorizado por Elsa Arango entregado a Virgina Hurtado"/>
    <m/>
  </r>
  <r>
    <d v="2023-12-11T00:00:00"/>
    <x v="4"/>
    <x v="1"/>
    <x v="1"/>
    <x v="34"/>
    <s v="TORNILLO SOLUTION LOGIC-A 2.0 MM X 25 MM"/>
    <x v="26"/>
    <s v="EE160217X1"/>
    <n v="-10"/>
    <n v="60750"/>
    <n v="-607500"/>
    <m/>
    <m/>
    <n v="20230175"/>
    <s v="Martha Constanza Hurtado vendido a través de OrthoPremium con Tata (Olga)"/>
    <m/>
  </r>
  <r>
    <d v="2023-12-11T00:00:00"/>
    <x v="5"/>
    <x v="1"/>
    <x v="1"/>
    <x v="34"/>
    <s v="TORNILLO SOLUTION LOGIC-A 2.0 MM X 25 MM"/>
    <x v="26"/>
    <s v="EE160217X1"/>
    <n v="-1"/>
    <n v="60750"/>
    <n v="-60750"/>
    <m/>
    <m/>
    <n v="20230175"/>
    <s v="Martha Constanza Hurtado vendido a través de OrthoPremium con Tata (Olga)"/>
    <m/>
  </r>
  <r>
    <d v="2023-10-06T00:00:00"/>
    <x v="4"/>
    <x v="1"/>
    <x v="0"/>
    <x v="20"/>
    <s v="A-1PL  Anchorage  Screw 2.0 x 12 mm, Round Hole"/>
    <x v="16"/>
    <s v=" L230403301"/>
    <n v="-9"/>
    <n v="69131"/>
    <n v="-622179"/>
    <m/>
    <m/>
    <n v="20230130"/>
    <s v="MediLine (JJ Grand Prix - Guatemala)"/>
    <m/>
  </r>
  <r>
    <d v="2023-12-04T00:00:00"/>
    <x v="5"/>
    <x v="1"/>
    <x v="1"/>
    <x v="7"/>
    <s v="TORNILLO SOLUTION LOGIC-A 2.0 MM X 10 MM"/>
    <x v="7"/>
    <s v="EE148354X1"/>
    <n v="-1"/>
    <n v="51750"/>
    <n v="-51750"/>
    <m/>
    <m/>
    <m/>
    <s v="Virginia - uso consultorio Elsa Arango"/>
    <m/>
  </r>
  <r>
    <d v="2023-12-11T00:00:00"/>
    <x v="4"/>
    <x v="1"/>
    <x v="0"/>
    <x v="24"/>
    <s v="A-1P IZC  Anchorage  Screw 2.0 x 14 mm, Half Threaded, Round Hole"/>
    <x v="20"/>
    <s v="L230500701"/>
    <n v="-10"/>
    <n v="88882"/>
    <n v="-888820"/>
    <s v="COP"/>
    <m/>
    <n v="20230177"/>
    <s v="MediLine (JJ Grand Prix - Guatemala)"/>
    <m/>
  </r>
  <r>
    <d v="2023-12-11T00:00:00"/>
    <x v="4"/>
    <x v="1"/>
    <x v="0"/>
    <x v="24"/>
    <s v="A-1P IZC  Anchorage  Screw 2.0 x 14 mm, Half Threaded, Round Hole"/>
    <x v="20"/>
    <s v="L230905901"/>
    <n v="-5"/>
    <n v="18.345205479452055"/>
    <n v="-91.726027397260282"/>
    <s v="USD"/>
    <m/>
    <n v="20230177"/>
    <s v="MediLine (JJ Grand Prix - Guatemala)"/>
    <m/>
  </r>
  <r>
    <d v="2023-12-11T00:00:00"/>
    <x v="4"/>
    <x v="1"/>
    <x v="0"/>
    <x v="5"/>
    <s v="A-1PL  Anchorage  Screw 1.5 x 8 mm, Round Hole"/>
    <x v="5"/>
    <s v=" L230509301"/>
    <n v="-5"/>
    <n v="69131"/>
    <n v="-345655"/>
    <m/>
    <m/>
    <n v="20230177"/>
    <s v="MediLine (JJ Grand Prix - Guatemala)"/>
    <m/>
  </r>
  <r>
    <d v="2023-12-11T00:00:00"/>
    <x v="4"/>
    <x v="1"/>
    <x v="0"/>
    <x v="22"/>
    <s v="A-1P IZC  Anchorage  Screw 2.0 x 17 mm, Half Threaded, Round Hole"/>
    <x v="18"/>
    <s v=" L230500801"/>
    <n v="-6"/>
    <n v="75398.578723404251"/>
    <n v="-452391.47234042548"/>
    <m/>
    <m/>
    <n v="20230177"/>
    <s v="MediLine (JJ Grand Prix - Guatemala)"/>
    <m/>
  </r>
  <r>
    <d v="2023-12-11T00:00:00"/>
    <x v="4"/>
    <x v="1"/>
    <x v="0"/>
    <x v="20"/>
    <s v="A-1PL  Anchorage  Screw 2.0 x 12 mm, Round Hole"/>
    <x v="16"/>
    <s v="L230702001"/>
    <n v="-20"/>
    <n v="14.268493150684932"/>
    <n v="-285.36986301369865"/>
    <s v="USD"/>
    <m/>
    <n v="20230176"/>
    <s v="MediLine (JJ Grand Prix - Guatemala)"/>
    <m/>
  </r>
  <r>
    <d v="2023-12-20T00:00:00"/>
    <x v="4"/>
    <x v="0"/>
    <x v="0"/>
    <x v="28"/>
    <s v="V Long Blade"/>
    <x v="22"/>
    <m/>
    <n v="-10"/>
    <n v="31.311787072243344"/>
    <n v="-313.11787072243345"/>
    <m/>
    <m/>
    <n v="20230186"/>
    <s v="Orthopremium"/>
    <m/>
  </r>
  <r>
    <d v="2023-12-20T00:00:00"/>
    <x v="4"/>
    <x v="0"/>
    <x v="0"/>
    <x v="23"/>
    <s v="Blade for Engine"/>
    <x v="19"/>
    <m/>
    <n v="-10"/>
    <n v="206486.49600000001"/>
    <n v="-2064864.9600000002"/>
    <s v="COP"/>
    <m/>
    <n v="20230186"/>
    <s v="Orthopremium"/>
    <m/>
  </r>
  <r>
    <d v="2023-12-20T00:00:00"/>
    <x v="3"/>
    <x v="1"/>
    <x v="1"/>
    <x v="12"/>
    <s v="TORNILLO SOLUTION LOGIC-A 1.5 MM X 8.0 MM"/>
    <x v="5"/>
    <s v="EE148345X1"/>
    <n v="2"/>
    <n v="51750"/>
    <n v="103500"/>
    <m/>
    <m/>
    <m/>
    <s v="Orthopremium - Consignación Dr Freddy Jácome"/>
    <s v="Virginia"/>
  </r>
  <r>
    <d v="2023-12-20T00:00:00"/>
    <x v="3"/>
    <x v="1"/>
    <x v="1"/>
    <x v="12"/>
    <s v="TORNILLO SOLUTION LOGIC-A 1.5 MM X 8.0 MM"/>
    <x v="5"/>
    <s v="EE152484X1"/>
    <n v="2"/>
    <n v="51750"/>
    <n v="103500"/>
    <m/>
    <m/>
    <m/>
    <s v="Orthopremium - Consignación Dr Freddy Jácome"/>
    <s v="Virginia"/>
  </r>
  <r>
    <d v="2023-12-20T00:00:00"/>
    <x v="3"/>
    <x v="1"/>
    <x v="1"/>
    <x v="13"/>
    <s v="TORNILLO SOLUTION LOGIC-A 2.0 MM X 8.0 MM"/>
    <x v="6"/>
    <s v="EE152480X1"/>
    <n v="2"/>
    <n v="51750"/>
    <n v="103500"/>
    <m/>
    <m/>
    <m/>
    <s v="Orthopremium - Consignación Dr Freddy Jácome"/>
    <s v="Virginia"/>
  </r>
  <r>
    <d v="2023-12-04T00:00:00"/>
    <x v="2"/>
    <x v="1"/>
    <x v="0"/>
    <x v="25"/>
    <s v="A-1PL  Anchorage  Screw 2.0 x 10 mm, Round Hole"/>
    <x v="7"/>
    <s v="L230906601"/>
    <n v="40"/>
    <n v="14.268493150684932"/>
    <n v="570.7397260273973"/>
    <s v="USD"/>
    <s v="BioRay 20231030-3"/>
    <m/>
    <m/>
    <m/>
  </r>
  <r>
    <d v="2023-12-20T00:00:00"/>
    <x v="3"/>
    <x v="1"/>
    <x v="1"/>
    <x v="17"/>
    <s v="TORNILLO SOLUTION LOGIC-A ROSCA TOTAL 2.0 MM X 12 MM"/>
    <x v="14"/>
    <s v="EE148384X1"/>
    <n v="2"/>
    <n v="51750"/>
    <n v="103500"/>
    <m/>
    <m/>
    <m/>
    <s v="Orthopremium - Consignación Dr Freddy Jácome"/>
    <s v="Virginia"/>
  </r>
  <r>
    <d v="2023-12-20T00:00:00"/>
    <x v="3"/>
    <x v="1"/>
    <x v="1"/>
    <x v="19"/>
    <s v="TORNILLO SOLUTION LOGIC-A 2.0 MM X 12 MM"/>
    <x v="16"/>
    <s v="EE162378X1"/>
    <n v="2"/>
    <n v="51750"/>
    <n v="103500"/>
    <m/>
    <m/>
    <m/>
    <s v="Orthopremium - Consignación Dr Freddy Jácome"/>
    <s v="Virginia"/>
  </r>
  <r>
    <d v="2023-12-04T00:00:00"/>
    <x v="5"/>
    <x v="1"/>
    <x v="1"/>
    <x v="19"/>
    <s v="TORNILLO SOLUTION LOGIC-A 2.0 MM X 12 MM"/>
    <x v="16"/>
    <s v="EE156002X1"/>
    <n v="-2"/>
    <n v="51750"/>
    <n v="-103500"/>
    <m/>
    <m/>
    <m/>
    <s v="Virginia - uso consultorio Elsa Arango"/>
    <m/>
  </r>
  <r>
    <d v="2023-12-20T00:00:00"/>
    <x v="3"/>
    <x v="1"/>
    <x v="1"/>
    <x v="14"/>
    <s v="TORNILLO SOLUTION LOGIC-A 2.0 MM X 14 MM"/>
    <x v="8"/>
    <s v="EE142363X1"/>
    <n v="2"/>
    <n v="51750"/>
    <n v="103500"/>
    <m/>
    <m/>
    <m/>
    <s v="Orthopremium - Consignación Dr Freddy Jácome"/>
    <s v="Virginia"/>
  </r>
  <r>
    <d v="2023-12-20T00:00:00"/>
    <x v="3"/>
    <x v="1"/>
    <x v="1"/>
    <x v="15"/>
    <s v="TORNILLO SOLUTION LOGIC-A 2.0 MM X 17 MM"/>
    <x v="12"/>
    <s v="EE148379X1"/>
    <n v="-2"/>
    <n v="51750"/>
    <n v="-103500"/>
    <m/>
    <m/>
    <m/>
    <s v="Orthopremium - Consignación Dr Freddy Jácome"/>
    <s v="Virginia"/>
  </r>
  <r>
    <d v="2023-12-21T00:00:00"/>
    <x v="5"/>
    <x v="0"/>
    <x v="1"/>
    <x v="30"/>
    <s v="Extensión corta, 25mm, mini implante, para contra ángulo"/>
    <x v="19"/>
    <m/>
    <n v="-1"/>
    <n v="83600"/>
    <n v="-83600"/>
    <m/>
    <m/>
    <m/>
    <s v="Dr Diego Chávez, autorizado por Elsa Arango entregado a Virgina Hurtado"/>
    <m/>
  </r>
  <r>
    <d v="2024-01-11T00:00:00"/>
    <x v="4"/>
    <x v="0"/>
    <x v="0"/>
    <x v="21"/>
    <s v="Handle Universal "/>
    <x v="17"/>
    <s v="NA"/>
    <n v="-2"/>
    <n v="505243.49166666658"/>
    <n v="-1010486.9833333332"/>
    <s v="COP"/>
    <m/>
    <s v="20240007"/>
    <s v="MediLine (JJ Grand Prix - Guatemala)"/>
    <m/>
  </r>
  <r>
    <d v="2024-01-11T00:00:00"/>
    <x v="4"/>
    <x v="0"/>
    <x v="0"/>
    <x v="29"/>
    <s v="Universal Extension (A-1PII long blade)"/>
    <x v="2"/>
    <s v="NA"/>
    <n v="-2"/>
    <n v="126823.496"/>
    <n v="-253646.992"/>
    <s v="COP"/>
    <m/>
    <s v="20240007"/>
    <s v="MediLine (JJ Grand Prix - Guatemala)"/>
    <m/>
  </r>
  <r>
    <d v="2024-01-12T00:00:00"/>
    <x v="5"/>
    <x v="1"/>
    <x v="1"/>
    <x v="13"/>
    <s v="TORNILLO SOLUTION LOGIC-A 2.0 MM X 8.0 MM"/>
    <x v="6"/>
    <s v="EE152481X1"/>
    <n v="-2"/>
    <n v="51750"/>
    <n v="-103500"/>
    <m/>
    <m/>
    <m/>
    <s v="Entregados a Virginia para ciruguia de paciente Sandra Castañeda, cirugano Dr. Diego Chavez"/>
    <m/>
  </r>
  <r>
    <d v="2023-12-11T00:00:00"/>
    <x v="4"/>
    <x v="1"/>
    <x v="0"/>
    <x v="25"/>
    <s v="A-1PL  Anchorage  Screw 2.0 x 10 mm, Round Hole"/>
    <x v="7"/>
    <s v=" L230601001"/>
    <n v="-5"/>
    <n v="69131"/>
    <n v="-345655"/>
    <m/>
    <m/>
    <n v="20230176"/>
    <s v="MediLine (JJ Grand Prix - Guatemala)"/>
    <m/>
  </r>
  <r>
    <d v="2024-01-12T00:00:00"/>
    <x v="3"/>
    <x v="1"/>
    <x v="1"/>
    <x v="14"/>
    <s v="TORNILLO SOLUTION LOGIC-A 2.0 MM X 14 MM"/>
    <x v="8"/>
    <s v="EE142363X1"/>
    <n v="-2"/>
    <n v="51750"/>
    <n v="-103500"/>
    <m/>
    <m/>
    <m/>
    <m/>
    <s v="Virginia "/>
  </r>
  <r>
    <d v="2024-01-15T00:00:00"/>
    <x v="3"/>
    <x v="1"/>
    <x v="1"/>
    <x v="14"/>
    <s v="TORNILLO SOLUTION LOGIC-A 2.0 MM X 14 MM"/>
    <x v="8"/>
    <s v="EE162379X1"/>
    <n v="2"/>
    <n v="51750"/>
    <n v="103500"/>
    <m/>
    <m/>
    <m/>
    <m/>
    <s v="Virginia 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40">
  <r>
    <x v="0"/>
    <x v="0"/>
    <s v="Instrument"/>
    <x v="0"/>
    <n v="3318055"/>
    <s v="Contra Angle Driver set "/>
    <s v="Contra Angulo"/>
    <m/>
    <n v="2"/>
    <n v="2160000"/>
    <n v="4320000"/>
    <m/>
    <m/>
    <m/>
    <m/>
    <m/>
    <x v="0"/>
  </r>
  <r>
    <x v="0"/>
    <x v="0"/>
    <s v="Instrument"/>
    <x v="1"/>
    <s v="820-029"/>
    <s v="Mango anclaje rápido, corto-mini implante"/>
    <s v="Mango"/>
    <n v="49116"/>
    <n v="10"/>
    <n v="357000"/>
    <n v="3570000"/>
    <s v="COP"/>
    <s v="entregado por Elsa Arango"/>
    <m/>
    <m/>
    <m/>
    <x v="0"/>
  </r>
  <r>
    <x v="0"/>
    <x v="1"/>
    <s v="Instrument"/>
    <x v="1"/>
    <s v="820-031"/>
    <s v="Extensión mini implante"/>
    <s v="Extensión"/>
    <n v="48791"/>
    <n v="-12"/>
    <n v="90440"/>
    <n v="-1085280"/>
    <m/>
    <m/>
    <m/>
    <m/>
    <m/>
    <x v="0"/>
  </r>
  <r>
    <x v="0"/>
    <x v="1"/>
    <s v="Instrument"/>
    <x v="1"/>
    <s v="820-029"/>
    <s v="Mango anclaje rápido, corto-mini implante"/>
    <s v="Mango"/>
    <n v="48466"/>
    <n v="-19"/>
    <n v="357000"/>
    <n v="-6783000"/>
    <s v="COP"/>
    <m/>
    <m/>
    <m/>
    <m/>
    <x v="0"/>
  </r>
  <r>
    <x v="0"/>
    <x v="1"/>
    <s v="Instrument"/>
    <x v="1"/>
    <s v="820-031"/>
    <s v="Extensión mini implante"/>
    <s v="Extensión"/>
    <n v="48141"/>
    <n v="-16"/>
    <n v="90440"/>
    <n v="-1447040"/>
    <m/>
    <m/>
    <m/>
    <m/>
    <m/>
    <x v="0"/>
  </r>
  <r>
    <x v="0"/>
    <x v="1"/>
    <s v="Instrument"/>
    <x v="1"/>
    <s v="820-029"/>
    <s v="Mango anclaje rápido, corto-mini implante"/>
    <s v="Mango"/>
    <n v="47816"/>
    <n v="-20"/>
    <n v="357000"/>
    <n v="-7140000"/>
    <s v="COP"/>
    <m/>
    <m/>
    <m/>
    <m/>
    <x v="0"/>
  </r>
  <r>
    <x v="0"/>
    <x v="1"/>
    <s v="Instrument"/>
    <x v="1"/>
    <s v="820-031"/>
    <s v="Extensión mini implante"/>
    <s v="Extensión"/>
    <n v="47491"/>
    <n v="-20"/>
    <n v="90440"/>
    <n v="-1808800"/>
    <m/>
    <m/>
    <m/>
    <m/>
    <m/>
    <x v="0"/>
  </r>
  <r>
    <x v="0"/>
    <x v="0"/>
    <s v="Anchorage"/>
    <x v="0"/>
    <s v="M-211308"/>
    <s v="A-1PL  Anchorage  Screw 1.3 x 8 mm, Round Hole"/>
    <s v="1.3 x 8"/>
    <s v="L210206901"/>
    <n v="30"/>
    <n v="73331"/>
    <n v="2199930"/>
    <m/>
    <m/>
    <m/>
    <m/>
    <m/>
    <x v="0"/>
  </r>
  <r>
    <x v="0"/>
    <x v="0"/>
    <s v="Anchorage"/>
    <x v="0"/>
    <s v="A-1PL-211408"/>
    <s v="A-1PL  Anchorage  Screw 1.4 x 8 mm, Round Hole"/>
    <s v="1.4 x 8"/>
    <s v="L210905201"/>
    <n v="4"/>
    <n v="73331"/>
    <n v="293324"/>
    <m/>
    <m/>
    <m/>
    <m/>
    <m/>
    <x v="0"/>
  </r>
  <r>
    <x v="0"/>
    <x v="0"/>
    <s v="Anchorage"/>
    <x v="0"/>
    <s v="A-1PL-211508"/>
    <s v="A-1PL  Anchorage  Screw 1.5 x 8 mm, Round Hole"/>
    <s v="1.5 x 8"/>
    <s v="L211103501"/>
    <n v="3"/>
    <n v="73331"/>
    <n v="219993"/>
    <m/>
    <m/>
    <m/>
    <m/>
    <m/>
    <x v="0"/>
  </r>
  <r>
    <x v="0"/>
    <x v="0"/>
    <s v="Anchorage"/>
    <x v="0"/>
    <s v="A-1PL-211508"/>
    <s v="A-1PL  Anchorage  Screw 1.5 x 8 mm, Round Hole"/>
    <s v="1.5 x 8"/>
    <s v="L211100801"/>
    <n v="12"/>
    <n v="73331"/>
    <n v="879972"/>
    <m/>
    <m/>
    <m/>
    <m/>
    <m/>
    <x v="0"/>
  </r>
  <r>
    <x v="0"/>
    <x v="0"/>
    <s v="Anchorage"/>
    <x v="0"/>
    <s v="A-1PL-211508"/>
    <s v="A-1PL  Anchorage  Screw 1.5 x 8 mm, Round Hole"/>
    <s v="1.5 x 8"/>
    <s v="L220206201"/>
    <n v="1"/>
    <n v="73331"/>
    <n v="73331"/>
    <s v="COP"/>
    <m/>
    <m/>
    <m/>
    <m/>
    <x v="0"/>
  </r>
  <r>
    <x v="0"/>
    <x v="0"/>
    <s v="Anchorage"/>
    <x v="0"/>
    <s v="A-1PL-211508"/>
    <s v="A-1PL  Anchorage  Screw 1.5 x 8 mm, Round Hole"/>
    <s v="1.5 x 8"/>
    <s v="L211105401"/>
    <n v="5"/>
    <n v="73331"/>
    <n v="366655"/>
    <m/>
    <m/>
    <m/>
    <m/>
    <m/>
    <x v="0"/>
  </r>
  <r>
    <x v="0"/>
    <x v="0"/>
    <s v="Anchorage"/>
    <x v="0"/>
    <s v="A-1PL-211508"/>
    <s v="A-1PL  Anchorage  Screw 1.5 x 8 mm, Round Hole"/>
    <s v="1.5 x 8"/>
    <s v="L211104201"/>
    <n v="1"/>
    <n v="73331"/>
    <n v="73331"/>
    <m/>
    <m/>
    <m/>
    <m/>
    <m/>
    <x v="0"/>
  </r>
  <r>
    <x v="0"/>
    <x v="0"/>
    <s v="Anchorage"/>
    <x v="0"/>
    <s v="A-1PL-211508"/>
    <s v="A-1PL  Anchorage  Screw 1.5 x 8 mm, Round Hole"/>
    <s v="1.5 x 8"/>
    <s v="L211008301"/>
    <n v="2"/>
    <n v="73331"/>
    <n v="146662"/>
    <m/>
    <m/>
    <m/>
    <m/>
    <m/>
    <x v="0"/>
  </r>
  <r>
    <x v="0"/>
    <x v="0"/>
    <s v="Anchorage"/>
    <x v="0"/>
    <s v="A-1PL-211508"/>
    <s v="A-1PL  Anchorage  Screw 1.5 x 8 mm, Round Hole"/>
    <s v="1.5 x 8"/>
    <s v="L211013001"/>
    <n v="1"/>
    <n v="73331"/>
    <n v="73331"/>
    <m/>
    <m/>
    <m/>
    <m/>
    <m/>
    <x v="0"/>
  </r>
  <r>
    <x v="0"/>
    <x v="0"/>
    <s v="Anchorage"/>
    <x v="0"/>
    <s v="A-1PL-212008"/>
    <s v="A-1PL  Anchorage  Screw 2.0 x 8 mm, Round Hole"/>
    <s v="2.0 x 8"/>
    <s v="L210807001"/>
    <n v="3"/>
    <n v="73331"/>
    <n v="219993"/>
    <m/>
    <m/>
    <m/>
    <m/>
    <m/>
    <x v="0"/>
  </r>
  <r>
    <x v="1"/>
    <x v="2"/>
    <s v="Anchorage"/>
    <x v="1"/>
    <s v="TSXX-LOA2010"/>
    <s v="TORNILLO SOLUTION LOGIC-A 2.0 MM X 10 MM"/>
    <s v="2.0 X 10"/>
    <s v="EE148352X1"/>
    <n v="60"/>
    <n v="51750"/>
    <n v="3105000"/>
    <m/>
    <s v="FV-105224"/>
    <m/>
    <m/>
    <m/>
    <x v="0"/>
  </r>
  <r>
    <x v="0"/>
    <x v="0"/>
    <s v="Anchorage"/>
    <x v="0"/>
    <s v="A-1PL-212014"/>
    <s v="A-1PL  Anchorage  Screw 2.0 x 14 mm, Round Hole"/>
    <s v="2.0 x 14"/>
    <s v="L210904601"/>
    <n v="2"/>
    <n v="73331"/>
    <n v="146662"/>
    <m/>
    <m/>
    <m/>
    <m/>
    <m/>
    <x v="0"/>
  </r>
  <r>
    <x v="0"/>
    <x v="0"/>
    <s v="Anchorage"/>
    <x v="0"/>
    <s v="A-1PL-212014"/>
    <s v="A-1PL  Anchorage  Screw 2.0 x 14 mm, Round Hole"/>
    <s v="2.0 x 14"/>
    <s v="L211203101"/>
    <n v="17"/>
    <n v="73331"/>
    <n v="1246627"/>
    <m/>
    <m/>
    <m/>
    <m/>
    <m/>
    <x v="0"/>
  </r>
  <r>
    <x v="0"/>
    <x v="0"/>
    <s v="Anchorage"/>
    <x v="0"/>
    <s v="A-1PL-212014"/>
    <s v="A-1PL  Anchorage  Screw 2.0 x 14 mm, Round Hole"/>
    <s v="2.0 x 14"/>
    <s v="L210901401"/>
    <n v="10"/>
    <n v="73331"/>
    <n v="733310"/>
    <m/>
    <m/>
    <m/>
    <m/>
    <m/>
    <x v="0"/>
  </r>
  <r>
    <x v="0"/>
    <x v="0"/>
    <s v="Anchorage"/>
    <x v="0"/>
    <s v="A-1PS-222012"/>
    <s v="A-1P Anchorage  Screw 2.0 x 12 mm, Square Hole"/>
    <s v="TS 2.0 x 12"/>
    <s v="L220407701"/>
    <n v="8"/>
    <n v="73331"/>
    <n v="586648"/>
    <s v="COP"/>
    <m/>
    <m/>
    <m/>
    <m/>
    <x v="0"/>
  </r>
  <r>
    <x v="0"/>
    <x v="0"/>
    <s v="Instrument"/>
    <x v="0"/>
    <s v="SMES #09"/>
    <s v="Expander First generation SMES #09"/>
    <s v="Expansor 1ra generación #09"/>
    <m/>
    <n v="1"/>
    <m/>
    <m/>
    <m/>
    <m/>
    <m/>
    <m/>
    <m/>
    <x v="0"/>
  </r>
  <r>
    <x v="0"/>
    <x v="0"/>
    <s v="Instrument"/>
    <x v="0"/>
    <s v="SMES #11"/>
    <s v="Expander First generation SMES #11"/>
    <s v="Expansor 1ra generación #11"/>
    <m/>
    <n v="4"/>
    <n v="73.06083650190115"/>
    <n v="292.2433460076046"/>
    <s v="USD"/>
    <m/>
    <m/>
    <m/>
    <m/>
    <x v="0"/>
  </r>
  <r>
    <x v="0"/>
    <x v="0"/>
    <s v="Anchorage"/>
    <x v="1"/>
    <s v="TSXX-LOA1508"/>
    <s v="TORNILLO SOLUTION LOGIC-A 1.5 MM X 8.0 MM"/>
    <s v="1.5 x 8"/>
    <s v="EE138062X1"/>
    <n v="24"/>
    <n v="61600"/>
    <n v="1478400"/>
    <m/>
    <m/>
    <m/>
    <m/>
    <m/>
    <x v="0"/>
  </r>
  <r>
    <x v="0"/>
    <x v="0"/>
    <s v="Anchorage"/>
    <x v="1"/>
    <s v="TSXX-LOA1508"/>
    <s v="TORNILLO SOLUTION LOGIC-A 1.5 MM X 8.0 MM"/>
    <s v="1.5 x 8"/>
    <s v="EE138065X1"/>
    <n v="4"/>
    <n v="61600"/>
    <n v="246400"/>
    <m/>
    <m/>
    <m/>
    <m/>
    <m/>
    <x v="0"/>
  </r>
  <r>
    <x v="0"/>
    <x v="0"/>
    <s v="Anchorage"/>
    <x v="1"/>
    <s v="TSXX-LOA2008"/>
    <s v="TORNILLO SOLUTION LOGIC-A 2.0 MM X 8.0 MM"/>
    <s v="2.0 x 8"/>
    <s v="EE136231X1"/>
    <n v="1"/>
    <n v="61600"/>
    <n v="61600"/>
    <m/>
    <m/>
    <m/>
    <m/>
    <m/>
    <x v="0"/>
  </r>
  <r>
    <x v="0"/>
    <x v="0"/>
    <s v="Anchorage"/>
    <x v="1"/>
    <s v="TSXX-LOA2014"/>
    <s v="TORNILLO SOLUTION LOGIC-A 2.0 MM X 14 MM"/>
    <s v="2.0 x 14"/>
    <s v="EE138091X1"/>
    <n v="27"/>
    <n v="61600"/>
    <n v="1663200"/>
    <m/>
    <m/>
    <m/>
    <m/>
    <m/>
    <x v="0"/>
  </r>
  <r>
    <x v="0"/>
    <x v="0"/>
    <s v="Anchorage"/>
    <x v="1"/>
    <s v="TSXX-LOA2014"/>
    <s v="TORNILLO SOLUTION LOGIC-A 2.0 MM X 14 MM"/>
    <s v="2.0 x 14"/>
    <s v="EE138085X1"/>
    <n v="1"/>
    <n v="61600"/>
    <n v="61600"/>
    <m/>
    <m/>
    <m/>
    <m/>
    <m/>
    <x v="0"/>
  </r>
  <r>
    <x v="0"/>
    <x v="0"/>
    <s v="Anchorage"/>
    <x v="1"/>
    <s v="TSXX-LOA2017"/>
    <s v="TORNILLO SOLUTION LOGIC-A 2.0 MM X 17 MM"/>
    <s v="2.0 x 17"/>
    <s v="EE138094X1"/>
    <n v="34"/>
    <n v="61600"/>
    <n v="2094400"/>
    <m/>
    <m/>
    <m/>
    <m/>
    <m/>
    <x v="0"/>
  </r>
  <r>
    <x v="0"/>
    <x v="0"/>
    <s v="Anchorage"/>
    <x v="1"/>
    <s v="TSXX-LOACE1508"/>
    <s v="TORNILLO SOLUTION LOGIC-A CABEZA ESFÉRICA 1.5MM X 8.0MM"/>
    <s v="Dual 1.5 x 8"/>
    <s v="EE138096X1"/>
    <n v="18"/>
    <n v="61600"/>
    <n v="1108800"/>
    <m/>
    <m/>
    <m/>
    <m/>
    <m/>
    <x v="0"/>
  </r>
  <r>
    <x v="0"/>
    <x v="0"/>
    <s v="Anchorage"/>
    <x v="1"/>
    <s v="TSXX-LOART2012"/>
    <s v="TORNILLO SOLUTION LOGIC-A ROSCA TOTAL 2.0MM X 12MM"/>
    <s v="2.0 x 12 Total"/>
    <s v="EE138101X1"/>
    <n v="10"/>
    <n v="61600"/>
    <n v="616000"/>
    <m/>
    <m/>
    <m/>
    <m/>
    <m/>
    <x v="0"/>
  </r>
  <r>
    <x v="0"/>
    <x v="0"/>
    <s v="Instrument"/>
    <x v="0"/>
    <s v="103-11"/>
    <s v="Expansores 3ra generación, 1 llave"/>
    <s v="Expansor 3ra generación #11"/>
    <m/>
    <n v="7"/>
    <m/>
    <m/>
    <m/>
    <m/>
    <m/>
    <m/>
    <m/>
    <x v="0"/>
  </r>
  <r>
    <x v="0"/>
    <x v="0"/>
    <s v="Anchorage"/>
    <x v="1"/>
    <s v="TSXX-LOA2012"/>
    <s v="TORNILLO SOLUTION LOGIC-A 2.0 MM X 12 MM"/>
    <s v="2.0 X 12"/>
    <s v="EE138084X1"/>
    <n v="1"/>
    <n v="61600"/>
    <n v="61600"/>
    <m/>
    <m/>
    <m/>
    <m/>
    <m/>
    <x v="0"/>
  </r>
  <r>
    <x v="0"/>
    <x v="0"/>
    <s v="Anchorage"/>
    <x v="1"/>
    <s v="TSXX-LOA2012"/>
    <s v="TORNILLO SOLUTION LOGIC-A 2.0 MM X 12 MM"/>
    <s v="2.0 X 12"/>
    <s v="EE138079X1"/>
    <n v="2"/>
    <n v="61600"/>
    <n v="123200"/>
    <m/>
    <m/>
    <m/>
    <m/>
    <m/>
    <x v="0"/>
  </r>
  <r>
    <x v="0"/>
    <x v="0"/>
    <s v="Anchorage"/>
    <x v="0"/>
    <s v="A-1PL-212012"/>
    <s v="A-1PL  Anchorage  Screw 2.0 x 12 mm, Round Hole"/>
    <s v="2.0 X 12"/>
    <s v="L220701501"/>
    <n v="12"/>
    <n v="73331"/>
    <n v="879972"/>
    <m/>
    <m/>
    <m/>
    <m/>
    <m/>
    <x v="0"/>
  </r>
  <r>
    <x v="2"/>
    <x v="2"/>
    <s v="Anchorage"/>
    <x v="1"/>
    <s v="TSXX-LOA2010"/>
    <s v="TORNILLO SOLUTION LOGIC-A 2.0 MM X 10 MM"/>
    <s v="2.0 X 10"/>
    <s v="EE162876X1"/>
    <n v="100"/>
    <n v="51750"/>
    <n v="5175000"/>
    <m/>
    <s v="FV-124648"/>
    <m/>
    <m/>
    <m/>
    <x v="0"/>
  </r>
  <r>
    <x v="3"/>
    <x v="3"/>
    <s v="Anchorage"/>
    <x v="0"/>
    <s v="A-1PL-212008"/>
    <s v="A-1PL  Anchorage  Screw 2.0 x 8 mm, Round Hole"/>
    <s v="2.0 x 8"/>
    <s v="L210709801"/>
    <n v="5"/>
    <n v="73331"/>
    <n v="366655"/>
    <m/>
    <m/>
    <m/>
    <m/>
    <s v="Silvia Tellez"/>
    <x v="0"/>
  </r>
  <r>
    <x v="4"/>
    <x v="1"/>
    <s v="Instrument"/>
    <x v="0"/>
    <n v="3308050"/>
    <s v="Handle Universal "/>
    <s v="Handle Universal "/>
    <s v="NA"/>
    <n v="3"/>
    <n v="675000"/>
    <n v="2025000"/>
    <s v="COP"/>
    <m/>
    <m/>
    <s v="Entregados por Dra Elsa "/>
    <m/>
    <x v="0"/>
  </r>
  <r>
    <x v="4"/>
    <x v="4"/>
    <s v="Instrument"/>
    <x v="0"/>
    <n v="3308050"/>
    <s v="Handle Universal "/>
    <s v="Handle Universal "/>
    <s v="NA"/>
    <n v="-2"/>
    <n v="675000"/>
    <n v="-1350000"/>
    <s v="COP"/>
    <m/>
    <n v="20220040"/>
    <s v="Medicona SRL (Guillermo Ramírez-Rep Dominicana)"/>
    <m/>
    <x v="1"/>
  </r>
  <r>
    <x v="4"/>
    <x v="4"/>
    <s v="Anchorage"/>
    <x v="0"/>
    <s v="A-1PIZC-212017"/>
    <s v="A-1P IZC  Anchorage  Screw 2.0 x 17 mm, Half Threaded, Round Hole"/>
    <s v="IZC 2 x 17"/>
    <s v="L210901201"/>
    <n v="-3"/>
    <n v="73331"/>
    <n v="-219993"/>
    <s v="COP"/>
    <m/>
    <n v="20220040"/>
    <s v="Medicona SRL (Guillermo Ramírez-Rep Dominicana)"/>
    <m/>
    <x v="1"/>
  </r>
  <r>
    <x v="4"/>
    <x v="4"/>
    <s v="Anchorage"/>
    <x v="0"/>
    <s v="A-1PIZC-212017"/>
    <s v="A-1P IZC  Anchorage  Screw 2.0 x 17 mm, Half Threaded, Round Hole"/>
    <s v="IZC 2 x 17"/>
    <s v="L210611801"/>
    <n v="-2"/>
    <n v="73331"/>
    <n v="-146662"/>
    <s v="COP"/>
    <m/>
    <n v="20220040"/>
    <s v="Medicona SRL (Guillermo Ramírez-Rep Dominicana)"/>
    <m/>
    <x v="1"/>
  </r>
  <r>
    <x v="4"/>
    <x v="4"/>
    <s v="Anchorage"/>
    <x v="0"/>
    <s v="A-1PL-211508"/>
    <s v="A-1PL  Anchorage  Screw 1.5 x 8 mm, Round Hole"/>
    <s v="1.5 x 8"/>
    <s v="L220206201"/>
    <n v="-1"/>
    <n v="73331"/>
    <n v="-73331"/>
    <s v="COP"/>
    <m/>
    <n v="20220040"/>
    <s v="Medicona SRL (Guillermo Ramírez-Rep Dominicana)"/>
    <m/>
    <x v="1"/>
  </r>
  <r>
    <x v="4"/>
    <x v="4"/>
    <s v="Anchorage"/>
    <x v="0"/>
    <s v="A-1PL-211508"/>
    <s v="A-1PL  Anchorage  Screw 1.5 x 8 mm, Round Hole"/>
    <s v="1.5 x 8"/>
    <s v="L211105401"/>
    <n v="-5"/>
    <n v="73331"/>
    <n v="-366655"/>
    <m/>
    <m/>
    <n v="20220040"/>
    <s v="Medicona SRL (Guillermo Ramírez-Rep Dominicana)"/>
    <m/>
    <x v="1"/>
  </r>
  <r>
    <x v="4"/>
    <x v="4"/>
    <s v="Anchorage"/>
    <x v="0"/>
    <s v="A-1PL-211508"/>
    <s v="A-1PL  Anchorage  Screw 1.5 x 8 mm, Round Hole"/>
    <s v="1.5 x 8"/>
    <s v="L211104201"/>
    <n v="-1"/>
    <n v="73331"/>
    <n v="-73331"/>
    <m/>
    <m/>
    <n v="20220040"/>
    <s v="Medicona SRL (Guillermo Ramírez-Rep Dominicana)"/>
    <m/>
    <x v="1"/>
  </r>
  <r>
    <x v="4"/>
    <x v="4"/>
    <s v="Anchorage"/>
    <x v="0"/>
    <s v="A-1PL-211508"/>
    <s v="A-1PL  Anchorage  Screw 1.5 x 8 mm, Round Hole"/>
    <s v="1.5 x 8"/>
    <s v="L211008301"/>
    <n v="-2"/>
    <n v="73331"/>
    <n v="-146662"/>
    <m/>
    <m/>
    <n v="20220040"/>
    <s v="Medicona SRL (Guillermo Ramírez-Rep Dominicana)"/>
    <m/>
    <x v="1"/>
  </r>
  <r>
    <x v="4"/>
    <x v="4"/>
    <s v="Anchorage"/>
    <x v="0"/>
    <s v="A-1PL-211508"/>
    <s v="A-1PL  Anchorage  Screw 1.5 x 8 mm, Round Hole"/>
    <s v="1.5 x 8"/>
    <s v="L211013001"/>
    <n v="-1"/>
    <n v="73331"/>
    <n v="-73331"/>
    <m/>
    <m/>
    <n v="20220040"/>
    <s v="Medicona SRL (Guillermo Ramírez-Rep Dominicana)"/>
    <m/>
    <x v="1"/>
  </r>
  <r>
    <x v="4"/>
    <x v="4"/>
    <s v="Anchorage"/>
    <x v="0"/>
    <s v="A-1PL-212008"/>
    <s v="A-1PL  Anchorage  Screw 2.0 x 8 mm, Round Hole"/>
    <s v="2.0 x 8"/>
    <s v="L210807001"/>
    <n v="-3"/>
    <n v="73331"/>
    <n v="-219993"/>
    <m/>
    <m/>
    <n v="20220040"/>
    <s v="Medicona SRL (Guillermo Ramírez-Rep Dominicana)"/>
    <m/>
    <x v="1"/>
  </r>
  <r>
    <x v="4"/>
    <x v="4"/>
    <s v="Anchorage"/>
    <x v="0"/>
    <s v="A-1PL-212008"/>
    <s v="A-1PL  Anchorage  Screw 2.0 x 8 mm, Round Hole"/>
    <s v="2.0 x 8"/>
    <s v="L210709801"/>
    <n v="-5"/>
    <n v="73331"/>
    <n v="-366655"/>
    <m/>
    <m/>
    <n v="20220040"/>
    <s v="Medicona SRL (Guillermo Ramírez-Rep Dominicana)"/>
    <m/>
    <x v="1"/>
  </r>
  <r>
    <x v="5"/>
    <x v="2"/>
    <s v="Anchorage"/>
    <x v="1"/>
    <s v="TSXX-LOA2010"/>
    <s v="TORNILLO SOLUTION LOGIC-A 2.0 MM X 10 MM"/>
    <s v="2.0 X 10"/>
    <s v="EE180815X1"/>
    <n v="71"/>
    <n v="51750"/>
    <n v="3674250"/>
    <s v="COP"/>
    <s v="SAMPEDRO FV 147067"/>
    <m/>
    <m/>
    <m/>
    <x v="0"/>
  </r>
  <r>
    <x v="6"/>
    <x v="2"/>
    <s v="Anchorage"/>
    <x v="1"/>
    <s v="TSXX-LOA2010"/>
    <s v="TORNILLO SOLUTION LOGIC-A 2.0 MM X 10 MM"/>
    <s v="2.0 X 10"/>
    <s v="EE182212X1"/>
    <n v="29"/>
    <n v="51750"/>
    <n v="1500750"/>
    <s v="COP"/>
    <s v="SAMPEDRO FV 150118"/>
    <m/>
    <m/>
    <m/>
    <x v="0"/>
  </r>
  <r>
    <x v="4"/>
    <x v="4"/>
    <s v="Anchorage"/>
    <x v="0"/>
    <s v="A-1PL-212012"/>
    <s v="A-1PL  Anchorage  Screw 2.0 x 12 mm, Round Hole"/>
    <s v="2.0 X 12"/>
    <s v="L220701501"/>
    <n v="-8"/>
    <n v="73331"/>
    <n v="-586648"/>
    <m/>
    <m/>
    <n v="20220040"/>
    <s v="Medicona SRL (Guillermo Ramírez-Rep Dominicana)"/>
    <m/>
    <x v="1"/>
  </r>
  <r>
    <x v="4"/>
    <x v="4"/>
    <s v="Anchorage"/>
    <x v="0"/>
    <s v="A-1PL-212014"/>
    <s v="A-1PL  Anchorage  Screw 2.0 x 14 mm, Round Hole"/>
    <s v="2.0 x 14"/>
    <s v="L211203101"/>
    <n v="-1"/>
    <n v="73331"/>
    <n v="-73331"/>
    <m/>
    <m/>
    <n v="20220040"/>
    <s v="Medicona SRL (Guillermo Ramírez-Rep Dominicana)"/>
    <m/>
    <x v="1"/>
  </r>
  <r>
    <x v="7"/>
    <x v="3"/>
    <s v="Anchorage"/>
    <x v="1"/>
    <s v="TSXX-LOA2014"/>
    <s v="TORNILLO SOLUTION LOGIC-A 2.0 MM X 14 MM"/>
    <s v="2.0 x 14"/>
    <s v="EE138085X1"/>
    <n v="-1"/>
    <n v="61600"/>
    <n v="-61600"/>
    <m/>
    <m/>
    <m/>
    <m/>
    <s v="Virgina Hurtado"/>
    <x v="0"/>
  </r>
  <r>
    <x v="7"/>
    <x v="3"/>
    <s v="Anchorage"/>
    <x v="1"/>
    <s v="TSXX-LOA2014"/>
    <s v="TORNILLO SOLUTION LOGIC-A 2.0 MM X 14 MM"/>
    <s v="2.0 x 14"/>
    <s v="EE138091X1"/>
    <n v="-1"/>
    <n v="61600"/>
    <n v="-61600"/>
    <m/>
    <m/>
    <m/>
    <m/>
    <s v="Virgina Hurtado"/>
    <x v="0"/>
  </r>
  <r>
    <x v="8"/>
    <x v="3"/>
    <s v="Anchorage"/>
    <x v="1"/>
    <s v="TSXX-LOA2014"/>
    <s v="TORNILLO SOLUTION LOGIC-A 2.0 MM X 14 MM"/>
    <s v="2.0 x 14"/>
    <s v="EE142003X1"/>
    <n v="2"/>
    <n v="61600"/>
    <n v="123200"/>
    <m/>
    <m/>
    <m/>
    <m/>
    <s v="Virgina Hurtado"/>
    <x v="0"/>
  </r>
  <r>
    <x v="9"/>
    <x v="1"/>
    <s v="Instrument"/>
    <x v="0"/>
    <n v="3318225"/>
    <s v="Blade for Engine"/>
    <s v="Blade for Engine"/>
    <s v="NA"/>
    <n v="-4"/>
    <n v="153420.53519000002"/>
    <n v="-613682.1407600001"/>
    <s v="COP"/>
    <m/>
    <m/>
    <s v="Solicitud Dra Elsa Arango"/>
    <m/>
    <x v="0"/>
  </r>
  <r>
    <x v="10"/>
    <x v="3"/>
    <s v="Anchorage"/>
    <x v="1"/>
    <s v="TSXX-LOA2012"/>
    <s v="TORNILLO SOLUTION LOGIC-A 2.0 MM X 12 MM"/>
    <s v="2.0 X 12"/>
    <s v="EE120650X1"/>
    <n v="2"/>
    <n v="51750"/>
    <n v="103500"/>
    <m/>
    <m/>
    <m/>
    <m/>
    <s v="Silvia Tellez"/>
    <x v="0"/>
  </r>
  <r>
    <x v="10"/>
    <x v="3"/>
    <s v="Anchorage"/>
    <x v="1"/>
    <s v="TSXX-LOA2012"/>
    <s v="TORNILLO SOLUTION LOGIC-A 2.0 MM X 12 MM"/>
    <s v="2.0 X 12"/>
    <s v="EE136237X1"/>
    <n v="2"/>
    <n v="51750"/>
    <n v="103500"/>
    <m/>
    <m/>
    <m/>
    <m/>
    <s v="Silvia Tellez"/>
    <x v="0"/>
  </r>
  <r>
    <x v="10"/>
    <x v="3"/>
    <s v="Anchorage"/>
    <x v="1"/>
    <s v="TSXX-LOA2012"/>
    <s v="TORNILLO SOLUTION LOGIC-A 2.0 MM X 12 MM"/>
    <s v="2.0 X 12"/>
    <s v="EE133307X1"/>
    <n v="1"/>
    <n v="51750"/>
    <n v="51750"/>
    <m/>
    <m/>
    <m/>
    <m/>
    <s v="Silvia Tellez"/>
    <x v="0"/>
  </r>
  <r>
    <x v="10"/>
    <x v="5"/>
    <s v="Anchorage"/>
    <x v="1"/>
    <s v="TSXX-LOA2012"/>
    <s v="TORNILLO SOLUTION LOGIC-A 2.0 MM X 12 MM"/>
    <s v="2.0 X 12"/>
    <s v="EE120650X1"/>
    <n v="-2"/>
    <n v="51750"/>
    <n v="-103500"/>
    <m/>
    <m/>
    <m/>
    <s v="Donación Dr Joaquín Ariza"/>
    <m/>
    <x v="0"/>
  </r>
  <r>
    <x v="10"/>
    <x v="5"/>
    <s v="Anchorage"/>
    <x v="1"/>
    <s v="TSXX-LOA2012"/>
    <s v="TORNILLO SOLUTION LOGIC-A 2.0 MM X 12 MM"/>
    <s v="2.0 X 12"/>
    <s v="EE136237X1"/>
    <n v="-2"/>
    <n v="51750"/>
    <n v="-103500"/>
    <m/>
    <m/>
    <m/>
    <s v="Donación Dr Joaquín Ariza"/>
    <m/>
    <x v="0"/>
  </r>
  <r>
    <x v="10"/>
    <x v="5"/>
    <s v="Anchorage"/>
    <x v="1"/>
    <s v="TSXX-LOA2012"/>
    <s v="TORNILLO SOLUTION LOGIC-A 2.0 MM X 12 MM"/>
    <s v="2.0 X 12"/>
    <s v="EE133307X1"/>
    <n v="-1"/>
    <n v="51750"/>
    <n v="-51750"/>
    <m/>
    <m/>
    <m/>
    <s v="Donación Dr Joaquín Ariza"/>
    <m/>
    <x v="0"/>
  </r>
  <r>
    <x v="11"/>
    <x v="2"/>
    <s v="Instrument"/>
    <x v="0"/>
    <n v="3308050"/>
    <s v="Handle Universal "/>
    <s v="Handle Universal "/>
    <s v="NA"/>
    <n v="48"/>
    <n v="505243.49166666658"/>
    <n v="24251687.599999994"/>
    <s v="COP"/>
    <s v="BioRay 20230116"/>
    <m/>
    <m/>
    <m/>
    <x v="0"/>
  </r>
  <r>
    <x v="11"/>
    <x v="2"/>
    <s v="Anchorage"/>
    <x v="0"/>
    <s v="A-1PIZC-212014"/>
    <s v="A-1P IZC  Anchorage  Screw 2.0 x 14 mm, Half Threaded, Round Hole"/>
    <s v="IZC 2 x 14"/>
    <s v="L221108401"/>
    <n v="100"/>
    <n v="84287.164444444439"/>
    <n v="8428716.444444444"/>
    <s v="COP"/>
    <s v="BioRay 20230116"/>
    <m/>
    <m/>
    <m/>
    <x v="0"/>
  </r>
  <r>
    <x v="11"/>
    <x v="2"/>
    <s v="Anchorage"/>
    <x v="0"/>
    <s v="A-1PIZC-212017"/>
    <s v="A-1P IZC  Anchorage  Screw 2.0 x 17 mm, Half Threaded, Round Hole"/>
    <s v="IZC 2 x 17"/>
    <s v="L220922201"/>
    <n v="50"/>
    <n v="84287.164444444439"/>
    <n v="4214358.222222222"/>
    <s v="COP"/>
    <s v="BioRay 20230116"/>
    <m/>
    <m/>
    <m/>
    <x v="0"/>
  </r>
  <r>
    <x v="11"/>
    <x v="2"/>
    <s v="Anchorage"/>
    <x v="0"/>
    <s v="A-1PL-211508"/>
    <s v="A-1PL  Anchorage  Screw 1.5 x 8 mm, Round Hole"/>
    <s v="1.5 x 8"/>
    <s v="L220602101"/>
    <n v="1"/>
    <n v="65949.40444444443"/>
    <n v="65949.40444444443"/>
    <m/>
    <s v="BioRay 20230116"/>
    <m/>
    <m/>
    <m/>
    <x v="0"/>
  </r>
  <r>
    <x v="11"/>
    <x v="2"/>
    <s v="Anchorage"/>
    <x v="0"/>
    <s v="A-1PL-211508"/>
    <s v="A-1PL  Anchorage  Screw 1.5 x 8 mm, Round Hole"/>
    <s v="1.5 x 8"/>
    <s v="L220602101"/>
    <n v="34"/>
    <n v="65949.40444444443"/>
    <n v="2242279.7511111107"/>
    <m/>
    <s v="BioRay 20230116"/>
    <m/>
    <m/>
    <m/>
    <x v="0"/>
  </r>
  <r>
    <x v="11"/>
    <x v="2"/>
    <s v="Anchorage"/>
    <x v="0"/>
    <s v="A-1PL-211508"/>
    <s v="A-1PL  Anchorage  Screw 1.5 x 8 mm, Round Hole"/>
    <s v="1.5 x 8"/>
    <s v="L211100801"/>
    <n v="35"/>
    <n v="65949.40444444443"/>
    <n v="2308229.1555555551"/>
    <m/>
    <s v="BioRay 20230116"/>
    <m/>
    <m/>
    <m/>
    <x v="0"/>
  </r>
  <r>
    <x v="11"/>
    <x v="2"/>
    <s v="Anchorage"/>
    <x v="0"/>
    <s v="A-1PL-212008"/>
    <s v="A-1PL  Anchorage  Screw 2.0 x 8 mm, Round Hole"/>
    <s v="2.0 x 8"/>
    <s v="L220504801"/>
    <n v="60"/>
    <n v="65949.40444444443"/>
    <n v="3956964.2666666657"/>
    <m/>
    <s v="BioRay 20230116"/>
    <m/>
    <m/>
    <m/>
    <x v="0"/>
  </r>
  <r>
    <x v="0"/>
    <x v="0"/>
    <s v="Anchorage"/>
    <x v="0"/>
    <s v="A-1PL-212010"/>
    <s v="A-1PL  Anchorage  Screw 2.0 x 10 mm, Round Hole"/>
    <s v="2.0 X 10"/>
    <s v="L220206201"/>
    <n v="3"/>
    <n v="73331"/>
    <n v="219993"/>
    <s v="COP"/>
    <m/>
    <m/>
    <m/>
    <m/>
    <x v="0"/>
  </r>
  <r>
    <x v="3"/>
    <x v="3"/>
    <s v="Anchorage"/>
    <x v="0"/>
    <s v="A-1PL-212010"/>
    <s v="A-1PL  Anchorage  Screw 2.0 x 10 mm, Round Hole"/>
    <s v="2.0 X 10"/>
    <s v="L211108901"/>
    <n v="12"/>
    <n v="73331"/>
    <n v="879972"/>
    <m/>
    <m/>
    <m/>
    <m/>
    <s v="Silvia Tellez"/>
    <x v="0"/>
  </r>
  <r>
    <x v="11"/>
    <x v="4"/>
    <s v="Anchorage"/>
    <x v="0"/>
    <s v="A-1PIZC-212014"/>
    <s v="A-1P IZC  Anchorage  Screw 2.0 x 14 mm, Half Threaded, Round Hole"/>
    <s v="IZC 2 x 14"/>
    <s v="L220812801"/>
    <n v="-10"/>
    <n v="73331"/>
    <n v="-733310"/>
    <s v="COP"/>
    <m/>
    <n v="20230026"/>
    <s v="MediLine (JJ Grand Prix - Guatemala)"/>
    <m/>
    <x v="2"/>
  </r>
  <r>
    <x v="11"/>
    <x v="4"/>
    <s v="Anchorage"/>
    <x v="0"/>
    <s v="A-1PIZC-212017"/>
    <s v="A-1P IZC  Anchorage  Screw 2.0 x 17 mm, Half Threaded, Round Hole"/>
    <s v="IZC 2 x 17"/>
    <s v="L210901201"/>
    <n v="-10"/>
    <n v="73331"/>
    <n v="-733310"/>
    <s v="COP"/>
    <m/>
    <n v="20230026"/>
    <s v="MediLine (JJ Grand Prix - Guatemala)"/>
    <m/>
    <x v="2"/>
  </r>
  <r>
    <x v="11"/>
    <x v="4"/>
    <s v="Anchorage"/>
    <x v="0"/>
    <s v="A-1PL-211508"/>
    <s v="A-1PL  Anchorage  Screw 1.5 x 8 mm, Round Hole"/>
    <s v="1.5 x 8"/>
    <s v="L220602101"/>
    <n v="-1"/>
    <n v="65949.40444444443"/>
    <n v="-65949.40444444443"/>
    <m/>
    <m/>
    <n v="20230026"/>
    <s v="MediLine (JJ Grand Prix - Guatemala)"/>
    <m/>
    <x v="2"/>
  </r>
  <r>
    <x v="11"/>
    <x v="4"/>
    <s v="Anchorage"/>
    <x v="0"/>
    <s v="A-1PL-211508"/>
    <s v="A-1PL  Anchorage  Screw 1.5 x 8 mm, Round Hole"/>
    <s v="1.5 x 8"/>
    <s v="L211103501"/>
    <n v="-3"/>
    <n v="73331"/>
    <n v="-219993"/>
    <m/>
    <m/>
    <n v="20230026"/>
    <s v="MediLine (JJ Grand Prix - Guatemala)"/>
    <m/>
    <x v="2"/>
  </r>
  <r>
    <x v="11"/>
    <x v="4"/>
    <s v="Anchorage"/>
    <x v="0"/>
    <s v="A-1PL-211508"/>
    <s v="A-1PL  Anchorage  Screw 1.5 x 8 mm, Round Hole"/>
    <s v="1.5 x 8"/>
    <s v="L211100801"/>
    <n v="-16"/>
    <n v="73331"/>
    <n v="-1173296"/>
    <m/>
    <m/>
    <n v="20230026"/>
    <s v="MediLine (JJ Grand Prix - Guatemala)"/>
    <m/>
    <x v="2"/>
  </r>
  <r>
    <x v="4"/>
    <x v="4"/>
    <s v="Anchorage"/>
    <x v="0"/>
    <s v="A-1PL-212010"/>
    <s v="A-1PL  Anchorage  Screw 2.0 x 10 mm, Round Hole"/>
    <s v="2.0 X 10"/>
    <s v="L220206201"/>
    <n v="-3"/>
    <n v="73331"/>
    <n v="-219993"/>
    <s v="COP"/>
    <m/>
    <n v="20220040"/>
    <s v="Medicona SRL (Guillermo Ramírez-Rep Dominicana)"/>
    <m/>
    <x v="1"/>
  </r>
  <r>
    <x v="4"/>
    <x v="4"/>
    <s v="Anchorage"/>
    <x v="0"/>
    <s v="A-1PL-212010"/>
    <s v="A-1PL  Anchorage  Screw 2.0 x 10 mm, Round Hole"/>
    <s v="2.0 X 10"/>
    <s v="L211108901"/>
    <n v="-12"/>
    <n v="73331"/>
    <n v="-879972"/>
    <m/>
    <m/>
    <n v="20220040"/>
    <s v="Medicona SRL (Guillermo Ramírez-Rep Dominicana)"/>
    <m/>
    <x v="1"/>
  </r>
  <r>
    <x v="11"/>
    <x v="2"/>
    <s v="Anchorage"/>
    <x v="0"/>
    <s v="A-1PL-212010"/>
    <s v="A-1PL  Anchorage  Screw 2.0 x 10 mm, Round Hole"/>
    <s v="2.0 X 10"/>
    <s v="L220923001"/>
    <n v="50"/>
    <n v="65949.40444444443"/>
    <n v="3297470.2222222215"/>
    <m/>
    <s v="BioRay 20230116"/>
    <m/>
    <m/>
    <m/>
    <x v="0"/>
  </r>
  <r>
    <x v="11"/>
    <x v="4"/>
    <s v="Anchorage"/>
    <x v="1"/>
    <s v="TSXX-LOA1508"/>
    <s v="TORNILLO SOLUTION LOGIC-A 1.5 MM X 8.0 MM"/>
    <s v="1.5 x 8"/>
    <s v="EE138062X1"/>
    <n v="-24"/>
    <n v="61600"/>
    <n v="-1478400"/>
    <m/>
    <m/>
    <n v="20230027"/>
    <s v="Global Connection &amp; Innovation LLC (Mauricio Arbelaez - USA)"/>
    <m/>
    <x v="2"/>
  </r>
  <r>
    <x v="11"/>
    <x v="4"/>
    <s v="Anchorage"/>
    <x v="1"/>
    <s v="TSXX-LOA1508"/>
    <s v="TORNILLO SOLUTION LOGIC-A 1.5 MM X 8.0 MM"/>
    <s v="1.5 x 8"/>
    <s v="EE138065X1"/>
    <n v="-4"/>
    <n v="61600"/>
    <n v="-246400"/>
    <m/>
    <m/>
    <n v="20230027"/>
    <s v="Global Connection &amp; Innovation LLC (Mauricio Arbelaez - USA)"/>
    <m/>
    <x v="2"/>
  </r>
  <r>
    <x v="11"/>
    <x v="4"/>
    <s v="Anchorage"/>
    <x v="1"/>
    <s v="TSXX-LOA2008"/>
    <s v="TORNILLO SOLUTION LOGIC-A 2.0 MM X 8.0 MM"/>
    <s v="2.0 x 8"/>
    <s v="EE136231X1"/>
    <n v="-1"/>
    <n v="61600"/>
    <n v="-61600"/>
    <m/>
    <m/>
    <n v="20230027"/>
    <s v="Global Connection &amp; Innovation LLC (Mauricio Arbelaez - USA)"/>
    <m/>
    <x v="2"/>
  </r>
  <r>
    <x v="11"/>
    <x v="4"/>
    <s v="Anchorage"/>
    <x v="1"/>
    <s v="TSXX-LOA2014"/>
    <s v="TORNILLO SOLUTION LOGIC-A 2.0 MM X 14 MM"/>
    <s v="2.0 x 14"/>
    <s v="EE142003X1"/>
    <n v="-2"/>
    <n v="61600"/>
    <n v="-123200"/>
    <m/>
    <m/>
    <n v="20230027"/>
    <s v="Global Connection &amp; Innovation LLC (Mauricio Arbelaez - USA)"/>
    <m/>
    <x v="2"/>
  </r>
  <r>
    <x v="11"/>
    <x v="4"/>
    <s v="Anchorage"/>
    <x v="1"/>
    <s v="TSXX-LOA2014"/>
    <s v="TORNILLO SOLUTION LOGIC-A 2.0 MM X 14 MM"/>
    <s v="2.0 x 14"/>
    <s v="EE138091X1"/>
    <n v="-8"/>
    <n v="61600"/>
    <n v="-492800"/>
    <m/>
    <m/>
    <n v="20230027"/>
    <s v="Global Connection &amp; Innovation LLC (Mauricio Arbelaez - USA)"/>
    <m/>
    <x v="2"/>
  </r>
  <r>
    <x v="11"/>
    <x v="4"/>
    <s v="Anchorage"/>
    <x v="1"/>
    <s v="TSXX-LOACE1508"/>
    <s v="TORNILLO SOLUTION LOGIC-A CABEZA ESFÉRICA 1.5MM X 8.0MM"/>
    <s v="Dual 1.5 x 8"/>
    <s v="EE138096X1"/>
    <n v="-18"/>
    <n v="61600"/>
    <n v="-1108800"/>
    <m/>
    <m/>
    <n v="20230027"/>
    <s v="Global Connection &amp; Innovation LLC (Mauricio Arbelaez - USA)"/>
    <m/>
    <x v="2"/>
  </r>
  <r>
    <x v="11"/>
    <x v="4"/>
    <s v="Anchorage"/>
    <x v="1"/>
    <s v="TSXX-LOA2012"/>
    <s v="TORNILLO SOLUTION LOGIC-A 2.0 MM X 12 MM"/>
    <s v="2.0 X 12"/>
    <s v="EE138084X1"/>
    <n v="-1"/>
    <n v="61600"/>
    <n v="-61600"/>
    <m/>
    <m/>
    <n v="20230027"/>
    <s v="Global Connection &amp; Innovation LLC (Mauricio Arbelaez - USA)"/>
    <m/>
    <x v="2"/>
  </r>
  <r>
    <x v="11"/>
    <x v="4"/>
    <s v="Anchorage"/>
    <x v="1"/>
    <s v="TSXX-LOA2012"/>
    <s v="TORNILLO SOLUTION LOGIC-A 2.0 MM X 12 MM"/>
    <s v="2.0 X 12"/>
    <s v="EE138079X1"/>
    <n v="-2"/>
    <n v="61600"/>
    <n v="-123200"/>
    <m/>
    <m/>
    <n v="20230027"/>
    <s v="Global Connection &amp; Innovation LLC (Mauricio Arbelaez - USA)"/>
    <m/>
    <x v="2"/>
  </r>
  <r>
    <x v="11"/>
    <x v="2"/>
    <s v="Anchorage"/>
    <x v="0"/>
    <s v="A-1PL-212012"/>
    <s v="A-1PL  Anchorage  Screw 2.0 x 12 mm, Round Hole"/>
    <s v="2.0 X 12"/>
    <s v="L221107201"/>
    <n v="24"/>
    <n v="65949.40444444443"/>
    <n v="1582785.7066666663"/>
    <m/>
    <s v="BioRay 20230116"/>
    <m/>
    <m/>
    <m/>
    <x v="0"/>
  </r>
  <r>
    <x v="11"/>
    <x v="2"/>
    <s v="Anchorage"/>
    <x v="0"/>
    <s v="A-1PL-212012"/>
    <s v="A-1PL  Anchorage  Screw 2.0 x 12 mm, Round Hole"/>
    <s v="2.0 X 12"/>
    <s v="L221107201"/>
    <n v="77"/>
    <n v="65949.40444444443"/>
    <n v="5078104.142222221"/>
    <m/>
    <s v="BioRay 20230116"/>
    <m/>
    <m/>
    <m/>
    <x v="0"/>
  </r>
  <r>
    <x v="11"/>
    <x v="4"/>
    <s v="Anchorage"/>
    <x v="0"/>
    <s v="A-1PL-212012"/>
    <s v="A-1PL  Anchorage  Screw 2.0 x 12 mm, Round Hole"/>
    <s v="2.0 X 12"/>
    <s v="L221107201"/>
    <n v="-20"/>
    <n v="65949.40444444443"/>
    <n v="-1318988.0888888887"/>
    <m/>
    <m/>
    <n v="20230026"/>
    <s v="MediLine (JJ Grand Prix - Guatemala)"/>
    <m/>
    <x v="2"/>
  </r>
  <r>
    <x v="12"/>
    <x v="4"/>
    <s v="Anchorage"/>
    <x v="0"/>
    <s v="A-1PIZC-212014"/>
    <s v="A-1P IZC  Anchorage  Screw 2.0 x 14 mm, Half Threaded, Round Hole"/>
    <s v="IZC 2 x 14"/>
    <s v="L220812801"/>
    <n v="-9"/>
    <n v="73331"/>
    <n v="-659979"/>
    <s v="COP"/>
    <m/>
    <n v="20230028"/>
    <s v="Smile Arc (Martinelli)"/>
    <m/>
    <x v="1"/>
  </r>
  <r>
    <x v="12"/>
    <x v="4"/>
    <s v="Anchorage"/>
    <x v="0"/>
    <s v="A-1PIZC-212017"/>
    <s v="A-1P IZC  Anchorage  Screw 2.0 x 17 mm, Half Threaded, Round Hole"/>
    <s v="IZC 2 x 17"/>
    <s v="L220922201"/>
    <n v="-2"/>
    <n v="84287.164444444439"/>
    <n v="-168574.32888888888"/>
    <s v="COP"/>
    <m/>
    <n v="20230028"/>
    <s v="Smile Arc (Martinelli)"/>
    <m/>
    <x v="1"/>
  </r>
  <r>
    <x v="11"/>
    <x v="2"/>
    <s v="Anchorage"/>
    <x v="0"/>
    <s v="A-1PL-212010"/>
    <s v="A-1PL  Anchorage  Screw 2.0 x 10 mm, Round Hole"/>
    <s v="2.0 X 10"/>
    <s v="L221110401"/>
    <n v="10"/>
    <n v="65949.40444444443"/>
    <n v="659494.04444444436"/>
    <m/>
    <s v="BioRay 20230116"/>
    <m/>
    <m/>
    <m/>
    <x v="0"/>
  </r>
  <r>
    <x v="12"/>
    <x v="4"/>
    <s v="Instrument"/>
    <x v="0"/>
    <n v="3308050"/>
    <s v="Handle Universal "/>
    <s v="Handle Universal "/>
    <s v="NA"/>
    <n v="-2"/>
    <n v="505243.49166666658"/>
    <n v="-1010486.9833333332"/>
    <s v="COP"/>
    <m/>
    <n v="20230028"/>
    <s v="Smile Arc (Martinelli)"/>
    <m/>
    <x v="1"/>
  </r>
  <r>
    <x v="12"/>
    <x v="4"/>
    <s v="Instrument"/>
    <x v="0"/>
    <n v="3318225"/>
    <s v="Blade for Engine"/>
    <s v="Blade for Engine"/>
    <s v="NA"/>
    <n v="-2"/>
    <n v="153420.53519000002"/>
    <n v="-306841.07038000005"/>
    <s v="COP"/>
    <m/>
    <n v="20230028"/>
    <s v="Smile Arc (Martinelli)"/>
    <m/>
    <x v="1"/>
  </r>
  <r>
    <x v="12"/>
    <x v="4"/>
    <s v="Anchorage"/>
    <x v="0"/>
    <s v="A-1PL-212012"/>
    <s v="A-1PL  Anchorage  Screw 2.0 x 12 mm, Round Hole"/>
    <s v="2.0 X 12"/>
    <s v="L220701501"/>
    <n v="-4"/>
    <n v="73331"/>
    <n v="-293324"/>
    <m/>
    <m/>
    <n v="20230028"/>
    <s v="Smile Arc (Martinelli)"/>
    <m/>
    <x v="1"/>
  </r>
  <r>
    <x v="12"/>
    <x v="4"/>
    <s v="Anchorage"/>
    <x v="0"/>
    <s v="A-1PL-212012"/>
    <s v="A-1PL  Anchorage  Screw 2.0 x 12 mm, Round Hole"/>
    <s v="2.0 X 12"/>
    <s v="L221107201"/>
    <n v="-2"/>
    <n v="65949.40444444443"/>
    <n v="-131898.80888888886"/>
    <m/>
    <m/>
    <n v="20230028"/>
    <s v="Smile Arc (Martinelli)"/>
    <m/>
    <x v="1"/>
  </r>
  <r>
    <x v="13"/>
    <x v="4"/>
    <s v="Instrument"/>
    <x v="0"/>
    <n v="3308050"/>
    <s v="Handle Universal "/>
    <s v="Handle Universal "/>
    <s v="NA"/>
    <n v="-20"/>
    <n v="505243.49166666658"/>
    <n v="-10104869.833333332"/>
    <s v="COP"/>
    <m/>
    <n v="20230030"/>
    <s v="Orthopremium ltda"/>
    <m/>
    <x v="3"/>
  </r>
  <r>
    <x v="14"/>
    <x v="1"/>
    <s v="Anchorage"/>
    <x v="0"/>
    <s v="A-1PL-212014"/>
    <s v="A-1PL  Anchorage  Screw 2.0 x 14 mm, Round Hole"/>
    <s v="2.0 x 14"/>
    <s v="L210904601"/>
    <n v="-1"/>
    <n v="73331"/>
    <n v="-73331"/>
    <s v="COP"/>
    <m/>
    <m/>
    <m/>
    <s v="Oscar Haptica (archivo STL Perú)"/>
    <x v="0"/>
  </r>
  <r>
    <x v="14"/>
    <x v="1"/>
    <s v="Instrument"/>
    <x v="0"/>
    <n v="3308050"/>
    <s v="Handle Universal "/>
    <s v="Handle Universal "/>
    <s v="NA"/>
    <n v="-1"/>
    <n v="505243.49166666658"/>
    <n v="-505243.49166666658"/>
    <s v="COP"/>
    <m/>
    <m/>
    <m/>
    <s v="Oscar Haptica (archivo STL Perú)"/>
    <x v="0"/>
  </r>
  <r>
    <x v="1"/>
    <x v="2"/>
    <s v="Anchorage"/>
    <x v="1"/>
    <s v="TSXX-LOA1508"/>
    <s v="TORNILLO SOLUTION LOGIC-A 1.5 MM X 8.0 MM"/>
    <s v="1.5 x 8"/>
    <s v="EE138062X1"/>
    <n v="1"/>
    <n v="51750"/>
    <n v="51750"/>
    <m/>
    <s v="FV-105224"/>
    <m/>
    <m/>
    <m/>
    <x v="0"/>
  </r>
  <r>
    <x v="1"/>
    <x v="2"/>
    <s v="Anchorage"/>
    <x v="1"/>
    <s v="TSXX-LOA1508"/>
    <s v="TORNILLO SOLUTION LOGIC-A 1.5 MM X 8.0 MM"/>
    <s v="1.5 x 8"/>
    <s v="EE138065X1"/>
    <n v="5"/>
    <n v="51750"/>
    <n v="258750"/>
    <m/>
    <s v="FV-105224"/>
    <m/>
    <m/>
    <m/>
    <x v="0"/>
  </r>
  <r>
    <x v="1"/>
    <x v="2"/>
    <s v="Anchorage"/>
    <x v="1"/>
    <s v="TSXX-LOA1508"/>
    <s v="TORNILLO SOLUTION LOGIC-A 1.5 MM X 8.0 MM"/>
    <s v="1.5 x 8"/>
    <s v="EE141992X1"/>
    <n v="9"/>
    <n v="51750"/>
    <n v="465750"/>
    <m/>
    <s v="FV-105224"/>
    <m/>
    <m/>
    <m/>
    <x v="0"/>
  </r>
  <r>
    <x v="1"/>
    <x v="2"/>
    <s v="Anchorage"/>
    <x v="1"/>
    <s v="TSXX-LOA2008"/>
    <s v="TORNILLO SOLUTION LOGIC-A 2.0 MM X 8.0 MM"/>
    <s v="2.0 x 8"/>
    <s v="EE122876X2"/>
    <n v="2"/>
    <n v="51750"/>
    <n v="103500"/>
    <m/>
    <s v="FV-105224"/>
    <m/>
    <m/>
    <m/>
    <x v="0"/>
  </r>
  <r>
    <x v="1"/>
    <x v="2"/>
    <s v="Anchorage"/>
    <x v="1"/>
    <s v="TSXX-LOA2008"/>
    <s v="TORNILLO SOLUTION LOGIC-A 2.0 MM X 8.0 MM"/>
    <s v="2.0 x 8"/>
    <s v="EE133301X1R2"/>
    <n v="2"/>
    <n v="51750"/>
    <n v="103500"/>
    <m/>
    <s v="FV-105224"/>
    <m/>
    <m/>
    <m/>
    <x v="0"/>
  </r>
  <r>
    <x v="1"/>
    <x v="2"/>
    <s v="Anchorage"/>
    <x v="1"/>
    <s v="TSXX-LOA2008"/>
    <s v="TORNILLO SOLUTION LOGIC-A 2.0 MM X 8.0 MM"/>
    <s v="2.0 x 8"/>
    <s v="EE141994X1"/>
    <n v="10"/>
    <n v="51750"/>
    <n v="517500"/>
    <m/>
    <s v="FV-105224"/>
    <m/>
    <m/>
    <m/>
    <x v="0"/>
  </r>
  <r>
    <x v="11"/>
    <x v="4"/>
    <s v="Anchorage"/>
    <x v="0"/>
    <s v="A-1PL-212010"/>
    <s v="A-1PL  Anchorage  Screw 2.0 x 10 mm, Round Hole"/>
    <s v="2.0 X 10"/>
    <s v="L221110401"/>
    <n v="-10"/>
    <n v="65949.40444444443"/>
    <n v="-659494.04444444436"/>
    <m/>
    <m/>
    <n v="20230026"/>
    <s v="MediLine (JJ Grand Prix - Guatemala)"/>
    <m/>
    <x v="2"/>
  </r>
  <r>
    <x v="11"/>
    <x v="4"/>
    <s v="Anchorage"/>
    <x v="0"/>
    <s v="A-1PL-212010"/>
    <s v="A-1PL  Anchorage  Screw 2.0 x 10 mm, Round Hole"/>
    <s v="2.0 X 10"/>
    <s v="L220923001"/>
    <n v="-8"/>
    <n v="65949.40444444443"/>
    <n v="-527595.23555555544"/>
    <m/>
    <m/>
    <n v="20230026"/>
    <s v="MediLine (JJ Grand Prix - Guatemala)"/>
    <m/>
    <x v="2"/>
  </r>
  <r>
    <x v="11"/>
    <x v="4"/>
    <s v="Anchorage"/>
    <x v="0"/>
    <s v="A-1PL-212010"/>
    <s v="A-1PL  Anchorage  Screw 2.0 x 10 mm, Round Hole"/>
    <s v="2.0 X 10"/>
    <s v="L220923001"/>
    <n v="-12"/>
    <n v="65949.40444444443"/>
    <n v="-791392.85333333316"/>
    <m/>
    <m/>
    <n v="20230029"/>
    <s v="MediLine (JJ Grand Prix - Guatemala)"/>
    <m/>
    <x v="2"/>
  </r>
  <r>
    <x v="12"/>
    <x v="4"/>
    <s v="Anchorage"/>
    <x v="0"/>
    <s v="A-1PL-212010"/>
    <s v="A-1PL  Anchorage  Screw 2.0 x 10 mm, Round Hole"/>
    <s v="2.0 X 10"/>
    <s v="L220923001"/>
    <n v="-30"/>
    <n v="65949.40444444443"/>
    <n v="-1978482.1333333328"/>
    <m/>
    <m/>
    <n v="20230028"/>
    <s v="Smile Arc (Martinelli)"/>
    <m/>
    <x v="1"/>
  </r>
  <r>
    <x v="1"/>
    <x v="2"/>
    <s v="Anchorage"/>
    <x v="1"/>
    <s v="TSXX-LOA2014"/>
    <s v="TORNILLO SOLUTION LOGIC-A 2.0 MM X 14 MM"/>
    <s v="2.0 x 14"/>
    <s v="EE130446X1R1"/>
    <n v="3"/>
    <n v="51750"/>
    <n v="155250"/>
    <m/>
    <s v="FV-105224"/>
    <m/>
    <m/>
    <m/>
    <x v="0"/>
  </r>
  <r>
    <x v="1"/>
    <x v="2"/>
    <s v="Anchorage"/>
    <x v="1"/>
    <s v="TSXX-LOA2014"/>
    <s v="TORNILLO SOLUTION LOGIC-A 2.0 MM X 14 MM"/>
    <s v="2.0 x 14"/>
    <s v="EE138088X1"/>
    <n v="2"/>
    <n v="51750"/>
    <n v="103500"/>
    <m/>
    <s v="FV-105224"/>
    <m/>
    <m/>
    <m/>
    <x v="0"/>
  </r>
  <r>
    <x v="1"/>
    <x v="2"/>
    <s v="Anchorage"/>
    <x v="1"/>
    <s v="TSXX-LOA2014"/>
    <s v="TORNILLO SOLUTION LOGIC-A 2.0 MM X 14 MM"/>
    <s v="2.0 x 14"/>
    <s v="EE142363X1"/>
    <n v="5"/>
    <n v="51750"/>
    <n v="258750"/>
    <m/>
    <s v="FV-105224"/>
    <m/>
    <m/>
    <m/>
    <x v="0"/>
  </r>
  <r>
    <x v="1"/>
    <x v="2"/>
    <s v="Anchorage"/>
    <x v="1"/>
    <s v="TSXX-LOA2017"/>
    <s v="TORNILLO SOLUTION LOGIC-A 2.0 MM X 17 MM"/>
    <s v="2.0 x 17"/>
    <s v="EE133310X1"/>
    <n v="4"/>
    <n v="51750"/>
    <n v="207000"/>
    <m/>
    <s v="FV-105224"/>
    <m/>
    <m/>
    <m/>
    <x v="0"/>
  </r>
  <r>
    <x v="1"/>
    <x v="2"/>
    <s v="Anchorage"/>
    <x v="1"/>
    <s v="TSXX-LOA2017"/>
    <s v="TORNILLO SOLUTION LOGIC-A 2.0 MM X 17 MM"/>
    <s v="2.0 x 17"/>
    <s v="EE138093X1"/>
    <n v="1"/>
    <n v="51750"/>
    <n v="51750"/>
    <m/>
    <s v="FV-105224"/>
    <m/>
    <m/>
    <m/>
    <x v="0"/>
  </r>
  <r>
    <x v="1"/>
    <x v="2"/>
    <s v="Anchorage"/>
    <x v="1"/>
    <s v="TSXX-LOA2017"/>
    <s v="TORNILLO SOLUTION LOGIC-A 2.0 MM X 17 MM"/>
    <s v="2.0 x 17"/>
    <s v="EE142006X1"/>
    <n v="10"/>
    <n v="51750"/>
    <n v="517500"/>
    <m/>
    <s v="FV-105224"/>
    <m/>
    <m/>
    <m/>
    <x v="0"/>
  </r>
  <r>
    <x v="1"/>
    <x v="2"/>
    <s v="Anchorage"/>
    <x v="1"/>
    <s v="TSXX-LOACE1508"/>
    <s v="TORNILLO SOLUTION LOGIC-A CABEZA ESFERICA 1.5 MM X 8.0 MM"/>
    <s v="Dual 1.5 x 8"/>
    <s v="EE138096X1"/>
    <n v="2"/>
    <n v="51750"/>
    <n v="103500"/>
    <m/>
    <s v="FV-105224"/>
    <m/>
    <m/>
    <m/>
    <x v="0"/>
  </r>
  <r>
    <x v="1"/>
    <x v="4"/>
    <s v="Anchorage"/>
    <x v="0"/>
    <s v="A-1PIZC-212014"/>
    <s v="A-1P IZC  Anchorage  Screw 2.0 x 14 mm, Half Threaded, Round Hole"/>
    <s v="IZC 2 x 14"/>
    <s v="L220812801"/>
    <n v="-7"/>
    <n v="73331"/>
    <n v="-513317"/>
    <s v="COP"/>
    <m/>
    <n v="20230036"/>
    <s v="Smile Arc (Martinelli)"/>
    <m/>
    <x v="1"/>
  </r>
  <r>
    <x v="1"/>
    <x v="4"/>
    <s v="Anchorage"/>
    <x v="0"/>
    <s v="A-1PIZC-212014"/>
    <s v="A-1P IZC  Anchorage  Screw 2.0 x 14 mm, Half Threaded, Round Hole"/>
    <s v="IZC 2 x 14"/>
    <s v="L221108401"/>
    <n v="-3"/>
    <n v="84287.164444444439"/>
    <n v="-252861.49333333332"/>
    <s v="COP"/>
    <m/>
    <n v="20230036"/>
    <s v="Smile Arc (Martinelli)"/>
    <m/>
    <x v="1"/>
  </r>
  <r>
    <x v="1"/>
    <x v="4"/>
    <s v="Anchorage"/>
    <x v="0"/>
    <s v="A-1PL-212008"/>
    <s v="A-1PL  Anchorage  Screw 2.0 x 8 mm, Round Hole"/>
    <s v="2.0 x 8"/>
    <s v="L220504801"/>
    <n v="-8"/>
    <n v="65949.40444444443"/>
    <n v="-527595.23555555544"/>
    <m/>
    <m/>
    <n v="20230037"/>
    <s v="Grupo Helix (Panamá - Dra Ilka)"/>
    <m/>
    <x v="1"/>
  </r>
  <r>
    <x v="1"/>
    <x v="4"/>
    <s v="Anchorage"/>
    <x v="0"/>
    <s v="A-1PS-222012"/>
    <s v="A-1P Anchorage  Screw 2.0 x 12 mm, Square Hole"/>
    <s v="TS 2.0 x 12"/>
    <s v="L220407701"/>
    <n v="-8"/>
    <n v="73331"/>
    <n v="-586648"/>
    <s v="COP"/>
    <m/>
    <n v="20230037"/>
    <s v="Grupo Helix (Panamá - Dra Ilka)"/>
    <m/>
    <x v="1"/>
  </r>
  <r>
    <x v="1"/>
    <x v="4"/>
    <s v="Anchorage"/>
    <x v="0"/>
    <s v="A-1PIZC-212014"/>
    <s v="A-1P IZC  Anchorage  Screw 2.0 x 14 mm, Half Threaded, Round Hole"/>
    <s v="IZC 2 x 14"/>
    <s v="L220812801"/>
    <n v="-16"/>
    <n v="73331"/>
    <n v="-1173296"/>
    <s v="COP"/>
    <m/>
    <n v="20230037"/>
    <s v="Grupo Helix (Panamá - Dra Ilka)"/>
    <m/>
    <x v="1"/>
  </r>
  <r>
    <x v="1"/>
    <x v="4"/>
    <s v="Anchorage"/>
    <x v="0"/>
    <s v="A-1PIZC-212017"/>
    <s v="A-1P IZC  Anchorage  Screw 2.0 x 17 mm, Half Threaded, Round Hole"/>
    <s v="IZC 2 x 17"/>
    <s v="L220922201"/>
    <n v="-4"/>
    <n v="84287.164444444439"/>
    <n v="-337148.65777777776"/>
    <s v="COP"/>
    <m/>
    <n v="20230037"/>
    <s v="Grupo Helix (Panamá - Dra Ilka)"/>
    <m/>
    <x v="1"/>
  </r>
  <r>
    <x v="1"/>
    <x v="4"/>
    <s v="Anchorage"/>
    <x v="0"/>
    <s v="A-1PL-211508"/>
    <s v="A-1PL  Anchorage  Screw 1.5 x 8 mm, Round Hole"/>
    <s v="1.5 x 8"/>
    <s v="L211100801"/>
    <n v="-7"/>
    <n v="65949.40444444443"/>
    <n v="-461645.83111111098"/>
    <m/>
    <m/>
    <n v="20230037"/>
    <s v="Grupo Helix (Panamá - Dra Ilka)"/>
    <m/>
    <x v="1"/>
  </r>
  <r>
    <x v="1"/>
    <x v="4"/>
    <s v="Instrument"/>
    <x v="0"/>
    <n v="3318055"/>
    <s v="Contra Angle Driver set "/>
    <s v="Contra Angulo"/>
    <s v="NA"/>
    <n v="-1"/>
    <n v="2160000"/>
    <n v="-2160000"/>
    <m/>
    <m/>
    <n v="20230037"/>
    <s v="Grupo Helix (Panamá - Dra Ilka)"/>
    <m/>
    <x v="1"/>
  </r>
  <r>
    <x v="1"/>
    <x v="4"/>
    <s v="Instrument"/>
    <x v="0"/>
    <n v="3308050"/>
    <s v="Handle Universal "/>
    <s v="Handle Universal "/>
    <s v="NA"/>
    <n v="-1"/>
    <n v="505243.49166666658"/>
    <n v="-505243.49166666658"/>
    <s v="COP"/>
    <m/>
    <n v="20230037"/>
    <s v="Grupo Helix (Panamá - Dra Ilka)"/>
    <m/>
    <x v="1"/>
  </r>
  <r>
    <x v="1"/>
    <x v="2"/>
    <s v="Anchorage"/>
    <x v="1"/>
    <s v="TSXX-LOA2012"/>
    <s v="TORNILLO SOLUTION LOGIC-A 2.0 MM X 12 MM"/>
    <s v="2.0 X 12"/>
    <s v="EE138077X1"/>
    <n v="1"/>
    <n v="51750"/>
    <n v="51750"/>
    <m/>
    <s v="FV-105224"/>
    <m/>
    <m/>
    <m/>
    <x v="0"/>
  </r>
  <r>
    <x v="1"/>
    <x v="2"/>
    <s v="Anchorage"/>
    <x v="1"/>
    <s v="TSXX-LOA2012"/>
    <s v="TORNILLO SOLUTION LOGIC-A 2.0 MM X 12 MM"/>
    <s v="2.0 X 12"/>
    <s v="EE138080X1"/>
    <n v="13"/>
    <n v="51750"/>
    <n v="672750"/>
    <m/>
    <s v="FV-105224"/>
    <m/>
    <m/>
    <m/>
    <x v="0"/>
  </r>
  <r>
    <x v="15"/>
    <x v="5"/>
    <s v="Instrument"/>
    <x v="0"/>
    <s v="SMES #09"/>
    <s v="Expander First generation SMES #09"/>
    <s v="Expansor 1ra generación #09"/>
    <m/>
    <n v="-1"/>
    <m/>
    <m/>
    <m/>
    <m/>
    <m/>
    <s v="Donación Dra Beatriz Erazo"/>
    <m/>
    <x v="0"/>
  </r>
  <r>
    <x v="15"/>
    <x v="5"/>
    <s v="Instrument"/>
    <x v="0"/>
    <s v="SMES #11"/>
    <s v="Expander First generation SMES #11"/>
    <s v="Expansor 1ra generación #11"/>
    <m/>
    <n v="-1"/>
    <n v="73.06083650190115"/>
    <n v="-73.06083650190115"/>
    <s v="USD"/>
    <m/>
    <m/>
    <s v="Donación Dra Beatriz Erazo"/>
    <m/>
    <x v="0"/>
  </r>
  <r>
    <x v="15"/>
    <x v="5"/>
    <s v="Instrument"/>
    <x v="0"/>
    <s v="106-11"/>
    <s v="Expansores 3ra generación, 1 llave"/>
    <s v="Expansor 3ra generación #11"/>
    <m/>
    <n v="-1"/>
    <m/>
    <m/>
    <m/>
    <m/>
    <m/>
    <s v="Donación Dra Beatriz Erazo"/>
    <m/>
    <x v="0"/>
  </r>
  <r>
    <x v="15"/>
    <x v="5"/>
    <s v="Anchorage"/>
    <x v="1"/>
    <s v="TSXX-LOACE1508"/>
    <s v="TORNILLO SOLUTION LOGIC-A CABEZA ESFERICA 1.5 MM X 8.0 MM"/>
    <s v="Dual 1.5 x 8"/>
    <s v="EE138096X1"/>
    <n v="-2"/>
    <n v="61600"/>
    <m/>
    <m/>
    <m/>
    <m/>
    <s v="Donación Dr Villegas"/>
    <m/>
    <x v="0"/>
  </r>
  <r>
    <x v="15"/>
    <x v="5"/>
    <s v="Anchorage"/>
    <x v="1"/>
    <s v="TSXX-LOA1508"/>
    <s v="TORNILLO SOLUTION LOGIC-A 1.5 MM X 8.0 MM"/>
    <s v="1.5 x 8"/>
    <s v="EE141992X1"/>
    <n v="-2"/>
    <n v="51750"/>
    <m/>
    <m/>
    <m/>
    <m/>
    <s v="Donación Dr Villegas"/>
    <m/>
    <x v="0"/>
  </r>
  <r>
    <x v="15"/>
    <x v="5"/>
    <s v="Anchorage"/>
    <x v="1"/>
    <s v="TSXX-LOA2008"/>
    <s v="TORNILLO SOLUTION LOGIC-A 2.0 MM X 8.0 MM"/>
    <s v="2.0 x 8"/>
    <s v="EE141994X1"/>
    <n v="-2"/>
    <n v="51750"/>
    <m/>
    <m/>
    <m/>
    <m/>
    <s v="Donación Dr Villegas"/>
    <m/>
    <x v="0"/>
  </r>
  <r>
    <x v="1"/>
    <x v="2"/>
    <s v="Anchorage"/>
    <x v="1"/>
    <s v="TSXX-LOA2010"/>
    <s v="TORNILLO SOLUTION LOGIC-A 2.0 MM X 10 MM"/>
    <s v="2.0 X 10"/>
    <s v="EE133303X1"/>
    <n v="12"/>
    <n v="51750"/>
    <n v="621000"/>
    <m/>
    <s v="FV-105224"/>
    <m/>
    <m/>
    <m/>
    <x v="0"/>
  </r>
  <r>
    <x v="15"/>
    <x v="5"/>
    <s v="Anchorage"/>
    <x v="1"/>
    <s v="TSXX-LOART2012"/>
    <s v="TORNILLO SOLUTION LOGIC-A ROSCA TOTAL 2.0MM X 12MM"/>
    <s v="2.0 x 12 Total"/>
    <s v="EE138101X1"/>
    <n v="-2"/>
    <n v="61600"/>
    <n v="-123200"/>
    <m/>
    <m/>
    <m/>
    <s v="Donación Dr Villegas"/>
    <m/>
    <x v="0"/>
  </r>
  <r>
    <x v="15"/>
    <x v="5"/>
    <s v="Anchorage"/>
    <x v="1"/>
    <s v="TSXX-LOA2014"/>
    <s v="TORNILLO SOLUTION LOGIC-A 2.0 MM X 14 MM"/>
    <s v="2.0 x 14"/>
    <s v="EE138091X1"/>
    <n v="-2"/>
    <n v="61600"/>
    <n v="-123200"/>
    <m/>
    <m/>
    <m/>
    <s v="Donación Dr Villegas"/>
    <m/>
    <x v="0"/>
  </r>
  <r>
    <x v="15"/>
    <x v="5"/>
    <s v="Anchorage"/>
    <x v="1"/>
    <s v="TSXX-LOA2017"/>
    <s v="TORNILLO SOLUTION LOGIC-A 2.0 MM X 17 MM"/>
    <s v="2.0 x 17"/>
    <s v="EE138094X1"/>
    <n v="-2"/>
    <n v="61600"/>
    <n v="-123200"/>
    <m/>
    <m/>
    <m/>
    <s v="Donación Dr Villegas"/>
    <m/>
    <x v="0"/>
  </r>
  <r>
    <x v="15"/>
    <x v="5"/>
    <s v="Instrument"/>
    <x v="1"/>
    <s v="820-029"/>
    <s v="Mango anclaje rápido, corto-mini implante"/>
    <s v="Mango"/>
    <n v="49116"/>
    <n v="-5"/>
    <n v="357000"/>
    <n v="-1785000"/>
    <m/>
    <m/>
    <m/>
    <s v="Donación Dr Villegas"/>
    <m/>
    <x v="0"/>
  </r>
  <r>
    <x v="15"/>
    <x v="5"/>
    <s v="Instrument"/>
    <x v="1"/>
    <s v="820-031"/>
    <s v="Extensión mini implante"/>
    <s v="Extensión"/>
    <n v="48791"/>
    <n v="-5"/>
    <n v="90440"/>
    <n v="-452200"/>
    <m/>
    <m/>
    <m/>
    <s v="Donación Dr Villegas"/>
    <m/>
    <x v="0"/>
  </r>
  <r>
    <x v="15"/>
    <x v="5"/>
    <s v="Anchorage"/>
    <x v="1"/>
    <s v="TSXX-LOA2012"/>
    <s v="TORNILLO SOLUTION LOGIC-A 2.0 MM X 12 MM"/>
    <s v="2.0 X 12"/>
    <s v="EE138080X1"/>
    <n v="-1"/>
    <n v="51750"/>
    <n v="-51750"/>
    <m/>
    <m/>
    <m/>
    <s v="Donación Dr Villegas"/>
    <m/>
    <x v="0"/>
  </r>
  <r>
    <x v="15"/>
    <x v="5"/>
    <s v="Anchorage"/>
    <x v="1"/>
    <s v="TSXX-LOA2012"/>
    <s v="TORNILLO SOLUTION LOGIC-A 2.0 MM X 12 MM"/>
    <s v="2.0 X 12"/>
    <s v="EE138077X1"/>
    <n v="-1"/>
    <n v="51750"/>
    <n v="-51750"/>
    <m/>
    <m/>
    <m/>
    <s v="Donación Dr Villegas"/>
    <m/>
    <x v="0"/>
  </r>
  <r>
    <x v="16"/>
    <x v="2"/>
    <s v="Anchorage"/>
    <x v="1"/>
    <s v="TSXX-LOA2008"/>
    <s v="TORNILLO SOLUTION LOGIC-A 2.0 MM X 8.0 MM"/>
    <s v="2.0 x 8"/>
    <s v="EE121923X1"/>
    <n v="10"/>
    <n v="51750"/>
    <n v="517500"/>
    <m/>
    <s v="FV-105529"/>
    <m/>
    <m/>
    <m/>
    <x v="0"/>
  </r>
  <r>
    <x v="1"/>
    <x v="2"/>
    <s v="Anchorage"/>
    <x v="1"/>
    <s v="TSXX-LOA2010"/>
    <s v="TORNILLO SOLUTION LOGIC-A 2.0 MM X 10 MM"/>
    <s v="2.0 X 10"/>
    <s v="EE141996X1"/>
    <n v="9"/>
    <n v="51750"/>
    <n v="465750"/>
    <m/>
    <s v="FV-105224"/>
    <m/>
    <m/>
    <m/>
    <x v="0"/>
  </r>
  <r>
    <x v="1"/>
    <x v="2"/>
    <s v="Anchorage"/>
    <x v="1"/>
    <s v="TSXX-LOA2010"/>
    <s v="TORNILLO SOLUTION LOGIC-A 2.0 MM X 10 MM"/>
    <s v="2.0 X 10"/>
    <s v="EE148354X1"/>
    <n v="40"/>
    <n v="51750"/>
    <n v="2070000"/>
    <m/>
    <s v="FV-105224"/>
    <m/>
    <m/>
    <m/>
    <x v="0"/>
  </r>
  <r>
    <x v="15"/>
    <x v="5"/>
    <s v="Anchorage"/>
    <x v="1"/>
    <s v="TSXX-LOA2010"/>
    <s v="TORNILLO SOLUTION LOGIC-A 2.0 MM X 10 MM"/>
    <s v="2.0 X 10"/>
    <s v="EE148352X1"/>
    <n v="-2"/>
    <n v="51750"/>
    <n v="-103500"/>
    <m/>
    <m/>
    <m/>
    <s v="Donación Dr Villegas"/>
    <m/>
    <x v="0"/>
  </r>
  <r>
    <x v="16"/>
    <x v="2"/>
    <s v="Anchorage"/>
    <x v="1"/>
    <s v="TSXX-LOA2012"/>
    <s v="TORNILLO SOLUTION LOGIC-A 2.0 MM X 12 MM"/>
    <s v="2.0 X 12"/>
    <s v="EE148360X1"/>
    <n v="60"/>
    <n v="51750"/>
    <n v="3105000"/>
    <m/>
    <s v="FV-105529"/>
    <m/>
    <m/>
    <m/>
    <x v="0"/>
  </r>
  <r>
    <x v="16"/>
    <x v="2"/>
    <s v="Anchorage"/>
    <x v="1"/>
    <s v="TSXX-LOA2012"/>
    <s v="TORNILLO SOLUTION LOGIC-A 2.0 MM X 12 MM"/>
    <s v="2.0 X 12"/>
    <s v="EE148367X1"/>
    <n v="60"/>
    <n v="51750"/>
    <n v="3105000"/>
    <m/>
    <s v="FV-105529"/>
    <m/>
    <m/>
    <m/>
    <x v="0"/>
  </r>
  <r>
    <x v="16"/>
    <x v="2"/>
    <s v="Anchorage"/>
    <x v="1"/>
    <s v="TSXX-LOA2012"/>
    <s v="TORNILLO SOLUTION LOGIC-A 2.0 MM X 12 MM"/>
    <s v="2.0 X 12"/>
    <s v="EE148368X1"/>
    <n v="60"/>
    <n v="51750"/>
    <n v="3105000"/>
    <m/>
    <s v="FV-105529"/>
    <m/>
    <m/>
    <m/>
    <x v="0"/>
  </r>
  <r>
    <x v="17"/>
    <x v="1"/>
    <s v="Instrument"/>
    <x v="0"/>
    <n v="3318225"/>
    <s v="Blade for Engine"/>
    <s v="Blade for Engine"/>
    <m/>
    <n v="-1"/>
    <n v="153420.53519000002"/>
    <n v="-153420.53519000002"/>
    <s v="COP"/>
    <m/>
    <m/>
    <m/>
    <s v="Oscar Haptica (archivo STL Perú)"/>
    <x v="0"/>
  </r>
  <r>
    <x v="17"/>
    <x v="1"/>
    <s v="Instrument"/>
    <x v="0"/>
    <s v="SMES #11"/>
    <s v="Expander First generation SMES #11"/>
    <s v="Expansor 1ra generación #11"/>
    <m/>
    <n v="-1"/>
    <n v="73.06083650190115"/>
    <n v="-73.06083650190115"/>
    <s v="USD"/>
    <m/>
    <m/>
    <m/>
    <s v="Oscar Haptica (archivo STL Perú)"/>
    <x v="0"/>
  </r>
  <r>
    <x v="17"/>
    <x v="1"/>
    <s v="Instrument"/>
    <x v="0"/>
    <s v="106-11"/>
    <s v="Expansores 3ra generación, 1 llave"/>
    <s v="Expansor 3ra generación #11"/>
    <m/>
    <n v="-1"/>
    <m/>
    <m/>
    <m/>
    <m/>
    <m/>
    <m/>
    <s v="Oscar Haptica (archivo STL Perú)"/>
    <x v="0"/>
  </r>
  <r>
    <x v="17"/>
    <x v="2"/>
    <s v="Anchorage"/>
    <x v="1"/>
    <s v="TSXX-LOA2014"/>
    <s v="TORNILLO SOLUTION LOGIC-A 2.0 MM X 14 MM"/>
    <s v="2.0 x 14"/>
    <s v="EE148373X1"/>
    <n v="60"/>
    <n v="51750"/>
    <n v="3105000"/>
    <m/>
    <s v="FV-105696"/>
    <m/>
    <m/>
    <m/>
    <x v="0"/>
  </r>
  <r>
    <x v="17"/>
    <x v="2"/>
    <s v="Anchorage"/>
    <x v="1"/>
    <s v="TSXX-LOA2014"/>
    <s v="TORNILLO SOLUTION LOGIC-A 2.0 MM X 14 MM"/>
    <s v="2.0 x 14"/>
    <s v="EE148376X1"/>
    <n v="60"/>
    <n v="51750"/>
    <n v="3105000"/>
    <m/>
    <s v="FV-105696"/>
    <m/>
    <m/>
    <m/>
    <x v="0"/>
  </r>
  <r>
    <x v="17"/>
    <x v="2"/>
    <s v="Anchorage"/>
    <x v="1"/>
    <s v="TSXX-LOA2014"/>
    <s v="TORNILLO SOLUTION LOGIC-A 2.0 MM X 14 MM"/>
    <s v="2.0 x 14"/>
    <s v="EE148377X1"/>
    <n v="60"/>
    <n v="51750"/>
    <n v="3105000"/>
    <m/>
    <s v="FV-105696"/>
    <m/>
    <m/>
    <m/>
    <x v="0"/>
  </r>
  <r>
    <x v="17"/>
    <x v="2"/>
    <s v="Anchorage"/>
    <x v="1"/>
    <s v="TSXX-LOA2017"/>
    <s v="TORNILLO SOLUTION LOGIC-A 2.0 MM X 17 MM"/>
    <s v="2.0 x 17"/>
    <s v="EE148379X1"/>
    <n v="60"/>
    <n v="51750"/>
    <n v="3105000"/>
    <m/>
    <s v="FV-105696"/>
    <m/>
    <m/>
    <m/>
    <x v="0"/>
  </r>
  <r>
    <x v="17"/>
    <x v="2"/>
    <s v="Anchorage"/>
    <x v="1"/>
    <s v="TSXX-LOA2012"/>
    <s v="TORNILLO SOLUTION LOGIC-A 2.0 MM X 12 MM"/>
    <s v="2.0 X 12"/>
    <s v="EE148366X1"/>
    <n v="6"/>
    <n v="51750"/>
    <n v="310500"/>
    <m/>
    <s v="FV-105696"/>
    <m/>
    <m/>
    <m/>
    <x v="0"/>
  </r>
  <r>
    <x v="16"/>
    <x v="2"/>
    <s v="Anchorage"/>
    <x v="1"/>
    <s v="TSXX-LOA2010"/>
    <s v="TORNILLO SOLUTION LOGIC-A 2.0 MM X 10 MM"/>
    <s v="2.0 X 10"/>
    <s v="EE148354X1"/>
    <n v="10"/>
    <n v="51750"/>
    <n v="517500"/>
    <m/>
    <s v="FV-105529"/>
    <m/>
    <m/>
    <m/>
    <x v="0"/>
  </r>
  <r>
    <x v="18"/>
    <x v="3"/>
    <s v="Anchorage"/>
    <x v="1"/>
    <s v="TSXX-LOA2014"/>
    <s v="TORNILLO SOLUTION LOGIC-A 2.0 MM X 14 MM"/>
    <s v="2.0 x 14"/>
    <s v="EE138091X1"/>
    <n v="-8"/>
    <n v="61600"/>
    <n v="-492800"/>
    <m/>
    <m/>
    <n v="20230046"/>
    <m/>
    <s v="COIDES"/>
    <x v="3"/>
  </r>
  <r>
    <x v="18"/>
    <x v="3"/>
    <s v="Anchorage"/>
    <x v="1"/>
    <s v="TSXX-LOA2012"/>
    <s v="TORNILLO SOLUTION LOGIC-A 2.0 MM X 12 MM"/>
    <s v="2.0 X 12"/>
    <s v="EE138080X1"/>
    <n v="-12"/>
    <n v="51750"/>
    <n v="-621000"/>
    <m/>
    <m/>
    <n v="20230046"/>
    <m/>
    <s v="COIDES"/>
    <x v="3"/>
  </r>
  <r>
    <x v="19"/>
    <x v="2"/>
    <s v="Anchorage"/>
    <x v="0"/>
    <s v="V-201408"/>
    <s v="V Anchorage Screw 1.4 x 8mm, w/o Hole"/>
    <s v="V 1.4 x 8"/>
    <s v="L221110101"/>
    <n v="15"/>
    <n v="93249"/>
    <n v="1398735"/>
    <m/>
    <s v="Orthopremium FEV7261"/>
    <m/>
    <m/>
    <m/>
    <x v="0"/>
  </r>
  <r>
    <x v="19"/>
    <x v="2"/>
    <s v="Anchorage"/>
    <x v="0"/>
    <s v="A-1PL-211508"/>
    <s v="A-1PL  Anchorage  Screw 1.5 x 8 mm, Round Hole"/>
    <s v="1.5 x 8"/>
    <s v="L220602101"/>
    <n v="50"/>
    <n v="81594"/>
    <n v="4079700"/>
    <m/>
    <s v="Orthopremium FEV7261"/>
    <m/>
    <m/>
    <m/>
    <x v="0"/>
  </r>
  <r>
    <x v="19"/>
    <x v="2"/>
    <s v="Anchorage"/>
    <x v="0"/>
    <s v="A-1PL-212008"/>
    <s v="A-1PL  Anchorage  Screw 2.0 x 8 mm, Round Hole"/>
    <s v="2.0 x 8"/>
    <s v="L220504801"/>
    <n v="60"/>
    <n v="81594"/>
    <n v="4895640"/>
    <m/>
    <s v="Orthopremium FEV7261"/>
    <m/>
    <m/>
    <m/>
    <x v="0"/>
  </r>
  <r>
    <x v="16"/>
    <x v="2"/>
    <s v="Anchorage"/>
    <x v="1"/>
    <s v="TSXX-LOA2010"/>
    <s v="TORNILLO SOLUTION LOGIC-A 2.0 MM X 10 MM"/>
    <s v="2.0 X 10"/>
    <s v="EE148358X1"/>
    <n v="60"/>
    <n v="51750"/>
    <n v="3105000"/>
    <m/>
    <s v="FV-105529"/>
    <m/>
    <m/>
    <m/>
    <x v="0"/>
  </r>
  <r>
    <x v="16"/>
    <x v="2"/>
    <s v="Anchorage"/>
    <x v="1"/>
    <s v="TSXX-LOA2010"/>
    <s v="TORNILLO SOLUTION LOGIC-A 2.0 MM X 10 MM"/>
    <s v="2.0 X 10"/>
    <s v="EE148359X1"/>
    <n v="9"/>
    <n v="51750"/>
    <n v="465750"/>
    <m/>
    <s v="FV-105529"/>
    <m/>
    <m/>
    <m/>
    <x v="0"/>
  </r>
  <r>
    <x v="18"/>
    <x v="3"/>
    <s v="Anchorage"/>
    <x v="1"/>
    <s v="TSXX-LOA2010"/>
    <s v="TORNILLO SOLUTION LOGIC-A 2.0 MM X 10 MM"/>
    <s v="2.0 X 10"/>
    <s v="EE148354X1"/>
    <n v="-10"/>
    <n v="51750"/>
    <n v="-517500"/>
    <m/>
    <m/>
    <n v="20230046"/>
    <m/>
    <s v="COIDES"/>
    <x v="3"/>
  </r>
  <r>
    <x v="19"/>
    <x v="2"/>
    <s v="Anchorage"/>
    <x v="0"/>
    <s v="A-1PS-222012"/>
    <s v="A-1P Anchorage  Screw 2.0 x 12 mm, Square Hole"/>
    <s v="TS 2.0 x 12"/>
    <s v="L220601301"/>
    <n v="40"/>
    <n v="104000"/>
    <n v="4160000"/>
    <s v="COP"/>
    <s v="Orthopremium FEV7261"/>
    <m/>
    <m/>
    <m/>
    <x v="0"/>
  </r>
  <r>
    <x v="19"/>
    <x v="2"/>
    <s v="Anchorage"/>
    <x v="0"/>
    <s v="A-1PIZC-212014"/>
    <s v="A-1P IZC  Anchorage  Screw 2.0 x 14 mm, Half Threaded, Round Hole"/>
    <s v="IZC 2 x 14"/>
    <s v="L221113401"/>
    <n v="20"/>
    <n v="104905"/>
    <n v="2098100"/>
    <s v="COP"/>
    <s v="Orthopremium FEV7261"/>
    <m/>
    <m/>
    <m/>
    <x v="0"/>
  </r>
  <r>
    <x v="19"/>
    <x v="2"/>
    <s v="Anchorage"/>
    <x v="0"/>
    <s v="A-1PIZC-212017"/>
    <s v="A-1P IZC  Anchorage  Screw 2.0 x 17 mm, Half Threaded, Round Hole"/>
    <s v="IZC 2 x 17"/>
    <s v="L221110301"/>
    <n v="20"/>
    <n v="104905"/>
    <n v="2098100"/>
    <s v="COP"/>
    <s v="Orthopremium FEV7261"/>
    <m/>
    <m/>
    <m/>
    <x v="0"/>
  </r>
  <r>
    <x v="19"/>
    <x v="4"/>
    <s v="Anchorage"/>
    <x v="0"/>
    <s v="A-1PL-211508"/>
    <s v="A-1PL  Anchorage  Screw 1.5 x 8 mm, Round Hole"/>
    <s v="1.5 x 8"/>
    <s v="L211100801"/>
    <n v="-8"/>
    <n v="65949.40444444443"/>
    <n v="-527595.23555555544"/>
    <m/>
    <m/>
    <n v="20230047"/>
    <s v="Rodrigo García (Costa Rica)"/>
    <m/>
    <x v="1"/>
  </r>
  <r>
    <x v="19"/>
    <x v="4"/>
    <s v="Anchorage"/>
    <x v="0"/>
    <s v="A-1PL-212008"/>
    <s v="A-1PL  Anchorage  Screw 2.0 x 8 mm, Round Hole"/>
    <s v="2.0 x 8"/>
    <s v="L220504801"/>
    <n v="-3"/>
    <n v="65949.40444444443"/>
    <n v="-197848.21333333329"/>
    <m/>
    <m/>
    <n v="20230047"/>
    <s v="Rodrigo García (Costa Rica)"/>
    <m/>
    <x v="1"/>
  </r>
  <r>
    <x v="19"/>
    <x v="2"/>
    <s v="Anchorage"/>
    <x v="0"/>
    <s v="A-1PL-212010"/>
    <s v="A-1PL  Anchorage  Screw 2.0 x 10 mm, Round Hole"/>
    <s v="2.0 X 10"/>
    <s v="L220922901"/>
    <n v="100"/>
    <n v="81594"/>
    <n v="8159400"/>
    <m/>
    <s v="Orthopremium FEV7261"/>
    <m/>
    <m/>
    <m/>
    <x v="0"/>
  </r>
  <r>
    <x v="19"/>
    <x v="4"/>
    <s v="Anchorage"/>
    <x v="0"/>
    <s v="A-1PS-222012"/>
    <s v="A-1P Anchorage  Screw 2.0 x 12 mm, Square Hole"/>
    <s v="TS 2.0 x 12"/>
    <s v="L220601301"/>
    <n v="-2"/>
    <n v="104000"/>
    <n v="-208000"/>
    <s v="COP"/>
    <m/>
    <n v="20230047"/>
    <s v="Rodrigo García (Costa Rica)"/>
    <m/>
    <x v="1"/>
  </r>
  <r>
    <x v="19"/>
    <x v="4"/>
    <s v="Anchorage"/>
    <x v="0"/>
    <s v="A-1PIZC-212014"/>
    <s v="A-1P IZC  Anchorage  Screw 2.0 x 14 mm, Half Threaded, Round Hole"/>
    <s v="IZC 2 x 14"/>
    <s v="L221108401"/>
    <n v="-12"/>
    <n v="84287.164444444439"/>
    <n v="-1011445.9733333333"/>
    <s v="COP"/>
    <m/>
    <n v="20230047"/>
    <s v="Rodrigo García (Costa Rica)"/>
    <m/>
    <x v="1"/>
  </r>
  <r>
    <x v="19"/>
    <x v="4"/>
    <s v="Anchorage"/>
    <x v="0"/>
    <s v="A-1PIZC-212017"/>
    <s v="A-1P IZC  Anchorage  Screw 2.0 x 17 mm, Half Threaded, Round Hole"/>
    <s v="IZC 2 x 17"/>
    <s v="L220922201"/>
    <n v="-2"/>
    <n v="84287.164444444439"/>
    <n v="-168574.32888888888"/>
    <s v="COP"/>
    <m/>
    <n v="20230047"/>
    <s v="Rodrigo García (Costa Rica)"/>
    <m/>
    <x v="1"/>
  </r>
  <r>
    <x v="19"/>
    <x v="4"/>
    <s v="Anchorage"/>
    <x v="1"/>
    <s v="TSXX-LOA2014"/>
    <s v="TORNILLO SOLUTION LOGIC-A 2.0 MM X 14 MM"/>
    <s v="2.0 x 14"/>
    <s v="EE138091X1"/>
    <n v="-2"/>
    <n v="61600"/>
    <n v="-123200"/>
    <m/>
    <m/>
    <n v="20230047"/>
    <s v="Rodrigo García (Costa Rica)"/>
    <m/>
    <x v="1"/>
  </r>
  <r>
    <x v="19"/>
    <x v="4"/>
    <s v="Instrument"/>
    <x v="1"/>
    <s v="820-031"/>
    <s v="Extensión mini implante"/>
    <s v="Extensión"/>
    <n v="48791"/>
    <n v="-2"/>
    <n v="90440"/>
    <n v="-180880"/>
    <m/>
    <m/>
    <n v="20230047"/>
    <s v="Rodrigo García (Costa Rica)"/>
    <m/>
    <x v="1"/>
  </r>
  <r>
    <x v="19"/>
    <x v="4"/>
    <s v="Instrument"/>
    <x v="1"/>
    <s v="820-029"/>
    <s v="Mango anclaje rápido, corto-mini implante"/>
    <s v="Mango"/>
    <n v="49116"/>
    <n v="-3"/>
    <n v="357000"/>
    <n v="-1071000"/>
    <m/>
    <m/>
    <n v="20230047"/>
    <s v="Rodrigo García (Costa Rica)"/>
    <m/>
    <x v="1"/>
  </r>
  <r>
    <x v="19"/>
    <x v="4"/>
    <s v="Instrument"/>
    <x v="1"/>
    <s v="820-031"/>
    <s v="Extensión mini implante"/>
    <s v="Extensión"/>
    <n v="48791"/>
    <n v="-3"/>
    <n v="90440"/>
    <n v="-271320"/>
    <m/>
    <m/>
    <n v="20230047"/>
    <s v="Rodrigo García (Costa Rica)"/>
    <m/>
    <x v="1"/>
  </r>
  <r>
    <x v="19"/>
    <x v="2"/>
    <s v="Anchorage"/>
    <x v="0"/>
    <s v="A-1PL-212010"/>
    <s v="A-1PL  Anchorage  Screw 2.0 x 10 mm, Round Hole"/>
    <s v="2.0 X 10"/>
    <s v="L220923001"/>
    <n v="100"/>
    <n v="81594"/>
    <n v="8159400"/>
    <m/>
    <s v="Orthopremium FEV7261"/>
    <m/>
    <m/>
    <m/>
    <x v="0"/>
  </r>
  <r>
    <x v="19"/>
    <x v="6"/>
    <s v="Instrument"/>
    <x v="1"/>
    <s v="820-031"/>
    <s v="Extensión mini implante"/>
    <s v="Extensión"/>
    <n v="48791"/>
    <n v="-8"/>
    <n v="90440"/>
    <n v="-723520"/>
    <m/>
    <s v="Producto con caucho roto"/>
    <m/>
    <m/>
    <m/>
    <x v="4"/>
  </r>
  <r>
    <x v="19"/>
    <x v="4"/>
    <s v="Anchorage"/>
    <x v="1"/>
    <s v="TSXX-LOA2012"/>
    <s v="TORNILLO SOLUTION LOGIC-A 2.0 MM X 12 MM"/>
    <s v="2.0 X 12"/>
    <s v="EE148367X1"/>
    <n v="-2"/>
    <n v="51750"/>
    <n v="-103500"/>
    <m/>
    <m/>
    <n v="20230047"/>
    <s v="Rodrigo García (Costa Rica)"/>
    <m/>
    <x v="1"/>
  </r>
  <r>
    <x v="20"/>
    <x v="2"/>
    <s v="Anchorage"/>
    <x v="1"/>
    <s v="TSXX-LOA2014"/>
    <s v="TORNILLO SOLUTION LOGIC-A 2.0 MM X 14 MM"/>
    <s v="2.0 x 14"/>
    <s v="EE148374X1"/>
    <n v="10"/>
    <n v="51750"/>
    <n v="517500"/>
    <m/>
    <s v="FV-106020"/>
    <m/>
    <m/>
    <m/>
    <x v="0"/>
  </r>
  <r>
    <x v="20"/>
    <x v="2"/>
    <s v="Anchorage"/>
    <x v="1"/>
    <s v="TSXX-LOA2017"/>
    <s v="TORNILLO SOLUTION LOGIC-A 2.0 MM X 17 MM"/>
    <s v="2.0 x 17"/>
    <s v="EE148380X1"/>
    <n v="5"/>
    <n v="51750"/>
    <n v="258750"/>
    <m/>
    <s v="FV-106020"/>
    <m/>
    <m/>
    <m/>
    <x v="0"/>
  </r>
  <r>
    <x v="20"/>
    <x v="2"/>
    <s v="Anchorage"/>
    <x v="1"/>
    <s v="TSXX-LOA2017"/>
    <s v="TORNILLO SOLUTION LOGIC-A 2.0 MM X 17 MM"/>
    <s v="2.0 x 17"/>
    <s v="EE148381X1"/>
    <n v="20"/>
    <n v="51750"/>
    <n v="1035000"/>
    <m/>
    <s v="FV-106020"/>
    <m/>
    <m/>
    <m/>
    <x v="0"/>
  </r>
  <r>
    <x v="20"/>
    <x v="2"/>
    <s v="Anchorage"/>
    <x v="1"/>
    <s v="TSXX-LOA2008"/>
    <s v="TORNILLO SOLUTION LOGIC-A 2.0 MM X 8.0 MM"/>
    <s v="2.0 x 8"/>
    <s v="EE148349X1"/>
    <n v="16"/>
    <n v="51750"/>
    <n v="828000"/>
    <m/>
    <s v="FV-106020"/>
    <m/>
    <m/>
    <m/>
    <x v="0"/>
  </r>
  <r>
    <x v="20"/>
    <x v="2"/>
    <s v="Anchorage"/>
    <x v="1"/>
    <s v="TSXX-LOA2008"/>
    <s v="TORNILLO SOLUTION LOGIC-A 2.0 MM X 8.0 MM"/>
    <s v="2.0 x 8"/>
    <s v="EE148350X1"/>
    <n v="60"/>
    <n v="51750"/>
    <n v="3105000"/>
    <m/>
    <s v="FV-106020"/>
    <m/>
    <m/>
    <m/>
    <x v="0"/>
  </r>
  <r>
    <x v="20"/>
    <x v="2"/>
    <s v="Anchorage"/>
    <x v="1"/>
    <s v="TSXX-LOART2012"/>
    <s v="TORNILLO SOLUTION LOGIC-A ROSCA TOTAL 2.0 MM X 12 MM"/>
    <s v="2.0 x 12 Total"/>
    <s v="EE148384X1"/>
    <n v="50"/>
    <n v="51750"/>
    <n v="2587500"/>
    <m/>
    <s v="FV-106020"/>
    <m/>
    <m/>
    <m/>
    <x v="0"/>
  </r>
  <r>
    <x v="20"/>
    <x v="7"/>
    <s v="Anchorage"/>
    <x v="1"/>
    <s v="TSXX-LOART2012"/>
    <s v="TORNILLO SOLUTION LOGIC-A ROSCA TOTAL 2.0 MM X 12 MM"/>
    <s v="2.0 x 12 Total"/>
    <s v="EE148384X1"/>
    <n v="-2"/>
    <n v="51750"/>
    <n v="-103500"/>
    <m/>
    <m/>
    <m/>
    <s v="Dra Elsa Arango"/>
    <m/>
    <x v="0"/>
  </r>
  <r>
    <x v="20"/>
    <x v="7"/>
    <s v="Anchorage"/>
    <x v="1"/>
    <s v="TSXX-LOA2014"/>
    <s v="TORNILLO SOLUTION LOGIC-A 2.0 MM X 14 MM"/>
    <s v="2.0 x 14"/>
    <s v="EE148374X1"/>
    <n v="-2"/>
    <n v="51750"/>
    <n v="-103500"/>
    <m/>
    <m/>
    <m/>
    <s v="Dra Elsa Arango"/>
    <m/>
    <x v="0"/>
  </r>
  <r>
    <x v="20"/>
    <x v="7"/>
    <s v="Anchorage"/>
    <x v="1"/>
    <s v="TSXX-LOA2008"/>
    <s v="TORNILLO SOLUTION LOGIC-A 2.0 MM X 8.0 MM"/>
    <s v="2.0 x 8"/>
    <s v="EE148349X1"/>
    <n v="-2"/>
    <n v="51750"/>
    <n v="-103500"/>
    <m/>
    <m/>
    <m/>
    <s v="Dra Elsa Arango"/>
    <m/>
    <x v="0"/>
  </r>
  <r>
    <x v="20"/>
    <x v="2"/>
    <s v="Instrument"/>
    <x v="0"/>
    <n v="3348235"/>
    <s v="V Long Blade"/>
    <s v="V long blade"/>
    <m/>
    <n v="10"/>
    <n v="153420.53519000002"/>
    <n v="1534205.3519000001"/>
    <m/>
    <s v="BioRay 20230203"/>
    <m/>
    <m/>
    <m/>
    <x v="0"/>
  </r>
  <r>
    <x v="20"/>
    <x v="2"/>
    <s v="Instrument"/>
    <x v="0"/>
    <n v="3318235"/>
    <s v="Universal Extension (A-1PII long blade)"/>
    <s v="Extensión"/>
    <m/>
    <n v="40"/>
    <n v="126823.496"/>
    <n v="5072939.84"/>
    <s v="COP"/>
    <s v="BioRay 20230203"/>
    <m/>
    <m/>
    <m/>
    <x v="0"/>
  </r>
  <r>
    <x v="20"/>
    <x v="4"/>
    <s v="Instrument"/>
    <x v="0"/>
    <n v="3348235"/>
    <s v="V Long Blade"/>
    <s v="V long blade"/>
    <m/>
    <n v="-5"/>
    <n v="153420.53519000002"/>
    <n v="-767102.67595000006"/>
    <m/>
    <m/>
    <n v="20230030"/>
    <s v="Orthopremium ltda"/>
    <m/>
    <x v="3"/>
  </r>
  <r>
    <x v="20"/>
    <x v="4"/>
    <s v="Instrument"/>
    <x v="0"/>
    <n v="3318235"/>
    <s v="Universal Extension (A-1PII long blade)"/>
    <s v="Extensión"/>
    <m/>
    <n v="-20"/>
    <n v="126823.496"/>
    <n v="-2536469.92"/>
    <s v="COP"/>
    <m/>
    <n v="20230030"/>
    <s v="Orthopremium ltda"/>
    <m/>
    <x v="3"/>
  </r>
  <r>
    <x v="19"/>
    <x v="2"/>
    <s v="Anchorage"/>
    <x v="0"/>
    <s v="A-1PL-212010"/>
    <s v="A-1PL  Anchorage  Screw 2.0 x 10 mm, Round Hole"/>
    <s v="2.0 X 10"/>
    <s v="L221110401"/>
    <n v="100"/>
    <n v="81594"/>
    <n v="8159400"/>
    <m/>
    <s v="Orthopremium FEV7261"/>
    <m/>
    <m/>
    <m/>
    <x v="0"/>
  </r>
  <r>
    <x v="21"/>
    <x v="3"/>
    <s v="Anchorage"/>
    <x v="1"/>
    <s v="TSXX-LOA2014"/>
    <s v="TORNILLO SOLUTION LOGIC-A 2.0 MM X 14 MM"/>
    <s v="2.0 x 14"/>
    <s v="EE148375X1"/>
    <n v="8"/>
    <n v="51750"/>
    <n v="414000"/>
    <m/>
    <m/>
    <m/>
    <m/>
    <s v="COIDES"/>
    <x v="0"/>
  </r>
  <r>
    <x v="21"/>
    <x v="2"/>
    <s v="Anchorage"/>
    <x v="1"/>
    <s v="TSXX-LOA1508"/>
    <s v="TORNILLO SOLUTION LOGIC-A 1.5 MM X 8.0 MM"/>
    <s v="1.5 x 8"/>
    <s v="EE148344X1"/>
    <n v="5"/>
    <n v="51750"/>
    <n v="258750"/>
    <m/>
    <s v="FV-106026"/>
    <m/>
    <m/>
    <m/>
    <x v="0"/>
  </r>
  <r>
    <x v="21"/>
    <x v="2"/>
    <s v="Anchorage"/>
    <x v="1"/>
    <s v="TSXX-LOA1508"/>
    <s v="TORNILLO SOLUTION LOGIC-A 1.5 MM X 8.0 MM"/>
    <s v="1.5 x 8"/>
    <s v="EE148344X2"/>
    <n v="10"/>
    <n v="51750"/>
    <n v="517500"/>
    <m/>
    <s v="FV-106026"/>
    <m/>
    <m/>
    <m/>
    <x v="0"/>
  </r>
  <r>
    <x v="21"/>
    <x v="2"/>
    <s v="Anchorage"/>
    <x v="1"/>
    <s v="TSXX-LOA1508"/>
    <s v="TORNILLO SOLUTION LOGIC-A 1.5 MM X 8.0 MM"/>
    <s v="1.5 x 8"/>
    <s v="EE148345X1"/>
    <n v="60"/>
    <n v="51750"/>
    <n v="3105000"/>
    <m/>
    <s v="FV-106026"/>
    <m/>
    <m/>
    <m/>
    <x v="0"/>
  </r>
  <r>
    <x v="21"/>
    <x v="2"/>
    <s v="Anchorage"/>
    <x v="1"/>
    <s v="TSXX-LOA1508"/>
    <s v="TORNILLO SOLUTION LOGIC-A 1.5 MM X 8.0 MM"/>
    <s v="1.5 x 8"/>
    <s v="EE148346X1"/>
    <n v="60"/>
    <n v="51750"/>
    <n v="3105000"/>
    <m/>
    <s v="FV-106026"/>
    <m/>
    <m/>
    <m/>
    <x v="0"/>
  </r>
  <r>
    <x v="21"/>
    <x v="2"/>
    <s v="Anchorage"/>
    <x v="1"/>
    <s v="TSXX-LOA1508"/>
    <s v="TORNILLO SOLUTION LOGIC-A 1.5 MM X 8.0 MM"/>
    <s v="1.5 x 8"/>
    <s v="EE148348X1"/>
    <n v="50"/>
    <n v="51750"/>
    <n v="2587500"/>
    <m/>
    <s v="FV-106026"/>
    <m/>
    <m/>
    <m/>
    <x v="0"/>
  </r>
  <r>
    <x v="21"/>
    <x v="2"/>
    <s v="Anchorage"/>
    <x v="1"/>
    <s v="TSXX-LOACE1508"/>
    <s v="TORNILLO SOLUTION LOGIC-A CABEZA ESFERICA 1.5 MM X 80"/>
    <s v="Dual 1.5 x 8"/>
    <s v="EE148382X1"/>
    <n v="60"/>
    <n v="51750"/>
    <n v="3105000"/>
    <m/>
    <s v="FV-106026"/>
    <m/>
    <m/>
    <m/>
    <x v="0"/>
  </r>
  <r>
    <x v="21"/>
    <x v="2"/>
    <s v="Anchorage"/>
    <x v="1"/>
    <s v="TSXX-LOACE1508"/>
    <s v="TORNILLO SOLUTION LOGIC-A CABEZA ESFERICA 1.5 MM X 80"/>
    <s v="Dual 1.5 x 8"/>
    <s v="EE149532X1"/>
    <n v="38"/>
    <n v="51750"/>
    <n v="1966500"/>
    <m/>
    <s v="FV-106026"/>
    <m/>
    <m/>
    <m/>
    <x v="0"/>
  </r>
  <r>
    <x v="22"/>
    <x v="5"/>
    <s v="Anchorage"/>
    <x v="1"/>
    <s v="TSXX-LOART2012"/>
    <s v="TORNILLO SOLUTION LOGIC-A ROSCA TOTAL 2.0MM X 12MM"/>
    <s v="2.0 x 12 Total"/>
    <s v="EE138101X1"/>
    <n v="-2"/>
    <n v="61600"/>
    <n v="-123200"/>
    <m/>
    <m/>
    <m/>
    <s v="Virginia - uso consultorio Elsa Arango"/>
    <m/>
    <x v="0"/>
  </r>
  <r>
    <x v="22"/>
    <x v="5"/>
    <s v="Anchorage"/>
    <x v="1"/>
    <s v="TSXX-LOA2014"/>
    <s v="TORNILLO SOLUTION LOGIC-A 2.0 MM X 14 MM"/>
    <s v="2.0 x 14"/>
    <s v="EE148375X1"/>
    <n v="-2"/>
    <n v="51750"/>
    <n v="-103500"/>
    <m/>
    <m/>
    <m/>
    <s v="Virginia - uso consultorio Elsa Arango"/>
    <m/>
    <x v="0"/>
  </r>
  <r>
    <x v="19"/>
    <x v="4"/>
    <s v="Anchorage"/>
    <x v="0"/>
    <s v="A-1PL-212010"/>
    <s v="A-1PL  Anchorage  Screw 2.0 x 10 mm, Round Hole"/>
    <s v="2.0 X 10"/>
    <s v="L221110401"/>
    <n v="-8"/>
    <n v="81594"/>
    <n v="-652752"/>
    <m/>
    <m/>
    <n v="20230047"/>
    <s v="Rodrigo García (Costa Rica)"/>
    <m/>
    <x v="1"/>
  </r>
  <r>
    <x v="22"/>
    <x v="5"/>
    <s v="Anchorage"/>
    <x v="1"/>
    <s v="TSXX-LOA2017"/>
    <s v="TORNILLO SOLUTION LOGIC-A 2.0 MM X 17 MM"/>
    <s v="2.0 x 17"/>
    <s v="EE138094X1"/>
    <n v="-2"/>
    <n v="61600"/>
    <n v="-123200"/>
    <m/>
    <m/>
    <m/>
    <s v="Virginia - uso consultorio Elsa Arango"/>
    <m/>
    <x v="0"/>
  </r>
  <r>
    <x v="22"/>
    <x v="3"/>
    <s v="Instrument"/>
    <x v="1"/>
    <s v="820-032"/>
    <s v="Extensión corta, 25mm, mini implante, para contra ángulo"/>
    <s v="Blade for Engine"/>
    <m/>
    <n v="10"/>
    <n v="83600"/>
    <n v="836000"/>
    <m/>
    <m/>
    <m/>
    <m/>
    <s v="Orthopremium"/>
    <x v="0"/>
  </r>
  <r>
    <x v="22"/>
    <x v="1"/>
    <s v="Instrument"/>
    <x v="1"/>
    <s v="820-028"/>
    <s v="Mango para contra ángulo - mini implante"/>
    <s v="UNICO"/>
    <m/>
    <n v="10"/>
    <n v="172550"/>
    <n v="1725500"/>
    <m/>
    <m/>
    <m/>
    <m/>
    <s v="Orthopremium"/>
    <x v="0"/>
  </r>
  <r>
    <x v="22"/>
    <x v="7"/>
    <s v="Instrument"/>
    <x v="1"/>
    <s v="820-032"/>
    <s v="Extensión corta, 25mm, mini implante, para contra ángulo"/>
    <s v="Blade for Engine"/>
    <m/>
    <n v="-10"/>
    <n v="83600"/>
    <n v="-836000"/>
    <m/>
    <m/>
    <m/>
    <s v="Certificación"/>
    <s v="Virgina Hurtado"/>
    <x v="0"/>
  </r>
  <r>
    <x v="22"/>
    <x v="7"/>
    <s v="Instrument"/>
    <x v="1"/>
    <s v="820-028"/>
    <s v="Mango para contra ángulo - mini implante"/>
    <s v="UNICO"/>
    <m/>
    <n v="-11"/>
    <n v="172550"/>
    <n v="-1898050"/>
    <m/>
    <m/>
    <m/>
    <s v="Certificación"/>
    <s v="Virgina Hurtado"/>
    <x v="0"/>
  </r>
  <r>
    <x v="21"/>
    <x v="3"/>
    <s v="Anchorage"/>
    <x v="1"/>
    <s v="TSXX-LOA2012"/>
    <s v="TORNILLO SOLUTION LOGIC-A 2.0 MM X 12 MM"/>
    <s v="2.0 X 12"/>
    <s v="EE148362X1"/>
    <n v="20"/>
    <n v="51750"/>
    <n v="1035000"/>
    <m/>
    <m/>
    <m/>
    <m/>
    <s v="COIDES"/>
    <x v="0"/>
  </r>
  <r>
    <x v="1"/>
    <x v="4"/>
    <s v="Anchorage"/>
    <x v="0"/>
    <s v="A-1PL-212012"/>
    <s v="A-1PL  Anchorage  Screw 2.0 x 12 mm, Round Hole"/>
    <s v="2.0 X 12"/>
    <s v="L221107201"/>
    <n v="-55"/>
    <n v="65949.40444444443"/>
    <n v="-3627217.2444444438"/>
    <m/>
    <m/>
    <n v="20230036"/>
    <s v="Smile Arc (Martinelli)"/>
    <m/>
    <x v="1"/>
  </r>
  <r>
    <x v="23"/>
    <x v="3"/>
    <s v="Anchorage"/>
    <x v="1"/>
    <s v="TSXX-LOA2017"/>
    <s v="TORNILLO SOLUTION LOGIC-A 2.0 MM X 17 MM"/>
    <s v="2.0 x 17"/>
    <s v="EE138094X1"/>
    <n v="-15"/>
    <n v="61600"/>
    <n v="-924000"/>
    <m/>
    <m/>
    <m/>
    <s v="Certificación - CLEMI"/>
    <s v="Virgina Hurtado"/>
    <x v="0"/>
  </r>
  <r>
    <x v="22"/>
    <x v="5"/>
    <s v="Anchorage"/>
    <x v="1"/>
    <s v="TSXX-LOA2012"/>
    <s v="TORNILLO SOLUTION LOGIC-A 2.0 MM X 12 MM"/>
    <s v="2.0 X 12"/>
    <s v="EE148362X1"/>
    <n v="-1"/>
    <n v="51750"/>
    <n v="-51750"/>
    <m/>
    <m/>
    <m/>
    <s v="Virginia - uso consultorio Elsa Arango"/>
    <m/>
    <x v="0"/>
  </r>
  <r>
    <x v="22"/>
    <x v="3"/>
    <s v="Anchorage"/>
    <x v="1"/>
    <s v="TSXX-LOA2012"/>
    <s v="TORNILLO SOLUTION LOGIC-A 2.0 MM X 12 MM"/>
    <s v="2.0 X 12"/>
    <s v="EE148362X1"/>
    <n v="-5"/>
    <n v="51750"/>
    <n v="-258750"/>
    <m/>
    <m/>
    <s v="packing list 20230310 Orthopremium"/>
    <m/>
    <s v="Silvia Tellez"/>
    <x v="0"/>
  </r>
  <r>
    <x v="23"/>
    <x v="3"/>
    <s v="Anchorage"/>
    <x v="1"/>
    <s v="TSXX-LOA2014"/>
    <s v="TORNILLO SOLUTION LOGIC-A 2.0 MM X 14 MM"/>
    <s v="2.0 x 14"/>
    <s v="EE138091X1"/>
    <n v="-6"/>
    <n v="61600"/>
    <n v="-369600"/>
    <m/>
    <m/>
    <m/>
    <s v="Certificación - CLEMI"/>
    <s v="Virgina Hurtado"/>
    <x v="0"/>
  </r>
  <r>
    <x v="23"/>
    <x v="3"/>
    <s v="Anchorage"/>
    <x v="1"/>
    <s v="TSXX-LOA2014"/>
    <s v="TORNILLO SOLUTION LOGIC-A 2.0 MM X 14 MM"/>
    <s v="2.0 x 14"/>
    <s v="EE148377X1"/>
    <n v="-14"/>
    <n v="51750"/>
    <n v="-724500"/>
    <m/>
    <m/>
    <m/>
    <s v="Certificación - CLEMI"/>
    <s v="Virgina Hurtado"/>
    <x v="0"/>
  </r>
  <r>
    <x v="19"/>
    <x v="8"/>
    <s v="Anchorage"/>
    <x v="1"/>
    <s v="TSXX-LOA2010"/>
    <s v="TORNILLO SOLUTION LOGIC-A 2.0 MM X 10 MM"/>
    <s v="2.0 X 10"/>
    <s v="EE148352X1"/>
    <n v="-6"/>
    <n v="51750"/>
    <n v="-310500"/>
    <m/>
    <m/>
    <n v="20230047"/>
    <s v="Rodrigo García (Costa Rica)"/>
    <m/>
    <x v="1"/>
  </r>
  <r>
    <x v="21"/>
    <x v="3"/>
    <s v="Anchorage"/>
    <x v="1"/>
    <s v="TSXX-LOA2010"/>
    <s v="TORNILLO SOLUTION LOGIC-A 2.0 MM X 10 MM"/>
    <s v="2.0 X 10"/>
    <s v="EE148353X1"/>
    <n v="10"/>
    <n v="51750"/>
    <n v="517500"/>
    <m/>
    <m/>
    <m/>
    <m/>
    <s v="COIDES"/>
    <x v="0"/>
  </r>
  <r>
    <x v="22"/>
    <x v="5"/>
    <s v="Anchorage"/>
    <x v="1"/>
    <s v="TSXX-LOA2010"/>
    <s v="TORNILLO SOLUTION LOGIC-A 2.0 MM X 10 MM"/>
    <s v="2.0 X 10"/>
    <s v="EE148353X1"/>
    <n v="-2"/>
    <n v="51750"/>
    <n v="-103500"/>
    <m/>
    <m/>
    <m/>
    <s v="Virginia - uso consultorio Elsa Arango"/>
    <m/>
    <x v="0"/>
  </r>
  <r>
    <x v="23"/>
    <x v="3"/>
    <s v="Anchorage"/>
    <x v="1"/>
    <s v="TSXX-LOA2008"/>
    <s v="TORNILLO SOLUTION LOGIC-A 2.0 MM X 8.0 MM"/>
    <s v="2.0 x 8"/>
    <s v="EE121923X1"/>
    <n v="-10"/>
    <n v="51750"/>
    <n v="-517500"/>
    <m/>
    <m/>
    <m/>
    <s v="Certificación - CLEMI"/>
    <s v="Virgina Hurtado"/>
    <x v="0"/>
  </r>
  <r>
    <x v="23"/>
    <x v="3"/>
    <s v="Anchorage"/>
    <x v="1"/>
    <s v="TSXX-LOA2008"/>
    <s v="TORNILLO SOLUTION LOGIC-A 2.0 MM X 8.0 MM"/>
    <s v="2.0 x 8"/>
    <s v="EE141994X1"/>
    <n v="-8"/>
    <n v="51750"/>
    <n v="-414000"/>
    <m/>
    <m/>
    <m/>
    <s v="Certificación - CLEMI"/>
    <s v="Virgina Hurtado"/>
    <x v="0"/>
  </r>
  <r>
    <x v="23"/>
    <x v="3"/>
    <s v="Anchorage"/>
    <x v="1"/>
    <s v="TSXX-LOA2008"/>
    <s v="TORNILLO SOLUTION LOGIC-A 2.0 MM X 8.0 MM"/>
    <s v="2.0 x 8"/>
    <s v="EE122876X2"/>
    <n v="-2"/>
    <n v="51750"/>
    <n v="-103500"/>
    <m/>
    <m/>
    <m/>
    <s v="Certificación - CLEMI"/>
    <s v="Virgina Hurtado"/>
    <x v="0"/>
  </r>
  <r>
    <x v="23"/>
    <x v="3"/>
    <s v="Anchorage"/>
    <x v="1"/>
    <s v="TSXX-LOA1508"/>
    <s v="TORNILLO SOLUTION LOGIC-A 1.5 MM X 8.0 MM"/>
    <s v="1.5 x 8"/>
    <s v="EE148344X1"/>
    <n v="-5"/>
    <n v="51750"/>
    <n v="-258750"/>
    <m/>
    <m/>
    <m/>
    <s v="Certificación - CLEMI"/>
    <s v="Virgina Hurtado"/>
    <x v="0"/>
  </r>
  <r>
    <x v="23"/>
    <x v="3"/>
    <s v="Anchorage"/>
    <x v="1"/>
    <s v="TSXX-LOA1508"/>
    <s v="TORNILLO SOLUTION LOGIC-A 1.5 MM X 8.0 MM"/>
    <s v="1.5 x 8"/>
    <s v="EE148344X2"/>
    <n v="-10"/>
    <n v="51750"/>
    <n v="-517500"/>
    <m/>
    <m/>
    <m/>
    <s v="Certificación - CLEMI"/>
    <s v="Virgina Hurtado"/>
    <x v="0"/>
  </r>
  <r>
    <x v="23"/>
    <x v="3"/>
    <s v="Anchorage"/>
    <x v="1"/>
    <s v="TSXX-LOA1508"/>
    <s v="TORNILLO SOLUTION LOGIC-A 1.5 MM X 8.0 MM"/>
    <s v="1.5 x 8"/>
    <s v="EE148348X1"/>
    <n v="-5"/>
    <n v="51750"/>
    <n v="-258750"/>
    <m/>
    <m/>
    <m/>
    <s v="Certificación - CLEMI"/>
    <s v="Virgina Hurtado"/>
    <x v="0"/>
  </r>
  <r>
    <x v="23"/>
    <x v="3"/>
    <s v="Anchorage"/>
    <x v="1"/>
    <s v="TSXX-LOACE1508"/>
    <s v="TORNILLO SOLUTION LOGIC-A CABEZA ESFERICA 1.5 MM X 80"/>
    <s v="Dual 1.5 x 8"/>
    <s v="EE149532X1"/>
    <n v="-20"/>
    <n v="51750"/>
    <n v="-1035000"/>
    <m/>
    <m/>
    <m/>
    <s v="Certificación - CLEMI"/>
    <s v="Virgina Hurtado"/>
    <x v="0"/>
  </r>
  <r>
    <x v="23"/>
    <x v="3"/>
    <s v="Anchorage"/>
    <x v="1"/>
    <s v="TSXX-LOACE1508"/>
    <s v="TORNILLO SOLUTION LOGIC-A CABEZA ESFERICA 1.5 MM X 80"/>
    <s v="Dual 1.5 x 8"/>
    <s v="EE149532X1"/>
    <n v="-2"/>
    <n v="51750"/>
    <n v="-103500"/>
    <m/>
    <m/>
    <m/>
    <s v="Certificación"/>
    <s v="Stand Ankyra"/>
    <x v="0"/>
  </r>
  <r>
    <x v="23"/>
    <x v="3"/>
    <s v="Anchorage"/>
    <x v="1"/>
    <s v="TSXX-LOA1508"/>
    <s v="TORNILLO SOLUTION LOGIC-A 1.5 MM X 8.0 MM"/>
    <s v="1.5 x 8"/>
    <s v="EE148348X1"/>
    <n v="-2"/>
    <n v="51750"/>
    <n v="-103500"/>
    <m/>
    <m/>
    <m/>
    <s v="Certificación"/>
    <s v="Stand Ankyra"/>
    <x v="0"/>
  </r>
  <r>
    <x v="23"/>
    <x v="3"/>
    <s v="Anchorage"/>
    <x v="1"/>
    <s v="TSXX-LOA2008"/>
    <s v="TORNILLO SOLUTION LOGIC-A 2.0 MM X 8.0 MM"/>
    <s v="2.0 x 8"/>
    <s v="EE133301X1R2"/>
    <n v="-2"/>
    <n v="51750"/>
    <n v="-103500"/>
    <m/>
    <m/>
    <m/>
    <s v="Certificación"/>
    <s v="Stand Ankyra"/>
    <x v="0"/>
  </r>
  <r>
    <x v="23"/>
    <x v="3"/>
    <s v="Anchorage"/>
    <x v="1"/>
    <s v="TSXX-LOA2010"/>
    <s v="TORNILLO SOLUTION LOGIC-A 2.0 MM X 10 MM"/>
    <s v="2.0 X 10"/>
    <s v="EE148353X1"/>
    <n v="-8"/>
    <n v="51750"/>
    <n v="-414000"/>
    <m/>
    <m/>
    <m/>
    <s v="Certificación - CLEMI"/>
    <s v="Virgina Hurtado"/>
    <x v="0"/>
  </r>
  <r>
    <x v="23"/>
    <x v="3"/>
    <s v="Anchorage"/>
    <x v="1"/>
    <s v="TSXX-LOA2012"/>
    <s v="TORNILLO SOLUTION LOGIC-A 2.0 MM X 12 MM"/>
    <s v="2.0 X 12"/>
    <s v="EE148362X1"/>
    <n v="-13"/>
    <n v="51750"/>
    <n v="-672750"/>
    <m/>
    <m/>
    <m/>
    <s v="Certificación - CLEMI"/>
    <s v="Virgina Hurtado"/>
    <x v="0"/>
  </r>
  <r>
    <x v="23"/>
    <x v="3"/>
    <s v="Anchorage"/>
    <x v="1"/>
    <s v="TSXX-LOA2014"/>
    <s v="TORNILLO SOLUTION LOGIC-A 2.0 MM X 14 MM"/>
    <s v="2.0 x 14"/>
    <s v="EE148375X1"/>
    <n v="-2"/>
    <n v="51750"/>
    <n v="-103500"/>
    <m/>
    <m/>
    <m/>
    <s v="Certificación"/>
    <s v="Stand Ankyra"/>
    <x v="0"/>
  </r>
  <r>
    <x v="23"/>
    <x v="3"/>
    <s v="Anchorage"/>
    <x v="1"/>
    <s v="TSXX-LOA2017"/>
    <s v="TORNILLO SOLUTION LOGIC-A 2.0 MM X 17 MM"/>
    <s v="2.0 x 17"/>
    <s v="EE138094X1"/>
    <n v="-2"/>
    <n v="61600"/>
    <n v="-123200"/>
    <m/>
    <m/>
    <m/>
    <s v="Certificación"/>
    <s v="Stand Ankyra"/>
    <x v="0"/>
  </r>
  <r>
    <x v="23"/>
    <x v="3"/>
    <s v="Anchorage"/>
    <x v="1"/>
    <s v="TSXX-LOART2012"/>
    <s v="TORNILLO SOLUTION LOGIC-A ROSCA TOTAL 2.0MM X 12MM"/>
    <s v="2.0 x 12 Total"/>
    <s v="EE138101X1"/>
    <n v="-2"/>
    <n v="61600"/>
    <n v="-123200"/>
    <m/>
    <m/>
    <m/>
    <s v="Certificación"/>
    <s v="Stand Ankyra"/>
    <x v="0"/>
  </r>
  <r>
    <x v="23"/>
    <x v="3"/>
    <s v="Anchorage"/>
    <x v="1"/>
    <s v="TSXX-LOA2010"/>
    <s v="TORNILLO SOLUTION LOGIC-A 2.0 MM X 10 MM"/>
    <s v="2.0 X 10"/>
    <s v="EE148354X1"/>
    <n v="-10"/>
    <n v="51750"/>
    <n v="-517500"/>
    <m/>
    <m/>
    <m/>
    <s v="Certificación - CLEMI"/>
    <s v="Virgina Hurtado"/>
    <x v="0"/>
  </r>
  <r>
    <x v="24"/>
    <x v="0"/>
    <s v="Instrument"/>
    <x v="0"/>
    <n v="3338235"/>
    <s v="Long Blade M"/>
    <s v="Long Blade M"/>
    <s v="NA"/>
    <n v="1"/>
    <n v="153420.53519000002"/>
    <n v="153420.53519000002"/>
    <s v="COP"/>
    <s v="Inventario recibido de Elsa Arango"/>
    <m/>
    <m/>
    <m/>
    <x v="0"/>
  </r>
  <r>
    <x v="24"/>
    <x v="0"/>
    <s v="Instrument"/>
    <x v="0"/>
    <n v="3318225"/>
    <s v="Blade for Engine"/>
    <s v="Blade for Engine"/>
    <m/>
    <n v="10"/>
    <n v="153420.53519000002"/>
    <n v="1534205.3519000001"/>
    <s v="COP"/>
    <s v="Inventario recibido de Elsa Arango"/>
    <m/>
    <m/>
    <m/>
    <x v="0"/>
  </r>
  <r>
    <x v="25"/>
    <x v="4"/>
    <s v="Anchorage"/>
    <x v="0"/>
    <s v="M-211308"/>
    <s v="A-1PL  Anchorage  Screw 1.3 x 8 mm, Round Hole"/>
    <s v="1.3 x 8"/>
    <s v="L210206901"/>
    <n v="-5"/>
    <n v="73331"/>
    <n v="-366655"/>
    <m/>
    <m/>
    <n v="20230064"/>
    <s v="Dr Carlos Ramiro Llusca (Ecuador)"/>
    <m/>
    <x v="1"/>
  </r>
  <r>
    <x v="25"/>
    <x v="4"/>
    <s v="Anchorage"/>
    <x v="0"/>
    <s v="A-1PL-211408"/>
    <s v="A-1PL  Anchorage  Screw 1.4 x 8 mm, Round Hole"/>
    <s v="1.4 x 8"/>
    <s v="L210905201"/>
    <n v="-4"/>
    <n v="73331"/>
    <n v="-293324"/>
    <m/>
    <m/>
    <n v="20230064"/>
    <s v="Dr Carlos Ramiro Llusca (Ecuador)"/>
    <m/>
    <x v="1"/>
  </r>
  <r>
    <x v="25"/>
    <x v="4"/>
    <s v="Anchorage"/>
    <x v="0"/>
    <s v="A-1PL-211508"/>
    <s v="A-1PL  Anchorage  Screw 1.5 x 8 mm, Round Hole"/>
    <s v="1.5 x 8"/>
    <s v="L220602101"/>
    <n v="-6"/>
    <n v="65949.40444444443"/>
    <n v="-395696.42666666658"/>
    <m/>
    <s v="BioRay 20230116"/>
    <n v="20230064"/>
    <s v="Dr Carlos Ramiro Llusca (Ecuador)"/>
    <m/>
    <x v="1"/>
  </r>
  <r>
    <x v="25"/>
    <x v="4"/>
    <s v="Anchorage"/>
    <x v="0"/>
    <s v="A-1PL-212008"/>
    <s v="A-1PL  Anchorage  Screw 2.0 x 8 mm, Round Hole"/>
    <s v="2.0 x 8"/>
    <s v="L220504801"/>
    <n v="-6"/>
    <n v="65949.40444444443"/>
    <n v="-395696.42666666658"/>
    <m/>
    <m/>
    <n v="20230064"/>
    <s v="Dr Carlos Ramiro Llusca (Ecuador)"/>
    <m/>
    <x v="1"/>
  </r>
  <r>
    <x v="23"/>
    <x v="3"/>
    <s v="Anchorage"/>
    <x v="1"/>
    <s v="TSXX-LOA2010"/>
    <s v="TORNILLO SOLUTION LOGIC-A 2.0 MM X 10 MM"/>
    <s v="2.0 X 10"/>
    <s v="EE148359X1"/>
    <n v="-2"/>
    <n v="51750"/>
    <n v="-103500"/>
    <m/>
    <m/>
    <m/>
    <s v="Certificación - CLEMI"/>
    <s v="Virgina Hurtado"/>
    <x v="0"/>
  </r>
  <r>
    <x v="19"/>
    <x v="2"/>
    <s v="Anchorage"/>
    <x v="0"/>
    <s v="A-1PL-212012"/>
    <s v="A-1PL  Anchorage  Screw 2.0 x 12 mm, Round Hole"/>
    <s v="2.0 X 12"/>
    <s v="L221107201"/>
    <n v="50"/>
    <n v="81594"/>
    <n v="4079700"/>
    <m/>
    <s v="Orthopremium FEV7261"/>
    <m/>
    <m/>
    <m/>
    <x v="0"/>
  </r>
  <r>
    <x v="25"/>
    <x v="4"/>
    <s v="Anchorage"/>
    <x v="0"/>
    <s v="A-1PIZC-212014"/>
    <s v="A-1P IZC  Anchorage  Screw 2.0 x 14 mm, Half Threaded, Round Hole"/>
    <s v="IZC 2 x 14"/>
    <s v="L221108401"/>
    <n v="-20"/>
    <n v="84287.164444444439"/>
    <n v="-1685743.2888888889"/>
    <s v="COP"/>
    <m/>
    <n v="20230064"/>
    <s v="Dr Carlos Ramiro Llusca (Ecuador)"/>
    <m/>
    <x v="1"/>
  </r>
  <r>
    <x v="25"/>
    <x v="4"/>
    <s v="Instrument"/>
    <x v="0"/>
    <n v="3338235"/>
    <s v="Long Blade M"/>
    <s v="Long Blade M"/>
    <s v="NA"/>
    <n v="-1"/>
    <n v="153420.53519000002"/>
    <n v="-153420.53519000002"/>
    <s v="COP"/>
    <m/>
    <n v="20230064"/>
    <s v="Dr Carlos Ramiro Llusca (Ecuador)"/>
    <m/>
    <x v="1"/>
  </r>
  <r>
    <x v="25"/>
    <x v="4"/>
    <s v="Instrument"/>
    <x v="0"/>
    <s v="106-11"/>
    <s v="Expansores 3ra generación, 1 llave"/>
    <s v="Expansor 3ra generación #11"/>
    <m/>
    <n v="-1"/>
    <n v="336000"/>
    <n v="-336000"/>
    <s v="COP"/>
    <m/>
    <n v="20230064"/>
    <s v="Dr Carlos Ramiro Llusca (Ecuador)"/>
    <m/>
    <x v="1"/>
  </r>
  <r>
    <x v="25"/>
    <x v="4"/>
    <s v="Anchorage"/>
    <x v="1"/>
    <s v="TSXX-LOA1508"/>
    <s v="TORNILLO SOLUTION LOGIC-A 1.5 MM X 8.0 MM"/>
    <s v="1.5 x 8"/>
    <s v="EE148348X1"/>
    <n v="-3"/>
    <n v="51750"/>
    <n v="-155250"/>
    <m/>
    <m/>
    <n v="20230065"/>
    <s v="Julio Rodríguez (Salvador)"/>
    <m/>
    <x v="2"/>
  </r>
  <r>
    <x v="25"/>
    <x v="4"/>
    <s v="Anchorage"/>
    <x v="1"/>
    <s v="TSXX-LOA2008"/>
    <s v="TORNILLO SOLUTION LOGIC-A 2.0 MM X 8.0 MM"/>
    <s v="2.0 x 8"/>
    <s v="EE148349X1"/>
    <n v="-3"/>
    <n v="51750"/>
    <n v="-155250"/>
    <m/>
    <m/>
    <n v="20230065"/>
    <s v="Julio Rodríguez (Salvador)"/>
    <m/>
    <x v="2"/>
  </r>
  <r>
    <x v="23"/>
    <x v="3"/>
    <s v="Anchorage"/>
    <x v="1"/>
    <s v="TSXX-LOA2010"/>
    <s v="TORNILLO SOLUTION LOGIC-A 2.0 MM X 10 MM"/>
    <s v="2.0 X 10"/>
    <s v="EE148359X1"/>
    <n v="-1"/>
    <n v="51750"/>
    <n v="-51750"/>
    <m/>
    <m/>
    <m/>
    <s v="Certificación"/>
    <s v="Stand Ankyra"/>
    <x v="0"/>
  </r>
  <r>
    <x v="25"/>
    <x v="4"/>
    <s v="Anchorage"/>
    <x v="1"/>
    <s v="TSXX-LOA2014"/>
    <s v="TORNILLO SOLUTION LOGIC-A 2.0 MM X 14 MM"/>
    <s v="2.0 x 14"/>
    <s v="EE148375X1"/>
    <n v="-4"/>
    <n v="51750"/>
    <n v="-207000"/>
    <m/>
    <m/>
    <n v="20230065"/>
    <s v="Julio Rodríguez (Salvador)"/>
    <m/>
    <x v="2"/>
  </r>
  <r>
    <x v="25"/>
    <x v="4"/>
    <s v="Anchorage"/>
    <x v="1"/>
    <s v="TSXX-LOA2014"/>
    <s v="TORNILLO SOLUTION LOGIC-A 2.0 MM X 14 MM"/>
    <s v="2.0 x 14"/>
    <s v="EE148377X1"/>
    <n v="-6"/>
    <n v="51750"/>
    <n v="-310500"/>
    <m/>
    <m/>
    <n v="20230065"/>
    <s v="Julio Rodríguez (Salvador)"/>
    <m/>
    <x v="2"/>
  </r>
  <r>
    <x v="25"/>
    <x v="4"/>
    <s v="Anchorage"/>
    <x v="1"/>
    <s v="TSXX-LOA2017"/>
    <s v="TORNILLO SOLUTION LOGIC-A 2.0 MM X 17 MM"/>
    <s v="2.0 x 17"/>
    <s v="EE138094X1"/>
    <n v="-5"/>
    <n v="61600"/>
    <n v="-308000"/>
    <m/>
    <m/>
    <n v="20230065"/>
    <s v="Julio Rodríguez (Salvador)"/>
    <m/>
    <x v="2"/>
  </r>
  <r>
    <x v="25"/>
    <x v="4"/>
    <s v="Instrument"/>
    <x v="1"/>
    <s v="820-029"/>
    <s v="Mango anclaje rápido, corto-mini implante"/>
    <s v="Mango"/>
    <n v="49116"/>
    <n v="-2"/>
    <n v="357000"/>
    <n v="-714000"/>
    <m/>
    <m/>
    <n v="20230065"/>
    <s v="Julio Rodríguez (Salvador)"/>
    <m/>
    <x v="2"/>
  </r>
  <r>
    <x v="25"/>
    <x v="4"/>
    <s v="Instrument"/>
    <x v="1"/>
    <s v="820-031"/>
    <s v="Extensión mini implante"/>
    <s v="Extensión"/>
    <n v="48791"/>
    <n v="-2"/>
    <n v="90440"/>
    <n v="-180880"/>
    <m/>
    <m/>
    <n v="20230065"/>
    <s v="Julio Rodríguez (Salvador)"/>
    <m/>
    <x v="2"/>
  </r>
  <r>
    <x v="25"/>
    <x v="4"/>
    <s v="Instrument"/>
    <x v="1"/>
    <s v="820-032"/>
    <s v="Extensión corta, 25mm, mini implante, para contra ángulo"/>
    <s v="Blade for Engine"/>
    <m/>
    <n v="-1"/>
    <n v="83600"/>
    <n v="-83600"/>
    <m/>
    <m/>
    <n v="20230065"/>
    <s v="Julio Rodríguez (Salvador)"/>
    <m/>
    <x v="2"/>
  </r>
  <r>
    <x v="25"/>
    <x v="4"/>
    <s v="Instrument"/>
    <x v="1"/>
    <s v="820-028"/>
    <s v="Mango para contra ángulo - mini implante"/>
    <s v="UNICO"/>
    <m/>
    <n v="-1"/>
    <n v="172550"/>
    <n v="-172550"/>
    <s v="COP"/>
    <m/>
    <n v="20230065"/>
    <s v="Julio Rodríguez (Salvador)"/>
    <m/>
    <x v="2"/>
  </r>
  <r>
    <x v="23"/>
    <x v="4"/>
    <s v="Anchorage"/>
    <x v="1"/>
    <s v="TSXX-LOA2010"/>
    <s v="TORNILLO SOLUTION LOGIC-A 2.0 MM X 10 MM"/>
    <s v="2.0 X 10"/>
    <s v="EE148359X1"/>
    <n v="-1"/>
    <n v="51750"/>
    <n v="-51750"/>
    <m/>
    <m/>
    <n v="20230067"/>
    <s v="Global Connection &amp; Innovation LLC (Mauricio Arbelaez - USA)"/>
    <m/>
    <x v="2"/>
  </r>
  <r>
    <x v="26"/>
    <x v="4"/>
    <s v="Anchorage"/>
    <x v="0"/>
    <s v="A-1PIZC-212014"/>
    <s v="A-1P IZC  Anchorage  Screw 2.0 x 14 mm, Half Threaded, Round Hole"/>
    <s v="IZC 2 x 14"/>
    <s v="L221108401"/>
    <n v="-8"/>
    <n v="84287.164444444439"/>
    <n v="-674297.31555555551"/>
    <s v="COP"/>
    <m/>
    <n v="20230066"/>
    <s v="MediLine (JJ Grand Prix - Guatemala)"/>
    <m/>
    <x v="2"/>
  </r>
  <r>
    <x v="19"/>
    <x v="2"/>
    <s v="Anchorage"/>
    <x v="0"/>
    <s v="A-1PL-212012"/>
    <s v="A-1PL  Anchorage  Screw 2.0 x 12 mm, Round Hole"/>
    <s v="2.0 X 12"/>
    <s v="L230105301"/>
    <n v="300"/>
    <n v="81594"/>
    <n v="24478200"/>
    <m/>
    <s v="Orthopremium FEV7261"/>
    <m/>
    <m/>
    <m/>
    <x v="0"/>
  </r>
  <r>
    <x v="26"/>
    <x v="4"/>
    <s v="Instrument"/>
    <x v="0"/>
    <n v="3308050"/>
    <s v="Handle Universal "/>
    <s v="Handle Universal "/>
    <s v="NA"/>
    <n v="-2"/>
    <n v="505243.49166666658"/>
    <n v="-1010486.9833333332"/>
    <s v="COP"/>
    <m/>
    <n v="20230066"/>
    <s v="MediLine (JJ Grand Prix - Guatemala)"/>
    <m/>
    <x v="2"/>
  </r>
  <r>
    <x v="26"/>
    <x v="4"/>
    <s v="Instrument"/>
    <x v="0"/>
    <n v="3318235"/>
    <s v="Universal Extension (A-1PII long blade)"/>
    <s v="Extensión"/>
    <m/>
    <n v="-5"/>
    <n v="126823.496"/>
    <n v="-634117.48"/>
    <s v="COP"/>
    <m/>
    <n v="20230066"/>
    <s v="MediLine (JJ Grand Prix - Guatemala)"/>
    <m/>
    <x v="2"/>
  </r>
  <r>
    <x v="26"/>
    <x v="4"/>
    <s v="Anchorage"/>
    <x v="1"/>
    <s v="TSXX-LOACE1508"/>
    <s v="TORNILLO SOLUTION LOGIC-A CABEZA ESFERICA 1.5 MM X 80"/>
    <s v="Dual 1.5 x 8"/>
    <s v="EE149532X1"/>
    <n v="-7"/>
    <n v="51750"/>
    <n v="-362250"/>
    <m/>
    <m/>
    <n v="20230067"/>
    <s v="Global Connection &amp; Innovation LLC (Mauricio Arbelaez - USA)"/>
    <m/>
    <x v="2"/>
  </r>
  <r>
    <x v="26"/>
    <x v="4"/>
    <s v="Anchorage"/>
    <x v="1"/>
    <s v="TSXX-LOA1508"/>
    <s v="TORNILLO SOLUTION LOGIC-A 1.5 MM X 8.0 MM"/>
    <s v="1.5 x 8"/>
    <s v="EE148348X1"/>
    <n v="-25"/>
    <n v="51750"/>
    <n v="-1293750"/>
    <m/>
    <m/>
    <n v="20230067"/>
    <s v="Global Connection &amp; Innovation LLC (Mauricio Arbelaez - USA)"/>
    <m/>
    <x v="2"/>
  </r>
  <r>
    <x v="26"/>
    <x v="4"/>
    <s v="Anchorage"/>
    <x v="1"/>
    <s v="TSXX-LOA2008"/>
    <s v="TORNILLO SOLUTION LOGIC-A 2.0 MM X 8.0 MM"/>
    <s v="2.0 x 8"/>
    <s v="EE148349X1"/>
    <n v="-11"/>
    <n v="51750"/>
    <n v="-569250"/>
    <m/>
    <m/>
    <n v="20230067"/>
    <s v="Global Connection &amp; Innovation LLC (Mauricio Arbelaez - USA)"/>
    <m/>
    <x v="2"/>
  </r>
  <r>
    <x v="26"/>
    <x v="4"/>
    <s v="Anchorage"/>
    <x v="1"/>
    <s v="TSXX-LOA2008"/>
    <s v="TORNILLO SOLUTION LOGIC-A 2.0 MM X 8.0 MM"/>
    <s v="2.0 x 8"/>
    <s v="EE148350X1"/>
    <n v="-9"/>
    <n v="51750"/>
    <n v="-465750"/>
    <m/>
    <m/>
    <n v="20230067"/>
    <s v="Global Connection &amp; Innovation LLC (Mauricio Arbelaez - USA)"/>
    <m/>
    <x v="2"/>
  </r>
  <r>
    <x v="25"/>
    <x v="4"/>
    <s v="Anchorage"/>
    <x v="0"/>
    <s v="A-1PL-212010"/>
    <s v="A-1PL  Anchorage  Screw 2.0 x 10 mm, Round Hole"/>
    <s v="2.0 X 10"/>
    <s v="L220922901"/>
    <n v="-20"/>
    <n v="81594"/>
    <n v="-1631880"/>
    <m/>
    <m/>
    <n v="20230064"/>
    <s v="Dr Carlos Ramiro Llusca (Ecuador)"/>
    <m/>
    <x v="1"/>
  </r>
  <r>
    <x v="25"/>
    <x v="4"/>
    <s v="Anchorage"/>
    <x v="1"/>
    <s v="TSXX-LOA2010"/>
    <s v="TORNILLO SOLUTION LOGIC-A 2.0 MM X 10 MM"/>
    <s v="2.0 X 10"/>
    <s v="EE148359X1"/>
    <n v="-4"/>
    <n v="51750"/>
    <n v="-207000"/>
    <m/>
    <m/>
    <n v="20230065"/>
    <s v="Julio Rodríguez (Salvador)"/>
    <m/>
    <x v="2"/>
  </r>
  <r>
    <x v="26"/>
    <x v="4"/>
    <s v="Anchorage"/>
    <x v="0"/>
    <s v="A-1PL-212010"/>
    <s v="A-1PL  Anchorage  Screw 2.0 x 10 mm, Round Hole"/>
    <s v="2.0 X 10"/>
    <s v="L220922901"/>
    <n v="-61"/>
    <n v="81594"/>
    <n v="-4977234"/>
    <m/>
    <m/>
    <n v="20230066"/>
    <s v="MediLine (JJ Grand Prix - Guatemala)"/>
    <m/>
    <x v="2"/>
  </r>
  <r>
    <x v="26"/>
    <x v="4"/>
    <s v="Anchorage"/>
    <x v="1"/>
    <s v="TSXX-LOA2010"/>
    <s v="TORNILLO SOLUTION LOGIC-A 2.0 MM X 10 MM"/>
    <s v="2.0 X 10"/>
    <s v="EE148359X1"/>
    <n v="-1"/>
    <n v="51750"/>
    <n v="-51750"/>
    <m/>
    <m/>
    <n v="20230067"/>
    <s v="Global Connection &amp; Innovation LLC (Mauricio Arbelaez - USA)"/>
    <m/>
    <x v="2"/>
  </r>
  <r>
    <x v="26"/>
    <x v="4"/>
    <s v="Anchorage"/>
    <x v="0"/>
    <s v="A-1PS-222012"/>
    <s v="A-1P Anchorage  Screw 2.0 x 12 mm, Square Hole"/>
    <s v="TS 2.0 x 12"/>
    <s v="L220601301"/>
    <n v="-8"/>
    <n v="104000"/>
    <n v="-832000"/>
    <s v="COP"/>
    <m/>
    <n v="20230068"/>
    <s v="Grupo Helix (Panamá - Dra Ilka)"/>
    <m/>
    <x v="1"/>
  </r>
  <r>
    <x v="26"/>
    <x v="3"/>
    <s v="Anchorage"/>
    <x v="1"/>
    <s v="TSXX-LOACE1508"/>
    <s v="TORNILLO SOLUTION LOGIC-A CABEZA ESFERICA 1.5 MM X 80"/>
    <s v="Dual 1.5 x 8"/>
    <s v="EE149532X1"/>
    <n v="20"/>
    <n v="51750"/>
    <n v="1035000"/>
    <m/>
    <m/>
    <m/>
    <s v="Certificación - CLEMI"/>
    <s v="Virgina Hurtado"/>
    <x v="0"/>
  </r>
  <r>
    <x v="26"/>
    <x v="3"/>
    <s v="Anchorage"/>
    <x v="1"/>
    <s v="TSXX-LOA2008"/>
    <s v="TORNILLO SOLUTION LOGIC-A 2.0 MM X 8.0 MM"/>
    <s v="2.0 x 8"/>
    <s v="EE122876X2"/>
    <n v="2"/>
    <n v="51750"/>
    <n v="103500"/>
    <m/>
    <m/>
    <m/>
    <s v="Devolucion Certificación - CLEMI"/>
    <s v="Virgina Hurtado"/>
    <x v="0"/>
  </r>
  <r>
    <x v="26"/>
    <x v="3"/>
    <s v="Anchorage"/>
    <x v="1"/>
    <s v="TSXX-LOA2008"/>
    <s v="TORNILLO SOLUTION LOGIC-A 2.0 MM X 8.0 MM"/>
    <s v="2.0 x 8"/>
    <s v="EE141994X1"/>
    <n v="8"/>
    <n v="51750"/>
    <n v="414000"/>
    <m/>
    <m/>
    <m/>
    <s v="Certificación - CLEMI"/>
    <s v="Virgina Hurtado"/>
    <x v="0"/>
  </r>
  <r>
    <x v="26"/>
    <x v="3"/>
    <s v="Anchorage"/>
    <x v="1"/>
    <s v="TSXX-LOA2008"/>
    <s v="TORNILLO SOLUTION LOGIC-A 2.0 MM X 8.0 MM"/>
    <s v="2.0 x 8"/>
    <s v="EE121923X1"/>
    <n v="10"/>
    <n v="51750"/>
    <n v="517500"/>
    <m/>
    <m/>
    <m/>
    <s v="Devolucion Certificación - CLEMI"/>
    <s v="Virgina Hurtado"/>
    <x v="0"/>
  </r>
  <r>
    <x v="26"/>
    <x v="4"/>
    <s v="Anchorage"/>
    <x v="1"/>
    <s v="TSXX-LOA2010"/>
    <s v="TORNILLO SOLUTION LOGIC-A 2.0 MM X 10 MM"/>
    <s v="2.0 X 10"/>
    <s v="EE148358X1"/>
    <n v="-24"/>
    <n v="51750"/>
    <n v="-1242000"/>
    <m/>
    <m/>
    <n v="20230067"/>
    <s v="Global Connection &amp; Innovation LLC (Mauricio Arbelaez - USA)"/>
    <m/>
    <x v="2"/>
  </r>
  <r>
    <x v="26"/>
    <x v="4"/>
    <s v="Anchorage"/>
    <x v="0"/>
    <s v="A-1PL-212010"/>
    <s v="A-1PL  Anchorage  Screw 2.0 x 10 mm, Round Hole"/>
    <s v="2.0 X 10"/>
    <s v="L221110401"/>
    <n v="-6"/>
    <n v="81594"/>
    <n v="-489564"/>
    <m/>
    <m/>
    <n v="20230068"/>
    <s v="Grupo Helix (Panamá - Dra Ilka)"/>
    <m/>
    <x v="1"/>
  </r>
  <r>
    <x v="26"/>
    <x v="4"/>
    <s v="Anchorage"/>
    <x v="0"/>
    <s v="A-1PL-212010"/>
    <s v="A-1PL  Anchorage  Screw 2.0 x 10 mm, Round Hole"/>
    <s v="2.0 X 10"/>
    <s v="L220922901"/>
    <n v="-19"/>
    <n v="81594"/>
    <n v="-1550286"/>
    <m/>
    <m/>
    <n v="20230068"/>
    <s v="Grupo Helix (Panamá - Dra Ilka)"/>
    <m/>
    <x v="1"/>
  </r>
  <r>
    <x v="26"/>
    <x v="3"/>
    <s v="Anchorage"/>
    <x v="1"/>
    <s v="TSXX-LOA2010"/>
    <s v="TORNILLO SOLUTION LOGIC-A 2.0 MM X 10 MM"/>
    <s v="2.0 X 10"/>
    <s v="EE148354X1"/>
    <n v="10"/>
    <n v="51750"/>
    <n v="517500"/>
    <m/>
    <m/>
    <m/>
    <s v="Certificación - CLEMI"/>
    <s v="Virgina Hurtado"/>
    <x v="0"/>
  </r>
  <r>
    <x v="26"/>
    <x v="3"/>
    <s v="Anchorage"/>
    <x v="1"/>
    <s v="TSXX-LOA1508"/>
    <s v="TORNILLO SOLUTION LOGIC-A 1.5 MM X 8.0 MM"/>
    <s v="1.5 x 8"/>
    <s v="EE148344X2"/>
    <n v="10"/>
    <n v="51750"/>
    <n v="517500"/>
    <m/>
    <m/>
    <m/>
    <s v="Certificación - CLEMI"/>
    <s v="Virgina Hurtado"/>
    <x v="0"/>
  </r>
  <r>
    <x v="26"/>
    <x v="3"/>
    <s v="Anchorage"/>
    <x v="1"/>
    <s v="TSXX-LOA1508"/>
    <s v="TORNILLO SOLUTION LOGIC-A 1.5 MM X 8.0 MM"/>
    <s v="1.5 x 8"/>
    <s v="EE148344X1"/>
    <n v="5"/>
    <n v="51750"/>
    <n v="258750"/>
    <m/>
    <m/>
    <m/>
    <s v="Certificación - CLEMI"/>
    <s v="Virgina Hurtado"/>
    <x v="0"/>
  </r>
  <r>
    <x v="26"/>
    <x v="3"/>
    <s v="Anchorage"/>
    <x v="1"/>
    <s v="TSXX-LOA1508"/>
    <s v="TORNILLO SOLUTION LOGIC-A 1.5 MM X 8.0 MM"/>
    <s v="1.5 x 8"/>
    <s v="EE148348X1"/>
    <n v="5"/>
    <n v="51750"/>
    <n v="258750"/>
    <m/>
    <m/>
    <m/>
    <s v="Certificación - CLEMI"/>
    <s v="Virgina Hurtado"/>
    <x v="0"/>
  </r>
  <r>
    <x v="26"/>
    <x v="3"/>
    <s v="Anchorage"/>
    <x v="1"/>
    <s v="TSXX-LOA2017"/>
    <s v="TORNILLO SOLUTION LOGIC-A 2.0 MM X 17 MM"/>
    <s v="2.0 x 17"/>
    <s v="EE148380X1"/>
    <n v="-3"/>
    <n v="61600"/>
    <n v="-184800"/>
    <m/>
    <m/>
    <m/>
    <s v="Certificación - CLEMI"/>
    <s v="Virgina Hurtado"/>
    <x v="0"/>
  </r>
  <r>
    <x v="26"/>
    <x v="3"/>
    <s v="Anchorage"/>
    <x v="1"/>
    <s v="TSXX-LOA2014"/>
    <s v="TORNILLO SOLUTION LOGIC-A 2.0 MM X 14 MM"/>
    <s v="2.0 x 14"/>
    <s v="EE138091X1"/>
    <n v="6"/>
    <n v="61600"/>
    <n v="369600"/>
    <m/>
    <m/>
    <m/>
    <s v="Certificación - CLEMI"/>
    <s v="Virgina Hurtado"/>
    <x v="0"/>
  </r>
  <r>
    <x v="26"/>
    <x v="3"/>
    <s v="Anchorage"/>
    <x v="1"/>
    <s v="TSXX-LOA2014"/>
    <s v="TORNILLO SOLUTION LOGIC-A 2.0 MM X 14 MM"/>
    <s v="2.0 x 14"/>
    <s v="EE148377X1"/>
    <n v="12"/>
    <n v="51750"/>
    <n v="621000"/>
    <m/>
    <m/>
    <m/>
    <s v="Certificación - CLEMI"/>
    <s v="Virgina Hurtado"/>
    <x v="0"/>
  </r>
  <r>
    <x v="26"/>
    <x v="3"/>
    <s v="Anchorage"/>
    <x v="1"/>
    <s v="TSXX-LOACE1508"/>
    <s v="TORNILLO SOLUTION LOGIC-A CABEZA ESFERICA 1.5 MM X 80"/>
    <s v="Dual 1.5 x 8"/>
    <s v="EE149532X1"/>
    <n v="2"/>
    <n v="51750"/>
    <n v="103500"/>
    <m/>
    <m/>
    <m/>
    <s v="Certificación"/>
    <s v="Stand Ankyra"/>
    <x v="0"/>
  </r>
  <r>
    <x v="26"/>
    <x v="3"/>
    <s v="Anchorage"/>
    <x v="1"/>
    <s v="TSXX-LOA1508"/>
    <s v="TORNILLO SOLUTION LOGIC-A 1.5 MM X 8.0 MM"/>
    <s v="1.5 x 8"/>
    <s v="EE148348X1"/>
    <n v="2"/>
    <n v="51750"/>
    <n v="103500"/>
    <m/>
    <m/>
    <m/>
    <s v="Certificación"/>
    <s v="Stand Ankyra"/>
    <x v="0"/>
  </r>
  <r>
    <x v="26"/>
    <x v="3"/>
    <s v="Anchorage"/>
    <x v="1"/>
    <s v="TSXX-LOA2008"/>
    <s v="TORNILLO SOLUTION LOGIC-A 2.0 MM X 8.0 MM"/>
    <s v="2.0 x 8"/>
    <s v="EE133301X1R2"/>
    <n v="2"/>
    <n v="51750"/>
    <n v="103500"/>
    <m/>
    <m/>
    <m/>
    <s v="Certificación"/>
    <s v="Stand Ankyra"/>
    <x v="0"/>
  </r>
  <r>
    <x v="26"/>
    <x v="3"/>
    <s v="Anchorage"/>
    <x v="1"/>
    <s v="TSXX-LOA2010"/>
    <s v="TORNILLO SOLUTION LOGIC-A 2.0 MM X 10 MM"/>
    <s v="2.0 X 10"/>
    <s v="EE148359X1"/>
    <n v="2"/>
    <n v="51750"/>
    <n v="103500"/>
    <m/>
    <m/>
    <m/>
    <s v="Certificación - CLEMI"/>
    <s v="Virgina Hurtado"/>
    <x v="0"/>
  </r>
  <r>
    <x v="25"/>
    <x v="4"/>
    <s v="Anchorage"/>
    <x v="1"/>
    <s v="TSXX-LOA2012"/>
    <s v="TORNILLO SOLUTION LOGIC-A 2.0 MM X 12 MM"/>
    <s v="2.0 X 12"/>
    <s v="EE148360X1"/>
    <n v="-10"/>
    <n v="51750"/>
    <n v="-517500"/>
    <m/>
    <m/>
    <n v="20230065"/>
    <s v="Julio Rodríguez (Salvador)"/>
    <m/>
    <x v="2"/>
  </r>
  <r>
    <x v="26"/>
    <x v="3"/>
    <s v="Anchorage"/>
    <x v="1"/>
    <s v="TSXX-LOA2014"/>
    <s v="TORNILLO SOLUTION LOGIC-A 2.0 MM X 14 MM"/>
    <s v="2.0 x 14"/>
    <s v="EE148375X1"/>
    <n v="2"/>
    <n v="51750"/>
    <n v="103500"/>
    <m/>
    <m/>
    <m/>
    <s v="Certificación"/>
    <s v="Stand Ankyra"/>
    <x v="0"/>
  </r>
  <r>
    <x v="26"/>
    <x v="3"/>
    <s v="Anchorage"/>
    <x v="1"/>
    <s v="TSXX-LOA2017"/>
    <s v="TORNILLO SOLUTION LOGIC-A 2.0 MM X 17 MM"/>
    <s v="2.0 x 17"/>
    <s v="EE148380X1"/>
    <n v="-2"/>
    <n v="61600"/>
    <n v="-123200"/>
    <m/>
    <m/>
    <m/>
    <s v="Certificación"/>
    <s v="Stand Ankyra"/>
    <x v="0"/>
  </r>
  <r>
    <x v="26"/>
    <x v="3"/>
    <s v="Anchorage"/>
    <x v="1"/>
    <s v="TSXX-LOART2012"/>
    <s v="TORNILLO SOLUTION LOGIC-A ROSCA TOTAL 2.0MM X 12MM"/>
    <s v="2.0 x 12 Total"/>
    <s v="EE138101X1"/>
    <n v="2"/>
    <n v="61600"/>
    <n v="123200"/>
    <m/>
    <m/>
    <m/>
    <s v="Certificación"/>
    <s v="Stand Ankyra"/>
    <x v="0"/>
  </r>
  <r>
    <x v="27"/>
    <x v="5"/>
    <s v="Anchorage"/>
    <x v="1"/>
    <s v="TSXX-LOACE1508"/>
    <s v="TORNILLO SOLUTION LOGIC-A CABEZA ESFERICA 1.5 MM X 80"/>
    <s v="Dual 1.5 x 8"/>
    <s v="EE149532X1"/>
    <n v="-2"/>
    <n v="51750"/>
    <n v="-103500"/>
    <m/>
    <m/>
    <m/>
    <s v="Virginia - uso consultorio Elsa Arango"/>
    <m/>
    <x v="0"/>
  </r>
  <r>
    <x v="26"/>
    <x v="3"/>
    <s v="Anchorage"/>
    <x v="1"/>
    <s v="TSXX-LOA2012"/>
    <s v="TORNILLO SOLUTION LOGIC-A 2.0 MM X 12 MM"/>
    <s v="2.0 X 12"/>
    <s v="EE148360X1"/>
    <n v="-2"/>
    <n v="51750"/>
    <n v="-103500"/>
    <m/>
    <m/>
    <m/>
    <s v="Certificación"/>
    <s v="Stand Ankyra"/>
    <x v="0"/>
  </r>
  <r>
    <x v="27"/>
    <x v="5"/>
    <s v="Anchorage"/>
    <x v="1"/>
    <s v="TSXX-LOA2008"/>
    <s v="TORNILLO SOLUTION LOGIC-A 2.0 MM X 8.0 MM"/>
    <s v="2.0 x 8"/>
    <s v="EE122876X2"/>
    <n v="-2"/>
    <n v="51750"/>
    <n v="-103500"/>
    <m/>
    <m/>
    <m/>
    <s v="Virginia - uso consultorio Elsa Arango"/>
    <m/>
    <x v="0"/>
  </r>
  <r>
    <x v="27"/>
    <x v="5"/>
    <s v="Anchorage"/>
    <x v="1"/>
    <s v="TSXX-LOA1508"/>
    <s v="TORNILLO SOLUTION LOGIC-A 1.5 MM X 8.0 MM"/>
    <s v="1.5 x 8"/>
    <s v="EE148344X1"/>
    <n v="-2"/>
    <n v="51750"/>
    <n v="-103500"/>
    <m/>
    <m/>
    <m/>
    <s v="Virginia - uso consultorio Elsa Arango"/>
    <m/>
    <x v="0"/>
  </r>
  <r>
    <x v="26"/>
    <x v="7"/>
    <s v="Instrument"/>
    <x v="1"/>
    <s v="820-032"/>
    <s v="Extensión corta, 25mm, mini implante, para contra ángulo"/>
    <s v="Blade for Engine"/>
    <m/>
    <n v="-10"/>
    <n v="83600"/>
    <n v="-836000"/>
    <m/>
    <m/>
    <m/>
    <s v="Certificación"/>
    <s v="Virgina Hurtado"/>
    <x v="0"/>
  </r>
  <r>
    <x v="26"/>
    <x v="1"/>
    <s v="Instrument"/>
    <x v="1"/>
    <s v="820-028"/>
    <s v="Mango para contra ángulo - mini implante"/>
    <s v="UNICO"/>
    <m/>
    <n v="9"/>
    <n v="172550"/>
    <n v="1552950"/>
    <m/>
    <m/>
    <m/>
    <s v="Certificación"/>
    <s v="Virgina Hurtado"/>
    <x v="0"/>
  </r>
  <r>
    <x v="26"/>
    <x v="6"/>
    <s v="Instrument"/>
    <x v="1"/>
    <s v="820-028"/>
    <s v="Mango para contra ángulo - mini implante"/>
    <s v="UNICO"/>
    <m/>
    <n v="-1"/>
    <n v="172550"/>
    <n v="-172550"/>
    <m/>
    <m/>
    <m/>
    <m/>
    <m/>
    <x v="0"/>
  </r>
  <r>
    <x v="26"/>
    <x v="3"/>
    <s v="Anchorage"/>
    <x v="1"/>
    <s v="TSXX-LOA2010"/>
    <s v="TORNILLO SOLUTION LOGIC-A 2.0 MM X 10 MM"/>
    <s v="2.0 X 10"/>
    <s v="EE148355X1"/>
    <n v="2"/>
    <n v="51750"/>
    <n v="103500"/>
    <m/>
    <m/>
    <m/>
    <s v="Certificación - CLEMI"/>
    <s v="Virgina Hurtado"/>
    <x v="0"/>
  </r>
  <r>
    <x v="25"/>
    <x v="3"/>
    <s v="Instrument"/>
    <x v="1"/>
    <s v="820-028"/>
    <s v="Mango para contra ángulo - mini implante"/>
    <s v="UNICO"/>
    <m/>
    <n v="-1"/>
    <n v="172550"/>
    <n v="-172550"/>
    <m/>
    <m/>
    <m/>
    <s v="Orthopremium - Esperanza"/>
    <m/>
    <x v="0"/>
  </r>
  <r>
    <x v="25"/>
    <x v="3"/>
    <s v="Instrument"/>
    <x v="1"/>
    <s v="820-028"/>
    <s v="Mango para contra ángulo - mini implante"/>
    <s v="UNICO"/>
    <m/>
    <n v="-1"/>
    <n v="172550"/>
    <n v="-172550"/>
    <m/>
    <m/>
    <m/>
    <s v="Orthopremium - Virginia"/>
    <m/>
    <x v="0"/>
  </r>
  <r>
    <x v="28"/>
    <x v="4"/>
    <s v="Instrument"/>
    <x v="0"/>
    <n v="3318235"/>
    <s v="Universal Extension (A-1PII long blade)"/>
    <s v="Extensión"/>
    <m/>
    <n v="-4"/>
    <n v="126823.496"/>
    <n v="-507293.984"/>
    <s v="COP"/>
    <m/>
    <n v="20230069"/>
    <s v="Sideral Business (Perú - Roger Echaiz)"/>
    <m/>
    <x v="1"/>
  </r>
  <r>
    <x v="28"/>
    <x v="4"/>
    <s v="Instrument"/>
    <x v="0"/>
    <n v="3308050"/>
    <s v="Handle Universal "/>
    <s v="Handle Universal "/>
    <s v="NA"/>
    <n v="-4"/>
    <n v="505243.49166666658"/>
    <n v="-2020973.9666666663"/>
    <s v="COP"/>
    <s v="BioRay 20230116"/>
    <n v="20230069"/>
    <s v="Sideral Business (Perú - Roger Echaiz)"/>
    <m/>
    <x v="1"/>
  </r>
  <r>
    <x v="29"/>
    <x v="2"/>
    <s v="Instrument"/>
    <x v="0"/>
    <n v="3348235"/>
    <s v="V Long Blade"/>
    <s v="V long blade"/>
    <m/>
    <n v="10"/>
    <n v="153420.53519000002"/>
    <n v="1534205.3519000001"/>
    <m/>
    <s v="BioRay 20230203"/>
    <m/>
    <m/>
    <m/>
    <x v="0"/>
  </r>
  <r>
    <x v="29"/>
    <x v="2"/>
    <s v="Instrument"/>
    <x v="0"/>
    <n v="3318235"/>
    <s v="Universal Extension (A-1PII long blade)"/>
    <s v="Extensión"/>
    <m/>
    <n v="21"/>
    <n v="126823.496"/>
    <n v="2663293.4160000002"/>
    <s v="COP"/>
    <s v="BioRay 20230203"/>
    <m/>
    <m/>
    <m/>
    <x v="0"/>
  </r>
  <r>
    <x v="26"/>
    <x v="6"/>
    <s v="Anchorage"/>
    <x v="1"/>
    <s v="TSXX-LOA2012"/>
    <s v="TORNILLO SOLUTION LOGIC-A 2.0 MM X 12 MM"/>
    <s v="2.0 X 12"/>
    <s v="EE148360X1"/>
    <n v="-1"/>
    <n v="51750"/>
    <n v="-51750"/>
    <m/>
    <m/>
    <m/>
    <s v="Certificación"/>
    <s v="Stand Ankyra"/>
    <x v="0"/>
  </r>
  <r>
    <x v="30"/>
    <x v="5"/>
    <s v="Anchorage"/>
    <x v="1"/>
    <s v="TSXX-LOA2017"/>
    <s v="TORNILLO SOLUTION LOGIC-A 2.0 MM X 17 MM"/>
    <s v="2.0 x 17"/>
    <s v="EE138094X1"/>
    <n v="-1"/>
    <n v="61600"/>
    <n v="-61600"/>
    <m/>
    <m/>
    <m/>
    <s v="Virginia - uso consultorio Elsa Arango"/>
    <m/>
    <x v="0"/>
  </r>
  <r>
    <x v="30"/>
    <x v="5"/>
    <s v="Anchorage"/>
    <x v="1"/>
    <s v="TSXX-LOA2014"/>
    <s v="TORNILLO SOLUTION LOGIC-A 2.0 MM X 14 MM"/>
    <s v="2.0 x 14"/>
    <s v="EE138091X1"/>
    <n v="-3"/>
    <n v="61600"/>
    <n v="-184800"/>
    <m/>
    <m/>
    <m/>
    <s v="Virginia - uso consultorio Elsa Arango"/>
    <m/>
    <x v="0"/>
  </r>
  <r>
    <x v="27"/>
    <x v="5"/>
    <s v="Anchorage"/>
    <x v="1"/>
    <s v="TSXX-LOA2012"/>
    <s v="TORNILLO SOLUTION LOGIC-A 2.0 MM X 12 MM"/>
    <s v="2.0 X 12"/>
    <s v="EE148362X1"/>
    <n v="-1"/>
    <n v="51750"/>
    <n v="-51750"/>
    <m/>
    <m/>
    <m/>
    <s v="Virginia - uso consultorio Elsa Arango"/>
    <m/>
    <x v="0"/>
  </r>
  <r>
    <x v="31"/>
    <x v="4"/>
    <s v="Anchorage"/>
    <x v="0"/>
    <s v="A-1PL-212014"/>
    <s v="A-1PL  Anchorage  Screw 2.0 x 14 mm, Round Hole"/>
    <s v="2.0 x 14"/>
    <s v="L210901401"/>
    <n v="-5"/>
    <n v="73331"/>
    <n v="-366655"/>
    <s v="COP"/>
    <m/>
    <n v="20230070"/>
    <s v="Smile Arc (Martinelli)"/>
    <m/>
    <x v="1"/>
  </r>
  <r>
    <x v="31"/>
    <x v="4"/>
    <s v="Anchorage"/>
    <x v="0"/>
    <s v="A-1PIZC-212014"/>
    <s v="A-1P IZC  Anchorage  Screw 2.0 x 14 mm, Half Threaded, Round Hole"/>
    <s v="IZC 2 x 14"/>
    <s v="L221108401"/>
    <n v="-3"/>
    <n v="84287.164444444439"/>
    <n v="-252861.49333333332"/>
    <s v="COP"/>
    <m/>
    <n v="20230070"/>
    <s v="Smile Arc (Martinelli)"/>
    <m/>
    <x v="1"/>
  </r>
  <r>
    <x v="26"/>
    <x v="3"/>
    <s v="Anchorage"/>
    <x v="1"/>
    <s v="TSXX-LOA2010"/>
    <s v="TORNILLO SOLUTION LOGIC-A 2.0 MM X 10 MM"/>
    <s v="2.0 X 10"/>
    <s v="EE148353X1"/>
    <n v="6"/>
    <n v="51750"/>
    <n v="310500"/>
    <m/>
    <m/>
    <m/>
    <s v="Certificación - CLEMI"/>
    <s v="Virgina Hurtado"/>
    <x v="0"/>
  </r>
  <r>
    <x v="31"/>
    <x v="4"/>
    <s v="Anchorage"/>
    <x v="0"/>
    <s v="A-1PL-211508"/>
    <s v="A-1PL  Anchorage  Screw 1.5 x 8 mm, Round Hole"/>
    <s v="1.5 x 8"/>
    <s v="L220602101"/>
    <n v="-8"/>
    <n v="65949.40444444443"/>
    <n v="-527595.23555555544"/>
    <m/>
    <s v="BioRay 20230116"/>
    <n v="20230070"/>
    <s v="Smile Arc (Martinelli)"/>
    <m/>
    <x v="1"/>
  </r>
  <r>
    <x v="31"/>
    <x v="4"/>
    <s v="Anchorage"/>
    <x v="0"/>
    <s v="A-1PL-212008"/>
    <s v="A-1PL  Anchorage  Screw 2.0 x 8 mm, Round Hole"/>
    <s v="2.0 x 8"/>
    <s v="L220504801"/>
    <n v="-14"/>
    <n v="65949.40444444443"/>
    <n v="-923291.66222222196"/>
    <m/>
    <m/>
    <n v="20230070"/>
    <s v="Smile Arc (Martinelli)"/>
    <m/>
    <x v="1"/>
  </r>
  <r>
    <x v="32"/>
    <x v="3"/>
    <s v="Anchorage"/>
    <x v="1"/>
    <s v="TSXX-LOA2012"/>
    <s v="TORNILLO SOLUTION LOGIC-A 2.0 MM X 12 MM"/>
    <s v="2.0 X 12"/>
    <s v="EE148360X1"/>
    <n v="-2"/>
    <n v="51750"/>
    <n v="-103500"/>
    <m/>
    <m/>
    <m/>
    <s v="Préstamo venta fin de semana"/>
    <s v="Virgina Hurtado"/>
    <x v="0"/>
  </r>
  <r>
    <x v="31"/>
    <x v="8"/>
    <s v="Instrument"/>
    <x v="1"/>
    <s v="820-028"/>
    <s v="Mango para contra ángulo - mini implante"/>
    <s v="UNICO"/>
    <m/>
    <n v="-1"/>
    <n v="172550"/>
    <n v="-172550"/>
    <m/>
    <m/>
    <m/>
    <s v="Dr Vicky Charris"/>
    <m/>
    <x v="0"/>
  </r>
  <r>
    <x v="33"/>
    <x v="1"/>
    <s v="Instrument"/>
    <x v="1"/>
    <s v="820-028"/>
    <s v="Mango para contra ángulo - mini implante"/>
    <s v="UNICO"/>
    <m/>
    <n v="1"/>
    <n v="172550"/>
    <n v="172550"/>
    <m/>
    <m/>
    <m/>
    <m/>
    <s v="Orthopremium - Esperanza"/>
    <x v="0"/>
  </r>
  <r>
    <x v="34"/>
    <x v="2"/>
    <s v="Anchorage"/>
    <x v="1"/>
    <s v="TSXX-LOA2020"/>
    <s v="TORNILLO SOLUTION LOGIC-A 2.0 MM X 20 MM (MUESTRA PROTOTIPO)"/>
    <s v="2.0 X 20"/>
    <s v="EE151237X1"/>
    <n v="15"/>
    <n v="52020"/>
    <n v="780300"/>
    <m/>
    <s v="FV-108731"/>
    <m/>
    <m/>
    <s v="Orthopremium - Virginia"/>
    <x v="0"/>
  </r>
  <r>
    <x v="34"/>
    <x v="2"/>
    <s v="Anchorage"/>
    <x v="1"/>
    <s v="TSXX-LOA2025"/>
    <s v="TORNILLO SOLUTION LOGIC-A 2.0 MM X 25 MM (MUESTRA PROTOTIPO)"/>
    <s v="2.0 X 25"/>
    <s v="EE151238X1"/>
    <n v="14"/>
    <n v="59850"/>
    <n v="837900"/>
    <m/>
    <s v="FV-108731"/>
    <m/>
    <m/>
    <m/>
    <x v="0"/>
  </r>
  <r>
    <x v="34"/>
    <x v="2"/>
    <s v="Anchorage"/>
    <x v="1"/>
    <s v="TSXX-LOA2025"/>
    <s v="TORNILLO SOLUTION LOGIC-A 2.0 MM X 25 MM (MUESTRA PROTOTIPO)"/>
    <s v="2.0 X 25"/>
    <s v="EE151238X2"/>
    <n v="1"/>
    <n v="59850"/>
    <n v="59850"/>
    <m/>
    <s v="FV-108731"/>
    <m/>
    <m/>
    <m/>
    <x v="0"/>
  </r>
  <r>
    <x v="34"/>
    <x v="2"/>
    <s v="Anchorage"/>
    <x v="1"/>
    <s v="TSXX-LOA2030"/>
    <s v="TORNILLO SOLUTION LOGIC-A 2.0 MM X 30 MM (MUESTRA PROTOTIPO)"/>
    <s v="2.0 X 30"/>
    <s v="EE151239X1"/>
    <n v="14"/>
    <n v="59850"/>
    <n v="837900"/>
    <m/>
    <s v="FV-108731"/>
    <m/>
    <m/>
    <m/>
    <x v="0"/>
  </r>
  <r>
    <x v="34"/>
    <x v="2"/>
    <s v="Anchorage"/>
    <x v="1"/>
    <s v="TSXX-LOA2030"/>
    <s v="TORNILLO SOLUTION LOGIC-A 2.0 MM X 30 MM (MUESTRA PROTOTIPO)"/>
    <s v="2.0 X 30"/>
    <s v="EE151239X2"/>
    <n v="1"/>
    <n v="59850"/>
    <n v="59850"/>
    <m/>
    <s v="FV-108731"/>
    <m/>
    <m/>
    <m/>
    <x v="0"/>
  </r>
  <r>
    <x v="34"/>
    <x v="2"/>
    <s v="Anchorage"/>
    <x v="1"/>
    <s v="TSXX-LOA2035"/>
    <s v="TORNILLO SOLUTION LOGIC-A 2.0 MM X 35 MM (MUESTRA PROTOTIPO)"/>
    <s v="2.0 X 35"/>
    <s v="EE151240X1"/>
    <n v="15"/>
    <n v="59850"/>
    <n v="897750"/>
    <m/>
    <s v="FV-108731"/>
    <m/>
    <m/>
    <m/>
    <x v="0"/>
  </r>
  <r>
    <x v="34"/>
    <x v="2"/>
    <s v="Anchorage"/>
    <x v="1"/>
    <s v="TSXX-LOA2040"/>
    <s v="TORNILLO SOLUTION LOGIC-A 2.0 MM X 40 MM (MUESTRA PROTOTIPO)"/>
    <s v="2.0 X 40"/>
    <s v="CL151241X1"/>
    <n v="14"/>
    <n v="59850"/>
    <n v="837900"/>
    <m/>
    <s v="FV-108731"/>
    <m/>
    <m/>
    <m/>
    <x v="0"/>
  </r>
  <r>
    <x v="34"/>
    <x v="2"/>
    <s v="Anchorage"/>
    <x v="1"/>
    <s v="TSXX-LOA2040"/>
    <s v="TORNILLO SOLUTION LOGIC-A 2.0 MM X 40 MM (MUESTRA PROTOTIPO)"/>
    <s v="2.0 X 40"/>
    <s v="CL151241X2"/>
    <n v="1"/>
    <n v="59850"/>
    <n v="59850"/>
    <m/>
    <s v="FV-108731"/>
    <m/>
    <m/>
    <m/>
    <x v="0"/>
  </r>
  <r>
    <x v="34"/>
    <x v="3"/>
    <s v="Anchorage"/>
    <x v="1"/>
    <s v="TSXX-LOA2020"/>
    <s v="TORNILLO SOLUTION LOGIC-A 2.0 MM X 20 MM (MUESTRA PROTOTIPO)"/>
    <s v="2.0 X 20"/>
    <s v="EE151237X1"/>
    <n v="-13"/>
    <n v="52020"/>
    <n v="-676260"/>
    <m/>
    <m/>
    <m/>
    <s v="Sampedro entregó en casa Dra Elsa Arango"/>
    <s v="Dra Elsa Arango"/>
    <x v="0"/>
  </r>
  <r>
    <x v="34"/>
    <x v="3"/>
    <s v="Anchorage"/>
    <x v="1"/>
    <s v="TSXX-LOA2025"/>
    <s v="TORNILLO SOLUTION LOGIC-A 2.0 MM X 25 MM (MUESTRA PROTOTIPO)"/>
    <s v="2.0 X 25"/>
    <s v="EE151238X1"/>
    <n v="-13"/>
    <n v="59850"/>
    <n v="-778050"/>
    <m/>
    <m/>
    <m/>
    <s v="Sampedro entregó en casa Dra Elsa Arango"/>
    <s v="Dra Elsa Arango"/>
    <x v="0"/>
  </r>
  <r>
    <x v="34"/>
    <x v="3"/>
    <s v="Anchorage"/>
    <x v="1"/>
    <s v="TSXX-LOA2030"/>
    <s v="TORNILLO SOLUTION LOGIC-A 2.0 MM X 30 MM (MUESTRA PROTOTIPO)"/>
    <s v="2.0 X 30"/>
    <s v="EE151239X2"/>
    <n v="-13"/>
    <n v="59850"/>
    <n v="-778050"/>
    <m/>
    <m/>
    <m/>
    <s v="Sampedro entregó en casa Dra Elsa Arango"/>
    <s v="Dra Elsa Arango"/>
    <x v="0"/>
  </r>
  <r>
    <x v="34"/>
    <x v="3"/>
    <s v="Anchorage"/>
    <x v="1"/>
    <s v="TSXX-LOA2035"/>
    <s v="TORNILLO SOLUTION LOGIC-A 2.0 MM X 35 MM (MUESTRA PROTOTIPO)"/>
    <s v="2.0 X 35"/>
    <s v="EE151240X1"/>
    <n v="-13"/>
    <n v="59850"/>
    <n v="-778050"/>
    <m/>
    <m/>
    <m/>
    <s v="Sampedro entregó en casa Dra Elsa Arango"/>
    <s v="Dra Elsa Arango"/>
    <x v="0"/>
  </r>
  <r>
    <x v="34"/>
    <x v="3"/>
    <s v="Anchorage"/>
    <x v="1"/>
    <s v="TSXX-LOA2040"/>
    <s v="TORNILLO SOLUTION LOGIC-A 2.0 MM X 40 MM (MUESTRA PROTOTIPO)"/>
    <s v="2.0 X 40"/>
    <s v="CL151241X2"/>
    <n v="-13"/>
    <n v="59850"/>
    <n v="-778050"/>
    <m/>
    <m/>
    <m/>
    <s v="Sampedro entregó en casa Dra Elsa Arango"/>
    <s v="Dra Elsa Arango"/>
    <x v="0"/>
  </r>
  <r>
    <x v="34"/>
    <x v="5"/>
    <s v="Anchorage"/>
    <x v="1"/>
    <s v="TSXX-LOA2020"/>
    <s v="TORNILLO SOLUTION LOGIC-A 2.0 MM X 20 MM (MUESTRA PROTOTIPO)"/>
    <s v="2.0 X 20"/>
    <s v="EE151237X1"/>
    <n v="-1"/>
    <n v="52020"/>
    <n v="-52020"/>
    <m/>
    <m/>
    <m/>
    <s v="Carlos Villegas, entregadas directamente por Sampedro en Medellín"/>
    <m/>
    <x v="0"/>
  </r>
  <r>
    <x v="34"/>
    <x v="5"/>
    <s v="Anchorage"/>
    <x v="1"/>
    <s v="TSXX-LOA2025"/>
    <s v="TORNILLO SOLUTION LOGIC-A 2.0 MM X 25 MM (MUESTRA PROTOTIPO)"/>
    <s v="2.0 X 25"/>
    <s v="EE151238X2"/>
    <n v="-1"/>
    <n v="59850"/>
    <n v="-59850"/>
    <m/>
    <m/>
    <m/>
    <s v="Carlos Villegas, entregadas directamente por Sampedro en Medellín"/>
    <m/>
    <x v="0"/>
  </r>
  <r>
    <x v="34"/>
    <x v="5"/>
    <s v="Anchorage"/>
    <x v="1"/>
    <s v="TSXX-LOA2030"/>
    <s v="TORNILLO SOLUTION LOGIC-A 2.0 MM X 30 MM (MUESTRA PROTOTIPO)"/>
    <s v="2.0 X 30"/>
    <s v="EE151239X2"/>
    <n v="-1"/>
    <n v="59850"/>
    <n v="-59850"/>
    <m/>
    <m/>
    <m/>
    <s v="Carlos Villegas, entregadas directamente por Sampedro en Medellín"/>
    <m/>
    <x v="0"/>
  </r>
  <r>
    <x v="34"/>
    <x v="5"/>
    <s v="Anchorage"/>
    <x v="1"/>
    <s v="TSXX-LOA2035"/>
    <s v="TORNILLO SOLUTION LOGIC-A 2.0 MM X 35 MM (MUESTRA PROTOTIPO)"/>
    <s v="2.0 X 35"/>
    <s v="EE151240X1"/>
    <n v="-1"/>
    <n v="59850"/>
    <n v="-59850"/>
    <m/>
    <m/>
    <m/>
    <s v="Carlos Villegas, entregadas directamente por Sampedro en Medellín"/>
    <m/>
    <x v="0"/>
  </r>
  <r>
    <x v="34"/>
    <x v="5"/>
    <s v="Anchorage"/>
    <x v="1"/>
    <s v="TSXX-LOA2040"/>
    <s v="TORNILLO SOLUTION LOGIC-A 2.0 MM X 40 MM (MUESTRA PROTOTIPO)"/>
    <s v="2.0 X 40"/>
    <s v="CL151241X2"/>
    <n v="-1"/>
    <n v="59850"/>
    <n v="-59850"/>
    <m/>
    <m/>
    <m/>
    <s v="Carlos Villegas, entregadas directamente por Sampedro en Medellín"/>
    <m/>
    <x v="0"/>
  </r>
  <r>
    <x v="35"/>
    <x v="0"/>
    <s v="Instrument"/>
    <x v="1"/>
    <s v="820-029"/>
    <s v="Mango anclaje rápido, corto-mini implante"/>
    <s v="Mango"/>
    <n v="49116"/>
    <n v="2"/>
    <n v="357000"/>
    <n v="714000"/>
    <s v="COP"/>
    <s v="entregado por Elsa Arango"/>
    <m/>
    <m/>
    <m/>
    <x v="0"/>
  </r>
  <r>
    <x v="35"/>
    <x v="1"/>
    <s v="Instrument"/>
    <x v="1"/>
    <s v="820-031"/>
    <s v="Extensión mini implante"/>
    <s v="Extensión"/>
    <n v="47160"/>
    <n v="-8"/>
    <n v="90440"/>
    <n v="-723520"/>
    <m/>
    <m/>
    <m/>
    <m/>
    <m/>
    <x v="0"/>
  </r>
  <r>
    <x v="35"/>
    <x v="1"/>
    <s v="Instrument"/>
    <x v="1"/>
    <s v="820-031"/>
    <s v="Extensión mini implante"/>
    <s v="Extensión"/>
    <n v="48791"/>
    <n v="-6"/>
    <n v="90440"/>
    <n v="-542640"/>
    <m/>
    <m/>
    <m/>
    <m/>
    <m/>
    <x v="0"/>
  </r>
  <r>
    <x v="31"/>
    <x v="3"/>
    <s v="Anchorage"/>
    <x v="1"/>
    <s v="TSXX-LOA2012"/>
    <s v="TORNILLO SOLUTION LOGIC-A 2.0 MM X 12 MM"/>
    <s v="2.0 X 12"/>
    <s v="EE142001X1"/>
    <n v="2"/>
    <n v="51750"/>
    <n v="103500"/>
    <m/>
    <m/>
    <m/>
    <s v="Préstamo venta fin de semana"/>
    <s v="Virgina Hurtado"/>
    <x v="0"/>
  </r>
  <r>
    <x v="31"/>
    <x v="5"/>
    <s v="Anchorage"/>
    <x v="1"/>
    <s v="TSXX-LOA2012"/>
    <s v="TORNILLO SOLUTION LOGIC-A 2.0 MM X 12 MM"/>
    <s v="2.0 X 12"/>
    <s v="EE142001X1"/>
    <n v="-2"/>
    <n v="51750"/>
    <n v="-103500"/>
    <m/>
    <m/>
    <m/>
    <s v="Dr Giovanny Oberti"/>
    <m/>
    <x v="0"/>
  </r>
  <r>
    <x v="35"/>
    <x v="4"/>
    <s v="Anchorage"/>
    <x v="1"/>
    <s v="TSXX-LOART2012"/>
    <s v="TORNILLO SOLUTION LOGIC-A ROSCA TOTAL 2.0MM X 12MM"/>
    <s v="2.0 x 12 Total"/>
    <s v="EE148384X1"/>
    <n v="-14"/>
    <n v="51750"/>
    <n v="-724500"/>
    <m/>
    <m/>
    <n v="20230071"/>
    <s v="Global Connection &amp; Innovation LLC (Mauricio Arbelaez - USA)"/>
    <m/>
    <x v="2"/>
  </r>
  <r>
    <x v="35"/>
    <x v="4"/>
    <s v="Anchorage"/>
    <x v="1"/>
    <s v="TSXX-LOART2012"/>
    <s v="TORNILLO SOLUTION LOGIC-A ROSCA TOTAL 2.0MM X 12MM"/>
    <s v="2.0 x 12 Total"/>
    <s v="EE138101X1"/>
    <n v="-6"/>
    <n v="61600"/>
    <n v="-369600"/>
    <m/>
    <m/>
    <n v="20230071"/>
    <s v="Global Connection &amp; Innovation LLC (Mauricio Arbelaez - USA)"/>
    <m/>
    <x v="2"/>
  </r>
  <r>
    <x v="35"/>
    <x v="4"/>
    <s v="Anchorage"/>
    <x v="1"/>
    <s v="TSXX-LOA2014"/>
    <s v="TORNILLO SOLUTION LOGIC-A 2.0 MM X 14 MM"/>
    <s v="2.0 x 14"/>
    <s v="EE148377X1"/>
    <n v="-15"/>
    <n v="51750"/>
    <n v="-776250"/>
    <m/>
    <m/>
    <n v="20230071"/>
    <s v="Global Connection &amp; Innovation LLC (Mauricio Arbelaez - USA)"/>
    <m/>
    <x v="2"/>
  </r>
  <r>
    <x v="35"/>
    <x v="4"/>
    <s v="Anchorage"/>
    <x v="1"/>
    <s v="TSXX-LOA2014"/>
    <s v="TORNILLO SOLUTION LOGIC-A 2.0 MM X 14 MM"/>
    <s v="2.0 x 14"/>
    <s v="EE138091X1"/>
    <n v="-3"/>
    <n v="61600"/>
    <n v="-184800"/>
    <m/>
    <m/>
    <n v="20230071"/>
    <s v="Global Connection &amp; Innovation LLC (Mauricio Arbelaez - USA)"/>
    <m/>
    <x v="2"/>
  </r>
  <r>
    <x v="35"/>
    <x v="4"/>
    <s v="Anchorage"/>
    <x v="1"/>
    <s v="TSXX-LOA2014"/>
    <s v="TORNILLO SOLUTION LOGIC-A 2.0 MM X 14 MM"/>
    <s v="2.0 x 14"/>
    <s v="EE148375X1"/>
    <n v="-2"/>
    <n v="51750"/>
    <n v="-103500"/>
    <m/>
    <m/>
    <n v="20230071"/>
    <s v="Global Connection &amp; Innovation LLC (Mauricio Arbelaez - USA)"/>
    <m/>
    <x v="2"/>
  </r>
  <r>
    <x v="35"/>
    <x v="4"/>
    <s v="Anchorage"/>
    <x v="1"/>
    <s v="TSXX-LOA2017"/>
    <s v="TORNILLO SOLUTION LOGIC-A 2.0 MM X 17 MM"/>
    <s v="2.0 x 17"/>
    <s v="EE138093X1"/>
    <n v="-1"/>
    <n v="51750"/>
    <n v="-51750"/>
    <m/>
    <m/>
    <n v="20230071"/>
    <s v="Global Connection &amp; Innovation LLC (Mauricio Arbelaez - USA)"/>
    <m/>
    <x v="2"/>
  </r>
  <r>
    <x v="35"/>
    <x v="4"/>
    <s v="Anchorage"/>
    <x v="1"/>
    <s v="TSXX-LOA2017"/>
    <s v="TORNILLO SOLUTION LOGIC-A 2.0 MM X 17 MM"/>
    <s v="2.0 x 17"/>
    <s v="EE142006X1"/>
    <n v="-2"/>
    <n v="51750"/>
    <n v="-103500"/>
    <m/>
    <m/>
    <n v="20230071"/>
    <s v="Global Connection &amp; Innovation LLC (Mauricio Arbelaez - USA)"/>
    <m/>
    <x v="2"/>
  </r>
  <r>
    <x v="35"/>
    <x v="4"/>
    <s v="Anchorage"/>
    <x v="1"/>
    <s v="TSXX-LOA2017"/>
    <s v="TORNILLO SOLUTION LOGIC-A 2.0 MM X 17 MM"/>
    <s v="2.0 x 17"/>
    <s v="EE138094X1"/>
    <n v="-7"/>
    <n v="61600"/>
    <n v="-431200"/>
    <m/>
    <m/>
    <n v="20230071"/>
    <s v="Global Connection &amp; Innovation LLC (Mauricio Arbelaez - USA)"/>
    <m/>
    <x v="2"/>
  </r>
  <r>
    <x v="35"/>
    <x v="4"/>
    <s v="Instrument"/>
    <x v="1"/>
    <s v="820-029"/>
    <s v="Mango anclaje rápido, corto-mini implante"/>
    <s v="Mango"/>
    <n v="49116"/>
    <n v="-5"/>
    <n v="357000"/>
    <n v="-1785000"/>
    <m/>
    <m/>
    <n v="20230071"/>
    <s v="Global Connection &amp; Innovation LLC (Mauricio Arbelaez - USA)"/>
    <m/>
    <x v="2"/>
  </r>
  <r>
    <x v="35"/>
    <x v="4"/>
    <s v="Instrument"/>
    <x v="1"/>
    <s v="820-031"/>
    <s v="Extensión mini implante"/>
    <s v="Extensión"/>
    <n v="47160"/>
    <n v="-5"/>
    <n v="90440"/>
    <n v="-452200"/>
    <m/>
    <m/>
    <n v="20230071"/>
    <s v="Global Connection &amp; Innovation LLC (Mauricio Arbelaez - USA)"/>
    <m/>
    <x v="2"/>
  </r>
  <r>
    <x v="35"/>
    <x v="8"/>
    <s v="Instrument"/>
    <x v="1"/>
    <s v="820-032"/>
    <s v="Extensión corta, 25mm, mini implante, para contra ángulo"/>
    <s v="Blade for Engine"/>
    <m/>
    <n v="-1"/>
    <n v="83600"/>
    <n v="-83600"/>
    <m/>
    <m/>
    <n v="20230071"/>
    <s v="Global Connection &amp; Innovation LLC (Mauricio Arbelaez - USA)"/>
    <m/>
    <x v="2"/>
  </r>
  <r>
    <x v="35"/>
    <x v="8"/>
    <s v="Instrument"/>
    <x v="1"/>
    <s v="820-028"/>
    <s v="Mango para contra ángulo - mini implante"/>
    <s v="UNICO"/>
    <m/>
    <n v="-2"/>
    <n v="172550"/>
    <n v="-345100"/>
    <m/>
    <m/>
    <n v="20230071"/>
    <s v="Global Connection &amp; Innovation LLC (Mauricio Arbelaez - USA)"/>
    <m/>
    <x v="2"/>
  </r>
  <r>
    <x v="35"/>
    <x v="5"/>
    <s v="Anchorage"/>
    <x v="1"/>
    <s v="TSXX-LOART2012"/>
    <s v="TORNILLO SOLUTION LOGIC-A ROSCA TOTAL 2.0MM X 12MM"/>
    <s v="2.0 x 12 Total"/>
    <s v="EE148384X1"/>
    <n v="-1"/>
    <n v="51750"/>
    <n v="-51750"/>
    <m/>
    <m/>
    <m/>
    <s v="Virginia - uso consultorio Elsa Arango"/>
    <m/>
    <x v="0"/>
  </r>
  <r>
    <x v="35"/>
    <x v="4"/>
    <s v="Anchorage"/>
    <x v="1"/>
    <s v="TSXX-LOA2012"/>
    <s v="TORNILLO SOLUTION LOGIC-A 2.0 MM X 12 MM"/>
    <s v="2.0 X 12"/>
    <s v="EE148360X1"/>
    <n v="-12"/>
    <n v="51750"/>
    <n v="-621000"/>
    <m/>
    <m/>
    <n v="20230071"/>
    <s v="Global Connection &amp; Innovation LLC (Mauricio Arbelaez - USA)"/>
    <m/>
    <x v="2"/>
  </r>
  <r>
    <x v="35"/>
    <x v="4"/>
    <s v="Anchorage"/>
    <x v="1"/>
    <s v="TSXX-LOA2012"/>
    <s v="TORNILLO SOLUTION LOGIC-A 2.0 MM X 12 MM"/>
    <s v="2.0 X 12"/>
    <s v="EE148360X1"/>
    <n v="-8"/>
    <n v="51750"/>
    <n v="-414000"/>
    <m/>
    <m/>
    <n v="20230071"/>
    <s v="Global Connection &amp; Innovation LLC (Mauricio Arbelaez - USA)"/>
    <m/>
    <x v="2"/>
  </r>
  <r>
    <x v="36"/>
    <x v="3"/>
    <s v="Anchorage"/>
    <x v="0"/>
    <s v="A-1PL-212014"/>
    <s v="A-1PL  Anchorage  Screw 2.0 x 14 mm, Round Hole"/>
    <s v="2.0 x 14"/>
    <s v="L201210301"/>
    <n v="3"/>
    <n v="73331"/>
    <n v="219993"/>
    <s v="COP"/>
    <m/>
    <m/>
    <m/>
    <s v="Silvia Tellez"/>
    <x v="0"/>
  </r>
  <r>
    <x v="36"/>
    <x v="1"/>
    <s v="Instrument"/>
    <x v="1"/>
    <s v="820-028"/>
    <s v="Mango para contra ángulo - mini implante"/>
    <s v="UNICO"/>
    <m/>
    <n v="1"/>
    <n v="172550"/>
    <n v="172550"/>
    <m/>
    <m/>
    <m/>
    <m/>
    <s v="Orthopremium - Virginia"/>
    <x v="0"/>
  </r>
  <r>
    <x v="37"/>
    <x v="6"/>
    <s v="Anchorage"/>
    <x v="1"/>
    <s v="TSXX-LOA2040"/>
    <s v="TORNILLO SOLUTION LOGIC-A 2.0 MM X 40 MM (MUESTRA PROTOTIPO)"/>
    <s v="2.0 X 40"/>
    <s v="CL151241X1"/>
    <n v="-1"/>
    <n v="59850"/>
    <n v="-59850"/>
    <m/>
    <m/>
    <m/>
    <s v="Fotógrafo, está físicamente pero abierto el sobre"/>
    <m/>
    <x v="0"/>
  </r>
  <r>
    <x v="37"/>
    <x v="6"/>
    <s v="Anchorage"/>
    <x v="1"/>
    <s v="TSXX-LOA2035"/>
    <s v="TORNILLO SOLUTION LOGIC-A 2.0 MM X 35 MM (MUESTRA PROTOTIPO)"/>
    <s v="2.0 X 35"/>
    <s v="EE151240X1"/>
    <n v="-1"/>
    <n v="59850"/>
    <n v="-59850"/>
    <m/>
    <m/>
    <m/>
    <s v="Fotógrafo, está físicamente pero abierto el sobre"/>
    <m/>
    <x v="0"/>
  </r>
  <r>
    <x v="37"/>
    <x v="6"/>
    <s v="Anchorage"/>
    <x v="1"/>
    <s v="TSXX-LOA2030"/>
    <s v="TORNILLO SOLUTION LOGIC-A 2.0 MM X 30 MM (MUESTRA PROTOTIPO)"/>
    <s v="2.0 X 30"/>
    <s v="EE151239X1"/>
    <n v="-1"/>
    <n v="59850"/>
    <n v="-59850"/>
    <m/>
    <m/>
    <m/>
    <s v="Fotógrafo, está físicamente pero abierto el sobre"/>
    <m/>
    <x v="0"/>
  </r>
  <r>
    <x v="37"/>
    <x v="6"/>
    <s v="Anchorage"/>
    <x v="1"/>
    <s v="TSXX-LOA2025"/>
    <s v="TORNILLO SOLUTION LOGIC-A 2.0 MM X 25 MM (MUESTRA PROTOTIPO)"/>
    <s v="2.0 X 25"/>
    <s v="EE151238X1"/>
    <n v="-1"/>
    <n v="59850"/>
    <n v="-59850"/>
    <m/>
    <m/>
    <m/>
    <s v="Fotógrafo, está físicamente pero abierto el sobre"/>
    <m/>
    <x v="0"/>
  </r>
  <r>
    <x v="34"/>
    <x v="6"/>
    <s v="Anchorage"/>
    <x v="1"/>
    <s v="TSXX-LOA2020"/>
    <s v="TORNILLO SOLUTION LOGIC-A 2.0 MM X 20 MM (MUESTRA PROTOTIPO)"/>
    <s v="2.0 X 20"/>
    <s v="EE151237X1"/>
    <n v="-1"/>
    <n v="52020"/>
    <n v="-52020"/>
    <m/>
    <m/>
    <m/>
    <s v="Fotógrafo, está físicamente pero abierto el sobre"/>
    <m/>
    <x v="0"/>
  </r>
  <r>
    <x v="19"/>
    <x v="4"/>
    <s v="Anchorage"/>
    <x v="0"/>
    <s v="A-1PL-212012"/>
    <s v="A-1PL  Anchorage  Screw 2.0 x 12 mm, Round Hole"/>
    <s v="2.0 X 12"/>
    <s v="L221107201"/>
    <n v="-12"/>
    <n v="65949.40444444443"/>
    <n v="-791392.85333333316"/>
    <m/>
    <m/>
    <n v="20230047"/>
    <s v="Rodrigo García (Costa Rica)"/>
    <m/>
    <x v="1"/>
  </r>
  <r>
    <x v="26"/>
    <x v="3"/>
    <s v="Anchorage"/>
    <x v="1"/>
    <s v="TSXX-LOA2010"/>
    <s v="TORNILLO SOLUTION LOGIC-A 2.0 MM X 10 MM"/>
    <s v="2.0 X 10"/>
    <s v="EE148359X1"/>
    <n v="1"/>
    <n v="51750"/>
    <n v="51750"/>
    <m/>
    <m/>
    <m/>
    <s v="Certificación"/>
    <s v="Stand Ankyra"/>
    <x v="0"/>
  </r>
  <r>
    <x v="38"/>
    <x v="4"/>
    <s v="Anchorage"/>
    <x v="0"/>
    <s v="A-1PL-212008"/>
    <s v="A-1PL  Anchorage  Screw 2.0 x 8 mm, Round Hole"/>
    <s v="2.0 x 8"/>
    <s v="L220504801"/>
    <n v="-3"/>
    <n v="65949.40444444443"/>
    <n v="-197848.21333333329"/>
    <m/>
    <m/>
    <n v="20230072"/>
    <s v="Medicona SRL (Guillermo Ramírez-Rep Dominicana)"/>
    <m/>
    <x v="1"/>
  </r>
  <r>
    <x v="38"/>
    <x v="4"/>
    <s v="Anchorage"/>
    <x v="0"/>
    <s v="A-1PL-211508"/>
    <s v="A-1PL  Anchorage  Screw 1.5 x 8 mm, Round Hole"/>
    <s v="1.5 x 8"/>
    <s v="L220602101"/>
    <n v="-4"/>
    <n v="65949.40444444443"/>
    <n v="-263797.61777777772"/>
    <m/>
    <m/>
    <n v="20230072"/>
    <s v="Medicona SRL (Guillermo Ramírez-Rep Dominicana)"/>
    <m/>
    <x v="1"/>
  </r>
  <r>
    <x v="38"/>
    <x v="4"/>
    <s v="Anchorage"/>
    <x v="0"/>
    <s v="A-1PL-212014"/>
    <s v="A-1PL  Anchorage  Screw 2.0 x 14 mm, Round Hole"/>
    <s v="2.0 x 14"/>
    <s v="L201210301"/>
    <n v="-3"/>
    <n v="73331"/>
    <n v="-219993"/>
    <s v="COP"/>
    <m/>
    <n v="20230072"/>
    <s v="Medicona SRL (Guillermo Ramírez-Rep Dominicana)"/>
    <m/>
    <x v="1"/>
  </r>
  <r>
    <x v="38"/>
    <x v="4"/>
    <s v="Anchorage"/>
    <x v="0"/>
    <s v="A-1PL-212014"/>
    <s v="A-1PL  Anchorage  Screw 2.0 x 14 mm, Round Hole"/>
    <s v="2.0 x 14"/>
    <s v="L211203101"/>
    <n v="-16"/>
    <n v="73331"/>
    <n v="-1173296"/>
    <s v="COP"/>
    <m/>
    <n v="20230072"/>
    <s v="Medicona SRL (Guillermo Ramírez-Rep Dominicana)"/>
    <m/>
    <x v="1"/>
  </r>
  <r>
    <x v="38"/>
    <x v="4"/>
    <s v="Anchorage"/>
    <x v="0"/>
    <s v="A-1PL-212014"/>
    <s v="A-1PL  Anchorage  Screw 2.0 x 14 mm, Round Hole"/>
    <s v="2.0 x 14"/>
    <s v="L210904601"/>
    <n v="-1"/>
    <n v="73331"/>
    <n v="-73331"/>
    <s v="COP"/>
    <m/>
    <n v="20230072"/>
    <s v="Medicona SRL (Guillermo Ramírez-Rep Dominicana)"/>
    <m/>
    <x v="1"/>
  </r>
  <r>
    <x v="38"/>
    <x v="4"/>
    <s v="Anchorage"/>
    <x v="0"/>
    <s v="A-1PL-212014"/>
    <s v="A-1PL  Anchorage  Screw 2.0 x 14 mm, Round Hole"/>
    <s v="2.0 x 14"/>
    <s v="L210901401"/>
    <n v="-5"/>
    <n v="73331"/>
    <n v="-366655"/>
    <s v="COP"/>
    <m/>
    <n v="20230072"/>
    <s v="Medicona SRL (Guillermo Ramírez-Rep Dominicana)"/>
    <m/>
    <x v="1"/>
  </r>
  <r>
    <x v="38"/>
    <x v="4"/>
    <s v="Anchorage"/>
    <x v="0"/>
    <s v="A-1PL-212012"/>
    <s v="A-1PL  Anchorage  Screw 2.0 x 12 mm, Round Hole"/>
    <s v="2.0 X 12"/>
    <s v="L230105301"/>
    <n v="-35"/>
    <n v="81594"/>
    <n v="-2855790"/>
    <m/>
    <m/>
    <n v="20230072"/>
    <s v="Medicona SRL (Guillermo Ramírez-Rep Dominicana)"/>
    <m/>
    <x v="1"/>
  </r>
  <r>
    <x v="22"/>
    <x v="3"/>
    <s v="Anchorage"/>
    <x v="0"/>
    <s v="A-1PL-212012"/>
    <s v="A-1PL  Anchorage  Screw 2.0 x 12 mm, Round Hole"/>
    <s v="2.0 X 12"/>
    <s v="L221107201"/>
    <n v="-12"/>
    <n v="65949.40444444443"/>
    <n v="-791392.85333333316"/>
    <m/>
    <m/>
    <s v="packing list 20230310 Orthopremium"/>
    <m/>
    <s v="Silvia Tellez"/>
    <x v="0"/>
  </r>
  <r>
    <x v="39"/>
    <x v="5"/>
    <s v="Anchorage"/>
    <x v="1"/>
    <s v="TSXX-LOART2012"/>
    <s v="TORNILLO SOLUTION LOGIC-A ROSCA TOTAL 2.0 MM X 12 MM"/>
    <s v="2.0 x 12 Total"/>
    <s v="EE148384X1"/>
    <n v="-2"/>
    <n v="51750"/>
    <n v="-103500"/>
    <m/>
    <m/>
    <m/>
    <s v="Virginia - uso consultorio Elsa Arango"/>
    <m/>
    <x v="0"/>
  </r>
  <r>
    <x v="31"/>
    <x v="4"/>
    <s v="Anchorage"/>
    <x v="0"/>
    <s v="A-1PL-212010"/>
    <s v="A-1PL  Anchorage  Screw 2.0 x 10 mm, Round Hole"/>
    <s v="2.0 X 10"/>
    <s v="L221110401"/>
    <n v="-20"/>
    <n v="81594"/>
    <n v="-1631880"/>
    <m/>
    <m/>
    <n v="20230070"/>
    <s v="Smile Arc (Martinelli)"/>
    <m/>
    <x v="1"/>
  </r>
  <r>
    <x v="40"/>
    <x v="2"/>
    <s v="Anchorage"/>
    <x v="1"/>
    <s v="TSXX-LOA2008"/>
    <s v="TORNILLO SOLUTION LOGIC-A 2.0 MM X 8.0 MM"/>
    <s v="2.0 x 8"/>
    <s v="EE152481X1"/>
    <n v="100"/>
    <n v="51750"/>
    <n v="5175000"/>
    <m/>
    <s v="FV-110459"/>
    <m/>
    <m/>
    <m/>
    <x v="0"/>
  </r>
  <r>
    <x v="40"/>
    <x v="2"/>
    <s v="Anchorage"/>
    <x v="1"/>
    <s v="TSXX-LOART2012"/>
    <s v="TORNILLO SOLUTION LOGIC-A ROSCA TOTAL 2.0MM X 12.0MM"/>
    <s v="2.0 x 12 Total"/>
    <s v="EE152482X1"/>
    <n v="100"/>
    <n v="51750"/>
    <n v="5175000"/>
    <m/>
    <s v="FV-110459"/>
    <m/>
    <m/>
    <m/>
    <x v="0"/>
  </r>
  <r>
    <x v="25"/>
    <x v="6"/>
    <s v="Instrument"/>
    <x v="0"/>
    <s v="106-11"/>
    <s v="Expansores 3ra generación, 1 llave"/>
    <s v="Expansor 3ra generación #11"/>
    <m/>
    <n v="-1"/>
    <n v="336000"/>
    <n v="-336000"/>
    <s v="COP"/>
    <m/>
    <n v="20230064"/>
    <s v="Dr Carlos Ramiro Llusca (Ecuador)"/>
    <m/>
    <x v="1"/>
  </r>
  <r>
    <x v="41"/>
    <x v="0"/>
    <s v="Instrument"/>
    <x v="0"/>
    <s v="106-11"/>
    <s v="3rd Generation Rapid Palatal Expansion #11 set"/>
    <s v="Expansor 3ra generación #11 SET"/>
    <m/>
    <n v="6"/>
    <n v="331339.82954545453"/>
    <n v="1988038.9772727271"/>
    <s v="COP"/>
    <s v="Inventario recibido de Elsa Arango"/>
    <m/>
    <m/>
    <m/>
    <x v="0"/>
  </r>
  <r>
    <x v="41"/>
    <x v="3"/>
    <s v="Anchorage"/>
    <x v="0"/>
    <s v="V-201408"/>
    <s v="V Anchorage Screw 1.4 x 8mm, w/o Hole"/>
    <s v="V 1.4 x 8"/>
    <s v="D170300201"/>
    <n v="17"/>
    <n v="79213.829545454559"/>
    <n v="1346635.1022727275"/>
    <m/>
    <m/>
    <m/>
    <m/>
    <s v="Jattin"/>
    <x v="0"/>
  </r>
  <r>
    <x v="41"/>
    <x v="3"/>
    <s v="Anchorage"/>
    <x v="0"/>
    <s v="A-1PIZC-212014"/>
    <s v="A-1P IZC  Anchorage  Screw 2.0 x 14 mm, Half Threaded, Round Hole"/>
    <s v="IZC 2 x 14"/>
    <s v="L220603201"/>
    <n v="7"/>
    <n v="84287.164444444439"/>
    <n v="590010.15111111104"/>
    <s v="COP"/>
    <m/>
    <m/>
    <m/>
    <s v="Jattin"/>
    <x v="0"/>
  </r>
  <r>
    <x v="42"/>
    <x v="3"/>
    <s v="Anchorage"/>
    <x v="0"/>
    <s v="A-1PL-212014"/>
    <s v="A-1PL  Anchorage  Screw 2.0 x 14 mm, Round Hole"/>
    <s v="2.0 x 14"/>
    <s v="L191007601"/>
    <n v="7"/>
    <n v="81594"/>
    <n v="571158"/>
    <s v="COP"/>
    <m/>
    <m/>
    <m/>
    <s v="Silvia Telléz"/>
    <x v="0"/>
  </r>
  <r>
    <x v="22"/>
    <x v="3"/>
    <s v="Anchorage"/>
    <x v="0"/>
    <s v="A-1PL-212012"/>
    <s v="A-1PL  Anchorage  Screw 2.0 x 12 mm, Round Hole"/>
    <s v="2.0 x 12"/>
    <s v="L230105301"/>
    <n v="-4"/>
    <n v="81594"/>
    <n v="-326376"/>
    <m/>
    <m/>
    <s v="packing list 20230310 Orthopremium"/>
    <m/>
    <s v="Silvia Tellez"/>
    <x v="0"/>
  </r>
  <r>
    <x v="42"/>
    <x v="4"/>
    <s v="Anchorage"/>
    <x v="0"/>
    <s v="M-211308"/>
    <s v="A-1PL  Anchorage  Screw 1.3 x 8 mm, Round Hole"/>
    <s v="1.3 x 8"/>
    <s v="L210206901"/>
    <n v="-3"/>
    <n v="73331"/>
    <n v="-219993"/>
    <m/>
    <m/>
    <n v="20230074"/>
    <s v="Dr Carlos Ramiro Llusca (Ecuador)"/>
    <m/>
    <x v="1"/>
  </r>
  <r>
    <x v="42"/>
    <x v="4"/>
    <s v="Anchorage"/>
    <x v="0"/>
    <s v="V-201408"/>
    <s v="V Anchorage Screw 1.4 x 8mm, w/o Hole"/>
    <s v="V 1.4 x 8"/>
    <s v="D170300201"/>
    <n v="-17"/>
    <n v="79213.829545454559"/>
    <n v="-1346635.1022727275"/>
    <m/>
    <m/>
    <n v="20230074"/>
    <s v="Dr Carlos Ramiro Llusca (Ecuador)"/>
    <m/>
    <x v="1"/>
  </r>
  <r>
    <x v="42"/>
    <x v="4"/>
    <s v="Anchorage"/>
    <x v="0"/>
    <s v="A-1PL-211508"/>
    <s v="A-1PL  Anchorage  Screw 1.5 x 8 mm, Round Hole"/>
    <s v="1.5 x 8"/>
    <s v="L220602101"/>
    <n v="-7"/>
    <n v="65949.40444444443"/>
    <n v="-461645.83111111098"/>
    <m/>
    <m/>
    <n v="20230074"/>
    <s v="Dr Carlos Ramiro Llusca (Ecuador)"/>
    <m/>
    <x v="1"/>
  </r>
  <r>
    <x v="42"/>
    <x v="4"/>
    <s v="Anchorage"/>
    <x v="0"/>
    <s v="A-1PL-212008"/>
    <s v="A-1PL  Anchorage  Screw 2.0 x 8 mm, Round Hole"/>
    <s v="2.0 x 8"/>
    <s v="L220504801"/>
    <n v="-6"/>
    <n v="65949.40444444443"/>
    <n v="-395696.42666666658"/>
    <m/>
    <m/>
    <n v="20230074"/>
    <s v="Dr Carlos Ramiro Llusca (Ecuador)"/>
    <m/>
    <x v="1"/>
  </r>
  <r>
    <x v="35"/>
    <x v="5"/>
    <s v="Anchorage"/>
    <x v="1"/>
    <s v="TSXX-LOA2010"/>
    <s v="TORNILLO SOLUTION LOGIC-A 2.0 MM X 10 MM"/>
    <s v="2.0 X 10"/>
    <s v="EE148358X1"/>
    <n v="-1"/>
    <n v="51750"/>
    <n v="-51750"/>
    <m/>
    <m/>
    <m/>
    <s v="Virginia - uso consultorio Elsa Arango"/>
    <m/>
    <x v="0"/>
  </r>
  <r>
    <x v="22"/>
    <x v="3"/>
    <s v="Anchorage"/>
    <x v="0"/>
    <s v="A-1PL-212012"/>
    <s v="A-1PL  Anchorage  Screw 2.0 x 12 mm, Round Hole"/>
    <s v="2.0 x 12"/>
    <s v="L230105301"/>
    <n v="-2"/>
    <n v="81594"/>
    <n v="-163188"/>
    <m/>
    <m/>
    <s v="packing list 20230310 Orthopremium"/>
    <m/>
    <s v="Silvia Tellez"/>
    <x v="0"/>
  </r>
  <r>
    <x v="42"/>
    <x v="4"/>
    <s v="Anchorage"/>
    <x v="0"/>
    <s v="A-1PL-212014"/>
    <s v="A-1PL  Anchorage  Screw 2.0 x 14 mm, Round Hole"/>
    <s v="2.0 x 14"/>
    <s v="L191007601"/>
    <n v="-7"/>
    <n v="81594"/>
    <n v="-571158"/>
    <s v="COP"/>
    <m/>
    <n v="20230074"/>
    <s v="Dr Carlos Ramiro Llusca (Ecuador)"/>
    <m/>
    <x v="1"/>
  </r>
  <r>
    <x v="42"/>
    <x v="4"/>
    <s v="Anchorage"/>
    <x v="0"/>
    <s v="A-1PIZC-212014"/>
    <s v="A-1P IZC  Anchorage  Screw 2.0 x 14 mm, Half Threaded, Round Hole"/>
    <s v="IZC 2 x 14"/>
    <s v="L221108401"/>
    <n v="-10"/>
    <n v="84287.164444444439"/>
    <n v="-842871.64444444445"/>
    <s v="COP"/>
    <m/>
    <n v="20230074"/>
    <s v="Dr Carlos Ramiro Llusca (Ecuador)"/>
    <m/>
    <x v="1"/>
  </r>
  <r>
    <x v="42"/>
    <x v="4"/>
    <s v="Instrument"/>
    <x v="0"/>
    <n v="3308050"/>
    <s v="Handle Universal "/>
    <s v="Handle Universal "/>
    <s v="NA"/>
    <n v="-3"/>
    <n v="505243.49166666658"/>
    <n v="-1515730.4749999996"/>
    <s v="COP"/>
    <m/>
    <n v="20230074"/>
    <s v="Dr Carlos Ramiro Llusca (Ecuador)"/>
    <m/>
    <x v="1"/>
  </r>
  <r>
    <x v="42"/>
    <x v="4"/>
    <s v="Instrument"/>
    <x v="0"/>
    <n v="3318235"/>
    <s v="Universal Extension (A-1PII long blade)"/>
    <s v="Extensión"/>
    <m/>
    <n v="-3"/>
    <n v="126823.496"/>
    <n v="-380470.48800000001"/>
    <s v="COP"/>
    <m/>
    <n v="20230074"/>
    <s v="Dr Carlos Ramiro Llusca (Ecuador)"/>
    <m/>
    <x v="1"/>
  </r>
  <r>
    <x v="42"/>
    <x v="4"/>
    <s v="Instrument"/>
    <x v="0"/>
    <n v="3318225"/>
    <s v="Blade for Engine"/>
    <s v="Blade for Engine"/>
    <m/>
    <n v="-2"/>
    <n v="153420.53519000002"/>
    <n v="-306841.07038000005"/>
    <s v="COP"/>
    <m/>
    <n v="20230074"/>
    <s v="Dr Carlos Ramiro Llusca (Ecuador)"/>
    <m/>
    <x v="1"/>
  </r>
  <r>
    <x v="42"/>
    <x v="4"/>
    <s v="Instrument"/>
    <x v="0"/>
    <n v="3348235"/>
    <s v="V Long Blade"/>
    <s v="V long blade"/>
    <m/>
    <n v="-2"/>
    <n v="153420.53519000002"/>
    <n v="-306841.07038000005"/>
    <m/>
    <m/>
    <n v="20230074"/>
    <s v="Dr Carlos Ramiro Llusca (Ecuador)"/>
    <m/>
    <x v="1"/>
  </r>
  <r>
    <x v="42"/>
    <x v="4"/>
    <s v="Instrument"/>
    <x v="0"/>
    <n v="3318055"/>
    <s v="Contra Angle Driver set "/>
    <s v="Contra Angulo"/>
    <m/>
    <n v="-1"/>
    <n v="2160000"/>
    <n v="-2160000"/>
    <m/>
    <m/>
    <n v="20230074"/>
    <s v="Dr Carlos Ramiro Llusca (Ecuador)"/>
    <m/>
    <x v="1"/>
  </r>
  <r>
    <x v="42"/>
    <x v="4"/>
    <s v="Instrument"/>
    <x v="0"/>
    <s v="106-11"/>
    <s v="Expansores 3ra generación, 1 llave"/>
    <s v="Expansor 3ra generación #11"/>
    <m/>
    <n v="-1"/>
    <n v="336000"/>
    <n v="-336000"/>
    <s v="COP"/>
    <m/>
    <n v="20230074"/>
    <s v="Dr Carlos Ramiro Llusca (Ecuador)"/>
    <m/>
    <x v="1"/>
  </r>
  <r>
    <x v="42"/>
    <x v="4"/>
    <s v="Instrument"/>
    <x v="0"/>
    <s v="106-11"/>
    <s v="3rd Generation Rapid Palatal Expansion #11 set"/>
    <s v="Expansor 3ra generación #11 SET"/>
    <m/>
    <n v="-3"/>
    <n v="331339.82954545453"/>
    <n v="-994019.48863636353"/>
    <s v="COP"/>
    <m/>
    <n v="20230074"/>
    <s v="Dr Carlos Ramiro Llusca (Ecuador)"/>
    <m/>
    <x v="1"/>
  </r>
  <r>
    <x v="38"/>
    <x v="4"/>
    <s v="Anchorage"/>
    <x v="0"/>
    <s v="A-1PL-212010"/>
    <s v="A-1PL  Anchorage  Screw 2.0 x 10 mm, Round Hole"/>
    <s v="2.0 x 10"/>
    <s v="L221110401"/>
    <n v="-10"/>
    <n v="81594"/>
    <n v="-815940"/>
    <m/>
    <m/>
    <n v="20230072"/>
    <s v="Medicona SRL (Guillermo Ramírez-Rep Dominicana)"/>
    <m/>
    <x v="1"/>
  </r>
  <r>
    <x v="43"/>
    <x v="4"/>
    <s v="Anchorage"/>
    <x v="0"/>
    <s v="A-1PL-211508"/>
    <s v="A-1PL  Anchorage  Screw 1.5 x 8 mm, Round Hole"/>
    <s v="1.5 x 8"/>
    <s v="L211100801"/>
    <n v="-15"/>
    <n v="73331"/>
    <n v="-1099965"/>
    <m/>
    <m/>
    <n v="20230076"/>
    <s v="MediLine (JJ Grand Prix - Guatemala)"/>
    <m/>
    <x v="2"/>
  </r>
  <r>
    <x v="25"/>
    <x v="4"/>
    <s v="Anchorage"/>
    <x v="0"/>
    <s v="A-1PL-212012"/>
    <s v="A-1PL  Anchorage  Screw 2.0 x 12 mm, Round Hole"/>
    <s v="2.0 x 12"/>
    <s v="L230105301"/>
    <n v="-40"/>
    <n v="81594"/>
    <n v="-3263760"/>
    <m/>
    <m/>
    <n v="20230064"/>
    <s v="Dr Carlos Ramiro Llusca (Ecuador)"/>
    <m/>
    <x v="1"/>
  </r>
  <r>
    <x v="43"/>
    <x v="4"/>
    <s v="Anchorage"/>
    <x v="0"/>
    <s v="A-1PIZC-212014"/>
    <s v="A-1P IZC  Anchorage  Screw 2.0 x 14 mm, Half Threaded, Round Hole"/>
    <s v="IZC 2 x 14"/>
    <s v="L221108401"/>
    <n v="-20"/>
    <n v="84287.164444444439"/>
    <n v="-1685743.2888888889"/>
    <s v="COP"/>
    <m/>
    <n v="20230077"/>
    <s v="MediLine (JJ Grand Prix - Guatemala)"/>
    <m/>
    <x v="2"/>
  </r>
  <r>
    <x v="44"/>
    <x v="1"/>
    <s v="Anchorage"/>
    <x v="1"/>
    <s v="TSXX-LOART2012"/>
    <s v="TORNILLO SOLUTION LOGIC-A ROSCA TOTAL 2.0MM X 12MM"/>
    <s v="2.0 x 12 Total"/>
    <s v="EE148385X1"/>
    <n v="50"/>
    <n v="51750"/>
    <n v="2587500"/>
    <m/>
    <m/>
    <m/>
    <s v="Silvia Tellez, cambio por 2x12 cuello largo"/>
    <m/>
    <x v="0"/>
  </r>
  <r>
    <x v="45"/>
    <x v="4"/>
    <s v="Anchorage"/>
    <x v="1"/>
    <s v="TSXX-LOACE1508"/>
    <s v="TORNILLO SOLUTION LOGIC-A CABEZA ESFERICA 1.5 MM X 80"/>
    <s v="Dual 1.5 x 8"/>
    <s v="EE149532X1"/>
    <n v="-10"/>
    <n v="51750"/>
    <n v="-517500"/>
    <m/>
    <m/>
    <n v="20230079"/>
    <s v="Global Connection &amp; Innovation LLC (Mauricio Arbelaez - USA)"/>
    <m/>
    <x v="2"/>
  </r>
  <r>
    <x v="45"/>
    <x v="4"/>
    <s v="Anchorage"/>
    <x v="1"/>
    <s v="TSXX-LOA1508"/>
    <s v="TORNILLO SOLUTION LOGIC-A 1.5 MM X 8.0 MM"/>
    <s v="1.5 x 8"/>
    <s v="EE148348X1"/>
    <n v="-17"/>
    <n v="51750"/>
    <n v="-879750"/>
    <m/>
    <m/>
    <n v="20230079"/>
    <s v="Global Connection &amp; Innovation LLC (Mauricio Arbelaez - USA)"/>
    <m/>
    <x v="2"/>
  </r>
  <r>
    <x v="45"/>
    <x v="4"/>
    <s v="Anchorage"/>
    <x v="1"/>
    <s v="TSXX-LOA1508"/>
    <s v="TORNILLO SOLUTION LOGIC-A 1.5 MM X 8.0 MM"/>
    <s v="1.5 x 8"/>
    <s v="EE148344X1"/>
    <n v="-3"/>
    <n v="51750"/>
    <n v="-155250"/>
    <m/>
    <m/>
    <n v="20230079"/>
    <s v="Global Connection &amp; Innovation LLC (Mauricio Arbelaez - USA)"/>
    <m/>
    <x v="2"/>
  </r>
  <r>
    <x v="45"/>
    <x v="4"/>
    <s v="Anchorage"/>
    <x v="1"/>
    <s v="TSXX-LOART2012"/>
    <s v="TORNILLO SOLUTION LOGIC-A ROSCA TOTAL 2.0 MM X 12 MM"/>
    <s v="2.0 x 12 Total"/>
    <s v="EE148384X1"/>
    <n v="-15"/>
    <n v="51750"/>
    <n v="-776250"/>
    <m/>
    <m/>
    <n v="20230079"/>
    <s v="Global Connection &amp; Innovation LLC (Mauricio Arbelaez - USA)"/>
    <m/>
    <x v="2"/>
  </r>
  <r>
    <x v="45"/>
    <x v="4"/>
    <s v="Anchorage"/>
    <x v="1"/>
    <s v="TSXX-LOA2017"/>
    <s v="TORNILLO SOLUTION LOGIC-A 2.0 MM X 17 MM"/>
    <s v="2.0 X 17"/>
    <s v="EE148379X1"/>
    <n v="-3"/>
    <n v="51750"/>
    <n v="-155250"/>
    <m/>
    <m/>
    <n v="20230079"/>
    <s v="Global Connection &amp; Innovation LLC (Mauricio Arbelaez - USA)"/>
    <m/>
    <x v="2"/>
  </r>
  <r>
    <x v="45"/>
    <x v="4"/>
    <s v="Anchorage"/>
    <x v="1"/>
    <s v="TSXX-LOA2017"/>
    <s v="TORNILLO SOLUTION LOGIC-A 2.0 MM X 17 MM"/>
    <s v="2.0 x 17"/>
    <s v="EE142006X1"/>
    <n v="-8"/>
    <n v="51750"/>
    <n v="-414000"/>
    <m/>
    <m/>
    <n v="20230079"/>
    <s v="Global Connection &amp; Innovation LLC (Mauricio Arbelaez - USA)"/>
    <m/>
    <x v="2"/>
  </r>
  <r>
    <x v="45"/>
    <x v="4"/>
    <s v="Anchorage"/>
    <x v="1"/>
    <s v="TSXX-LOA2017"/>
    <s v="TORNILLO SOLUTION LOGIC-A 2.0 MM X 17 MM"/>
    <s v="2.0 x 17"/>
    <s v="EE133310X1"/>
    <n v="-4"/>
    <n v="51750"/>
    <n v="-207000"/>
    <m/>
    <m/>
    <n v="20230079"/>
    <s v="Global Connection &amp; Innovation LLC (Mauricio Arbelaez - USA)"/>
    <m/>
    <x v="2"/>
  </r>
  <r>
    <x v="45"/>
    <x v="4"/>
    <s v="Instrument"/>
    <x v="0"/>
    <n v="3318225"/>
    <s v="Blade for Engine"/>
    <s v="Blade for Engine"/>
    <m/>
    <n v="-2"/>
    <n v="153420.53519000002"/>
    <n v="-306841.07038000005"/>
    <s v="COP"/>
    <m/>
    <n v="20230080"/>
    <s v="Smile Arc (Martinelli)"/>
    <m/>
    <x v="1"/>
  </r>
  <r>
    <x v="39"/>
    <x v="5"/>
    <s v="Anchorage"/>
    <x v="1"/>
    <s v="TSXX-LOA2010"/>
    <s v="TORNILLO SOLUTION LOGIC-A 2.0 MM X 10 MM"/>
    <s v="2.0 X 10"/>
    <s v="EE148358X1"/>
    <n v="-2"/>
    <n v="51750"/>
    <n v="-103500"/>
    <m/>
    <m/>
    <m/>
    <s v="Virginia - uso consultorio Elsa Arango"/>
    <m/>
    <x v="0"/>
  </r>
  <r>
    <x v="45"/>
    <x v="4"/>
    <s v="Anchorage"/>
    <x v="0"/>
    <s v="A-1PIZC-212014"/>
    <s v="A-1P IZC  Anchorage  Screw 2.0 x 14 mm, Half Threaded, Round Hole"/>
    <s v="IZC 2 x 14"/>
    <s v="L221108401"/>
    <n v="-11"/>
    <n v="84287.164444444439"/>
    <n v="-927158.8088888888"/>
    <s v="COP"/>
    <m/>
    <n v="20230080"/>
    <s v="Smile Arc (Martinelli)"/>
    <m/>
    <x v="1"/>
  </r>
  <r>
    <x v="26"/>
    <x v="4"/>
    <s v="Anchorage"/>
    <x v="0"/>
    <s v="A-1PL-212012"/>
    <s v="A-1PL  Anchorage  Screw 2.0 x 12 mm, Round Hole"/>
    <s v="2.0 x 12"/>
    <s v="L230105301"/>
    <n v="-12"/>
    <n v="81594"/>
    <n v="-979128"/>
    <m/>
    <m/>
    <n v="20230066"/>
    <s v="MediLine (JJ Grand Prix - Guatemala)"/>
    <m/>
    <x v="2"/>
  </r>
  <r>
    <x v="45"/>
    <x v="4"/>
    <s v="Anchorage"/>
    <x v="0"/>
    <s v="A-1PS-222012"/>
    <s v="A-1P Anchorage  Screw 2.0 x 12 mm, Square Hole"/>
    <s v="TS 2.0 x 12"/>
    <s v="L220601301"/>
    <n v="-2"/>
    <n v="104000"/>
    <n v="-208000"/>
    <s v="COP"/>
    <m/>
    <n v="20230080"/>
    <s v="Smile Arc (Martinelli)"/>
    <m/>
    <x v="1"/>
  </r>
  <r>
    <x v="45"/>
    <x v="4"/>
    <s v="Anchorage"/>
    <x v="0"/>
    <s v="A-1PL-212008"/>
    <s v="A-1PL  Anchorage  Screw 2.0 x 8 mm, Round Hole"/>
    <s v="2.0 x 8"/>
    <s v="L220504801"/>
    <n v="-3"/>
    <n v="65949.40444444443"/>
    <n v="-197848.21333333329"/>
    <m/>
    <m/>
    <n v="20230080"/>
    <s v="Smile Arc (Martinelli)"/>
    <m/>
    <x v="1"/>
  </r>
  <r>
    <x v="46"/>
    <x v="5"/>
    <s v="Instrument"/>
    <x v="0"/>
    <n v="3348235"/>
    <s v="V Long Blade"/>
    <s v="V long blade"/>
    <m/>
    <n v="-5"/>
    <n v="153420.53519000002"/>
    <n v="-767102.67595000006"/>
    <m/>
    <m/>
    <m/>
    <s v="Entregados a Silvia Tellez"/>
    <m/>
    <x v="0"/>
  </r>
  <r>
    <x v="47"/>
    <x v="4"/>
    <s v="Instrument"/>
    <x v="0"/>
    <n v="3308050"/>
    <s v="Handle Universal "/>
    <s v="Handle Universal "/>
    <s v="NA"/>
    <n v="-5"/>
    <n v="505243.49166666658"/>
    <n v="-2526217.458333333"/>
    <s v="COP"/>
    <m/>
    <n v="20230081"/>
    <s v="Sideral Business (Perú - Roger Echaiz)"/>
    <m/>
    <x v="1"/>
  </r>
  <r>
    <x v="47"/>
    <x v="4"/>
    <s v="Instrument"/>
    <x v="0"/>
    <n v="3318235"/>
    <s v="Universal Extension (A-1PII long blade)"/>
    <s v="Extensión"/>
    <m/>
    <n v="-5"/>
    <n v="126823.496"/>
    <n v="-634117.48"/>
    <s v="COP"/>
    <m/>
    <n v="20230081"/>
    <s v="Sideral Business (Perú - Roger Echaiz)"/>
    <m/>
    <x v="1"/>
  </r>
  <r>
    <x v="47"/>
    <x v="1"/>
    <s v="Instrument"/>
    <x v="0"/>
    <n v="3308050"/>
    <s v="Handle Universal "/>
    <s v="Handle Universal "/>
    <s v="NA"/>
    <n v="6"/>
    <n v="505243.49166666658"/>
    <n v="3031460.9499999993"/>
    <s v="COP"/>
    <m/>
    <m/>
    <s v="Entregados por Dra Elsa "/>
    <m/>
    <x v="0"/>
  </r>
  <r>
    <x v="47"/>
    <x v="1"/>
    <s v="Instrument"/>
    <x v="0"/>
    <n v="3318235"/>
    <s v="Universal Extension (A-1PII long blade)"/>
    <s v="Extensión"/>
    <m/>
    <n v="-6"/>
    <n v="126823.496"/>
    <n v="-760940.97600000002"/>
    <s v="COP"/>
    <m/>
    <m/>
    <m/>
    <m/>
    <x v="0"/>
  </r>
  <r>
    <x v="48"/>
    <x v="4"/>
    <s v="Anchorage"/>
    <x v="0"/>
    <s v="A-1PIZC-212014"/>
    <s v="A-1P IZC  Anchorage  Screw 2.0 x 14 mm, Half Threaded, Round Hole"/>
    <s v="IZC 2 x 14"/>
    <s v="L221108401"/>
    <n v="-13"/>
    <n v="84287.164444444439"/>
    <n v="-1095733.1377777776"/>
    <s v="COP"/>
    <m/>
    <n v="20230083"/>
    <s v="Grupo Helix (Panamá - Dra Ilka)"/>
    <m/>
    <x v="1"/>
  </r>
  <r>
    <x v="48"/>
    <x v="4"/>
    <s v="Anchorage"/>
    <x v="0"/>
    <s v="A-1PIZC-212014"/>
    <s v="A-1P IZC  Anchorage  Screw 2.0 x 14 mm, Half Threaded, Round Hole"/>
    <s v="IZC 2 x 14"/>
    <s v="L221113401"/>
    <n v="-2"/>
    <n v="104905"/>
    <n v="-209810"/>
    <s v="COP"/>
    <m/>
    <n v="20230083"/>
    <s v="Grupo Helix (Panamá - Dra Ilka)"/>
    <m/>
    <x v="1"/>
  </r>
  <r>
    <x v="48"/>
    <x v="4"/>
    <s v="Instrument"/>
    <x v="0"/>
    <n v="3308050"/>
    <s v="Handle Universal "/>
    <s v="Handle Universal "/>
    <s v="NA"/>
    <n v="-2"/>
    <n v="505243.49166666658"/>
    <n v="-1010486.9833333332"/>
    <s v="COP"/>
    <m/>
    <n v="20230083"/>
    <s v="Grupo Helix (Panamá - Dra Ilka)"/>
    <m/>
    <x v="1"/>
  </r>
  <r>
    <x v="48"/>
    <x v="4"/>
    <s v="Instrument"/>
    <x v="0"/>
    <n v="3318235"/>
    <s v="Universal Extension (A-1PII long blade)"/>
    <s v="Extensión"/>
    <m/>
    <n v="-2"/>
    <n v="126823.496"/>
    <n v="-253646.992"/>
    <s v="COP"/>
    <m/>
    <n v="20230083"/>
    <s v="Grupo Helix (Panamá - Dra Ilka)"/>
    <m/>
    <x v="1"/>
  </r>
  <r>
    <x v="48"/>
    <x v="4"/>
    <s v="Instrument"/>
    <x v="0"/>
    <n v="3318225"/>
    <s v="Blade for Engine"/>
    <s v="Blade for Engine"/>
    <m/>
    <n v="-1"/>
    <n v="153420.53519000002"/>
    <n v="-153420.53519000002"/>
    <s v="COP"/>
    <m/>
    <n v="20230083"/>
    <s v="Grupo Helix (Panamá - Dra Ilka)"/>
    <m/>
    <x v="1"/>
  </r>
  <r>
    <x v="48"/>
    <x v="4"/>
    <s v="Anchorage"/>
    <x v="0"/>
    <s v="A-1PIZC-212017"/>
    <s v="A-1P IZC  Anchorage  Screw 2.0 x 17 mm, Half Threaded, Round Hole"/>
    <s v="IZC 2 x 17"/>
    <s v="L220922201"/>
    <n v="-4"/>
    <n v="84287.164444444439"/>
    <n v="-337148.65777777776"/>
    <s v="COP"/>
    <m/>
    <n v="20230083"/>
    <s v="Grupo Helix (Panamá - Dra Ilka)"/>
    <m/>
    <x v="1"/>
  </r>
  <r>
    <x v="48"/>
    <x v="4"/>
    <s v="Anchorage"/>
    <x v="0"/>
    <s v="A-1PL-211508"/>
    <s v="A-1PL  Anchorage  Screw 1.5 x 8 mm, Round Hole"/>
    <s v="1.5 x 8"/>
    <s v="L220602101"/>
    <n v="-5"/>
    <n v="81594"/>
    <n v="-407970"/>
    <m/>
    <m/>
    <n v="20230083"/>
    <s v="Grupo Helix (Panamá - Dra Ilka)"/>
    <m/>
    <x v="1"/>
  </r>
  <r>
    <x v="42"/>
    <x v="4"/>
    <s v="Anchorage"/>
    <x v="0"/>
    <s v="A-1PL-212010"/>
    <s v="A-1PL  Anchorage  Screw 2.0 x 10 mm, Round Hole"/>
    <s v="2.0 x 10"/>
    <s v="L221110401"/>
    <n v="-17"/>
    <n v="81594"/>
    <n v="-1387098"/>
    <m/>
    <m/>
    <n v="20230074"/>
    <s v="Dr Carlos Ramiro Llusca (Ecuador)"/>
    <m/>
    <x v="1"/>
  </r>
  <r>
    <x v="49"/>
    <x v="2"/>
    <s v="Instrument"/>
    <x v="1"/>
    <s v="820-032"/>
    <s v="Extensión corta, 25mm, mini implante, para contra ángulo"/>
    <s v="Blade for Engine"/>
    <n v="50361"/>
    <n v="70"/>
    <n v="83600"/>
    <n v="5852000"/>
    <m/>
    <s v="ORTOMAC / FVE576077 "/>
    <m/>
    <m/>
    <m/>
    <x v="0"/>
  </r>
  <r>
    <x v="49"/>
    <x v="2"/>
    <s v="Instrument"/>
    <x v="1"/>
    <s v="820-029"/>
    <s v="Mango anclaje rápido, corto-mini implante"/>
    <s v="Mango"/>
    <n v="50359"/>
    <n v="30"/>
    <n v="647360"/>
    <n v="19420800"/>
    <s v="COP"/>
    <s v="ORTOMAC / FVE576077 "/>
    <m/>
    <m/>
    <m/>
    <x v="0"/>
  </r>
  <r>
    <x v="49"/>
    <x v="2"/>
    <s v="Instrument"/>
    <x v="1"/>
    <s v="820-031"/>
    <s v="Extensión mini implante"/>
    <s v="Extensión"/>
    <s v="NA"/>
    <n v="45"/>
    <n v="102340"/>
    <n v="4605300"/>
    <m/>
    <s v="ORTOMAC / FVE576077 "/>
    <m/>
    <m/>
    <m/>
    <x v="0"/>
  </r>
  <r>
    <x v="49"/>
    <x v="2"/>
    <s v="Instrument"/>
    <x v="1"/>
    <s v="820-028"/>
    <s v="Mango para contra ángulo - mini implante"/>
    <s v="UNICO"/>
    <n v="50360"/>
    <n v="50"/>
    <n v="145000"/>
    <n v="7250000"/>
    <m/>
    <s v="ORTOMAC / FVE576077 "/>
    <m/>
    <m/>
    <m/>
    <x v="0"/>
  </r>
  <r>
    <x v="50"/>
    <x v="3"/>
    <s v="Anchorage"/>
    <x v="1"/>
    <s v="TSXX-LOA2014"/>
    <s v="TORNILLO SOLUTION LOGIC-A 2.0 MM X 14 MM"/>
    <s v="2.0 x 14"/>
    <m/>
    <n v="10"/>
    <n v="51750"/>
    <n v="517500"/>
    <m/>
    <m/>
    <m/>
    <s v="Rodrigo García, pedido sabado 24-Junio"/>
    <s v="COIDES"/>
    <x v="0"/>
  </r>
  <r>
    <x v="50"/>
    <x v="3"/>
    <s v="Anchorage"/>
    <x v="1"/>
    <s v="TSXX-LOA2008"/>
    <s v="TORNILLO SOLUTION LOGIC-A 2.0 MM X 8.0 MM"/>
    <s v="2.0 x 8"/>
    <m/>
    <n v="2"/>
    <n v="51750"/>
    <n v="103500"/>
    <m/>
    <m/>
    <m/>
    <s v="Rodrigo García, pedido sabado 24-Junio"/>
    <s v="COIDES"/>
    <x v="0"/>
  </r>
  <r>
    <x v="50"/>
    <x v="3"/>
    <s v="Anchorage"/>
    <x v="1"/>
    <s v="TSXX-LOA1508"/>
    <s v="TORNILLO SOLUTION LOGIC-A 1.5 MM X 8.0 MM"/>
    <s v="1.5 x 8"/>
    <m/>
    <n v="10"/>
    <n v="51750"/>
    <n v="517500"/>
    <m/>
    <m/>
    <m/>
    <s v="Rodrigo García, pedido sabado 24-Junio"/>
    <s v="COIDES"/>
    <x v="0"/>
  </r>
  <r>
    <x v="51"/>
    <x v="3"/>
    <s v="Anchorage"/>
    <x v="1"/>
    <s v="TSXX-LOA2014"/>
    <s v="TORNILLO SOLUTION LOGIC-A 2.0 MM X 14 MM"/>
    <s v="2.0 x 14"/>
    <m/>
    <n v="-10"/>
    <n v="51750"/>
    <n v="-517500"/>
    <m/>
    <m/>
    <m/>
    <s v="Rodrigo García (Costa Rica)"/>
    <m/>
    <x v="0"/>
  </r>
  <r>
    <x v="51"/>
    <x v="3"/>
    <s v="Anchorage"/>
    <x v="1"/>
    <s v="TSXX-LOA2008"/>
    <s v="TORNILLO SOLUTION LOGIC-A 2.0 MM X 8.0 MM"/>
    <s v="2.0 x 8"/>
    <m/>
    <n v="-2"/>
    <n v="51750"/>
    <n v="-103500"/>
    <m/>
    <m/>
    <m/>
    <s v="Rodrigo García (Costa Rica)"/>
    <m/>
    <x v="0"/>
  </r>
  <r>
    <x v="51"/>
    <x v="3"/>
    <s v="Anchorage"/>
    <x v="1"/>
    <s v="TSXX-LOA1508"/>
    <s v="TORNILLO SOLUTION LOGIC-A 1.5 MM X 8.0 MM"/>
    <s v="1.5 x 8"/>
    <m/>
    <n v="-10"/>
    <n v="51750"/>
    <n v="-517500"/>
    <m/>
    <m/>
    <m/>
    <s v="Rodrigo García (Costa Rica)"/>
    <m/>
    <x v="0"/>
  </r>
  <r>
    <x v="35"/>
    <x v="5"/>
    <s v="Anchorage"/>
    <x v="1"/>
    <s v="TSXX-LOA2012"/>
    <s v="TORNILLO SOLUTION LOGIC-A 2.0 MM X 12 MM"/>
    <s v="2.0 X 12"/>
    <s v="EE148360X1"/>
    <n v="-1"/>
    <n v="51750"/>
    <n v="-51750"/>
    <m/>
    <m/>
    <m/>
    <s v="Virginia - uso consultorio Elsa Arango"/>
    <m/>
    <x v="0"/>
  </r>
  <r>
    <x v="44"/>
    <x v="1"/>
    <s v="Anchorage"/>
    <x v="1"/>
    <s v="TSXX-LOA2012"/>
    <s v="TORNILLO SOLUTION LOGIC-A 2.0 MM X 12 MM"/>
    <s v="2.0 X 12"/>
    <s v="EE148368X1"/>
    <n v="-50"/>
    <n v="51750"/>
    <n v="-2587500"/>
    <m/>
    <m/>
    <m/>
    <s v="Silvia Tellez, cambio a Rosca"/>
    <m/>
    <x v="0"/>
  </r>
  <r>
    <x v="52"/>
    <x v="2"/>
    <s v="Anchorage"/>
    <x v="1"/>
    <s v="TSXX-LOA2012"/>
    <s v="TORNILLO SOLUTION LOGIC-A 2.0 MM X 12 MM"/>
    <s v="2.0 X 12"/>
    <s v="EE148366X1"/>
    <n v="10"/>
    <n v="51750"/>
    <n v="517500"/>
    <m/>
    <s v="FV-114822"/>
    <m/>
    <m/>
    <m/>
    <x v="0"/>
  </r>
  <r>
    <x v="52"/>
    <x v="2"/>
    <s v="Anchorage"/>
    <x v="1"/>
    <s v="TSXX-LOA2012"/>
    <s v="TORNILLO SOLUTION LOGIC-A 2.0 MM X 12 MM"/>
    <s v="2.0 X 12"/>
    <s v="EE152489X1"/>
    <n v="50"/>
    <n v="51750"/>
    <n v="2587500"/>
    <m/>
    <s v="FV-114822"/>
    <m/>
    <m/>
    <m/>
    <x v="0"/>
  </r>
  <r>
    <x v="52"/>
    <x v="2"/>
    <s v="Anchorage"/>
    <x v="1"/>
    <s v="TSXX-LOA2012"/>
    <s v="TORNILLO SOLUTION LOGIC-A 2.0 MM X 12 MM"/>
    <s v="2.0 X 12"/>
    <s v="EE156002X1"/>
    <n v="40"/>
    <n v="51750"/>
    <n v="2070000"/>
    <m/>
    <s v="FV-114822"/>
    <m/>
    <m/>
    <m/>
    <x v="0"/>
  </r>
  <r>
    <x v="52"/>
    <x v="2"/>
    <s v="Anchorage"/>
    <x v="1"/>
    <s v="TSXX-LOACE1508"/>
    <s v="TORNILLO SOLUTION LOGIC-A CABEZA ESFERICA 1.5 MM X 8.0 MM"/>
    <s v="Dual 1.5 x 8"/>
    <s v="EE156000X1"/>
    <n v="50"/>
    <n v="51750"/>
    <n v="2587500"/>
    <m/>
    <s v="FV-114822"/>
    <m/>
    <m/>
    <m/>
    <x v="0"/>
  </r>
  <r>
    <x v="52"/>
    <x v="2"/>
    <s v="Anchorage"/>
    <x v="1"/>
    <s v="TSXX-LOA2012"/>
    <s v="TORNILLO SOLUTION LOGIC-A 2.0 MM X 12 MM"/>
    <s v="2.0 X 12"/>
    <s v="EE156003X1"/>
    <n v="100"/>
    <n v="51750"/>
    <n v="5175000"/>
    <m/>
    <s v="FV-114822"/>
    <m/>
    <m/>
    <m/>
    <x v="0"/>
  </r>
  <r>
    <x v="52"/>
    <x v="2"/>
    <s v="Anchorage"/>
    <x v="1"/>
    <s v="TSXX-LOA2012"/>
    <s v="TORNILLO SOLUTION LOGIC-A 2.0 MM X 12 MM"/>
    <s v="2.0 X 12"/>
    <s v="EE156004X1"/>
    <n v="100"/>
    <n v="51750"/>
    <n v="5175000"/>
    <m/>
    <s v="FV-114822"/>
    <m/>
    <m/>
    <m/>
    <x v="0"/>
  </r>
  <r>
    <x v="53"/>
    <x v="1"/>
    <s v="Anchorage"/>
    <x v="1"/>
    <s v="TSXX-LOART2012"/>
    <s v="TORNILLO SOLUTION LOGIC-A ROSCA TOTAL 2.0MM X 12MM"/>
    <s v="2.0 x 12 Total"/>
    <s v="EE148385X1"/>
    <n v="200"/>
    <n v="51750"/>
    <n v="10350000"/>
    <m/>
    <m/>
    <m/>
    <s v="Orthopremium"/>
    <m/>
    <x v="0"/>
  </r>
  <r>
    <x v="54"/>
    <x v="2"/>
    <s v="Anchorage"/>
    <x v="0"/>
    <s v="V-201408"/>
    <s v="V Anchorage Screw 1.4 x 8mm, w/o Hole"/>
    <s v="V 1.4 x 8"/>
    <s v="L221110101"/>
    <n v="20"/>
    <n v="79213.829545454559"/>
    <n v="1584276.5909090913"/>
    <m/>
    <s v="BioRay 20230502"/>
    <m/>
    <m/>
    <m/>
    <x v="0"/>
  </r>
  <r>
    <x v="54"/>
    <x v="2"/>
    <s v="Anchorage"/>
    <x v="0"/>
    <s v="A-1PL-211508"/>
    <s v="A-1PL  Anchorage  Screw 1.5 x 8 mm, Round Hole"/>
    <s v="1.5 x 8"/>
    <s v="L230206401"/>
    <n v="20"/>
    <n v="69875.829545454544"/>
    <n v="1397516.5909090908"/>
    <m/>
    <s v="BioRay 20230502"/>
    <m/>
    <m/>
    <m/>
    <x v="0"/>
  </r>
  <r>
    <x v="43"/>
    <x v="4"/>
    <s v="Anchorage"/>
    <x v="1"/>
    <s v="TSXX-LOA2010"/>
    <s v="TORNILLO SOLUTION LOGIC-A 2.0 MM X 10 MM"/>
    <s v="2.0 X 10"/>
    <s v="EE148354X1"/>
    <n v="-10"/>
    <n v="51750"/>
    <n v="-517500"/>
    <m/>
    <m/>
    <n v="20230076"/>
    <s v="MediLine (JJ Grand Prix - Guatemala)"/>
    <m/>
    <x v="2"/>
  </r>
  <r>
    <x v="45"/>
    <x v="4"/>
    <s v="Anchorage"/>
    <x v="0"/>
    <s v="A-1PL-212010"/>
    <s v="A-1PL  Anchorage  Screw 2.0 x 10 mm, Round Hole"/>
    <s v="2.0 x 10"/>
    <s v="L221110401"/>
    <n v="-20"/>
    <n v="81594"/>
    <n v="-1631880"/>
    <m/>
    <m/>
    <n v="20230080"/>
    <s v="Smile Arc (Martinelli)"/>
    <m/>
    <x v="1"/>
  </r>
  <r>
    <x v="54"/>
    <x v="2"/>
    <s v="Anchorage"/>
    <x v="0"/>
    <s v="A-1PL-212014"/>
    <s v="A-1PL  Anchorage  Screw 2.0 x 14 mm, Round Hole"/>
    <s v="2.0 x 14"/>
    <s v="L220900201"/>
    <n v="30"/>
    <n v="69875.829545454544"/>
    <n v="2096274.8863636362"/>
    <s v="COP"/>
    <s v="BioRay 20230502"/>
    <m/>
    <m/>
    <m/>
    <x v="0"/>
  </r>
  <r>
    <x v="54"/>
    <x v="2"/>
    <s v="Anchorage"/>
    <x v="0"/>
    <s v="A-1PIZC-212014"/>
    <s v="A-1P IZC  Anchorage  Screw 2.0 x 14 mm, Half Threaded, Round Hole"/>
    <s v="IZC 2 x 14"/>
    <s v="L230305101"/>
    <n v="30"/>
    <n v="88551.829545454559"/>
    <n v="2656554.8863636367"/>
    <s v="COP"/>
    <s v="BioRay 20230502"/>
    <m/>
    <m/>
    <m/>
    <x v="0"/>
  </r>
  <r>
    <x v="54"/>
    <x v="2"/>
    <s v="Instrument"/>
    <x v="0"/>
    <n v="3318225"/>
    <s v="Blade for Engine"/>
    <s v="Blade for Engine"/>
    <m/>
    <n v="3"/>
    <n v="206486.49600000001"/>
    <n v="619459.48800000001"/>
    <s v="COP"/>
    <s v="BioRay 20230502"/>
    <m/>
    <m/>
    <m/>
    <x v="0"/>
  </r>
  <r>
    <x v="54"/>
    <x v="2"/>
    <s v="Instrument"/>
    <x v="0"/>
    <s v="106-11"/>
    <s v="3rd Generation Rapid Palatal Expansion #11 set"/>
    <s v="Expansor 3ra generación #11 SET"/>
    <m/>
    <n v="3"/>
    <n v="331339.82954545453"/>
    <n v="994019.48863636353"/>
    <s v="COP"/>
    <s v="BioRay 20230502"/>
    <m/>
    <m/>
    <m/>
    <x v="0"/>
  </r>
  <r>
    <x v="54"/>
    <x v="2"/>
    <s v="Instrument"/>
    <x v="0"/>
    <n v="3318225"/>
    <s v="Blade for Engine"/>
    <s v="Blade for Engine"/>
    <m/>
    <n v="10"/>
    <n v="206486.49600000001"/>
    <n v="2064864.9600000002"/>
    <s v="COP"/>
    <s v="BioRay 20230620"/>
    <m/>
    <m/>
    <m/>
    <x v="0"/>
  </r>
  <r>
    <x v="54"/>
    <x v="2"/>
    <s v="Instrument"/>
    <x v="0"/>
    <n v="3318235"/>
    <s v="Universal Extension (A-1PII long blade)"/>
    <s v="Extensión"/>
    <m/>
    <n v="10"/>
    <n v="126823.496"/>
    <n v="1268234.96"/>
    <s v="COP"/>
    <s v="BioRay 20230620"/>
    <m/>
    <m/>
    <m/>
    <x v="0"/>
  </r>
  <r>
    <x v="54"/>
    <x v="2"/>
    <s v="Instrument"/>
    <x v="0"/>
    <n v="3308050"/>
    <s v="Handle Universal "/>
    <s v="Handle Universal "/>
    <s v="NA"/>
    <n v="10"/>
    <n v="438441.296969697"/>
    <n v="4384412.9696969697"/>
    <s v="COP"/>
    <s v="BioRay 20230620"/>
    <m/>
    <m/>
    <m/>
    <x v="0"/>
  </r>
  <r>
    <x v="54"/>
    <x v="2"/>
    <s v="Instrument"/>
    <x v="0"/>
    <n v="3318055"/>
    <s v="Contra Angle Driver set "/>
    <s v="Contra Angulo"/>
    <m/>
    <n v="3"/>
    <n v="1267585.2969696971"/>
    <n v="3802755.8909090916"/>
    <m/>
    <s v="BioRay 20230620"/>
    <m/>
    <m/>
    <m/>
    <x v="0"/>
  </r>
  <r>
    <x v="54"/>
    <x v="4"/>
    <s v="Anchorage"/>
    <x v="0"/>
    <s v="A-1PL-212008"/>
    <s v="A-1PL  Anchorage  Screw 2.0 x 8 mm, Round Hole"/>
    <s v="2.0 x 8"/>
    <s v="L220504801"/>
    <n v="-7"/>
    <n v="65949.40444444443"/>
    <n v="-461645.83111111098"/>
    <m/>
    <m/>
    <n v="20230091"/>
    <s v="Medicona SRL (Guillermo Ramírez-Rep Dominicana)"/>
    <m/>
    <x v="1"/>
  </r>
  <r>
    <x v="54"/>
    <x v="4"/>
    <s v="Anchorage"/>
    <x v="0"/>
    <s v="A-1PIZC-212017"/>
    <s v="A-1P IZC  Anchorage  Screw 2.0 x 17 mm, Half Threaded, Round Hole"/>
    <s v="IZC 2 x 17"/>
    <s v="L220922201"/>
    <n v="-30"/>
    <n v="84287.164444444439"/>
    <n v="-2528614.9333333331"/>
    <s v="COP"/>
    <m/>
    <n v="20230091"/>
    <s v="Medicona SRL (Guillermo Ramírez-Rep Dominicana)"/>
    <m/>
    <x v="1"/>
  </r>
  <r>
    <x v="54"/>
    <x v="4"/>
    <s v="Anchorage"/>
    <x v="0"/>
    <s v="A-1PIZC-212014"/>
    <s v="A-1P IZC  Anchorage  Screw 2.0 x 14 mm, Half Threaded, Round Hole"/>
    <s v="IZC 2 x 14"/>
    <s v="L230305101"/>
    <n v="-30"/>
    <n v="88551.829545454559"/>
    <n v="-2656554.8863636367"/>
    <s v="COP"/>
    <m/>
    <n v="20230091"/>
    <s v="Medicona SRL (Guillermo Ramírez-Rep Dominicana)"/>
    <m/>
    <x v="1"/>
  </r>
  <r>
    <x v="55"/>
    <x v="3"/>
    <s v="Anchorage"/>
    <x v="0"/>
    <s v="A-1PL-212012"/>
    <s v="A-1PL  Anchorage  Screw 2.0 x 12 mm, Round Hole"/>
    <s v="2.0 x 12"/>
    <s v="L230105301"/>
    <n v="-3"/>
    <n v="81594"/>
    <n v="-244782"/>
    <m/>
    <m/>
    <m/>
    <s v="Se devuelven 2x12 en vez de 2x14 por solicitud de Silivia y aprobación de Savir."/>
    <s v="Silvia Tellez"/>
    <x v="0"/>
  </r>
  <r>
    <x v="56"/>
    <x v="4"/>
    <s v="Anchorage"/>
    <x v="0"/>
    <s v="A-1PL-212008"/>
    <s v="A-1PL  Anchorage  Screw 2.0 x 8 mm, Round Hole"/>
    <s v="2.0 x 8"/>
    <s v="L220504801"/>
    <n v="-10"/>
    <n v="65949.40444444443"/>
    <n v="-659494.04444444436"/>
    <m/>
    <m/>
    <n v="20230092"/>
    <s v="Smile Arc (Martinelli)"/>
    <m/>
    <x v="1"/>
  </r>
  <r>
    <x v="48"/>
    <x v="4"/>
    <s v="Anchorage"/>
    <x v="0"/>
    <s v="A-1PL-212010"/>
    <s v="A-1PL  Anchorage  Screw 2.0 x 10 mm, Round Hole"/>
    <s v="2.0 x 10"/>
    <s v="L221110401"/>
    <n v="-6"/>
    <n v="81594"/>
    <n v="-489564"/>
    <m/>
    <m/>
    <n v="20230083"/>
    <s v="Grupo Helix (Panamá - Dra Ilka)"/>
    <m/>
    <x v="1"/>
  </r>
  <r>
    <x v="54"/>
    <x v="2"/>
    <s v="Anchorage"/>
    <x v="0"/>
    <s v="A-1PL-212010"/>
    <s v="A-1PL  Anchorage  Screw 2.0 x 10 mm, Round Hole"/>
    <s v="2.0 x 10"/>
    <s v="L230303301"/>
    <n v="20"/>
    <n v="69875.829545454544"/>
    <n v="1397516.5909090908"/>
    <m/>
    <s v="BioRay 20230502"/>
    <m/>
    <m/>
    <m/>
    <x v="0"/>
  </r>
  <r>
    <x v="56"/>
    <x v="4"/>
    <s v="Anchorage"/>
    <x v="0"/>
    <s v="A-1PL-211508"/>
    <s v="A-1PL  Anchorage  Screw 1.5 x 8 mm, Round Hole"/>
    <s v="1.5 x 8"/>
    <s v="L220602101"/>
    <n v="-5"/>
    <n v="65949.40444444443"/>
    <n v="-329747.02222222218"/>
    <m/>
    <m/>
    <n v="20230092"/>
    <s v="Smile Arc (Martinelli)"/>
    <m/>
    <x v="1"/>
  </r>
  <r>
    <x v="42"/>
    <x v="3"/>
    <s v="Anchorage"/>
    <x v="0"/>
    <s v="A-1PL-212012"/>
    <s v="A-1PL  Anchorage  Screw 2.0 x 12 mm, Round Hole"/>
    <s v="2.0 x 12"/>
    <s v="L230105301"/>
    <n v="-7"/>
    <n v="81594"/>
    <n v="-571158"/>
    <m/>
    <m/>
    <m/>
    <s v="Se devuelven 2x12 en vez de 2x14 por solicitud de Silivia y aprobación de Savir."/>
    <s v="Silvia Telléz"/>
    <x v="0"/>
  </r>
  <r>
    <x v="56"/>
    <x v="4"/>
    <s v="Instrument"/>
    <x v="0"/>
    <n v="3318055"/>
    <s v="Contra Angle Driver set "/>
    <s v="Contra Angulo"/>
    <m/>
    <n v="-1"/>
    <n v="1267585.2969696971"/>
    <n v="-1267585.2969696971"/>
    <m/>
    <m/>
    <n v="20230093"/>
    <s v="MediLine (JJ Grand Prix - Guatemala)"/>
    <m/>
    <x v="2"/>
  </r>
  <r>
    <x v="56"/>
    <x v="4"/>
    <s v="Anchorage"/>
    <x v="0"/>
    <s v="A-1PIZC-212014"/>
    <s v="A-1P IZC  Anchorage  Screw 2.0 x 14 mm, Half Threaded, Round Hole"/>
    <s v="IZC 2 x 14"/>
    <s v="L221113401"/>
    <n v="-18"/>
    <n v="104905"/>
    <n v="-1888290"/>
    <s v="COP"/>
    <m/>
    <n v="20230094"/>
    <s v="MediLine (JJ Grand Prix - Guatemala)"/>
    <m/>
    <x v="2"/>
  </r>
  <r>
    <x v="56"/>
    <x v="4"/>
    <s v="Anchorage"/>
    <x v="0"/>
    <s v="A-1PIZC-212014"/>
    <s v="A-1P IZC  Anchorage  Screw 2.0 x 14 mm, Half Threaded, Round Hole"/>
    <s v="IZC 2 x 14"/>
    <s v="L220603201"/>
    <n v="-2"/>
    <n v="84287.164444444439"/>
    <n v="-168574.32888888888"/>
    <s v="COP"/>
    <m/>
    <n v="20230094"/>
    <s v="MediLine (JJ Grand Prix - Guatemala)"/>
    <m/>
    <x v="2"/>
  </r>
  <r>
    <x v="56"/>
    <x v="4"/>
    <s v="Anchorage"/>
    <x v="0"/>
    <s v="A-1PIZC-212017"/>
    <s v="A-1P IZC  Anchorage  Screw 2.0 x 17 mm, Half Threaded, Round Hole"/>
    <s v="IZC 2 x 17"/>
    <s v="L220922201"/>
    <n v="-8"/>
    <n v="84287.164444444439"/>
    <n v="-674297.31555555551"/>
    <s v="COP"/>
    <m/>
    <n v="20230094"/>
    <s v="MediLine (JJ Grand Prix - Guatemala)"/>
    <m/>
    <x v="2"/>
  </r>
  <r>
    <x v="56"/>
    <x v="4"/>
    <s v="Anchorage"/>
    <x v="0"/>
    <s v="A-1PIZC-212017"/>
    <s v="A-1P IZC  Anchorage  Screw 2.0 x 17 mm, Half Threaded, Round Hole"/>
    <s v="IZC 2 x 17"/>
    <s v="L221110301"/>
    <n v="-3"/>
    <n v="104905"/>
    <n v="-314715"/>
    <s v="COP"/>
    <m/>
    <n v="20230094"/>
    <s v="MediLine (JJ Grand Prix - Guatemala)"/>
    <m/>
    <x v="2"/>
  </r>
  <r>
    <x v="56"/>
    <x v="4"/>
    <s v="Anchorage"/>
    <x v="0"/>
    <s v="A-1PL-211508"/>
    <s v="A-1PL  Anchorage  Screw 1.5 x 8 mm, Round Hole"/>
    <s v="1.5 x 8"/>
    <s v="L211100801"/>
    <n v="-1"/>
    <n v="73331"/>
    <n v="-73331"/>
    <m/>
    <m/>
    <n v="20230095"/>
    <s v="Dr Carlos Ramiro Llusca (Ecuador)"/>
    <m/>
    <x v="1"/>
  </r>
  <r>
    <x v="56"/>
    <x v="4"/>
    <s v="Anchorage"/>
    <x v="0"/>
    <s v="A-1PL-211508"/>
    <s v="A-1PL  Anchorage  Screw 1.5 x 8 mm, Round Hole"/>
    <s v="1.5 x 8"/>
    <s v="L220602101"/>
    <n v="-15"/>
    <n v="65949.40444444443"/>
    <n v="-989241.06666666642"/>
    <m/>
    <m/>
    <n v="20230095"/>
    <s v="Dr Carlos Ramiro Llusca (Ecuador)"/>
    <m/>
    <x v="1"/>
  </r>
  <r>
    <x v="56"/>
    <x v="4"/>
    <s v="Anchorage"/>
    <x v="0"/>
    <s v="A-1PL-212008"/>
    <s v="A-1PL  Anchorage  Screw 2.0 x 8 mm, Round Hole"/>
    <s v="2.0 x 8"/>
    <s v="L220504801"/>
    <n v="-16"/>
    <n v="81594"/>
    <n v="-1305504"/>
    <m/>
    <m/>
    <n v="20230095"/>
    <s v="Dr Carlos Ramiro Llusca (Ecuador)"/>
    <m/>
    <x v="1"/>
  </r>
  <r>
    <x v="54"/>
    <x v="2"/>
    <s v="Anchorage"/>
    <x v="0"/>
    <s v="A-1PL-212010"/>
    <s v="A-1PL  Anchorage  Screw 2.0 x 10 mm, Round Hole"/>
    <s v="2.0 x 10"/>
    <s v="L230401801"/>
    <n v="50"/>
    <n v="69875.829545454544"/>
    <n v="3493791.4772727271"/>
    <s v="COP"/>
    <s v="BioRay 20230502"/>
    <m/>
    <m/>
    <m/>
    <x v="0"/>
  </r>
  <r>
    <x v="42"/>
    <x v="4"/>
    <s v="Anchorage"/>
    <x v="0"/>
    <s v="A-1PL-212012"/>
    <s v="A-1PL  Anchorage  Screw 2.0 x 12 mm, Round Hole"/>
    <s v="2.0 x 12"/>
    <s v="L230105301"/>
    <n v="-15"/>
    <n v="81594"/>
    <n v="-1223910"/>
    <m/>
    <m/>
    <n v="20230074"/>
    <s v="Dr Carlos Ramiro Llusca (Ecuador)"/>
    <m/>
    <x v="1"/>
  </r>
  <r>
    <x v="56"/>
    <x v="4"/>
    <s v="Anchorage"/>
    <x v="0"/>
    <s v="A-1PL-212014"/>
    <s v="A-1PL  Anchorage  Screw 2.0 x 14 mm, Round Hole"/>
    <s v="2.0 x 14"/>
    <s v="L220900201"/>
    <n v="-25"/>
    <n v="69875.829545454544"/>
    <n v="-1746895.7386363635"/>
    <s v="COP"/>
    <m/>
    <n v="20230095"/>
    <s v="Dr Carlos Ramiro Llusca (Ecuador)"/>
    <m/>
    <x v="1"/>
  </r>
  <r>
    <x v="56"/>
    <x v="4"/>
    <s v="Anchorage"/>
    <x v="0"/>
    <s v="A-1PIZC-212014"/>
    <s v="A-1P IZC  Anchorage  Screw 2.0 x 14 mm, Half Threaded, Round Hole"/>
    <s v="IZC 2 x 14"/>
    <s v="L220603201"/>
    <n v="-5"/>
    <n v="84287.164444444439"/>
    <n v="-421435.82222222222"/>
    <s v="COP"/>
    <m/>
    <n v="20230095"/>
    <s v="Dr Carlos Ramiro Llusca (Ecuador)"/>
    <m/>
    <x v="1"/>
  </r>
  <r>
    <x v="56"/>
    <x v="4"/>
    <s v="Anchorage"/>
    <x v="0"/>
    <s v="A-1PIZC-212017"/>
    <s v="A-1P IZC  Anchorage  Screw 2.0 x 17 mm, Half Threaded, Round Hole"/>
    <s v="IZC 2 x 17"/>
    <s v="L221110301"/>
    <n v="-17"/>
    <n v="104905"/>
    <n v="-1783385"/>
    <s v="COP"/>
    <m/>
    <n v="20230095"/>
    <s v="Dr Carlos Ramiro Llusca (Ecuador)"/>
    <m/>
    <x v="1"/>
  </r>
  <r>
    <x v="56"/>
    <x v="4"/>
    <s v="Instrument"/>
    <x v="0"/>
    <n v="3318225"/>
    <s v="Blade for Engine"/>
    <s v="Blade for Engine"/>
    <m/>
    <n v="-1"/>
    <n v="153420.53519000002"/>
    <n v="-153420.53519000002"/>
    <s v="COP"/>
    <m/>
    <n v="20230095"/>
    <s v="Dr Carlos Ramiro Llusca (Ecuador)"/>
    <m/>
    <x v="1"/>
  </r>
  <r>
    <x v="57"/>
    <x v="4"/>
    <s v="Instrument"/>
    <x v="1"/>
    <s v="820-029"/>
    <s v="Mango anclaje rápido, corto-mini implante"/>
    <s v="Mango"/>
    <n v="50359"/>
    <n v="-1"/>
    <n v="647360"/>
    <n v="-647360"/>
    <m/>
    <m/>
    <n v="20230085"/>
    <s v="COIDES"/>
    <m/>
    <x v="3"/>
  </r>
  <r>
    <x v="57"/>
    <x v="4"/>
    <s v="Instrument"/>
    <x v="1"/>
    <s v="820-029"/>
    <s v="Mango anclaje rápido, corto-mini implante"/>
    <s v="Mango"/>
    <n v="50359"/>
    <n v="-9"/>
    <n v="647360"/>
    <n v="-5826240"/>
    <m/>
    <m/>
    <n v="20230085"/>
    <s v="COIDES"/>
    <m/>
    <x v="3"/>
  </r>
  <r>
    <x v="57"/>
    <x v="4"/>
    <s v="Instrument"/>
    <x v="1"/>
    <s v="820-031"/>
    <s v="Extensión mini implante"/>
    <s v="Extensión"/>
    <n v="50362"/>
    <n v="-10"/>
    <n v="102340"/>
    <n v="-1023400"/>
    <m/>
    <m/>
    <n v="20230085"/>
    <s v="COIDES"/>
    <m/>
    <x v="3"/>
  </r>
  <r>
    <x v="57"/>
    <x v="4"/>
    <s v="Instrument"/>
    <x v="1"/>
    <s v="820-028"/>
    <s v="Mango para contra ángulo - mini implante"/>
    <s v="UNICO"/>
    <m/>
    <n v="-5"/>
    <n v="145000"/>
    <n v="-725000"/>
    <s v="COP"/>
    <m/>
    <n v="20230085"/>
    <s v="COIDES"/>
    <m/>
    <x v="3"/>
  </r>
  <r>
    <x v="57"/>
    <x v="4"/>
    <s v="Instrument"/>
    <x v="1"/>
    <s v="820-028"/>
    <s v="Mango para contra ángulo - mini implante"/>
    <s v="UNICO"/>
    <n v="50360"/>
    <n v="-1"/>
    <n v="145000"/>
    <n v="-145000"/>
    <s v="COP"/>
    <m/>
    <n v="20230085"/>
    <s v="COIDES"/>
    <m/>
    <x v="3"/>
  </r>
  <r>
    <x v="57"/>
    <x v="4"/>
    <s v="Instrument"/>
    <x v="1"/>
    <s v="820-032"/>
    <s v="Extensión corta, 25mm, mini implante, para contra ángulo"/>
    <s v="Blade for Engine"/>
    <m/>
    <n v="-6"/>
    <n v="83600"/>
    <n v="-501600"/>
    <m/>
    <m/>
    <n v="20230085"/>
    <s v="COIDES"/>
    <m/>
    <x v="3"/>
  </r>
  <r>
    <x v="58"/>
    <x v="4"/>
    <s v="Anchorage"/>
    <x v="1"/>
    <s v="TSXX-LOA2014"/>
    <s v="TORNILLO SOLUTION LOGIC-A 2.0 MM X 14 MM"/>
    <s v="2.0 X 14"/>
    <s v="EE148377X1"/>
    <n v="-10"/>
    <n v="51750"/>
    <n v="-517500"/>
    <m/>
    <m/>
    <n v="20230097"/>
    <s v="Rodrigo García (Costa Rica)"/>
    <s v="COIDES"/>
    <x v="2"/>
  </r>
  <r>
    <x v="58"/>
    <x v="4"/>
    <s v="Anchorage"/>
    <x v="1"/>
    <s v="TSXX-LOA2008"/>
    <s v="TORNILLO SOLUTION LOGIC-A 2.0 MM X 8.0 MM"/>
    <s v="2.0 x 8"/>
    <s v="EE133301X1R2"/>
    <n v="-2"/>
    <n v="51750"/>
    <n v="-103500"/>
    <m/>
    <m/>
    <n v="20230097"/>
    <s v="Rodrigo García (Costa Rica)"/>
    <s v="COIDES"/>
    <x v="2"/>
  </r>
  <r>
    <x v="56"/>
    <x v="4"/>
    <s v="Anchorage"/>
    <x v="0"/>
    <s v="A-1PL-212010"/>
    <s v="A-1PL  Anchorage  Screw 2.0 x 10 mm, Round Hole"/>
    <s v="2.0 x 10"/>
    <s v="L221110401"/>
    <n v="-13"/>
    <n v="81594"/>
    <n v="-1060722"/>
    <m/>
    <m/>
    <n v="20230092"/>
    <s v="Smile Arc (Martinelli)"/>
    <m/>
    <x v="1"/>
  </r>
  <r>
    <x v="56"/>
    <x v="4"/>
    <s v="Anchorage"/>
    <x v="0"/>
    <s v="A-1PL-212010"/>
    <s v="A-1PL  Anchorage  Screw 2.0 x 10 mm, Round Hole"/>
    <s v="2.0 x 10"/>
    <s v="L220923001"/>
    <n v="-7"/>
    <n v="81594"/>
    <n v="-571158"/>
    <m/>
    <m/>
    <n v="20230092"/>
    <s v="Smile Arc (Martinelli)"/>
    <m/>
    <x v="1"/>
  </r>
  <r>
    <x v="58"/>
    <x v="4"/>
    <s v="Anchorage"/>
    <x v="1"/>
    <s v="TSXX-LOA1508"/>
    <s v="TORNILLO SOLUTION LOGIC-A 1.5 MM X 8.0 MM"/>
    <s v="1.5 x 8"/>
    <s v="EE148344X2"/>
    <n v="-10"/>
    <n v="51750"/>
    <n v="-517500"/>
    <m/>
    <m/>
    <n v="20230097"/>
    <s v="Rodrigo García (Costa Rica)"/>
    <s v="COIDES"/>
    <x v="2"/>
  </r>
  <r>
    <x v="53"/>
    <x v="1"/>
    <s v="Anchorage"/>
    <x v="1"/>
    <s v="TSXX-LOA2012"/>
    <s v="TORNILLO SOLUTION LOGIC-A 2.0 MM X 12 MM"/>
    <s v="2.0 X 12"/>
    <s v="EE156003X1"/>
    <n v="-100"/>
    <n v="51750"/>
    <n v="-5175000"/>
    <m/>
    <m/>
    <m/>
    <s v="Orthopremium"/>
    <m/>
    <x v="0"/>
  </r>
  <r>
    <x v="59"/>
    <x v="0"/>
    <s v="Anchorage"/>
    <x v="0"/>
    <s v="A-1N-211508"/>
    <s v="A-1N Anchorage screw 1.5 x 8mm, None-head, w/groove (Brackeet screw) "/>
    <s v="1.5 x 8 BS"/>
    <s v="L191121001"/>
    <n v="10"/>
    <n v="1"/>
    <n v="10"/>
    <s v="USD"/>
    <s v="Inventario recibido de Elsa Arango"/>
    <m/>
    <m/>
    <m/>
    <x v="0"/>
  </r>
  <r>
    <x v="59"/>
    <x v="0"/>
    <s v="Anchorage"/>
    <x v="0"/>
    <s v="A-1N-212008"/>
    <s v="A-1N Anchorage screw 2.0 x 8mm, None-head, w/groove (Brackeet screw) "/>
    <s v="2.0 x 8 BS"/>
    <s v="L200300701"/>
    <n v="10"/>
    <n v="18"/>
    <n v="180"/>
    <s v="USD"/>
    <s v="Inventario recibido de Elsa Arango"/>
    <m/>
    <m/>
    <m/>
    <x v="0"/>
  </r>
  <r>
    <x v="60"/>
    <x v="3"/>
    <s v="Anchorage"/>
    <x v="1"/>
    <s v="TSXX-LOA2017"/>
    <s v="TORNILLO SOLUTION LOGIC-A 2.0 MM X 17 MM"/>
    <s v="2.0 X 17"/>
    <s v="EE148379X1"/>
    <n v="-1"/>
    <n v="51750"/>
    <n v="-51750"/>
    <m/>
    <m/>
    <m/>
    <s v="Curso SCO - Dra Elsa Arango"/>
    <s v="Virgina Hurtado"/>
    <x v="0"/>
  </r>
  <r>
    <x v="60"/>
    <x v="3"/>
    <s v="Anchorage"/>
    <x v="1"/>
    <s v="TSXX-LOART2012"/>
    <s v="TORNILLO SOLUTION LOGIC-A ROSCA TOTAL 2.0 MM X 12 MM"/>
    <s v="2.0 x 12 Total"/>
    <s v="EE148384X1"/>
    <n v="-1"/>
    <n v="51750"/>
    <n v="-51750"/>
    <m/>
    <m/>
    <m/>
    <s v="Curso SCO - Dra Elsa Arango"/>
    <s v="Virgina Hurtado"/>
    <x v="0"/>
  </r>
  <r>
    <x v="53"/>
    <x v="1"/>
    <s v="Anchorage"/>
    <x v="1"/>
    <s v="TSXX-LOA2012"/>
    <s v="TORNILLO SOLUTION LOGIC-A 2.0 MM X 12 MM"/>
    <s v="2.0 X 12"/>
    <s v="EE156004X1"/>
    <n v="-100"/>
    <n v="51750"/>
    <n v="-5175000"/>
    <m/>
    <m/>
    <m/>
    <s v="Orthopremium"/>
    <m/>
    <x v="0"/>
  </r>
  <r>
    <x v="60"/>
    <x v="3"/>
    <s v="Anchorage"/>
    <x v="1"/>
    <s v="TSXX-LOA2014"/>
    <s v="TORNILLO SOLUTION LOGIC-A 2.0 MM X 14 MM"/>
    <s v="2.0 X 14"/>
    <s v="EE148377X1"/>
    <n v="-1"/>
    <n v="51750"/>
    <n v="-51750"/>
    <m/>
    <m/>
    <m/>
    <s v="Curso SCO - Dra Elsa Arango"/>
    <s v="Virgina Hurtado"/>
    <x v="0"/>
  </r>
  <r>
    <x v="60"/>
    <x v="3"/>
    <s v="Anchorage"/>
    <x v="1"/>
    <s v="TSXX-LOACE1508"/>
    <s v="TORNILLO SOLUTION LOGIC-A CABEZA ESFERICA 1.5 MM X 80"/>
    <s v="Dual 1.5 x 8"/>
    <s v="EE149532X1"/>
    <n v="-1"/>
    <n v="51750"/>
    <n v="-51750"/>
    <m/>
    <m/>
    <m/>
    <s v="Curso SCO - Dra Elsa Arango"/>
    <s v="Virgina Hurtado"/>
    <x v="0"/>
  </r>
  <r>
    <x v="60"/>
    <x v="3"/>
    <s v="Anchorage"/>
    <x v="1"/>
    <s v="TSXX-LOA1508"/>
    <s v="TORNILLO SOLUTION LOGIC-A 1.5 MM X 8.0 MM"/>
    <s v="1.5 x 8"/>
    <s v="EE148348X1"/>
    <n v="-1"/>
    <n v="51750"/>
    <n v="-51750"/>
    <m/>
    <m/>
    <m/>
    <s v="Curso SCO - Dra Elsa Arango"/>
    <s v="Virgina Hurtado"/>
    <x v="0"/>
  </r>
  <r>
    <x v="60"/>
    <x v="3"/>
    <s v="Anchorage"/>
    <x v="1"/>
    <s v="TSXX-LOA2008"/>
    <s v="TORNILLO SOLUTION LOGIC-A 2.0 MM X 8.0 MM"/>
    <s v="2.0 x 8"/>
    <s v="EE148350X1"/>
    <n v="-1"/>
    <n v="51750"/>
    <n v="-51750"/>
    <m/>
    <m/>
    <m/>
    <s v="Curso SCO - Dra Elsa Arango"/>
    <s v="Virgina Hurtado"/>
    <x v="0"/>
  </r>
  <r>
    <x v="56"/>
    <x v="4"/>
    <s v="Anchorage"/>
    <x v="0"/>
    <s v="A-1PL-212010"/>
    <s v="A-1PL  Anchorage  Screw 2.0 x 10 mm, Round Hole"/>
    <s v="2.0 x 10"/>
    <s v="L220923001"/>
    <n v="-22"/>
    <n v="81594"/>
    <n v="-1795068"/>
    <m/>
    <m/>
    <n v="20230095"/>
    <s v="Dr Carlos Ramiro Llusca (Ecuador)"/>
    <m/>
    <x v="1"/>
  </r>
  <r>
    <x v="60"/>
    <x v="3"/>
    <s v="Instrument"/>
    <x v="1"/>
    <s v="820-028"/>
    <s v="Mango para contra ángulo - mini implante"/>
    <s v="UNICO"/>
    <n v="50360"/>
    <n v="-1"/>
    <n v="145000"/>
    <n v="-145000"/>
    <m/>
    <m/>
    <m/>
    <s v="Curso SCO - Dra Elsa Arango"/>
    <s v="Virgina Hurtado"/>
    <x v="0"/>
  </r>
  <r>
    <x v="60"/>
    <x v="3"/>
    <s v="Instrument"/>
    <x v="1"/>
    <s v="820-031"/>
    <s v="Extensión mini implante"/>
    <s v="Extensión"/>
    <n v="50362"/>
    <n v="-5"/>
    <n v="102340"/>
    <n v="-511700"/>
    <m/>
    <m/>
    <m/>
    <s v="Curso SCO - Dra Elsa Arango"/>
    <s v="Virgina Hurtado"/>
    <x v="0"/>
  </r>
  <r>
    <x v="60"/>
    <x v="3"/>
    <s v="Instrument"/>
    <x v="1"/>
    <s v="820-029"/>
    <s v="Mango anclaje rápido, corto-mini implante"/>
    <s v="Mango"/>
    <n v="50359"/>
    <n v="-6"/>
    <n v="647360"/>
    <n v="-3884160"/>
    <m/>
    <m/>
    <m/>
    <s v="Curso SCO - Dra Elsa Arango"/>
    <s v="Virgina Hurtado"/>
    <x v="0"/>
  </r>
  <r>
    <x v="60"/>
    <x v="3"/>
    <s v="Instrument"/>
    <x v="1"/>
    <s v="820-032"/>
    <s v="Extensión corta, 25mm, mini implante, para contra ángulo"/>
    <s v="Blade for Engine"/>
    <m/>
    <n v="-1"/>
    <n v="83600"/>
    <n v="-83600"/>
    <m/>
    <m/>
    <m/>
    <s v="Curso SCO - Dra Elsa Arango"/>
    <s v="Virgina Hurtado"/>
    <x v="0"/>
  </r>
  <r>
    <x v="61"/>
    <x v="3"/>
    <s v="Anchorage"/>
    <x v="1"/>
    <s v="TSXX-LOA2017"/>
    <s v="TORNILLO SOLUTION LOGIC-A 2.0 MM X 17 MM"/>
    <s v="2.0 X 17"/>
    <s v="EE148379X1"/>
    <n v="-1"/>
    <n v="51750"/>
    <n v="-51750"/>
    <m/>
    <m/>
    <m/>
    <s v="Curso SCO - Dra Elsa Arango"/>
    <s v="Virgina Hurtado"/>
    <x v="0"/>
  </r>
  <r>
    <x v="61"/>
    <x v="3"/>
    <s v="Anchorage"/>
    <x v="1"/>
    <s v="TSXX-LOART2012"/>
    <s v="TORNILLO SOLUTION LOGIC-A ROSCA TOTAL 2.0 MM X 12 MM"/>
    <s v="2.0 x 12 Total"/>
    <s v="EE148384X1"/>
    <n v="1"/>
    <n v="51750"/>
    <n v="51750"/>
    <m/>
    <m/>
    <m/>
    <s v="Curso SCO - Dra Elsa Arango"/>
    <s v="Virgina Hurtado"/>
    <x v="0"/>
  </r>
  <r>
    <x v="58"/>
    <x v="4"/>
    <s v="Anchorage"/>
    <x v="1"/>
    <s v="TSXX-LOA2012"/>
    <s v="TORNILLO SOLUTION LOGIC-A 2.0 MM X 12 MM"/>
    <s v="2.0 X 12"/>
    <s v="EE148360X1"/>
    <n v="-10"/>
    <n v="51750"/>
    <n v="-517500"/>
    <m/>
    <m/>
    <n v="20230097"/>
    <s v="Rodrigo García (Costa Rica)"/>
    <s v="COIDES"/>
    <x v="2"/>
  </r>
  <r>
    <x v="61"/>
    <x v="3"/>
    <s v="Anchorage"/>
    <x v="1"/>
    <s v="TSXX-LOA2014"/>
    <s v="TORNILLO SOLUTION LOGIC-A 2.0 MM X 14 MM"/>
    <s v="2.0 X 14"/>
    <s v="EE148377X1"/>
    <n v="1"/>
    <n v="51750"/>
    <n v="51750"/>
    <m/>
    <m/>
    <m/>
    <s v="Curso SCO - Dra Elsa Arango"/>
    <s v="Virgina Hurtado"/>
    <x v="0"/>
  </r>
  <r>
    <x v="61"/>
    <x v="3"/>
    <s v="Anchorage"/>
    <x v="1"/>
    <s v="TSXX-LOACE1508"/>
    <s v="TORNILLO SOLUTION LOGIC-A CABEZA ESFERICA 1.5 MM X 80"/>
    <s v="Dual 1.5 x 8"/>
    <s v="EE149532X1"/>
    <n v="1"/>
    <n v="51750"/>
    <n v="51750"/>
    <m/>
    <m/>
    <m/>
    <s v="Curso SCO - Dra Elsa Arango"/>
    <s v="Virgina Hurtado"/>
    <x v="0"/>
  </r>
  <r>
    <x v="61"/>
    <x v="3"/>
    <s v="Anchorage"/>
    <x v="1"/>
    <s v="TSXX-LOA1508"/>
    <s v="TORNILLO SOLUTION LOGIC-A 1.5 MM X 8.0 MM"/>
    <s v="1.5 x 8"/>
    <s v="EE148348X1"/>
    <n v="1"/>
    <n v="51750"/>
    <n v="51750"/>
    <m/>
    <m/>
    <m/>
    <s v="Curso SCO - Dra Elsa Arango"/>
    <s v="Virgina Hurtado"/>
    <x v="0"/>
  </r>
  <r>
    <x v="61"/>
    <x v="3"/>
    <s v="Anchorage"/>
    <x v="1"/>
    <s v="TSXX-LOA2008"/>
    <s v="TORNILLO SOLUTION LOGIC-A 2.0 MM X 8.0 MM"/>
    <s v="2.0 x 8"/>
    <s v="EE148350X1"/>
    <n v="1"/>
    <n v="51750"/>
    <n v="51750"/>
    <m/>
    <m/>
    <m/>
    <s v="Curso SCO - Dra Elsa Arango"/>
    <s v="Virgina Hurtado"/>
    <x v="0"/>
  </r>
  <r>
    <x v="58"/>
    <x v="4"/>
    <s v="Anchorage"/>
    <x v="1"/>
    <s v="TSXX-LOA2010"/>
    <s v="TORNILLO SOLUTION LOGIC-A 2.0 MM X 10 MM"/>
    <s v="2.0 X 10"/>
    <s v="EE148355X1"/>
    <n v="-2"/>
    <n v="51750"/>
    <n v="-103500"/>
    <m/>
    <m/>
    <n v="20230097"/>
    <s v="Rodrigo García (Costa Rica)"/>
    <s v="COIDES"/>
    <x v="2"/>
  </r>
  <r>
    <x v="61"/>
    <x v="3"/>
    <s v="Instrument"/>
    <x v="1"/>
    <s v="820-028"/>
    <s v="Mango para contra ángulo - mini implante"/>
    <s v="UNICO"/>
    <n v="50360"/>
    <n v="-1"/>
    <n v="145000"/>
    <n v="-145000"/>
    <m/>
    <m/>
    <m/>
    <s v="Curso SCO - Dra Elsa Arango"/>
    <s v="Virgina Hurtado"/>
    <x v="0"/>
  </r>
  <r>
    <x v="61"/>
    <x v="3"/>
    <s v="Instrument"/>
    <x v="1"/>
    <s v="820-031"/>
    <s v="Extensión mini implante"/>
    <s v="Extensión"/>
    <n v="50362"/>
    <n v="-5"/>
    <n v="102340"/>
    <n v="-511700"/>
    <m/>
    <m/>
    <m/>
    <s v="Curso SCO - Dra Elsa Arango"/>
    <s v="Virgina Hurtado"/>
    <x v="0"/>
  </r>
  <r>
    <x v="61"/>
    <x v="3"/>
    <s v="Instrument"/>
    <x v="1"/>
    <s v="820-029"/>
    <s v="Mango anclaje rápido, corto-mini implante"/>
    <s v="Mango"/>
    <n v="50359"/>
    <n v="-6"/>
    <n v="647360"/>
    <n v="-3884160"/>
    <m/>
    <m/>
    <m/>
    <s v="devolucion  Dra Elsa Arango"/>
    <s v="Virgina Hurtado"/>
    <x v="0"/>
  </r>
  <r>
    <x v="61"/>
    <x v="3"/>
    <s v="Instrument"/>
    <x v="1"/>
    <s v="820-032"/>
    <s v="Extensión corta, 25mm, mini implante, para contra ángulo"/>
    <s v="Blade for Engine"/>
    <m/>
    <n v="3"/>
    <n v="83600"/>
    <n v="250800"/>
    <m/>
    <m/>
    <m/>
    <s v="Curso SCO - Dra Elsa Arango"/>
    <s v="Virgina Hurtado"/>
    <x v="0"/>
  </r>
  <r>
    <x v="62"/>
    <x v="3"/>
    <s v="Anchorage"/>
    <x v="0"/>
    <s v="A-1PIZC-212014"/>
    <s v="A-1P IZC  Anchorage  Screw 2.0 x 14 mm, Half Threaded, Round Hole"/>
    <s v="IZC 2 x 14"/>
    <s v="L220414901"/>
    <n v="4"/>
    <n v="88882"/>
    <n v="8888200"/>
    <s v="COP"/>
    <m/>
    <m/>
    <s v="Préstamo para Perú"/>
    <s v="Silvia Tellez"/>
    <x v="0"/>
  </r>
  <r>
    <x v="62"/>
    <x v="3"/>
    <s v="Anchorage"/>
    <x v="0"/>
    <s v="A-1PIZC-212014"/>
    <s v="A-1P IZC  Anchorage  Screw 2.0 x 14 mm, Half Threaded, Round Hole"/>
    <s v="IZC 2 x 14"/>
    <s v="L221108401"/>
    <n v="2"/>
    <n v="84287.164444444439"/>
    <n v="9271588.0888888892"/>
    <s v="COP"/>
    <m/>
    <m/>
    <s v="Préstamo para Perú"/>
    <s v="Silvia Tellez"/>
    <x v="0"/>
  </r>
  <r>
    <x v="62"/>
    <x v="3"/>
    <s v="Anchorage"/>
    <x v="0"/>
    <s v="A-1PIZC-212014"/>
    <s v="A-1P IZC  Anchorage  Screw 2.0 x 14 mm, Half Threaded, Round Hole"/>
    <s v="IZC 2 x 14"/>
    <s v="L221113401"/>
    <n v="1"/>
    <n v="104905"/>
    <n v="10490500"/>
    <s v="COP"/>
    <m/>
    <m/>
    <s v="Préstamo para Perú"/>
    <s v="Silvia Tellez"/>
    <x v="0"/>
  </r>
  <r>
    <x v="62"/>
    <x v="4"/>
    <s v="Anchorage"/>
    <x v="0"/>
    <s v="A-1PIZC-212014"/>
    <s v="A-1P IZC  Anchorage  Screw 2.0 x 14 mm, Half Threaded, Round Hole"/>
    <s v="IZC 2 x 14"/>
    <s v="L220414901"/>
    <n v="-4"/>
    <n v="88882"/>
    <n v="-622174"/>
    <s v="COP"/>
    <m/>
    <n v="20230105"/>
    <s v="Sideral Business (Perú - Roger Echaiz)"/>
    <m/>
    <x v="1"/>
  </r>
  <r>
    <x v="62"/>
    <x v="4"/>
    <s v="Anchorage"/>
    <x v="0"/>
    <s v="A-1PIZC-212014"/>
    <s v="A-1P IZC  Anchorage  Screw 2.0 x 14 mm, Half Threaded, Round Hole"/>
    <s v="IZC 2 x 14"/>
    <s v="L221108401"/>
    <n v="-2"/>
    <n v="84287.164444444439"/>
    <n v="-84287.164444444439"/>
    <s v="COP"/>
    <m/>
    <n v="20230105"/>
    <s v="Sideral Business (Perú - Roger Echaiz)"/>
    <m/>
    <x v="1"/>
  </r>
  <r>
    <x v="62"/>
    <x v="4"/>
    <s v="Anchorage"/>
    <x v="0"/>
    <s v="A-1PIZC-212014"/>
    <s v="A-1P IZC  Anchorage  Screw 2.0 x 14 mm, Half Threaded, Round Hole"/>
    <s v="IZC 2 x 14"/>
    <s v="L221113401"/>
    <n v="-1"/>
    <n v="104905"/>
    <n v="-524525"/>
    <s v="COP"/>
    <m/>
    <n v="20230105"/>
    <s v="Sideral Business (Perú - Roger Echaiz)"/>
    <m/>
    <x v="1"/>
  </r>
  <r>
    <x v="58"/>
    <x v="4"/>
    <s v="Anchorage"/>
    <x v="1"/>
    <s v="TSXX-LOA2010"/>
    <s v="TORNILLO SOLUTION LOGIC-A 2.0 MM X 10 MM"/>
    <s v="2.0 X 10"/>
    <s v="EE148359X1"/>
    <n v="-3"/>
    <n v="51750"/>
    <n v="-155250"/>
    <m/>
    <m/>
    <n v="20230097"/>
    <s v="Rodrigo García (Costa Rica)"/>
    <s v="COIDES"/>
    <x v="2"/>
  </r>
  <r>
    <x v="43"/>
    <x v="4"/>
    <s v="Anchorage"/>
    <x v="0"/>
    <s v="A-1PL-212012"/>
    <s v="A-1PL  Anchorage  Screw 2.0 x 12 mm, Round Hole"/>
    <s v="2.0 x 12"/>
    <s v="L230105301"/>
    <n v="-5"/>
    <n v="81594"/>
    <n v="-407970"/>
    <m/>
    <m/>
    <n v="20230077"/>
    <s v="MediLine (JJ Grand Prix - Guatemala)"/>
    <m/>
    <x v="2"/>
  </r>
  <r>
    <x v="63"/>
    <x v="2"/>
    <s v="Anchorage"/>
    <x v="0"/>
    <s v="A-1N-211508"/>
    <s v="A-1N Anchorage screw 1.5 x 8mm, None-head, w/groove (Brackeet screw) "/>
    <s v="1.5 x 8 BS"/>
    <s v="L191121001"/>
    <n v="5"/>
    <n v="1"/>
    <n v="5"/>
    <s v="USD"/>
    <s v="FEV8585 - Orthopremium"/>
    <m/>
    <m/>
    <m/>
    <x v="0"/>
  </r>
  <r>
    <x v="63"/>
    <x v="2"/>
    <s v="Anchorage"/>
    <x v="0"/>
    <s v="A-1PL-211508"/>
    <s v="A-1PL  Anchorage  Screw 1.5 x 8 mm, Round Hole"/>
    <s v="1.5 x 8"/>
    <s v=" L230509301"/>
    <n v="50"/>
    <n v="69131"/>
    <n v="3456550"/>
    <m/>
    <s v="FEV8585 - Orthopremium"/>
    <m/>
    <m/>
    <m/>
    <x v="0"/>
  </r>
  <r>
    <x v="63"/>
    <x v="2"/>
    <s v="Anchorage"/>
    <x v="0"/>
    <s v="A-1PL-212008"/>
    <s v="A-1PL  Anchorage  Screw 2.0 x 8 mm, Round Hole"/>
    <s v="2.0 x 8"/>
    <s v=" L230402901"/>
    <n v="60"/>
    <n v="69131"/>
    <n v="4147860"/>
    <m/>
    <s v="FEV8585 - Orthopremium"/>
    <m/>
    <m/>
    <m/>
    <x v="0"/>
  </r>
  <r>
    <x v="60"/>
    <x v="3"/>
    <s v="Anchorage"/>
    <x v="1"/>
    <s v="TSXX-LOA2010"/>
    <s v="TORNILLO SOLUTION LOGIC-A 2.0 MM X 10 MM"/>
    <s v="2.0 X 10"/>
    <s v="EE148353X1"/>
    <n v="-1"/>
    <n v="51750"/>
    <n v="-51750"/>
    <m/>
    <m/>
    <m/>
    <s v="Curso SCO - Dra Elsa Arango"/>
    <s v="Virgina Hurtado"/>
    <x v="0"/>
  </r>
  <r>
    <x v="45"/>
    <x v="4"/>
    <s v="Anchorage"/>
    <x v="0"/>
    <s v="A-1PL-212012"/>
    <s v="A-1PL  Anchorage  Screw 2.0 x 12 mm, Round Hole"/>
    <s v="2.0 x 12"/>
    <s v="L230105301"/>
    <n v="-20"/>
    <n v="81594"/>
    <n v="-1631880"/>
    <m/>
    <m/>
    <n v="20230080"/>
    <s v="Smile Arc (Martinelli)"/>
    <m/>
    <x v="1"/>
  </r>
  <r>
    <x v="48"/>
    <x v="4"/>
    <s v="Anchorage"/>
    <x v="0"/>
    <s v="A-1PL-212012"/>
    <s v="A-1PL  Anchorage  Screw 2.0 x 12 mm, Round Hole"/>
    <s v="2.0 x 12"/>
    <s v="L230105301"/>
    <n v="-24"/>
    <n v="81594"/>
    <n v="-1958256"/>
    <m/>
    <m/>
    <n v="20230083"/>
    <s v="Grupo Helix (Panamá - Dra Ilka)"/>
    <m/>
    <x v="1"/>
  </r>
  <r>
    <x v="56"/>
    <x v="4"/>
    <s v="Anchorage"/>
    <x v="0"/>
    <s v="A-1PL-212012"/>
    <s v="A-1PL  Anchorage  Screw 2.0 x 12 mm, Round Hole"/>
    <s v="2.0 x 12"/>
    <s v="L230105301"/>
    <n v="-20"/>
    <n v="81594"/>
    <n v="-1631880"/>
    <m/>
    <m/>
    <n v="20230092"/>
    <s v="Smile Arc (Martinelli)"/>
    <m/>
    <x v="1"/>
  </r>
  <r>
    <x v="63"/>
    <x v="2"/>
    <s v="Anchorage"/>
    <x v="0"/>
    <s v="A-1PL-212014"/>
    <s v="A-1PL  Anchorage  Screw 2.0 x 14 mm, Round Hole"/>
    <s v="2.0 x 14"/>
    <s v="L220900101"/>
    <n v="15"/>
    <n v="69131"/>
    <n v="1036965"/>
    <s v="COP"/>
    <s v="FEV8585 - Orthopremium"/>
    <m/>
    <m/>
    <m/>
    <x v="0"/>
  </r>
  <r>
    <x v="63"/>
    <x v="2"/>
    <s v="Anchorage"/>
    <x v="0"/>
    <s v="A-1PL-212014"/>
    <s v="A-1PL  Anchorage  Screw 2.0 x 14 mm, Round Hole"/>
    <s v="2.0 x 14"/>
    <s v=" L220304601"/>
    <n v="35"/>
    <n v="69131"/>
    <n v="2419585"/>
    <s v="COP"/>
    <s v="FEV8585 - Orthopremium"/>
    <m/>
    <m/>
    <m/>
    <x v="0"/>
  </r>
  <r>
    <x v="63"/>
    <x v="2"/>
    <s v="Anchorage"/>
    <x v="0"/>
    <s v="A-1PIZC-212014"/>
    <s v="A-1P IZC  Anchorage  Screw 2.0 x 14 mm, Half Threaded, Round Hole"/>
    <s v="IZC 2 x 14"/>
    <s v=" L230500701"/>
    <n v="100"/>
    <n v="88882"/>
    <n v="8888200"/>
    <s v="COP"/>
    <s v="FEV8585 - Orthopremium"/>
    <m/>
    <m/>
    <m/>
    <x v="0"/>
  </r>
  <r>
    <x v="63"/>
    <x v="2"/>
    <s v="Anchorage"/>
    <x v="0"/>
    <s v="A-1PIZC-212014"/>
    <s v="A-1P IZC  Anchorage  Screw 2.0 x 14 mm, Half Threaded, Round Hole"/>
    <s v="IZC 2 x 14"/>
    <s v=" L230601801"/>
    <n v="110"/>
    <n v="88882"/>
    <n v="9777020"/>
    <s v="COP"/>
    <s v="FEV8585 - Orthopremium"/>
    <m/>
    <m/>
    <m/>
    <x v="0"/>
  </r>
  <r>
    <x v="63"/>
    <x v="2"/>
    <s v="Anchorage"/>
    <x v="0"/>
    <s v="A-1PIZC-212017"/>
    <s v="A-1P IZC  Anchorage  Screw 2.0 x 17 mm, Half Threaded, Round Hole"/>
    <s v="IZC 2 x 17"/>
    <s v=" L230500801"/>
    <n v="100"/>
    <n v="75398.578723404251"/>
    <n v="7539857.8723404249"/>
    <m/>
    <s v="FEV8585 - Orthopremium"/>
    <m/>
    <m/>
    <m/>
    <x v="0"/>
  </r>
  <r>
    <x v="64"/>
    <x v="3"/>
    <s v="Anchorage"/>
    <x v="0"/>
    <s v="A-1PIZC-212014"/>
    <s v="A-1P IZC  Anchorage  Screw 2.0 x 14 mm, Half Threaded, Round Hole"/>
    <s v="IZC 2 x 14"/>
    <s v=" L230601801"/>
    <n v="-7"/>
    <n v="88882"/>
    <n v="-622174"/>
    <s v="COP"/>
    <m/>
    <m/>
    <s v="Préstamo para Perú"/>
    <s v="Silvia Tellez"/>
    <x v="0"/>
  </r>
  <r>
    <x v="60"/>
    <x v="3"/>
    <s v="Anchorage"/>
    <x v="1"/>
    <s v="TSXX-LOA2012"/>
    <s v="TORNILLO SOLUTION LOGIC-A 2.0 MM X 12 MM"/>
    <s v="2.0 X 12"/>
    <s v="EE148360X1"/>
    <n v="-1"/>
    <n v="51750"/>
    <n v="-51750"/>
    <m/>
    <m/>
    <m/>
    <s v="Curso SCO - Dra Elsa Arango"/>
    <s v="Virgina Hurtado"/>
    <x v="0"/>
  </r>
  <r>
    <x v="65"/>
    <x v="4"/>
    <s v="Anchorage"/>
    <x v="1"/>
    <s v="TSXX-LOA1508"/>
    <s v="TORNILLO SOLUTION LOGIC-A 1.5 MM X 8.0 MM"/>
    <s v="1.5 x 8"/>
    <s v="EE148348X1"/>
    <n v="-5"/>
    <n v="51750"/>
    <n v="-258750"/>
    <m/>
    <m/>
    <n v="20230106"/>
    <s v="Global Connection &amp; Innovation LLC (Mauricio Arbelaez - USA)"/>
    <m/>
    <x v="2"/>
  </r>
  <r>
    <x v="65"/>
    <x v="4"/>
    <s v="Anchorage"/>
    <x v="1"/>
    <s v="TSXX-LOA1508"/>
    <s v="TORNILLO SOLUTION LOGIC-A 1.5 MM X 8.0 MM"/>
    <s v="1.5 x 8"/>
    <s v="EE148345X1"/>
    <n v="-3"/>
    <n v="51750"/>
    <n v="-155250"/>
    <m/>
    <m/>
    <n v="20230106"/>
    <s v="Global Connection &amp; Innovation LLC (Mauricio Arbelaez - USA)"/>
    <m/>
    <x v="2"/>
  </r>
  <r>
    <x v="65"/>
    <x v="4"/>
    <s v="Anchorage"/>
    <x v="1"/>
    <s v="TSXX-LOACE1508"/>
    <s v="TORNILLO SOLUTION LOGIC-A CABEZA ESFERICA 1.5 MM X 80"/>
    <s v="Dual 1.5 x 8"/>
    <s v="EE148382X1"/>
    <n v="-30"/>
    <n v="51750"/>
    <n v="-1552500"/>
    <m/>
    <m/>
    <n v="20230106"/>
    <s v="Global Connection &amp; Innovation LLC (Mauricio Arbelaez - USA)"/>
    <m/>
    <x v="2"/>
  </r>
  <r>
    <x v="61"/>
    <x v="3"/>
    <s v="Anchorage"/>
    <x v="1"/>
    <s v="TSXX-LOA2010"/>
    <s v="TORNILLO SOLUTION LOGIC-A 2.0 MM X 10 MM"/>
    <s v="2.0 X 10"/>
    <s v="EE148353X1"/>
    <n v="1"/>
    <n v="51750"/>
    <n v="51750"/>
    <m/>
    <m/>
    <m/>
    <s v="Curso SCO - Dra Elsa Arango"/>
    <s v="Virgina Hurtado"/>
    <x v="0"/>
  </r>
  <r>
    <x v="65"/>
    <x v="4"/>
    <s v="Anchorage"/>
    <x v="1"/>
    <s v="TSXX-LOART2012"/>
    <s v="TORNILLO SOLUTION LOGIC-A ROSCA TOTAL 2.0MM X 12.0MM"/>
    <s v="2.0 x 12 Total"/>
    <s v="EE152482X1"/>
    <n v="-80"/>
    <n v="51750"/>
    <n v="-4140000"/>
    <m/>
    <m/>
    <n v="20230106"/>
    <s v="Global Connection &amp; Innovation LLC (Mauricio Arbelaez - USA)"/>
    <m/>
    <x v="2"/>
  </r>
  <r>
    <x v="61"/>
    <x v="3"/>
    <s v="Anchorage"/>
    <x v="1"/>
    <s v="TSXX-LOA2012"/>
    <s v="TORNILLO SOLUTION LOGIC-A 2.0 MM X 12 MM"/>
    <s v="2.0 X 12"/>
    <s v="EE148360X1"/>
    <n v="-1"/>
    <n v="51750"/>
    <n v="-51750"/>
    <m/>
    <m/>
    <m/>
    <s v="Curso SCO - Dra Elsa Arango"/>
    <s v="Virgina Hurtado"/>
    <x v="0"/>
  </r>
  <r>
    <x v="65"/>
    <x v="4"/>
    <s v="Anchorage"/>
    <x v="1"/>
    <s v="TSXX-LOA2014"/>
    <s v="TORNILLO SOLUTION LOGIC-A 2.0 MM X 14 MM"/>
    <s v="2.0 X 14"/>
    <s v="EE148377X1"/>
    <n v="-27"/>
    <n v="51750"/>
    <n v="-1397250"/>
    <m/>
    <m/>
    <n v="20230106"/>
    <s v="Global Connection &amp; Innovation LLC (Mauricio Arbelaez - USA)"/>
    <m/>
    <x v="2"/>
  </r>
  <r>
    <x v="65"/>
    <x v="4"/>
    <s v="Anchorage"/>
    <x v="1"/>
    <s v="TSXX-LOA2014"/>
    <s v="TORNILLO SOLUTION LOGIC-A 2.0 MM X 14 MM"/>
    <s v="2.0 x 14"/>
    <s v="EE130446X1R1"/>
    <n v="-3"/>
    <n v="51750"/>
    <n v="-155250"/>
    <m/>
    <m/>
    <n v="20230106"/>
    <s v="Global Connection &amp; Innovation LLC (Mauricio Arbelaez - USA)"/>
    <m/>
    <x v="2"/>
  </r>
  <r>
    <x v="65"/>
    <x v="4"/>
    <s v="Instrument"/>
    <x v="1"/>
    <s v="820-029"/>
    <s v="Mango anclaje rápido, corto-mini implante"/>
    <s v="Mango"/>
    <n v="50359"/>
    <n v="-10"/>
    <n v="647360"/>
    <n v="-6473600"/>
    <m/>
    <m/>
    <n v="20230106"/>
    <s v="Global Connection &amp; Innovation LLC (Mauricio Arbelaez - USA)"/>
    <m/>
    <x v="2"/>
  </r>
  <r>
    <x v="65"/>
    <x v="4"/>
    <s v="Instrument"/>
    <x v="1"/>
    <s v="820-031"/>
    <s v="Extensión mini implante"/>
    <s v="Extensión"/>
    <m/>
    <n v="-10"/>
    <n v="102340"/>
    <n v="-1023400"/>
    <m/>
    <m/>
    <n v="20230106"/>
    <s v="Global Connection &amp; Innovation LLC (Mauricio Arbelaez - USA)"/>
    <m/>
    <x v="2"/>
  </r>
  <r>
    <x v="66"/>
    <x v="0"/>
    <s v="Instrument"/>
    <x v="1"/>
    <s v="820-029"/>
    <s v="Mango anclaje rápido, corto-mini implante"/>
    <s v="Mango"/>
    <n v="49116"/>
    <n v="6"/>
    <n v="647360"/>
    <n v="3884160"/>
    <s v="COP"/>
    <s v="entregado por Elsa Arango"/>
    <m/>
    <m/>
    <m/>
    <x v="0"/>
  </r>
  <r>
    <x v="66"/>
    <x v="1"/>
    <s v="Instrument"/>
    <x v="1"/>
    <s v="820-031"/>
    <s v="Extensión mini implante"/>
    <s v="Extensión"/>
    <n v="48791"/>
    <n v="10"/>
    <n v="102340"/>
    <n v="1023400"/>
    <m/>
    <s v="entregado por Elsa Arango"/>
    <m/>
    <m/>
    <m/>
    <x v="0"/>
  </r>
  <r>
    <x v="66"/>
    <x v="1"/>
    <s v="Instrument"/>
    <x v="1"/>
    <s v="820-031"/>
    <s v="Extensión mini implante"/>
    <s v="Extensión"/>
    <n v="47160"/>
    <n v="5"/>
    <n v="102340"/>
    <n v="511700"/>
    <m/>
    <s v="entregado por Elsa Arango"/>
    <m/>
    <m/>
    <m/>
    <x v="0"/>
  </r>
  <r>
    <x v="67"/>
    <x v="4"/>
    <s v="Anchorage"/>
    <x v="0"/>
    <s v="A-1PL-211508"/>
    <s v="A-1PL  Anchorage  Screw 1.5 x 8 mm, Round Hole"/>
    <s v="1.5 x 8"/>
    <s v="L220602101"/>
    <n v="-10"/>
    <n v="65949.40444444443"/>
    <n v="-659494.04444444436"/>
    <m/>
    <m/>
    <n v="20230107"/>
    <s v="Rodrigo García (Costa Rica)"/>
    <m/>
    <x v="2"/>
  </r>
  <r>
    <x v="67"/>
    <x v="4"/>
    <s v="Anchorage"/>
    <x v="0"/>
    <s v="A-1PL-212008"/>
    <s v="A-1PL  Anchorage  Screw 2.0 x 8 mm, Round Hole"/>
    <s v="2.0 x 8"/>
    <s v="L220504801"/>
    <n v="-5"/>
    <n v="81594"/>
    <n v="-407970"/>
    <m/>
    <m/>
    <n v="20230107"/>
    <s v="Rodrigo García (Costa Rica)"/>
    <m/>
    <x v="2"/>
  </r>
  <r>
    <x v="62"/>
    <x v="4"/>
    <s v="Anchorage"/>
    <x v="0"/>
    <s v="A-1PL-212010"/>
    <s v="A-1PL  Anchorage  Screw 2.0 x 10 mm, Round Hole"/>
    <s v="2.0 x 10"/>
    <s v="L220923001"/>
    <n v="-10"/>
    <n v="81594"/>
    <n v="-815940"/>
    <m/>
    <m/>
    <n v="20230105"/>
    <s v="Sideral Business (Perú - Roger Echaiz)"/>
    <m/>
    <x v="1"/>
  </r>
  <r>
    <x v="56"/>
    <x v="4"/>
    <s v="Anchorage"/>
    <x v="0"/>
    <s v="A-1PL-212012"/>
    <s v="A-1PL  Anchorage  Screw 2.0 x 12 mm, Round Hole"/>
    <s v="2.0 x 12"/>
    <s v="L230105301"/>
    <n v="-20"/>
    <n v="81594"/>
    <n v="-1631880"/>
    <m/>
    <m/>
    <n v="20230093"/>
    <s v="MediLine (JJ Grand Prix - Guatemala)"/>
    <m/>
    <x v="2"/>
  </r>
  <r>
    <x v="67"/>
    <x v="4"/>
    <s v="Anchorage"/>
    <x v="0"/>
    <s v="A-1PIZC-212014"/>
    <s v="A-1P IZC  Anchorage  Screw 2.0 x 14 mm, Half Threaded, Round Hole"/>
    <s v="IZC 2 x 14"/>
    <s v=" L230601801"/>
    <n v="-3"/>
    <n v="88882"/>
    <n v="-266646"/>
    <s v="COP"/>
    <m/>
    <n v="20230107"/>
    <s v="Rodrigo García (Costa Rica)"/>
    <m/>
    <x v="2"/>
  </r>
  <r>
    <x v="67"/>
    <x v="4"/>
    <s v="Anchorage"/>
    <x v="0"/>
    <s v="A-1PIZC-212017"/>
    <s v="A-1P IZC  Anchorage  Screw 2.0 x 17 mm, Half Threaded, Round Hole"/>
    <s v="IZC 2 x 17"/>
    <s v=" L230500801"/>
    <n v="-12"/>
    <n v="75398.578723404251"/>
    <n v="-904782.94468085095"/>
    <m/>
    <m/>
    <n v="20230107"/>
    <s v="Rodrigo García (Costa Rica)"/>
    <m/>
    <x v="2"/>
  </r>
  <r>
    <x v="67"/>
    <x v="4"/>
    <s v="Anchorage"/>
    <x v="1"/>
    <s v="TSXX-LOA1508"/>
    <s v="TORNILLO SOLUTION LOGIC-A 1.5 MM X 8.0 MM"/>
    <s v="1.5 x 8"/>
    <s v="EE148345X1"/>
    <n v="-15"/>
    <n v="51750"/>
    <n v="-776250"/>
    <m/>
    <m/>
    <n v="20230107"/>
    <s v="Rodrigo García (Costa Rica)"/>
    <m/>
    <x v="2"/>
  </r>
  <r>
    <x v="67"/>
    <x v="4"/>
    <s v="Anchorage"/>
    <x v="1"/>
    <s v="TSXX-LOA2008"/>
    <s v="TORNILLO SOLUTION LOGIC-A 2.0 MM X 8.0 MM"/>
    <s v="2.0 x 8"/>
    <s v="EE148350X1"/>
    <n v="-5"/>
    <n v="51750"/>
    <n v="-258750"/>
    <m/>
    <m/>
    <n v="20230107"/>
    <s v="Rodrigo García (Costa Rica)"/>
    <m/>
    <x v="2"/>
  </r>
  <r>
    <x v="63"/>
    <x v="2"/>
    <s v="Anchorage"/>
    <x v="0"/>
    <s v="A-1PL-212010"/>
    <s v="A-1PL  Anchorage  Screw 2.0 x 10 mm, Round Hole"/>
    <s v="2.0 x 10"/>
    <s v=" L230601001"/>
    <n v="100"/>
    <n v="69131"/>
    <n v="6913100"/>
    <m/>
    <s v="FEV8585 - Orthopremium"/>
    <m/>
    <m/>
    <m/>
    <x v="0"/>
  </r>
  <r>
    <x v="67"/>
    <x v="4"/>
    <s v="Anchorage"/>
    <x v="1"/>
    <s v="TSXX-LOA2014"/>
    <s v="TORNILLO SOLUTION LOGIC-A 2.0 MM X 14 MM"/>
    <s v="2.0 x 14"/>
    <s v="EE148374X1"/>
    <n v="-8"/>
    <n v="51750"/>
    <n v="-414000"/>
    <m/>
    <m/>
    <n v="20230107"/>
    <s v="Rodrigo García (Costa Rica)"/>
    <m/>
    <x v="2"/>
  </r>
  <r>
    <x v="67"/>
    <x v="4"/>
    <s v="Anchorage"/>
    <x v="1"/>
    <s v="TSXX-LOA2014"/>
    <s v="TORNILLO SOLUTION LOGIC-A 2.0 MM X 14 MM"/>
    <s v="2.0 x 14"/>
    <s v="EE138088X1"/>
    <n v="-2"/>
    <n v="51750"/>
    <n v="-103500"/>
    <m/>
    <m/>
    <n v="20230107"/>
    <s v="Rodrigo García (Costa Rica)"/>
    <m/>
    <x v="2"/>
  </r>
  <r>
    <x v="65"/>
    <x v="4"/>
    <s v="Anchorage"/>
    <x v="1"/>
    <s v="TSXX-LOA2012"/>
    <s v="TORNILLO SOLUTION LOGIC-A 2.0 MM X 12 MM"/>
    <s v="2.0 X 12"/>
    <s v="EE152489X1"/>
    <n v="-50"/>
    <n v="51750"/>
    <n v="-2587500"/>
    <m/>
    <m/>
    <n v="20230106"/>
    <s v="Global Connection &amp; Innovation LLC (Mauricio Arbelaez - USA)"/>
    <m/>
    <x v="2"/>
  </r>
  <r>
    <x v="67"/>
    <x v="4"/>
    <s v="Instrument"/>
    <x v="1"/>
    <s v="820-029"/>
    <s v="Mango anclaje rápido, corto-mini implante"/>
    <s v="Mango"/>
    <n v="49116"/>
    <n v="-12"/>
    <n v="647360"/>
    <n v="-7768320"/>
    <m/>
    <m/>
    <n v="20230107"/>
    <s v="Rodrigo García (Costa Rica)"/>
    <m/>
    <x v="2"/>
  </r>
  <r>
    <x v="67"/>
    <x v="4"/>
    <s v="Instrument"/>
    <x v="1"/>
    <s v="820-031"/>
    <s v="Extensión mini implante"/>
    <s v="Extensión"/>
    <m/>
    <n v="-12"/>
    <n v="102340"/>
    <n v="-1228080"/>
    <m/>
    <m/>
    <n v="20230107"/>
    <s v="Rodrigo García (Costa Rica)"/>
    <m/>
    <x v="2"/>
  </r>
  <r>
    <x v="67"/>
    <x v="4"/>
    <s v="Instrument"/>
    <x v="1"/>
    <s v="820-031"/>
    <s v="Extensión mini implante"/>
    <s v="Extensión"/>
    <m/>
    <n v="-4"/>
    <n v="102340"/>
    <n v="-409360"/>
    <m/>
    <m/>
    <n v="20230107"/>
    <s v="Rodrigo García (Costa Rica)"/>
    <m/>
    <x v="2"/>
  </r>
  <r>
    <x v="67"/>
    <x v="4"/>
    <s v="Instrument"/>
    <x v="0"/>
    <n v="3318235"/>
    <s v="Universal Extension (A-1PII long blade)"/>
    <s v="Extensión"/>
    <m/>
    <n v="-11"/>
    <n v="126823.496"/>
    <n v="-1395058.456"/>
    <m/>
    <m/>
    <n v="20230107"/>
    <s v="Rodrigo García (Costa Rica)"/>
    <m/>
    <x v="2"/>
  </r>
  <r>
    <x v="65"/>
    <x v="4"/>
    <s v="Anchorage"/>
    <x v="1"/>
    <s v="TSXX-LOA2012"/>
    <s v="TORNILLO SOLUTION LOGIC-A 2.0 MM X 12 MM"/>
    <s v="2.0 X 12"/>
    <s v="EE148366X1"/>
    <n v="-10"/>
    <n v="51750"/>
    <n v="-517500"/>
    <m/>
    <m/>
    <n v="20230106"/>
    <s v="Global Connection &amp; Innovation LLC (Mauricio Arbelaez - USA)"/>
    <m/>
    <x v="2"/>
  </r>
  <r>
    <x v="67"/>
    <x v="4"/>
    <s v="Instrument"/>
    <x v="0"/>
    <n v="3318235"/>
    <s v="Universal Extension (A-1PII long blade)"/>
    <s v="Extensión"/>
    <m/>
    <n v="-1"/>
    <n v="126823.496"/>
    <n v="-126823.496"/>
    <m/>
    <m/>
    <n v="20230108"/>
    <s v="Rodrigo García (Costa Rica)"/>
    <m/>
    <x v="2"/>
  </r>
  <r>
    <x v="66"/>
    <x v="6"/>
    <s v="Instrument"/>
    <x v="1"/>
    <s v="820-029"/>
    <s v="Mango anclaje rápido, corto-mini implante"/>
    <s v="Mango"/>
    <m/>
    <n v="-1"/>
    <n v="647360"/>
    <n v="-647360"/>
    <m/>
    <m/>
    <m/>
    <m/>
    <m/>
    <x v="0"/>
  </r>
  <r>
    <x v="68"/>
    <x v="4"/>
    <s v="Anchorage"/>
    <x v="0"/>
    <s v="A-1PL-211508"/>
    <s v="A-1PL  Anchorage  Screw 1.5 x 8 mm, Round Hole"/>
    <s v="1.5 x 8"/>
    <s v="L220602101"/>
    <n v="-5"/>
    <n v="65949.40444444443"/>
    <n v="-329747.02222222218"/>
    <m/>
    <m/>
    <n v="20230110"/>
    <s v="Dr Carlos Ramiro Llusca (Ecuador)"/>
    <m/>
    <x v="1"/>
  </r>
  <r>
    <x v="68"/>
    <x v="4"/>
    <s v="Anchorage"/>
    <x v="0"/>
    <s v="A-1PL-212008"/>
    <s v="A-1PL  Anchorage  Screw 2.0 x 8 mm, Round Hole"/>
    <s v="2.0 x 8"/>
    <s v="L220504801"/>
    <n v="-4"/>
    <n v="81594"/>
    <n v="-326376"/>
    <m/>
    <m/>
    <n v="20230110"/>
    <s v="Dr Carlos Ramiro Llusca (Ecuador)"/>
    <m/>
    <x v="1"/>
  </r>
  <r>
    <x v="65"/>
    <x v="4"/>
    <s v="Anchorage"/>
    <x v="1"/>
    <s v="TSXX-LOA2010"/>
    <s v="TORNILLO SOLUTION LOGIC-A 2.0 MM X 10 MM"/>
    <s v="2.0 X 10"/>
    <s v="EE148358X1"/>
    <n v="-20"/>
    <n v="51750"/>
    <n v="-1035000"/>
    <m/>
    <m/>
    <n v="20230106"/>
    <s v="Global Connection &amp; Innovation LLC (Mauricio Arbelaez - USA)"/>
    <m/>
    <x v="2"/>
  </r>
  <r>
    <x v="56"/>
    <x v="4"/>
    <s v="Anchorage"/>
    <x v="0"/>
    <s v="A-1PL-212012"/>
    <s v="A-1PL  Anchorage  Screw 2.0 x 12 mm, Round Hole"/>
    <s v="2.0 x 12"/>
    <s v="L230105301"/>
    <n v="-15"/>
    <n v="81594"/>
    <n v="-1223910"/>
    <m/>
    <m/>
    <n v="20230095"/>
    <s v="Dr Carlos Ramiro Llusca (Ecuador)"/>
    <m/>
    <x v="1"/>
  </r>
  <r>
    <x v="68"/>
    <x v="4"/>
    <s v="Anchorage"/>
    <x v="0"/>
    <s v="A-1PL-212014"/>
    <s v="A-1PL  Anchorage  Screw 2.0 x 14 mm, Round Hole"/>
    <s v="2.0 x 14"/>
    <s v="L220900201"/>
    <n v="-5"/>
    <n v="69875.829545454544"/>
    <n v="-349379.14772727271"/>
    <m/>
    <m/>
    <n v="20230110"/>
    <s v="Dr Carlos Ramiro Llusca (Ecuador)"/>
    <m/>
    <x v="1"/>
  </r>
  <r>
    <x v="68"/>
    <x v="4"/>
    <s v="Anchorage"/>
    <x v="0"/>
    <s v="A-1PL-212014"/>
    <s v="A-1PL  Anchorage  Screw 2.0 x 14 mm, Round Hole"/>
    <s v="2.0 x 14"/>
    <s v="L220900101"/>
    <n v="-10"/>
    <n v="69131"/>
    <n v="-691310"/>
    <m/>
    <m/>
    <n v="20230110"/>
    <s v="Dr Carlos Ramiro Llusca (Ecuador)"/>
    <m/>
    <x v="1"/>
  </r>
  <r>
    <x v="68"/>
    <x v="4"/>
    <s v="Anchorage"/>
    <x v="0"/>
    <s v="A-1PIZC-212014"/>
    <s v="A-1P IZC  Anchorage  Screw 2.0 x 14 mm, Half Threaded, Round Hole"/>
    <s v="IZC 2 x 14"/>
    <s v=" L230601801"/>
    <n v="-15"/>
    <n v="88882"/>
    <n v="-1333230"/>
    <s v="COP"/>
    <m/>
    <n v="20230110"/>
    <s v="Dr Carlos Ramiro Llusca (Ecuador)"/>
    <m/>
    <x v="1"/>
  </r>
  <r>
    <x v="68"/>
    <x v="4"/>
    <s v="Anchorage"/>
    <x v="0"/>
    <s v="A-1PIZC-212017"/>
    <s v="A-1P IZC  Anchorage  Screw 2.0 x 17 mm, Half Threaded, Round Hole"/>
    <s v="IZC 2 x 17"/>
    <s v=" L230500801"/>
    <n v="-24"/>
    <n v="75398.578723404251"/>
    <n v="-1809565.8893617019"/>
    <m/>
    <m/>
    <n v="20230110"/>
    <s v="Dr Carlos Ramiro Llusca (Ecuador)"/>
    <m/>
    <x v="1"/>
  </r>
  <r>
    <x v="68"/>
    <x v="4"/>
    <s v="Instrument"/>
    <x v="0"/>
    <n v="3308050"/>
    <s v="Handle Universal "/>
    <s v="Handle Universal "/>
    <s v="NA"/>
    <n v="-2"/>
    <n v="505243.49166666658"/>
    <n v="-1010486.9833333332"/>
    <s v="COP"/>
    <m/>
    <n v="20230110"/>
    <s v="Dr Carlos Ramiro Llusca (Ecuador)"/>
    <m/>
    <x v="1"/>
  </r>
  <r>
    <x v="68"/>
    <x v="4"/>
    <s v="Instrument"/>
    <x v="0"/>
    <n v="3318235"/>
    <s v="Universal Extension (A-1PII long blade)"/>
    <s v="Extensión"/>
    <m/>
    <n v="-2"/>
    <n v="126823.496"/>
    <n v="-253646.992"/>
    <m/>
    <m/>
    <n v="20230110"/>
    <s v="Dr Carlos Ramiro Llusca (Ecuador)"/>
    <m/>
    <x v="1"/>
  </r>
  <r>
    <x v="68"/>
    <x v="4"/>
    <s v="Anchorage"/>
    <x v="0"/>
    <s v="A-1N-211508"/>
    <s v="A-1N Anchorage screw 1.5 x 8mm, None-head, w/groove (Brackeet screw) "/>
    <s v="1.5 x 8 BS"/>
    <s v="L191121001"/>
    <n v="-3"/>
    <n v="1"/>
    <n v="-3"/>
    <s v="USD"/>
    <m/>
    <n v="20230110"/>
    <s v="Dr Carlos Ramiro Llusca (Ecuador)"/>
    <m/>
    <x v="1"/>
  </r>
  <r>
    <x v="68"/>
    <x v="4"/>
    <s v="Instrument"/>
    <x v="0"/>
    <s v="106-11"/>
    <s v="Expansores 3ra generación, 1 llave"/>
    <s v="Expansor 3ra generación #11"/>
    <m/>
    <n v="-2"/>
    <n v="331339.82954545453"/>
    <n v="-662679.65909090906"/>
    <s v="COP"/>
    <m/>
    <n v="20230110"/>
    <s v="Dr Carlos Ramiro Llusca (Ecuador)"/>
    <m/>
    <x v="1"/>
  </r>
  <r>
    <x v="68"/>
    <x v="4"/>
    <s v="Anchorage"/>
    <x v="0"/>
    <s v="A-1PIZC-212014"/>
    <s v="A-1P IZC  Anchorage  Screw 2.0 x 14 mm, Half Threaded, Round Hole"/>
    <s v="IZC 2 x 14"/>
    <s v=" L230601801"/>
    <n v="-25"/>
    <n v="88882"/>
    <n v="-2222050"/>
    <s v="COP"/>
    <m/>
    <n v="20230110"/>
    <s v="Dr Carlos Ramiro Llusca (Ecuador)"/>
    <m/>
    <x v="1"/>
  </r>
  <r>
    <x v="68"/>
    <x v="4"/>
    <s v="Anchorage"/>
    <x v="0"/>
    <s v="A-1PIZC-212017"/>
    <s v="A-1P IZC  Anchorage  Screw 2.0 x 17 mm, Half Threaded, Round Hole"/>
    <s v="IZC 2 x 17"/>
    <s v=" L230500801"/>
    <n v="-6"/>
    <n v="75398.578723404251"/>
    <n v="-452391.47234042548"/>
    <m/>
    <m/>
    <n v="20230110"/>
    <s v="Dr Carlos Ramiro Llusca (Ecuador)"/>
    <m/>
    <x v="1"/>
  </r>
  <r>
    <x v="68"/>
    <x v="4"/>
    <s v="Anchorage"/>
    <x v="0"/>
    <s v="A-1N-211508"/>
    <s v="A-1N Anchorage screw 1.5 x 8mm, None-head, w/groove (Brackeet screw) "/>
    <s v="1.5 x 8 BS"/>
    <s v="L191121001"/>
    <n v="-3"/>
    <n v="1"/>
    <n v="-3"/>
    <s v="USD"/>
    <m/>
    <n v="20230110"/>
    <s v="Dr Carlos Ramiro Llusca (Ecuador)"/>
    <m/>
    <x v="1"/>
  </r>
  <r>
    <x v="62"/>
    <x v="4"/>
    <s v="Anchorage"/>
    <x v="0"/>
    <s v="A-1PL-212012"/>
    <s v="A-1PL  Anchorage  Screw 2.0 x 12 mm, Round Hole"/>
    <s v="2.0 x 12"/>
    <s v="L230105301"/>
    <n v="-18"/>
    <n v="81594"/>
    <n v="-1468692"/>
    <m/>
    <m/>
    <n v="20230105"/>
    <s v="Sideral Business (Perú - Roger Echaiz)"/>
    <m/>
    <x v="1"/>
  </r>
  <r>
    <x v="68"/>
    <x v="4"/>
    <s v="Instrument"/>
    <x v="0"/>
    <n v="3308050"/>
    <s v="Handle Universal "/>
    <s v="Handle Universal "/>
    <s v="NA"/>
    <n v="-1"/>
    <n v="505243.49166666658"/>
    <n v="-505243.49166666658"/>
    <s v="COP"/>
    <m/>
    <n v="20230110"/>
    <s v="Dr Carlos Ramiro Llusca (Ecuador)"/>
    <m/>
    <x v="1"/>
  </r>
  <r>
    <x v="68"/>
    <x v="4"/>
    <s v="Instrument"/>
    <x v="0"/>
    <n v="3318235"/>
    <s v="Universal Extension (A-1PII long blade)"/>
    <s v="Extensión"/>
    <m/>
    <n v="-1"/>
    <n v="126823.496"/>
    <n v="-126823.496"/>
    <m/>
    <m/>
    <n v="20230110"/>
    <s v="Dr Carlos Ramiro Llusca (Ecuador)"/>
    <m/>
    <x v="1"/>
  </r>
  <r>
    <x v="63"/>
    <x v="2"/>
    <s v="Anchorage"/>
    <x v="0"/>
    <s v="A-1PL-212012"/>
    <s v="A-1PL  Anchorage  Screw 2.0 x 12 mm, Round Hole"/>
    <s v="2.0 x 12"/>
    <s v=" L221212901"/>
    <n v="3"/>
    <n v="69131"/>
    <n v="207393"/>
    <m/>
    <s v="FEV8585 - Orthopremium"/>
    <m/>
    <m/>
    <m/>
    <x v="0"/>
  </r>
  <r>
    <x v="68"/>
    <x v="4"/>
    <s v="Anchorage"/>
    <x v="0"/>
    <s v="A-1PL-212008"/>
    <s v="A-1PL  Anchorage  Screw 2.0 x 8 mm, Round Hole"/>
    <s v="2.0 x 8"/>
    <s v="L220504801"/>
    <n v="-10"/>
    <n v="81594"/>
    <n v="-815940"/>
    <m/>
    <m/>
    <n v="20230111"/>
    <s v="Smile Arc (Martinelli)"/>
    <m/>
    <x v="1"/>
  </r>
  <r>
    <x v="67"/>
    <x v="4"/>
    <s v="Anchorage"/>
    <x v="0"/>
    <s v="A-1PL-212010"/>
    <s v="A-1PL  Anchorage  Screw 2.0 x 10 mm, Round Hole"/>
    <s v="2.0 x 10"/>
    <s v="L220923001"/>
    <n v="-8"/>
    <n v="81594"/>
    <n v="-652752"/>
    <m/>
    <m/>
    <n v="20230107"/>
    <s v="Rodrigo García (Costa Rica)"/>
    <m/>
    <x v="2"/>
  </r>
  <r>
    <x v="68"/>
    <x v="4"/>
    <s v="Anchorage"/>
    <x v="0"/>
    <s v="A-1PL-211508"/>
    <s v="A-1PL  Anchorage  Screw 1.5 x 8 mm, Round Hole"/>
    <s v="1.5 x 8"/>
    <s v="L220602101"/>
    <n v="-5"/>
    <n v="65949.40444444443"/>
    <n v="-329747.02222222218"/>
    <m/>
    <m/>
    <n v="20230111"/>
    <s v="Smile Arc (Martinelli)"/>
    <m/>
    <x v="1"/>
  </r>
  <r>
    <x v="67"/>
    <x v="4"/>
    <s v="Anchorage"/>
    <x v="1"/>
    <s v="TSXX-LOA2012"/>
    <s v="TORNILLO SOLUTION LOGIC-A 2.0 MM X 12 MM"/>
    <s v="2.0 X 12"/>
    <s v="EE148360X1"/>
    <n v="-12"/>
    <n v="51750"/>
    <n v="-621000"/>
    <m/>
    <m/>
    <n v="20230107"/>
    <s v="Rodrigo García (Costa Rica)"/>
    <m/>
    <x v="2"/>
  </r>
  <r>
    <x v="67"/>
    <x v="4"/>
    <s v="Anchorage"/>
    <x v="1"/>
    <s v="TSXX-LOA2010"/>
    <s v="TORNILLO SOLUTION LOGIC-A 2.0 MM X 10 MM"/>
    <s v="2.0 X 10"/>
    <s v="EE148353X1"/>
    <n v="-5"/>
    <n v="51750"/>
    <n v="-258750"/>
    <m/>
    <m/>
    <n v="20230107"/>
    <s v="Rodrigo García (Costa Rica)"/>
    <m/>
    <x v="2"/>
  </r>
  <r>
    <x v="68"/>
    <x v="4"/>
    <s v="Anchorage"/>
    <x v="1"/>
    <s v="TSXX-LOART2012"/>
    <s v="TORNILLO SOLUTION LOGIC-A ROSCA TOTAL 2.0 MM X 12 MM"/>
    <s v="2.0 x 12 Total"/>
    <s v="EE148384X1"/>
    <n v="-6"/>
    <n v="51750"/>
    <n v="-310500"/>
    <m/>
    <m/>
    <n v="20230111"/>
    <s v="Smile Arc (Martinelli)"/>
    <m/>
    <x v="1"/>
  </r>
  <r>
    <x v="69"/>
    <x v="3"/>
    <s v="Anchorage"/>
    <x v="1"/>
    <s v="TSXX-LOA2017"/>
    <s v="TORNILLO SOLUTION LOGIC-A 2.0 MM X 17 MM"/>
    <s v="2.0 X 17"/>
    <s v="EE148379X1"/>
    <n v="-2"/>
    <n v="51750"/>
    <n v="-103500"/>
    <m/>
    <m/>
    <m/>
    <s v="Certificación - demostración cirugía C.Villegas"/>
    <m/>
    <x v="0"/>
  </r>
  <r>
    <x v="69"/>
    <x v="3"/>
    <s v="Instrument"/>
    <x v="1"/>
    <s v="820-029"/>
    <s v="Mango anclaje rápido, corto-mini implante"/>
    <s v="Mango"/>
    <m/>
    <n v="-8"/>
    <n v="647360"/>
    <n v="-5178880"/>
    <m/>
    <m/>
    <m/>
    <s v="Muestra stand Ankyra Certificación"/>
    <s v="Catalina"/>
    <x v="0"/>
  </r>
  <r>
    <x v="69"/>
    <x v="5"/>
    <s v="Instrument"/>
    <x v="1"/>
    <s v="820-031"/>
    <s v="Extensión mini implante"/>
    <s v="Extensión"/>
    <m/>
    <n v="-3"/>
    <n v="102340"/>
    <n v="-307020"/>
    <m/>
    <m/>
    <m/>
    <s v="Práctica con mándibula de cerdos Certificación"/>
    <s v="Virginia"/>
    <x v="0"/>
  </r>
  <r>
    <x v="69"/>
    <x v="3"/>
    <s v="Anchorage"/>
    <x v="1"/>
    <s v="TSXX-LOACE1508"/>
    <s v="TORNILLO SOLUTION LOGIC-A CABEZA ESFERICA 1.5 MM X 80"/>
    <s v="Dual 1.5 x 8"/>
    <s v="EE149532X1"/>
    <n v="-1"/>
    <n v="51750"/>
    <n v="-51750"/>
    <m/>
    <m/>
    <m/>
    <s v="Muestra stand Ankyra Certificación"/>
    <s v="Catalina"/>
    <x v="0"/>
  </r>
  <r>
    <x v="69"/>
    <x v="3"/>
    <s v="Anchorage"/>
    <x v="1"/>
    <s v="TSXX-LOA1508"/>
    <s v="TORNILLO SOLUTION LOGIC-A 1.5 MM X 8.0 MM"/>
    <s v="1.5 x 8"/>
    <s v="EE148345X1"/>
    <n v="-1"/>
    <n v="51750"/>
    <n v="-51750"/>
    <m/>
    <m/>
    <m/>
    <s v="Muestra stand Ankyra Certificación"/>
    <s v="Catalina"/>
    <x v="0"/>
  </r>
  <r>
    <x v="69"/>
    <x v="3"/>
    <s v="Anchorage"/>
    <x v="1"/>
    <s v="TSXX-LOA2008"/>
    <s v="TORNILLO SOLUTION LOGIC-A 2.0 MM X 8.0 MM"/>
    <s v="2.0 x 8"/>
    <s v="EE148350X1"/>
    <n v="-1"/>
    <n v="51750"/>
    <n v="-51750"/>
    <m/>
    <m/>
    <m/>
    <s v="Muestra stand Ankyra Certificación"/>
    <s v="Catalina"/>
    <x v="0"/>
  </r>
  <r>
    <x v="68"/>
    <x v="4"/>
    <s v="Anchorage"/>
    <x v="0"/>
    <s v="A-1PL-212010"/>
    <s v="A-1PL  Anchorage  Screw 2.0 x 10 mm, Round Hole"/>
    <s v="2.0 x 10"/>
    <s v="L220923001"/>
    <n v="-11"/>
    <n v="81594"/>
    <n v="-897534"/>
    <m/>
    <m/>
    <n v="20230110"/>
    <s v="Dr Carlos Ramiro Llusca (Ecuador)"/>
    <m/>
    <x v="1"/>
  </r>
  <r>
    <x v="67"/>
    <x v="8"/>
    <s v="Anchorage"/>
    <x v="1"/>
    <s v="TSXX-LOA2012"/>
    <s v="TORNILLO SOLUTION LOGIC-A 2.0 MM X 12 MM"/>
    <s v="2.0 X 12"/>
    <s v="EE148367X1"/>
    <n v="-5"/>
    <n v="51750"/>
    <n v="-258750"/>
    <m/>
    <m/>
    <n v="20230107"/>
    <s v="Rodrigo García (Costa Rica)"/>
    <m/>
    <x v="2"/>
  </r>
  <r>
    <x v="69"/>
    <x v="3"/>
    <s v="Anchorage"/>
    <x v="1"/>
    <s v="TSXX-LOART2012"/>
    <s v="TORNILLO SOLUTION LOGIC-A ROSCA TOTAL 2.0 MM X 12 MM"/>
    <s v="2.0 x 12 Total"/>
    <s v="EE148384X1"/>
    <n v="-1"/>
    <n v="51750"/>
    <n v="-51750"/>
    <m/>
    <m/>
    <m/>
    <s v="Muestra stand Ankyra Certificación"/>
    <s v="Catalina"/>
    <x v="0"/>
  </r>
  <r>
    <x v="69"/>
    <x v="3"/>
    <s v="Anchorage"/>
    <x v="1"/>
    <s v="TSXX-LOA2014"/>
    <s v="TORNILLO SOLUTION LOGIC-A 2.0 MM X 14 MM"/>
    <s v="2.0 x 14"/>
    <s v="EE142363X1"/>
    <n v="-1"/>
    <n v="51750"/>
    <n v="-51750"/>
    <m/>
    <m/>
    <m/>
    <s v="Muestra stand Ankyra Certificación"/>
    <s v="Catalina"/>
    <x v="0"/>
  </r>
  <r>
    <x v="69"/>
    <x v="3"/>
    <s v="Anchorage"/>
    <x v="1"/>
    <s v="TSXX-LOA2017"/>
    <s v="TORNILLO SOLUTION LOGIC-A 2.0 MM X 17 MM"/>
    <s v="2.0 X 17"/>
    <s v="EE148379X1"/>
    <n v="-1"/>
    <n v="51750"/>
    <n v="-51750"/>
    <m/>
    <m/>
    <m/>
    <s v="Muestra stand Ankyra Certificación"/>
    <s v="Catalina"/>
    <x v="0"/>
  </r>
  <r>
    <x v="70"/>
    <x v="3"/>
    <s v="Anchorage"/>
    <x v="1"/>
    <s v="TSXX-LOA2008"/>
    <s v="TORNILLO SOLUTION LOGIC-A 2.0 MM X 8.0 MM"/>
    <s v="2.0 x 8"/>
    <s v="EE148350X1"/>
    <n v="-20"/>
    <n v="51750"/>
    <n v="-1035000"/>
    <m/>
    <m/>
    <m/>
    <s v="CLEMI - Certificación"/>
    <s v="Virginia"/>
    <x v="0"/>
  </r>
  <r>
    <x v="68"/>
    <x v="4"/>
    <s v="Anchorage"/>
    <x v="1"/>
    <s v="TSXX-LOA2012"/>
    <s v="TORNILLO SOLUTION LOGIC-A 2.0 MM X 12 MM"/>
    <s v="2.0 X 12"/>
    <s v="EE148367X1"/>
    <n v="-6"/>
    <n v="51750"/>
    <n v="-310500"/>
    <m/>
    <m/>
    <n v="20230111"/>
    <s v="Smile Arc (Martinelli)"/>
    <m/>
    <x v="1"/>
  </r>
  <r>
    <x v="70"/>
    <x v="3"/>
    <s v="Anchorage"/>
    <x v="1"/>
    <s v="TSXX-LOA2014"/>
    <s v="TORNILLO SOLUTION LOGIC-A 2.0 MM X 14 MM"/>
    <s v="2.0 X 14"/>
    <s v="EE148376X1"/>
    <n v="-20"/>
    <n v="51750"/>
    <n v="-1035000"/>
    <m/>
    <m/>
    <m/>
    <s v="CLEMI - Certificación"/>
    <s v="Virginia"/>
    <x v="0"/>
  </r>
  <r>
    <x v="70"/>
    <x v="3"/>
    <s v="Anchorage"/>
    <x v="1"/>
    <s v="TSXX-LOA2017"/>
    <s v="TORNILLO SOLUTION LOGIC-A 2.0 MM X 17 MM"/>
    <s v="2.0 X 17"/>
    <s v="EE148379X1"/>
    <n v="-20"/>
    <n v="51750"/>
    <n v="-1035000"/>
    <m/>
    <m/>
    <m/>
    <s v="CLEMI - Certificación"/>
    <s v="Virginia"/>
    <x v="0"/>
  </r>
  <r>
    <x v="70"/>
    <x v="3"/>
    <s v="Instrument"/>
    <x v="1"/>
    <s v="820-031"/>
    <s v="Extensión mini implante"/>
    <s v="Extensión"/>
    <m/>
    <n v="-5"/>
    <n v="102340"/>
    <n v="-511700"/>
    <m/>
    <m/>
    <m/>
    <s v="Muestra stand Ankyra Certificación"/>
    <s v="Catalina"/>
    <x v="0"/>
  </r>
  <r>
    <x v="70"/>
    <x v="3"/>
    <s v="Anchorage"/>
    <x v="1"/>
    <s v="TSXX-LOART2012"/>
    <s v="TORNILLO SOLUTION LOGIC-A ROSCA TOTAL 2.0MM X 12.0MM"/>
    <s v="2.0 x 12 Total"/>
    <s v="EE152482X1"/>
    <n v="-20"/>
    <n v="51750"/>
    <n v="-1035000"/>
    <m/>
    <m/>
    <m/>
    <s v="CLEMI - Certificación"/>
    <s v="Elsa Arango"/>
    <x v="0"/>
  </r>
  <r>
    <x v="70"/>
    <x v="7"/>
    <s v="Instrument"/>
    <x v="1"/>
    <s v="820-028"/>
    <s v="Mango para contra ángulo - mini implante"/>
    <s v="UNICO"/>
    <m/>
    <n v="-3"/>
    <n v="172550"/>
    <n v="-517650"/>
    <m/>
    <m/>
    <m/>
    <s v="CLEMI - Certificación"/>
    <s v="Elsa Arango"/>
    <x v="0"/>
  </r>
  <r>
    <x v="70"/>
    <x v="3"/>
    <s v="Instrument"/>
    <x v="1"/>
    <s v="820-032"/>
    <s v="Extensión corta, 25mm, mini implante, para contra ángulo"/>
    <s v="Blade for Engine"/>
    <m/>
    <n v="-2"/>
    <n v="83600"/>
    <n v="-167200"/>
    <m/>
    <m/>
    <m/>
    <s v="CLEMI - Certificación"/>
    <s v="Elsa Arango"/>
    <x v="0"/>
  </r>
  <r>
    <x v="70"/>
    <x v="3"/>
    <s v="Instrument"/>
    <x v="1"/>
    <s v="820-029"/>
    <s v="Mango anclaje rápido, corto-mini implante"/>
    <s v="Mango"/>
    <m/>
    <n v="-6"/>
    <n v="647360"/>
    <n v="-3884160"/>
    <m/>
    <m/>
    <m/>
    <s v="Muestra stand Ankyra Certificación"/>
    <s v="Catalina"/>
    <x v="0"/>
  </r>
  <r>
    <x v="70"/>
    <x v="3"/>
    <s v="Instrument"/>
    <x v="1"/>
    <s v="820-031"/>
    <s v="Extensión mini implante"/>
    <s v="Extensión"/>
    <m/>
    <n v="-5"/>
    <n v="102340"/>
    <n v="-511700"/>
    <m/>
    <m/>
    <m/>
    <s v="Muestra stand Ankyra Certificación"/>
    <s v="Catalina"/>
    <x v="0"/>
  </r>
  <r>
    <x v="69"/>
    <x v="3"/>
    <s v="Anchorage"/>
    <x v="1"/>
    <s v="TSXX-LOACE1508"/>
    <s v="TORNILLO SOLUTION LOGIC-A CABEZA ESFERICA 1.5 MM X 80"/>
    <s v="Dual 1.5 x 8"/>
    <s v="EE149532X1"/>
    <n v="1"/>
    <n v="51750"/>
    <n v="51750"/>
    <m/>
    <m/>
    <m/>
    <s v="Muestra stand Ankyra Certificación"/>
    <s v="Catalina"/>
    <x v="0"/>
  </r>
  <r>
    <x v="69"/>
    <x v="3"/>
    <s v="Anchorage"/>
    <x v="1"/>
    <s v="TSXX-LOA1508"/>
    <s v="TORNILLO SOLUTION LOGIC-A 1.5 MM X 8.0 MM"/>
    <s v="1.5 x 8"/>
    <s v="EE148345X1"/>
    <n v="1"/>
    <n v="51750"/>
    <n v="51750"/>
    <m/>
    <m/>
    <m/>
    <s v="Muestra stand Ankyra Certificación"/>
    <s v="Catalina"/>
    <x v="0"/>
  </r>
  <r>
    <x v="69"/>
    <x v="3"/>
    <s v="Anchorage"/>
    <x v="1"/>
    <s v="TSXX-LOA2008"/>
    <s v="TORNILLO SOLUTION LOGIC-A 2.0 MM X 8.0 MM"/>
    <s v="2.0 x 8"/>
    <s v="EE148350X1"/>
    <n v="1"/>
    <n v="51750"/>
    <n v="51750"/>
    <m/>
    <m/>
    <m/>
    <s v="Muestra stand Ankyra Certificación"/>
    <s v="Catalina"/>
    <x v="0"/>
  </r>
  <r>
    <x v="68"/>
    <x v="4"/>
    <s v="Anchorage"/>
    <x v="0"/>
    <s v="A-1PL-212010"/>
    <s v="A-1PL  Anchorage  Screw 2.0 x 10 mm, Round Hole"/>
    <s v="2.0 x 10"/>
    <s v="L220923001"/>
    <n v="-10"/>
    <n v="81594"/>
    <n v="-815940"/>
    <m/>
    <m/>
    <n v="20230111"/>
    <s v="Smile Arc (Martinelli)"/>
    <m/>
    <x v="1"/>
  </r>
  <r>
    <x v="69"/>
    <x v="3"/>
    <s v="Anchorage"/>
    <x v="1"/>
    <s v="TSXX-LOART2012"/>
    <s v="TORNILLO SOLUTION LOGIC-A ROSCA TOTAL 2.0 MM X 12 MM"/>
    <s v="2.0 x 12 Total"/>
    <s v="EE148384X1"/>
    <n v="1"/>
    <n v="51750"/>
    <n v="51750"/>
    <m/>
    <m/>
    <m/>
    <s v="Muestra stand Ankyra Certificación"/>
    <s v="Catalina"/>
    <x v="0"/>
  </r>
  <r>
    <x v="69"/>
    <x v="3"/>
    <s v="Anchorage"/>
    <x v="1"/>
    <s v="TSXX-LOA2014"/>
    <s v="TORNILLO SOLUTION LOGIC-A 2.0 MM X 14 MM"/>
    <s v="2.0 x 14"/>
    <s v="EE142363X1"/>
    <n v="1"/>
    <n v="51750"/>
    <n v="51750"/>
    <m/>
    <m/>
    <m/>
    <s v="Muestra stand Ankyra Certificación"/>
    <s v="Catalina"/>
    <x v="0"/>
  </r>
  <r>
    <x v="71"/>
    <x v="8"/>
    <s v="Instrument"/>
    <x v="1"/>
    <s v="820-031"/>
    <s v="Extensión mini implante"/>
    <s v="Extensión"/>
    <m/>
    <n v="-5"/>
    <n v="102340"/>
    <n v="-511700"/>
    <m/>
    <m/>
    <n v="20230117"/>
    <s v="Global Connection &amp; Innovation LLC (Mauricio Arbelaez - USA)"/>
    <m/>
    <x v="2"/>
  </r>
  <r>
    <x v="71"/>
    <x v="4"/>
    <s v="Instrument"/>
    <x v="1"/>
    <s v="820-032"/>
    <s v="Extensión corta, 25mm, mini implante, para contra ángulo"/>
    <s v="Blade for Engine"/>
    <m/>
    <n v="-5"/>
    <n v="83600"/>
    <n v="-418000"/>
    <m/>
    <m/>
    <n v="20230117"/>
    <s v="Global Connection &amp; Innovation LLC (Mauricio Arbelaez - USA)"/>
    <m/>
    <x v="2"/>
  </r>
  <r>
    <x v="71"/>
    <x v="4"/>
    <s v="Instrument"/>
    <x v="1"/>
    <s v="820-028"/>
    <s v="Mango para contra ángulo - mini implante"/>
    <s v="UNICO"/>
    <m/>
    <n v="-5"/>
    <n v="172550"/>
    <n v="-862750"/>
    <s v="COP"/>
    <m/>
    <n v="20230117"/>
    <s v="Global Connection &amp; Innovation LLC (Mauricio Arbelaez - USA)"/>
    <m/>
    <x v="2"/>
  </r>
  <r>
    <x v="71"/>
    <x v="3"/>
    <s v="Anchorage"/>
    <x v="1"/>
    <s v="TSXX-LOACE1508"/>
    <s v="TORNILLO SOLUTION LOGIC-A CABEZA ESFERICA 1.5 MM X 80"/>
    <s v="Dual 1.5 x 8"/>
    <s v="EE149532X1"/>
    <n v="-2"/>
    <n v="51750"/>
    <n v="-103500"/>
    <m/>
    <m/>
    <m/>
    <s v="Orthopremium - Consignación Dr Freddy Jácome"/>
    <s v="Virginia"/>
    <x v="0"/>
  </r>
  <r>
    <x v="71"/>
    <x v="3"/>
    <s v="Anchorage"/>
    <x v="1"/>
    <s v="TSXX-LOA1508"/>
    <s v="TORNILLO SOLUTION LOGIC-A 1.5 MM X 8.0 MM"/>
    <s v="1.5 x 8"/>
    <s v="EE148345X1"/>
    <n v="-2"/>
    <n v="51750"/>
    <n v="-103500"/>
    <m/>
    <m/>
    <m/>
    <s v="Orthopremium - Consignación Dr Freddy Jácome"/>
    <s v="Virginia"/>
    <x v="0"/>
  </r>
  <r>
    <x v="71"/>
    <x v="3"/>
    <s v="Anchorage"/>
    <x v="1"/>
    <s v="TSXX-LOA2008"/>
    <s v="TORNILLO SOLUTION LOGIC-A 2.0 MM X 8.0 MM"/>
    <s v="2.0 x 8"/>
    <s v="EE148350X1"/>
    <n v="-2"/>
    <n v="51750"/>
    <n v="-103500"/>
    <m/>
    <m/>
    <m/>
    <s v="Orthopremium - Consignación Dr Freddy Jácome"/>
    <s v="Virginia"/>
    <x v="0"/>
  </r>
  <r>
    <x v="68"/>
    <x v="4"/>
    <s v="Anchorage"/>
    <x v="1"/>
    <s v="TSXX-LOA2010"/>
    <s v="TORNILLO SOLUTION LOGIC-A 2.0 MM X 10 MM"/>
    <s v="2.0 X 10"/>
    <s v="EE148358X1"/>
    <n v="-6"/>
    <n v="51750"/>
    <n v="-310500"/>
    <m/>
    <m/>
    <n v="20230111"/>
    <s v="Smile Arc (Martinelli)"/>
    <m/>
    <x v="1"/>
  </r>
  <r>
    <x v="70"/>
    <x v="3"/>
    <s v="Anchorage"/>
    <x v="1"/>
    <s v="TSXX-LOA2012"/>
    <s v="TORNILLO SOLUTION LOGIC-A 2.0 MM X 12 MM"/>
    <s v="2.0 X 12"/>
    <s v="EE148367X1"/>
    <n v="-20"/>
    <n v="51750"/>
    <n v="-1035000"/>
    <m/>
    <m/>
    <m/>
    <s v="CLEMI - Certificación"/>
    <s v="Virginia"/>
    <x v="0"/>
  </r>
  <r>
    <x v="71"/>
    <x v="3"/>
    <s v="Anchorage"/>
    <x v="1"/>
    <s v="TSXX-LOART2012"/>
    <s v="TORNILLO SOLUTION LOGIC-A ROSCA TOTAL 2.0 MM X 12 MM"/>
    <s v="2.0 x 12 Total"/>
    <s v="EE148384X1"/>
    <n v="-2"/>
    <n v="51750"/>
    <n v="-103500"/>
    <m/>
    <m/>
    <m/>
    <s v="Orthopremium - Consignación Dr Freddy Jácome"/>
    <s v="Virginia"/>
    <x v="0"/>
  </r>
  <r>
    <x v="71"/>
    <x v="3"/>
    <s v="Anchorage"/>
    <x v="1"/>
    <s v="TSXX-LOA2014"/>
    <s v="TORNILLO SOLUTION LOGIC-A 2.0 MM X 14 MM"/>
    <s v="2.0 x 14"/>
    <s v="EE142363X1"/>
    <n v="-2"/>
    <n v="51750"/>
    <n v="-103500"/>
    <m/>
    <m/>
    <m/>
    <s v="Orthopremium - Consignación Dr Freddy Jácome"/>
    <s v="Virginia"/>
    <x v="0"/>
  </r>
  <r>
    <x v="71"/>
    <x v="3"/>
    <s v="Anchorage"/>
    <x v="1"/>
    <s v="TSXX-LOA2017"/>
    <s v="TORNILLO SOLUTION LOGIC-A 2.0 MM X 17 MM"/>
    <s v="2.0 X 17"/>
    <s v="EE148379X1"/>
    <n v="-2"/>
    <n v="51750"/>
    <n v="-103500"/>
    <m/>
    <m/>
    <m/>
    <s v="Orthopremium - Consignación Dr Freddy Jácome"/>
    <s v="Virginia"/>
    <x v="0"/>
  </r>
  <r>
    <x v="72"/>
    <x v="4"/>
    <s v="Instrument"/>
    <x v="0"/>
    <n v="3308050"/>
    <s v="Handle Universal "/>
    <s v="Handle Universal "/>
    <s v="NA"/>
    <n v="-4"/>
    <n v="505243.49166666658"/>
    <n v="-2020973.9666666663"/>
    <s v="COP"/>
    <m/>
    <n v="20230119"/>
    <s v="Sideral Business (Perú - Roger Echaiz)"/>
    <m/>
    <x v="2"/>
  </r>
  <r>
    <x v="72"/>
    <x v="4"/>
    <s v="Instrument"/>
    <x v="0"/>
    <n v="3318235"/>
    <s v="Universal Extension (A-1PII long blade)"/>
    <s v="Extensión"/>
    <m/>
    <n v="-4"/>
    <n v="126823.496"/>
    <n v="-507293.984"/>
    <m/>
    <m/>
    <n v="20230119"/>
    <s v="Sideral Business (Perú - Roger Echaiz)"/>
    <m/>
    <x v="2"/>
  </r>
  <r>
    <x v="72"/>
    <x v="4"/>
    <s v="Instrument"/>
    <x v="0"/>
    <n v="3318225"/>
    <s v="Blade for Engine"/>
    <s v="Blade for Engine"/>
    <m/>
    <n v="-2"/>
    <n v="153420.53519000002"/>
    <n v="-306841.07038000005"/>
    <s v="COP"/>
    <m/>
    <n v="20230119"/>
    <s v="Sideral Business (Perú - Roger Echaiz)"/>
    <m/>
    <x v="2"/>
  </r>
  <r>
    <x v="69"/>
    <x v="3"/>
    <s v="Anchorage"/>
    <x v="1"/>
    <s v="TSXX-LOA2010"/>
    <s v="TORNILLO SOLUTION LOGIC-A 2.0 MM X 10 MM"/>
    <s v="2.0 X 10"/>
    <s v="EE148358X1"/>
    <n v="-1"/>
    <n v="51750"/>
    <n v="-51750"/>
    <m/>
    <m/>
    <m/>
    <s v="Muestra stand Ankyra Certificación"/>
    <s v="Catalina"/>
    <x v="0"/>
  </r>
  <r>
    <x v="63"/>
    <x v="2"/>
    <s v="Anchorage"/>
    <x v="0"/>
    <s v="A-1PL-212012"/>
    <s v="A-1PL  Anchorage  Screw 2.0 x 12 mm, Round Hole"/>
    <s v="2.0 x 12"/>
    <s v="L230105301"/>
    <n v="47"/>
    <n v="69131"/>
    <n v="3249157"/>
    <m/>
    <s v="FEV8585 - Orthopremium"/>
    <m/>
    <m/>
    <m/>
    <x v="0"/>
  </r>
  <r>
    <x v="63"/>
    <x v="2"/>
    <s v="Anchorage"/>
    <x v="0"/>
    <s v="A-1PL-212012"/>
    <s v="A-1PL  Anchorage  Screw 2.0 x 12 mm, Round Hole"/>
    <s v="2.0 x 12"/>
    <s v=" L230403301"/>
    <n v="100"/>
    <n v="69131"/>
    <n v="6913100"/>
    <m/>
    <s v="FEV8585 - Orthopremium"/>
    <m/>
    <m/>
    <m/>
    <x v="0"/>
  </r>
  <r>
    <x v="72"/>
    <x v="4"/>
    <s v="Anchorage"/>
    <x v="0"/>
    <s v="A-1PIZC-212014"/>
    <s v="A-1P IZC  Anchorage  Screw 2.0 x 14 mm, Half Threaded, Round Hole"/>
    <s v="IZC 2 x 14"/>
    <s v=" L230601801"/>
    <n v="-45"/>
    <n v="88882"/>
    <n v="-3999690"/>
    <s v="COP"/>
    <m/>
    <n v="20230119"/>
    <s v="Sideral Business (Perú - Roger Echaiz)"/>
    <m/>
    <x v="2"/>
  </r>
  <r>
    <x v="72"/>
    <x v="7"/>
    <s v="Instrument"/>
    <x v="1"/>
    <s v="820-028"/>
    <s v="Mango para contra ángulo - mini implante"/>
    <s v="UNICO"/>
    <m/>
    <n v="-3"/>
    <n v="172550"/>
    <n v="-517650"/>
    <m/>
    <m/>
    <m/>
    <s v="CLEMI - Certificación"/>
    <s v="Elsa Arango"/>
    <x v="0"/>
  </r>
  <r>
    <x v="72"/>
    <x v="3"/>
    <s v="Instrument"/>
    <x v="1"/>
    <s v="820-032"/>
    <s v="Extensión corta, 25mm, mini implante, para contra ángulo"/>
    <s v="Blade for Engine"/>
    <m/>
    <n v="3"/>
    <n v="83600"/>
    <n v="250800"/>
    <m/>
    <m/>
    <m/>
    <s v="CLEMI - Certificación"/>
    <s v="Elsa Arango"/>
    <x v="0"/>
  </r>
  <r>
    <x v="72"/>
    <x v="3"/>
    <s v="Anchorage"/>
    <x v="1"/>
    <s v="TSXX-LOART2012"/>
    <s v="TORNILLO SOLUTION LOGIC-A ROSCA TOTAL 2.0 MM X 12 MM"/>
    <s v="2.0 x 12 Total"/>
    <s v="EE148384X1"/>
    <n v="16"/>
    <n v="51750"/>
    <n v="828000"/>
    <m/>
    <m/>
    <m/>
    <s v="CLEMI - Certificación"/>
    <s v="Elsa Arango"/>
    <x v="0"/>
  </r>
  <r>
    <x v="72"/>
    <x v="3"/>
    <s v="Anchorage"/>
    <x v="1"/>
    <s v="TSXX-LOA2008"/>
    <s v="TORNILLO SOLUTION LOGIC-A 2.0 MM X 8.0 MM"/>
    <s v="2.0 x 8"/>
    <s v="EE148350X1"/>
    <n v="3"/>
    <n v="51750"/>
    <n v="155250"/>
    <m/>
    <m/>
    <m/>
    <s v="CLEMI - Certificación"/>
    <s v="Virginia"/>
    <x v="0"/>
  </r>
  <r>
    <x v="72"/>
    <x v="3"/>
    <s v="Anchorage"/>
    <x v="1"/>
    <s v="TSXX-LOA2014"/>
    <s v="TORNILLO SOLUTION LOGIC-A 2.0 MM X 14 MM"/>
    <s v="2.0 X 14"/>
    <s v="EE148376X1"/>
    <n v="3"/>
    <n v="51750"/>
    <n v="155250"/>
    <m/>
    <m/>
    <m/>
    <s v="CLEMI - Certificación"/>
    <s v="Virginia"/>
    <x v="0"/>
  </r>
  <r>
    <x v="73"/>
    <x v="4"/>
    <s v="Anchorage"/>
    <x v="0"/>
    <s v="A-1PL-211508"/>
    <s v="A-1PL  Anchorage  Screw 1.5 x 8 mm, Round Hole"/>
    <s v="1.5 x 8"/>
    <s v="L220602101"/>
    <n v="-5"/>
    <n v="65949.40444444443"/>
    <n v="-329747.02222222218"/>
    <m/>
    <m/>
    <n v="20230121"/>
    <s v="Medicona SRL (Guillermo Ramírez-Rep Dominicana)"/>
    <m/>
    <x v="1"/>
  </r>
  <r>
    <x v="73"/>
    <x v="4"/>
    <s v="Anchorage"/>
    <x v="0"/>
    <s v="A-1PL-212008"/>
    <s v="A-1PL  Anchorage  Screw 2.0 x 8 mm, Round Hole"/>
    <s v="2.0 x 8"/>
    <s v="L220504801"/>
    <n v="-4"/>
    <n v="81594"/>
    <n v="-326376"/>
    <m/>
    <m/>
    <n v="20230121"/>
    <s v="Medicona SRL (Guillermo Ramírez-Rep Dominicana)"/>
    <m/>
    <x v="1"/>
  </r>
  <r>
    <x v="69"/>
    <x v="3"/>
    <s v="Anchorage"/>
    <x v="1"/>
    <s v="TSXX-LOA2010"/>
    <s v="TORNILLO SOLUTION LOGIC-A 2.0 MM X 10 MM"/>
    <s v="2.0 X 10"/>
    <s v="EE148358X1"/>
    <n v="1"/>
    <n v="51750"/>
    <n v="51750"/>
    <m/>
    <m/>
    <m/>
    <s v="Muestra stand Ankyra Certificación"/>
    <s v="Catalina"/>
    <x v="0"/>
  </r>
  <r>
    <x v="71"/>
    <x v="3"/>
    <s v="Anchorage"/>
    <x v="1"/>
    <s v="TSXX-LOA2010"/>
    <s v="TORNILLO SOLUTION LOGIC-A 2.0 MM X 10 MM"/>
    <s v="2.0 X 10"/>
    <s v="EE148358X1"/>
    <n v="-2"/>
    <n v="51750"/>
    <n v="-103500"/>
    <m/>
    <m/>
    <m/>
    <s v="Orthopremium - Consignación Dr Freddy Jácome"/>
    <s v="Virginia"/>
    <x v="0"/>
  </r>
  <r>
    <x v="67"/>
    <x v="4"/>
    <s v="Anchorage"/>
    <x v="0"/>
    <s v="A-1PL-212012"/>
    <s v="A-1PL  Anchorage  Screw 2.0 x 12 mm, Round Hole"/>
    <s v="2.0 x 12"/>
    <s v="L230105301"/>
    <n v="-5"/>
    <n v="81594"/>
    <n v="-407970"/>
    <m/>
    <m/>
    <n v="20230107"/>
    <s v="Rodrigo García (Costa Rica)"/>
    <m/>
    <x v="2"/>
  </r>
  <r>
    <x v="73"/>
    <x v="4"/>
    <s v="Anchorage"/>
    <x v="0"/>
    <s v="A-1PL-212014"/>
    <s v="A-1PL  Anchorage  Screw 2.0 x 14 mm, Round Hole"/>
    <s v="2.0 x 14"/>
    <s v="L220900101"/>
    <n v="-5"/>
    <n v="69131"/>
    <n v="-345655"/>
    <m/>
    <m/>
    <n v="20230121"/>
    <s v="Medicona SRL (Guillermo Ramírez-Rep Dominicana)"/>
    <m/>
    <x v="1"/>
  </r>
  <r>
    <x v="73"/>
    <x v="4"/>
    <s v="Anchorage"/>
    <x v="0"/>
    <s v="A-1PL-212014"/>
    <s v="A-1PL  Anchorage  Screw 2.0 x 14 mm, Round Hole"/>
    <s v="2.0 x 14"/>
    <s v=" L220304601"/>
    <n v="-2"/>
    <n v="69131"/>
    <n v="-138262"/>
    <s v="COP"/>
    <m/>
    <n v="20230121"/>
    <s v="Medicona SRL (Guillermo Ramírez-Rep Dominicana)"/>
    <m/>
    <x v="1"/>
  </r>
  <r>
    <x v="73"/>
    <x v="4"/>
    <s v="Anchorage"/>
    <x v="0"/>
    <s v="A-1PIZC-212014"/>
    <s v="A-1P IZC  Anchorage  Screw 2.0 x 14 mm, Half Threaded, Round Hole"/>
    <s v="IZC 2 x 14"/>
    <s v=" L230601801"/>
    <n v="-10"/>
    <n v="88882"/>
    <n v="-888820"/>
    <s v="COP"/>
    <m/>
    <n v="20230121"/>
    <s v="Medicona SRL (Guillermo Ramírez-Rep Dominicana)"/>
    <m/>
    <x v="1"/>
  </r>
  <r>
    <x v="73"/>
    <x v="4"/>
    <s v="Anchorage"/>
    <x v="0"/>
    <s v="A-1PIZC-212017"/>
    <s v="A-1P IZC  Anchorage  Screw 2.0 x 17 mm, Half Threaded, Round Hole"/>
    <s v="IZC 2 x 17"/>
    <s v=" L230500801"/>
    <n v="-3"/>
    <n v="75398.578723404251"/>
    <n v="-226195.73617021274"/>
    <m/>
    <m/>
    <n v="20230121"/>
    <s v="Medicona SRL (Guillermo Ramírez-Rep Dominicana)"/>
    <m/>
    <x v="1"/>
  </r>
  <r>
    <x v="73"/>
    <x v="4"/>
    <s v="Instrument"/>
    <x v="0"/>
    <n v="3308050"/>
    <s v="Handle Universal "/>
    <s v="Handle Universal "/>
    <s v="NA"/>
    <n v="-1"/>
    <n v="505243.49166666658"/>
    <n v="-505243.49166666658"/>
    <s v="COP"/>
    <m/>
    <n v="20230121"/>
    <s v="Medicona SRL (Guillermo Ramírez-Rep Dominicana)"/>
    <m/>
    <x v="1"/>
  </r>
  <r>
    <x v="73"/>
    <x v="4"/>
    <s v="Instrument"/>
    <x v="0"/>
    <n v="3318235"/>
    <s v="Universal Extension (A-1PII long blade)"/>
    <s v="Extensión"/>
    <m/>
    <n v="-1"/>
    <n v="126823.496"/>
    <n v="-126823.496"/>
    <m/>
    <m/>
    <n v="20230121"/>
    <s v="Medicona SRL (Guillermo Ramírez-Rep Dominicana)"/>
    <m/>
    <x v="1"/>
  </r>
  <r>
    <x v="68"/>
    <x v="4"/>
    <s v="Anchorage"/>
    <x v="0"/>
    <s v="A-1PL-212012"/>
    <s v="A-1PL  Anchorage  Screw 2.0 x 12 mm, Round Hole"/>
    <s v="2.0 x 12"/>
    <s v="L230105301"/>
    <n v="-20"/>
    <n v="81594"/>
    <n v="-1631880"/>
    <m/>
    <m/>
    <n v="20230110"/>
    <s v="Dr Carlos Ramiro Llusca (Ecuador)"/>
    <m/>
    <x v="1"/>
  </r>
  <r>
    <x v="74"/>
    <x v="3"/>
    <s v="Anchorage"/>
    <x v="0"/>
    <s v="A-1PL-212014"/>
    <s v="A-1PL  Anchorage  Screw 2.0 x 14 mm, Round Hole"/>
    <s v="2.0 x 14"/>
    <s v=" L220304601"/>
    <n v="-4"/>
    <n v="69131"/>
    <n v="-276524"/>
    <s v="COP"/>
    <m/>
    <m/>
    <s v="Cruza con préstamo 10-may. Se entregó a Dr Llusca en SAIC como préstamo a Jattin"/>
    <s v="Jattin"/>
    <x v="0"/>
  </r>
  <r>
    <x v="75"/>
    <x v="3"/>
    <s v="Anchorage"/>
    <x v="0"/>
    <s v="A-1PIZC-212014"/>
    <s v="A-1P IZC  Anchorage  Screw 2.0 x 14 mm, Half Threaded, Round Hole"/>
    <s v="IZC 2 x 14"/>
    <s v=" L230500701"/>
    <n v="-2"/>
    <n v="88882"/>
    <n v="-177764"/>
    <s v="COP"/>
    <m/>
    <m/>
    <s v="Cruza con préstamo 10-may."/>
    <s v="Jattin"/>
    <x v="0"/>
  </r>
  <r>
    <x v="75"/>
    <x v="3"/>
    <s v="Anchorage"/>
    <x v="0"/>
    <s v="A-1PIZC-212014"/>
    <s v="A-1P IZC  Anchorage  Screw 2.0 x 14 mm, Half Threaded, Round Hole"/>
    <s v="IZC 2 x 14"/>
    <s v=" L230601801"/>
    <n v="-5"/>
    <n v="88882"/>
    <n v="-444410"/>
    <s v="COP"/>
    <m/>
    <m/>
    <s v="Cruza con préstamo 10-may."/>
    <s v="Jattin"/>
    <x v="0"/>
  </r>
  <r>
    <x v="75"/>
    <x v="3"/>
    <s v="Anchorage"/>
    <x v="0"/>
    <s v="V-201408"/>
    <s v="V Anchorage Screw 1.4 x 8mm, w/o Hole"/>
    <s v="V 1.4 x 8"/>
    <s v="L221110101"/>
    <n v="-11"/>
    <n v="93249"/>
    <n v="-1025739"/>
    <m/>
    <m/>
    <m/>
    <s v="Cruza con préstamo 10-may."/>
    <s v="Jattin"/>
    <x v="0"/>
  </r>
  <r>
    <x v="68"/>
    <x v="4"/>
    <s v="Anchorage"/>
    <x v="0"/>
    <s v="A-1PL-212012"/>
    <s v="A-1PL  Anchorage  Screw 2.0 x 12 mm, Round Hole"/>
    <s v="2.0 x 12"/>
    <s v="L230105301"/>
    <n v="-10"/>
    <n v="81594"/>
    <n v="-815940"/>
    <m/>
    <m/>
    <n v="20230110"/>
    <s v="Dr Carlos Ramiro Llusca (Ecuador)"/>
    <m/>
    <x v="1"/>
  </r>
  <r>
    <x v="68"/>
    <x v="4"/>
    <s v="Anchorage"/>
    <x v="0"/>
    <s v="A-1PL-212012"/>
    <s v="A-1PL  Anchorage  Screw 2.0 x 12 mm, Round Hole"/>
    <s v="2.0 x 12"/>
    <s v="L230105301"/>
    <n v="-20"/>
    <n v="81594"/>
    <n v="-1631880"/>
    <m/>
    <m/>
    <n v="20230111"/>
    <s v="Smile Arc (Martinelli)"/>
    <m/>
    <x v="1"/>
  </r>
  <r>
    <x v="72"/>
    <x v="4"/>
    <s v="Anchorage"/>
    <x v="0"/>
    <s v="A-1PL-212012"/>
    <s v="A-1PL  Anchorage  Screw 2.0 x 12 mm, Round Hole"/>
    <s v="2.0 x 12"/>
    <s v="L221107201"/>
    <n v="-25"/>
    <n v="65949.40444444443"/>
    <n v="-1648735.1111111108"/>
    <m/>
    <m/>
    <n v="20230119"/>
    <s v="Sideral Business (Perú - Roger Echaiz)"/>
    <m/>
    <x v="2"/>
  </r>
  <r>
    <x v="71"/>
    <x v="3"/>
    <s v="Anchorage"/>
    <x v="1"/>
    <s v="TSXX-LOA2012"/>
    <s v="TORNILLO SOLUTION LOGIC-A 2.0 MM X 12 MM"/>
    <s v="2.0 X 12"/>
    <s v="EE148367X1"/>
    <n v="-2"/>
    <n v="51750"/>
    <n v="-103500"/>
    <m/>
    <m/>
    <m/>
    <s v="Orthopremium - Consignación Dr Freddy Jácome"/>
    <s v="Virginia"/>
    <x v="0"/>
  </r>
  <r>
    <x v="76"/>
    <x v="2"/>
    <s v="Anchorage"/>
    <x v="1"/>
    <s v="TSXX-LOA2017"/>
    <s v="TORNILLO SOLUTION LOGIC-A 2.0 MM X 17 MM"/>
    <s v="2.0 x 17"/>
    <s v="EE160215X1"/>
    <n v="50"/>
    <n v="51750"/>
    <n v="2587500"/>
    <m/>
    <s v="FV-120613"/>
    <m/>
    <m/>
    <m/>
    <x v="0"/>
  </r>
  <r>
    <x v="76"/>
    <x v="2"/>
    <s v="Anchorage"/>
    <x v="1"/>
    <s v="TSXX-LOA2020"/>
    <s v="TORNILLO SOLUTION LOGIC-A 2.0 MM X 20 MM"/>
    <s v="2.0 X 20"/>
    <s v="EE160216X1"/>
    <n v="50"/>
    <n v="60750"/>
    <n v="3037500"/>
    <m/>
    <s v="FV-120613"/>
    <m/>
    <m/>
    <m/>
    <x v="0"/>
  </r>
  <r>
    <x v="76"/>
    <x v="2"/>
    <s v="Anchorage"/>
    <x v="1"/>
    <s v="TSXX-LOA2025"/>
    <s v="TORNILLO SOLUTION LOGIC-A 2.0 MM X 25 MM"/>
    <s v="2.0 X 25"/>
    <s v="EE160217X1"/>
    <n v="50"/>
    <n v="60750"/>
    <n v="3037500"/>
    <m/>
    <s v="FV-120613"/>
    <m/>
    <m/>
    <m/>
    <x v="0"/>
  </r>
  <r>
    <x v="76"/>
    <x v="2"/>
    <s v="Anchorage"/>
    <x v="1"/>
    <s v="TSXX-LOA2030"/>
    <s v="TORNILLO SOLUTION LOGIC-A 2.0 MM X 30 MM"/>
    <s v="2.0 X 30"/>
    <s v="EE160218X1"/>
    <n v="50"/>
    <n v="60750"/>
    <n v="3037500"/>
    <m/>
    <s v="FV-120613"/>
    <m/>
    <m/>
    <m/>
    <x v="0"/>
  </r>
  <r>
    <x v="76"/>
    <x v="2"/>
    <s v="Anchorage"/>
    <x v="1"/>
    <s v="TSXX-LOA2035"/>
    <s v="TORNILLO SOLUTION LOGIC-A 2.0 MM X 35 MM"/>
    <s v="2.0 X 35"/>
    <s v="EE160219X1"/>
    <n v="50"/>
    <n v="60750"/>
    <n v="3037500"/>
    <m/>
    <s v="FV-120613"/>
    <m/>
    <m/>
    <m/>
    <x v="0"/>
  </r>
  <r>
    <x v="76"/>
    <x v="2"/>
    <s v="Anchorage"/>
    <x v="1"/>
    <s v="TSXX-LOA2040"/>
    <s v="TORNILLO SOLUTION LOGIC-A 2.0 MM X 40 MM"/>
    <s v="2.0 X 40"/>
    <s v="CL160220X1"/>
    <n v="50"/>
    <n v="60750"/>
    <n v="3037500"/>
    <m/>
    <s v="FV-120613"/>
    <m/>
    <m/>
    <m/>
    <x v="0"/>
  </r>
  <r>
    <x v="77"/>
    <x v="4"/>
    <s v="Anchorage"/>
    <x v="1"/>
    <s v="TSXX-LOA1508"/>
    <s v="TORNILLO SOLUTION LOGIC-A 1.5 MM X 8.0 MM"/>
    <s v="1.5 x 8"/>
    <s v="EE148345X1"/>
    <n v="-30"/>
    <n v="51750"/>
    <n v="-1552500"/>
    <m/>
    <m/>
    <n v="20230123"/>
    <s v="Comercial S &amp; K SpA (Juan Peña)"/>
    <m/>
    <x v="2"/>
  </r>
  <r>
    <x v="77"/>
    <x v="4"/>
    <s v="Anchorage"/>
    <x v="1"/>
    <s v="TSXX-LOA2008"/>
    <s v="TORNILLO SOLUTION LOGIC-A 2.0 MM X 8.0 MM"/>
    <s v="2.0 x 8"/>
    <s v="EE148350X1"/>
    <n v="-26"/>
    <n v="51750"/>
    <n v="-1345500"/>
    <m/>
    <m/>
    <n v="20230123"/>
    <s v="Comercial S &amp; K SpA (Juan Peña)"/>
    <m/>
    <x v="2"/>
  </r>
  <r>
    <x v="77"/>
    <x v="4"/>
    <s v="Anchorage"/>
    <x v="1"/>
    <s v="TSXX-LOA2008"/>
    <s v="TORNILLO SOLUTION LOGIC-A 2.0 MM X 8.0 MM"/>
    <s v="2.0 x 8"/>
    <s v="EE121923X1"/>
    <n v="-2"/>
    <n v="51750"/>
    <n v="-103500"/>
    <m/>
    <m/>
    <n v="20230123"/>
    <s v="Comercial S &amp; K SpA (Juan Peña)"/>
    <m/>
    <x v="2"/>
  </r>
  <r>
    <x v="77"/>
    <x v="4"/>
    <s v="Anchorage"/>
    <x v="1"/>
    <s v="TSXX-LOA2008"/>
    <s v="TORNILLO SOLUTION LOGIC-A 2.0 MM X 8.0 MM"/>
    <s v="2.0 x 8"/>
    <s v="EE121923X1"/>
    <n v="-8"/>
    <n v="51750"/>
    <n v="-414000"/>
    <m/>
    <m/>
    <n v="20230123"/>
    <s v="Comercial S &amp; K SpA (Juan Peña)"/>
    <m/>
    <x v="2"/>
  </r>
  <r>
    <x v="77"/>
    <x v="4"/>
    <s v="Anchorage"/>
    <x v="1"/>
    <s v="TSXX-LOA2008"/>
    <s v="TORNILLO SOLUTION LOGIC-A 2.0 MM X 8.0 MM"/>
    <s v="2.0 x 8"/>
    <s v="EE141994X1"/>
    <n v="-8"/>
    <n v="51750"/>
    <n v="-414000"/>
    <m/>
    <m/>
    <n v="20230123"/>
    <s v="Comercial S &amp; K SpA (Juan Peña)"/>
    <m/>
    <x v="2"/>
  </r>
  <r>
    <x v="77"/>
    <x v="4"/>
    <s v="Anchorage"/>
    <x v="1"/>
    <s v="TSXX-LOA2008"/>
    <s v="TORNILLO SOLUTION LOGIC-A 2.0 MM X 8.0 MM"/>
    <s v="2.0 x 8"/>
    <s v="EE152481X1"/>
    <n v="-6"/>
    <n v="51750"/>
    <n v="-310500"/>
    <m/>
    <m/>
    <n v="20230123"/>
    <s v="Comercial S &amp; K SpA (Juan Peña)"/>
    <m/>
    <x v="2"/>
  </r>
  <r>
    <x v="72"/>
    <x v="4"/>
    <s v="Anchorage"/>
    <x v="0"/>
    <s v="A-1PL-212010"/>
    <s v="A-1PL  Anchorage  Screw 2.0 x 10 mm, Round Hole"/>
    <s v="2.0 x 10"/>
    <s v="L220923001"/>
    <n v="-15"/>
    <n v="81594"/>
    <n v="-1223910"/>
    <m/>
    <m/>
    <n v="20230119"/>
    <s v="Sideral Business (Perú - Roger Echaiz)"/>
    <m/>
    <x v="2"/>
  </r>
  <r>
    <x v="73"/>
    <x v="4"/>
    <s v="Anchorage"/>
    <x v="0"/>
    <s v="A-1PL-212010"/>
    <s v="A-1PL  Anchorage  Screw 2.0 x 10 mm, Round Hole"/>
    <s v="2.0 x 10"/>
    <s v="L220923001"/>
    <n v="-17"/>
    <n v="81594"/>
    <n v="-1387098"/>
    <m/>
    <m/>
    <n v="20230121"/>
    <s v="Medicona SRL (Guillermo Ramírez-Rep Dominicana)"/>
    <m/>
    <x v="1"/>
  </r>
  <r>
    <x v="73"/>
    <x v="4"/>
    <s v="Anchorage"/>
    <x v="0"/>
    <s v="A-1PL-212010"/>
    <s v="A-1PL  Anchorage  Screw 2.0 x 10 mm, Round Hole"/>
    <s v="2.0 x 10"/>
    <s v=" L230601001"/>
    <n v="-3"/>
    <n v="69131"/>
    <n v="-207393"/>
    <m/>
    <m/>
    <n v="20230121"/>
    <s v="Medicona SRL (Guillermo Ramírez-Rep Dominicana)"/>
    <m/>
    <x v="1"/>
  </r>
  <r>
    <x v="77"/>
    <x v="4"/>
    <s v="Anchorage"/>
    <x v="1"/>
    <s v="TSXX-LOA2010"/>
    <s v="TORNILLO SOLUTION LOGIC-A 2.0 MM X 10 MM"/>
    <s v="2.0 X 10"/>
    <s v="EE148358X1"/>
    <n v="-4"/>
    <n v="51750"/>
    <n v="-207000"/>
    <m/>
    <m/>
    <n v="20230123"/>
    <s v="Comercial S &amp; K SpA (Juan Peña)"/>
    <m/>
    <x v="2"/>
  </r>
  <r>
    <x v="77"/>
    <x v="4"/>
    <s v="Anchorage"/>
    <x v="1"/>
    <s v="TSXX-LOA2010"/>
    <s v="TORNILLO SOLUTION LOGIC-A 2.0 MM X 10 MM"/>
    <s v="2.0 X 10"/>
    <s v="EE148353X1"/>
    <n v="-1"/>
    <n v="51750"/>
    <n v="-51750"/>
    <m/>
    <m/>
    <n v="20230123"/>
    <s v="Comercial S &amp; K SpA (Juan Peña)"/>
    <m/>
    <x v="2"/>
  </r>
  <r>
    <x v="72"/>
    <x v="3"/>
    <s v="Anchorage"/>
    <x v="1"/>
    <s v="TSXX-LOA2012"/>
    <s v="TORNILLO SOLUTION LOGIC-A 2.0 MM X 12 MM"/>
    <s v="2.0 X 12"/>
    <s v="EE148367X1"/>
    <n v="20"/>
    <n v="51750"/>
    <n v="1035000"/>
    <m/>
    <m/>
    <m/>
    <s v="CLEMI - Certificación"/>
    <s v="Virginia"/>
    <x v="0"/>
  </r>
  <r>
    <x v="76"/>
    <x v="2"/>
    <s v="Anchorage"/>
    <x v="1"/>
    <s v="TSXX-LOA2012"/>
    <s v="TORNILLO SOLUTION LOGIC-A 2.0 MM X 12 MM"/>
    <s v="2.0 x 12"/>
    <s v="EE160214X1"/>
    <n v="80"/>
    <n v="51750"/>
    <n v="4140000"/>
    <m/>
    <s v="FV-120613"/>
    <m/>
    <m/>
    <m/>
    <x v="0"/>
  </r>
  <r>
    <x v="77"/>
    <x v="4"/>
    <s v="Anchorage"/>
    <x v="1"/>
    <s v="TSXX-LOA2012"/>
    <s v="TORNILLO SOLUTION LOGIC-A 2.0 MM X 12 MM"/>
    <s v="2.0 X 12"/>
    <s v="EE148367X1"/>
    <n v="-45"/>
    <n v="51750"/>
    <n v="-2328750"/>
    <m/>
    <m/>
    <n v="20230123"/>
    <s v="Comercial S &amp; K SpA (Juan Peña)"/>
    <m/>
    <x v="2"/>
  </r>
  <r>
    <x v="77"/>
    <x v="4"/>
    <s v="Anchorage"/>
    <x v="1"/>
    <s v="TSXX-LOA2014"/>
    <s v="TORNILLO SOLUTION LOGIC-A 2.0 MM X 14 MM"/>
    <s v="2.0 x 14"/>
    <s v="EE142363X1"/>
    <n v="-3"/>
    <n v="51750"/>
    <n v="-155250"/>
    <m/>
    <m/>
    <n v="20230123"/>
    <s v="Comercial S &amp; K SpA (Juan Peña)"/>
    <m/>
    <x v="2"/>
  </r>
  <r>
    <x v="77"/>
    <x v="4"/>
    <s v="Anchorage"/>
    <x v="1"/>
    <s v="TSXX-LOA2014"/>
    <s v="TORNILLO SOLUTION LOGIC-A 2.0 MM X 14 MM"/>
    <s v="2.0 X 14"/>
    <s v="EE148376X1"/>
    <n v="-43"/>
    <n v="51750"/>
    <n v="-2225250"/>
    <m/>
    <m/>
    <n v="20230123"/>
    <s v="Comercial S &amp; K SpA (Juan Peña)"/>
    <m/>
    <x v="2"/>
  </r>
  <r>
    <x v="77"/>
    <x v="4"/>
    <s v="Anchorage"/>
    <x v="1"/>
    <s v="TSXX-LOA2014"/>
    <s v="TORNILLO SOLUTION LOGIC-A 2.0 MM X 14 MM"/>
    <s v="2.0 X 14"/>
    <s v="EE148373X1"/>
    <n v="-4"/>
    <n v="51750"/>
    <n v="-207000"/>
    <m/>
    <m/>
    <n v="20230123"/>
    <s v="Comercial S &amp; K SpA (Juan Peña)"/>
    <m/>
    <x v="2"/>
  </r>
  <r>
    <x v="77"/>
    <x v="4"/>
    <s v="Anchorage"/>
    <x v="1"/>
    <s v="TSXX-LOA2017"/>
    <s v="TORNILLO SOLUTION LOGIC-A 2.0 MM X 17 MM"/>
    <s v="2.0 X 17"/>
    <s v="EE160215X1"/>
    <n v="-30"/>
    <n v="51750"/>
    <n v="-1552500"/>
    <m/>
    <m/>
    <n v="20230123"/>
    <s v="Comercial S &amp; K SpA (Juan Peña)"/>
    <m/>
    <x v="2"/>
  </r>
  <r>
    <x v="77"/>
    <x v="4"/>
    <s v="Anchorage"/>
    <x v="1"/>
    <s v="TSXX-LOART2012"/>
    <s v="TORNILLO SOLUTION LOGIC-A ROSCA TOTAL 2.0 MM X 12 MM"/>
    <s v="2.0 x 12 Total"/>
    <s v="EE148384X1"/>
    <n v="-17"/>
    <n v="51750"/>
    <n v="-879750"/>
    <m/>
    <m/>
    <n v="20230123"/>
    <s v="Comercial S &amp; K SpA (Juan Peña)"/>
    <m/>
    <x v="2"/>
  </r>
  <r>
    <x v="77"/>
    <x v="4"/>
    <s v="Anchorage"/>
    <x v="1"/>
    <s v="TSXX-LOART2012"/>
    <s v="TORNILLO SOLUTION LOGIC-A ROSCA TOTAL 2.0MM X 12MM"/>
    <s v="2.0 x 12 Total"/>
    <s v="EE148385X1"/>
    <n v="-33"/>
    <n v="51750"/>
    <n v="-1707750"/>
    <m/>
    <m/>
    <n v="20230123"/>
    <s v="Comercial S &amp; K SpA (Juan Peña)"/>
    <m/>
    <x v="2"/>
  </r>
  <r>
    <x v="77"/>
    <x v="4"/>
    <s v="Instrument"/>
    <x v="1"/>
    <s v="820-028"/>
    <s v="Mango para contra ángulo - mini implante"/>
    <s v="UNICO"/>
    <m/>
    <n v="-10"/>
    <n v="172550"/>
    <n v="-1725500"/>
    <s v="COP"/>
    <m/>
    <n v="20230123"/>
    <s v="Comercial S &amp; K SpA (Juan Peña)"/>
    <m/>
    <x v="2"/>
  </r>
  <r>
    <x v="77"/>
    <x v="4"/>
    <s v="Instrument"/>
    <x v="1"/>
    <s v="820-032"/>
    <s v="Extensión corta, 25mm, mini implante, para contra ángulo"/>
    <s v="Blade for Engine"/>
    <m/>
    <n v="-10"/>
    <n v="83600"/>
    <n v="-836000"/>
    <m/>
    <m/>
    <n v="20230123"/>
    <s v="Comercial S &amp; K SpA (Juan Peña)"/>
    <m/>
    <x v="2"/>
  </r>
  <r>
    <x v="78"/>
    <x v="4"/>
    <s v="Anchorage"/>
    <x v="0"/>
    <s v="M-211308"/>
    <s v="A-1PL  Anchorage  Screw 1.3 x 8 mm, Round Hole"/>
    <s v="1.3 x 8"/>
    <s v="L210206901"/>
    <n v="-6"/>
    <n v="73331"/>
    <n v="-439986"/>
    <m/>
    <m/>
    <n v="20230124"/>
    <s v="Dr Carlos Ramiro Llusca (Ecuador)"/>
    <m/>
    <x v="2"/>
  </r>
  <r>
    <x v="78"/>
    <x v="4"/>
    <s v="Anchorage"/>
    <x v="0"/>
    <s v="V-201408"/>
    <s v="V Anchorage Screw 1.4 x 8mm, w/o Hole"/>
    <s v="V 1.4 x 8"/>
    <s v="L221110101"/>
    <n v="-4"/>
    <n v="93249"/>
    <n v="-372996"/>
    <m/>
    <m/>
    <n v="20230124"/>
    <s v="Dr Carlos Ramiro Llusca (Ecuador)"/>
    <m/>
    <x v="2"/>
  </r>
  <r>
    <x v="78"/>
    <x v="4"/>
    <s v="Anchorage"/>
    <x v="0"/>
    <s v="V-201408"/>
    <s v="V Anchorage Screw 1.4 x 8mm, w/o Hole"/>
    <s v="V 1.4 x 8"/>
    <s v="L221110101"/>
    <n v="-1"/>
    <n v="79213.829545454559"/>
    <n v="-79213.829545454559"/>
    <m/>
    <m/>
    <n v="20230124"/>
    <s v="Dr Carlos Ramiro Llusca (Ecuador)"/>
    <m/>
    <x v="2"/>
  </r>
  <r>
    <x v="78"/>
    <x v="4"/>
    <s v="Anchorage"/>
    <x v="0"/>
    <s v="A-1PL-211508"/>
    <s v="A-1PL  Anchorage  Screw 1.5 x 8 mm, Round Hole"/>
    <s v="1.5 x 8"/>
    <s v="L220602101"/>
    <n v="-9"/>
    <n v="81594"/>
    <n v="-734346"/>
    <m/>
    <m/>
    <n v="20230124"/>
    <s v="Dr Carlos Ramiro Llusca (Ecuador)"/>
    <m/>
    <x v="2"/>
  </r>
  <r>
    <x v="78"/>
    <x v="4"/>
    <s v="Anchorage"/>
    <x v="0"/>
    <s v="A-1PL-211508"/>
    <s v="A-1PL  Anchorage  Screw 1.5 x 8 mm, Round Hole"/>
    <s v="1.5 x 8"/>
    <s v="L230206401"/>
    <n v="-2"/>
    <n v="69875.829545454544"/>
    <n v="-139751.65909090909"/>
    <m/>
    <m/>
    <n v="20230124"/>
    <s v="Dr Carlos Ramiro Llusca (Ecuador)"/>
    <m/>
    <x v="2"/>
  </r>
  <r>
    <x v="78"/>
    <x v="4"/>
    <s v="Anchorage"/>
    <x v="0"/>
    <s v="A-1PL-212008"/>
    <s v="A-1PL  Anchorage  Screw 2.0 x 8 mm, Round Hole"/>
    <s v="2.0 x 8"/>
    <s v="L220504801"/>
    <n v="-16"/>
    <n v="81594"/>
    <n v="-1305504"/>
    <m/>
    <m/>
    <n v="20230124"/>
    <s v="Dr Carlos Ramiro Llusca (Ecuador)"/>
    <m/>
    <x v="2"/>
  </r>
  <r>
    <x v="77"/>
    <x v="4"/>
    <s v="Anchorage"/>
    <x v="1"/>
    <s v="TSXX-LOA2010"/>
    <s v="TORNILLO SOLUTION LOGIC-A 2.0 MM X 10 MM"/>
    <s v="2.0 X 10"/>
    <s v="EE133303X1"/>
    <n v="-12"/>
    <n v="51750"/>
    <n v="-621000"/>
    <m/>
    <m/>
    <n v="20230123"/>
    <s v="Comercial S &amp; K SpA (Juan Peña)"/>
    <m/>
    <x v="2"/>
  </r>
  <r>
    <x v="72"/>
    <x v="4"/>
    <s v="Anchorage"/>
    <x v="0"/>
    <s v="A-1PL-212012"/>
    <s v="A-1PL  Anchorage  Screw 2.0 x 12 mm, Round Hole"/>
    <s v="2.0 x 12"/>
    <s v="L230105301"/>
    <n v="-2"/>
    <n v="81594"/>
    <n v="-163188"/>
    <m/>
    <m/>
    <n v="20230119"/>
    <s v="Sideral Business (Perú - Roger Echaiz)"/>
    <m/>
    <x v="2"/>
  </r>
  <r>
    <x v="73"/>
    <x v="4"/>
    <s v="Anchorage"/>
    <x v="0"/>
    <s v="A-1PL-212012"/>
    <s v="A-1PL  Anchorage  Screw 2.0 x 12 mm, Round Hole"/>
    <s v="2.0 x 12"/>
    <s v="L221107201"/>
    <n v="-15"/>
    <n v="65949.40444444443"/>
    <n v="-989241.06666666642"/>
    <m/>
    <m/>
    <n v="20230121"/>
    <s v="Medicona SRL (Guillermo Ramírez-Rep Dominicana)"/>
    <m/>
    <x v="1"/>
  </r>
  <r>
    <x v="78"/>
    <x v="4"/>
    <s v="Anchorage"/>
    <x v="0"/>
    <s v="A-1PL-212014"/>
    <s v="A-1PL  Anchorage  Screw 2.0 x 14 mm, Round Hole"/>
    <s v="2.0 x 14"/>
    <s v=" L220304601"/>
    <n v="-6"/>
    <n v="69131"/>
    <n v="-414786"/>
    <s v="COP"/>
    <m/>
    <n v="20230124"/>
    <s v="Dr Carlos Ramiro Llusca (Ecuador)"/>
    <m/>
    <x v="2"/>
  </r>
  <r>
    <x v="78"/>
    <x v="4"/>
    <s v="Anchorage"/>
    <x v="0"/>
    <s v="A-1PIZC-212017"/>
    <s v="A-1P IZC  Anchorage  Screw 2.0 x 17 mm, Half Threaded, Round Hole"/>
    <s v="IZC 2 x 17"/>
    <s v=" L230500801"/>
    <n v="-10"/>
    <n v="75398.578723404251"/>
    <n v="-753985.78723404254"/>
    <m/>
    <m/>
    <n v="20230124"/>
    <s v="Dr Carlos Ramiro Llusca (Ecuador)"/>
    <m/>
    <x v="2"/>
  </r>
  <r>
    <x v="78"/>
    <x v="4"/>
    <s v="Anchorage"/>
    <x v="0"/>
    <s v="A-1N-211508"/>
    <s v="A-1N Anchorage screw 1.5 x 8mm, None-head, w/groove (Brackeet screw) "/>
    <s v="1.5 x 8 BS"/>
    <s v="L191121001"/>
    <n v="-8"/>
    <n v="1"/>
    <n v="-8"/>
    <s v="USD"/>
    <m/>
    <n v="20230124"/>
    <s v="Dr Carlos Ramiro Llusca (Ecuador)"/>
    <m/>
    <x v="2"/>
  </r>
  <r>
    <x v="78"/>
    <x v="4"/>
    <s v="Instrument"/>
    <x v="0"/>
    <s v="106-11"/>
    <s v="3rd Generation Rapid Palatal Expansion #11 set"/>
    <s v="Expansor 3ra generación #11 SET"/>
    <m/>
    <n v="-3"/>
    <n v="331339.82954545453"/>
    <n v="-994019.48863636353"/>
    <s v="COP"/>
    <m/>
    <n v="20230124"/>
    <s v="Dr Carlos Ramiro Llusca (Ecuador)"/>
    <m/>
    <x v="2"/>
  </r>
  <r>
    <x v="78"/>
    <x v="4"/>
    <s v="Instrument"/>
    <x v="0"/>
    <n v="3318225"/>
    <s v="Blade for Engine"/>
    <s v="Blade for Engine"/>
    <m/>
    <n v="-3"/>
    <n v="153420.53519000002"/>
    <n v="-460261.60557000007"/>
    <s v="COP"/>
    <m/>
    <n v="20230124"/>
    <s v="Dr Carlos Ramiro Llusca (Ecuador)"/>
    <m/>
    <x v="2"/>
  </r>
  <r>
    <x v="78"/>
    <x v="4"/>
    <s v="Anchorage"/>
    <x v="1"/>
    <s v="TSXX-LOA1508"/>
    <s v="TORNILLO SOLUTION LOGIC-A 1.5 MM X 8.0 MM"/>
    <s v="1.5 x 8"/>
    <s v="EE148345X1"/>
    <n v="-4"/>
    <n v="51750"/>
    <n v="-207000"/>
    <m/>
    <m/>
    <n v="20230124"/>
    <s v="Dr Carlos Ramiro Llusca (Ecuador)"/>
    <m/>
    <x v="2"/>
  </r>
  <r>
    <x v="78"/>
    <x v="4"/>
    <s v="Anchorage"/>
    <x v="1"/>
    <s v="TSXX-LOA2008"/>
    <s v="TORNILLO SOLUTION LOGIC-A 2.0 MM X 8.0 MM"/>
    <s v="2.0 x 8"/>
    <s v="EE148350X1"/>
    <n v="-1"/>
    <n v="51750"/>
    <n v="-51750"/>
    <m/>
    <m/>
    <n v="20230124"/>
    <s v="Dr Carlos Ramiro Llusca (Ecuador)"/>
    <m/>
    <x v="2"/>
  </r>
  <r>
    <x v="78"/>
    <x v="4"/>
    <s v="Anchorage"/>
    <x v="1"/>
    <s v="TSXX-LOA2008"/>
    <s v="TORNILLO SOLUTION LOGIC-A 2.0 MM X 8.0 MM"/>
    <s v="2.0 x 8"/>
    <s v="EE152481X1"/>
    <n v="-3"/>
    <n v="51750"/>
    <n v="-155250"/>
    <m/>
    <m/>
    <n v="20230124"/>
    <s v="Dr Carlos Ramiro Llusca (Ecuador)"/>
    <m/>
    <x v="2"/>
  </r>
  <r>
    <x v="77"/>
    <x v="4"/>
    <s v="Anchorage"/>
    <x v="1"/>
    <s v="TSXX-LOA2010"/>
    <s v="TORNILLO SOLUTION LOGIC-A 2.0 MM X 10 MM"/>
    <s v="2.0 X 10"/>
    <s v="EE141996X1"/>
    <n v="-9"/>
    <n v="51750"/>
    <n v="-465750"/>
    <m/>
    <m/>
    <n v="20230123"/>
    <s v="Comercial S &amp; K SpA (Juan Peña)"/>
    <m/>
    <x v="2"/>
  </r>
  <r>
    <x v="77"/>
    <x v="4"/>
    <s v="Anchorage"/>
    <x v="1"/>
    <s v="TSXX-LOA2010"/>
    <s v="TORNILLO SOLUTION LOGIC-A 2.0 MM X 10 MM"/>
    <s v="2.0 X 10"/>
    <s v="EE148354X1"/>
    <n v="-24"/>
    <n v="51750"/>
    <n v="-1242000"/>
    <m/>
    <m/>
    <n v="20230123"/>
    <s v="Comercial S &amp; K SpA (Juan Peña)"/>
    <m/>
    <x v="2"/>
  </r>
  <r>
    <x v="77"/>
    <x v="4"/>
    <s v="Anchorage"/>
    <x v="1"/>
    <s v="TSXX-LOA2012"/>
    <s v="TORNILLO SOLUTION LOGIC-A 2.0 MM X 12 MM"/>
    <s v="2.0 X 12"/>
    <s v="EE160214X1"/>
    <n v="-1"/>
    <n v="51750"/>
    <n v="-51750"/>
    <m/>
    <m/>
    <n v="20230123"/>
    <s v="Comercial S &amp; K SpA (Juan Peña)"/>
    <m/>
    <x v="2"/>
  </r>
  <r>
    <x v="77"/>
    <x v="4"/>
    <s v="Anchorage"/>
    <x v="1"/>
    <s v="TSXX-LOA2012"/>
    <s v="TORNILLO SOLUTION LOGIC-A 2.0 MM X 12 MM"/>
    <s v="2.0 X 12"/>
    <s v="EE148366X1"/>
    <n v="-4"/>
    <n v="51750"/>
    <n v="-207000"/>
    <m/>
    <m/>
    <n v="20230123"/>
    <s v="Comercial S &amp; K SpA (Juan Peña)"/>
    <m/>
    <x v="2"/>
  </r>
  <r>
    <x v="78"/>
    <x v="4"/>
    <s v="Anchorage"/>
    <x v="1"/>
    <s v="TSXX-LOA2014"/>
    <s v="TORNILLO SOLUTION LOGIC-A 2.0 MM X 14 MM"/>
    <s v="2.0 X 14"/>
    <s v="EE148373X1"/>
    <n v="-4"/>
    <n v="51750"/>
    <n v="-207000"/>
    <m/>
    <m/>
    <n v="20230124"/>
    <s v="Dr Carlos Ramiro Llusca (Ecuador)"/>
    <m/>
    <x v="2"/>
  </r>
  <r>
    <x v="78"/>
    <x v="4"/>
    <s v="Anchorage"/>
    <x v="1"/>
    <s v="TSXX-LOA2017"/>
    <s v="TORNILLO SOLUTION LOGIC-A 2.0 MM X 17 MM"/>
    <s v="2.0 X 17"/>
    <s v="EE160215X1"/>
    <n v="-4"/>
    <n v="51750"/>
    <n v="-207000"/>
    <m/>
    <m/>
    <n v="20230124"/>
    <s v="Dr Carlos Ramiro Llusca (Ecuador)"/>
    <m/>
    <x v="2"/>
  </r>
  <r>
    <x v="78"/>
    <x v="4"/>
    <s v="Anchorage"/>
    <x v="1"/>
    <s v="TSXX-LOART2012"/>
    <s v="TORNILLO SOLUTION LOGIC-A ROSCA TOTAL 2.0 MM X 12 MM"/>
    <s v="2.0 x 12 Total"/>
    <s v="EE148384X1"/>
    <n v="-2"/>
    <n v="51750"/>
    <n v="-103500"/>
    <m/>
    <m/>
    <n v="20230124"/>
    <s v="Dr Carlos Ramiro Llusca (Ecuador)"/>
    <m/>
    <x v="2"/>
  </r>
  <r>
    <x v="78"/>
    <x v="4"/>
    <s v="Anchorage"/>
    <x v="1"/>
    <s v="TSXX-LOART2012"/>
    <s v="TORNILLO SOLUTION LOGIC-A ROSCA TOTAL 2.0MM X 12MM"/>
    <s v="2.0 x 12 Total"/>
    <s v="EE148385X1"/>
    <n v="-4"/>
    <n v="51750"/>
    <n v="-207000"/>
    <m/>
    <m/>
    <n v="20230124"/>
    <s v="Dr Carlos Ramiro Llusca (Ecuador)"/>
    <m/>
    <x v="2"/>
  </r>
  <r>
    <x v="78"/>
    <x v="4"/>
    <s v="Instrument"/>
    <x v="0"/>
    <n v="3308050"/>
    <s v="Handle Universal "/>
    <s v="Handle Universal "/>
    <m/>
    <n v="-1"/>
    <n v="505243.49166666658"/>
    <n v="-505243.49166666658"/>
    <s v="COP"/>
    <m/>
    <n v="20230124"/>
    <s v="Dr Carlos Ramiro Llusca (Ecuador)"/>
    <m/>
    <x v="2"/>
  </r>
  <r>
    <x v="78"/>
    <x v="4"/>
    <s v="Instrument"/>
    <x v="0"/>
    <n v="3318235"/>
    <s v="Universal Extension (A-1PII long blade)"/>
    <s v="Extensión"/>
    <m/>
    <n v="-1"/>
    <n v="126823.496"/>
    <n v="-126823.496"/>
    <m/>
    <m/>
    <n v="20230124"/>
    <s v="Dr Carlos Ramiro Llusca (Ecuador)"/>
    <m/>
    <x v="2"/>
  </r>
  <r>
    <x v="79"/>
    <x v="0"/>
    <s v="Instrument"/>
    <x v="0"/>
    <s v="pieza contra ángulo"/>
    <s v="Torque Contra Angle - Hand Driver"/>
    <s v="pieza contra ángulo"/>
    <m/>
    <n v="4"/>
    <m/>
    <m/>
    <m/>
    <m/>
    <m/>
    <m/>
    <m/>
    <x v="0"/>
  </r>
  <r>
    <x v="80"/>
    <x v="3"/>
    <s v="Instrument"/>
    <x v="1"/>
    <s v="820-029"/>
    <s v="Mango anclaje rápido, corto-mini implante"/>
    <s v="Mango"/>
    <m/>
    <n v="-10"/>
    <n v="647360"/>
    <n v="-6473600"/>
    <m/>
    <m/>
    <m/>
    <m/>
    <s v="Orthopremium"/>
    <x v="0"/>
  </r>
  <r>
    <x v="80"/>
    <x v="3"/>
    <s v="Instrument"/>
    <x v="1"/>
    <s v="820-031"/>
    <s v="Extensión mini implante"/>
    <s v="Extensión"/>
    <m/>
    <n v="-12"/>
    <n v="102340"/>
    <n v="-1228080"/>
    <m/>
    <m/>
    <m/>
    <m/>
    <s v="Orthopremium"/>
    <x v="0"/>
  </r>
  <r>
    <x v="81"/>
    <x v="4"/>
    <s v="Instrument"/>
    <x v="1"/>
    <s v="820-029"/>
    <s v="Mango anclaje rápido, corto-mini implante"/>
    <s v="Mango"/>
    <n v="50359"/>
    <n v="-10"/>
    <n v="647360"/>
    <n v="-6473600"/>
    <m/>
    <m/>
    <n v="20230129"/>
    <s v="Comercial S &amp; K SpA (Juan Peña)"/>
    <m/>
    <x v="2"/>
  </r>
  <r>
    <x v="81"/>
    <x v="4"/>
    <s v="Instrument"/>
    <x v="1"/>
    <s v="820-031"/>
    <s v="Extensión mini implante"/>
    <s v="Extensión"/>
    <m/>
    <n v="-10"/>
    <n v="102340"/>
    <n v="-1023400"/>
    <m/>
    <m/>
    <n v="20230129"/>
    <s v="Comercial S &amp; K SpA (Juan Peña)"/>
    <m/>
    <x v="2"/>
  </r>
  <r>
    <x v="81"/>
    <x v="6"/>
    <s v="Instrument"/>
    <x v="1"/>
    <s v="820-031"/>
    <s v="Extensión mini implante"/>
    <s v="Extensión"/>
    <m/>
    <n v="-10"/>
    <n v="102340"/>
    <n v="-1023400"/>
    <m/>
    <s v="Producto con caucho roto"/>
    <m/>
    <m/>
    <m/>
    <x v="4"/>
  </r>
  <r>
    <x v="82"/>
    <x v="4"/>
    <s v="Anchorage"/>
    <x v="1"/>
    <s v="TSXX-LOA2030"/>
    <s v="TORNILLO SOLUTION LOGIC-A 2.0 MM X 30 MM"/>
    <s v="2.0 X 30"/>
    <s v="EE160218X1"/>
    <n v="-4"/>
    <n v="60750"/>
    <n v="-243000"/>
    <m/>
    <m/>
    <s v="link de pago por USD$250 recibido 04-Oct-23"/>
    <s v="Dr. Óscar Arita  - Congreso SCO Medellín"/>
    <s v="Virginia"/>
    <x v="0"/>
  </r>
  <r>
    <x v="82"/>
    <x v="4"/>
    <s v="Anchorage"/>
    <x v="1"/>
    <s v="TSXX-LOA2025"/>
    <s v="TORNILLO SOLUTION LOGIC-A 2.0 MM X 25 MM"/>
    <s v="2.0 X 25"/>
    <s v="EE160217X1"/>
    <n v="-4"/>
    <n v="60750"/>
    <n v="-243000"/>
    <m/>
    <m/>
    <s v="link de pago por USD$250 recibido 04-Oct-23"/>
    <s v="Dr. Óscar Arita  - Congreso SCO Medellín"/>
    <s v="Virginia"/>
    <x v="0"/>
  </r>
  <r>
    <x v="78"/>
    <x v="4"/>
    <s v="Anchorage"/>
    <x v="1"/>
    <s v="TSXX-LOA2012"/>
    <s v="TORNILLO SOLUTION LOGIC-A 2.0 MM X 12 MM"/>
    <s v="2.0 X 12"/>
    <s v="EE148366X1"/>
    <n v="-2"/>
    <n v="51750"/>
    <n v="-103500"/>
    <m/>
    <m/>
    <n v="20230124"/>
    <s v="Dr Carlos Ramiro Llusca (Ecuador)"/>
    <m/>
    <x v="2"/>
  </r>
  <r>
    <x v="78"/>
    <x v="4"/>
    <s v="Anchorage"/>
    <x v="1"/>
    <s v="TSXX-LOA2012"/>
    <s v="TORNILLO SOLUTION LOGIC-A 2.0 MM X 12 MM"/>
    <s v="2.0 X 12"/>
    <s v="EE148368X1"/>
    <n v="-8"/>
    <n v="51750"/>
    <n v="-414000"/>
    <m/>
    <m/>
    <n v="20230124"/>
    <s v="Dr Carlos Ramiro Llusca (Ecuador)"/>
    <m/>
    <x v="2"/>
  </r>
  <r>
    <x v="74"/>
    <x v="3"/>
    <s v="Anchorage"/>
    <x v="0"/>
    <s v="A-1PL-212012"/>
    <s v="A-1PL  Anchorage  Screw 2.0 x 12 mm, Round Hole"/>
    <s v="2.0 x 12"/>
    <s v="L230105301"/>
    <n v="-3"/>
    <n v="81594"/>
    <n v="-244782"/>
    <m/>
    <m/>
    <m/>
    <s v="Cruza con préstamo 10-may. Se entregó a Dr Llusca en SAIC como préstamo a Jattin"/>
    <s v="Jattin"/>
    <x v="0"/>
  </r>
  <r>
    <x v="83"/>
    <x v="4"/>
    <s v="Anchorage"/>
    <x v="0"/>
    <s v="A-1PIZC-212014"/>
    <s v="A-1P IZC  Anchorage  Screw 2.0 x 14 mm, Half Threaded, Round Hole"/>
    <s v="IZC 2 x 14"/>
    <s v=" L230500701"/>
    <n v="-15"/>
    <n v="88882"/>
    <n v="-1333230"/>
    <s v="COP"/>
    <m/>
    <n v="20230130"/>
    <s v="MediLine (JJ Grand Prix - Guatemala)"/>
    <m/>
    <x v="2"/>
  </r>
  <r>
    <x v="84"/>
    <x v="4"/>
    <s v="Anchorage"/>
    <x v="0"/>
    <s v="A-1PL-212008"/>
    <s v="A-1PL  Anchorage  Screw 2.0 x 8 mm, Round Hole"/>
    <s v="2.0 x 8"/>
    <s v="L220504801"/>
    <n v="-4"/>
    <n v="81594"/>
    <n v="-326376"/>
    <m/>
    <m/>
    <n v="20230131"/>
    <s v="Smile Arc (Martinelli)"/>
    <m/>
    <x v="1"/>
  </r>
  <r>
    <x v="84"/>
    <x v="4"/>
    <s v="Anchorage"/>
    <x v="0"/>
    <s v="A-1PL-212008"/>
    <s v="A-1PL  Anchorage  Screw 2.0 x 8 mm, Round Hole"/>
    <s v="2.0 x 8"/>
    <s v=" L230402901"/>
    <n v="-6"/>
    <n v="69131"/>
    <n v="-414786"/>
    <m/>
    <m/>
    <n v="20230131"/>
    <s v="Smile Arc (Martinelli)"/>
    <m/>
    <x v="1"/>
  </r>
  <r>
    <x v="84"/>
    <x v="4"/>
    <s v="Anchorage"/>
    <x v="0"/>
    <s v="A-1PL-212012"/>
    <s v="A-1PL  Anchorage  Screw 2.0 x 12 mm, Round Hole"/>
    <s v="2.0 x 12"/>
    <s v=" L230403301"/>
    <n v="-25"/>
    <n v="69131"/>
    <n v="-1728275"/>
    <m/>
    <m/>
    <n v="20230131"/>
    <s v="Smile Arc (Martinelli)"/>
    <m/>
    <x v="1"/>
  </r>
  <r>
    <x v="76"/>
    <x v="4"/>
    <s v="Anchorage"/>
    <x v="0"/>
    <s v="A-1PL-212012"/>
    <s v="A-1PL  Anchorage  Screw 2.0 x 12 mm, Round Hole"/>
    <s v="2.0 x 12"/>
    <s v="L221107201"/>
    <n v="-10"/>
    <n v="65949.40444444443"/>
    <n v="-659494.04444444436"/>
    <m/>
    <m/>
    <n v="20230122"/>
    <s v="Smile Arc (Martinelli)"/>
    <m/>
    <x v="1"/>
  </r>
  <r>
    <x v="84"/>
    <x v="4"/>
    <s v="Anchorage"/>
    <x v="0"/>
    <s v="A-1PIZC-212014"/>
    <s v="A-1P IZC  Anchorage  Screw 2.0 x 14 mm, Half Threaded, Round Hole"/>
    <s v="IZC 2 x 14"/>
    <s v=" L230500701"/>
    <n v="-15"/>
    <n v="88882"/>
    <n v="-1333230"/>
    <s v="COP"/>
    <m/>
    <n v="20230131"/>
    <s v="Smile Arc (Martinelli)"/>
    <m/>
    <x v="1"/>
  </r>
  <r>
    <x v="85"/>
    <x v="3"/>
    <s v="Instrument"/>
    <x v="1"/>
    <s v="820-032"/>
    <s v="Extensión corta, 25mm, mini implante, para contra ángulo"/>
    <s v="Blade for Engine"/>
    <m/>
    <n v="-2"/>
    <n v="83600"/>
    <n v="-167200"/>
    <m/>
    <m/>
    <m/>
    <m/>
    <s v="Virginia"/>
    <x v="0"/>
  </r>
  <r>
    <x v="85"/>
    <x v="1"/>
    <s v="Instrument"/>
    <x v="1"/>
    <s v="820-028"/>
    <s v="Mango para contra ángulo - mini implante"/>
    <s v="UNICO"/>
    <m/>
    <n v="3"/>
    <n v="172550"/>
    <n v="517650"/>
    <m/>
    <m/>
    <m/>
    <m/>
    <s v="Virginia"/>
    <x v="0"/>
  </r>
  <r>
    <x v="85"/>
    <x v="3"/>
    <s v="Anchorage"/>
    <x v="1"/>
    <s v="TSXX-LOACE1508"/>
    <s v="TORNILLO SOLUTION LOGIC-A CABEZA ESFERICA 1.5 MM X 80"/>
    <s v="Dual 1.5 x 8"/>
    <s v="EE149532X1"/>
    <n v="-2"/>
    <n v="51750"/>
    <n v="-103500"/>
    <m/>
    <m/>
    <m/>
    <m/>
    <s v="Virginia"/>
    <x v="0"/>
  </r>
  <r>
    <x v="86"/>
    <x v="3"/>
    <s v="Instrument"/>
    <x v="1"/>
    <s v="820-032"/>
    <s v="Extensión corta, 25mm, mini implante, para contra ángulo"/>
    <s v="Blade for Engine"/>
    <m/>
    <n v="5"/>
    <n v="83600"/>
    <n v="418000"/>
    <m/>
    <m/>
    <m/>
    <m/>
    <s v="Virginia"/>
    <x v="0"/>
  </r>
  <r>
    <x v="86"/>
    <x v="1"/>
    <s v="Instrument"/>
    <x v="1"/>
    <s v="820-028"/>
    <s v="Mango para contra ángulo - mini implante"/>
    <s v="UNICO"/>
    <m/>
    <n v="3"/>
    <n v="172550"/>
    <n v="517650"/>
    <m/>
    <m/>
    <m/>
    <m/>
    <s v="Virginia"/>
    <x v="0"/>
  </r>
  <r>
    <x v="86"/>
    <x v="3"/>
    <s v="Anchorage"/>
    <x v="1"/>
    <s v="TSXX-LOACE1508"/>
    <s v="TORNILLO SOLUTION LOGIC-A CABEZA ESFERICA 1.5 MM X 80"/>
    <s v="Dual 1.5 x 8"/>
    <s v="EE155999X1"/>
    <n v="2"/>
    <n v="51750"/>
    <n v="103500"/>
    <m/>
    <m/>
    <m/>
    <m/>
    <s v="Virginia"/>
    <x v="0"/>
  </r>
  <r>
    <x v="87"/>
    <x v="4"/>
    <s v="Anchorage"/>
    <x v="0"/>
    <s v="A-1PL-211508"/>
    <s v="A-1PL  Anchorage  Screw 1.5 x 8 mm, Round Hole"/>
    <s v="1.5 x 8"/>
    <s v="L230206401"/>
    <n v="-18"/>
    <n v="69875.829545454544"/>
    <n v="-1257764.9318181819"/>
    <m/>
    <m/>
    <n v="20230133"/>
    <s v="Smile Arc (Martinelli)"/>
    <m/>
    <x v="1"/>
  </r>
  <r>
    <x v="87"/>
    <x v="4"/>
    <s v="Anchorage"/>
    <x v="0"/>
    <s v="A-1PL-211508"/>
    <s v="A-1PL  Anchorage  Screw 1.5 x 8 mm, Round Hole"/>
    <s v="1.5 x 8"/>
    <s v=" L230509301"/>
    <n v="-2"/>
    <n v="69131"/>
    <n v="-138262"/>
    <m/>
    <m/>
    <n v="20230133"/>
    <s v="Smile Arc (Martinelli)"/>
    <m/>
    <x v="1"/>
  </r>
  <r>
    <x v="87"/>
    <x v="4"/>
    <s v="Anchorage"/>
    <x v="1"/>
    <s v="TSXX-LOA1508"/>
    <s v="TORNILLO SOLUTION LOGIC-A 1.5 MM X 8.0 MM"/>
    <s v="1.5 x 8"/>
    <s v="EE148345X1"/>
    <n v="-3"/>
    <n v="51750"/>
    <n v="-155250"/>
    <m/>
    <m/>
    <n v="20230133"/>
    <s v="Smile Arc (Martinelli)"/>
    <m/>
    <x v="1"/>
  </r>
  <r>
    <x v="87"/>
    <x v="4"/>
    <s v="Anchorage"/>
    <x v="1"/>
    <s v="TSXX-LOACE1508"/>
    <s v="TORNILLO SOLUTION LOGIC-A CABEZA ESFERICA 1.5 MM X 80"/>
    <s v="Dual 1.5 x 8"/>
    <s v="EE149532X1"/>
    <n v="-3"/>
    <n v="51750"/>
    <n v="-155250"/>
    <m/>
    <m/>
    <n v="20230133"/>
    <s v="Smile Arc (Martinelli)"/>
    <m/>
    <x v="1"/>
  </r>
  <r>
    <x v="87"/>
    <x v="5"/>
    <s v="Anchorage"/>
    <x v="1"/>
    <s v="TSXX-LOA2017"/>
    <s v="TORNILLO SOLUTION LOGIC-A 2.0 MM X 17 MM"/>
    <s v="2.0 X 17"/>
    <s v="EE148379X1"/>
    <n v="-10"/>
    <n v="51750"/>
    <n v="-517500"/>
    <m/>
    <m/>
    <m/>
    <s v="Dr Carlos Villegas solicitud Virginia aprobación Dra Elsa"/>
    <s v="Virginia"/>
    <x v="0"/>
  </r>
  <r>
    <x v="87"/>
    <x v="5"/>
    <s v="Anchorage"/>
    <x v="1"/>
    <s v="TSXX-LOA2014"/>
    <s v="TORNILLO SOLUTION LOGIC-A 2.0 MM X 14 MM"/>
    <s v="2.0 X 14"/>
    <s v="EE148373X1"/>
    <n v="-10"/>
    <n v="51750"/>
    <n v="-517500"/>
    <m/>
    <m/>
    <m/>
    <s v="Dr Carlos Villegas solicitud Virginia aprobación Dra Elsa"/>
    <s v="Virginia"/>
    <x v="0"/>
  </r>
  <r>
    <x v="78"/>
    <x v="4"/>
    <s v="Anchorage"/>
    <x v="0"/>
    <s v="A-1PL-212010"/>
    <s v="A-1PL  Anchorage  Screw 2.0 x 10 mm, Round Hole"/>
    <s v="2.0 x 10"/>
    <s v=" L230601001"/>
    <n v="-10"/>
    <n v="69131"/>
    <n v="-691310"/>
    <m/>
    <m/>
    <n v="20230124"/>
    <s v="Dr Carlos Ramiro Llusca (Ecuador)"/>
    <m/>
    <x v="2"/>
  </r>
  <r>
    <x v="88"/>
    <x v="3"/>
    <s v="Anchorage"/>
    <x v="0"/>
    <s v="M-211308"/>
    <s v="A-1PL  Anchorage  Screw 1.3 x 8 mm, Round Hole"/>
    <s v="1.3 x 8"/>
    <s v="L210206901"/>
    <n v="-4"/>
    <n v="73331"/>
    <n v="-293324"/>
    <m/>
    <m/>
    <m/>
    <s v="Enviado a Pereira"/>
    <s v="Mauricio Arbelaez"/>
    <x v="0"/>
  </r>
  <r>
    <x v="88"/>
    <x v="3"/>
    <s v="Anchorage"/>
    <x v="0"/>
    <s v="A-1PIZC-212014"/>
    <s v="A-1P IZC  Anchorage  Screw 2.0 x 14 mm, Half Threaded, Round Hole"/>
    <s v="IZC 2 x 14"/>
    <s v=" L230500701"/>
    <n v="-4"/>
    <n v="88882"/>
    <n v="-355528"/>
    <s v="COP"/>
    <m/>
    <m/>
    <s v="Enviado a Pereira"/>
    <s v="Mauricio Arbelaez"/>
    <x v="0"/>
  </r>
  <r>
    <x v="88"/>
    <x v="3"/>
    <s v="Instrument"/>
    <x v="0"/>
    <n v="3318235"/>
    <s v="Universal Extension (A-1PII long blade)"/>
    <s v="Extensión"/>
    <m/>
    <n v="-1"/>
    <n v="126823.496"/>
    <n v="-126823.496"/>
    <m/>
    <m/>
    <m/>
    <s v="Enviado a Pereira"/>
    <s v="Mauricio Arbelaez"/>
    <x v="0"/>
  </r>
  <r>
    <x v="88"/>
    <x v="3"/>
    <s v="Instrument"/>
    <x v="0"/>
    <n v="3308050"/>
    <s v="Handle Universal "/>
    <s v="Handle Universal "/>
    <s v="NA"/>
    <n v="-1"/>
    <n v="505243.49166666658"/>
    <n v="-505243.49166666658"/>
    <s v="COP"/>
    <m/>
    <m/>
    <s v="Enviado a Pereira"/>
    <s v="Mauricio Arbelaez"/>
    <x v="0"/>
  </r>
  <r>
    <x v="2"/>
    <x v="4"/>
    <s v="Anchorage"/>
    <x v="0"/>
    <s v="A-1PIZC-212014"/>
    <s v="A-1P IZC  Anchorage  Screw 2.0 x 14 mm, Half Threaded, Round Hole"/>
    <s v="IZC 2 x 14"/>
    <s v=" L230500701"/>
    <n v="-24"/>
    <n v="88882"/>
    <n v="-2133168"/>
    <s v="COP"/>
    <m/>
    <n v="20230161"/>
    <s v="Grupo Helix (Panamá - Dra Ilka)"/>
    <m/>
    <x v="1"/>
  </r>
  <r>
    <x v="76"/>
    <x v="4"/>
    <s v="Anchorage"/>
    <x v="0"/>
    <s v="A-1PL-212012"/>
    <s v="A-1PL  Anchorage  Screw 2.0 x 12 mm, Round Hole"/>
    <s v="2.0 x 12"/>
    <s v="L230105301"/>
    <n v="-12"/>
    <n v="81594"/>
    <n v="-979128"/>
    <m/>
    <m/>
    <n v="20230122"/>
    <s v="Smile Arc (Martinelli)"/>
    <m/>
    <x v="1"/>
  </r>
  <r>
    <x v="78"/>
    <x v="4"/>
    <s v="Anchorage"/>
    <x v="1"/>
    <s v="TSXX-LOA2010"/>
    <s v="TORNILLO SOLUTION LOGIC-A 2.0 MM X 10 MM"/>
    <s v="2.0 X 10"/>
    <s v="EE148358X1"/>
    <n v="-1"/>
    <n v="51750"/>
    <n v="-51750"/>
    <m/>
    <m/>
    <n v="20230124"/>
    <s v="Dr Carlos Ramiro Llusca (Ecuador)"/>
    <m/>
    <x v="2"/>
  </r>
  <r>
    <x v="2"/>
    <x v="4"/>
    <s v="Anchorage"/>
    <x v="0"/>
    <s v="A-1PIZC-212014"/>
    <s v="A-1P IZC  Anchorage  Screw 2.0 x 14 mm, Half Threaded, Round Hole"/>
    <s v="IZC 2 x 14"/>
    <s v=" L230500701"/>
    <n v="-25"/>
    <n v="88882"/>
    <n v="-2222050"/>
    <s v="COP"/>
    <m/>
    <n v="20230159"/>
    <s v="MediLine (JJ Grand Prix - Guatemala)"/>
    <m/>
    <x v="2"/>
  </r>
  <r>
    <x v="2"/>
    <x v="4"/>
    <s v="Anchorage"/>
    <x v="0"/>
    <s v="A-1PIZC-212014"/>
    <s v="A-1P IZC  Anchorage  Screw 2.0 x 14 mm, Half Threaded, Round Hole"/>
    <s v="IZC 2 x 14"/>
    <s v=" L230500701"/>
    <n v="-5"/>
    <n v="88882"/>
    <n v="-444410"/>
    <s v="COP"/>
    <m/>
    <n v="20230160"/>
    <s v="MediLine (JJ Grand Prix - Guatemala)"/>
    <m/>
    <x v="2"/>
  </r>
  <r>
    <x v="76"/>
    <x v="4"/>
    <s v="Anchorage"/>
    <x v="0"/>
    <s v="A-1PL-212012"/>
    <s v="A-1PL  Anchorage  Screw 2.0 x 12 mm, Round Hole"/>
    <s v="2.0 x 12"/>
    <s v=" L221212901"/>
    <n v="-3"/>
    <n v="69131"/>
    <n v="-207393"/>
    <m/>
    <m/>
    <n v="20230122"/>
    <s v="Smile Arc (Martinelli)"/>
    <m/>
    <x v="1"/>
  </r>
  <r>
    <x v="2"/>
    <x v="4"/>
    <s v="Anchorage"/>
    <x v="0"/>
    <s v="A-1PL-211508"/>
    <s v="A-1PL  Anchorage  Screw 1.5 x 8 mm, Round Hole"/>
    <s v="1.5 x 8"/>
    <s v=" L230509301"/>
    <n v="-9"/>
    <n v="69131"/>
    <n v="-622179"/>
    <m/>
    <m/>
    <n v="20230160"/>
    <s v="MediLine (JJ Grand Prix - Guatemala)"/>
    <m/>
    <x v="2"/>
  </r>
  <r>
    <x v="2"/>
    <x v="2"/>
    <s v="Anchorage"/>
    <x v="1"/>
    <s v="TSXX-LOA1508"/>
    <s v="TORNILLO SOLUTION LOGIC-A 1.5 MM X 8.0 MM"/>
    <s v="1.5 x 8"/>
    <s v="EE152485X1"/>
    <n v="50"/>
    <n v="51750"/>
    <n v="2587500"/>
    <m/>
    <s v="FV-124648"/>
    <m/>
    <m/>
    <m/>
    <x v="0"/>
  </r>
  <r>
    <x v="2"/>
    <x v="2"/>
    <s v="Anchorage"/>
    <x v="1"/>
    <s v="TSXX-LOA2008"/>
    <s v="TORNILLO SOLUTION LOGIC-A 2.0 MM X 8.0 MM"/>
    <s v="2.0 x 8"/>
    <s v="EE152486X1"/>
    <n v="3"/>
    <n v="51750"/>
    <n v="155250"/>
    <m/>
    <s v="FV-124648"/>
    <m/>
    <m/>
    <m/>
    <x v="0"/>
  </r>
  <r>
    <x v="2"/>
    <x v="2"/>
    <s v="Anchorage"/>
    <x v="1"/>
    <s v="TSXX-LOA2008"/>
    <s v="TORNILLO SOLUTION LOGIC-A 2.0 MM X 8.0 MM"/>
    <s v="2.0 x 8"/>
    <s v="EE160284X1"/>
    <n v="2"/>
    <n v="51750"/>
    <n v="103500"/>
    <m/>
    <s v="FV-124648"/>
    <m/>
    <m/>
    <m/>
    <x v="0"/>
  </r>
  <r>
    <x v="2"/>
    <x v="2"/>
    <s v="Anchorage"/>
    <x v="1"/>
    <s v="TSXX-LOA2008"/>
    <s v="TORNILLO SOLUTION LOGIC-A 2.0 MM X 8.0 MM"/>
    <s v="2.0 x 8"/>
    <s v="EE162875X1"/>
    <n v="42"/>
    <n v="51750"/>
    <n v="2173500"/>
    <m/>
    <s v="FV-124648"/>
    <m/>
    <m/>
    <m/>
    <x v="0"/>
  </r>
  <r>
    <x v="2"/>
    <x v="2"/>
    <s v="Anchorage"/>
    <x v="1"/>
    <s v="TSXX-LOA2008"/>
    <s v="TORNILLO SOLUTION LOGIC-A 2.0 MM X 8.0 MM"/>
    <s v="2.0 x 8"/>
    <s v="EE162875X1"/>
    <n v="3"/>
    <n v="51750"/>
    <n v="155250"/>
    <m/>
    <s v="FV-124648"/>
    <m/>
    <m/>
    <m/>
    <x v="0"/>
  </r>
  <r>
    <x v="78"/>
    <x v="4"/>
    <s v="Anchorage"/>
    <x v="1"/>
    <s v="TSXX-LOA2010"/>
    <s v="TORNILLO SOLUTION LOGIC-A 2.0 MM X 10 MM"/>
    <s v="2.0 X 10"/>
    <s v="EE148354X1"/>
    <n v="-3"/>
    <n v="51750"/>
    <n v="-155250"/>
    <m/>
    <m/>
    <n v="20230124"/>
    <s v="Dr Carlos Ramiro Llusca (Ecuador)"/>
    <m/>
    <x v="2"/>
  </r>
  <r>
    <x v="89"/>
    <x v="3"/>
    <s v="Anchorage"/>
    <x v="1"/>
    <s v="TSXX-LOA2012"/>
    <s v="TORNILLO SOLUTION LOGIC-A 2.0 MM X 12 MM"/>
    <s v="2.0 X 12"/>
    <s v="EE148368X1"/>
    <n v="-2"/>
    <n v="51750"/>
    <n v="-103500"/>
    <m/>
    <m/>
    <m/>
    <m/>
    <s v="Jattin"/>
    <x v="0"/>
  </r>
  <r>
    <x v="2"/>
    <x v="2"/>
    <s v="Anchorage"/>
    <x v="1"/>
    <s v="TSXX-LOA2014"/>
    <s v="TORNILLO SOLUTION LOGIC-A 2.0 MM X 14 MM"/>
    <s v="2.0 x 14"/>
    <s v="EE162878X1"/>
    <n v="130"/>
    <n v="51750"/>
    <n v="6727500"/>
    <m/>
    <s v="FV-124648"/>
    <m/>
    <m/>
    <m/>
    <x v="0"/>
  </r>
  <r>
    <x v="2"/>
    <x v="2"/>
    <s v="Anchorage"/>
    <x v="1"/>
    <s v="TSXX-LOA2017"/>
    <s v="TORNILLO SOLUTION LOGIC-A 2.0 MM X 17 MM"/>
    <s v="2.0 x 17"/>
    <s v="EE162879X1"/>
    <n v="50"/>
    <n v="51750"/>
    <n v="2587500"/>
    <m/>
    <s v="FV-124648"/>
    <m/>
    <m/>
    <m/>
    <x v="0"/>
  </r>
  <r>
    <x v="90"/>
    <x v="2"/>
    <s v="Instrument"/>
    <x v="1"/>
    <s v="820-029"/>
    <s v="Mango anclaje rápido, corto-mini implante"/>
    <s v="Mango"/>
    <n v="52006"/>
    <n v="100"/>
    <n v="647360"/>
    <n v="64736000"/>
    <s v="COP"/>
    <s v="ORTOMAC / FVE577654"/>
    <m/>
    <m/>
    <m/>
    <x v="0"/>
  </r>
  <r>
    <x v="90"/>
    <x v="2"/>
    <s v="Instrument"/>
    <x v="1"/>
    <s v="820-031"/>
    <s v="Extensión mini implante"/>
    <s v="Extensión"/>
    <s v="NA"/>
    <n v="150"/>
    <n v="102340"/>
    <n v="15351000"/>
    <m/>
    <s v="ORTOMAC / FVE577654"/>
    <m/>
    <m/>
    <m/>
    <x v="0"/>
  </r>
  <r>
    <x v="91"/>
    <x v="2"/>
    <s v="Instrument"/>
    <x v="1"/>
    <s v="820-029"/>
    <s v="Mango anclaje rápido, corto-mini implante"/>
    <s v="Mango"/>
    <n v="52006"/>
    <n v="50"/>
    <n v="647360"/>
    <n v="32368000"/>
    <s v="COP"/>
    <s v="ORTOMAC / FVE577686"/>
    <m/>
    <m/>
    <m/>
    <x v="0"/>
  </r>
  <r>
    <x v="91"/>
    <x v="2"/>
    <s v="Instrument"/>
    <x v="1"/>
    <s v="820-031"/>
    <s v="Extensión mini implante"/>
    <s v="Extensión"/>
    <s v="NA"/>
    <n v="80"/>
    <n v="102340"/>
    <n v="8187200"/>
    <m/>
    <s v="ORTOMAC / FVE577686"/>
    <m/>
    <m/>
    <m/>
    <x v="0"/>
  </r>
  <r>
    <x v="92"/>
    <x v="5"/>
    <s v="Anchorage"/>
    <x v="1"/>
    <s v="TSXX-LOA2017"/>
    <s v="TORNILLO SOLUTION LOGIC-A 2.0 MM X 17 MM"/>
    <s v="2.0 X 17"/>
    <s v="EE148379X1"/>
    <n v="-2"/>
    <n v="51750"/>
    <n v="-103500"/>
    <m/>
    <m/>
    <m/>
    <s v="Dra. Monica Peñaloza, cliente Virginia Hurtdo, aprobado por Dr Elsa Arango"/>
    <m/>
    <x v="0"/>
  </r>
  <r>
    <x v="92"/>
    <x v="5"/>
    <s v="Anchorage"/>
    <x v="1"/>
    <s v="TSXX-LOA2014"/>
    <s v="TORNILLO SOLUTION LOGIC-A 2.0 MM X 14 MM"/>
    <s v="2.0 X 14"/>
    <s v="EE148373X1"/>
    <n v="-2"/>
    <n v="51750"/>
    <n v="-103500"/>
    <m/>
    <m/>
    <m/>
    <s v="Dra. Monica Peñaloza, cliente Virginia Hurtdo, aprobado por Dr Elsa Arango"/>
    <m/>
    <x v="0"/>
  </r>
  <r>
    <x v="89"/>
    <x v="3"/>
    <s v="Anchorage"/>
    <x v="1"/>
    <s v="TSXX-LOA2012"/>
    <s v="TORNILLO SOLUTION LOGIC-A 2.0 MM X 12 MM"/>
    <s v="2.0 X 12"/>
    <s v="EE156002X1"/>
    <n v="-7"/>
    <n v="51750"/>
    <n v="-362250"/>
    <m/>
    <m/>
    <m/>
    <m/>
    <s v="Jattin"/>
    <x v="0"/>
  </r>
  <r>
    <x v="88"/>
    <x v="3"/>
    <s v="Anchorage"/>
    <x v="0"/>
    <s v="A-1PL-212010"/>
    <s v="A-1PL  Anchorage  Screw 2.0 x 10 mm, Round Hole"/>
    <s v="2.0 x 10"/>
    <s v=" L230601001"/>
    <n v="-4"/>
    <n v="69131"/>
    <n v="-276524"/>
    <m/>
    <m/>
    <m/>
    <s v="Enviado a Pereira"/>
    <s v="Mauricio Arbelaez"/>
    <x v="0"/>
  </r>
  <r>
    <x v="92"/>
    <x v="5"/>
    <s v="Anchorage"/>
    <x v="1"/>
    <s v="TSXX-LOA2008"/>
    <s v="TORNILLO SOLUTION LOGIC-A 2.0 MM X 8.0 MM"/>
    <s v="2.0 x 8"/>
    <s v="EE152481X1"/>
    <n v="-1"/>
    <n v="51750"/>
    <n v="-51750"/>
    <m/>
    <m/>
    <m/>
    <s v="Virginia - uso consultorio Elsa Arango"/>
    <m/>
    <x v="0"/>
  </r>
  <r>
    <x v="2"/>
    <x v="4"/>
    <s v="Anchorage"/>
    <x v="0"/>
    <s v="A-1PL-212010"/>
    <s v="A-1PL  Anchorage  Screw 2.0 x 10 mm, Round Hole"/>
    <s v="2.0 x 10"/>
    <s v=" L230601001"/>
    <n v="-2"/>
    <n v="69131"/>
    <n v="-138262"/>
    <m/>
    <m/>
    <n v="20230161"/>
    <s v="Grupo Helix (Panamá - Dra Ilka)"/>
    <m/>
    <x v="1"/>
  </r>
  <r>
    <x v="2"/>
    <x v="2"/>
    <s v="Anchorage"/>
    <x v="1"/>
    <s v="TSXX-LOA2012"/>
    <s v="TORNILLO SOLUTION LOGIC-A 2.0 MM X 12 MM"/>
    <s v="2.0 x 12"/>
    <s v="EE162877X1"/>
    <n v="80"/>
    <n v="51750"/>
    <n v="4140000"/>
    <m/>
    <s v="FV-124648"/>
    <m/>
    <m/>
    <m/>
    <x v="0"/>
  </r>
  <r>
    <x v="92"/>
    <x v="5"/>
    <s v="Anchorage"/>
    <x v="1"/>
    <s v="TSXX-LOART2012"/>
    <s v="TORNILLO SOLUTION LOGIC-A ROSCA TOTAL 2.0MM X 12MM"/>
    <s v="2.0 x 12 Total"/>
    <s v="EE148385X1"/>
    <n v="-2"/>
    <n v="51750"/>
    <n v="-103500"/>
    <m/>
    <m/>
    <m/>
    <s v="Virginia - uso consultorio Elsa Arango"/>
    <m/>
    <x v="0"/>
  </r>
  <r>
    <x v="92"/>
    <x v="2"/>
    <s v="Instrument"/>
    <x v="0"/>
    <n v="3318225"/>
    <s v="Blade for Engine"/>
    <s v="Blade for Engine"/>
    <s v="NA"/>
    <n v="20"/>
    <n v="52.186311787072249"/>
    <n v="1043.726235741445"/>
    <s v="USD"/>
    <s v="BioRay 20231030-4"/>
    <m/>
    <m/>
    <m/>
    <x v="0"/>
  </r>
  <r>
    <x v="92"/>
    <x v="2"/>
    <s v="Instrument"/>
    <x v="0"/>
    <n v="3348235"/>
    <s v="V Long Blade"/>
    <s v="V long blade"/>
    <s v="NA"/>
    <n v="20"/>
    <n v="31.311787072243344"/>
    <n v="626.2357414448669"/>
    <s v="USD"/>
    <s v="BioRay 20231030-4"/>
    <m/>
    <m/>
    <m/>
    <x v="0"/>
  </r>
  <r>
    <x v="92"/>
    <x v="2"/>
    <s v="Instrument"/>
    <x v="0"/>
    <n v="3318235"/>
    <s v="Universal Extension (A-1PII long blade)"/>
    <s v="Extensión"/>
    <s v="NA"/>
    <n v="20"/>
    <n v="31.311787072243344"/>
    <n v="626.2357414448669"/>
    <s v="USD"/>
    <s v="BioRay 20231030-4"/>
    <m/>
    <m/>
    <m/>
    <x v="0"/>
  </r>
  <r>
    <x v="92"/>
    <x v="2"/>
    <s v="Instrument"/>
    <x v="0"/>
    <n v="3308050"/>
    <s v="Handle Universal "/>
    <s v="Handle Universal "/>
    <s v="NA"/>
    <n v="20"/>
    <n v="104.3726235741445"/>
    <n v="2087.4524714828899"/>
    <s v="USD"/>
    <s v="BioRay 20231030-4"/>
    <m/>
    <m/>
    <m/>
    <x v="0"/>
  </r>
  <r>
    <x v="92"/>
    <x v="2"/>
    <s v="Instrument"/>
    <x v="0"/>
    <s v="106-11"/>
    <s v="3rd Generation Rapid Palatal Expansion #11 set"/>
    <s v="Expansor 3ra generación #11 SET"/>
    <s v="NA"/>
    <n v="10"/>
    <n v="73.06083650190115"/>
    <n v="730.60836501901144"/>
    <s v="USD"/>
    <s v="BioRay 20231030-4"/>
    <m/>
    <m/>
    <m/>
    <x v="0"/>
  </r>
  <r>
    <x v="92"/>
    <x v="2"/>
    <s v="Spare parts"/>
    <x v="0"/>
    <s v="Handle Spare Parts"/>
    <s v="Handle Spare parts (metal &amp; short part)"/>
    <s v="Handle Spare Parts"/>
    <s v="NA"/>
    <n v="20"/>
    <n v="18.78707224334601"/>
    <n v="375.74144486692023"/>
    <s v="USD"/>
    <s v="BioRay 20231030-4"/>
    <m/>
    <m/>
    <m/>
    <x v="0"/>
  </r>
  <r>
    <x v="92"/>
    <x v="2"/>
    <s v="Spare parts"/>
    <x v="0"/>
    <s v="Handle smaller screws"/>
    <s v="Handle Smaller screws near long blade"/>
    <s v="Handle smaller screws"/>
    <s v="NA"/>
    <n v="10"/>
    <n v="1"/>
    <n v="10"/>
    <s v="USD"/>
    <s v="BioRay 20231030-4"/>
    <m/>
    <m/>
    <m/>
    <x v="0"/>
  </r>
  <r>
    <x v="92"/>
    <x v="2"/>
    <s v="Spare parts"/>
    <x v="0"/>
    <s v="Handle bigger screws"/>
    <s v="Handle Bigger screws after copper ring"/>
    <s v="Handle bigger screws"/>
    <s v="NA"/>
    <n v="5"/>
    <n v="1"/>
    <n v="5"/>
    <s v="USD"/>
    <s v="BioRay 20231030-4"/>
    <m/>
    <m/>
    <m/>
    <x v="0"/>
  </r>
  <r>
    <x v="92"/>
    <x v="2"/>
    <s v="Instrument"/>
    <x v="0"/>
    <s v="Llave Corta"/>
    <s v="Llave corta 3rd Generation Rapid Palatal Expansion #11 set"/>
    <s v="Llave corta expansor"/>
    <s v="NA"/>
    <n v="12"/>
    <n v="286149.49600000004"/>
    <n v="3433793.9520000005"/>
    <s v="COP"/>
    <m/>
    <m/>
    <m/>
    <m/>
    <x v="0"/>
  </r>
  <r>
    <x v="92"/>
    <x v="0"/>
    <s v="Anchorage"/>
    <x v="0"/>
    <s v="A-1N-212008"/>
    <s v="A-1N Anchorage screw 2.0 x 8mm, None-head, w/groove (Brackeet screw) "/>
    <s v="2.0 x 8 BS"/>
    <s v="L200300701"/>
    <n v="10"/>
    <n v="18"/>
    <n v="180"/>
    <s v="USD"/>
    <m/>
    <m/>
    <m/>
    <m/>
    <x v="0"/>
  </r>
  <r>
    <x v="92"/>
    <x v="0"/>
    <s v="Anchorage"/>
    <x v="0"/>
    <s v="A-1N-211508"/>
    <s v="A-1N Anchorage screw 1.5 x 8mm, None-head, w/groove (Brackeet screw) "/>
    <s v="1.5 x 8 BS"/>
    <s v="L191121001"/>
    <n v="10"/>
    <n v="22.421917808219177"/>
    <n v="224.21917808219177"/>
    <s v="USD"/>
    <m/>
    <m/>
    <m/>
    <m/>
    <x v="0"/>
  </r>
  <r>
    <x v="92"/>
    <x v="2"/>
    <s v="Anchorage"/>
    <x v="0"/>
    <s v="A-1N-211508"/>
    <s v="A-1N Anchorage screw 1.5 x 8mm, None-head, w/groove (Brackeet screw) "/>
    <s v="1.5 x 8 BS"/>
    <s v="L191121001"/>
    <n v="10"/>
    <n v="22.421917808219177"/>
    <n v="224.21917808219177"/>
    <s v="USD"/>
    <s v="BioRay 20231030-3"/>
    <m/>
    <m/>
    <m/>
    <x v="0"/>
  </r>
  <r>
    <x v="92"/>
    <x v="2"/>
    <s v="Anchorage"/>
    <x v="0"/>
    <s v="A-1PL-211508"/>
    <s v="A-1PL  Anchorage  Screw 1.5 x 8 mm, Round Hole"/>
    <s v="1.5 x 8"/>
    <s v="L230602201"/>
    <n v="40"/>
    <n v="14.268493150684932"/>
    <n v="570.7397260273973"/>
    <s v="USD"/>
    <s v="BioRay 20231030-3"/>
    <m/>
    <m/>
    <m/>
    <x v="0"/>
  </r>
  <r>
    <x v="92"/>
    <x v="5"/>
    <s v="Anchorage"/>
    <x v="1"/>
    <s v="TSXX-LOA2010"/>
    <s v="TORNILLO SOLUTION LOGIC-A 2.0 MM X 10 MM"/>
    <s v="2.0 X 10"/>
    <s v="EE148352X1"/>
    <n v="-2"/>
    <n v="51750"/>
    <n v="-103500"/>
    <m/>
    <m/>
    <m/>
    <s v="Dra. Monica Peñaloza, cliente Virginia Hurtdo, aprobado por Dr Elsa Arango"/>
    <m/>
    <x v="0"/>
  </r>
  <r>
    <x v="78"/>
    <x v="4"/>
    <s v="Anchorage"/>
    <x v="0"/>
    <s v="A-1PL-212012"/>
    <s v="A-1PL  Anchorage  Screw 2.0 x 12 mm, Round Hole"/>
    <s v="2.0 x 12"/>
    <s v="L230105301"/>
    <n v="-35"/>
    <n v="81594"/>
    <n v="-2855790"/>
    <m/>
    <m/>
    <n v="20230124"/>
    <s v="Dr Carlos Ramiro Llusca (Ecuador)"/>
    <m/>
    <x v="2"/>
  </r>
  <r>
    <x v="78"/>
    <x v="4"/>
    <s v="Anchorage"/>
    <x v="0"/>
    <s v="A-1PL-212012"/>
    <s v="A-1PL  Anchorage  Screw 2.0 x 12 mm, Round Hole"/>
    <s v="2.0 x 12"/>
    <s v=" L230403301"/>
    <n v="-40"/>
    <n v="69131"/>
    <n v="-2765240"/>
    <m/>
    <m/>
    <n v="20230124"/>
    <s v="Dr Carlos Ramiro Llusca (Ecuador)"/>
    <m/>
    <x v="2"/>
  </r>
  <r>
    <x v="92"/>
    <x v="2"/>
    <s v="Anchorage"/>
    <x v="0"/>
    <s v="A-1PL-212012"/>
    <s v="A-1PL  Anchorage  Screw 2.0 x 12 mm, Round Hole"/>
    <s v="2.0 x 12"/>
    <s v="L230702001"/>
    <n v="100"/>
    <n v="14.268493150684932"/>
    <n v="1426.8493150684933"/>
    <s v="USD"/>
    <s v="BioRay 20231030-3"/>
    <m/>
    <m/>
    <m/>
    <x v="0"/>
  </r>
  <r>
    <x v="92"/>
    <x v="2"/>
    <s v="Anchorage"/>
    <x v="0"/>
    <s v="A-1PL-212012"/>
    <s v="A-1PL  Anchorage  Screw 2.0 x 12 mm, Round Hole"/>
    <s v="2.0 x 12"/>
    <s v="L230307201"/>
    <n v="100"/>
    <n v="14.268493150684932"/>
    <n v="1426.8493150684933"/>
    <s v="USD"/>
    <s v="BioRay 20231030-3"/>
    <m/>
    <m/>
    <m/>
    <x v="0"/>
  </r>
  <r>
    <x v="92"/>
    <x v="2"/>
    <s v="Anchorage"/>
    <x v="0"/>
    <s v="A-1PL-212014"/>
    <s v="A-1PL  Anchorage  Screw 2.0 x 14 mm, Round Hole"/>
    <s v="2.0 x 14"/>
    <s v="L220806201"/>
    <n v="14"/>
    <n v="14.268493150684932"/>
    <n v="199.75890410958905"/>
    <s v="USD"/>
    <s v="BioRay 20231030-3"/>
    <m/>
    <m/>
    <m/>
    <x v="0"/>
  </r>
  <r>
    <x v="92"/>
    <x v="2"/>
    <s v="Anchorage"/>
    <x v="0"/>
    <s v="A-1PL-212014"/>
    <s v="A-1PL  Anchorage  Screw 2.0 x 14 mm, Round Hole"/>
    <s v="2.0 x 14"/>
    <s v="L220900101"/>
    <n v="6"/>
    <n v="14.268493150684932"/>
    <n v="85.610958904109594"/>
    <s v="USD"/>
    <s v="BioRay 20231030-3"/>
    <m/>
    <m/>
    <m/>
    <x v="0"/>
  </r>
  <r>
    <x v="92"/>
    <x v="2"/>
    <s v="Anchorage"/>
    <x v="0"/>
    <s v="A-1PL-212014"/>
    <s v="A-1PL  Anchorage  Screw 2.0 x 14 mm, Round Hole"/>
    <s v="2.0 x 14"/>
    <s v=" L220304601"/>
    <n v="1"/>
    <n v="14.268493150684932"/>
    <n v="14.268493150684932"/>
    <s v="USD"/>
    <s v="BioRay 20231030-3"/>
    <m/>
    <m/>
    <m/>
    <x v="0"/>
  </r>
  <r>
    <x v="92"/>
    <x v="2"/>
    <s v="Anchorage"/>
    <x v="0"/>
    <s v="A-1PIZC-212014"/>
    <s v="A-1P IZC  Anchorage  Screw 2.0 x 14 mm, Half Threaded, Round Hole"/>
    <s v="IZC 2 x 14"/>
    <s v="L230905901"/>
    <n v="97"/>
    <n v="18.345205479452055"/>
    <n v="1779.4849315068493"/>
    <s v="USD"/>
    <s v="BioRay 20231030-3"/>
    <m/>
    <m/>
    <m/>
    <x v="0"/>
  </r>
  <r>
    <x v="92"/>
    <x v="2"/>
    <s v="Anchorage"/>
    <x v="0"/>
    <s v="A-1PIZC-212017"/>
    <s v="A-1P IZC  Anchorage  Screw 2.0 x 17 mm, Half Threaded, Round Hole"/>
    <s v="IZC 2 x 17"/>
    <s v="L230109101"/>
    <n v="36"/>
    <n v="18.345205479452055"/>
    <n v="660.42739726027401"/>
    <s v="USD"/>
    <s v="BioRay 20231030-3"/>
    <m/>
    <m/>
    <m/>
    <x v="0"/>
  </r>
  <r>
    <x v="92"/>
    <x v="2"/>
    <s v="Anchorage"/>
    <x v="0"/>
    <s v="A-1PIZC-212017"/>
    <s v="A-1P IZC  Anchorage  Screw 2.0 x 17 mm, Half Threaded, Round Hole"/>
    <s v="IZC 2 x 17"/>
    <s v="L230109201"/>
    <n v="26"/>
    <n v="18.345205479452055"/>
    <n v="476.97534246575344"/>
    <s v="USD"/>
    <s v="BioRay 20231030-3"/>
    <m/>
    <m/>
    <m/>
    <x v="0"/>
  </r>
  <r>
    <x v="92"/>
    <x v="5"/>
    <s v="Anchorage"/>
    <x v="1"/>
    <s v="TSXX-LOA2012"/>
    <s v="TORNILLO SOLUTION LOGIC-A 2.0 MM X 12 MM"/>
    <s v="2.0 X 12"/>
    <s v="EE156002X1"/>
    <n v="-2"/>
    <n v="51750"/>
    <n v="-103500"/>
    <m/>
    <m/>
    <m/>
    <s v="Dra. Monica Peñaloza, cliente Virginia Hurtdo, aprobado por Dr Elsa Arango"/>
    <m/>
    <x v="0"/>
  </r>
  <r>
    <x v="93"/>
    <x v="5"/>
    <s v="Anchorage"/>
    <x v="1"/>
    <s v="TSXX-LOA2012"/>
    <s v="TORNILLO SOLUTION LOGIC-A 2.0 MM X 12 MM"/>
    <s v="2.0 X 12"/>
    <s v="EE156002X1"/>
    <n v="-2"/>
    <n v="51750"/>
    <n v="-103500"/>
    <m/>
    <m/>
    <m/>
    <s v="Dra. Monica Peñaloza, cliente Virginia Hurtdo, aprobado por Dr Elsa Arango"/>
    <m/>
    <x v="0"/>
  </r>
  <r>
    <x v="94"/>
    <x v="5"/>
    <s v="Anchorage"/>
    <x v="1"/>
    <s v="TSXX-LOA2025"/>
    <s v="TORNILLO SOLUTION LOGIC-A 2.0 MM X 25 MM"/>
    <s v="2.0 X 25"/>
    <s v="EE160217X1"/>
    <n v="-4"/>
    <n v="60750"/>
    <n v="-243000"/>
    <m/>
    <m/>
    <m/>
    <s v="Dr Diego Chávez, autorizado por Elsa Arango entregado a Virgina Hurtado"/>
    <m/>
    <x v="0"/>
  </r>
  <r>
    <x v="94"/>
    <x v="5"/>
    <s v="Anchorage"/>
    <x v="1"/>
    <s v="TSXX-LOA2030"/>
    <s v="TORNILLO SOLUTION LOGIC-A 2.0 MM X 30 MM"/>
    <s v="2.0 X 30"/>
    <s v="EE160218X1"/>
    <n v="-4"/>
    <n v="60750"/>
    <n v="-243000"/>
    <m/>
    <m/>
    <m/>
    <s v="Dr Diego Chávez, autorizado por Elsa Arango entregado a Virgina Hurtado"/>
    <m/>
    <x v="0"/>
  </r>
  <r>
    <x v="94"/>
    <x v="4"/>
    <s v="Anchorage"/>
    <x v="1"/>
    <s v="TSXX-LOA2025"/>
    <s v="TORNILLO SOLUTION LOGIC-A 2.0 MM X 25 MM"/>
    <s v="2.0 X 25"/>
    <s v="EE160217X1"/>
    <n v="-10"/>
    <n v="60750"/>
    <n v="-607500"/>
    <m/>
    <m/>
    <n v="20230175"/>
    <s v="Martha Constanza Hurtado vendido a través de OrthoPremium con Tata (Olga)"/>
    <m/>
    <x v="3"/>
  </r>
  <r>
    <x v="94"/>
    <x v="5"/>
    <s v="Anchorage"/>
    <x v="1"/>
    <s v="TSXX-LOA2025"/>
    <s v="TORNILLO SOLUTION LOGIC-A 2.0 MM X 25 MM"/>
    <s v="2.0 X 25"/>
    <s v="EE160217X1"/>
    <n v="-1"/>
    <n v="60750"/>
    <n v="-60750"/>
    <m/>
    <m/>
    <n v="20230175"/>
    <s v="Martha Constanza Hurtado vendido a través de OrthoPremium con Tata (Olga)"/>
    <m/>
    <x v="0"/>
  </r>
  <r>
    <x v="83"/>
    <x v="4"/>
    <s v="Anchorage"/>
    <x v="0"/>
    <s v="A-1PL-212012"/>
    <s v="A-1PL  Anchorage  Screw 2.0 x 12 mm, Round Hole"/>
    <s v="2.0 x 12"/>
    <s v=" L230403301"/>
    <n v="-9"/>
    <n v="69131"/>
    <n v="-622179"/>
    <m/>
    <m/>
    <n v="20230130"/>
    <s v="MediLine (JJ Grand Prix - Guatemala)"/>
    <m/>
    <x v="2"/>
  </r>
  <r>
    <x v="92"/>
    <x v="5"/>
    <s v="Anchorage"/>
    <x v="1"/>
    <s v="TSXX-LOA2010"/>
    <s v="TORNILLO SOLUTION LOGIC-A 2.0 MM X 10 MM"/>
    <s v="2.0 X 10"/>
    <s v="EE148354X1"/>
    <n v="-1"/>
    <n v="51750"/>
    <n v="-51750"/>
    <m/>
    <m/>
    <m/>
    <s v="Virginia - uso consultorio Elsa Arango"/>
    <m/>
    <x v="0"/>
  </r>
  <r>
    <x v="94"/>
    <x v="4"/>
    <s v="Anchorage"/>
    <x v="0"/>
    <s v="A-1PIZC-212014"/>
    <s v="A-1P IZC  Anchorage  Screw 2.0 x 14 mm, Half Threaded, Round Hole"/>
    <s v="IZC 2 x 14"/>
    <s v="L230500701"/>
    <n v="-10"/>
    <n v="88882"/>
    <n v="-888820"/>
    <s v="COP"/>
    <m/>
    <n v="20230177"/>
    <s v="MediLine (JJ Grand Prix - Guatemala)"/>
    <m/>
    <x v="2"/>
  </r>
  <r>
    <x v="94"/>
    <x v="4"/>
    <s v="Anchorage"/>
    <x v="0"/>
    <s v="A-1PIZC-212014"/>
    <s v="A-1P IZC  Anchorage  Screw 2.0 x 14 mm, Half Threaded, Round Hole"/>
    <s v="IZC 2 x 14"/>
    <s v="L230905901"/>
    <n v="-5"/>
    <n v="18.345205479452055"/>
    <n v="-91.726027397260282"/>
    <s v="USD"/>
    <m/>
    <n v="20230177"/>
    <s v="MediLine (JJ Grand Prix - Guatemala)"/>
    <m/>
    <x v="2"/>
  </r>
  <r>
    <x v="94"/>
    <x v="4"/>
    <s v="Anchorage"/>
    <x v="0"/>
    <s v="A-1PL-211508"/>
    <s v="A-1PL  Anchorage  Screw 1.5 x 8 mm, Round Hole"/>
    <s v="1.5 x 8"/>
    <s v=" L230509301"/>
    <n v="-5"/>
    <n v="69131"/>
    <n v="-345655"/>
    <m/>
    <m/>
    <n v="20230177"/>
    <s v="MediLine (JJ Grand Prix - Guatemala)"/>
    <m/>
    <x v="2"/>
  </r>
  <r>
    <x v="94"/>
    <x v="4"/>
    <s v="Anchorage"/>
    <x v="0"/>
    <s v="A-1PIZC-212017"/>
    <s v="A-1P IZC  Anchorage  Screw 2.0 x 17 mm, Half Threaded, Round Hole"/>
    <s v="IZC 2 x 17"/>
    <s v=" L230500801"/>
    <n v="-6"/>
    <n v="75398.578723404251"/>
    <n v="-452391.47234042548"/>
    <m/>
    <m/>
    <n v="20230177"/>
    <s v="MediLine (JJ Grand Prix - Guatemala)"/>
    <m/>
    <x v="2"/>
  </r>
  <r>
    <x v="94"/>
    <x v="4"/>
    <s v="Anchorage"/>
    <x v="0"/>
    <s v="A-1PL-212012"/>
    <s v="A-1PL  Anchorage  Screw 2.0 x 12 mm, Round Hole"/>
    <s v="2.0 X 12"/>
    <s v="L230702001"/>
    <n v="-20"/>
    <n v="14.268493150684932"/>
    <n v="-285.36986301369865"/>
    <s v="USD"/>
    <m/>
    <n v="20230176"/>
    <s v="MediLine (JJ Grand Prix - Guatemala)"/>
    <m/>
    <x v="2"/>
  </r>
  <r>
    <x v="95"/>
    <x v="4"/>
    <s v="Instrument"/>
    <x v="0"/>
    <n v="3348235"/>
    <s v="V Long Blade"/>
    <s v="V long blade"/>
    <m/>
    <n v="-10"/>
    <n v="31.311787072243344"/>
    <n v="-313.11787072243345"/>
    <m/>
    <m/>
    <n v="20230186"/>
    <s v="Orthopremium"/>
    <m/>
    <x v="3"/>
  </r>
  <r>
    <x v="95"/>
    <x v="4"/>
    <s v="Instrument"/>
    <x v="0"/>
    <n v="3318225"/>
    <s v="Blade for Engine"/>
    <s v="Blade for Engine"/>
    <m/>
    <n v="-10"/>
    <n v="206486.49600000001"/>
    <n v="-2064864.9600000002"/>
    <s v="COP"/>
    <m/>
    <n v="20230186"/>
    <s v="Orthopremium"/>
    <m/>
    <x v="3"/>
  </r>
  <r>
    <x v="95"/>
    <x v="3"/>
    <s v="Anchorage"/>
    <x v="1"/>
    <s v="TSXX-LOA1508"/>
    <s v="TORNILLO SOLUTION LOGIC-A 1.5 MM X 8.0 MM"/>
    <s v="1.5 x 8"/>
    <s v="EE148345X1"/>
    <n v="2"/>
    <n v="51750"/>
    <n v="103500"/>
    <m/>
    <m/>
    <m/>
    <s v="Orthopremium - Consignación Dr Freddy Jácome"/>
    <s v="Virginia"/>
    <x v="0"/>
  </r>
  <r>
    <x v="95"/>
    <x v="3"/>
    <s v="Anchorage"/>
    <x v="1"/>
    <s v="TSXX-LOA1508"/>
    <s v="TORNILLO SOLUTION LOGIC-A 1.5 MM X 8.0 MM"/>
    <s v="1.5 x 8"/>
    <s v="EE152484X1"/>
    <n v="2"/>
    <n v="51750"/>
    <n v="103500"/>
    <m/>
    <m/>
    <m/>
    <s v="Orthopremium - Consignación Dr Freddy Jácome"/>
    <s v="Virginia"/>
    <x v="0"/>
  </r>
  <r>
    <x v="95"/>
    <x v="3"/>
    <s v="Anchorage"/>
    <x v="1"/>
    <s v="TSXX-LOA2008"/>
    <s v="TORNILLO SOLUTION LOGIC-A 2.0 MM X 8.0 MM"/>
    <s v="2.0 x 8"/>
    <s v="EE152480X1"/>
    <n v="2"/>
    <n v="51750"/>
    <n v="103500"/>
    <m/>
    <m/>
    <m/>
    <s v="Orthopremium - Consignación Dr Freddy Jácome"/>
    <s v="Virginia"/>
    <x v="0"/>
  </r>
  <r>
    <x v="92"/>
    <x v="2"/>
    <s v="Anchorage"/>
    <x v="0"/>
    <s v="A-1PL-212010"/>
    <s v="A-1PL  Anchorage  Screw 2.0 x 10 mm, Round Hole"/>
    <s v="2.0 x 10"/>
    <s v="L230906601"/>
    <n v="40"/>
    <n v="14.268493150684932"/>
    <n v="570.7397260273973"/>
    <s v="USD"/>
    <s v="BioRay 20231030-3"/>
    <m/>
    <m/>
    <m/>
    <x v="0"/>
  </r>
  <r>
    <x v="95"/>
    <x v="3"/>
    <s v="Anchorage"/>
    <x v="1"/>
    <s v="TSXX-LOART2012"/>
    <s v="TORNILLO SOLUTION LOGIC-A ROSCA TOTAL 2.0 MM X 12 MM"/>
    <s v="2.0 x 12 Total"/>
    <s v="EE148384X1"/>
    <n v="2"/>
    <n v="51750"/>
    <n v="103500"/>
    <m/>
    <m/>
    <m/>
    <s v="Orthopremium - Consignación Dr Freddy Jácome"/>
    <s v="Virginia"/>
    <x v="0"/>
  </r>
  <r>
    <x v="95"/>
    <x v="3"/>
    <s v="Anchorage"/>
    <x v="1"/>
    <s v="TSXX-LOA2012"/>
    <s v="TORNILLO SOLUTION LOGIC-A 2.0 MM X 12 MM"/>
    <s v="2.0 X 12"/>
    <s v="EE162378X1"/>
    <n v="2"/>
    <n v="51750"/>
    <n v="103500"/>
    <m/>
    <m/>
    <m/>
    <s v="Orthopremium - Consignación Dr Freddy Jácome"/>
    <s v="Virginia"/>
    <x v="0"/>
  </r>
  <r>
    <x v="92"/>
    <x v="5"/>
    <s v="Anchorage"/>
    <x v="1"/>
    <s v="TSXX-LOA2012"/>
    <s v="TORNILLO SOLUTION LOGIC-A 2.0 MM X 12 MM"/>
    <s v="2.0 X 12"/>
    <s v="EE156002X1"/>
    <n v="-2"/>
    <n v="51750"/>
    <n v="-103500"/>
    <m/>
    <m/>
    <m/>
    <s v="Virginia - uso consultorio Elsa Arango"/>
    <m/>
    <x v="0"/>
  </r>
  <r>
    <x v="95"/>
    <x v="3"/>
    <s v="Anchorage"/>
    <x v="1"/>
    <s v="TSXX-LOA2014"/>
    <s v="TORNILLO SOLUTION LOGIC-A 2.0 MM X 14 MM"/>
    <s v="2.0 x 14"/>
    <s v="EE142363X1"/>
    <n v="2"/>
    <n v="51750"/>
    <n v="103500"/>
    <m/>
    <m/>
    <m/>
    <s v="Orthopremium - Consignación Dr Freddy Jácome"/>
    <s v="Virginia"/>
    <x v="0"/>
  </r>
  <r>
    <x v="95"/>
    <x v="3"/>
    <s v="Anchorage"/>
    <x v="1"/>
    <s v="TSXX-LOA2017"/>
    <s v="TORNILLO SOLUTION LOGIC-A 2.0 MM X 17 MM"/>
    <s v="2.0 X 17"/>
    <s v="EE148379X1"/>
    <n v="-2"/>
    <n v="51750"/>
    <n v="-103500"/>
    <m/>
    <m/>
    <m/>
    <s v="Orthopremium - Consignación Dr Freddy Jácome"/>
    <s v="Virginia"/>
    <x v="0"/>
  </r>
  <r>
    <x v="96"/>
    <x v="5"/>
    <s v="Instrument"/>
    <x v="1"/>
    <s v="820-032"/>
    <s v="Extensión corta, 25mm, mini implante, para contra ángulo"/>
    <s v="Blade for Engine"/>
    <m/>
    <n v="-1"/>
    <n v="83600"/>
    <n v="-83600"/>
    <m/>
    <m/>
    <m/>
    <s v="Dr Diego Chávez, autorizado por Elsa Arango entregado a Virgina Hurtado"/>
    <m/>
    <x v="0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0">
  <r>
    <x v="0"/>
    <x v="0"/>
    <s v="Instrument"/>
    <s v="Bio-Ray"/>
    <n v="3318055"/>
    <s v="Contra Angle Driver set "/>
    <s v="Contra Angulo"/>
    <m/>
    <n v="2"/>
    <n v="2160000"/>
    <n v="4320000"/>
    <m/>
    <m/>
    <m/>
    <m/>
    <m/>
    <x v="0"/>
  </r>
  <r>
    <x v="0"/>
    <x v="0"/>
    <s v="Instrument"/>
    <s v="Ankyra"/>
    <s v="820-029"/>
    <s v="Mango anclaje rápido, corto-mini implante"/>
    <s v="Mango"/>
    <n v="49116"/>
    <n v="10"/>
    <n v="357000"/>
    <n v="3570000"/>
    <s v="COP"/>
    <s v="entregado por Elsa Arango"/>
    <m/>
    <m/>
    <m/>
    <x v="0"/>
  </r>
  <r>
    <x v="0"/>
    <x v="1"/>
    <s v="Instrument"/>
    <s v="Ankyra"/>
    <s v="820-031"/>
    <s v="Extensión mini implante"/>
    <s v="Extensión"/>
    <n v="48791"/>
    <n v="-12"/>
    <n v="90440"/>
    <n v="-1085280"/>
    <m/>
    <m/>
    <m/>
    <m/>
    <m/>
    <x v="0"/>
  </r>
  <r>
    <x v="0"/>
    <x v="1"/>
    <s v="Instrument"/>
    <s v="Ankyra"/>
    <s v="820-029"/>
    <s v="Mango anclaje rápido, corto-mini implante"/>
    <s v="Mango"/>
    <n v="48466"/>
    <n v="-19"/>
    <n v="357000"/>
    <n v="-6783000"/>
    <s v="COP"/>
    <m/>
    <m/>
    <m/>
    <m/>
    <x v="0"/>
  </r>
  <r>
    <x v="0"/>
    <x v="1"/>
    <s v="Instrument"/>
    <s v="Ankyra"/>
    <s v="820-031"/>
    <s v="Extensión mini implante"/>
    <s v="Extensión"/>
    <n v="48141"/>
    <n v="-16"/>
    <n v="90440"/>
    <n v="-1447040"/>
    <m/>
    <m/>
    <m/>
    <m/>
    <m/>
    <x v="0"/>
  </r>
  <r>
    <x v="0"/>
    <x v="1"/>
    <s v="Instrument"/>
    <s v="Ankyra"/>
    <s v="820-029"/>
    <s v="Mango anclaje rápido, corto-mini implante"/>
    <s v="Mango"/>
    <n v="47816"/>
    <n v="-20"/>
    <n v="357000"/>
    <n v="-7140000"/>
    <s v="COP"/>
    <m/>
    <m/>
    <m/>
    <m/>
    <x v="0"/>
  </r>
  <r>
    <x v="0"/>
    <x v="1"/>
    <s v="Instrument"/>
    <s v="Ankyra"/>
    <s v="820-031"/>
    <s v="Extensión mini implante"/>
    <s v="Extensión"/>
    <n v="47491"/>
    <n v="-20"/>
    <n v="90440"/>
    <n v="-1808800"/>
    <m/>
    <m/>
    <m/>
    <m/>
    <m/>
    <x v="0"/>
  </r>
  <r>
    <x v="0"/>
    <x v="0"/>
    <s v="Anchorage"/>
    <s v="Bio-Ray"/>
    <s v="M-211308"/>
    <s v="A-1PL  Anchorage  Screw 1.3 x 8 mm, Round Hole"/>
    <s v="1.3 x 8"/>
    <s v="L210206901"/>
    <n v="30"/>
    <n v="73331"/>
    <n v="2199930"/>
    <m/>
    <m/>
    <m/>
    <m/>
    <m/>
    <x v="0"/>
  </r>
  <r>
    <x v="0"/>
    <x v="0"/>
    <s v="Anchorage"/>
    <s v="Bio-Ray"/>
    <s v="A-1PL-211408"/>
    <s v="A-1PL  Anchorage  Screw 1.4 x 8 mm, Round Hole"/>
    <s v="1.4 x 8"/>
    <s v="L210905201"/>
    <n v="4"/>
    <n v="73331"/>
    <n v="293324"/>
    <m/>
    <m/>
    <m/>
    <m/>
    <m/>
    <x v="0"/>
  </r>
  <r>
    <x v="0"/>
    <x v="0"/>
    <s v="Anchorage"/>
    <s v="Bio-Ray"/>
    <s v="A-1PL-211508"/>
    <s v="A-1PL  Anchorage  Screw 1.5 x 8 mm, Round Hole"/>
    <s v="1.5 x 8"/>
    <s v="L211103501"/>
    <n v="3"/>
    <n v="73331"/>
    <n v="219993"/>
    <m/>
    <m/>
    <m/>
    <m/>
    <m/>
    <x v="0"/>
  </r>
  <r>
    <x v="0"/>
    <x v="0"/>
    <s v="Anchorage"/>
    <s v="Bio-Ray"/>
    <s v="A-1PL-211508"/>
    <s v="A-1PL  Anchorage  Screw 1.5 x 8 mm, Round Hole"/>
    <s v="1.5 x 8"/>
    <s v="L211100801"/>
    <n v="12"/>
    <n v="73331"/>
    <n v="879972"/>
    <m/>
    <m/>
    <m/>
    <m/>
    <m/>
    <x v="0"/>
  </r>
  <r>
    <x v="0"/>
    <x v="0"/>
    <s v="Anchorage"/>
    <s v="Bio-Ray"/>
    <s v="A-1PL-211508"/>
    <s v="A-1PL  Anchorage  Screw 1.5 x 8 mm, Round Hole"/>
    <s v="1.5 x 8"/>
    <s v="L220206201"/>
    <n v="1"/>
    <n v="73331"/>
    <n v="73331"/>
    <s v="COP"/>
    <m/>
    <m/>
    <m/>
    <m/>
    <x v="0"/>
  </r>
  <r>
    <x v="0"/>
    <x v="0"/>
    <s v="Anchorage"/>
    <s v="Bio-Ray"/>
    <s v="A-1PL-211508"/>
    <s v="A-1PL  Anchorage  Screw 1.5 x 8 mm, Round Hole"/>
    <s v="1.5 x 8"/>
    <s v="L211105401"/>
    <n v="5"/>
    <n v="73331"/>
    <n v="366655"/>
    <m/>
    <m/>
    <m/>
    <m/>
    <m/>
    <x v="0"/>
  </r>
  <r>
    <x v="0"/>
    <x v="0"/>
    <s v="Anchorage"/>
    <s v="Bio-Ray"/>
    <s v="A-1PL-211508"/>
    <s v="A-1PL  Anchorage  Screw 1.5 x 8 mm, Round Hole"/>
    <s v="1.5 x 8"/>
    <s v="L211104201"/>
    <n v="1"/>
    <n v="73331"/>
    <n v="73331"/>
    <m/>
    <m/>
    <m/>
    <m/>
    <m/>
    <x v="0"/>
  </r>
  <r>
    <x v="0"/>
    <x v="0"/>
    <s v="Anchorage"/>
    <s v="Bio-Ray"/>
    <s v="A-1PL-211508"/>
    <s v="A-1PL  Anchorage  Screw 1.5 x 8 mm, Round Hole"/>
    <s v="1.5 x 8"/>
    <s v="L211008301"/>
    <n v="2"/>
    <n v="73331"/>
    <n v="146662"/>
    <m/>
    <m/>
    <m/>
    <m/>
    <m/>
    <x v="0"/>
  </r>
  <r>
    <x v="0"/>
    <x v="0"/>
    <s v="Anchorage"/>
    <s v="Bio-Ray"/>
    <s v="A-1PL-211508"/>
    <s v="A-1PL  Anchorage  Screw 1.5 x 8 mm, Round Hole"/>
    <s v="1.5 x 8"/>
    <s v="L211013001"/>
    <n v="1"/>
    <n v="73331"/>
    <n v="73331"/>
    <m/>
    <m/>
    <m/>
    <m/>
    <m/>
    <x v="0"/>
  </r>
  <r>
    <x v="0"/>
    <x v="0"/>
    <s v="Anchorage"/>
    <s v="Bio-Ray"/>
    <s v="A-1PL-212008"/>
    <s v="A-1PL  Anchorage  Screw 2.0 x 8 mm, Round Hole"/>
    <s v="2.0 x 8"/>
    <s v="L210807001"/>
    <n v="3"/>
    <n v="73331"/>
    <n v="219993"/>
    <m/>
    <m/>
    <m/>
    <m/>
    <m/>
    <x v="0"/>
  </r>
  <r>
    <x v="1"/>
    <x v="2"/>
    <s v="Anchorage"/>
    <s v="Ankyra"/>
    <s v="TSXX-LOA2010"/>
    <s v="TORNILLO SOLUTION LOGIC-A 2.0 MM X 10 MM"/>
    <s v="2.0 X 10"/>
    <s v="EE148352X1"/>
    <n v="60"/>
    <n v="51750"/>
    <n v="3105000"/>
    <m/>
    <s v="FV-105224"/>
    <m/>
    <m/>
    <m/>
    <x v="0"/>
  </r>
  <r>
    <x v="0"/>
    <x v="0"/>
    <s v="Anchorage"/>
    <s v="Bio-Ray"/>
    <s v="A-1PL-212014"/>
    <s v="A-1PL  Anchorage  Screw 2.0 x 14 mm, Round Hole"/>
    <s v="2.0 x 14"/>
    <s v="L210904601"/>
    <n v="2"/>
    <n v="73331"/>
    <n v="146662"/>
    <m/>
    <m/>
    <m/>
    <m/>
    <m/>
    <x v="0"/>
  </r>
  <r>
    <x v="0"/>
    <x v="0"/>
    <s v="Anchorage"/>
    <s v="Bio-Ray"/>
    <s v="A-1PL-212014"/>
    <s v="A-1PL  Anchorage  Screw 2.0 x 14 mm, Round Hole"/>
    <s v="2.0 x 14"/>
    <s v="L211203101"/>
    <n v="17"/>
    <n v="73331"/>
    <n v="1246627"/>
    <m/>
    <m/>
    <m/>
    <m/>
    <m/>
    <x v="0"/>
  </r>
  <r>
    <x v="0"/>
    <x v="0"/>
    <s v="Anchorage"/>
    <s v="Bio-Ray"/>
    <s v="A-1PL-212014"/>
    <s v="A-1PL  Anchorage  Screw 2.0 x 14 mm, Round Hole"/>
    <s v="2.0 x 14"/>
    <s v="L210901401"/>
    <n v="10"/>
    <n v="73331"/>
    <n v="733310"/>
    <m/>
    <m/>
    <m/>
    <m/>
    <m/>
    <x v="0"/>
  </r>
  <r>
    <x v="0"/>
    <x v="0"/>
    <s v="Anchorage"/>
    <s v="Bio-Ray"/>
    <s v="A-1PS-222012"/>
    <s v="A-1P Anchorage  Screw 2.0 x 12 mm, Square Hole"/>
    <s v="TS 2.0 x 12"/>
    <s v="L220407701"/>
    <n v="8"/>
    <n v="73331"/>
    <n v="586648"/>
    <s v="COP"/>
    <m/>
    <m/>
    <m/>
    <m/>
    <x v="0"/>
  </r>
  <r>
    <x v="0"/>
    <x v="0"/>
    <s v="Instrument"/>
    <s v="Bio-Ray"/>
    <s v="SMES #09"/>
    <s v="Expander First generation SMES #09"/>
    <s v="Expansor 1ra generación #09"/>
    <m/>
    <n v="1"/>
    <m/>
    <m/>
    <m/>
    <m/>
    <m/>
    <m/>
    <m/>
    <x v="0"/>
  </r>
  <r>
    <x v="0"/>
    <x v="0"/>
    <s v="Instrument"/>
    <s v="Bio-Ray"/>
    <s v="SMES #11"/>
    <s v="Expander First generation SMES #11"/>
    <s v="Expansor 1ra generación #11"/>
    <m/>
    <n v="4"/>
    <n v="73.06083650190115"/>
    <n v="292.2433460076046"/>
    <s v="USD"/>
    <m/>
    <m/>
    <m/>
    <m/>
    <x v="0"/>
  </r>
  <r>
    <x v="0"/>
    <x v="0"/>
    <s v="Anchorage"/>
    <s v="Ankyra"/>
    <s v="TSXX-LOA1508"/>
    <s v="TORNILLO SOLUTION LOGIC-A 1.5 MM X 8.0 MM"/>
    <s v="1.5 x 8"/>
    <s v="EE138062X1"/>
    <n v="24"/>
    <n v="61600"/>
    <n v="1478400"/>
    <m/>
    <m/>
    <m/>
    <m/>
    <m/>
    <x v="0"/>
  </r>
  <r>
    <x v="0"/>
    <x v="0"/>
    <s v="Anchorage"/>
    <s v="Ankyra"/>
    <s v="TSXX-LOA1508"/>
    <s v="TORNILLO SOLUTION LOGIC-A 1.5 MM X 8.0 MM"/>
    <s v="1.5 x 8"/>
    <s v="EE138065X1"/>
    <n v="4"/>
    <n v="61600"/>
    <n v="246400"/>
    <m/>
    <m/>
    <m/>
    <m/>
    <m/>
    <x v="0"/>
  </r>
  <r>
    <x v="0"/>
    <x v="0"/>
    <s v="Anchorage"/>
    <s v="Ankyra"/>
    <s v="TSXX-LOA2008"/>
    <s v="TORNILLO SOLUTION LOGIC-A 2.0 MM X 8.0 MM"/>
    <s v="2.0 x 8"/>
    <s v="EE136231X1"/>
    <n v="1"/>
    <n v="61600"/>
    <n v="61600"/>
    <m/>
    <m/>
    <m/>
    <m/>
    <m/>
    <x v="0"/>
  </r>
  <r>
    <x v="0"/>
    <x v="0"/>
    <s v="Anchorage"/>
    <s v="Ankyra"/>
    <s v="TSXX-LOA2014"/>
    <s v="TORNILLO SOLUTION LOGIC-A 2.0 MM X 14 MM"/>
    <s v="2.0 x 14"/>
    <s v="EE138091X1"/>
    <n v="27"/>
    <n v="61600"/>
    <n v="1663200"/>
    <m/>
    <m/>
    <m/>
    <m/>
    <m/>
    <x v="0"/>
  </r>
  <r>
    <x v="0"/>
    <x v="0"/>
    <s v="Anchorage"/>
    <s v="Ankyra"/>
    <s v="TSXX-LOA2014"/>
    <s v="TORNILLO SOLUTION LOGIC-A 2.0 MM X 14 MM"/>
    <s v="2.0 x 14"/>
    <s v="EE138085X1"/>
    <n v="1"/>
    <n v="61600"/>
    <n v="61600"/>
    <m/>
    <m/>
    <m/>
    <m/>
    <m/>
    <x v="0"/>
  </r>
  <r>
    <x v="0"/>
    <x v="0"/>
    <s v="Anchorage"/>
    <s v="Ankyra"/>
    <s v="TSXX-LOA2017"/>
    <s v="TORNILLO SOLUTION LOGIC-A 2.0 MM X 17 MM"/>
    <s v="2.0 x 17"/>
    <s v="EE138094X1"/>
    <n v="34"/>
    <n v="61600"/>
    <n v="2094400"/>
    <m/>
    <m/>
    <m/>
    <m/>
    <m/>
    <x v="0"/>
  </r>
  <r>
    <x v="0"/>
    <x v="0"/>
    <s v="Anchorage"/>
    <s v="Ankyra"/>
    <s v="TSXX-LOACE1508"/>
    <s v="TORNILLO SOLUTION LOGIC-A CABEZA ESFÉRICA 1.5MM X 8.0MM"/>
    <s v="Dual 1.5 x 8"/>
    <s v="EE138096X1"/>
    <n v="18"/>
    <n v="61600"/>
    <n v="1108800"/>
    <m/>
    <m/>
    <m/>
    <m/>
    <m/>
    <x v="0"/>
  </r>
  <r>
    <x v="0"/>
    <x v="0"/>
    <s v="Anchorage"/>
    <s v="Ankyra"/>
    <s v="TSXX-LOART2012"/>
    <s v="TORNILLO SOLUTION LOGIC-A ROSCA TOTAL 2.0MM X 12MM"/>
    <s v="2.0 x 12 Total"/>
    <s v="EE138101X1"/>
    <n v="10"/>
    <n v="61600"/>
    <n v="616000"/>
    <m/>
    <m/>
    <m/>
    <m/>
    <m/>
    <x v="0"/>
  </r>
  <r>
    <x v="0"/>
    <x v="0"/>
    <s v="Instrument"/>
    <s v="Bio-Ray"/>
    <s v="103-11"/>
    <s v="Expansores 3ra generación, 1 llave"/>
    <s v="Expansor 3ra generación #11"/>
    <m/>
    <n v="7"/>
    <m/>
    <m/>
    <m/>
    <m/>
    <m/>
    <m/>
    <m/>
    <x v="0"/>
  </r>
  <r>
    <x v="0"/>
    <x v="0"/>
    <s v="Anchorage"/>
    <s v="Ankyra"/>
    <s v="TSXX-LOA2012"/>
    <s v="TORNILLO SOLUTION LOGIC-A 2.0 MM X 12 MM"/>
    <s v="2.0 X 12"/>
    <s v="EE138084X1"/>
    <n v="1"/>
    <n v="61600"/>
    <n v="61600"/>
    <m/>
    <m/>
    <m/>
    <m/>
    <m/>
    <x v="0"/>
  </r>
  <r>
    <x v="0"/>
    <x v="0"/>
    <s v="Anchorage"/>
    <s v="Ankyra"/>
    <s v="TSXX-LOA2012"/>
    <s v="TORNILLO SOLUTION LOGIC-A 2.0 MM X 12 MM"/>
    <s v="2.0 X 12"/>
    <s v="EE138079X1"/>
    <n v="2"/>
    <n v="61600"/>
    <n v="123200"/>
    <m/>
    <m/>
    <m/>
    <m/>
    <m/>
    <x v="0"/>
  </r>
  <r>
    <x v="0"/>
    <x v="0"/>
    <s v="Anchorage"/>
    <s v="Bio-Ray"/>
    <s v="A-1PL-212012"/>
    <s v="A-1PL  Anchorage  Screw 2.0 x 12 mm, Round Hole"/>
    <s v="2.0 X 12"/>
    <s v="L220701501"/>
    <n v="12"/>
    <n v="73331"/>
    <n v="879972"/>
    <m/>
    <m/>
    <m/>
    <m/>
    <m/>
    <x v="0"/>
  </r>
  <r>
    <x v="2"/>
    <x v="2"/>
    <s v="Anchorage"/>
    <s v="Ankyra"/>
    <s v="TSXX-LOA2010"/>
    <s v="TORNILLO SOLUTION LOGIC-A 2.0 MM X 10 MM"/>
    <s v="2.0 X 10"/>
    <s v="EE162876X1"/>
    <n v="100"/>
    <n v="51750"/>
    <n v="5175000"/>
    <m/>
    <s v="FV-124648"/>
    <m/>
    <m/>
    <m/>
    <x v="0"/>
  </r>
  <r>
    <x v="3"/>
    <x v="3"/>
    <s v="Anchorage"/>
    <s v="Bio-Ray"/>
    <s v="A-1PL-212008"/>
    <s v="A-1PL  Anchorage  Screw 2.0 x 8 mm, Round Hole"/>
    <s v="2.0 x 8"/>
    <s v="L210709801"/>
    <n v="5"/>
    <n v="73331"/>
    <n v="366655"/>
    <m/>
    <m/>
    <m/>
    <m/>
    <s v="Silvia Tellez"/>
    <x v="0"/>
  </r>
  <r>
    <x v="4"/>
    <x v="1"/>
    <s v="Instrument"/>
    <s v="Bio-Ray"/>
    <n v="3308050"/>
    <s v="Handle Universal "/>
    <s v="Handle Universal "/>
    <s v="NA"/>
    <n v="3"/>
    <n v="675000"/>
    <n v="2025000"/>
    <s v="COP"/>
    <m/>
    <m/>
    <s v="Entregados por Dra Elsa "/>
    <m/>
    <x v="0"/>
  </r>
  <r>
    <x v="4"/>
    <x v="4"/>
    <s v="Instrument"/>
    <s v="Bio-Ray"/>
    <n v="3308050"/>
    <s v="Handle Universal "/>
    <s v="Handle Universal "/>
    <s v="NA"/>
    <n v="-2"/>
    <n v="675000"/>
    <n v="-1350000"/>
    <s v="COP"/>
    <m/>
    <n v="20220040"/>
    <s v="Medicona SRL (Guillermo Ramírez-Rep Dominicana)"/>
    <m/>
    <x v="1"/>
  </r>
  <r>
    <x v="4"/>
    <x v="4"/>
    <s v="Anchorage"/>
    <s v="Bio-Ray"/>
    <s v="A-1PIZC-212017"/>
    <s v="A-1P IZC  Anchorage  Screw 2.0 x 17 mm, Half Threaded, Round Hole"/>
    <s v="IZC 2 x 17"/>
    <s v="L210901201"/>
    <n v="-3"/>
    <n v="73331"/>
    <n v="-219993"/>
    <s v="COP"/>
    <m/>
    <n v="20220040"/>
    <s v="Medicona SRL (Guillermo Ramírez-Rep Dominicana)"/>
    <m/>
    <x v="1"/>
  </r>
  <r>
    <x v="4"/>
    <x v="4"/>
    <s v="Anchorage"/>
    <s v="Bio-Ray"/>
    <s v="A-1PIZC-212017"/>
    <s v="A-1P IZC  Anchorage  Screw 2.0 x 17 mm, Half Threaded, Round Hole"/>
    <s v="IZC 2 x 17"/>
    <s v="L210611801"/>
    <n v="-2"/>
    <n v="73331"/>
    <n v="-146662"/>
    <s v="COP"/>
    <m/>
    <n v="20220040"/>
    <s v="Medicona SRL (Guillermo Ramírez-Rep Dominicana)"/>
    <m/>
    <x v="1"/>
  </r>
  <r>
    <x v="4"/>
    <x v="4"/>
    <s v="Anchorage"/>
    <s v="Bio-Ray"/>
    <s v="A-1PL-211508"/>
    <s v="A-1PL  Anchorage  Screw 1.5 x 8 mm, Round Hole"/>
    <s v="1.5 x 8"/>
    <s v="L220206201"/>
    <n v="-1"/>
    <n v="73331"/>
    <n v="-73331"/>
    <s v="COP"/>
    <m/>
    <n v="20220040"/>
    <s v="Medicona SRL (Guillermo Ramírez-Rep Dominicana)"/>
    <m/>
    <x v="1"/>
  </r>
  <r>
    <x v="4"/>
    <x v="4"/>
    <s v="Anchorage"/>
    <s v="Bio-Ray"/>
    <s v="A-1PL-211508"/>
    <s v="A-1PL  Anchorage  Screw 1.5 x 8 mm, Round Hole"/>
    <s v="1.5 x 8"/>
    <s v="L211105401"/>
    <n v="-5"/>
    <n v="73331"/>
    <n v="-366655"/>
    <m/>
    <m/>
    <n v="20220040"/>
    <s v="Medicona SRL (Guillermo Ramírez-Rep Dominicana)"/>
    <m/>
    <x v="1"/>
  </r>
  <r>
    <x v="4"/>
    <x v="4"/>
    <s v="Anchorage"/>
    <s v="Bio-Ray"/>
    <s v="A-1PL-211508"/>
    <s v="A-1PL  Anchorage  Screw 1.5 x 8 mm, Round Hole"/>
    <s v="1.5 x 8"/>
    <s v="L211104201"/>
    <n v="-1"/>
    <n v="73331"/>
    <n v="-73331"/>
    <m/>
    <m/>
    <n v="20220040"/>
    <s v="Medicona SRL (Guillermo Ramírez-Rep Dominicana)"/>
    <m/>
    <x v="1"/>
  </r>
  <r>
    <x v="4"/>
    <x v="4"/>
    <s v="Anchorage"/>
    <s v="Bio-Ray"/>
    <s v="A-1PL-211508"/>
    <s v="A-1PL  Anchorage  Screw 1.5 x 8 mm, Round Hole"/>
    <s v="1.5 x 8"/>
    <s v="L211008301"/>
    <n v="-2"/>
    <n v="73331"/>
    <n v="-146662"/>
    <m/>
    <m/>
    <n v="20220040"/>
    <s v="Medicona SRL (Guillermo Ramírez-Rep Dominicana)"/>
    <m/>
    <x v="1"/>
  </r>
  <r>
    <x v="4"/>
    <x v="4"/>
    <s v="Anchorage"/>
    <s v="Bio-Ray"/>
    <s v="A-1PL-211508"/>
    <s v="A-1PL  Anchorage  Screw 1.5 x 8 mm, Round Hole"/>
    <s v="1.5 x 8"/>
    <s v="L211013001"/>
    <n v="-1"/>
    <n v="73331"/>
    <n v="-73331"/>
    <m/>
    <m/>
    <n v="20220040"/>
    <s v="Medicona SRL (Guillermo Ramírez-Rep Dominicana)"/>
    <m/>
    <x v="1"/>
  </r>
  <r>
    <x v="4"/>
    <x v="4"/>
    <s v="Anchorage"/>
    <s v="Bio-Ray"/>
    <s v="A-1PL-212008"/>
    <s v="A-1PL  Anchorage  Screw 2.0 x 8 mm, Round Hole"/>
    <s v="2.0 x 8"/>
    <s v="L210807001"/>
    <n v="-3"/>
    <n v="73331"/>
    <n v="-219993"/>
    <m/>
    <m/>
    <n v="20220040"/>
    <s v="Medicona SRL (Guillermo Ramírez-Rep Dominicana)"/>
    <m/>
    <x v="1"/>
  </r>
  <r>
    <x v="4"/>
    <x v="4"/>
    <s v="Anchorage"/>
    <s v="Bio-Ray"/>
    <s v="A-1PL-212008"/>
    <s v="A-1PL  Anchorage  Screw 2.0 x 8 mm, Round Hole"/>
    <s v="2.0 x 8"/>
    <s v="L210709801"/>
    <n v="-5"/>
    <n v="73331"/>
    <n v="-366655"/>
    <m/>
    <m/>
    <n v="20220040"/>
    <s v="Medicona SRL (Guillermo Ramírez-Rep Dominicana)"/>
    <m/>
    <x v="1"/>
  </r>
  <r>
    <x v="5"/>
    <x v="2"/>
    <s v="Anchorage"/>
    <s v="Ankyra"/>
    <s v="TSXX-LOA2010"/>
    <s v="TORNILLO SOLUTION LOGIC-A 2.0 MM X 10 MM"/>
    <s v="2.0 X 10"/>
    <s v="EE180815X1"/>
    <n v="71"/>
    <n v="51750"/>
    <n v="3674250"/>
    <s v="COP"/>
    <s v="SAMPEDRO FV 147067"/>
    <m/>
    <m/>
    <m/>
    <x v="0"/>
  </r>
  <r>
    <x v="6"/>
    <x v="2"/>
    <s v="Anchorage"/>
    <s v="Ankyra"/>
    <s v="TSXX-LOA2010"/>
    <s v="TORNILLO SOLUTION LOGIC-A 2.0 MM X 10 MM"/>
    <s v="2.0 X 10"/>
    <s v="EE182212X1"/>
    <n v="29"/>
    <n v="51750"/>
    <n v="1500750"/>
    <s v="COP"/>
    <s v="SAMPEDRO FV 150118"/>
    <m/>
    <m/>
    <m/>
    <x v="0"/>
  </r>
  <r>
    <x v="4"/>
    <x v="4"/>
    <s v="Anchorage"/>
    <s v="Bio-Ray"/>
    <s v="A-1PL-212012"/>
    <s v="A-1PL  Anchorage  Screw 2.0 x 12 mm, Round Hole"/>
    <s v="2.0 X 12"/>
    <s v="L220701501"/>
    <n v="-8"/>
    <n v="73331"/>
    <n v="-586648"/>
    <m/>
    <m/>
    <n v="20220040"/>
    <s v="Medicona SRL (Guillermo Ramírez-Rep Dominicana)"/>
    <m/>
    <x v="1"/>
  </r>
  <r>
    <x v="4"/>
    <x v="4"/>
    <s v="Anchorage"/>
    <s v="Bio-Ray"/>
    <s v="A-1PL-212014"/>
    <s v="A-1PL  Anchorage  Screw 2.0 x 14 mm, Round Hole"/>
    <s v="2.0 x 14"/>
    <s v="L211203101"/>
    <n v="-1"/>
    <n v="73331"/>
    <n v="-73331"/>
    <m/>
    <m/>
    <n v="20220040"/>
    <s v="Medicona SRL (Guillermo Ramírez-Rep Dominicana)"/>
    <m/>
    <x v="1"/>
  </r>
  <r>
    <x v="7"/>
    <x v="3"/>
    <s v="Anchorage"/>
    <s v="Ankyra"/>
    <s v="TSXX-LOA2014"/>
    <s v="TORNILLO SOLUTION LOGIC-A 2.0 MM X 14 MM"/>
    <s v="2.0 x 14"/>
    <s v="EE138085X1"/>
    <n v="-1"/>
    <n v="61600"/>
    <n v="-61600"/>
    <m/>
    <m/>
    <m/>
    <m/>
    <s v="Virgina Hurtado"/>
    <x v="0"/>
  </r>
  <r>
    <x v="7"/>
    <x v="3"/>
    <s v="Anchorage"/>
    <s v="Ankyra"/>
    <s v="TSXX-LOA2014"/>
    <s v="TORNILLO SOLUTION LOGIC-A 2.0 MM X 14 MM"/>
    <s v="2.0 x 14"/>
    <s v="EE138091X1"/>
    <n v="-1"/>
    <n v="61600"/>
    <n v="-61600"/>
    <m/>
    <m/>
    <m/>
    <m/>
    <s v="Virgina Hurtado"/>
    <x v="0"/>
  </r>
  <r>
    <x v="8"/>
    <x v="3"/>
    <s v="Anchorage"/>
    <s v="Ankyra"/>
    <s v="TSXX-LOA2014"/>
    <s v="TORNILLO SOLUTION LOGIC-A 2.0 MM X 14 MM"/>
    <s v="2.0 x 14"/>
    <s v="EE142003X1"/>
    <n v="2"/>
    <n v="61600"/>
    <n v="123200"/>
    <m/>
    <m/>
    <m/>
    <m/>
    <s v="Virgina Hurtado"/>
    <x v="0"/>
  </r>
  <r>
    <x v="9"/>
    <x v="1"/>
    <s v="Instrument"/>
    <s v="Bio-Ray"/>
    <n v="3318225"/>
    <s v="Blade for Engine"/>
    <s v="Blade for Engine"/>
    <s v="NA"/>
    <n v="-4"/>
    <n v="153420.53519000002"/>
    <n v="-613682.1407600001"/>
    <s v="COP"/>
    <m/>
    <m/>
    <s v="Solicitud Dra Elsa Arango"/>
    <m/>
    <x v="0"/>
  </r>
  <r>
    <x v="10"/>
    <x v="3"/>
    <s v="Anchorage"/>
    <s v="Ankyra"/>
    <s v="TSXX-LOA2012"/>
    <s v="TORNILLO SOLUTION LOGIC-A 2.0 MM X 12 MM"/>
    <s v="2.0 X 12"/>
    <s v="EE120650X1"/>
    <n v="2"/>
    <n v="51750"/>
    <n v="103500"/>
    <m/>
    <m/>
    <m/>
    <m/>
    <s v="Silvia Tellez"/>
    <x v="0"/>
  </r>
  <r>
    <x v="10"/>
    <x v="3"/>
    <s v="Anchorage"/>
    <s v="Ankyra"/>
    <s v="TSXX-LOA2012"/>
    <s v="TORNILLO SOLUTION LOGIC-A 2.0 MM X 12 MM"/>
    <s v="2.0 X 12"/>
    <s v="EE136237X1"/>
    <n v="2"/>
    <n v="51750"/>
    <n v="103500"/>
    <m/>
    <m/>
    <m/>
    <m/>
    <s v="Silvia Tellez"/>
    <x v="0"/>
  </r>
  <r>
    <x v="10"/>
    <x v="3"/>
    <s v="Anchorage"/>
    <s v="Ankyra"/>
    <s v="TSXX-LOA2012"/>
    <s v="TORNILLO SOLUTION LOGIC-A 2.0 MM X 12 MM"/>
    <s v="2.0 X 12"/>
    <s v="EE133307X1"/>
    <n v="1"/>
    <n v="51750"/>
    <n v="51750"/>
    <m/>
    <m/>
    <m/>
    <m/>
    <s v="Silvia Tellez"/>
    <x v="0"/>
  </r>
  <r>
    <x v="10"/>
    <x v="5"/>
    <s v="Anchorage"/>
    <s v="Ankyra"/>
    <s v="TSXX-LOA2012"/>
    <s v="TORNILLO SOLUTION LOGIC-A 2.0 MM X 12 MM"/>
    <s v="2.0 X 12"/>
    <s v="EE120650X1"/>
    <n v="-2"/>
    <n v="51750"/>
    <n v="-103500"/>
    <m/>
    <m/>
    <m/>
    <s v="Donación Dr Joaquín Ariza"/>
    <m/>
    <x v="0"/>
  </r>
  <r>
    <x v="10"/>
    <x v="5"/>
    <s v="Anchorage"/>
    <s v="Ankyra"/>
    <s v="TSXX-LOA2012"/>
    <s v="TORNILLO SOLUTION LOGIC-A 2.0 MM X 12 MM"/>
    <s v="2.0 X 12"/>
    <s v="EE136237X1"/>
    <n v="-2"/>
    <n v="51750"/>
    <n v="-103500"/>
    <m/>
    <m/>
    <m/>
    <s v="Donación Dr Joaquín Ariza"/>
    <m/>
    <x v="0"/>
  </r>
  <r>
    <x v="10"/>
    <x v="5"/>
    <s v="Anchorage"/>
    <s v="Ankyra"/>
    <s v="TSXX-LOA2012"/>
    <s v="TORNILLO SOLUTION LOGIC-A 2.0 MM X 12 MM"/>
    <s v="2.0 X 12"/>
    <s v="EE133307X1"/>
    <n v="-1"/>
    <n v="51750"/>
    <n v="-51750"/>
    <m/>
    <m/>
    <m/>
    <s v="Donación Dr Joaquín Ariza"/>
    <m/>
    <x v="0"/>
  </r>
  <r>
    <x v="11"/>
    <x v="2"/>
    <s v="Instrument"/>
    <s v="Bio-Ray"/>
    <n v="3308050"/>
    <s v="Handle Universal "/>
    <s v="Handle Universal "/>
    <s v="NA"/>
    <n v="48"/>
    <n v="505243.49166666658"/>
    <n v="24251687.599999994"/>
    <s v="COP"/>
    <s v="BioRay 20230116"/>
    <m/>
    <m/>
    <m/>
    <x v="0"/>
  </r>
  <r>
    <x v="11"/>
    <x v="2"/>
    <s v="Anchorage"/>
    <s v="Bio-Ray"/>
    <s v="A-1PIZC-212014"/>
    <s v="A-1P IZC  Anchorage  Screw 2.0 x 14 mm, Half Threaded, Round Hole"/>
    <s v="IZC 2 x 14"/>
    <s v="L221108401"/>
    <n v="100"/>
    <n v="84287.164444444439"/>
    <n v="8428716.444444444"/>
    <s v="COP"/>
    <s v="BioRay 20230116"/>
    <m/>
    <m/>
    <m/>
    <x v="0"/>
  </r>
  <r>
    <x v="11"/>
    <x v="2"/>
    <s v="Anchorage"/>
    <s v="Bio-Ray"/>
    <s v="A-1PIZC-212017"/>
    <s v="A-1P IZC  Anchorage  Screw 2.0 x 17 mm, Half Threaded, Round Hole"/>
    <s v="IZC 2 x 17"/>
    <s v="L220922201"/>
    <n v="50"/>
    <n v="84287.164444444439"/>
    <n v="4214358.222222222"/>
    <s v="COP"/>
    <s v="BioRay 20230116"/>
    <m/>
    <m/>
    <m/>
    <x v="0"/>
  </r>
  <r>
    <x v="11"/>
    <x v="2"/>
    <s v="Anchorage"/>
    <s v="Bio-Ray"/>
    <s v="A-1PL-211508"/>
    <s v="A-1PL  Anchorage  Screw 1.5 x 8 mm, Round Hole"/>
    <s v="1.5 x 8"/>
    <s v="L220602101"/>
    <n v="1"/>
    <n v="65949.40444444443"/>
    <n v="65949.40444444443"/>
    <m/>
    <s v="BioRay 20230116"/>
    <m/>
    <m/>
    <m/>
    <x v="0"/>
  </r>
  <r>
    <x v="11"/>
    <x v="2"/>
    <s v="Anchorage"/>
    <s v="Bio-Ray"/>
    <s v="A-1PL-211508"/>
    <s v="A-1PL  Anchorage  Screw 1.5 x 8 mm, Round Hole"/>
    <s v="1.5 x 8"/>
    <s v="L220602101"/>
    <n v="34"/>
    <n v="65949.40444444443"/>
    <n v="2242279.7511111107"/>
    <m/>
    <s v="BioRay 20230116"/>
    <m/>
    <m/>
    <m/>
    <x v="0"/>
  </r>
  <r>
    <x v="11"/>
    <x v="2"/>
    <s v="Anchorage"/>
    <s v="Bio-Ray"/>
    <s v="A-1PL-211508"/>
    <s v="A-1PL  Anchorage  Screw 1.5 x 8 mm, Round Hole"/>
    <s v="1.5 x 8"/>
    <s v="L211100801"/>
    <n v="35"/>
    <n v="65949.40444444443"/>
    <n v="2308229.1555555551"/>
    <m/>
    <s v="BioRay 20230116"/>
    <m/>
    <m/>
    <m/>
    <x v="0"/>
  </r>
  <r>
    <x v="11"/>
    <x v="2"/>
    <s v="Anchorage"/>
    <s v="Bio-Ray"/>
    <s v="A-1PL-212008"/>
    <s v="A-1PL  Anchorage  Screw 2.0 x 8 mm, Round Hole"/>
    <s v="2.0 x 8"/>
    <s v="L220504801"/>
    <n v="60"/>
    <n v="65949.40444444443"/>
    <n v="3956964.2666666657"/>
    <m/>
    <s v="BioRay 20230116"/>
    <m/>
    <m/>
    <m/>
    <x v="0"/>
  </r>
  <r>
    <x v="0"/>
    <x v="0"/>
    <s v="Anchorage"/>
    <s v="Bio-Ray"/>
    <s v="A-1PL-212010"/>
    <s v="A-1PL  Anchorage  Screw 2.0 x 10 mm, Round Hole"/>
    <s v="2.0 X 10"/>
    <s v="L220206201"/>
    <n v="3"/>
    <n v="73331"/>
    <n v="219993"/>
    <s v="COP"/>
    <m/>
    <m/>
    <m/>
    <m/>
    <x v="0"/>
  </r>
  <r>
    <x v="3"/>
    <x v="3"/>
    <s v="Anchorage"/>
    <s v="Bio-Ray"/>
    <s v="A-1PL-212010"/>
    <s v="A-1PL  Anchorage  Screw 2.0 x 10 mm, Round Hole"/>
    <s v="2.0 X 10"/>
    <s v="L211108901"/>
    <n v="12"/>
    <n v="73331"/>
    <n v="879972"/>
    <m/>
    <m/>
    <m/>
    <m/>
    <s v="Silvia Tellez"/>
    <x v="0"/>
  </r>
  <r>
    <x v="11"/>
    <x v="4"/>
    <s v="Anchorage"/>
    <s v="Bio-Ray"/>
    <s v="A-1PIZC-212014"/>
    <s v="A-1P IZC  Anchorage  Screw 2.0 x 14 mm, Half Threaded, Round Hole"/>
    <s v="IZC 2 x 14"/>
    <s v="L220812801"/>
    <n v="-10"/>
    <n v="73331"/>
    <n v="-733310"/>
    <s v="COP"/>
    <m/>
    <n v="20230026"/>
    <s v="MediLine (JJ Grand Prix - Guatemala)"/>
    <m/>
    <x v="2"/>
  </r>
  <r>
    <x v="11"/>
    <x v="4"/>
    <s v="Anchorage"/>
    <s v="Bio-Ray"/>
    <s v="A-1PIZC-212017"/>
    <s v="A-1P IZC  Anchorage  Screw 2.0 x 17 mm, Half Threaded, Round Hole"/>
    <s v="IZC 2 x 17"/>
    <s v="L210901201"/>
    <n v="-10"/>
    <n v="73331"/>
    <n v="-733310"/>
    <s v="COP"/>
    <m/>
    <n v="20230026"/>
    <s v="MediLine (JJ Grand Prix - Guatemala)"/>
    <m/>
    <x v="2"/>
  </r>
  <r>
    <x v="11"/>
    <x v="4"/>
    <s v="Anchorage"/>
    <s v="Bio-Ray"/>
    <s v="A-1PL-211508"/>
    <s v="A-1PL  Anchorage  Screw 1.5 x 8 mm, Round Hole"/>
    <s v="1.5 x 8"/>
    <s v="L220602101"/>
    <n v="-1"/>
    <n v="65949.40444444443"/>
    <n v="-65949.40444444443"/>
    <m/>
    <m/>
    <n v="20230026"/>
    <s v="MediLine (JJ Grand Prix - Guatemala)"/>
    <m/>
    <x v="2"/>
  </r>
  <r>
    <x v="11"/>
    <x v="4"/>
    <s v="Anchorage"/>
    <s v="Bio-Ray"/>
    <s v="A-1PL-211508"/>
    <s v="A-1PL  Anchorage  Screw 1.5 x 8 mm, Round Hole"/>
    <s v="1.5 x 8"/>
    <s v="L211103501"/>
    <n v="-3"/>
    <n v="73331"/>
    <n v="-219993"/>
    <m/>
    <m/>
    <n v="20230026"/>
    <s v="MediLine (JJ Grand Prix - Guatemala)"/>
    <m/>
    <x v="2"/>
  </r>
  <r>
    <x v="11"/>
    <x v="4"/>
    <s v="Anchorage"/>
    <s v="Bio-Ray"/>
    <s v="A-1PL-211508"/>
    <s v="A-1PL  Anchorage  Screw 1.5 x 8 mm, Round Hole"/>
    <s v="1.5 x 8"/>
    <s v="L211100801"/>
    <n v="-16"/>
    <n v="73331"/>
    <n v="-1173296"/>
    <m/>
    <m/>
    <n v="20230026"/>
    <s v="MediLine (JJ Grand Prix - Guatemala)"/>
    <m/>
    <x v="2"/>
  </r>
  <r>
    <x v="4"/>
    <x v="4"/>
    <s v="Anchorage"/>
    <s v="Bio-Ray"/>
    <s v="A-1PL-212010"/>
    <s v="A-1PL  Anchorage  Screw 2.0 x 10 mm, Round Hole"/>
    <s v="2.0 X 10"/>
    <s v="L220206201"/>
    <n v="-3"/>
    <n v="73331"/>
    <n v="-219993"/>
    <s v="COP"/>
    <m/>
    <n v="20220040"/>
    <s v="Medicona SRL (Guillermo Ramírez-Rep Dominicana)"/>
    <m/>
    <x v="1"/>
  </r>
  <r>
    <x v="4"/>
    <x v="4"/>
    <s v="Anchorage"/>
    <s v="Bio-Ray"/>
    <s v="A-1PL-212010"/>
    <s v="A-1PL  Anchorage  Screw 2.0 x 10 mm, Round Hole"/>
    <s v="2.0 X 10"/>
    <s v="L211108901"/>
    <n v="-12"/>
    <n v="73331"/>
    <n v="-879972"/>
    <m/>
    <m/>
    <n v="20220040"/>
    <s v="Medicona SRL (Guillermo Ramírez-Rep Dominicana)"/>
    <m/>
    <x v="1"/>
  </r>
  <r>
    <x v="11"/>
    <x v="2"/>
    <s v="Anchorage"/>
    <s v="Bio-Ray"/>
    <s v="A-1PL-212010"/>
    <s v="A-1PL  Anchorage  Screw 2.0 x 10 mm, Round Hole"/>
    <s v="2.0 X 10"/>
    <s v="L220923001"/>
    <n v="50"/>
    <n v="65949.40444444443"/>
    <n v="3297470.2222222215"/>
    <m/>
    <s v="BioRay 20230116"/>
    <m/>
    <m/>
    <m/>
    <x v="0"/>
  </r>
  <r>
    <x v="11"/>
    <x v="4"/>
    <s v="Anchorage"/>
    <s v="Ankyra"/>
    <s v="TSXX-LOA1508"/>
    <s v="TORNILLO SOLUTION LOGIC-A 1.5 MM X 8.0 MM"/>
    <s v="1.5 x 8"/>
    <s v="EE138062X1"/>
    <n v="-24"/>
    <n v="61600"/>
    <n v="-1478400"/>
    <m/>
    <m/>
    <n v="20230027"/>
    <s v="Global Connection &amp; Innovation LLC (Mauricio Arbelaez - USA)"/>
    <m/>
    <x v="2"/>
  </r>
  <r>
    <x v="11"/>
    <x v="4"/>
    <s v="Anchorage"/>
    <s v="Ankyra"/>
    <s v="TSXX-LOA1508"/>
    <s v="TORNILLO SOLUTION LOGIC-A 1.5 MM X 8.0 MM"/>
    <s v="1.5 x 8"/>
    <s v="EE138065X1"/>
    <n v="-4"/>
    <n v="61600"/>
    <n v="-246400"/>
    <m/>
    <m/>
    <n v="20230027"/>
    <s v="Global Connection &amp; Innovation LLC (Mauricio Arbelaez - USA)"/>
    <m/>
    <x v="2"/>
  </r>
  <r>
    <x v="11"/>
    <x v="4"/>
    <s v="Anchorage"/>
    <s v="Ankyra"/>
    <s v="TSXX-LOA2008"/>
    <s v="TORNILLO SOLUTION LOGIC-A 2.0 MM X 8.0 MM"/>
    <s v="2.0 x 8"/>
    <s v="EE136231X1"/>
    <n v="-1"/>
    <n v="61600"/>
    <n v="-61600"/>
    <m/>
    <m/>
    <n v="20230027"/>
    <s v="Global Connection &amp; Innovation LLC (Mauricio Arbelaez - USA)"/>
    <m/>
    <x v="2"/>
  </r>
  <r>
    <x v="11"/>
    <x v="4"/>
    <s v="Anchorage"/>
    <s v="Ankyra"/>
    <s v="TSXX-LOA2014"/>
    <s v="TORNILLO SOLUTION LOGIC-A 2.0 MM X 14 MM"/>
    <s v="2.0 x 14"/>
    <s v="EE142003X1"/>
    <n v="-2"/>
    <n v="61600"/>
    <n v="-123200"/>
    <m/>
    <m/>
    <n v="20230027"/>
    <s v="Global Connection &amp; Innovation LLC (Mauricio Arbelaez - USA)"/>
    <m/>
    <x v="2"/>
  </r>
  <r>
    <x v="11"/>
    <x v="4"/>
    <s v="Anchorage"/>
    <s v="Ankyra"/>
    <s v="TSXX-LOA2014"/>
    <s v="TORNILLO SOLUTION LOGIC-A 2.0 MM X 14 MM"/>
    <s v="2.0 x 14"/>
    <s v="EE138091X1"/>
    <n v="-8"/>
    <n v="61600"/>
    <n v="-492800"/>
    <m/>
    <m/>
    <n v="20230027"/>
    <s v="Global Connection &amp; Innovation LLC (Mauricio Arbelaez - USA)"/>
    <m/>
    <x v="2"/>
  </r>
  <r>
    <x v="11"/>
    <x v="4"/>
    <s v="Anchorage"/>
    <s v="Ankyra"/>
    <s v="TSXX-LOACE1508"/>
    <s v="TORNILLO SOLUTION LOGIC-A CABEZA ESFÉRICA 1.5MM X 8.0MM"/>
    <s v="Dual 1.5 x 8"/>
    <s v="EE138096X1"/>
    <n v="-18"/>
    <n v="61600"/>
    <n v="-1108800"/>
    <m/>
    <m/>
    <n v="20230027"/>
    <s v="Global Connection &amp; Innovation LLC (Mauricio Arbelaez - USA)"/>
    <m/>
    <x v="2"/>
  </r>
  <r>
    <x v="11"/>
    <x v="4"/>
    <s v="Anchorage"/>
    <s v="Ankyra"/>
    <s v="TSXX-LOA2012"/>
    <s v="TORNILLO SOLUTION LOGIC-A 2.0 MM X 12 MM"/>
    <s v="2.0 X 12"/>
    <s v="EE138084X1"/>
    <n v="-1"/>
    <n v="61600"/>
    <n v="-61600"/>
    <m/>
    <m/>
    <n v="20230027"/>
    <s v="Global Connection &amp; Innovation LLC (Mauricio Arbelaez - USA)"/>
    <m/>
    <x v="2"/>
  </r>
  <r>
    <x v="11"/>
    <x v="4"/>
    <s v="Anchorage"/>
    <s v="Ankyra"/>
    <s v="TSXX-LOA2012"/>
    <s v="TORNILLO SOLUTION LOGIC-A 2.0 MM X 12 MM"/>
    <s v="2.0 X 12"/>
    <s v="EE138079X1"/>
    <n v="-2"/>
    <n v="61600"/>
    <n v="-123200"/>
    <m/>
    <m/>
    <n v="20230027"/>
    <s v="Global Connection &amp; Innovation LLC (Mauricio Arbelaez - USA)"/>
    <m/>
    <x v="2"/>
  </r>
  <r>
    <x v="11"/>
    <x v="2"/>
    <s v="Anchorage"/>
    <s v="Bio-Ray"/>
    <s v="A-1PL-212012"/>
    <s v="A-1PL  Anchorage  Screw 2.0 x 12 mm, Round Hole"/>
    <s v="2.0 X 12"/>
    <s v="L221107201"/>
    <n v="24"/>
    <n v="65949.40444444443"/>
    <n v="1582785.7066666663"/>
    <m/>
    <s v="BioRay 20230116"/>
    <m/>
    <m/>
    <m/>
    <x v="0"/>
  </r>
  <r>
    <x v="11"/>
    <x v="2"/>
    <s v="Anchorage"/>
    <s v="Bio-Ray"/>
    <s v="A-1PL-212012"/>
    <s v="A-1PL  Anchorage  Screw 2.0 x 12 mm, Round Hole"/>
    <s v="2.0 X 12"/>
    <s v="L221107201"/>
    <n v="77"/>
    <n v="65949.40444444443"/>
    <n v="5078104.142222221"/>
    <m/>
    <s v="BioRay 20230116"/>
    <m/>
    <m/>
    <m/>
    <x v="0"/>
  </r>
  <r>
    <x v="11"/>
    <x v="4"/>
    <s v="Anchorage"/>
    <s v="Bio-Ray"/>
    <s v="A-1PL-212012"/>
    <s v="A-1PL  Anchorage  Screw 2.0 x 12 mm, Round Hole"/>
    <s v="2.0 X 12"/>
    <s v="L221107201"/>
    <n v="-20"/>
    <n v="65949.40444444443"/>
    <n v="-1318988.0888888887"/>
    <m/>
    <m/>
    <n v="20230026"/>
    <s v="MediLine (JJ Grand Prix - Guatemala)"/>
    <m/>
    <x v="2"/>
  </r>
  <r>
    <x v="12"/>
    <x v="4"/>
    <s v="Anchorage"/>
    <s v="Bio-Ray"/>
    <s v="A-1PIZC-212014"/>
    <s v="A-1P IZC  Anchorage  Screw 2.0 x 14 mm, Half Threaded, Round Hole"/>
    <s v="IZC 2 x 14"/>
    <s v="L220812801"/>
    <n v="-9"/>
    <n v="73331"/>
    <n v="-659979"/>
    <s v="COP"/>
    <m/>
    <n v="20230028"/>
    <s v="Smile Arc (Martinelli)"/>
    <m/>
    <x v="1"/>
  </r>
  <r>
    <x v="12"/>
    <x v="4"/>
    <s v="Anchorage"/>
    <s v="Bio-Ray"/>
    <s v="A-1PIZC-212017"/>
    <s v="A-1P IZC  Anchorage  Screw 2.0 x 17 mm, Half Threaded, Round Hole"/>
    <s v="IZC 2 x 17"/>
    <s v="L220922201"/>
    <n v="-2"/>
    <n v="84287.164444444439"/>
    <n v="-168574.32888888888"/>
    <s v="COP"/>
    <m/>
    <n v="20230028"/>
    <s v="Smile Arc (Martinelli)"/>
    <m/>
    <x v="1"/>
  </r>
  <r>
    <x v="11"/>
    <x v="2"/>
    <s v="Anchorage"/>
    <s v="Bio-Ray"/>
    <s v="A-1PL-212010"/>
    <s v="A-1PL  Anchorage  Screw 2.0 x 10 mm, Round Hole"/>
    <s v="2.0 X 10"/>
    <s v="L221110401"/>
    <n v="10"/>
    <n v="65949.40444444443"/>
    <n v="659494.04444444436"/>
    <m/>
    <s v="BioRay 20230116"/>
    <m/>
    <m/>
    <m/>
    <x v="0"/>
  </r>
  <r>
    <x v="12"/>
    <x v="4"/>
    <s v="Instrument"/>
    <s v="Bio-Ray"/>
    <n v="3308050"/>
    <s v="Handle Universal "/>
    <s v="Handle Universal "/>
    <s v="NA"/>
    <n v="-2"/>
    <n v="505243.49166666658"/>
    <n v="-1010486.9833333332"/>
    <s v="COP"/>
    <m/>
    <n v="20230028"/>
    <s v="Smile Arc (Martinelli)"/>
    <m/>
    <x v="1"/>
  </r>
  <r>
    <x v="12"/>
    <x v="4"/>
    <s v="Instrument"/>
    <s v="Bio-Ray"/>
    <n v="3318225"/>
    <s v="Blade for Engine"/>
    <s v="Blade for Engine"/>
    <s v="NA"/>
    <n v="-2"/>
    <n v="153420.53519000002"/>
    <n v="-306841.07038000005"/>
    <s v="COP"/>
    <m/>
    <n v="20230028"/>
    <s v="Smile Arc (Martinelli)"/>
    <m/>
    <x v="1"/>
  </r>
  <r>
    <x v="12"/>
    <x v="4"/>
    <s v="Anchorage"/>
    <s v="Bio-Ray"/>
    <s v="A-1PL-212012"/>
    <s v="A-1PL  Anchorage  Screw 2.0 x 12 mm, Round Hole"/>
    <s v="2.0 X 12"/>
    <s v="L220701501"/>
    <n v="-4"/>
    <n v="73331"/>
    <n v="-293324"/>
    <m/>
    <m/>
    <n v="20230028"/>
    <s v="Smile Arc (Martinelli)"/>
    <m/>
    <x v="1"/>
  </r>
  <r>
    <x v="12"/>
    <x v="4"/>
    <s v="Anchorage"/>
    <s v="Bio-Ray"/>
    <s v="A-1PL-212012"/>
    <s v="A-1PL  Anchorage  Screw 2.0 x 12 mm, Round Hole"/>
    <s v="2.0 X 12"/>
    <s v="L221107201"/>
    <n v="-2"/>
    <n v="65949.40444444443"/>
    <n v="-131898.80888888886"/>
    <m/>
    <m/>
    <n v="20230028"/>
    <s v="Smile Arc (Martinelli)"/>
    <m/>
    <x v="1"/>
  </r>
  <r>
    <x v="13"/>
    <x v="4"/>
    <s v="Instrument"/>
    <s v="Bio-Ray"/>
    <n v="3308050"/>
    <s v="Handle Universal "/>
    <s v="Handle Universal "/>
    <s v="NA"/>
    <n v="-20"/>
    <n v="505243.49166666658"/>
    <n v="-10104869.833333332"/>
    <s v="COP"/>
    <m/>
    <n v="20230030"/>
    <s v="Orthopremium ltda"/>
    <m/>
    <x v="3"/>
  </r>
  <r>
    <x v="14"/>
    <x v="1"/>
    <s v="Anchorage"/>
    <s v="Bio-Ray"/>
    <s v="A-1PL-212014"/>
    <s v="A-1PL  Anchorage  Screw 2.0 x 14 mm, Round Hole"/>
    <s v="2.0 x 14"/>
    <s v="L210904601"/>
    <n v="-1"/>
    <n v="73331"/>
    <n v="-73331"/>
    <s v="COP"/>
    <m/>
    <m/>
    <m/>
    <s v="Oscar Haptica (archivo STL Perú)"/>
    <x v="0"/>
  </r>
  <r>
    <x v="14"/>
    <x v="1"/>
    <s v="Instrument"/>
    <s v="Bio-Ray"/>
    <n v="3308050"/>
    <s v="Handle Universal "/>
    <s v="Handle Universal "/>
    <s v="NA"/>
    <n v="-1"/>
    <n v="505243.49166666658"/>
    <n v="-505243.49166666658"/>
    <s v="COP"/>
    <m/>
    <m/>
    <m/>
    <s v="Oscar Haptica (archivo STL Perú)"/>
    <x v="0"/>
  </r>
  <r>
    <x v="1"/>
    <x v="2"/>
    <s v="Anchorage"/>
    <s v="Ankyra"/>
    <s v="TSXX-LOA1508"/>
    <s v="TORNILLO SOLUTION LOGIC-A 1.5 MM X 8.0 MM"/>
    <s v="1.5 x 8"/>
    <s v="EE138062X1"/>
    <n v="1"/>
    <n v="51750"/>
    <n v="51750"/>
    <m/>
    <s v="FV-105224"/>
    <m/>
    <m/>
    <m/>
    <x v="0"/>
  </r>
  <r>
    <x v="1"/>
    <x v="2"/>
    <s v="Anchorage"/>
    <s v="Ankyra"/>
    <s v="TSXX-LOA1508"/>
    <s v="TORNILLO SOLUTION LOGIC-A 1.5 MM X 8.0 MM"/>
    <s v="1.5 x 8"/>
    <s v="EE138065X1"/>
    <n v="5"/>
    <n v="51750"/>
    <n v="258750"/>
    <m/>
    <s v="FV-105224"/>
    <m/>
    <m/>
    <m/>
    <x v="0"/>
  </r>
  <r>
    <x v="1"/>
    <x v="2"/>
    <s v="Anchorage"/>
    <s v="Ankyra"/>
    <s v="TSXX-LOA1508"/>
    <s v="TORNILLO SOLUTION LOGIC-A 1.5 MM X 8.0 MM"/>
    <s v="1.5 x 8"/>
    <s v="EE141992X1"/>
    <n v="9"/>
    <n v="51750"/>
    <n v="465750"/>
    <m/>
    <s v="FV-105224"/>
    <m/>
    <m/>
    <m/>
    <x v="0"/>
  </r>
  <r>
    <x v="1"/>
    <x v="2"/>
    <s v="Anchorage"/>
    <s v="Ankyra"/>
    <s v="TSXX-LOA2008"/>
    <s v="TORNILLO SOLUTION LOGIC-A 2.0 MM X 8.0 MM"/>
    <s v="2.0 x 8"/>
    <s v="EE122876X2"/>
    <n v="2"/>
    <n v="51750"/>
    <n v="103500"/>
    <m/>
    <s v="FV-105224"/>
    <m/>
    <m/>
    <m/>
    <x v="0"/>
  </r>
  <r>
    <x v="1"/>
    <x v="2"/>
    <s v="Anchorage"/>
    <s v="Ankyra"/>
    <s v="TSXX-LOA2008"/>
    <s v="TORNILLO SOLUTION LOGIC-A 2.0 MM X 8.0 MM"/>
    <s v="2.0 x 8"/>
    <s v="EE133301X1R2"/>
    <n v="2"/>
    <n v="51750"/>
    <n v="103500"/>
    <m/>
    <s v="FV-105224"/>
    <m/>
    <m/>
    <m/>
    <x v="0"/>
  </r>
  <r>
    <x v="1"/>
    <x v="2"/>
    <s v="Anchorage"/>
    <s v="Ankyra"/>
    <s v="TSXX-LOA2008"/>
    <s v="TORNILLO SOLUTION LOGIC-A 2.0 MM X 8.0 MM"/>
    <s v="2.0 x 8"/>
    <s v="EE141994X1"/>
    <n v="10"/>
    <n v="51750"/>
    <n v="517500"/>
    <m/>
    <s v="FV-105224"/>
    <m/>
    <m/>
    <m/>
    <x v="0"/>
  </r>
  <r>
    <x v="11"/>
    <x v="4"/>
    <s v="Anchorage"/>
    <s v="Bio-Ray"/>
    <s v="A-1PL-212010"/>
    <s v="A-1PL  Anchorage  Screw 2.0 x 10 mm, Round Hole"/>
    <s v="2.0 X 10"/>
    <s v="L221110401"/>
    <n v="-10"/>
    <n v="65949.40444444443"/>
    <n v="-659494.04444444436"/>
    <m/>
    <m/>
    <n v="20230026"/>
    <s v="MediLine (JJ Grand Prix - Guatemala)"/>
    <m/>
    <x v="2"/>
  </r>
  <r>
    <x v="11"/>
    <x v="4"/>
    <s v="Anchorage"/>
    <s v="Bio-Ray"/>
    <s v="A-1PL-212010"/>
    <s v="A-1PL  Anchorage  Screw 2.0 x 10 mm, Round Hole"/>
    <s v="2.0 X 10"/>
    <s v="L220923001"/>
    <n v="-8"/>
    <n v="65949.40444444443"/>
    <n v="-527595.23555555544"/>
    <m/>
    <m/>
    <n v="20230026"/>
    <s v="MediLine (JJ Grand Prix - Guatemala)"/>
    <m/>
    <x v="2"/>
  </r>
  <r>
    <x v="11"/>
    <x v="4"/>
    <s v="Anchorage"/>
    <s v="Bio-Ray"/>
    <s v="A-1PL-212010"/>
    <s v="A-1PL  Anchorage  Screw 2.0 x 10 mm, Round Hole"/>
    <s v="2.0 X 10"/>
    <s v="L220923001"/>
    <n v="-12"/>
    <n v="65949.40444444443"/>
    <n v="-791392.85333333316"/>
    <m/>
    <m/>
    <n v="20230029"/>
    <s v="MediLine (JJ Grand Prix - Guatemala)"/>
    <m/>
    <x v="2"/>
  </r>
  <r>
    <x v="12"/>
    <x v="4"/>
    <s v="Anchorage"/>
    <s v="Bio-Ray"/>
    <s v="A-1PL-212010"/>
    <s v="A-1PL  Anchorage  Screw 2.0 x 10 mm, Round Hole"/>
    <s v="2.0 X 10"/>
    <s v="L220923001"/>
    <n v="-30"/>
    <n v="65949.40444444443"/>
    <n v="-1978482.1333333328"/>
    <m/>
    <m/>
    <n v="20230028"/>
    <s v="Smile Arc (Martinelli)"/>
    <m/>
    <x v="1"/>
  </r>
  <r>
    <x v="1"/>
    <x v="2"/>
    <s v="Anchorage"/>
    <s v="Ankyra"/>
    <s v="TSXX-LOA2014"/>
    <s v="TORNILLO SOLUTION LOGIC-A 2.0 MM X 14 MM"/>
    <s v="2.0 x 14"/>
    <s v="EE130446X1R1"/>
    <n v="3"/>
    <n v="51750"/>
    <n v="155250"/>
    <m/>
    <s v="FV-105224"/>
    <m/>
    <m/>
    <m/>
    <x v="0"/>
  </r>
  <r>
    <x v="1"/>
    <x v="2"/>
    <s v="Anchorage"/>
    <s v="Ankyra"/>
    <s v="TSXX-LOA2014"/>
    <s v="TORNILLO SOLUTION LOGIC-A 2.0 MM X 14 MM"/>
    <s v="2.0 x 14"/>
    <s v="EE138088X1"/>
    <n v="2"/>
    <n v="51750"/>
    <n v="103500"/>
    <m/>
    <s v="FV-105224"/>
    <m/>
    <m/>
    <m/>
    <x v="0"/>
  </r>
  <r>
    <x v="1"/>
    <x v="2"/>
    <s v="Anchorage"/>
    <s v="Ankyra"/>
    <s v="TSXX-LOA2014"/>
    <s v="TORNILLO SOLUTION LOGIC-A 2.0 MM X 14 MM"/>
    <s v="2.0 x 14"/>
    <s v="EE142363X1"/>
    <n v="5"/>
    <n v="51750"/>
    <n v="258750"/>
    <m/>
    <s v="FV-105224"/>
    <m/>
    <m/>
    <m/>
    <x v="0"/>
  </r>
  <r>
    <x v="1"/>
    <x v="2"/>
    <s v="Anchorage"/>
    <s v="Ankyra"/>
    <s v="TSXX-LOA2017"/>
    <s v="TORNILLO SOLUTION LOGIC-A 2.0 MM X 17 MM"/>
    <s v="2.0 x 17"/>
    <s v="EE133310X1"/>
    <n v="4"/>
    <n v="51750"/>
    <n v="207000"/>
    <m/>
    <s v="FV-105224"/>
    <m/>
    <m/>
    <m/>
    <x v="0"/>
  </r>
  <r>
    <x v="1"/>
    <x v="2"/>
    <s v="Anchorage"/>
    <s v="Ankyra"/>
    <s v="TSXX-LOA2017"/>
    <s v="TORNILLO SOLUTION LOGIC-A 2.0 MM X 17 MM"/>
    <s v="2.0 x 17"/>
    <s v="EE138093X1"/>
    <n v="1"/>
    <n v="51750"/>
    <n v="51750"/>
    <m/>
    <s v="FV-105224"/>
    <m/>
    <m/>
    <m/>
    <x v="0"/>
  </r>
  <r>
    <x v="1"/>
    <x v="2"/>
    <s v="Anchorage"/>
    <s v="Ankyra"/>
    <s v="TSXX-LOA2017"/>
    <s v="TORNILLO SOLUTION LOGIC-A 2.0 MM X 17 MM"/>
    <s v="2.0 x 17"/>
    <s v="EE142006X1"/>
    <n v="10"/>
    <n v="51750"/>
    <n v="517500"/>
    <m/>
    <s v="FV-105224"/>
    <m/>
    <m/>
    <m/>
    <x v="0"/>
  </r>
  <r>
    <x v="1"/>
    <x v="2"/>
    <s v="Anchorage"/>
    <s v="Ankyra"/>
    <s v="TSXX-LOACE1508"/>
    <s v="TORNILLO SOLUTION LOGIC-A CABEZA ESFERICA 1.5 MM X 8.0 MM"/>
    <s v="Dual 1.5 x 8"/>
    <s v="EE138096X1"/>
    <n v="2"/>
    <n v="51750"/>
    <n v="103500"/>
    <m/>
    <s v="FV-105224"/>
    <m/>
    <m/>
    <m/>
    <x v="0"/>
  </r>
  <r>
    <x v="1"/>
    <x v="4"/>
    <s v="Anchorage"/>
    <s v="Bio-Ray"/>
    <s v="A-1PIZC-212014"/>
    <s v="A-1P IZC  Anchorage  Screw 2.0 x 14 mm, Half Threaded, Round Hole"/>
    <s v="IZC 2 x 14"/>
    <s v="L220812801"/>
    <n v="-7"/>
    <n v="73331"/>
    <n v="-513317"/>
    <s v="COP"/>
    <m/>
    <n v="20230036"/>
    <s v="Smile Arc (Martinelli)"/>
    <m/>
    <x v="1"/>
  </r>
  <r>
    <x v="1"/>
    <x v="4"/>
    <s v="Anchorage"/>
    <s v="Bio-Ray"/>
    <s v="A-1PIZC-212014"/>
    <s v="A-1P IZC  Anchorage  Screw 2.0 x 14 mm, Half Threaded, Round Hole"/>
    <s v="IZC 2 x 14"/>
    <s v="L221108401"/>
    <n v="-3"/>
    <n v="84287.164444444439"/>
    <n v="-252861.49333333332"/>
    <s v="COP"/>
    <m/>
    <n v="20230036"/>
    <s v="Smile Arc (Martinelli)"/>
    <m/>
    <x v="1"/>
  </r>
  <r>
    <x v="1"/>
    <x v="4"/>
    <s v="Anchorage"/>
    <s v="Bio-Ray"/>
    <s v="A-1PL-212008"/>
    <s v="A-1PL  Anchorage  Screw 2.0 x 8 mm, Round Hole"/>
    <s v="2.0 x 8"/>
    <s v="L220504801"/>
    <n v="-8"/>
    <n v="65949.40444444443"/>
    <n v="-527595.23555555544"/>
    <m/>
    <m/>
    <n v="20230037"/>
    <s v="Grupo Helix (Panamá - Dra Ilka)"/>
    <m/>
    <x v="1"/>
  </r>
  <r>
    <x v="1"/>
    <x v="4"/>
    <s v="Anchorage"/>
    <s v="Bio-Ray"/>
    <s v="A-1PS-222012"/>
    <s v="A-1P Anchorage  Screw 2.0 x 12 mm, Square Hole"/>
    <s v="TS 2.0 x 12"/>
    <s v="L220407701"/>
    <n v="-8"/>
    <n v="73331"/>
    <n v="-586648"/>
    <s v="COP"/>
    <m/>
    <n v="20230037"/>
    <s v="Grupo Helix (Panamá - Dra Ilka)"/>
    <m/>
    <x v="1"/>
  </r>
  <r>
    <x v="1"/>
    <x v="4"/>
    <s v="Anchorage"/>
    <s v="Bio-Ray"/>
    <s v="A-1PIZC-212014"/>
    <s v="A-1P IZC  Anchorage  Screw 2.0 x 14 mm, Half Threaded, Round Hole"/>
    <s v="IZC 2 x 14"/>
    <s v="L220812801"/>
    <n v="-16"/>
    <n v="73331"/>
    <n v="-1173296"/>
    <s v="COP"/>
    <m/>
    <n v="20230037"/>
    <s v="Grupo Helix (Panamá - Dra Ilka)"/>
    <m/>
    <x v="1"/>
  </r>
  <r>
    <x v="1"/>
    <x v="4"/>
    <s v="Anchorage"/>
    <s v="Bio-Ray"/>
    <s v="A-1PIZC-212017"/>
    <s v="A-1P IZC  Anchorage  Screw 2.0 x 17 mm, Half Threaded, Round Hole"/>
    <s v="IZC 2 x 17"/>
    <s v="L220922201"/>
    <n v="-4"/>
    <n v="84287.164444444439"/>
    <n v="-337148.65777777776"/>
    <s v="COP"/>
    <m/>
    <n v="20230037"/>
    <s v="Grupo Helix (Panamá - Dra Ilka)"/>
    <m/>
    <x v="1"/>
  </r>
  <r>
    <x v="1"/>
    <x v="4"/>
    <s v="Anchorage"/>
    <s v="Bio-Ray"/>
    <s v="A-1PL-211508"/>
    <s v="A-1PL  Anchorage  Screw 1.5 x 8 mm, Round Hole"/>
    <s v="1.5 x 8"/>
    <s v="L211100801"/>
    <n v="-7"/>
    <n v="65949.40444444443"/>
    <n v="-461645.83111111098"/>
    <m/>
    <m/>
    <n v="20230037"/>
    <s v="Grupo Helix (Panamá - Dra Ilka)"/>
    <m/>
    <x v="1"/>
  </r>
  <r>
    <x v="1"/>
    <x v="4"/>
    <s v="Instrument"/>
    <s v="Bio-Ray"/>
    <n v="3318055"/>
    <s v="Contra Angle Driver set "/>
    <s v="Contra Angulo"/>
    <s v="NA"/>
    <n v="-1"/>
    <n v="2160000"/>
    <n v="-2160000"/>
    <m/>
    <m/>
    <n v="20230037"/>
    <s v="Grupo Helix (Panamá - Dra Ilka)"/>
    <m/>
    <x v="1"/>
  </r>
  <r>
    <x v="1"/>
    <x v="4"/>
    <s v="Instrument"/>
    <s v="Bio-Ray"/>
    <n v="3308050"/>
    <s v="Handle Universal "/>
    <s v="Handle Universal "/>
    <s v="NA"/>
    <n v="-1"/>
    <n v="505243.49166666658"/>
    <n v="-505243.49166666658"/>
    <s v="COP"/>
    <m/>
    <n v="20230037"/>
    <s v="Grupo Helix (Panamá - Dra Ilka)"/>
    <m/>
    <x v="1"/>
  </r>
  <r>
    <x v="1"/>
    <x v="2"/>
    <s v="Anchorage"/>
    <s v="Ankyra"/>
    <s v="TSXX-LOA2012"/>
    <s v="TORNILLO SOLUTION LOGIC-A 2.0 MM X 12 MM"/>
    <s v="2.0 X 12"/>
    <s v="EE138077X1"/>
    <n v="1"/>
    <n v="51750"/>
    <n v="51750"/>
    <m/>
    <s v="FV-105224"/>
    <m/>
    <m/>
    <m/>
    <x v="0"/>
  </r>
  <r>
    <x v="1"/>
    <x v="2"/>
    <s v="Anchorage"/>
    <s v="Ankyra"/>
    <s v="TSXX-LOA2012"/>
    <s v="TORNILLO SOLUTION LOGIC-A 2.0 MM X 12 MM"/>
    <s v="2.0 X 12"/>
    <s v="EE138080X1"/>
    <n v="13"/>
    <n v="51750"/>
    <n v="672750"/>
    <m/>
    <s v="FV-105224"/>
    <m/>
    <m/>
    <m/>
    <x v="0"/>
  </r>
  <r>
    <x v="15"/>
    <x v="5"/>
    <s v="Instrument"/>
    <s v="Bio-Ray"/>
    <s v="SMES #09"/>
    <s v="Expander First generation SMES #09"/>
    <s v="Expansor 1ra generación #09"/>
    <m/>
    <n v="-1"/>
    <m/>
    <m/>
    <m/>
    <m/>
    <m/>
    <s v="Donación Dra Beatriz Erazo"/>
    <m/>
    <x v="0"/>
  </r>
  <r>
    <x v="15"/>
    <x v="5"/>
    <s v="Instrument"/>
    <s v="Bio-Ray"/>
    <s v="SMES #11"/>
    <s v="Expander First generation SMES #11"/>
    <s v="Expansor 1ra generación #11"/>
    <m/>
    <n v="-1"/>
    <n v="73.06083650190115"/>
    <n v="-73.06083650190115"/>
    <s v="USD"/>
    <m/>
    <m/>
    <s v="Donación Dra Beatriz Erazo"/>
    <m/>
    <x v="0"/>
  </r>
  <r>
    <x v="15"/>
    <x v="5"/>
    <s v="Instrument"/>
    <s v="Bio-Ray"/>
    <s v="106-11"/>
    <s v="Expansores 3ra generación, 1 llave"/>
    <s v="Expansor 3ra generación #11"/>
    <m/>
    <n v="-1"/>
    <m/>
    <m/>
    <m/>
    <m/>
    <m/>
    <s v="Donación Dra Beatriz Erazo"/>
    <m/>
    <x v="0"/>
  </r>
  <r>
    <x v="15"/>
    <x v="5"/>
    <s v="Anchorage"/>
    <s v="Ankyra"/>
    <s v="TSXX-LOACE1508"/>
    <s v="TORNILLO SOLUTION LOGIC-A CABEZA ESFERICA 1.5 MM X 8.0 MM"/>
    <s v="Dual 1.5 x 8"/>
    <s v="EE138096X1"/>
    <n v="-2"/>
    <n v="61600"/>
    <m/>
    <m/>
    <m/>
    <m/>
    <s v="Donación Dr Villegas"/>
    <m/>
    <x v="0"/>
  </r>
  <r>
    <x v="15"/>
    <x v="5"/>
    <s v="Anchorage"/>
    <s v="Ankyra"/>
    <s v="TSXX-LOA1508"/>
    <s v="TORNILLO SOLUTION LOGIC-A 1.5 MM X 8.0 MM"/>
    <s v="1.5 x 8"/>
    <s v="EE141992X1"/>
    <n v="-2"/>
    <n v="51750"/>
    <m/>
    <m/>
    <m/>
    <m/>
    <s v="Donación Dr Villegas"/>
    <m/>
    <x v="0"/>
  </r>
  <r>
    <x v="15"/>
    <x v="5"/>
    <s v="Anchorage"/>
    <s v="Ankyra"/>
    <s v="TSXX-LOA2008"/>
    <s v="TORNILLO SOLUTION LOGIC-A 2.0 MM X 8.0 MM"/>
    <s v="2.0 x 8"/>
    <s v="EE141994X1"/>
    <n v="-2"/>
    <n v="51750"/>
    <m/>
    <m/>
    <m/>
    <m/>
    <s v="Donación Dr Villegas"/>
    <m/>
    <x v="0"/>
  </r>
  <r>
    <x v="1"/>
    <x v="2"/>
    <s v="Anchorage"/>
    <s v="Ankyra"/>
    <s v="TSXX-LOA2010"/>
    <s v="TORNILLO SOLUTION LOGIC-A 2.0 MM X 10 MM"/>
    <s v="2.0 X 10"/>
    <s v="EE133303X1"/>
    <n v="12"/>
    <n v="51750"/>
    <n v="621000"/>
    <m/>
    <s v="FV-105224"/>
    <m/>
    <m/>
    <m/>
    <x v="0"/>
  </r>
  <r>
    <x v="15"/>
    <x v="5"/>
    <s v="Anchorage"/>
    <s v="Ankyra"/>
    <s v="TSXX-LOART2012"/>
    <s v="TORNILLO SOLUTION LOGIC-A ROSCA TOTAL 2.0MM X 12MM"/>
    <s v="2.0 x 12 Total"/>
    <s v="EE138101X1"/>
    <n v="-2"/>
    <n v="61600"/>
    <n v="-123200"/>
    <m/>
    <m/>
    <m/>
    <s v="Donación Dr Villegas"/>
    <m/>
    <x v="0"/>
  </r>
  <r>
    <x v="15"/>
    <x v="5"/>
    <s v="Anchorage"/>
    <s v="Ankyra"/>
    <s v="TSXX-LOA2014"/>
    <s v="TORNILLO SOLUTION LOGIC-A 2.0 MM X 14 MM"/>
    <s v="2.0 x 14"/>
    <s v="EE138091X1"/>
    <n v="-2"/>
    <n v="61600"/>
    <n v="-123200"/>
    <m/>
    <m/>
    <m/>
    <s v="Donación Dr Villegas"/>
    <m/>
    <x v="0"/>
  </r>
  <r>
    <x v="15"/>
    <x v="5"/>
    <s v="Anchorage"/>
    <s v="Ankyra"/>
    <s v="TSXX-LOA2017"/>
    <s v="TORNILLO SOLUTION LOGIC-A 2.0 MM X 17 MM"/>
    <s v="2.0 x 17"/>
    <s v="EE138094X1"/>
    <n v="-2"/>
    <n v="61600"/>
    <n v="-123200"/>
    <m/>
    <m/>
    <m/>
    <s v="Donación Dr Villegas"/>
    <m/>
    <x v="0"/>
  </r>
  <r>
    <x v="15"/>
    <x v="5"/>
    <s v="Instrument"/>
    <s v="Ankyra"/>
    <s v="820-029"/>
    <s v="Mango anclaje rápido, corto-mini implante"/>
    <s v="Mango"/>
    <n v="49116"/>
    <n v="-5"/>
    <n v="357000"/>
    <n v="-1785000"/>
    <m/>
    <m/>
    <m/>
    <s v="Donación Dr Villegas"/>
    <m/>
    <x v="0"/>
  </r>
  <r>
    <x v="15"/>
    <x v="5"/>
    <s v="Instrument"/>
    <s v="Ankyra"/>
    <s v="820-031"/>
    <s v="Extensión mini implante"/>
    <s v="Extensión"/>
    <n v="48791"/>
    <n v="-5"/>
    <n v="90440"/>
    <n v="-452200"/>
    <m/>
    <m/>
    <m/>
    <s v="Donación Dr Villegas"/>
    <m/>
    <x v="0"/>
  </r>
  <r>
    <x v="15"/>
    <x v="5"/>
    <s v="Anchorage"/>
    <s v="Ankyra"/>
    <s v="TSXX-LOA2012"/>
    <s v="TORNILLO SOLUTION LOGIC-A 2.0 MM X 12 MM"/>
    <s v="2.0 X 12"/>
    <s v="EE138080X1"/>
    <n v="-1"/>
    <n v="51750"/>
    <n v="-51750"/>
    <m/>
    <m/>
    <m/>
    <s v="Donación Dr Villegas"/>
    <m/>
    <x v="0"/>
  </r>
  <r>
    <x v="15"/>
    <x v="5"/>
    <s v="Anchorage"/>
    <s v="Ankyra"/>
    <s v="TSXX-LOA2012"/>
    <s v="TORNILLO SOLUTION LOGIC-A 2.0 MM X 12 MM"/>
    <s v="2.0 X 12"/>
    <s v="EE138077X1"/>
    <n v="-1"/>
    <n v="51750"/>
    <n v="-51750"/>
    <m/>
    <m/>
    <m/>
    <s v="Donación Dr Villegas"/>
    <m/>
    <x v="0"/>
  </r>
  <r>
    <x v="16"/>
    <x v="2"/>
    <s v="Anchorage"/>
    <s v="Ankyra"/>
    <s v="TSXX-LOA2008"/>
    <s v="TORNILLO SOLUTION LOGIC-A 2.0 MM X 8.0 MM"/>
    <s v="2.0 x 8"/>
    <s v="EE121923X1"/>
    <n v="10"/>
    <n v="51750"/>
    <n v="517500"/>
    <m/>
    <s v="FV-105529"/>
    <m/>
    <m/>
    <m/>
    <x v="0"/>
  </r>
  <r>
    <x v="1"/>
    <x v="2"/>
    <s v="Anchorage"/>
    <s v="Ankyra"/>
    <s v="TSXX-LOA2010"/>
    <s v="TORNILLO SOLUTION LOGIC-A 2.0 MM X 10 MM"/>
    <s v="2.0 X 10"/>
    <s v="EE141996X1"/>
    <n v="9"/>
    <n v="51750"/>
    <n v="465750"/>
    <m/>
    <s v="FV-105224"/>
    <m/>
    <m/>
    <m/>
    <x v="0"/>
  </r>
  <r>
    <x v="1"/>
    <x v="2"/>
    <s v="Anchorage"/>
    <s v="Ankyra"/>
    <s v="TSXX-LOA2010"/>
    <s v="TORNILLO SOLUTION LOGIC-A 2.0 MM X 10 MM"/>
    <s v="2.0 X 10"/>
    <s v="EE148354X1"/>
    <n v="40"/>
    <n v="51750"/>
    <n v="2070000"/>
    <m/>
    <s v="FV-105224"/>
    <m/>
    <m/>
    <m/>
    <x v="0"/>
  </r>
  <r>
    <x v="15"/>
    <x v="5"/>
    <s v="Anchorage"/>
    <s v="Ankyra"/>
    <s v="TSXX-LOA2010"/>
    <s v="TORNILLO SOLUTION LOGIC-A 2.0 MM X 10 MM"/>
    <s v="2.0 X 10"/>
    <s v="EE148352X1"/>
    <n v="-2"/>
    <n v="51750"/>
    <n v="-103500"/>
    <m/>
    <m/>
    <m/>
    <s v="Donación Dr Villegas"/>
    <m/>
    <x v="0"/>
  </r>
  <r>
    <x v="16"/>
    <x v="2"/>
    <s v="Anchorage"/>
    <s v="Ankyra"/>
    <s v="TSXX-LOA2012"/>
    <s v="TORNILLO SOLUTION LOGIC-A 2.0 MM X 12 MM"/>
    <s v="2.0 X 12"/>
    <s v="EE148360X1"/>
    <n v="60"/>
    <n v="51750"/>
    <n v="3105000"/>
    <m/>
    <s v="FV-105529"/>
    <m/>
    <m/>
    <m/>
    <x v="0"/>
  </r>
  <r>
    <x v="16"/>
    <x v="2"/>
    <s v="Anchorage"/>
    <s v="Ankyra"/>
    <s v="TSXX-LOA2012"/>
    <s v="TORNILLO SOLUTION LOGIC-A 2.0 MM X 12 MM"/>
    <s v="2.0 X 12"/>
    <s v="EE148367X1"/>
    <n v="60"/>
    <n v="51750"/>
    <n v="3105000"/>
    <m/>
    <s v="FV-105529"/>
    <m/>
    <m/>
    <m/>
    <x v="0"/>
  </r>
  <r>
    <x v="16"/>
    <x v="2"/>
    <s v="Anchorage"/>
    <s v="Ankyra"/>
    <s v="TSXX-LOA2012"/>
    <s v="TORNILLO SOLUTION LOGIC-A 2.0 MM X 12 MM"/>
    <s v="2.0 X 12"/>
    <s v="EE148368X1"/>
    <n v="60"/>
    <n v="51750"/>
    <n v="3105000"/>
    <m/>
    <s v="FV-105529"/>
    <m/>
    <m/>
    <m/>
    <x v="0"/>
  </r>
  <r>
    <x v="17"/>
    <x v="1"/>
    <s v="Instrument"/>
    <s v="Bio-Ray"/>
    <n v="3318225"/>
    <s v="Blade for Engine"/>
    <s v="Blade for Engine"/>
    <m/>
    <n v="-1"/>
    <n v="153420.53519000002"/>
    <n v="-153420.53519000002"/>
    <s v="COP"/>
    <m/>
    <m/>
    <m/>
    <s v="Oscar Haptica (archivo STL Perú)"/>
    <x v="0"/>
  </r>
  <r>
    <x v="17"/>
    <x v="1"/>
    <s v="Instrument"/>
    <s v="Bio-Ray"/>
    <s v="SMES #11"/>
    <s v="Expander First generation SMES #11"/>
    <s v="Expansor 1ra generación #11"/>
    <m/>
    <n v="-1"/>
    <n v="73.06083650190115"/>
    <n v="-73.06083650190115"/>
    <s v="USD"/>
    <m/>
    <m/>
    <m/>
    <s v="Oscar Haptica (archivo STL Perú)"/>
    <x v="0"/>
  </r>
  <r>
    <x v="17"/>
    <x v="1"/>
    <s v="Instrument"/>
    <s v="Bio-Ray"/>
    <s v="106-11"/>
    <s v="Expansores 3ra generación, 1 llave"/>
    <s v="Expansor 3ra generación #11"/>
    <m/>
    <n v="-1"/>
    <m/>
    <m/>
    <m/>
    <m/>
    <m/>
    <m/>
    <s v="Oscar Haptica (archivo STL Perú)"/>
    <x v="0"/>
  </r>
  <r>
    <x v="17"/>
    <x v="2"/>
    <s v="Anchorage"/>
    <s v="Ankyra"/>
    <s v="TSXX-LOA2014"/>
    <s v="TORNILLO SOLUTION LOGIC-A 2.0 MM X 14 MM"/>
    <s v="2.0 x 14"/>
    <s v="EE148373X1"/>
    <n v="60"/>
    <n v="51750"/>
    <n v="3105000"/>
    <m/>
    <s v="FV-105696"/>
    <m/>
    <m/>
    <m/>
    <x v="0"/>
  </r>
  <r>
    <x v="17"/>
    <x v="2"/>
    <s v="Anchorage"/>
    <s v="Ankyra"/>
    <s v="TSXX-LOA2014"/>
    <s v="TORNILLO SOLUTION LOGIC-A 2.0 MM X 14 MM"/>
    <s v="2.0 x 14"/>
    <s v="EE148376X1"/>
    <n v="60"/>
    <n v="51750"/>
    <n v="3105000"/>
    <m/>
    <s v="FV-105696"/>
    <m/>
    <m/>
    <m/>
    <x v="0"/>
  </r>
  <r>
    <x v="17"/>
    <x v="2"/>
    <s v="Anchorage"/>
    <s v="Ankyra"/>
    <s v="TSXX-LOA2014"/>
    <s v="TORNILLO SOLUTION LOGIC-A 2.0 MM X 14 MM"/>
    <s v="2.0 x 14"/>
    <s v="EE148377X1"/>
    <n v="60"/>
    <n v="51750"/>
    <n v="3105000"/>
    <m/>
    <s v="FV-105696"/>
    <m/>
    <m/>
    <m/>
    <x v="0"/>
  </r>
  <r>
    <x v="17"/>
    <x v="2"/>
    <s v="Anchorage"/>
    <s v="Ankyra"/>
    <s v="TSXX-LOA2017"/>
    <s v="TORNILLO SOLUTION LOGIC-A 2.0 MM X 17 MM"/>
    <s v="2.0 x 17"/>
    <s v="EE148379X1"/>
    <n v="60"/>
    <n v="51750"/>
    <n v="3105000"/>
    <m/>
    <s v="FV-105696"/>
    <m/>
    <m/>
    <m/>
    <x v="0"/>
  </r>
  <r>
    <x v="17"/>
    <x v="2"/>
    <s v="Anchorage"/>
    <s v="Ankyra"/>
    <s v="TSXX-LOA2012"/>
    <s v="TORNILLO SOLUTION LOGIC-A 2.0 MM X 12 MM"/>
    <s v="2.0 X 12"/>
    <s v="EE148366X1"/>
    <n v="6"/>
    <n v="51750"/>
    <n v="310500"/>
    <m/>
    <s v="FV-105696"/>
    <m/>
    <m/>
    <m/>
    <x v="0"/>
  </r>
  <r>
    <x v="16"/>
    <x v="2"/>
    <s v="Anchorage"/>
    <s v="Ankyra"/>
    <s v="TSXX-LOA2010"/>
    <s v="TORNILLO SOLUTION LOGIC-A 2.0 MM X 10 MM"/>
    <s v="2.0 X 10"/>
    <s v="EE148354X1"/>
    <n v="10"/>
    <n v="51750"/>
    <n v="517500"/>
    <m/>
    <s v="FV-105529"/>
    <m/>
    <m/>
    <m/>
    <x v="0"/>
  </r>
  <r>
    <x v="18"/>
    <x v="3"/>
    <s v="Anchorage"/>
    <s v="Ankyra"/>
    <s v="TSXX-LOA2014"/>
    <s v="TORNILLO SOLUTION LOGIC-A 2.0 MM X 14 MM"/>
    <s v="2.0 x 14"/>
    <s v="EE138091X1"/>
    <n v="-8"/>
    <n v="61600"/>
    <n v="-492800"/>
    <m/>
    <m/>
    <n v="20230046"/>
    <m/>
    <s v="COIDES"/>
    <x v="3"/>
  </r>
  <r>
    <x v="18"/>
    <x v="3"/>
    <s v="Anchorage"/>
    <s v="Ankyra"/>
    <s v="TSXX-LOA2012"/>
    <s v="TORNILLO SOLUTION LOGIC-A 2.0 MM X 12 MM"/>
    <s v="2.0 X 12"/>
    <s v="EE138080X1"/>
    <n v="-12"/>
    <n v="51750"/>
    <n v="-621000"/>
    <m/>
    <m/>
    <n v="20230046"/>
    <m/>
    <s v="COIDES"/>
    <x v="3"/>
  </r>
  <r>
    <x v="19"/>
    <x v="2"/>
    <s v="Anchorage"/>
    <s v="Bio-Ray"/>
    <s v="V-201408"/>
    <s v="V Anchorage Screw 1.4 x 8mm, w/o Hole"/>
    <s v="V 1.4 x 8"/>
    <s v="L221110101"/>
    <n v="15"/>
    <n v="93249"/>
    <n v="1398735"/>
    <m/>
    <s v="Orthopremium FEV7261"/>
    <m/>
    <m/>
    <m/>
    <x v="0"/>
  </r>
  <r>
    <x v="19"/>
    <x v="2"/>
    <s v="Anchorage"/>
    <s v="Bio-Ray"/>
    <s v="A-1PL-211508"/>
    <s v="A-1PL  Anchorage  Screw 1.5 x 8 mm, Round Hole"/>
    <s v="1.5 x 8"/>
    <s v="L220602101"/>
    <n v="50"/>
    <n v="81594"/>
    <n v="4079700"/>
    <m/>
    <s v="Orthopremium FEV7261"/>
    <m/>
    <m/>
    <m/>
    <x v="0"/>
  </r>
  <r>
    <x v="19"/>
    <x v="2"/>
    <s v="Anchorage"/>
    <s v="Bio-Ray"/>
    <s v="A-1PL-212008"/>
    <s v="A-1PL  Anchorage  Screw 2.0 x 8 mm, Round Hole"/>
    <s v="2.0 x 8"/>
    <s v="L220504801"/>
    <n v="60"/>
    <n v="81594"/>
    <n v="4895640"/>
    <m/>
    <s v="Orthopremium FEV7261"/>
    <m/>
    <m/>
    <m/>
    <x v="0"/>
  </r>
  <r>
    <x v="16"/>
    <x v="2"/>
    <s v="Anchorage"/>
    <s v="Ankyra"/>
    <s v="TSXX-LOA2010"/>
    <s v="TORNILLO SOLUTION LOGIC-A 2.0 MM X 10 MM"/>
    <s v="2.0 X 10"/>
    <s v="EE148358X1"/>
    <n v="60"/>
    <n v="51750"/>
    <n v="3105000"/>
    <m/>
    <s v="FV-105529"/>
    <m/>
    <m/>
    <m/>
    <x v="0"/>
  </r>
  <r>
    <x v="16"/>
    <x v="2"/>
    <s v="Anchorage"/>
    <s v="Ankyra"/>
    <s v="TSXX-LOA2010"/>
    <s v="TORNILLO SOLUTION LOGIC-A 2.0 MM X 10 MM"/>
    <s v="2.0 X 10"/>
    <s v="EE148359X1"/>
    <n v="9"/>
    <n v="51750"/>
    <n v="465750"/>
    <m/>
    <s v="FV-105529"/>
    <m/>
    <m/>
    <m/>
    <x v="0"/>
  </r>
  <r>
    <x v="18"/>
    <x v="3"/>
    <s v="Anchorage"/>
    <s v="Ankyra"/>
    <s v="TSXX-LOA2010"/>
    <s v="TORNILLO SOLUTION LOGIC-A 2.0 MM X 10 MM"/>
    <s v="2.0 X 10"/>
    <s v="EE148354X1"/>
    <n v="-10"/>
    <n v="51750"/>
    <n v="-517500"/>
    <m/>
    <m/>
    <n v="20230046"/>
    <m/>
    <s v="COIDES"/>
    <x v="3"/>
  </r>
  <r>
    <x v="19"/>
    <x v="2"/>
    <s v="Anchorage"/>
    <s v="Bio-Ray"/>
    <s v="A-1PS-222012"/>
    <s v="A-1P Anchorage  Screw 2.0 x 12 mm, Square Hole"/>
    <s v="TS 2.0 x 12"/>
    <s v="L220601301"/>
    <n v="40"/>
    <n v="104000"/>
    <n v="4160000"/>
    <s v="COP"/>
    <s v="Orthopremium FEV7261"/>
    <m/>
    <m/>
    <m/>
    <x v="0"/>
  </r>
  <r>
    <x v="19"/>
    <x v="2"/>
    <s v="Anchorage"/>
    <s v="Bio-Ray"/>
    <s v="A-1PIZC-212014"/>
    <s v="A-1P IZC  Anchorage  Screw 2.0 x 14 mm, Half Threaded, Round Hole"/>
    <s v="IZC 2 x 14"/>
    <s v="L221113401"/>
    <n v="20"/>
    <n v="104905"/>
    <n v="2098100"/>
    <s v="COP"/>
    <s v="Orthopremium FEV7261"/>
    <m/>
    <m/>
    <m/>
    <x v="0"/>
  </r>
  <r>
    <x v="19"/>
    <x v="2"/>
    <s v="Anchorage"/>
    <s v="Bio-Ray"/>
    <s v="A-1PIZC-212017"/>
    <s v="A-1P IZC  Anchorage  Screw 2.0 x 17 mm, Half Threaded, Round Hole"/>
    <s v="IZC 2 x 17"/>
    <s v="L221110301"/>
    <n v="20"/>
    <n v="104905"/>
    <n v="2098100"/>
    <s v="COP"/>
    <s v="Orthopremium FEV7261"/>
    <m/>
    <m/>
    <m/>
    <x v="0"/>
  </r>
  <r>
    <x v="19"/>
    <x v="4"/>
    <s v="Anchorage"/>
    <s v="Bio-Ray"/>
    <s v="A-1PL-211508"/>
    <s v="A-1PL  Anchorage  Screw 1.5 x 8 mm, Round Hole"/>
    <s v="1.5 x 8"/>
    <s v="L211100801"/>
    <n v="-8"/>
    <n v="65949.40444444443"/>
    <n v="-527595.23555555544"/>
    <m/>
    <m/>
    <n v="20230047"/>
    <s v="Rodrigo García (Costa Rica)"/>
    <m/>
    <x v="1"/>
  </r>
  <r>
    <x v="19"/>
    <x v="4"/>
    <s v="Anchorage"/>
    <s v="Bio-Ray"/>
    <s v="A-1PL-212008"/>
    <s v="A-1PL  Anchorage  Screw 2.0 x 8 mm, Round Hole"/>
    <s v="2.0 x 8"/>
    <s v="L220504801"/>
    <n v="-3"/>
    <n v="65949.40444444443"/>
    <n v="-197848.21333333329"/>
    <m/>
    <m/>
    <n v="20230047"/>
    <s v="Rodrigo García (Costa Rica)"/>
    <m/>
    <x v="1"/>
  </r>
  <r>
    <x v="19"/>
    <x v="2"/>
    <s v="Anchorage"/>
    <s v="Bio-Ray"/>
    <s v="A-1PL-212010"/>
    <s v="A-1PL  Anchorage  Screw 2.0 x 10 mm, Round Hole"/>
    <s v="2.0 X 10"/>
    <s v="L220922901"/>
    <n v="100"/>
    <n v="81594"/>
    <n v="8159400"/>
    <m/>
    <s v="Orthopremium FEV7261"/>
    <m/>
    <m/>
    <m/>
    <x v="0"/>
  </r>
  <r>
    <x v="19"/>
    <x v="4"/>
    <s v="Anchorage"/>
    <s v="Bio-Ray"/>
    <s v="A-1PS-222012"/>
    <s v="A-1P Anchorage  Screw 2.0 x 12 mm, Square Hole"/>
    <s v="TS 2.0 x 12"/>
    <s v="L220601301"/>
    <n v="-2"/>
    <n v="104000"/>
    <n v="-208000"/>
    <s v="COP"/>
    <m/>
    <n v="20230047"/>
    <s v="Rodrigo García (Costa Rica)"/>
    <m/>
    <x v="1"/>
  </r>
  <r>
    <x v="19"/>
    <x v="4"/>
    <s v="Anchorage"/>
    <s v="Bio-Ray"/>
    <s v="A-1PIZC-212014"/>
    <s v="A-1P IZC  Anchorage  Screw 2.0 x 14 mm, Half Threaded, Round Hole"/>
    <s v="IZC 2 x 14"/>
    <s v="L221108401"/>
    <n v="-12"/>
    <n v="84287.164444444439"/>
    <n v="-1011445.9733333333"/>
    <s v="COP"/>
    <m/>
    <n v="20230047"/>
    <s v="Rodrigo García (Costa Rica)"/>
    <m/>
    <x v="1"/>
  </r>
  <r>
    <x v="19"/>
    <x v="4"/>
    <s v="Anchorage"/>
    <s v="Bio-Ray"/>
    <s v="A-1PIZC-212017"/>
    <s v="A-1P IZC  Anchorage  Screw 2.0 x 17 mm, Half Threaded, Round Hole"/>
    <s v="IZC 2 x 17"/>
    <s v="L220922201"/>
    <n v="-2"/>
    <n v="84287.164444444439"/>
    <n v="-168574.32888888888"/>
    <s v="COP"/>
    <m/>
    <n v="20230047"/>
    <s v="Rodrigo García (Costa Rica)"/>
    <m/>
    <x v="1"/>
  </r>
  <r>
    <x v="19"/>
    <x v="4"/>
    <s v="Anchorage"/>
    <s v="Ankyra"/>
    <s v="TSXX-LOA2014"/>
    <s v="TORNILLO SOLUTION LOGIC-A 2.0 MM X 14 MM"/>
    <s v="2.0 x 14"/>
    <s v="EE138091X1"/>
    <n v="-2"/>
    <n v="61600"/>
    <n v="-123200"/>
    <m/>
    <m/>
    <n v="20230047"/>
    <s v="Rodrigo García (Costa Rica)"/>
    <m/>
    <x v="1"/>
  </r>
  <r>
    <x v="19"/>
    <x v="4"/>
    <s v="Instrument"/>
    <s v="Ankyra"/>
    <s v="820-031"/>
    <s v="Extensión mini implante"/>
    <s v="Extensión"/>
    <n v="48791"/>
    <n v="-2"/>
    <n v="90440"/>
    <n v="-180880"/>
    <m/>
    <m/>
    <n v="20230047"/>
    <s v="Rodrigo García (Costa Rica)"/>
    <m/>
    <x v="1"/>
  </r>
  <r>
    <x v="19"/>
    <x v="4"/>
    <s v="Instrument"/>
    <s v="Ankyra"/>
    <s v="820-029"/>
    <s v="Mango anclaje rápido, corto-mini implante"/>
    <s v="Mango"/>
    <n v="49116"/>
    <n v="-3"/>
    <n v="357000"/>
    <n v="-1071000"/>
    <m/>
    <m/>
    <n v="20230047"/>
    <s v="Rodrigo García (Costa Rica)"/>
    <m/>
    <x v="1"/>
  </r>
  <r>
    <x v="19"/>
    <x v="4"/>
    <s v="Instrument"/>
    <s v="Ankyra"/>
    <s v="820-031"/>
    <s v="Extensión mini implante"/>
    <s v="Extensión"/>
    <n v="48791"/>
    <n v="-3"/>
    <n v="90440"/>
    <n v="-271320"/>
    <m/>
    <m/>
    <n v="20230047"/>
    <s v="Rodrigo García (Costa Rica)"/>
    <m/>
    <x v="1"/>
  </r>
  <r>
    <x v="19"/>
    <x v="2"/>
    <s v="Anchorage"/>
    <s v="Bio-Ray"/>
    <s v="A-1PL-212010"/>
    <s v="A-1PL  Anchorage  Screw 2.0 x 10 mm, Round Hole"/>
    <s v="2.0 X 10"/>
    <s v="L220923001"/>
    <n v="100"/>
    <n v="81594"/>
    <n v="8159400"/>
    <m/>
    <s v="Orthopremium FEV7261"/>
    <m/>
    <m/>
    <m/>
    <x v="0"/>
  </r>
  <r>
    <x v="19"/>
    <x v="6"/>
    <s v="Instrument"/>
    <s v="Ankyra"/>
    <s v="820-031"/>
    <s v="Extensión mini implante"/>
    <s v="Extensión"/>
    <n v="48791"/>
    <n v="-8"/>
    <n v="90440"/>
    <n v="-723520"/>
    <m/>
    <s v="Producto con caucho roto"/>
    <m/>
    <m/>
    <m/>
    <x v="4"/>
  </r>
  <r>
    <x v="19"/>
    <x v="4"/>
    <s v="Anchorage"/>
    <s v="Ankyra"/>
    <s v="TSXX-LOA2012"/>
    <s v="TORNILLO SOLUTION LOGIC-A 2.0 MM X 12 MM"/>
    <s v="2.0 X 12"/>
    <s v="EE148367X1"/>
    <n v="-2"/>
    <n v="51750"/>
    <n v="-103500"/>
    <m/>
    <m/>
    <n v="20230047"/>
    <s v="Rodrigo García (Costa Rica)"/>
    <m/>
    <x v="1"/>
  </r>
  <r>
    <x v="20"/>
    <x v="2"/>
    <s v="Anchorage"/>
    <s v="Ankyra"/>
    <s v="TSXX-LOA2014"/>
    <s v="TORNILLO SOLUTION LOGIC-A 2.0 MM X 14 MM"/>
    <s v="2.0 x 14"/>
    <s v="EE148374X1"/>
    <n v="10"/>
    <n v="51750"/>
    <n v="517500"/>
    <m/>
    <s v="FV-106020"/>
    <m/>
    <m/>
    <m/>
    <x v="0"/>
  </r>
  <r>
    <x v="20"/>
    <x v="2"/>
    <s v="Anchorage"/>
    <s v="Ankyra"/>
    <s v="TSXX-LOA2017"/>
    <s v="TORNILLO SOLUTION LOGIC-A 2.0 MM X 17 MM"/>
    <s v="2.0 x 17"/>
    <s v="EE148380X1"/>
    <n v="5"/>
    <n v="51750"/>
    <n v="258750"/>
    <m/>
    <s v="FV-106020"/>
    <m/>
    <m/>
    <m/>
    <x v="0"/>
  </r>
  <r>
    <x v="20"/>
    <x v="2"/>
    <s v="Anchorage"/>
    <s v="Ankyra"/>
    <s v="TSXX-LOA2017"/>
    <s v="TORNILLO SOLUTION LOGIC-A 2.0 MM X 17 MM"/>
    <s v="2.0 x 17"/>
    <s v="EE148381X1"/>
    <n v="20"/>
    <n v="51750"/>
    <n v="1035000"/>
    <m/>
    <s v="FV-106020"/>
    <m/>
    <m/>
    <m/>
    <x v="0"/>
  </r>
  <r>
    <x v="20"/>
    <x v="2"/>
    <s v="Anchorage"/>
    <s v="Ankyra"/>
    <s v="TSXX-LOA2008"/>
    <s v="TORNILLO SOLUTION LOGIC-A 2.0 MM X 8.0 MM"/>
    <s v="2.0 x 8"/>
    <s v="EE148349X1"/>
    <n v="16"/>
    <n v="51750"/>
    <n v="828000"/>
    <m/>
    <s v="FV-106020"/>
    <m/>
    <m/>
    <m/>
    <x v="0"/>
  </r>
  <r>
    <x v="20"/>
    <x v="2"/>
    <s v="Anchorage"/>
    <s v="Ankyra"/>
    <s v="TSXX-LOA2008"/>
    <s v="TORNILLO SOLUTION LOGIC-A 2.0 MM X 8.0 MM"/>
    <s v="2.0 x 8"/>
    <s v="EE148350X1"/>
    <n v="60"/>
    <n v="51750"/>
    <n v="3105000"/>
    <m/>
    <s v="FV-106020"/>
    <m/>
    <m/>
    <m/>
    <x v="0"/>
  </r>
  <r>
    <x v="20"/>
    <x v="2"/>
    <s v="Anchorage"/>
    <s v="Ankyra"/>
    <s v="TSXX-LOART2012"/>
    <s v="TORNILLO SOLUTION LOGIC-A ROSCA TOTAL 2.0 MM X 12 MM"/>
    <s v="2.0 x 12 Total"/>
    <s v="EE148384X1"/>
    <n v="50"/>
    <n v="51750"/>
    <n v="2587500"/>
    <m/>
    <s v="FV-106020"/>
    <m/>
    <m/>
    <m/>
    <x v="0"/>
  </r>
  <r>
    <x v="20"/>
    <x v="7"/>
    <s v="Anchorage"/>
    <s v="Ankyra"/>
    <s v="TSXX-LOART2012"/>
    <s v="TORNILLO SOLUTION LOGIC-A ROSCA TOTAL 2.0 MM X 12 MM"/>
    <s v="2.0 x 12 Total"/>
    <s v="EE148384X1"/>
    <n v="-2"/>
    <n v="51750"/>
    <n v="-103500"/>
    <m/>
    <m/>
    <m/>
    <s v="Dra Elsa Arango"/>
    <m/>
    <x v="0"/>
  </r>
  <r>
    <x v="20"/>
    <x v="7"/>
    <s v="Anchorage"/>
    <s v="Ankyra"/>
    <s v="TSXX-LOA2014"/>
    <s v="TORNILLO SOLUTION LOGIC-A 2.0 MM X 14 MM"/>
    <s v="2.0 x 14"/>
    <s v="EE148374X1"/>
    <n v="-2"/>
    <n v="51750"/>
    <n v="-103500"/>
    <m/>
    <m/>
    <m/>
    <s v="Dra Elsa Arango"/>
    <m/>
    <x v="0"/>
  </r>
  <r>
    <x v="20"/>
    <x v="7"/>
    <s v="Anchorage"/>
    <s v="Ankyra"/>
    <s v="TSXX-LOA2008"/>
    <s v="TORNILLO SOLUTION LOGIC-A 2.0 MM X 8.0 MM"/>
    <s v="2.0 x 8"/>
    <s v="EE148349X1"/>
    <n v="-2"/>
    <n v="51750"/>
    <n v="-103500"/>
    <m/>
    <m/>
    <m/>
    <s v="Dra Elsa Arango"/>
    <m/>
    <x v="0"/>
  </r>
  <r>
    <x v="20"/>
    <x v="2"/>
    <s v="Instrument"/>
    <s v="Bio-Ray"/>
    <n v="3348235"/>
    <s v="V Long Blade"/>
    <s v="V long blade"/>
    <m/>
    <n v="10"/>
    <n v="153420.53519000002"/>
    <n v="1534205.3519000001"/>
    <m/>
    <s v="BioRay 20230203"/>
    <m/>
    <m/>
    <m/>
    <x v="0"/>
  </r>
  <r>
    <x v="20"/>
    <x v="2"/>
    <s v="Instrument"/>
    <s v="Bio-Ray"/>
    <n v="3318235"/>
    <s v="Universal Extension (A-1PII long blade)"/>
    <s v="Extensión"/>
    <m/>
    <n v="40"/>
    <n v="126823.496"/>
    <n v="5072939.84"/>
    <s v="COP"/>
    <s v="BioRay 20230203"/>
    <m/>
    <m/>
    <m/>
    <x v="0"/>
  </r>
  <r>
    <x v="20"/>
    <x v="4"/>
    <s v="Instrument"/>
    <s v="Bio-Ray"/>
    <n v="3348235"/>
    <s v="V Long Blade"/>
    <s v="V long blade"/>
    <m/>
    <n v="-5"/>
    <n v="153420.53519000002"/>
    <n v="-767102.67595000006"/>
    <m/>
    <m/>
    <n v="20230030"/>
    <s v="Orthopremium ltda"/>
    <m/>
    <x v="3"/>
  </r>
  <r>
    <x v="20"/>
    <x v="4"/>
    <s v="Instrument"/>
    <s v="Bio-Ray"/>
    <n v="3318235"/>
    <s v="Universal Extension (A-1PII long blade)"/>
    <s v="Extensión"/>
    <m/>
    <n v="-20"/>
    <n v="126823.496"/>
    <n v="-2536469.92"/>
    <s v="COP"/>
    <m/>
    <n v="20230030"/>
    <s v="Orthopremium ltda"/>
    <m/>
    <x v="3"/>
  </r>
  <r>
    <x v="19"/>
    <x v="2"/>
    <s v="Anchorage"/>
    <s v="Bio-Ray"/>
    <s v="A-1PL-212010"/>
    <s v="A-1PL  Anchorage  Screw 2.0 x 10 mm, Round Hole"/>
    <s v="2.0 X 10"/>
    <s v="L221110401"/>
    <n v="100"/>
    <n v="81594"/>
    <n v="8159400"/>
    <m/>
    <s v="Orthopremium FEV7261"/>
    <m/>
    <m/>
    <m/>
    <x v="0"/>
  </r>
  <r>
    <x v="21"/>
    <x v="3"/>
    <s v="Anchorage"/>
    <s v="Ankyra"/>
    <s v="TSXX-LOA2014"/>
    <s v="TORNILLO SOLUTION LOGIC-A 2.0 MM X 14 MM"/>
    <s v="2.0 x 14"/>
    <s v="EE148375X1"/>
    <n v="8"/>
    <n v="51750"/>
    <n v="414000"/>
    <m/>
    <m/>
    <m/>
    <m/>
    <s v="COIDES"/>
    <x v="0"/>
  </r>
  <r>
    <x v="21"/>
    <x v="2"/>
    <s v="Anchorage"/>
    <s v="Ankyra"/>
    <s v="TSXX-LOA1508"/>
    <s v="TORNILLO SOLUTION LOGIC-A 1.5 MM X 8.0 MM"/>
    <s v="1.5 x 8"/>
    <s v="EE148344X1"/>
    <n v="5"/>
    <n v="51750"/>
    <n v="258750"/>
    <m/>
    <s v="FV-106026"/>
    <m/>
    <m/>
    <m/>
    <x v="0"/>
  </r>
  <r>
    <x v="21"/>
    <x v="2"/>
    <s v="Anchorage"/>
    <s v="Ankyra"/>
    <s v="TSXX-LOA1508"/>
    <s v="TORNILLO SOLUTION LOGIC-A 1.5 MM X 8.0 MM"/>
    <s v="1.5 x 8"/>
    <s v="EE148344X2"/>
    <n v="10"/>
    <n v="51750"/>
    <n v="517500"/>
    <m/>
    <s v="FV-106026"/>
    <m/>
    <m/>
    <m/>
    <x v="0"/>
  </r>
  <r>
    <x v="21"/>
    <x v="2"/>
    <s v="Anchorage"/>
    <s v="Ankyra"/>
    <s v="TSXX-LOA1508"/>
    <s v="TORNILLO SOLUTION LOGIC-A 1.5 MM X 8.0 MM"/>
    <s v="1.5 x 8"/>
    <s v="EE148345X1"/>
    <n v="60"/>
    <n v="51750"/>
    <n v="3105000"/>
    <m/>
    <s v="FV-106026"/>
    <m/>
    <m/>
    <m/>
    <x v="0"/>
  </r>
  <r>
    <x v="21"/>
    <x v="2"/>
    <s v="Anchorage"/>
    <s v="Ankyra"/>
    <s v="TSXX-LOA1508"/>
    <s v="TORNILLO SOLUTION LOGIC-A 1.5 MM X 8.0 MM"/>
    <s v="1.5 x 8"/>
    <s v="EE148346X1"/>
    <n v="60"/>
    <n v="51750"/>
    <n v="3105000"/>
    <m/>
    <s v="FV-106026"/>
    <m/>
    <m/>
    <m/>
    <x v="0"/>
  </r>
  <r>
    <x v="21"/>
    <x v="2"/>
    <s v="Anchorage"/>
    <s v="Ankyra"/>
    <s v="TSXX-LOA1508"/>
    <s v="TORNILLO SOLUTION LOGIC-A 1.5 MM X 8.0 MM"/>
    <s v="1.5 x 8"/>
    <s v="EE148348X1"/>
    <n v="50"/>
    <n v="51750"/>
    <n v="2587500"/>
    <m/>
    <s v="FV-106026"/>
    <m/>
    <m/>
    <m/>
    <x v="0"/>
  </r>
  <r>
    <x v="21"/>
    <x v="2"/>
    <s v="Anchorage"/>
    <s v="Ankyra"/>
    <s v="TSXX-LOACE1508"/>
    <s v="TORNILLO SOLUTION LOGIC-A CABEZA ESFERICA 1.5 MM X 80"/>
    <s v="Dual 1.5 x 8"/>
    <s v="EE148382X1"/>
    <n v="60"/>
    <n v="51750"/>
    <n v="3105000"/>
    <m/>
    <s v="FV-106026"/>
    <m/>
    <m/>
    <m/>
    <x v="0"/>
  </r>
  <r>
    <x v="21"/>
    <x v="2"/>
    <s v="Anchorage"/>
    <s v="Ankyra"/>
    <s v="TSXX-LOACE1508"/>
    <s v="TORNILLO SOLUTION LOGIC-A CABEZA ESFERICA 1.5 MM X 80"/>
    <s v="Dual 1.5 x 8"/>
    <s v="EE149532X1"/>
    <n v="38"/>
    <n v="51750"/>
    <n v="1966500"/>
    <m/>
    <s v="FV-106026"/>
    <m/>
    <m/>
    <m/>
    <x v="0"/>
  </r>
  <r>
    <x v="22"/>
    <x v="5"/>
    <s v="Anchorage"/>
    <s v="Ankyra"/>
    <s v="TSXX-LOART2012"/>
    <s v="TORNILLO SOLUTION LOGIC-A ROSCA TOTAL 2.0MM X 12MM"/>
    <s v="2.0 x 12 Total"/>
    <s v="EE138101X1"/>
    <n v="-2"/>
    <n v="61600"/>
    <n v="-123200"/>
    <m/>
    <m/>
    <m/>
    <s v="Virginia - uso consultorio Elsa Arango"/>
    <m/>
    <x v="0"/>
  </r>
  <r>
    <x v="22"/>
    <x v="5"/>
    <s v="Anchorage"/>
    <s v="Ankyra"/>
    <s v="TSXX-LOA2014"/>
    <s v="TORNILLO SOLUTION LOGIC-A 2.0 MM X 14 MM"/>
    <s v="2.0 x 14"/>
    <s v="EE148375X1"/>
    <n v="-2"/>
    <n v="51750"/>
    <n v="-103500"/>
    <m/>
    <m/>
    <m/>
    <s v="Virginia - uso consultorio Elsa Arango"/>
    <m/>
    <x v="0"/>
  </r>
  <r>
    <x v="19"/>
    <x v="4"/>
    <s v="Anchorage"/>
    <s v="Bio-Ray"/>
    <s v="A-1PL-212010"/>
    <s v="A-1PL  Anchorage  Screw 2.0 x 10 mm, Round Hole"/>
    <s v="2.0 X 10"/>
    <s v="L221110401"/>
    <n v="-8"/>
    <n v="81594"/>
    <n v="-652752"/>
    <m/>
    <m/>
    <n v="20230047"/>
    <s v="Rodrigo García (Costa Rica)"/>
    <m/>
    <x v="1"/>
  </r>
  <r>
    <x v="22"/>
    <x v="5"/>
    <s v="Anchorage"/>
    <s v="Ankyra"/>
    <s v="TSXX-LOA2017"/>
    <s v="TORNILLO SOLUTION LOGIC-A 2.0 MM X 17 MM"/>
    <s v="2.0 x 17"/>
    <s v="EE138094X1"/>
    <n v="-2"/>
    <n v="61600"/>
    <n v="-123200"/>
    <m/>
    <m/>
    <m/>
    <s v="Virginia - uso consultorio Elsa Arango"/>
    <m/>
    <x v="0"/>
  </r>
  <r>
    <x v="22"/>
    <x v="3"/>
    <s v="Instrument"/>
    <s v="Ankyra"/>
    <s v="820-032"/>
    <s v="Extensión corta, 25mm, mini implante, para contra ángulo"/>
    <s v="Blade for Engine"/>
    <m/>
    <n v="10"/>
    <n v="83600"/>
    <n v="836000"/>
    <m/>
    <m/>
    <m/>
    <m/>
    <s v="Orthopremium"/>
    <x v="0"/>
  </r>
  <r>
    <x v="22"/>
    <x v="1"/>
    <s v="Instrument"/>
    <s v="Ankyra"/>
    <s v="820-028"/>
    <s v="Mango para contra ángulo - mini implante"/>
    <s v="UNICO"/>
    <m/>
    <n v="10"/>
    <n v="172550"/>
    <n v="1725500"/>
    <m/>
    <m/>
    <m/>
    <m/>
    <s v="Orthopremium"/>
    <x v="0"/>
  </r>
  <r>
    <x v="22"/>
    <x v="7"/>
    <s v="Instrument"/>
    <s v="Ankyra"/>
    <s v="820-032"/>
    <s v="Extensión corta, 25mm, mini implante, para contra ángulo"/>
    <s v="Blade for Engine"/>
    <m/>
    <n v="-10"/>
    <n v="83600"/>
    <n v="-836000"/>
    <m/>
    <m/>
    <m/>
    <s v="Certificación"/>
    <s v="Virgina Hurtado"/>
    <x v="0"/>
  </r>
  <r>
    <x v="22"/>
    <x v="7"/>
    <s v="Instrument"/>
    <s v="Ankyra"/>
    <s v="820-028"/>
    <s v="Mango para contra ángulo - mini implante"/>
    <s v="UNICO"/>
    <m/>
    <n v="-11"/>
    <n v="172550"/>
    <n v="-1898050"/>
    <m/>
    <m/>
    <m/>
    <s v="Certificación"/>
    <s v="Virgina Hurtado"/>
    <x v="0"/>
  </r>
  <r>
    <x v="21"/>
    <x v="3"/>
    <s v="Anchorage"/>
    <s v="Ankyra"/>
    <s v="TSXX-LOA2012"/>
    <s v="TORNILLO SOLUTION LOGIC-A 2.0 MM X 12 MM"/>
    <s v="2.0 X 12"/>
    <s v="EE148362X1"/>
    <n v="20"/>
    <n v="51750"/>
    <n v="1035000"/>
    <m/>
    <m/>
    <m/>
    <m/>
    <s v="COIDES"/>
    <x v="0"/>
  </r>
  <r>
    <x v="1"/>
    <x v="4"/>
    <s v="Anchorage"/>
    <s v="Bio-Ray"/>
    <s v="A-1PL-212012"/>
    <s v="A-1PL  Anchorage  Screw 2.0 x 12 mm, Round Hole"/>
    <s v="2.0 X 12"/>
    <s v="L221107201"/>
    <n v="-55"/>
    <n v="65949.40444444443"/>
    <n v="-3627217.2444444438"/>
    <m/>
    <m/>
    <n v="20230036"/>
    <s v="Smile Arc (Martinelli)"/>
    <m/>
    <x v="1"/>
  </r>
  <r>
    <x v="23"/>
    <x v="3"/>
    <s v="Anchorage"/>
    <s v="Ankyra"/>
    <s v="TSXX-LOA2017"/>
    <s v="TORNILLO SOLUTION LOGIC-A 2.0 MM X 17 MM"/>
    <s v="2.0 x 17"/>
    <s v="EE138094X1"/>
    <n v="-15"/>
    <n v="61600"/>
    <n v="-924000"/>
    <m/>
    <m/>
    <m/>
    <s v="Certificación - CLEMI"/>
    <s v="Virgina Hurtado"/>
    <x v="0"/>
  </r>
  <r>
    <x v="22"/>
    <x v="5"/>
    <s v="Anchorage"/>
    <s v="Ankyra"/>
    <s v="TSXX-LOA2012"/>
    <s v="TORNILLO SOLUTION LOGIC-A 2.0 MM X 12 MM"/>
    <s v="2.0 X 12"/>
    <s v="EE148362X1"/>
    <n v="-1"/>
    <n v="51750"/>
    <n v="-51750"/>
    <m/>
    <m/>
    <m/>
    <s v="Virginia - uso consultorio Elsa Arango"/>
    <m/>
    <x v="0"/>
  </r>
  <r>
    <x v="22"/>
    <x v="3"/>
    <s v="Anchorage"/>
    <s v="Ankyra"/>
    <s v="TSXX-LOA2012"/>
    <s v="TORNILLO SOLUTION LOGIC-A 2.0 MM X 12 MM"/>
    <s v="2.0 X 12"/>
    <s v="EE148362X1"/>
    <n v="-5"/>
    <n v="51750"/>
    <n v="-258750"/>
    <m/>
    <m/>
    <s v="packing list 20230310 Orthopremium"/>
    <m/>
    <s v="Silvia Tellez"/>
    <x v="0"/>
  </r>
  <r>
    <x v="23"/>
    <x v="3"/>
    <s v="Anchorage"/>
    <s v="Ankyra"/>
    <s v="TSXX-LOA2014"/>
    <s v="TORNILLO SOLUTION LOGIC-A 2.0 MM X 14 MM"/>
    <s v="2.0 x 14"/>
    <s v="EE138091X1"/>
    <n v="-6"/>
    <n v="61600"/>
    <n v="-369600"/>
    <m/>
    <m/>
    <m/>
    <s v="Certificación - CLEMI"/>
    <s v="Virgina Hurtado"/>
    <x v="0"/>
  </r>
  <r>
    <x v="23"/>
    <x v="3"/>
    <s v="Anchorage"/>
    <s v="Ankyra"/>
    <s v="TSXX-LOA2014"/>
    <s v="TORNILLO SOLUTION LOGIC-A 2.0 MM X 14 MM"/>
    <s v="2.0 x 14"/>
    <s v="EE148377X1"/>
    <n v="-14"/>
    <n v="51750"/>
    <n v="-724500"/>
    <m/>
    <m/>
    <m/>
    <s v="Certificación - CLEMI"/>
    <s v="Virgina Hurtado"/>
    <x v="0"/>
  </r>
  <r>
    <x v="19"/>
    <x v="8"/>
    <s v="Anchorage"/>
    <s v="Ankyra"/>
    <s v="TSXX-LOA2010"/>
    <s v="TORNILLO SOLUTION LOGIC-A 2.0 MM X 10 MM"/>
    <s v="2.0 X 10"/>
    <s v="EE148352X1"/>
    <n v="-6"/>
    <n v="51750"/>
    <n v="-310500"/>
    <m/>
    <m/>
    <n v="20230047"/>
    <s v="Rodrigo García (Costa Rica)"/>
    <m/>
    <x v="1"/>
  </r>
  <r>
    <x v="21"/>
    <x v="3"/>
    <s v="Anchorage"/>
    <s v="Ankyra"/>
    <s v="TSXX-LOA2010"/>
    <s v="TORNILLO SOLUTION LOGIC-A 2.0 MM X 10 MM"/>
    <s v="2.0 X 10"/>
    <s v="EE148353X1"/>
    <n v="10"/>
    <n v="51750"/>
    <n v="517500"/>
    <m/>
    <m/>
    <m/>
    <m/>
    <s v="COIDES"/>
    <x v="0"/>
  </r>
  <r>
    <x v="22"/>
    <x v="5"/>
    <s v="Anchorage"/>
    <s v="Ankyra"/>
    <s v="TSXX-LOA2010"/>
    <s v="TORNILLO SOLUTION LOGIC-A 2.0 MM X 10 MM"/>
    <s v="2.0 X 10"/>
    <s v="EE148353X1"/>
    <n v="-2"/>
    <n v="51750"/>
    <n v="-103500"/>
    <m/>
    <m/>
    <m/>
    <s v="Virginia - uso consultorio Elsa Arango"/>
    <m/>
    <x v="0"/>
  </r>
  <r>
    <x v="23"/>
    <x v="3"/>
    <s v="Anchorage"/>
    <s v="Ankyra"/>
    <s v="TSXX-LOA2008"/>
    <s v="TORNILLO SOLUTION LOGIC-A 2.0 MM X 8.0 MM"/>
    <s v="2.0 x 8"/>
    <s v="EE121923X1"/>
    <n v="-10"/>
    <n v="51750"/>
    <n v="-517500"/>
    <m/>
    <m/>
    <m/>
    <s v="Certificación - CLEMI"/>
    <s v="Virgina Hurtado"/>
    <x v="0"/>
  </r>
  <r>
    <x v="23"/>
    <x v="3"/>
    <s v="Anchorage"/>
    <s v="Ankyra"/>
    <s v="TSXX-LOA2008"/>
    <s v="TORNILLO SOLUTION LOGIC-A 2.0 MM X 8.0 MM"/>
    <s v="2.0 x 8"/>
    <s v="EE141994X1"/>
    <n v="-8"/>
    <n v="51750"/>
    <n v="-414000"/>
    <m/>
    <m/>
    <m/>
    <s v="Certificación - CLEMI"/>
    <s v="Virgina Hurtado"/>
    <x v="0"/>
  </r>
  <r>
    <x v="23"/>
    <x v="3"/>
    <s v="Anchorage"/>
    <s v="Ankyra"/>
    <s v="TSXX-LOA2008"/>
    <s v="TORNILLO SOLUTION LOGIC-A 2.0 MM X 8.0 MM"/>
    <s v="2.0 x 8"/>
    <s v="EE122876X2"/>
    <n v="-2"/>
    <n v="51750"/>
    <n v="-103500"/>
    <m/>
    <m/>
    <m/>
    <s v="Certificación - CLEMI"/>
    <s v="Virgina Hurtado"/>
    <x v="0"/>
  </r>
  <r>
    <x v="23"/>
    <x v="3"/>
    <s v="Anchorage"/>
    <s v="Ankyra"/>
    <s v="TSXX-LOA1508"/>
    <s v="TORNILLO SOLUTION LOGIC-A 1.5 MM X 8.0 MM"/>
    <s v="1.5 x 8"/>
    <s v="EE148344X1"/>
    <n v="-5"/>
    <n v="51750"/>
    <n v="-258750"/>
    <m/>
    <m/>
    <m/>
    <s v="Certificación - CLEMI"/>
    <s v="Virgina Hurtado"/>
    <x v="0"/>
  </r>
  <r>
    <x v="23"/>
    <x v="3"/>
    <s v="Anchorage"/>
    <s v="Ankyra"/>
    <s v="TSXX-LOA1508"/>
    <s v="TORNILLO SOLUTION LOGIC-A 1.5 MM X 8.0 MM"/>
    <s v="1.5 x 8"/>
    <s v="EE148344X2"/>
    <n v="-10"/>
    <n v="51750"/>
    <n v="-517500"/>
    <m/>
    <m/>
    <m/>
    <s v="Certificación - CLEMI"/>
    <s v="Virgina Hurtado"/>
    <x v="0"/>
  </r>
  <r>
    <x v="23"/>
    <x v="3"/>
    <s v="Anchorage"/>
    <s v="Ankyra"/>
    <s v="TSXX-LOA1508"/>
    <s v="TORNILLO SOLUTION LOGIC-A 1.5 MM X 8.0 MM"/>
    <s v="1.5 x 8"/>
    <s v="EE148348X1"/>
    <n v="-5"/>
    <n v="51750"/>
    <n v="-258750"/>
    <m/>
    <m/>
    <m/>
    <s v="Certificación - CLEMI"/>
    <s v="Virgina Hurtado"/>
    <x v="0"/>
  </r>
  <r>
    <x v="23"/>
    <x v="3"/>
    <s v="Anchorage"/>
    <s v="Ankyra"/>
    <s v="TSXX-LOACE1508"/>
    <s v="TORNILLO SOLUTION LOGIC-A CABEZA ESFERICA 1.5 MM X 80"/>
    <s v="Dual 1.5 x 8"/>
    <s v="EE149532X1"/>
    <n v="-20"/>
    <n v="51750"/>
    <n v="-1035000"/>
    <m/>
    <m/>
    <m/>
    <s v="Certificación - CLEMI"/>
    <s v="Virgina Hurtado"/>
    <x v="0"/>
  </r>
  <r>
    <x v="23"/>
    <x v="3"/>
    <s v="Anchorage"/>
    <s v="Ankyra"/>
    <s v="TSXX-LOACE1508"/>
    <s v="TORNILLO SOLUTION LOGIC-A CABEZA ESFERICA 1.5 MM X 80"/>
    <s v="Dual 1.5 x 8"/>
    <s v="EE149532X1"/>
    <n v="-2"/>
    <n v="51750"/>
    <n v="-103500"/>
    <m/>
    <m/>
    <m/>
    <s v="Certificación"/>
    <s v="Stand Ankyra"/>
    <x v="0"/>
  </r>
  <r>
    <x v="23"/>
    <x v="3"/>
    <s v="Anchorage"/>
    <s v="Ankyra"/>
    <s v="TSXX-LOA1508"/>
    <s v="TORNILLO SOLUTION LOGIC-A 1.5 MM X 8.0 MM"/>
    <s v="1.5 x 8"/>
    <s v="EE148348X1"/>
    <n v="-2"/>
    <n v="51750"/>
    <n v="-103500"/>
    <m/>
    <m/>
    <m/>
    <s v="Certificación"/>
    <s v="Stand Ankyra"/>
    <x v="0"/>
  </r>
  <r>
    <x v="23"/>
    <x v="3"/>
    <s v="Anchorage"/>
    <s v="Ankyra"/>
    <s v="TSXX-LOA2008"/>
    <s v="TORNILLO SOLUTION LOGIC-A 2.0 MM X 8.0 MM"/>
    <s v="2.0 x 8"/>
    <s v="EE133301X1R2"/>
    <n v="-2"/>
    <n v="51750"/>
    <n v="-103500"/>
    <m/>
    <m/>
    <m/>
    <s v="Certificación"/>
    <s v="Stand Ankyra"/>
    <x v="0"/>
  </r>
  <r>
    <x v="23"/>
    <x v="3"/>
    <s v="Anchorage"/>
    <s v="Ankyra"/>
    <s v="TSXX-LOA2010"/>
    <s v="TORNILLO SOLUTION LOGIC-A 2.0 MM X 10 MM"/>
    <s v="2.0 X 10"/>
    <s v="EE148353X1"/>
    <n v="-8"/>
    <n v="51750"/>
    <n v="-414000"/>
    <m/>
    <m/>
    <m/>
    <s v="Certificación - CLEMI"/>
    <s v="Virgina Hurtado"/>
    <x v="0"/>
  </r>
  <r>
    <x v="23"/>
    <x v="3"/>
    <s v="Anchorage"/>
    <s v="Ankyra"/>
    <s v="TSXX-LOA2012"/>
    <s v="TORNILLO SOLUTION LOGIC-A 2.0 MM X 12 MM"/>
    <s v="2.0 X 12"/>
    <s v="EE148362X1"/>
    <n v="-13"/>
    <n v="51750"/>
    <n v="-672750"/>
    <m/>
    <m/>
    <m/>
    <s v="Certificación - CLEMI"/>
    <s v="Virgina Hurtado"/>
    <x v="0"/>
  </r>
  <r>
    <x v="23"/>
    <x v="3"/>
    <s v="Anchorage"/>
    <s v="Ankyra"/>
    <s v="TSXX-LOA2014"/>
    <s v="TORNILLO SOLUTION LOGIC-A 2.0 MM X 14 MM"/>
    <s v="2.0 x 14"/>
    <s v="EE148375X1"/>
    <n v="-2"/>
    <n v="51750"/>
    <n v="-103500"/>
    <m/>
    <m/>
    <m/>
    <s v="Certificación"/>
    <s v="Stand Ankyra"/>
    <x v="0"/>
  </r>
  <r>
    <x v="23"/>
    <x v="3"/>
    <s v="Anchorage"/>
    <s v="Ankyra"/>
    <s v="TSXX-LOA2017"/>
    <s v="TORNILLO SOLUTION LOGIC-A 2.0 MM X 17 MM"/>
    <s v="2.0 x 17"/>
    <s v="EE138094X1"/>
    <n v="-2"/>
    <n v="61600"/>
    <n v="-123200"/>
    <m/>
    <m/>
    <m/>
    <s v="Certificación"/>
    <s v="Stand Ankyra"/>
    <x v="0"/>
  </r>
  <r>
    <x v="23"/>
    <x v="3"/>
    <s v="Anchorage"/>
    <s v="Ankyra"/>
    <s v="TSXX-LOART2012"/>
    <s v="TORNILLO SOLUTION LOGIC-A ROSCA TOTAL 2.0MM X 12MM"/>
    <s v="2.0 x 12 Total"/>
    <s v="EE138101X1"/>
    <n v="-2"/>
    <n v="61600"/>
    <n v="-123200"/>
    <m/>
    <m/>
    <m/>
    <s v="Certificación"/>
    <s v="Stand Ankyra"/>
    <x v="0"/>
  </r>
  <r>
    <x v="23"/>
    <x v="3"/>
    <s v="Anchorage"/>
    <s v="Ankyra"/>
    <s v="TSXX-LOA2010"/>
    <s v="TORNILLO SOLUTION LOGIC-A 2.0 MM X 10 MM"/>
    <s v="2.0 X 10"/>
    <s v="EE148354X1"/>
    <n v="-10"/>
    <n v="51750"/>
    <n v="-517500"/>
    <m/>
    <m/>
    <m/>
    <s v="Certificación - CLEMI"/>
    <s v="Virgina Hurtado"/>
    <x v="0"/>
  </r>
  <r>
    <x v="24"/>
    <x v="0"/>
    <s v="Instrument"/>
    <s v="Bio-Ray"/>
    <n v="3338235"/>
    <s v="Long Blade M"/>
    <s v="Long Blade M"/>
    <s v="NA"/>
    <n v="1"/>
    <n v="153420.53519000002"/>
    <n v="153420.53519000002"/>
    <s v="COP"/>
    <s v="Inventario recibido de Elsa Arango"/>
    <m/>
    <m/>
    <m/>
    <x v="0"/>
  </r>
  <r>
    <x v="24"/>
    <x v="0"/>
    <s v="Instrument"/>
    <s v="Bio-Ray"/>
    <n v="3318225"/>
    <s v="Blade for Engine"/>
    <s v="Blade for Engine"/>
    <m/>
    <n v="10"/>
    <n v="153420.53519000002"/>
    <n v="1534205.3519000001"/>
    <s v="COP"/>
    <s v="Inventario recibido de Elsa Arango"/>
    <m/>
    <m/>
    <m/>
    <x v="0"/>
  </r>
  <r>
    <x v="25"/>
    <x v="4"/>
    <s v="Anchorage"/>
    <s v="Bio-Ray"/>
    <s v="M-211308"/>
    <s v="A-1PL  Anchorage  Screw 1.3 x 8 mm, Round Hole"/>
    <s v="1.3 x 8"/>
    <s v="L210206901"/>
    <n v="-5"/>
    <n v="73331"/>
    <n v="-366655"/>
    <m/>
    <m/>
    <n v="20230064"/>
    <s v="Dr Carlos Ramiro Llusca (Ecuador)"/>
    <m/>
    <x v="1"/>
  </r>
  <r>
    <x v="25"/>
    <x v="4"/>
    <s v="Anchorage"/>
    <s v="Bio-Ray"/>
    <s v="A-1PL-211408"/>
    <s v="A-1PL  Anchorage  Screw 1.4 x 8 mm, Round Hole"/>
    <s v="1.4 x 8"/>
    <s v="L210905201"/>
    <n v="-4"/>
    <n v="73331"/>
    <n v="-293324"/>
    <m/>
    <m/>
    <n v="20230064"/>
    <s v="Dr Carlos Ramiro Llusca (Ecuador)"/>
    <m/>
    <x v="1"/>
  </r>
  <r>
    <x v="25"/>
    <x v="4"/>
    <s v="Anchorage"/>
    <s v="Bio-Ray"/>
    <s v="A-1PL-211508"/>
    <s v="A-1PL  Anchorage  Screw 1.5 x 8 mm, Round Hole"/>
    <s v="1.5 x 8"/>
    <s v="L220602101"/>
    <n v="-6"/>
    <n v="65949.40444444443"/>
    <n v="-395696.42666666658"/>
    <m/>
    <s v="BioRay 20230116"/>
    <n v="20230064"/>
    <s v="Dr Carlos Ramiro Llusca (Ecuador)"/>
    <m/>
    <x v="1"/>
  </r>
  <r>
    <x v="25"/>
    <x v="4"/>
    <s v="Anchorage"/>
    <s v="Bio-Ray"/>
    <s v="A-1PL-212008"/>
    <s v="A-1PL  Anchorage  Screw 2.0 x 8 mm, Round Hole"/>
    <s v="2.0 x 8"/>
    <s v="L220504801"/>
    <n v="-6"/>
    <n v="65949.40444444443"/>
    <n v="-395696.42666666658"/>
    <m/>
    <m/>
    <n v="20230064"/>
    <s v="Dr Carlos Ramiro Llusca (Ecuador)"/>
    <m/>
    <x v="1"/>
  </r>
  <r>
    <x v="23"/>
    <x v="3"/>
    <s v="Anchorage"/>
    <s v="Ankyra"/>
    <s v="TSXX-LOA2010"/>
    <s v="TORNILLO SOLUTION LOGIC-A 2.0 MM X 10 MM"/>
    <s v="2.0 X 10"/>
    <s v="EE148359X1"/>
    <n v="-2"/>
    <n v="51750"/>
    <n v="-103500"/>
    <m/>
    <m/>
    <m/>
    <s v="Certificación - CLEMI"/>
    <s v="Virgina Hurtado"/>
    <x v="0"/>
  </r>
  <r>
    <x v="19"/>
    <x v="2"/>
    <s v="Anchorage"/>
    <s v="Bio-Ray"/>
    <s v="A-1PL-212012"/>
    <s v="A-1PL  Anchorage  Screw 2.0 x 12 mm, Round Hole"/>
    <s v="2.0 X 12"/>
    <s v="L221107201"/>
    <n v="50"/>
    <n v="81594"/>
    <n v="4079700"/>
    <m/>
    <s v="Orthopremium FEV7261"/>
    <m/>
    <m/>
    <m/>
    <x v="0"/>
  </r>
  <r>
    <x v="25"/>
    <x v="4"/>
    <s v="Anchorage"/>
    <s v="Bio-Ray"/>
    <s v="A-1PIZC-212014"/>
    <s v="A-1P IZC  Anchorage  Screw 2.0 x 14 mm, Half Threaded, Round Hole"/>
    <s v="IZC 2 x 14"/>
    <s v="L221108401"/>
    <n v="-20"/>
    <n v="84287.164444444439"/>
    <n v="-1685743.2888888889"/>
    <s v="COP"/>
    <m/>
    <n v="20230064"/>
    <s v="Dr Carlos Ramiro Llusca (Ecuador)"/>
    <m/>
    <x v="1"/>
  </r>
  <r>
    <x v="25"/>
    <x v="4"/>
    <s v="Instrument"/>
    <s v="Bio-Ray"/>
    <n v="3338235"/>
    <s v="Long Blade M"/>
    <s v="Long Blade M"/>
    <s v="NA"/>
    <n v="-1"/>
    <n v="153420.53519000002"/>
    <n v="-153420.53519000002"/>
    <s v="COP"/>
    <m/>
    <n v="20230064"/>
    <s v="Dr Carlos Ramiro Llusca (Ecuador)"/>
    <m/>
    <x v="1"/>
  </r>
  <r>
    <x v="25"/>
    <x v="4"/>
    <s v="Instrument"/>
    <s v="Bio-Ray"/>
    <s v="106-11"/>
    <s v="Expansores 3ra generación, 1 llave"/>
    <s v="Expansor 3ra generación #11"/>
    <m/>
    <n v="-1"/>
    <n v="336000"/>
    <n v="-336000"/>
    <s v="COP"/>
    <m/>
    <n v="20230064"/>
    <s v="Dr Carlos Ramiro Llusca (Ecuador)"/>
    <m/>
    <x v="1"/>
  </r>
  <r>
    <x v="25"/>
    <x v="4"/>
    <s v="Anchorage"/>
    <s v="Ankyra"/>
    <s v="TSXX-LOA1508"/>
    <s v="TORNILLO SOLUTION LOGIC-A 1.5 MM X 8.0 MM"/>
    <s v="1.5 x 8"/>
    <s v="EE148348X1"/>
    <n v="-3"/>
    <n v="51750"/>
    <n v="-155250"/>
    <m/>
    <m/>
    <n v="20230065"/>
    <s v="Julio Rodríguez (Salvador)"/>
    <m/>
    <x v="2"/>
  </r>
  <r>
    <x v="25"/>
    <x v="4"/>
    <s v="Anchorage"/>
    <s v="Ankyra"/>
    <s v="TSXX-LOA2008"/>
    <s v="TORNILLO SOLUTION LOGIC-A 2.0 MM X 8.0 MM"/>
    <s v="2.0 x 8"/>
    <s v="EE148349X1"/>
    <n v="-3"/>
    <n v="51750"/>
    <n v="-155250"/>
    <m/>
    <m/>
    <n v="20230065"/>
    <s v="Julio Rodríguez (Salvador)"/>
    <m/>
    <x v="2"/>
  </r>
  <r>
    <x v="23"/>
    <x v="3"/>
    <s v="Anchorage"/>
    <s v="Ankyra"/>
    <s v="TSXX-LOA2010"/>
    <s v="TORNILLO SOLUTION LOGIC-A 2.0 MM X 10 MM"/>
    <s v="2.0 X 10"/>
    <s v="EE148359X1"/>
    <n v="-1"/>
    <n v="51750"/>
    <n v="-51750"/>
    <m/>
    <m/>
    <m/>
    <s v="Certificación"/>
    <s v="Stand Ankyra"/>
    <x v="0"/>
  </r>
  <r>
    <x v="25"/>
    <x v="4"/>
    <s v="Anchorage"/>
    <s v="Ankyra"/>
    <s v="TSXX-LOA2014"/>
    <s v="TORNILLO SOLUTION LOGIC-A 2.0 MM X 14 MM"/>
    <s v="2.0 x 14"/>
    <s v="EE148375X1"/>
    <n v="-4"/>
    <n v="51750"/>
    <n v="-207000"/>
    <m/>
    <m/>
    <n v="20230065"/>
    <s v="Julio Rodríguez (Salvador)"/>
    <m/>
    <x v="2"/>
  </r>
  <r>
    <x v="25"/>
    <x v="4"/>
    <s v="Anchorage"/>
    <s v="Ankyra"/>
    <s v="TSXX-LOA2014"/>
    <s v="TORNILLO SOLUTION LOGIC-A 2.0 MM X 14 MM"/>
    <s v="2.0 x 14"/>
    <s v="EE148377X1"/>
    <n v="-6"/>
    <n v="51750"/>
    <n v="-310500"/>
    <m/>
    <m/>
    <n v="20230065"/>
    <s v="Julio Rodríguez (Salvador)"/>
    <m/>
    <x v="2"/>
  </r>
  <r>
    <x v="25"/>
    <x v="4"/>
    <s v="Anchorage"/>
    <s v="Ankyra"/>
    <s v="TSXX-LOA2017"/>
    <s v="TORNILLO SOLUTION LOGIC-A 2.0 MM X 17 MM"/>
    <s v="2.0 x 17"/>
    <s v="EE138094X1"/>
    <n v="-5"/>
    <n v="61600"/>
    <n v="-308000"/>
    <m/>
    <m/>
    <n v="20230065"/>
    <s v="Julio Rodríguez (Salvador)"/>
    <m/>
    <x v="2"/>
  </r>
  <r>
    <x v="25"/>
    <x v="4"/>
    <s v="Instrument"/>
    <s v="Ankyra"/>
    <s v="820-029"/>
    <s v="Mango anclaje rápido, corto-mini implante"/>
    <s v="Mango"/>
    <n v="49116"/>
    <n v="-2"/>
    <n v="357000"/>
    <n v="-714000"/>
    <m/>
    <m/>
    <n v="20230065"/>
    <s v="Julio Rodríguez (Salvador)"/>
    <m/>
    <x v="2"/>
  </r>
  <r>
    <x v="25"/>
    <x v="4"/>
    <s v="Instrument"/>
    <s v="Ankyra"/>
    <s v="820-031"/>
    <s v="Extensión mini implante"/>
    <s v="Extensión"/>
    <n v="48791"/>
    <n v="-2"/>
    <n v="90440"/>
    <n v="-180880"/>
    <m/>
    <m/>
    <n v="20230065"/>
    <s v="Julio Rodríguez (Salvador)"/>
    <m/>
    <x v="2"/>
  </r>
  <r>
    <x v="25"/>
    <x v="4"/>
    <s v="Instrument"/>
    <s v="Ankyra"/>
    <s v="820-032"/>
    <s v="Extensión corta, 25mm, mini implante, para contra ángulo"/>
    <s v="Blade for Engine"/>
    <m/>
    <n v="-1"/>
    <n v="83600"/>
    <n v="-83600"/>
    <m/>
    <m/>
    <n v="20230065"/>
    <s v="Julio Rodríguez (Salvador)"/>
    <m/>
    <x v="2"/>
  </r>
  <r>
    <x v="25"/>
    <x v="4"/>
    <s v="Instrument"/>
    <s v="Ankyra"/>
    <s v="820-028"/>
    <s v="Mango para contra ángulo - mini implante"/>
    <s v="UNICO"/>
    <m/>
    <n v="-1"/>
    <n v="172550"/>
    <n v="-172550"/>
    <s v="COP"/>
    <m/>
    <n v="20230065"/>
    <s v="Julio Rodríguez (Salvador)"/>
    <m/>
    <x v="2"/>
  </r>
  <r>
    <x v="23"/>
    <x v="4"/>
    <s v="Anchorage"/>
    <s v="Ankyra"/>
    <s v="TSXX-LOA2010"/>
    <s v="TORNILLO SOLUTION LOGIC-A 2.0 MM X 10 MM"/>
    <s v="2.0 X 10"/>
    <s v="EE148359X1"/>
    <n v="-1"/>
    <n v="51750"/>
    <n v="-51750"/>
    <m/>
    <m/>
    <n v="20230067"/>
    <s v="Global Connection &amp; Innovation LLC (Mauricio Arbelaez - USA)"/>
    <m/>
    <x v="2"/>
  </r>
  <r>
    <x v="26"/>
    <x v="4"/>
    <s v="Anchorage"/>
    <s v="Bio-Ray"/>
    <s v="A-1PIZC-212014"/>
    <s v="A-1P IZC  Anchorage  Screw 2.0 x 14 mm, Half Threaded, Round Hole"/>
    <s v="IZC 2 x 14"/>
    <s v="L221108401"/>
    <n v="-8"/>
    <n v="84287.164444444439"/>
    <n v="-674297.31555555551"/>
    <s v="COP"/>
    <m/>
    <n v="20230066"/>
    <s v="MediLine (JJ Grand Prix - Guatemala)"/>
    <m/>
    <x v="2"/>
  </r>
  <r>
    <x v="19"/>
    <x v="2"/>
    <s v="Anchorage"/>
    <s v="Bio-Ray"/>
    <s v="A-1PL-212012"/>
    <s v="A-1PL  Anchorage  Screw 2.0 x 12 mm, Round Hole"/>
    <s v="2.0 X 12"/>
    <s v="L230105301"/>
    <n v="300"/>
    <n v="81594"/>
    <n v="24478200"/>
    <m/>
    <s v="Orthopremium FEV7261"/>
    <m/>
    <m/>
    <m/>
    <x v="0"/>
  </r>
  <r>
    <x v="26"/>
    <x v="4"/>
    <s v="Instrument"/>
    <s v="Bio-Ray"/>
    <n v="3308050"/>
    <s v="Handle Universal "/>
    <s v="Handle Universal "/>
    <s v="NA"/>
    <n v="-2"/>
    <n v="505243.49166666658"/>
    <n v="-1010486.9833333332"/>
    <s v="COP"/>
    <m/>
    <n v="20230066"/>
    <s v="MediLine (JJ Grand Prix - Guatemala)"/>
    <m/>
    <x v="2"/>
  </r>
  <r>
    <x v="26"/>
    <x v="4"/>
    <s v="Instrument"/>
    <s v="Bio-Ray"/>
    <n v="3318235"/>
    <s v="Universal Extension (A-1PII long blade)"/>
    <s v="Extensión"/>
    <m/>
    <n v="-5"/>
    <n v="126823.496"/>
    <n v="-634117.48"/>
    <s v="COP"/>
    <m/>
    <n v="20230066"/>
    <s v="MediLine (JJ Grand Prix - Guatemala)"/>
    <m/>
    <x v="2"/>
  </r>
  <r>
    <x v="26"/>
    <x v="4"/>
    <s v="Anchorage"/>
    <s v="Ankyra"/>
    <s v="TSXX-LOACE1508"/>
    <s v="TORNILLO SOLUTION LOGIC-A CABEZA ESFERICA 1.5 MM X 80"/>
    <s v="Dual 1.5 x 8"/>
    <s v="EE149532X1"/>
    <n v="-7"/>
    <n v="51750"/>
    <n v="-362250"/>
    <m/>
    <m/>
    <n v="20230067"/>
    <s v="Global Connection &amp; Innovation LLC (Mauricio Arbelaez - USA)"/>
    <m/>
    <x v="2"/>
  </r>
  <r>
    <x v="26"/>
    <x v="4"/>
    <s v="Anchorage"/>
    <s v="Ankyra"/>
    <s v="TSXX-LOA1508"/>
    <s v="TORNILLO SOLUTION LOGIC-A 1.5 MM X 8.0 MM"/>
    <s v="1.5 x 8"/>
    <s v="EE148348X1"/>
    <n v="-25"/>
    <n v="51750"/>
    <n v="-1293750"/>
    <m/>
    <m/>
    <n v="20230067"/>
    <s v="Global Connection &amp; Innovation LLC (Mauricio Arbelaez - USA)"/>
    <m/>
    <x v="2"/>
  </r>
  <r>
    <x v="26"/>
    <x v="4"/>
    <s v="Anchorage"/>
    <s v="Ankyra"/>
    <s v="TSXX-LOA2008"/>
    <s v="TORNILLO SOLUTION LOGIC-A 2.0 MM X 8.0 MM"/>
    <s v="2.0 x 8"/>
    <s v="EE148349X1"/>
    <n v="-11"/>
    <n v="51750"/>
    <n v="-569250"/>
    <m/>
    <m/>
    <n v="20230067"/>
    <s v="Global Connection &amp; Innovation LLC (Mauricio Arbelaez - USA)"/>
    <m/>
    <x v="2"/>
  </r>
  <r>
    <x v="26"/>
    <x v="4"/>
    <s v="Anchorage"/>
    <s v="Ankyra"/>
    <s v="TSXX-LOA2008"/>
    <s v="TORNILLO SOLUTION LOGIC-A 2.0 MM X 8.0 MM"/>
    <s v="2.0 x 8"/>
    <s v="EE148350X1"/>
    <n v="-9"/>
    <n v="51750"/>
    <n v="-465750"/>
    <m/>
    <m/>
    <n v="20230067"/>
    <s v="Global Connection &amp; Innovation LLC (Mauricio Arbelaez - USA)"/>
    <m/>
    <x v="2"/>
  </r>
  <r>
    <x v="25"/>
    <x v="4"/>
    <s v="Anchorage"/>
    <s v="Bio-Ray"/>
    <s v="A-1PL-212010"/>
    <s v="A-1PL  Anchorage  Screw 2.0 x 10 mm, Round Hole"/>
    <s v="2.0 X 10"/>
    <s v="L220922901"/>
    <n v="-20"/>
    <n v="81594"/>
    <n v="-1631880"/>
    <m/>
    <m/>
    <n v="20230064"/>
    <s v="Dr Carlos Ramiro Llusca (Ecuador)"/>
    <m/>
    <x v="1"/>
  </r>
  <r>
    <x v="25"/>
    <x v="4"/>
    <s v="Anchorage"/>
    <s v="Ankyra"/>
    <s v="TSXX-LOA2010"/>
    <s v="TORNILLO SOLUTION LOGIC-A 2.0 MM X 10 MM"/>
    <s v="2.0 X 10"/>
    <s v="EE148359X1"/>
    <n v="-4"/>
    <n v="51750"/>
    <n v="-207000"/>
    <m/>
    <m/>
    <n v="20230065"/>
    <s v="Julio Rodríguez (Salvador)"/>
    <m/>
    <x v="2"/>
  </r>
  <r>
    <x v="26"/>
    <x v="4"/>
    <s v="Anchorage"/>
    <s v="Bio-Ray"/>
    <s v="A-1PL-212010"/>
    <s v="A-1PL  Anchorage  Screw 2.0 x 10 mm, Round Hole"/>
    <s v="2.0 X 10"/>
    <s v="L220922901"/>
    <n v="-61"/>
    <n v="81594"/>
    <n v="-4977234"/>
    <m/>
    <m/>
    <n v="20230066"/>
    <s v="MediLine (JJ Grand Prix - Guatemala)"/>
    <m/>
    <x v="2"/>
  </r>
  <r>
    <x v="26"/>
    <x v="4"/>
    <s v="Anchorage"/>
    <s v="Ankyra"/>
    <s v="TSXX-LOA2010"/>
    <s v="TORNILLO SOLUTION LOGIC-A 2.0 MM X 10 MM"/>
    <s v="2.0 X 10"/>
    <s v="EE148359X1"/>
    <n v="-1"/>
    <n v="51750"/>
    <n v="-51750"/>
    <m/>
    <m/>
    <n v="20230067"/>
    <s v="Global Connection &amp; Innovation LLC (Mauricio Arbelaez - USA)"/>
    <m/>
    <x v="2"/>
  </r>
  <r>
    <x v="26"/>
    <x v="4"/>
    <s v="Anchorage"/>
    <s v="Bio-Ray"/>
    <s v="A-1PS-222012"/>
    <s v="A-1P Anchorage  Screw 2.0 x 12 mm, Square Hole"/>
    <s v="TS 2.0 x 12"/>
    <s v="L220601301"/>
    <n v="-8"/>
    <n v="104000"/>
    <n v="-832000"/>
    <s v="COP"/>
    <m/>
    <n v="20230068"/>
    <s v="Grupo Helix (Panamá - Dra Ilka)"/>
    <m/>
    <x v="1"/>
  </r>
  <r>
    <x v="26"/>
    <x v="3"/>
    <s v="Anchorage"/>
    <s v="Ankyra"/>
    <s v="TSXX-LOACE1508"/>
    <s v="TORNILLO SOLUTION LOGIC-A CABEZA ESFERICA 1.5 MM X 80"/>
    <s v="Dual 1.5 x 8"/>
    <s v="EE149532X1"/>
    <n v="20"/>
    <n v="51750"/>
    <n v="1035000"/>
    <m/>
    <m/>
    <m/>
    <s v="Certificación - CLEMI"/>
    <s v="Virgina Hurtado"/>
    <x v="0"/>
  </r>
  <r>
    <x v="26"/>
    <x v="3"/>
    <s v="Anchorage"/>
    <s v="Ankyra"/>
    <s v="TSXX-LOA2008"/>
    <s v="TORNILLO SOLUTION LOGIC-A 2.0 MM X 8.0 MM"/>
    <s v="2.0 x 8"/>
    <s v="EE122876X2"/>
    <n v="2"/>
    <n v="51750"/>
    <n v="103500"/>
    <m/>
    <m/>
    <m/>
    <s v="Devolucion Certificación - CLEMI"/>
    <s v="Virgina Hurtado"/>
    <x v="0"/>
  </r>
  <r>
    <x v="26"/>
    <x v="3"/>
    <s v="Anchorage"/>
    <s v="Ankyra"/>
    <s v="TSXX-LOA2008"/>
    <s v="TORNILLO SOLUTION LOGIC-A 2.0 MM X 8.0 MM"/>
    <s v="2.0 x 8"/>
    <s v="EE141994X1"/>
    <n v="8"/>
    <n v="51750"/>
    <n v="414000"/>
    <m/>
    <m/>
    <m/>
    <s v="Certificación - CLEMI"/>
    <s v="Virgina Hurtado"/>
    <x v="0"/>
  </r>
  <r>
    <x v="26"/>
    <x v="3"/>
    <s v="Anchorage"/>
    <s v="Ankyra"/>
    <s v="TSXX-LOA2008"/>
    <s v="TORNILLO SOLUTION LOGIC-A 2.0 MM X 8.0 MM"/>
    <s v="2.0 x 8"/>
    <s v="EE121923X1"/>
    <n v="10"/>
    <n v="51750"/>
    <n v="517500"/>
    <m/>
    <m/>
    <m/>
    <s v="Devolucion Certificación - CLEMI"/>
    <s v="Virgina Hurtado"/>
    <x v="0"/>
  </r>
  <r>
    <x v="26"/>
    <x v="4"/>
    <s v="Anchorage"/>
    <s v="Ankyra"/>
    <s v="TSXX-LOA2010"/>
    <s v="TORNILLO SOLUTION LOGIC-A 2.0 MM X 10 MM"/>
    <s v="2.0 X 10"/>
    <s v="EE148358X1"/>
    <n v="-24"/>
    <n v="51750"/>
    <n v="-1242000"/>
    <m/>
    <m/>
    <n v="20230067"/>
    <s v="Global Connection &amp; Innovation LLC (Mauricio Arbelaez - USA)"/>
    <m/>
    <x v="2"/>
  </r>
  <r>
    <x v="26"/>
    <x v="4"/>
    <s v="Anchorage"/>
    <s v="Bio-Ray"/>
    <s v="A-1PL-212010"/>
    <s v="A-1PL  Anchorage  Screw 2.0 x 10 mm, Round Hole"/>
    <s v="2.0 X 10"/>
    <s v="L221110401"/>
    <n v="-6"/>
    <n v="81594"/>
    <n v="-489564"/>
    <m/>
    <m/>
    <n v="20230068"/>
    <s v="Grupo Helix (Panamá - Dra Ilka)"/>
    <m/>
    <x v="1"/>
  </r>
  <r>
    <x v="26"/>
    <x v="4"/>
    <s v="Anchorage"/>
    <s v="Bio-Ray"/>
    <s v="A-1PL-212010"/>
    <s v="A-1PL  Anchorage  Screw 2.0 x 10 mm, Round Hole"/>
    <s v="2.0 X 10"/>
    <s v="L220922901"/>
    <n v="-19"/>
    <n v="81594"/>
    <n v="-1550286"/>
    <m/>
    <m/>
    <n v="20230068"/>
    <s v="Grupo Helix (Panamá - Dra Ilka)"/>
    <m/>
    <x v="1"/>
  </r>
  <r>
    <x v="26"/>
    <x v="3"/>
    <s v="Anchorage"/>
    <s v="Ankyra"/>
    <s v="TSXX-LOA2010"/>
    <s v="TORNILLO SOLUTION LOGIC-A 2.0 MM X 10 MM"/>
    <s v="2.0 X 10"/>
    <s v="EE148354X1"/>
    <n v="10"/>
    <n v="51750"/>
    <n v="517500"/>
    <m/>
    <m/>
    <m/>
    <s v="Certificación - CLEMI"/>
    <s v="Virgina Hurtado"/>
    <x v="0"/>
  </r>
  <r>
    <x v="26"/>
    <x v="3"/>
    <s v="Anchorage"/>
    <s v="Ankyra"/>
    <s v="TSXX-LOA1508"/>
    <s v="TORNILLO SOLUTION LOGIC-A 1.5 MM X 8.0 MM"/>
    <s v="1.5 x 8"/>
    <s v="EE148344X2"/>
    <n v="10"/>
    <n v="51750"/>
    <n v="517500"/>
    <m/>
    <m/>
    <m/>
    <s v="Certificación - CLEMI"/>
    <s v="Virgina Hurtado"/>
    <x v="0"/>
  </r>
  <r>
    <x v="26"/>
    <x v="3"/>
    <s v="Anchorage"/>
    <s v="Ankyra"/>
    <s v="TSXX-LOA1508"/>
    <s v="TORNILLO SOLUTION LOGIC-A 1.5 MM X 8.0 MM"/>
    <s v="1.5 x 8"/>
    <s v="EE148344X1"/>
    <n v="5"/>
    <n v="51750"/>
    <n v="258750"/>
    <m/>
    <m/>
    <m/>
    <s v="Certificación - CLEMI"/>
    <s v="Virgina Hurtado"/>
    <x v="0"/>
  </r>
  <r>
    <x v="26"/>
    <x v="3"/>
    <s v="Anchorage"/>
    <s v="Ankyra"/>
    <s v="TSXX-LOA1508"/>
    <s v="TORNILLO SOLUTION LOGIC-A 1.5 MM X 8.0 MM"/>
    <s v="1.5 x 8"/>
    <s v="EE148348X1"/>
    <n v="5"/>
    <n v="51750"/>
    <n v="258750"/>
    <m/>
    <m/>
    <m/>
    <s v="Certificación - CLEMI"/>
    <s v="Virgina Hurtado"/>
    <x v="0"/>
  </r>
  <r>
    <x v="26"/>
    <x v="3"/>
    <s v="Anchorage"/>
    <s v="Ankyra"/>
    <s v="TSXX-LOA2017"/>
    <s v="TORNILLO SOLUTION LOGIC-A 2.0 MM X 17 MM"/>
    <s v="2.0 x 17"/>
    <s v="EE148380X1"/>
    <n v="-3"/>
    <n v="61600"/>
    <n v="-184800"/>
    <m/>
    <m/>
    <m/>
    <s v="Certificación - CLEMI"/>
    <s v="Virgina Hurtado"/>
    <x v="0"/>
  </r>
  <r>
    <x v="26"/>
    <x v="3"/>
    <s v="Anchorage"/>
    <s v="Ankyra"/>
    <s v="TSXX-LOA2014"/>
    <s v="TORNILLO SOLUTION LOGIC-A 2.0 MM X 14 MM"/>
    <s v="2.0 x 14"/>
    <s v="EE138091X1"/>
    <n v="6"/>
    <n v="61600"/>
    <n v="369600"/>
    <m/>
    <m/>
    <m/>
    <s v="Certificación - CLEMI"/>
    <s v="Virgina Hurtado"/>
    <x v="0"/>
  </r>
  <r>
    <x v="26"/>
    <x v="3"/>
    <s v="Anchorage"/>
    <s v="Ankyra"/>
    <s v="TSXX-LOA2014"/>
    <s v="TORNILLO SOLUTION LOGIC-A 2.0 MM X 14 MM"/>
    <s v="2.0 x 14"/>
    <s v="EE148377X1"/>
    <n v="12"/>
    <n v="51750"/>
    <n v="621000"/>
    <m/>
    <m/>
    <m/>
    <s v="Certificación - CLEMI"/>
    <s v="Virgina Hurtado"/>
    <x v="0"/>
  </r>
  <r>
    <x v="26"/>
    <x v="3"/>
    <s v="Anchorage"/>
    <s v="Ankyra"/>
    <s v="TSXX-LOACE1508"/>
    <s v="TORNILLO SOLUTION LOGIC-A CABEZA ESFERICA 1.5 MM X 80"/>
    <s v="Dual 1.5 x 8"/>
    <s v="EE149532X1"/>
    <n v="2"/>
    <n v="51750"/>
    <n v="103500"/>
    <m/>
    <m/>
    <m/>
    <s v="Certificación"/>
    <s v="Stand Ankyra"/>
    <x v="0"/>
  </r>
  <r>
    <x v="26"/>
    <x v="3"/>
    <s v="Anchorage"/>
    <s v="Ankyra"/>
    <s v="TSXX-LOA1508"/>
    <s v="TORNILLO SOLUTION LOGIC-A 1.5 MM X 8.0 MM"/>
    <s v="1.5 x 8"/>
    <s v="EE148348X1"/>
    <n v="2"/>
    <n v="51750"/>
    <n v="103500"/>
    <m/>
    <m/>
    <m/>
    <s v="Certificación"/>
    <s v="Stand Ankyra"/>
    <x v="0"/>
  </r>
  <r>
    <x v="26"/>
    <x v="3"/>
    <s v="Anchorage"/>
    <s v="Ankyra"/>
    <s v="TSXX-LOA2008"/>
    <s v="TORNILLO SOLUTION LOGIC-A 2.0 MM X 8.0 MM"/>
    <s v="2.0 x 8"/>
    <s v="EE133301X1R2"/>
    <n v="2"/>
    <n v="51750"/>
    <n v="103500"/>
    <m/>
    <m/>
    <m/>
    <s v="Certificación"/>
    <s v="Stand Ankyra"/>
    <x v="0"/>
  </r>
  <r>
    <x v="26"/>
    <x v="3"/>
    <s v="Anchorage"/>
    <s v="Ankyra"/>
    <s v="TSXX-LOA2010"/>
    <s v="TORNILLO SOLUTION LOGIC-A 2.0 MM X 10 MM"/>
    <s v="2.0 X 10"/>
    <s v="EE148359X1"/>
    <n v="2"/>
    <n v="51750"/>
    <n v="103500"/>
    <m/>
    <m/>
    <m/>
    <s v="Certificación - CLEMI"/>
    <s v="Virgina Hurtado"/>
    <x v="0"/>
  </r>
  <r>
    <x v="25"/>
    <x v="4"/>
    <s v="Anchorage"/>
    <s v="Ankyra"/>
    <s v="TSXX-LOA2012"/>
    <s v="TORNILLO SOLUTION LOGIC-A 2.0 MM X 12 MM"/>
    <s v="2.0 X 12"/>
    <s v="EE148360X1"/>
    <n v="-10"/>
    <n v="51750"/>
    <n v="-517500"/>
    <m/>
    <m/>
    <n v="20230065"/>
    <s v="Julio Rodríguez (Salvador)"/>
    <m/>
    <x v="2"/>
  </r>
  <r>
    <x v="26"/>
    <x v="3"/>
    <s v="Anchorage"/>
    <s v="Ankyra"/>
    <s v="TSXX-LOA2014"/>
    <s v="TORNILLO SOLUTION LOGIC-A 2.0 MM X 14 MM"/>
    <s v="2.0 x 14"/>
    <s v="EE148375X1"/>
    <n v="2"/>
    <n v="51750"/>
    <n v="103500"/>
    <m/>
    <m/>
    <m/>
    <s v="Certificación"/>
    <s v="Stand Ankyra"/>
    <x v="0"/>
  </r>
  <r>
    <x v="26"/>
    <x v="3"/>
    <s v="Anchorage"/>
    <s v="Ankyra"/>
    <s v="TSXX-LOA2017"/>
    <s v="TORNILLO SOLUTION LOGIC-A 2.0 MM X 17 MM"/>
    <s v="2.0 x 17"/>
    <s v="EE148380X1"/>
    <n v="-2"/>
    <n v="61600"/>
    <n v="-123200"/>
    <m/>
    <m/>
    <m/>
    <s v="Certificación"/>
    <s v="Stand Ankyra"/>
    <x v="0"/>
  </r>
  <r>
    <x v="26"/>
    <x v="3"/>
    <s v="Anchorage"/>
    <s v="Ankyra"/>
    <s v="TSXX-LOART2012"/>
    <s v="TORNILLO SOLUTION LOGIC-A ROSCA TOTAL 2.0MM X 12MM"/>
    <s v="2.0 x 12 Total"/>
    <s v="EE138101X1"/>
    <n v="2"/>
    <n v="61600"/>
    <n v="123200"/>
    <m/>
    <m/>
    <m/>
    <s v="Certificación"/>
    <s v="Stand Ankyra"/>
    <x v="0"/>
  </r>
  <r>
    <x v="27"/>
    <x v="5"/>
    <s v="Anchorage"/>
    <s v="Ankyra"/>
    <s v="TSXX-LOACE1508"/>
    <s v="TORNILLO SOLUTION LOGIC-A CABEZA ESFERICA 1.5 MM X 80"/>
    <s v="Dual 1.5 x 8"/>
    <s v="EE149532X1"/>
    <n v="-2"/>
    <n v="51750"/>
    <n v="-103500"/>
    <m/>
    <m/>
    <m/>
    <s v="Virginia - uso consultorio Elsa Arango"/>
    <m/>
    <x v="0"/>
  </r>
  <r>
    <x v="26"/>
    <x v="3"/>
    <s v="Anchorage"/>
    <s v="Ankyra"/>
    <s v="TSXX-LOA2012"/>
    <s v="TORNILLO SOLUTION LOGIC-A 2.0 MM X 12 MM"/>
    <s v="2.0 X 12"/>
    <s v="EE148360X1"/>
    <n v="-2"/>
    <n v="51750"/>
    <n v="-103500"/>
    <m/>
    <m/>
    <m/>
    <s v="Certificación"/>
    <s v="Stand Ankyra"/>
    <x v="0"/>
  </r>
  <r>
    <x v="27"/>
    <x v="5"/>
    <s v="Anchorage"/>
    <s v="Ankyra"/>
    <s v="TSXX-LOA2008"/>
    <s v="TORNILLO SOLUTION LOGIC-A 2.0 MM X 8.0 MM"/>
    <s v="2.0 x 8"/>
    <s v="EE122876X2"/>
    <n v="-2"/>
    <n v="51750"/>
    <n v="-103500"/>
    <m/>
    <m/>
    <m/>
    <s v="Virginia - uso consultorio Elsa Arango"/>
    <m/>
    <x v="0"/>
  </r>
  <r>
    <x v="27"/>
    <x v="5"/>
    <s v="Anchorage"/>
    <s v="Ankyra"/>
    <s v="TSXX-LOA1508"/>
    <s v="TORNILLO SOLUTION LOGIC-A 1.5 MM X 8.0 MM"/>
    <s v="1.5 x 8"/>
    <s v="EE148344X1"/>
    <n v="-2"/>
    <n v="51750"/>
    <n v="-103500"/>
    <m/>
    <m/>
    <m/>
    <s v="Virginia - uso consultorio Elsa Arango"/>
    <m/>
    <x v="0"/>
  </r>
  <r>
    <x v="26"/>
    <x v="7"/>
    <s v="Instrument"/>
    <s v="Ankyra"/>
    <s v="820-032"/>
    <s v="Extensión corta, 25mm, mini implante, para contra ángulo"/>
    <s v="Blade for Engine"/>
    <m/>
    <n v="-10"/>
    <n v="83600"/>
    <n v="-836000"/>
    <m/>
    <m/>
    <m/>
    <s v="Certificación"/>
    <s v="Virgina Hurtado"/>
    <x v="0"/>
  </r>
  <r>
    <x v="26"/>
    <x v="1"/>
    <s v="Instrument"/>
    <s v="Ankyra"/>
    <s v="820-028"/>
    <s v="Mango para contra ángulo - mini implante"/>
    <s v="UNICO"/>
    <m/>
    <n v="9"/>
    <n v="172550"/>
    <n v="1552950"/>
    <m/>
    <m/>
    <m/>
    <s v="Certificación"/>
    <s v="Virgina Hurtado"/>
    <x v="0"/>
  </r>
  <r>
    <x v="26"/>
    <x v="6"/>
    <s v="Instrument"/>
    <s v="Ankyra"/>
    <s v="820-028"/>
    <s v="Mango para contra ángulo - mini implante"/>
    <s v="UNICO"/>
    <m/>
    <n v="-1"/>
    <n v="172550"/>
    <n v="-172550"/>
    <m/>
    <m/>
    <m/>
    <m/>
    <m/>
    <x v="0"/>
  </r>
  <r>
    <x v="26"/>
    <x v="3"/>
    <s v="Anchorage"/>
    <s v="Ankyra"/>
    <s v="TSXX-LOA2010"/>
    <s v="TORNILLO SOLUTION LOGIC-A 2.0 MM X 10 MM"/>
    <s v="2.0 X 10"/>
    <s v="EE148355X1"/>
    <n v="2"/>
    <n v="51750"/>
    <n v="103500"/>
    <m/>
    <m/>
    <m/>
    <s v="Certificación - CLEMI"/>
    <s v="Virgina Hurtado"/>
    <x v="0"/>
  </r>
  <r>
    <x v="25"/>
    <x v="3"/>
    <s v="Instrument"/>
    <s v="Ankyra"/>
    <s v="820-028"/>
    <s v="Mango para contra ángulo - mini implante"/>
    <s v="UNICO"/>
    <m/>
    <n v="-1"/>
    <n v="172550"/>
    <n v="-172550"/>
    <m/>
    <m/>
    <m/>
    <s v="Orthopremium - Esperanza"/>
    <m/>
    <x v="0"/>
  </r>
  <r>
    <x v="25"/>
    <x v="3"/>
    <s v="Instrument"/>
    <s v="Ankyra"/>
    <s v="820-028"/>
    <s v="Mango para contra ángulo - mini implante"/>
    <s v="UNICO"/>
    <m/>
    <n v="-1"/>
    <n v="172550"/>
    <n v="-172550"/>
    <m/>
    <m/>
    <m/>
    <s v="Orthopremium - Virginia"/>
    <m/>
    <x v="0"/>
  </r>
  <r>
    <x v="28"/>
    <x v="4"/>
    <s v="Instrument"/>
    <s v="Bio-Ray"/>
    <n v="3318235"/>
    <s v="Universal Extension (A-1PII long blade)"/>
    <s v="Extensión"/>
    <m/>
    <n v="-4"/>
    <n v="126823.496"/>
    <n v="-507293.984"/>
    <s v="COP"/>
    <m/>
    <n v="20230069"/>
    <s v="Sideral Business (Perú - Roger Echaiz)"/>
    <m/>
    <x v="1"/>
  </r>
  <r>
    <x v="28"/>
    <x v="4"/>
    <s v="Instrument"/>
    <s v="Bio-Ray"/>
    <n v="3308050"/>
    <s v="Handle Universal "/>
    <s v="Handle Universal "/>
    <s v="NA"/>
    <n v="-4"/>
    <n v="505243.49166666658"/>
    <n v="-2020973.9666666663"/>
    <s v="COP"/>
    <s v="BioRay 20230116"/>
    <n v="20230069"/>
    <s v="Sideral Business (Perú - Roger Echaiz)"/>
    <m/>
    <x v="1"/>
  </r>
  <r>
    <x v="29"/>
    <x v="2"/>
    <s v="Instrument"/>
    <s v="Bio-Ray"/>
    <n v="3348235"/>
    <s v="V Long Blade"/>
    <s v="V long blade"/>
    <m/>
    <n v="10"/>
    <n v="153420.53519000002"/>
    <n v="1534205.3519000001"/>
    <m/>
    <s v="BioRay 20230203"/>
    <m/>
    <m/>
    <m/>
    <x v="0"/>
  </r>
  <r>
    <x v="29"/>
    <x v="2"/>
    <s v="Instrument"/>
    <s v="Bio-Ray"/>
    <n v="3318235"/>
    <s v="Universal Extension (A-1PII long blade)"/>
    <s v="Extensión"/>
    <m/>
    <n v="21"/>
    <n v="126823.496"/>
    <n v="2663293.4160000002"/>
    <s v="COP"/>
    <s v="BioRay 20230203"/>
    <m/>
    <m/>
    <m/>
    <x v="0"/>
  </r>
  <r>
    <x v="26"/>
    <x v="6"/>
    <s v="Anchorage"/>
    <s v="Ankyra"/>
    <s v="TSXX-LOA2012"/>
    <s v="TORNILLO SOLUTION LOGIC-A 2.0 MM X 12 MM"/>
    <s v="2.0 X 12"/>
    <s v="EE148360X1"/>
    <n v="-1"/>
    <n v="51750"/>
    <n v="-51750"/>
    <m/>
    <m/>
    <m/>
    <s v="Certificación"/>
    <s v="Stand Ankyra"/>
    <x v="0"/>
  </r>
  <r>
    <x v="30"/>
    <x v="5"/>
    <s v="Anchorage"/>
    <s v="Ankyra"/>
    <s v="TSXX-LOA2017"/>
    <s v="TORNILLO SOLUTION LOGIC-A 2.0 MM X 17 MM"/>
    <s v="2.0 x 17"/>
    <s v="EE138094X1"/>
    <n v="-1"/>
    <n v="61600"/>
    <n v="-61600"/>
    <m/>
    <m/>
    <m/>
    <s v="Virginia - uso consultorio Elsa Arango"/>
    <m/>
    <x v="0"/>
  </r>
  <r>
    <x v="30"/>
    <x v="5"/>
    <s v="Anchorage"/>
    <s v="Ankyra"/>
    <s v="TSXX-LOA2014"/>
    <s v="TORNILLO SOLUTION LOGIC-A 2.0 MM X 14 MM"/>
    <s v="2.0 x 14"/>
    <s v="EE138091X1"/>
    <n v="-3"/>
    <n v="61600"/>
    <n v="-184800"/>
    <m/>
    <m/>
    <m/>
    <s v="Virginia - uso consultorio Elsa Arango"/>
    <m/>
    <x v="0"/>
  </r>
  <r>
    <x v="27"/>
    <x v="5"/>
    <s v="Anchorage"/>
    <s v="Ankyra"/>
    <s v="TSXX-LOA2012"/>
    <s v="TORNILLO SOLUTION LOGIC-A 2.0 MM X 12 MM"/>
    <s v="2.0 X 12"/>
    <s v="EE148362X1"/>
    <n v="-1"/>
    <n v="51750"/>
    <n v="-51750"/>
    <m/>
    <m/>
    <m/>
    <s v="Virginia - uso consultorio Elsa Arango"/>
    <m/>
    <x v="0"/>
  </r>
  <r>
    <x v="31"/>
    <x v="4"/>
    <s v="Anchorage"/>
    <s v="Bio-Ray"/>
    <s v="A-1PL-212014"/>
    <s v="A-1PL  Anchorage  Screw 2.0 x 14 mm, Round Hole"/>
    <s v="2.0 x 14"/>
    <s v="L210901401"/>
    <n v="-5"/>
    <n v="73331"/>
    <n v="-366655"/>
    <s v="COP"/>
    <m/>
    <n v="20230070"/>
    <s v="Smile Arc (Martinelli)"/>
    <m/>
    <x v="1"/>
  </r>
  <r>
    <x v="31"/>
    <x v="4"/>
    <s v="Anchorage"/>
    <s v="Bio-Ray"/>
    <s v="A-1PIZC-212014"/>
    <s v="A-1P IZC  Anchorage  Screw 2.0 x 14 mm, Half Threaded, Round Hole"/>
    <s v="IZC 2 x 14"/>
    <s v="L221108401"/>
    <n v="-3"/>
    <n v="84287.164444444439"/>
    <n v="-252861.49333333332"/>
    <s v="COP"/>
    <m/>
    <n v="20230070"/>
    <s v="Smile Arc (Martinelli)"/>
    <m/>
    <x v="1"/>
  </r>
  <r>
    <x v="26"/>
    <x v="3"/>
    <s v="Anchorage"/>
    <s v="Ankyra"/>
    <s v="TSXX-LOA2010"/>
    <s v="TORNILLO SOLUTION LOGIC-A 2.0 MM X 10 MM"/>
    <s v="2.0 X 10"/>
    <s v="EE148353X1"/>
    <n v="6"/>
    <n v="51750"/>
    <n v="310500"/>
    <m/>
    <m/>
    <m/>
    <s v="Certificación - CLEMI"/>
    <s v="Virgina Hurtado"/>
    <x v="0"/>
  </r>
  <r>
    <x v="31"/>
    <x v="4"/>
    <s v="Anchorage"/>
    <s v="Bio-Ray"/>
    <s v="A-1PL-211508"/>
    <s v="A-1PL  Anchorage  Screw 1.5 x 8 mm, Round Hole"/>
    <s v="1.5 x 8"/>
    <s v="L220602101"/>
    <n v="-8"/>
    <n v="65949.40444444443"/>
    <n v="-527595.23555555544"/>
    <m/>
    <s v="BioRay 20230116"/>
    <n v="20230070"/>
    <s v="Smile Arc (Martinelli)"/>
    <m/>
    <x v="1"/>
  </r>
  <r>
    <x v="31"/>
    <x v="4"/>
    <s v="Anchorage"/>
    <s v="Bio-Ray"/>
    <s v="A-1PL-212008"/>
    <s v="A-1PL  Anchorage  Screw 2.0 x 8 mm, Round Hole"/>
    <s v="2.0 x 8"/>
    <s v="L220504801"/>
    <n v="-14"/>
    <n v="65949.40444444443"/>
    <n v="-923291.66222222196"/>
    <m/>
    <m/>
    <n v="20230070"/>
    <s v="Smile Arc (Martinelli)"/>
    <m/>
    <x v="1"/>
  </r>
  <r>
    <x v="32"/>
    <x v="3"/>
    <s v="Anchorage"/>
    <s v="Ankyra"/>
    <s v="TSXX-LOA2012"/>
    <s v="TORNILLO SOLUTION LOGIC-A 2.0 MM X 12 MM"/>
    <s v="2.0 X 12"/>
    <s v="EE148360X1"/>
    <n v="-2"/>
    <n v="51750"/>
    <n v="-103500"/>
    <m/>
    <m/>
    <m/>
    <s v="Préstamo venta fin de semana"/>
    <s v="Virgina Hurtado"/>
    <x v="0"/>
  </r>
  <r>
    <x v="31"/>
    <x v="8"/>
    <s v="Instrument"/>
    <s v="Ankyra"/>
    <s v="820-028"/>
    <s v="Mango para contra ángulo - mini implante"/>
    <s v="UNICO"/>
    <m/>
    <n v="-1"/>
    <n v="172550"/>
    <n v="-172550"/>
    <m/>
    <m/>
    <m/>
    <s v="Dr Vicky Charris"/>
    <m/>
    <x v="0"/>
  </r>
  <r>
    <x v="33"/>
    <x v="1"/>
    <s v="Instrument"/>
    <s v="Ankyra"/>
    <s v="820-028"/>
    <s v="Mango para contra ángulo - mini implante"/>
    <s v="UNICO"/>
    <m/>
    <n v="1"/>
    <n v="172550"/>
    <n v="172550"/>
    <m/>
    <m/>
    <m/>
    <m/>
    <s v="Orthopremium - Esperanza"/>
    <x v="0"/>
  </r>
  <r>
    <x v="34"/>
    <x v="2"/>
    <s v="Anchorage"/>
    <s v="Ankyra"/>
    <s v="TSXX-LOA2020"/>
    <s v="TORNILLO SOLUTION LOGIC-A 2.0 MM X 20 MM (MUESTRA PROTOTIPO)"/>
    <s v="2.0 X 20"/>
    <s v="EE151237X1"/>
    <n v="15"/>
    <n v="52020"/>
    <n v="780300"/>
    <m/>
    <s v="FV-108731"/>
    <m/>
    <m/>
    <s v="Orthopremium - Virginia"/>
    <x v="0"/>
  </r>
  <r>
    <x v="34"/>
    <x v="2"/>
    <s v="Anchorage"/>
    <s v="Ankyra"/>
    <s v="TSXX-LOA2025"/>
    <s v="TORNILLO SOLUTION LOGIC-A 2.0 MM X 25 MM (MUESTRA PROTOTIPO)"/>
    <s v="2.0 X 25"/>
    <s v="EE151238X1"/>
    <n v="14"/>
    <n v="59850"/>
    <n v="837900"/>
    <m/>
    <s v="FV-108731"/>
    <m/>
    <m/>
    <m/>
    <x v="0"/>
  </r>
  <r>
    <x v="34"/>
    <x v="2"/>
    <s v="Anchorage"/>
    <s v="Ankyra"/>
    <s v="TSXX-LOA2025"/>
    <s v="TORNILLO SOLUTION LOGIC-A 2.0 MM X 25 MM (MUESTRA PROTOTIPO)"/>
    <s v="2.0 X 25"/>
    <s v="EE151238X2"/>
    <n v="1"/>
    <n v="59850"/>
    <n v="59850"/>
    <m/>
    <s v="FV-108731"/>
    <m/>
    <m/>
    <m/>
    <x v="0"/>
  </r>
  <r>
    <x v="34"/>
    <x v="2"/>
    <s v="Anchorage"/>
    <s v="Ankyra"/>
    <s v="TSXX-LOA2030"/>
    <s v="TORNILLO SOLUTION LOGIC-A 2.0 MM X 30 MM (MUESTRA PROTOTIPO)"/>
    <s v="2.0 X 30"/>
    <s v="EE151239X1"/>
    <n v="14"/>
    <n v="59850"/>
    <n v="837900"/>
    <m/>
    <s v="FV-108731"/>
    <m/>
    <m/>
    <m/>
    <x v="0"/>
  </r>
  <r>
    <x v="34"/>
    <x v="2"/>
    <s v="Anchorage"/>
    <s v="Ankyra"/>
    <s v="TSXX-LOA2030"/>
    <s v="TORNILLO SOLUTION LOGIC-A 2.0 MM X 30 MM (MUESTRA PROTOTIPO)"/>
    <s v="2.0 X 30"/>
    <s v="EE151239X2"/>
    <n v="1"/>
    <n v="59850"/>
    <n v="59850"/>
    <m/>
    <s v="FV-108731"/>
    <m/>
    <m/>
    <m/>
    <x v="0"/>
  </r>
  <r>
    <x v="34"/>
    <x v="2"/>
    <s v="Anchorage"/>
    <s v="Ankyra"/>
    <s v="TSXX-LOA2035"/>
    <s v="TORNILLO SOLUTION LOGIC-A 2.0 MM X 35 MM (MUESTRA PROTOTIPO)"/>
    <s v="2.0 X 35"/>
    <s v="EE151240X1"/>
    <n v="15"/>
    <n v="59850"/>
    <n v="897750"/>
    <m/>
    <s v="FV-108731"/>
    <m/>
    <m/>
    <m/>
    <x v="0"/>
  </r>
  <r>
    <x v="34"/>
    <x v="2"/>
    <s v="Anchorage"/>
    <s v="Ankyra"/>
    <s v="TSXX-LOA2040"/>
    <s v="TORNILLO SOLUTION LOGIC-A 2.0 MM X 40 MM (MUESTRA PROTOTIPO)"/>
    <s v="2.0 X 40"/>
    <s v="CL151241X1"/>
    <n v="14"/>
    <n v="59850"/>
    <n v="837900"/>
    <m/>
    <s v="FV-108731"/>
    <m/>
    <m/>
    <m/>
    <x v="0"/>
  </r>
  <r>
    <x v="34"/>
    <x v="2"/>
    <s v="Anchorage"/>
    <s v="Ankyra"/>
    <s v="TSXX-LOA2040"/>
    <s v="TORNILLO SOLUTION LOGIC-A 2.0 MM X 40 MM (MUESTRA PROTOTIPO)"/>
    <s v="2.0 X 40"/>
    <s v="CL151241X2"/>
    <n v="1"/>
    <n v="59850"/>
    <n v="59850"/>
    <m/>
    <s v="FV-108731"/>
    <m/>
    <m/>
    <m/>
    <x v="0"/>
  </r>
  <r>
    <x v="34"/>
    <x v="3"/>
    <s v="Anchorage"/>
    <s v="Ankyra"/>
    <s v="TSXX-LOA2020"/>
    <s v="TORNILLO SOLUTION LOGIC-A 2.0 MM X 20 MM (MUESTRA PROTOTIPO)"/>
    <s v="2.0 X 20"/>
    <s v="EE151237X1"/>
    <n v="-13"/>
    <n v="52020"/>
    <n v="-676260"/>
    <m/>
    <m/>
    <m/>
    <s v="Sampedro entregó en casa Dra Elsa Arango"/>
    <s v="Dra Elsa Arango"/>
    <x v="0"/>
  </r>
  <r>
    <x v="34"/>
    <x v="3"/>
    <s v="Anchorage"/>
    <s v="Ankyra"/>
    <s v="TSXX-LOA2025"/>
    <s v="TORNILLO SOLUTION LOGIC-A 2.0 MM X 25 MM (MUESTRA PROTOTIPO)"/>
    <s v="2.0 X 25"/>
    <s v="EE151238X1"/>
    <n v="-13"/>
    <n v="59850"/>
    <n v="-778050"/>
    <m/>
    <m/>
    <m/>
    <s v="Sampedro entregó en casa Dra Elsa Arango"/>
    <s v="Dra Elsa Arango"/>
    <x v="0"/>
  </r>
  <r>
    <x v="34"/>
    <x v="3"/>
    <s v="Anchorage"/>
    <s v="Ankyra"/>
    <s v="TSXX-LOA2030"/>
    <s v="TORNILLO SOLUTION LOGIC-A 2.0 MM X 30 MM (MUESTRA PROTOTIPO)"/>
    <s v="2.0 X 30"/>
    <s v="EE151239X2"/>
    <n v="-13"/>
    <n v="59850"/>
    <n v="-778050"/>
    <m/>
    <m/>
    <m/>
    <s v="Sampedro entregó en casa Dra Elsa Arango"/>
    <s v="Dra Elsa Arango"/>
    <x v="0"/>
  </r>
  <r>
    <x v="34"/>
    <x v="3"/>
    <s v="Anchorage"/>
    <s v="Ankyra"/>
    <s v="TSXX-LOA2035"/>
    <s v="TORNILLO SOLUTION LOGIC-A 2.0 MM X 35 MM (MUESTRA PROTOTIPO)"/>
    <s v="2.0 X 35"/>
    <s v="EE151240X1"/>
    <n v="-13"/>
    <n v="59850"/>
    <n v="-778050"/>
    <m/>
    <m/>
    <m/>
    <s v="Sampedro entregó en casa Dra Elsa Arango"/>
    <s v="Dra Elsa Arango"/>
    <x v="0"/>
  </r>
  <r>
    <x v="34"/>
    <x v="3"/>
    <s v="Anchorage"/>
    <s v="Ankyra"/>
    <s v="TSXX-LOA2040"/>
    <s v="TORNILLO SOLUTION LOGIC-A 2.0 MM X 40 MM (MUESTRA PROTOTIPO)"/>
    <s v="2.0 X 40"/>
    <s v="CL151241X2"/>
    <n v="-13"/>
    <n v="59850"/>
    <n v="-778050"/>
    <m/>
    <m/>
    <m/>
    <s v="Sampedro entregó en casa Dra Elsa Arango"/>
    <s v="Dra Elsa Arango"/>
    <x v="0"/>
  </r>
  <r>
    <x v="34"/>
    <x v="5"/>
    <s v="Anchorage"/>
    <s v="Ankyra"/>
    <s v="TSXX-LOA2020"/>
    <s v="TORNILLO SOLUTION LOGIC-A 2.0 MM X 20 MM (MUESTRA PROTOTIPO)"/>
    <s v="2.0 X 20"/>
    <s v="EE151237X1"/>
    <n v="-1"/>
    <n v="52020"/>
    <n v="-52020"/>
    <m/>
    <m/>
    <m/>
    <s v="Carlos Villegas, entregadas directamente por Sampedro en Medellín"/>
    <m/>
    <x v="0"/>
  </r>
  <r>
    <x v="34"/>
    <x v="5"/>
    <s v="Anchorage"/>
    <s v="Ankyra"/>
    <s v="TSXX-LOA2025"/>
    <s v="TORNILLO SOLUTION LOGIC-A 2.0 MM X 25 MM (MUESTRA PROTOTIPO)"/>
    <s v="2.0 X 25"/>
    <s v="EE151238X2"/>
    <n v="-1"/>
    <n v="59850"/>
    <n v="-59850"/>
    <m/>
    <m/>
    <m/>
    <s v="Carlos Villegas, entregadas directamente por Sampedro en Medellín"/>
    <m/>
    <x v="0"/>
  </r>
  <r>
    <x v="34"/>
    <x v="5"/>
    <s v="Anchorage"/>
    <s v="Ankyra"/>
    <s v="TSXX-LOA2030"/>
    <s v="TORNILLO SOLUTION LOGIC-A 2.0 MM X 30 MM (MUESTRA PROTOTIPO)"/>
    <s v="2.0 X 30"/>
    <s v="EE151239X2"/>
    <n v="-1"/>
    <n v="59850"/>
    <n v="-59850"/>
    <m/>
    <m/>
    <m/>
    <s v="Carlos Villegas, entregadas directamente por Sampedro en Medellín"/>
    <m/>
    <x v="0"/>
  </r>
  <r>
    <x v="34"/>
    <x v="5"/>
    <s v="Anchorage"/>
    <s v="Ankyra"/>
    <s v="TSXX-LOA2035"/>
    <s v="TORNILLO SOLUTION LOGIC-A 2.0 MM X 35 MM (MUESTRA PROTOTIPO)"/>
    <s v="2.0 X 35"/>
    <s v="EE151240X1"/>
    <n v="-1"/>
    <n v="59850"/>
    <n v="-59850"/>
    <m/>
    <m/>
    <m/>
    <s v="Carlos Villegas, entregadas directamente por Sampedro en Medellín"/>
    <m/>
    <x v="0"/>
  </r>
  <r>
    <x v="34"/>
    <x v="5"/>
    <s v="Anchorage"/>
    <s v="Ankyra"/>
    <s v="TSXX-LOA2040"/>
    <s v="TORNILLO SOLUTION LOGIC-A 2.0 MM X 40 MM (MUESTRA PROTOTIPO)"/>
    <s v="2.0 X 40"/>
    <s v="CL151241X2"/>
    <n v="-1"/>
    <n v="59850"/>
    <n v="-59850"/>
    <m/>
    <m/>
    <m/>
    <s v="Carlos Villegas, entregadas directamente por Sampedro en Medellín"/>
    <m/>
    <x v="0"/>
  </r>
  <r>
    <x v="35"/>
    <x v="0"/>
    <s v="Instrument"/>
    <s v="Ankyra"/>
    <s v="820-029"/>
    <s v="Mango anclaje rápido, corto-mini implante"/>
    <s v="Mango"/>
    <n v="49116"/>
    <n v="2"/>
    <n v="357000"/>
    <n v="714000"/>
    <s v="COP"/>
    <s v="entregado por Elsa Arango"/>
    <m/>
    <m/>
    <m/>
    <x v="0"/>
  </r>
  <r>
    <x v="35"/>
    <x v="1"/>
    <s v="Instrument"/>
    <s v="Ankyra"/>
    <s v="820-031"/>
    <s v="Extensión mini implante"/>
    <s v="Extensión"/>
    <n v="47160"/>
    <n v="-8"/>
    <n v="90440"/>
    <n v="-723520"/>
    <m/>
    <m/>
    <m/>
    <m/>
    <m/>
    <x v="0"/>
  </r>
  <r>
    <x v="35"/>
    <x v="1"/>
    <s v="Instrument"/>
    <s v="Ankyra"/>
    <s v="820-031"/>
    <s v="Extensión mini implante"/>
    <s v="Extensión"/>
    <n v="48791"/>
    <n v="-6"/>
    <n v="90440"/>
    <n v="-542640"/>
    <m/>
    <m/>
    <m/>
    <m/>
    <m/>
    <x v="0"/>
  </r>
  <r>
    <x v="31"/>
    <x v="3"/>
    <s v="Anchorage"/>
    <s v="Ankyra"/>
    <s v="TSXX-LOA2012"/>
    <s v="TORNILLO SOLUTION LOGIC-A 2.0 MM X 12 MM"/>
    <s v="2.0 X 12"/>
    <s v="EE142001X1"/>
    <n v="2"/>
    <n v="51750"/>
    <n v="103500"/>
    <m/>
    <m/>
    <m/>
    <s v="Préstamo venta fin de semana"/>
    <s v="Virgina Hurtado"/>
    <x v="0"/>
  </r>
  <r>
    <x v="31"/>
    <x v="5"/>
    <s v="Anchorage"/>
    <s v="Ankyra"/>
    <s v="TSXX-LOA2012"/>
    <s v="TORNILLO SOLUTION LOGIC-A 2.0 MM X 12 MM"/>
    <s v="2.0 X 12"/>
    <s v="EE142001X1"/>
    <n v="-2"/>
    <n v="51750"/>
    <n v="-103500"/>
    <m/>
    <m/>
    <m/>
    <s v="Dr Giovanny Oberti"/>
    <m/>
    <x v="0"/>
  </r>
  <r>
    <x v="35"/>
    <x v="4"/>
    <s v="Anchorage"/>
    <s v="Ankyra"/>
    <s v="TSXX-LOART2012"/>
    <s v="TORNILLO SOLUTION LOGIC-A ROSCA TOTAL 2.0MM X 12MM"/>
    <s v="2.0 x 12 Total"/>
    <s v="EE148384X1"/>
    <n v="-14"/>
    <n v="51750"/>
    <n v="-724500"/>
    <m/>
    <m/>
    <n v="20230071"/>
    <s v="Global Connection &amp; Innovation LLC (Mauricio Arbelaez - USA)"/>
    <m/>
    <x v="2"/>
  </r>
  <r>
    <x v="35"/>
    <x v="4"/>
    <s v="Anchorage"/>
    <s v="Ankyra"/>
    <s v="TSXX-LOART2012"/>
    <s v="TORNILLO SOLUTION LOGIC-A ROSCA TOTAL 2.0MM X 12MM"/>
    <s v="2.0 x 12 Total"/>
    <s v="EE138101X1"/>
    <n v="-6"/>
    <n v="61600"/>
    <n v="-369600"/>
    <m/>
    <m/>
    <n v="20230071"/>
    <s v="Global Connection &amp; Innovation LLC (Mauricio Arbelaez - USA)"/>
    <m/>
    <x v="2"/>
  </r>
  <r>
    <x v="35"/>
    <x v="4"/>
    <s v="Anchorage"/>
    <s v="Ankyra"/>
    <s v="TSXX-LOA2014"/>
    <s v="TORNILLO SOLUTION LOGIC-A 2.0 MM X 14 MM"/>
    <s v="2.0 x 14"/>
    <s v="EE148377X1"/>
    <n v="-15"/>
    <n v="51750"/>
    <n v="-776250"/>
    <m/>
    <m/>
    <n v="20230071"/>
    <s v="Global Connection &amp; Innovation LLC (Mauricio Arbelaez - USA)"/>
    <m/>
    <x v="2"/>
  </r>
  <r>
    <x v="35"/>
    <x v="4"/>
    <s v="Anchorage"/>
    <s v="Ankyra"/>
    <s v="TSXX-LOA2014"/>
    <s v="TORNILLO SOLUTION LOGIC-A 2.0 MM X 14 MM"/>
    <s v="2.0 x 14"/>
    <s v="EE138091X1"/>
    <n v="-3"/>
    <n v="61600"/>
    <n v="-184800"/>
    <m/>
    <m/>
    <n v="20230071"/>
    <s v="Global Connection &amp; Innovation LLC (Mauricio Arbelaez - USA)"/>
    <m/>
    <x v="2"/>
  </r>
  <r>
    <x v="35"/>
    <x v="4"/>
    <s v="Anchorage"/>
    <s v="Ankyra"/>
    <s v="TSXX-LOA2014"/>
    <s v="TORNILLO SOLUTION LOGIC-A 2.0 MM X 14 MM"/>
    <s v="2.0 x 14"/>
    <s v="EE148375X1"/>
    <n v="-2"/>
    <n v="51750"/>
    <n v="-103500"/>
    <m/>
    <m/>
    <n v="20230071"/>
    <s v="Global Connection &amp; Innovation LLC (Mauricio Arbelaez - USA)"/>
    <m/>
    <x v="2"/>
  </r>
  <r>
    <x v="35"/>
    <x v="4"/>
    <s v="Anchorage"/>
    <s v="Ankyra"/>
    <s v="TSXX-LOA2017"/>
    <s v="TORNILLO SOLUTION LOGIC-A 2.0 MM X 17 MM"/>
    <s v="2.0 x 17"/>
    <s v="EE138093X1"/>
    <n v="-1"/>
    <n v="51750"/>
    <n v="-51750"/>
    <m/>
    <m/>
    <n v="20230071"/>
    <s v="Global Connection &amp; Innovation LLC (Mauricio Arbelaez - USA)"/>
    <m/>
    <x v="2"/>
  </r>
  <r>
    <x v="35"/>
    <x v="4"/>
    <s v="Anchorage"/>
    <s v="Ankyra"/>
    <s v="TSXX-LOA2017"/>
    <s v="TORNILLO SOLUTION LOGIC-A 2.0 MM X 17 MM"/>
    <s v="2.0 x 17"/>
    <s v="EE142006X1"/>
    <n v="-2"/>
    <n v="51750"/>
    <n v="-103500"/>
    <m/>
    <m/>
    <n v="20230071"/>
    <s v="Global Connection &amp; Innovation LLC (Mauricio Arbelaez - USA)"/>
    <m/>
    <x v="2"/>
  </r>
  <r>
    <x v="35"/>
    <x v="4"/>
    <s v="Anchorage"/>
    <s v="Ankyra"/>
    <s v="TSXX-LOA2017"/>
    <s v="TORNILLO SOLUTION LOGIC-A 2.0 MM X 17 MM"/>
    <s v="2.0 x 17"/>
    <s v="EE138094X1"/>
    <n v="-7"/>
    <n v="61600"/>
    <n v="-431200"/>
    <m/>
    <m/>
    <n v="20230071"/>
    <s v="Global Connection &amp; Innovation LLC (Mauricio Arbelaez - USA)"/>
    <m/>
    <x v="2"/>
  </r>
  <r>
    <x v="35"/>
    <x v="4"/>
    <s v="Instrument"/>
    <s v="Ankyra"/>
    <s v="820-029"/>
    <s v="Mango anclaje rápido, corto-mini implante"/>
    <s v="Mango"/>
    <n v="49116"/>
    <n v="-5"/>
    <n v="357000"/>
    <n v="-1785000"/>
    <m/>
    <m/>
    <n v="20230071"/>
    <s v="Global Connection &amp; Innovation LLC (Mauricio Arbelaez - USA)"/>
    <m/>
    <x v="2"/>
  </r>
  <r>
    <x v="35"/>
    <x v="4"/>
    <s v="Instrument"/>
    <s v="Ankyra"/>
    <s v="820-031"/>
    <s v="Extensión mini implante"/>
    <s v="Extensión"/>
    <n v="47160"/>
    <n v="-5"/>
    <n v="90440"/>
    <n v="-452200"/>
    <m/>
    <m/>
    <n v="20230071"/>
    <s v="Global Connection &amp; Innovation LLC (Mauricio Arbelaez - USA)"/>
    <m/>
    <x v="2"/>
  </r>
  <r>
    <x v="35"/>
    <x v="8"/>
    <s v="Instrument"/>
    <s v="Ankyra"/>
    <s v="820-032"/>
    <s v="Extensión corta, 25mm, mini implante, para contra ángulo"/>
    <s v="Blade for Engine"/>
    <m/>
    <n v="-1"/>
    <n v="83600"/>
    <n v="-83600"/>
    <m/>
    <m/>
    <n v="20230071"/>
    <s v="Global Connection &amp; Innovation LLC (Mauricio Arbelaez - USA)"/>
    <m/>
    <x v="2"/>
  </r>
  <r>
    <x v="35"/>
    <x v="8"/>
    <s v="Instrument"/>
    <s v="Ankyra"/>
    <s v="820-028"/>
    <s v="Mango para contra ángulo - mini implante"/>
    <s v="UNICO"/>
    <m/>
    <n v="-2"/>
    <n v="172550"/>
    <n v="-345100"/>
    <m/>
    <m/>
    <n v="20230071"/>
    <s v="Global Connection &amp; Innovation LLC (Mauricio Arbelaez - USA)"/>
    <m/>
    <x v="2"/>
  </r>
  <r>
    <x v="35"/>
    <x v="5"/>
    <s v="Anchorage"/>
    <s v="Ankyra"/>
    <s v="TSXX-LOART2012"/>
    <s v="TORNILLO SOLUTION LOGIC-A ROSCA TOTAL 2.0MM X 12MM"/>
    <s v="2.0 x 12 Total"/>
    <s v="EE148384X1"/>
    <n v="-1"/>
    <n v="51750"/>
    <n v="-51750"/>
    <m/>
    <m/>
    <m/>
    <s v="Virginia - uso consultorio Elsa Arango"/>
    <m/>
    <x v="0"/>
  </r>
  <r>
    <x v="35"/>
    <x v="4"/>
    <s v="Anchorage"/>
    <s v="Ankyra"/>
    <s v="TSXX-LOA2012"/>
    <s v="TORNILLO SOLUTION LOGIC-A 2.0 MM X 12 MM"/>
    <s v="2.0 X 12"/>
    <s v="EE148360X1"/>
    <n v="-12"/>
    <n v="51750"/>
    <n v="-621000"/>
    <m/>
    <m/>
    <n v="20230071"/>
    <s v="Global Connection &amp; Innovation LLC (Mauricio Arbelaez - USA)"/>
    <m/>
    <x v="2"/>
  </r>
  <r>
    <x v="35"/>
    <x v="4"/>
    <s v="Anchorage"/>
    <s v="Ankyra"/>
    <s v="TSXX-LOA2012"/>
    <s v="TORNILLO SOLUTION LOGIC-A 2.0 MM X 12 MM"/>
    <s v="2.0 X 12"/>
    <s v="EE148360X1"/>
    <n v="-8"/>
    <n v="51750"/>
    <n v="-414000"/>
    <m/>
    <m/>
    <n v="20230071"/>
    <s v="Global Connection &amp; Innovation LLC (Mauricio Arbelaez - USA)"/>
    <m/>
    <x v="2"/>
  </r>
  <r>
    <x v="36"/>
    <x v="3"/>
    <s v="Anchorage"/>
    <s v="Bio-Ray"/>
    <s v="A-1PL-212014"/>
    <s v="A-1PL  Anchorage  Screw 2.0 x 14 mm, Round Hole"/>
    <s v="2.0 x 14"/>
    <s v="L201210301"/>
    <n v="3"/>
    <n v="73331"/>
    <n v="219993"/>
    <s v="COP"/>
    <m/>
    <m/>
    <m/>
    <s v="Silvia Tellez"/>
    <x v="0"/>
  </r>
  <r>
    <x v="36"/>
    <x v="1"/>
    <s v="Instrument"/>
    <s v="Ankyra"/>
    <s v="820-028"/>
    <s v="Mango para contra ángulo - mini implante"/>
    <s v="UNICO"/>
    <m/>
    <n v="1"/>
    <n v="172550"/>
    <n v="172550"/>
    <m/>
    <m/>
    <m/>
    <m/>
    <s v="Orthopremium - Virginia"/>
    <x v="0"/>
  </r>
  <r>
    <x v="37"/>
    <x v="6"/>
    <s v="Anchorage"/>
    <s v="Ankyra"/>
    <s v="TSXX-LOA2040"/>
    <s v="TORNILLO SOLUTION LOGIC-A 2.0 MM X 40 MM (MUESTRA PROTOTIPO)"/>
    <s v="2.0 X 40"/>
    <s v="CL151241X1"/>
    <n v="-1"/>
    <n v="59850"/>
    <n v="-59850"/>
    <m/>
    <m/>
    <m/>
    <s v="Fotógrafo, está físicamente pero abierto el sobre"/>
    <m/>
    <x v="0"/>
  </r>
  <r>
    <x v="37"/>
    <x v="6"/>
    <s v="Anchorage"/>
    <s v="Ankyra"/>
    <s v="TSXX-LOA2035"/>
    <s v="TORNILLO SOLUTION LOGIC-A 2.0 MM X 35 MM (MUESTRA PROTOTIPO)"/>
    <s v="2.0 X 35"/>
    <s v="EE151240X1"/>
    <n v="-1"/>
    <n v="59850"/>
    <n v="-59850"/>
    <m/>
    <m/>
    <m/>
    <s v="Fotógrafo, está físicamente pero abierto el sobre"/>
    <m/>
    <x v="0"/>
  </r>
  <r>
    <x v="37"/>
    <x v="6"/>
    <s v="Anchorage"/>
    <s v="Ankyra"/>
    <s v="TSXX-LOA2030"/>
    <s v="TORNILLO SOLUTION LOGIC-A 2.0 MM X 30 MM (MUESTRA PROTOTIPO)"/>
    <s v="2.0 X 30"/>
    <s v="EE151239X1"/>
    <n v="-1"/>
    <n v="59850"/>
    <n v="-59850"/>
    <m/>
    <m/>
    <m/>
    <s v="Fotógrafo, está físicamente pero abierto el sobre"/>
    <m/>
    <x v="0"/>
  </r>
  <r>
    <x v="37"/>
    <x v="6"/>
    <s v="Anchorage"/>
    <s v="Ankyra"/>
    <s v="TSXX-LOA2025"/>
    <s v="TORNILLO SOLUTION LOGIC-A 2.0 MM X 25 MM (MUESTRA PROTOTIPO)"/>
    <s v="2.0 X 25"/>
    <s v="EE151238X1"/>
    <n v="-1"/>
    <n v="59850"/>
    <n v="-59850"/>
    <m/>
    <m/>
    <m/>
    <s v="Fotógrafo, está físicamente pero abierto el sobre"/>
    <m/>
    <x v="0"/>
  </r>
  <r>
    <x v="34"/>
    <x v="6"/>
    <s v="Anchorage"/>
    <s v="Ankyra"/>
    <s v="TSXX-LOA2020"/>
    <s v="TORNILLO SOLUTION LOGIC-A 2.0 MM X 20 MM (MUESTRA PROTOTIPO)"/>
    <s v="2.0 X 20"/>
    <s v="EE151237X1"/>
    <n v="-1"/>
    <n v="52020"/>
    <n v="-52020"/>
    <m/>
    <m/>
    <m/>
    <s v="Fotógrafo, está físicamente pero abierto el sobre"/>
    <m/>
    <x v="0"/>
  </r>
  <r>
    <x v="19"/>
    <x v="4"/>
    <s v="Anchorage"/>
    <s v="Bio-Ray"/>
    <s v="A-1PL-212012"/>
    <s v="A-1PL  Anchorage  Screw 2.0 x 12 mm, Round Hole"/>
    <s v="2.0 X 12"/>
    <s v="L221107201"/>
    <n v="-12"/>
    <n v="65949.40444444443"/>
    <n v="-791392.85333333316"/>
    <m/>
    <m/>
    <n v="20230047"/>
    <s v="Rodrigo García (Costa Rica)"/>
    <m/>
    <x v="1"/>
  </r>
  <r>
    <x v="26"/>
    <x v="3"/>
    <s v="Anchorage"/>
    <s v="Ankyra"/>
    <s v="TSXX-LOA2010"/>
    <s v="TORNILLO SOLUTION LOGIC-A 2.0 MM X 10 MM"/>
    <s v="2.0 X 10"/>
    <s v="EE148359X1"/>
    <n v="1"/>
    <n v="51750"/>
    <n v="51750"/>
    <m/>
    <m/>
    <m/>
    <s v="Certificación"/>
    <s v="Stand Ankyra"/>
    <x v="0"/>
  </r>
  <r>
    <x v="38"/>
    <x v="4"/>
    <s v="Anchorage"/>
    <s v="Bio-Ray"/>
    <s v="A-1PL-212008"/>
    <s v="A-1PL  Anchorage  Screw 2.0 x 8 mm, Round Hole"/>
    <s v="2.0 x 8"/>
    <s v="L220504801"/>
    <n v="-3"/>
    <n v="65949.40444444443"/>
    <n v="-197848.21333333329"/>
    <m/>
    <m/>
    <n v="20230072"/>
    <s v="Medicona SRL (Guillermo Ramírez-Rep Dominicana)"/>
    <m/>
    <x v="1"/>
  </r>
  <r>
    <x v="38"/>
    <x v="4"/>
    <s v="Anchorage"/>
    <s v="Bio-Ray"/>
    <s v="A-1PL-211508"/>
    <s v="A-1PL  Anchorage  Screw 1.5 x 8 mm, Round Hole"/>
    <s v="1.5 x 8"/>
    <s v="L220602101"/>
    <n v="-4"/>
    <n v="65949.40444444443"/>
    <n v="-263797.61777777772"/>
    <m/>
    <m/>
    <n v="20230072"/>
    <s v="Medicona SRL (Guillermo Ramírez-Rep Dominicana)"/>
    <m/>
    <x v="1"/>
  </r>
  <r>
    <x v="38"/>
    <x v="4"/>
    <s v="Anchorage"/>
    <s v="Bio-Ray"/>
    <s v="A-1PL-212014"/>
    <s v="A-1PL  Anchorage  Screw 2.0 x 14 mm, Round Hole"/>
    <s v="2.0 x 14"/>
    <s v="L201210301"/>
    <n v="-3"/>
    <n v="73331"/>
    <n v="-219993"/>
    <s v="COP"/>
    <m/>
    <n v="20230072"/>
    <s v="Medicona SRL (Guillermo Ramírez-Rep Dominicana)"/>
    <m/>
    <x v="1"/>
  </r>
  <r>
    <x v="38"/>
    <x v="4"/>
    <s v="Anchorage"/>
    <s v="Bio-Ray"/>
    <s v="A-1PL-212014"/>
    <s v="A-1PL  Anchorage  Screw 2.0 x 14 mm, Round Hole"/>
    <s v="2.0 x 14"/>
    <s v="L211203101"/>
    <n v="-16"/>
    <n v="73331"/>
    <n v="-1173296"/>
    <s v="COP"/>
    <m/>
    <n v="20230072"/>
    <s v="Medicona SRL (Guillermo Ramírez-Rep Dominicana)"/>
    <m/>
    <x v="1"/>
  </r>
  <r>
    <x v="38"/>
    <x v="4"/>
    <s v="Anchorage"/>
    <s v="Bio-Ray"/>
    <s v="A-1PL-212014"/>
    <s v="A-1PL  Anchorage  Screw 2.0 x 14 mm, Round Hole"/>
    <s v="2.0 x 14"/>
    <s v="L210904601"/>
    <n v="-1"/>
    <n v="73331"/>
    <n v="-73331"/>
    <s v="COP"/>
    <m/>
    <n v="20230072"/>
    <s v="Medicona SRL (Guillermo Ramírez-Rep Dominicana)"/>
    <m/>
    <x v="1"/>
  </r>
  <r>
    <x v="38"/>
    <x v="4"/>
    <s v="Anchorage"/>
    <s v="Bio-Ray"/>
    <s v="A-1PL-212014"/>
    <s v="A-1PL  Anchorage  Screw 2.0 x 14 mm, Round Hole"/>
    <s v="2.0 x 14"/>
    <s v="L210901401"/>
    <n v="-5"/>
    <n v="73331"/>
    <n v="-366655"/>
    <s v="COP"/>
    <m/>
    <n v="20230072"/>
    <s v="Medicona SRL (Guillermo Ramírez-Rep Dominicana)"/>
    <m/>
    <x v="1"/>
  </r>
  <r>
    <x v="38"/>
    <x v="4"/>
    <s v="Anchorage"/>
    <s v="Bio-Ray"/>
    <s v="A-1PL-212012"/>
    <s v="A-1PL  Anchorage  Screw 2.0 x 12 mm, Round Hole"/>
    <s v="2.0 X 12"/>
    <s v="L230105301"/>
    <n v="-35"/>
    <n v="81594"/>
    <n v="-2855790"/>
    <m/>
    <m/>
    <n v="20230072"/>
    <s v="Medicona SRL (Guillermo Ramírez-Rep Dominicana)"/>
    <m/>
    <x v="1"/>
  </r>
  <r>
    <x v="22"/>
    <x v="3"/>
    <s v="Anchorage"/>
    <s v="Bio-Ray"/>
    <s v="A-1PL-212012"/>
    <s v="A-1PL  Anchorage  Screw 2.0 x 12 mm, Round Hole"/>
    <s v="2.0 X 12"/>
    <s v="L221107201"/>
    <n v="-12"/>
    <n v="65949.40444444443"/>
    <n v="-791392.85333333316"/>
    <m/>
    <m/>
    <s v="packing list 20230310 Orthopremium"/>
    <m/>
    <s v="Silvia Tellez"/>
    <x v="0"/>
  </r>
  <r>
    <x v="39"/>
    <x v="5"/>
    <s v="Anchorage"/>
    <s v="Ankyra"/>
    <s v="TSXX-LOART2012"/>
    <s v="TORNILLO SOLUTION LOGIC-A ROSCA TOTAL 2.0 MM X 12 MM"/>
    <s v="2.0 x 12 Total"/>
    <s v="EE148384X1"/>
    <n v="-2"/>
    <n v="51750"/>
    <n v="-103500"/>
    <m/>
    <m/>
    <m/>
    <s v="Virginia - uso consultorio Elsa Arango"/>
    <m/>
    <x v="0"/>
  </r>
  <r>
    <x v="31"/>
    <x v="4"/>
    <s v="Anchorage"/>
    <s v="Bio-Ray"/>
    <s v="A-1PL-212010"/>
    <s v="A-1PL  Anchorage  Screw 2.0 x 10 mm, Round Hole"/>
    <s v="2.0 X 10"/>
    <s v="L221110401"/>
    <n v="-20"/>
    <n v="81594"/>
    <n v="-1631880"/>
    <m/>
    <m/>
    <n v="20230070"/>
    <s v="Smile Arc (Martinelli)"/>
    <m/>
    <x v="1"/>
  </r>
  <r>
    <x v="40"/>
    <x v="2"/>
    <s v="Anchorage"/>
    <s v="Ankyra"/>
    <s v="TSXX-LOA2008"/>
    <s v="TORNILLO SOLUTION LOGIC-A 2.0 MM X 8.0 MM"/>
    <s v="2.0 x 8"/>
    <s v="EE152481X1"/>
    <n v="100"/>
    <n v="51750"/>
    <n v="5175000"/>
    <m/>
    <s v="FV-110459"/>
    <m/>
    <m/>
    <m/>
    <x v="0"/>
  </r>
  <r>
    <x v="40"/>
    <x v="2"/>
    <s v="Anchorage"/>
    <s v="Ankyra"/>
    <s v="TSXX-LOART2012"/>
    <s v="TORNILLO SOLUTION LOGIC-A ROSCA TOTAL 2.0MM X 12.0MM"/>
    <s v="2.0 x 12 Total"/>
    <s v="EE152482X1"/>
    <n v="100"/>
    <n v="51750"/>
    <n v="5175000"/>
    <m/>
    <s v="FV-110459"/>
    <m/>
    <m/>
    <m/>
    <x v="0"/>
  </r>
  <r>
    <x v="25"/>
    <x v="6"/>
    <s v="Instrument"/>
    <s v="Bio-Ray"/>
    <s v="106-11"/>
    <s v="Expansores 3ra generación, 1 llave"/>
    <s v="Expansor 3ra generación #11"/>
    <m/>
    <n v="-1"/>
    <n v="336000"/>
    <n v="-336000"/>
    <s v="COP"/>
    <m/>
    <n v="20230064"/>
    <s v="Dr Carlos Ramiro Llusca (Ecuador)"/>
    <m/>
    <x v="1"/>
  </r>
  <r>
    <x v="41"/>
    <x v="0"/>
    <s v="Instrument"/>
    <s v="Bio-Ray"/>
    <s v="106-11"/>
    <s v="3rd Generation Rapid Palatal Expansion #11 set"/>
    <s v="Expansor 3ra generación #11 SET"/>
    <m/>
    <n v="6"/>
    <n v="331339.82954545453"/>
    <n v="1988038.9772727271"/>
    <s v="COP"/>
    <s v="Inventario recibido de Elsa Arango"/>
    <m/>
    <m/>
    <m/>
    <x v="0"/>
  </r>
  <r>
    <x v="41"/>
    <x v="3"/>
    <s v="Anchorage"/>
    <s v="Bio-Ray"/>
    <s v="V-201408"/>
    <s v="V Anchorage Screw 1.4 x 8mm, w/o Hole"/>
    <s v="V 1.4 x 8"/>
    <s v="D170300201"/>
    <n v="17"/>
    <n v="79213.829545454559"/>
    <n v="1346635.1022727275"/>
    <m/>
    <m/>
    <m/>
    <m/>
    <s v="Jattin"/>
    <x v="0"/>
  </r>
  <r>
    <x v="41"/>
    <x v="3"/>
    <s v="Anchorage"/>
    <s v="Bio-Ray"/>
    <s v="A-1PIZC-212014"/>
    <s v="A-1P IZC  Anchorage  Screw 2.0 x 14 mm, Half Threaded, Round Hole"/>
    <s v="IZC 2 x 14"/>
    <s v="L220603201"/>
    <n v="7"/>
    <n v="84287.164444444439"/>
    <n v="590010.15111111104"/>
    <s v="COP"/>
    <m/>
    <m/>
    <m/>
    <s v="Jattin"/>
    <x v="0"/>
  </r>
  <r>
    <x v="42"/>
    <x v="3"/>
    <s v="Anchorage"/>
    <s v="Bio-Ray"/>
    <s v="A-1PL-212014"/>
    <s v="A-1PL  Anchorage  Screw 2.0 x 14 mm, Round Hole"/>
    <s v="2.0 x 14"/>
    <s v="L191007601"/>
    <n v="7"/>
    <n v="81594"/>
    <n v="571158"/>
    <s v="COP"/>
    <m/>
    <m/>
    <m/>
    <s v="Silvia Telléz"/>
    <x v="0"/>
  </r>
  <r>
    <x v="22"/>
    <x v="3"/>
    <s v="Anchorage"/>
    <s v="Bio-Ray"/>
    <s v="A-1PL-212012"/>
    <s v="A-1PL  Anchorage  Screw 2.0 x 12 mm, Round Hole"/>
    <s v="2.0 x 12"/>
    <s v="L230105301"/>
    <n v="-4"/>
    <n v="81594"/>
    <n v="-326376"/>
    <m/>
    <m/>
    <s v="packing list 20230310 Orthopremium"/>
    <m/>
    <s v="Silvia Tellez"/>
    <x v="0"/>
  </r>
  <r>
    <x v="42"/>
    <x v="4"/>
    <s v="Anchorage"/>
    <s v="Bio-Ray"/>
    <s v="M-211308"/>
    <s v="A-1PL  Anchorage  Screw 1.3 x 8 mm, Round Hole"/>
    <s v="1.3 x 8"/>
    <s v="L210206901"/>
    <n v="-3"/>
    <n v="73331"/>
    <n v="-219993"/>
    <m/>
    <m/>
    <n v="20230074"/>
    <s v="Dr Carlos Ramiro Llusca (Ecuador)"/>
    <m/>
    <x v="1"/>
  </r>
  <r>
    <x v="42"/>
    <x v="4"/>
    <s v="Anchorage"/>
    <s v="Bio-Ray"/>
    <s v="V-201408"/>
    <s v="V Anchorage Screw 1.4 x 8mm, w/o Hole"/>
    <s v="V 1.4 x 8"/>
    <s v="D170300201"/>
    <n v="-17"/>
    <n v="79213.829545454559"/>
    <n v="-1346635.1022727275"/>
    <m/>
    <m/>
    <n v="20230074"/>
    <s v="Dr Carlos Ramiro Llusca (Ecuador)"/>
    <m/>
    <x v="1"/>
  </r>
  <r>
    <x v="42"/>
    <x v="4"/>
    <s v="Anchorage"/>
    <s v="Bio-Ray"/>
    <s v="A-1PL-211508"/>
    <s v="A-1PL  Anchorage  Screw 1.5 x 8 mm, Round Hole"/>
    <s v="1.5 x 8"/>
    <s v="L220602101"/>
    <n v="-7"/>
    <n v="65949.40444444443"/>
    <n v="-461645.83111111098"/>
    <m/>
    <m/>
    <n v="20230074"/>
    <s v="Dr Carlos Ramiro Llusca (Ecuador)"/>
    <m/>
    <x v="1"/>
  </r>
  <r>
    <x v="42"/>
    <x v="4"/>
    <s v="Anchorage"/>
    <s v="Bio-Ray"/>
    <s v="A-1PL-212008"/>
    <s v="A-1PL  Anchorage  Screw 2.0 x 8 mm, Round Hole"/>
    <s v="2.0 x 8"/>
    <s v="L220504801"/>
    <n v="-6"/>
    <n v="65949.40444444443"/>
    <n v="-395696.42666666658"/>
    <m/>
    <m/>
    <n v="20230074"/>
    <s v="Dr Carlos Ramiro Llusca (Ecuador)"/>
    <m/>
    <x v="1"/>
  </r>
  <r>
    <x v="35"/>
    <x v="5"/>
    <s v="Anchorage"/>
    <s v="Ankyra"/>
    <s v="TSXX-LOA2010"/>
    <s v="TORNILLO SOLUTION LOGIC-A 2.0 MM X 10 MM"/>
    <s v="2.0 X 10"/>
    <s v="EE148358X1"/>
    <n v="-1"/>
    <n v="51750"/>
    <n v="-51750"/>
    <m/>
    <m/>
    <m/>
    <s v="Virginia - uso consultorio Elsa Arango"/>
    <m/>
    <x v="0"/>
  </r>
  <r>
    <x v="22"/>
    <x v="3"/>
    <s v="Anchorage"/>
    <s v="Bio-Ray"/>
    <s v="A-1PL-212012"/>
    <s v="A-1PL  Anchorage  Screw 2.0 x 12 mm, Round Hole"/>
    <s v="2.0 x 12"/>
    <s v="L230105301"/>
    <n v="-2"/>
    <n v="81594"/>
    <n v="-163188"/>
    <m/>
    <m/>
    <s v="packing list 20230310 Orthopremium"/>
    <m/>
    <s v="Silvia Tellez"/>
    <x v="0"/>
  </r>
  <r>
    <x v="42"/>
    <x v="4"/>
    <s v="Anchorage"/>
    <s v="Bio-Ray"/>
    <s v="A-1PL-212014"/>
    <s v="A-1PL  Anchorage  Screw 2.0 x 14 mm, Round Hole"/>
    <s v="2.0 x 14"/>
    <s v="L191007601"/>
    <n v="-7"/>
    <n v="81594"/>
    <n v="-571158"/>
    <s v="COP"/>
    <m/>
    <n v="20230074"/>
    <s v="Dr Carlos Ramiro Llusca (Ecuador)"/>
    <m/>
    <x v="1"/>
  </r>
  <r>
    <x v="42"/>
    <x v="4"/>
    <s v="Anchorage"/>
    <s v="Bio-Ray"/>
    <s v="A-1PIZC-212014"/>
    <s v="A-1P IZC  Anchorage  Screw 2.0 x 14 mm, Half Threaded, Round Hole"/>
    <s v="IZC 2 x 14"/>
    <s v="L221108401"/>
    <n v="-10"/>
    <n v="84287.164444444439"/>
    <n v="-842871.64444444445"/>
    <s v="COP"/>
    <m/>
    <n v="20230074"/>
    <s v="Dr Carlos Ramiro Llusca (Ecuador)"/>
    <m/>
    <x v="1"/>
  </r>
  <r>
    <x v="42"/>
    <x v="4"/>
    <s v="Instrument"/>
    <s v="Bio-Ray"/>
    <n v="3308050"/>
    <s v="Handle Universal "/>
    <s v="Handle Universal "/>
    <s v="NA"/>
    <n v="-3"/>
    <n v="505243.49166666658"/>
    <n v="-1515730.4749999996"/>
    <s v="COP"/>
    <m/>
    <n v="20230074"/>
    <s v="Dr Carlos Ramiro Llusca (Ecuador)"/>
    <m/>
    <x v="1"/>
  </r>
  <r>
    <x v="42"/>
    <x v="4"/>
    <s v="Instrument"/>
    <s v="Bio-Ray"/>
    <n v="3318235"/>
    <s v="Universal Extension (A-1PII long blade)"/>
    <s v="Extensión"/>
    <m/>
    <n v="-3"/>
    <n v="126823.496"/>
    <n v="-380470.48800000001"/>
    <s v="COP"/>
    <m/>
    <n v="20230074"/>
    <s v="Dr Carlos Ramiro Llusca (Ecuador)"/>
    <m/>
    <x v="1"/>
  </r>
  <r>
    <x v="42"/>
    <x v="4"/>
    <s v="Instrument"/>
    <s v="Bio-Ray"/>
    <n v="3318225"/>
    <s v="Blade for Engine"/>
    <s v="Blade for Engine"/>
    <m/>
    <n v="-2"/>
    <n v="153420.53519000002"/>
    <n v="-306841.07038000005"/>
    <s v="COP"/>
    <m/>
    <n v="20230074"/>
    <s v="Dr Carlos Ramiro Llusca (Ecuador)"/>
    <m/>
    <x v="1"/>
  </r>
  <r>
    <x v="42"/>
    <x v="4"/>
    <s v="Instrument"/>
    <s v="Bio-Ray"/>
    <n v="3348235"/>
    <s v="V Long Blade"/>
    <s v="V long blade"/>
    <m/>
    <n v="-2"/>
    <n v="153420.53519000002"/>
    <n v="-306841.07038000005"/>
    <m/>
    <m/>
    <n v="20230074"/>
    <s v="Dr Carlos Ramiro Llusca (Ecuador)"/>
    <m/>
    <x v="1"/>
  </r>
  <r>
    <x v="42"/>
    <x v="4"/>
    <s v="Instrument"/>
    <s v="Bio-Ray"/>
    <n v="3318055"/>
    <s v="Contra Angle Driver set "/>
    <s v="Contra Angulo"/>
    <m/>
    <n v="-1"/>
    <n v="2160000"/>
    <n v="-2160000"/>
    <m/>
    <m/>
    <n v="20230074"/>
    <s v="Dr Carlos Ramiro Llusca (Ecuador)"/>
    <m/>
    <x v="1"/>
  </r>
  <r>
    <x v="42"/>
    <x v="4"/>
    <s v="Instrument"/>
    <s v="Bio-Ray"/>
    <s v="106-11"/>
    <s v="Expansores 3ra generación, 1 llave"/>
    <s v="Expansor 3ra generación #11"/>
    <m/>
    <n v="-1"/>
    <n v="336000"/>
    <n v="-336000"/>
    <s v="COP"/>
    <m/>
    <n v="20230074"/>
    <s v="Dr Carlos Ramiro Llusca (Ecuador)"/>
    <m/>
    <x v="1"/>
  </r>
  <r>
    <x v="42"/>
    <x v="4"/>
    <s v="Instrument"/>
    <s v="Bio-Ray"/>
    <s v="106-11"/>
    <s v="3rd Generation Rapid Palatal Expansion #11 set"/>
    <s v="Expansor 3ra generación #11 SET"/>
    <m/>
    <n v="-3"/>
    <n v="331339.82954545453"/>
    <n v="-994019.48863636353"/>
    <s v="COP"/>
    <m/>
    <n v="20230074"/>
    <s v="Dr Carlos Ramiro Llusca (Ecuador)"/>
    <m/>
    <x v="1"/>
  </r>
  <r>
    <x v="38"/>
    <x v="4"/>
    <s v="Anchorage"/>
    <s v="Bio-Ray"/>
    <s v="A-1PL-212010"/>
    <s v="A-1PL  Anchorage  Screw 2.0 x 10 mm, Round Hole"/>
    <s v="2.0 x 10"/>
    <s v="L221110401"/>
    <n v="-10"/>
    <n v="81594"/>
    <n v="-815940"/>
    <m/>
    <m/>
    <n v="20230072"/>
    <s v="Medicona SRL (Guillermo Ramírez-Rep Dominicana)"/>
    <m/>
    <x v="1"/>
  </r>
  <r>
    <x v="43"/>
    <x v="4"/>
    <s v="Anchorage"/>
    <s v="Bio-Ray"/>
    <s v="A-1PL-211508"/>
    <s v="A-1PL  Anchorage  Screw 1.5 x 8 mm, Round Hole"/>
    <s v="1.5 x 8"/>
    <s v="L211100801"/>
    <n v="-15"/>
    <n v="73331"/>
    <n v="-1099965"/>
    <m/>
    <m/>
    <n v="20230076"/>
    <s v="MediLine (JJ Grand Prix - Guatemala)"/>
    <m/>
    <x v="2"/>
  </r>
  <r>
    <x v="25"/>
    <x v="4"/>
    <s v="Anchorage"/>
    <s v="Bio-Ray"/>
    <s v="A-1PL-212012"/>
    <s v="A-1PL  Anchorage  Screw 2.0 x 12 mm, Round Hole"/>
    <s v="2.0 x 12"/>
    <s v="L230105301"/>
    <n v="-40"/>
    <n v="81594"/>
    <n v="-3263760"/>
    <m/>
    <m/>
    <n v="20230064"/>
    <s v="Dr Carlos Ramiro Llusca (Ecuador)"/>
    <m/>
    <x v="1"/>
  </r>
  <r>
    <x v="43"/>
    <x v="4"/>
    <s v="Anchorage"/>
    <s v="Bio-Ray"/>
    <s v="A-1PIZC-212014"/>
    <s v="A-1P IZC  Anchorage  Screw 2.0 x 14 mm, Half Threaded, Round Hole"/>
    <s v="IZC 2 x 14"/>
    <s v="L221108401"/>
    <n v="-20"/>
    <n v="84287.164444444439"/>
    <n v="-1685743.2888888889"/>
    <s v="COP"/>
    <m/>
    <n v="20230077"/>
    <s v="MediLine (JJ Grand Prix - Guatemala)"/>
    <m/>
    <x v="2"/>
  </r>
  <r>
    <x v="44"/>
    <x v="1"/>
    <s v="Anchorage"/>
    <s v="Ankyra"/>
    <s v="TSXX-LOART2012"/>
    <s v="TORNILLO SOLUTION LOGIC-A ROSCA TOTAL 2.0MM X 12MM"/>
    <s v="2.0 x 12 Total"/>
    <s v="EE148385X1"/>
    <n v="50"/>
    <n v="51750"/>
    <n v="2587500"/>
    <m/>
    <m/>
    <m/>
    <s v="Silvia Tellez, cambio por 2x12 cuello largo"/>
    <m/>
    <x v="0"/>
  </r>
  <r>
    <x v="45"/>
    <x v="4"/>
    <s v="Anchorage"/>
    <s v="Ankyra"/>
    <s v="TSXX-LOACE1508"/>
    <s v="TORNILLO SOLUTION LOGIC-A CABEZA ESFERICA 1.5 MM X 80"/>
    <s v="Dual 1.5 x 8"/>
    <s v="EE149532X1"/>
    <n v="-10"/>
    <n v="51750"/>
    <n v="-517500"/>
    <m/>
    <m/>
    <n v="20230079"/>
    <s v="Global Connection &amp; Innovation LLC (Mauricio Arbelaez - USA)"/>
    <m/>
    <x v="2"/>
  </r>
  <r>
    <x v="45"/>
    <x v="4"/>
    <s v="Anchorage"/>
    <s v="Ankyra"/>
    <s v="TSXX-LOA1508"/>
    <s v="TORNILLO SOLUTION LOGIC-A 1.5 MM X 8.0 MM"/>
    <s v="1.5 x 8"/>
    <s v="EE148348X1"/>
    <n v="-17"/>
    <n v="51750"/>
    <n v="-879750"/>
    <m/>
    <m/>
    <n v="20230079"/>
    <s v="Global Connection &amp; Innovation LLC (Mauricio Arbelaez - USA)"/>
    <m/>
    <x v="2"/>
  </r>
  <r>
    <x v="45"/>
    <x v="4"/>
    <s v="Anchorage"/>
    <s v="Ankyra"/>
    <s v="TSXX-LOA1508"/>
    <s v="TORNILLO SOLUTION LOGIC-A 1.5 MM X 8.0 MM"/>
    <s v="1.5 x 8"/>
    <s v="EE148344X1"/>
    <n v="-3"/>
    <n v="51750"/>
    <n v="-155250"/>
    <m/>
    <m/>
    <n v="20230079"/>
    <s v="Global Connection &amp; Innovation LLC (Mauricio Arbelaez - USA)"/>
    <m/>
    <x v="2"/>
  </r>
  <r>
    <x v="45"/>
    <x v="4"/>
    <s v="Anchorage"/>
    <s v="Ankyra"/>
    <s v="TSXX-LOART2012"/>
    <s v="TORNILLO SOLUTION LOGIC-A ROSCA TOTAL 2.0 MM X 12 MM"/>
    <s v="2.0 x 12 Total"/>
    <s v="EE148384X1"/>
    <n v="-15"/>
    <n v="51750"/>
    <n v="-776250"/>
    <m/>
    <m/>
    <n v="20230079"/>
    <s v="Global Connection &amp; Innovation LLC (Mauricio Arbelaez - USA)"/>
    <m/>
    <x v="2"/>
  </r>
  <r>
    <x v="45"/>
    <x v="4"/>
    <s v="Anchorage"/>
    <s v="Ankyra"/>
    <s v="TSXX-LOA2017"/>
    <s v="TORNILLO SOLUTION LOGIC-A 2.0 MM X 17 MM"/>
    <s v="2.0 X 17"/>
    <s v="EE148379X1"/>
    <n v="-3"/>
    <n v="51750"/>
    <n v="-155250"/>
    <m/>
    <m/>
    <n v="20230079"/>
    <s v="Global Connection &amp; Innovation LLC (Mauricio Arbelaez - USA)"/>
    <m/>
    <x v="2"/>
  </r>
  <r>
    <x v="45"/>
    <x v="4"/>
    <s v="Anchorage"/>
    <s v="Ankyra"/>
    <s v="TSXX-LOA2017"/>
    <s v="TORNILLO SOLUTION LOGIC-A 2.0 MM X 17 MM"/>
    <s v="2.0 x 17"/>
    <s v="EE142006X1"/>
    <n v="-8"/>
    <n v="51750"/>
    <n v="-414000"/>
    <m/>
    <m/>
    <n v="20230079"/>
    <s v="Global Connection &amp; Innovation LLC (Mauricio Arbelaez - USA)"/>
    <m/>
    <x v="2"/>
  </r>
  <r>
    <x v="45"/>
    <x v="4"/>
    <s v="Anchorage"/>
    <s v="Ankyra"/>
    <s v="TSXX-LOA2017"/>
    <s v="TORNILLO SOLUTION LOGIC-A 2.0 MM X 17 MM"/>
    <s v="2.0 x 17"/>
    <s v="EE133310X1"/>
    <n v="-4"/>
    <n v="51750"/>
    <n v="-207000"/>
    <m/>
    <m/>
    <n v="20230079"/>
    <s v="Global Connection &amp; Innovation LLC (Mauricio Arbelaez - USA)"/>
    <m/>
    <x v="2"/>
  </r>
  <r>
    <x v="45"/>
    <x v="4"/>
    <s v="Instrument"/>
    <s v="Bio-Ray"/>
    <n v="3318225"/>
    <s v="Blade for Engine"/>
    <s v="Blade for Engine"/>
    <m/>
    <n v="-2"/>
    <n v="153420.53519000002"/>
    <n v="-306841.07038000005"/>
    <s v="COP"/>
    <m/>
    <n v="20230080"/>
    <s v="Smile Arc (Martinelli)"/>
    <m/>
    <x v="1"/>
  </r>
  <r>
    <x v="39"/>
    <x v="5"/>
    <s v="Anchorage"/>
    <s v="Ankyra"/>
    <s v="TSXX-LOA2010"/>
    <s v="TORNILLO SOLUTION LOGIC-A 2.0 MM X 10 MM"/>
    <s v="2.0 X 10"/>
    <s v="EE148358X1"/>
    <n v="-2"/>
    <n v="51750"/>
    <n v="-103500"/>
    <m/>
    <m/>
    <m/>
    <s v="Virginia - uso consultorio Elsa Arango"/>
    <m/>
    <x v="0"/>
  </r>
  <r>
    <x v="45"/>
    <x v="4"/>
    <s v="Anchorage"/>
    <s v="Bio-Ray"/>
    <s v="A-1PIZC-212014"/>
    <s v="A-1P IZC  Anchorage  Screw 2.0 x 14 mm, Half Threaded, Round Hole"/>
    <s v="IZC 2 x 14"/>
    <s v="L221108401"/>
    <n v="-11"/>
    <n v="84287.164444444439"/>
    <n v="-927158.8088888888"/>
    <s v="COP"/>
    <m/>
    <n v="20230080"/>
    <s v="Smile Arc (Martinelli)"/>
    <m/>
    <x v="1"/>
  </r>
  <r>
    <x v="26"/>
    <x v="4"/>
    <s v="Anchorage"/>
    <s v="Bio-Ray"/>
    <s v="A-1PL-212012"/>
    <s v="A-1PL  Anchorage  Screw 2.0 x 12 mm, Round Hole"/>
    <s v="2.0 x 12"/>
    <s v="L230105301"/>
    <n v="-12"/>
    <n v="81594"/>
    <n v="-979128"/>
    <m/>
    <m/>
    <n v="20230066"/>
    <s v="MediLine (JJ Grand Prix - Guatemala)"/>
    <m/>
    <x v="2"/>
  </r>
  <r>
    <x v="45"/>
    <x v="4"/>
    <s v="Anchorage"/>
    <s v="Bio-Ray"/>
    <s v="A-1PS-222012"/>
    <s v="A-1P Anchorage  Screw 2.0 x 12 mm, Square Hole"/>
    <s v="TS 2.0 x 12"/>
    <s v="L220601301"/>
    <n v="-2"/>
    <n v="104000"/>
    <n v="-208000"/>
    <s v="COP"/>
    <m/>
    <n v="20230080"/>
    <s v="Smile Arc (Martinelli)"/>
    <m/>
    <x v="1"/>
  </r>
  <r>
    <x v="45"/>
    <x v="4"/>
    <s v="Anchorage"/>
    <s v="Bio-Ray"/>
    <s v="A-1PL-212008"/>
    <s v="A-1PL  Anchorage  Screw 2.0 x 8 mm, Round Hole"/>
    <s v="2.0 x 8"/>
    <s v="L220504801"/>
    <n v="-3"/>
    <n v="65949.40444444443"/>
    <n v="-197848.21333333329"/>
    <m/>
    <m/>
    <n v="20230080"/>
    <s v="Smile Arc (Martinelli)"/>
    <m/>
    <x v="1"/>
  </r>
  <r>
    <x v="46"/>
    <x v="5"/>
    <s v="Instrument"/>
    <s v="Bio-Ray"/>
    <n v="3348235"/>
    <s v="V Long Blade"/>
    <s v="V long blade"/>
    <m/>
    <n v="-5"/>
    <n v="153420.53519000002"/>
    <n v="-767102.67595000006"/>
    <m/>
    <m/>
    <m/>
    <s v="Entregados a Silvia Tellez"/>
    <m/>
    <x v="0"/>
  </r>
  <r>
    <x v="47"/>
    <x v="4"/>
    <s v="Instrument"/>
    <s v="Bio-Ray"/>
    <n v="3308050"/>
    <s v="Handle Universal "/>
    <s v="Handle Universal "/>
    <s v="NA"/>
    <n v="-5"/>
    <n v="505243.49166666658"/>
    <n v="-2526217.458333333"/>
    <s v="COP"/>
    <m/>
    <n v="20230081"/>
    <s v="Sideral Business (Perú - Roger Echaiz)"/>
    <m/>
    <x v="1"/>
  </r>
  <r>
    <x v="47"/>
    <x v="4"/>
    <s v="Instrument"/>
    <s v="Bio-Ray"/>
    <n v="3318235"/>
    <s v="Universal Extension (A-1PII long blade)"/>
    <s v="Extensión"/>
    <m/>
    <n v="-5"/>
    <n v="126823.496"/>
    <n v="-634117.48"/>
    <s v="COP"/>
    <m/>
    <n v="20230081"/>
    <s v="Sideral Business (Perú - Roger Echaiz)"/>
    <m/>
    <x v="1"/>
  </r>
  <r>
    <x v="47"/>
    <x v="1"/>
    <s v="Instrument"/>
    <s v="Bio-Ray"/>
    <n v="3308050"/>
    <s v="Handle Universal "/>
    <s v="Handle Universal "/>
    <s v="NA"/>
    <n v="6"/>
    <n v="505243.49166666658"/>
    <n v="3031460.9499999993"/>
    <s v="COP"/>
    <m/>
    <m/>
    <s v="Entregados por Dra Elsa "/>
    <m/>
    <x v="0"/>
  </r>
  <r>
    <x v="47"/>
    <x v="1"/>
    <s v="Instrument"/>
    <s v="Bio-Ray"/>
    <n v="3318235"/>
    <s v="Universal Extension (A-1PII long blade)"/>
    <s v="Extensión"/>
    <m/>
    <n v="-6"/>
    <n v="126823.496"/>
    <n v="-760940.97600000002"/>
    <s v="COP"/>
    <m/>
    <m/>
    <m/>
    <m/>
    <x v="0"/>
  </r>
  <r>
    <x v="48"/>
    <x v="4"/>
    <s v="Anchorage"/>
    <s v="Bio-Ray"/>
    <s v="A-1PIZC-212014"/>
    <s v="A-1P IZC  Anchorage  Screw 2.0 x 14 mm, Half Threaded, Round Hole"/>
    <s v="IZC 2 x 14"/>
    <s v="L221108401"/>
    <n v="-13"/>
    <n v="84287.164444444439"/>
    <n v="-1095733.1377777776"/>
    <s v="COP"/>
    <m/>
    <n v="20230083"/>
    <s v="Grupo Helix (Panamá - Dra Ilka)"/>
    <m/>
    <x v="1"/>
  </r>
  <r>
    <x v="48"/>
    <x v="4"/>
    <s v="Anchorage"/>
    <s v="Bio-Ray"/>
    <s v="A-1PIZC-212014"/>
    <s v="A-1P IZC  Anchorage  Screw 2.0 x 14 mm, Half Threaded, Round Hole"/>
    <s v="IZC 2 x 14"/>
    <s v="L221113401"/>
    <n v="-2"/>
    <n v="104905"/>
    <n v="-209810"/>
    <s v="COP"/>
    <m/>
    <n v="20230083"/>
    <s v="Grupo Helix (Panamá - Dra Ilka)"/>
    <m/>
    <x v="1"/>
  </r>
  <r>
    <x v="48"/>
    <x v="4"/>
    <s v="Instrument"/>
    <s v="Bio-Ray"/>
    <n v="3308050"/>
    <s v="Handle Universal "/>
    <s v="Handle Universal "/>
    <s v="NA"/>
    <n v="-2"/>
    <n v="505243.49166666658"/>
    <n v="-1010486.9833333332"/>
    <s v="COP"/>
    <m/>
    <n v="20230083"/>
    <s v="Grupo Helix (Panamá - Dra Ilka)"/>
    <m/>
    <x v="1"/>
  </r>
  <r>
    <x v="48"/>
    <x v="4"/>
    <s v="Instrument"/>
    <s v="Bio-Ray"/>
    <n v="3318235"/>
    <s v="Universal Extension (A-1PII long blade)"/>
    <s v="Extensión"/>
    <m/>
    <n v="-2"/>
    <n v="126823.496"/>
    <n v="-253646.992"/>
    <s v="COP"/>
    <m/>
    <n v="20230083"/>
    <s v="Grupo Helix (Panamá - Dra Ilka)"/>
    <m/>
    <x v="1"/>
  </r>
  <r>
    <x v="48"/>
    <x v="4"/>
    <s v="Instrument"/>
    <s v="Bio-Ray"/>
    <n v="3318225"/>
    <s v="Blade for Engine"/>
    <s v="Blade for Engine"/>
    <m/>
    <n v="-1"/>
    <n v="153420.53519000002"/>
    <n v="-153420.53519000002"/>
    <s v="COP"/>
    <m/>
    <n v="20230083"/>
    <s v="Grupo Helix (Panamá - Dra Ilka)"/>
    <m/>
    <x v="1"/>
  </r>
  <r>
    <x v="48"/>
    <x v="4"/>
    <s v="Anchorage"/>
    <s v="Bio-Ray"/>
    <s v="A-1PIZC-212017"/>
    <s v="A-1P IZC  Anchorage  Screw 2.0 x 17 mm, Half Threaded, Round Hole"/>
    <s v="IZC 2 x 17"/>
    <s v="L220922201"/>
    <n v="-4"/>
    <n v="84287.164444444439"/>
    <n v="-337148.65777777776"/>
    <s v="COP"/>
    <m/>
    <n v="20230083"/>
    <s v="Grupo Helix (Panamá - Dra Ilka)"/>
    <m/>
    <x v="1"/>
  </r>
  <r>
    <x v="48"/>
    <x v="4"/>
    <s v="Anchorage"/>
    <s v="Bio-Ray"/>
    <s v="A-1PL-211508"/>
    <s v="A-1PL  Anchorage  Screw 1.5 x 8 mm, Round Hole"/>
    <s v="1.5 x 8"/>
    <s v="L220602101"/>
    <n v="-5"/>
    <n v="81594"/>
    <n v="-407970"/>
    <m/>
    <m/>
    <n v="20230083"/>
    <s v="Grupo Helix (Panamá - Dra Ilka)"/>
    <m/>
    <x v="1"/>
  </r>
  <r>
    <x v="42"/>
    <x v="4"/>
    <s v="Anchorage"/>
    <s v="Bio-Ray"/>
    <s v="A-1PL-212010"/>
    <s v="A-1PL  Anchorage  Screw 2.0 x 10 mm, Round Hole"/>
    <s v="2.0 x 10"/>
    <s v="L221110401"/>
    <n v="-17"/>
    <n v="81594"/>
    <n v="-1387098"/>
    <m/>
    <m/>
    <n v="20230074"/>
    <s v="Dr Carlos Ramiro Llusca (Ecuador)"/>
    <m/>
    <x v="1"/>
  </r>
  <r>
    <x v="49"/>
    <x v="2"/>
    <s v="Instrument"/>
    <s v="Ankyra"/>
    <s v="820-032"/>
    <s v="Extensión corta, 25mm, mini implante, para contra ángulo"/>
    <s v="Blade for Engine"/>
    <n v="50361"/>
    <n v="70"/>
    <n v="83600"/>
    <n v="5852000"/>
    <m/>
    <s v="ORTOMAC / FVE576077 "/>
    <m/>
    <m/>
    <m/>
    <x v="0"/>
  </r>
  <r>
    <x v="49"/>
    <x v="2"/>
    <s v="Instrument"/>
    <s v="Ankyra"/>
    <s v="820-029"/>
    <s v="Mango anclaje rápido, corto-mini implante"/>
    <s v="Mango"/>
    <n v="50359"/>
    <n v="30"/>
    <n v="647360"/>
    <n v="19420800"/>
    <s v="COP"/>
    <s v="ORTOMAC / FVE576077 "/>
    <m/>
    <m/>
    <m/>
    <x v="0"/>
  </r>
  <r>
    <x v="49"/>
    <x v="2"/>
    <s v="Instrument"/>
    <s v="Ankyra"/>
    <s v="820-031"/>
    <s v="Extensión mini implante"/>
    <s v="Extensión"/>
    <s v="NA"/>
    <n v="45"/>
    <n v="102340"/>
    <n v="4605300"/>
    <m/>
    <s v="ORTOMAC / FVE576077 "/>
    <m/>
    <m/>
    <m/>
    <x v="0"/>
  </r>
  <r>
    <x v="49"/>
    <x v="2"/>
    <s v="Instrument"/>
    <s v="Ankyra"/>
    <s v="820-028"/>
    <s v="Mango para contra ángulo - mini implante"/>
    <s v="UNICO"/>
    <n v="50360"/>
    <n v="50"/>
    <n v="145000"/>
    <n v="7250000"/>
    <m/>
    <s v="ORTOMAC / FVE576077 "/>
    <m/>
    <m/>
    <m/>
    <x v="0"/>
  </r>
  <r>
    <x v="50"/>
    <x v="3"/>
    <s v="Anchorage"/>
    <s v="Ankyra"/>
    <s v="TSXX-LOA2014"/>
    <s v="TORNILLO SOLUTION LOGIC-A 2.0 MM X 14 MM"/>
    <s v="2.0 x 14"/>
    <m/>
    <n v="10"/>
    <n v="51750"/>
    <n v="517500"/>
    <m/>
    <m/>
    <m/>
    <s v="Rodrigo García, pedido sabado 24-Junio"/>
    <s v="COIDES"/>
    <x v="0"/>
  </r>
  <r>
    <x v="50"/>
    <x v="3"/>
    <s v="Anchorage"/>
    <s v="Ankyra"/>
    <s v="TSXX-LOA2008"/>
    <s v="TORNILLO SOLUTION LOGIC-A 2.0 MM X 8.0 MM"/>
    <s v="2.0 x 8"/>
    <m/>
    <n v="2"/>
    <n v="51750"/>
    <n v="103500"/>
    <m/>
    <m/>
    <m/>
    <s v="Rodrigo García, pedido sabado 24-Junio"/>
    <s v="COIDES"/>
    <x v="0"/>
  </r>
  <r>
    <x v="50"/>
    <x v="3"/>
    <s v="Anchorage"/>
    <s v="Ankyra"/>
    <s v="TSXX-LOA1508"/>
    <s v="TORNILLO SOLUTION LOGIC-A 1.5 MM X 8.0 MM"/>
    <s v="1.5 x 8"/>
    <m/>
    <n v="10"/>
    <n v="51750"/>
    <n v="517500"/>
    <m/>
    <m/>
    <m/>
    <s v="Rodrigo García, pedido sabado 24-Junio"/>
    <s v="COIDES"/>
    <x v="0"/>
  </r>
  <r>
    <x v="51"/>
    <x v="3"/>
    <s v="Anchorage"/>
    <s v="Ankyra"/>
    <s v="TSXX-LOA2014"/>
    <s v="TORNILLO SOLUTION LOGIC-A 2.0 MM X 14 MM"/>
    <s v="2.0 x 14"/>
    <m/>
    <n v="-10"/>
    <n v="51750"/>
    <n v="-517500"/>
    <m/>
    <m/>
    <m/>
    <s v="Rodrigo García (Costa Rica)"/>
    <m/>
    <x v="0"/>
  </r>
  <r>
    <x v="51"/>
    <x v="3"/>
    <s v="Anchorage"/>
    <s v="Ankyra"/>
    <s v="TSXX-LOA2008"/>
    <s v="TORNILLO SOLUTION LOGIC-A 2.0 MM X 8.0 MM"/>
    <s v="2.0 x 8"/>
    <m/>
    <n v="-2"/>
    <n v="51750"/>
    <n v="-103500"/>
    <m/>
    <m/>
    <m/>
    <s v="Rodrigo García (Costa Rica)"/>
    <m/>
    <x v="0"/>
  </r>
  <r>
    <x v="51"/>
    <x v="3"/>
    <s v="Anchorage"/>
    <s v="Ankyra"/>
    <s v="TSXX-LOA1508"/>
    <s v="TORNILLO SOLUTION LOGIC-A 1.5 MM X 8.0 MM"/>
    <s v="1.5 x 8"/>
    <m/>
    <n v="-10"/>
    <n v="51750"/>
    <n v="-517500"/>
    <m/>
    <m/>
    <m/>
    <s v="Rodrigo García (Costa Rica)"/>
    <m/>
    <x v="0"/>
  </r>
  <r>
    <x v="35"/>
    <x v="5"/>
    <s v="Anchorage"/>
    <s v="Ankyra"/>
    <s v="TSXX-LOA2012"/>
    <s v="TORNILLO SOLUTION LOGIC-A 2.0 MM X 12 MM"/>
    <s v="2.0 X 12"/>
    <s v="EE148360X1"/>
    <n v="-1"/>
    <n v="51750"/>
    <n v="-51750"/>
    <m/>
    <m/>
    <m/>
    <s v="Virginia - uso consultorio Elsa Arango"/>
    <m/>
    <x v="0"/>
  </r>
  <r>
    <x v="44"/>
    <x v="1"/>
    <s v="Anchorage"/>
    <s v="Ankyra"/>
    <s v="TSXX-LOA2012"/>
    <s v="TORNILLO SOLUTION LOGIC-A 2.0 MM X 12 MM"/>
    <s v="2.0 X 12"/>
    <s v="EE148368X1"/>
    <n v="-50"/>
    <n v="51750"/>
    <n v="-2587500"/>
    <m/>
    <m/>
    <m/>
    <s v="Silvia Tellez, cambio a Rosca"/>
    <m/>
    <x v="0"/>
  </r>
  <r>
    <x v="52"/>
    <x v="2"/>
    <s v="Anchorage"/>
    <s v="Ankyra"/>
    <s v="TSXX-LOA2012"/>
    <s v="TORNILLO SOLUTION LOGIC-A 2.0 MM X 12 MM"/>
    <s v="2.0 X 12"/>
    <s v="EE148366X1"/>
    <n v="10"/>
    <n v="51750"/>
    <n v="517500"/>
    <m/>
    <s v="FV-114822"/>
    <m/>
    <m/>
    <m/>
    <x v="0"/>
  </r>
  <r>
    <x v="52"/>
    <x v="2"/>
    <s v="Anchorage"/>
    <s v="Ankyra"/>
    <s v="TSXX-LOA2012"/>
    <s v="TORNILLO SOLUTION LOGIC-A 2.0 MM X 12 MM"/>
    <s v="2.0 X 12"/>
    <s v="EE152489X1"/>
    <n v="50"/>
    <n v="51750"/>
    <n v="2587500"/>
    <m/>
    <s v="FV-114822"/>
    <m/>
    <m/>
    <m/>
    <x v="0"/>
  </r>
  <r>
    <x v="52"/>
    <x v="2"/>
    <s v="Anchorage"/>
    <s v="Ankyra"/>
    <s v="TSXX-LOA2012"/>
    <s v="TORNILLO SOLUTION LOGIC-A 2.0 MM X 12 MM"/>
    <s v="2.0 X 12"/>
    <s v="EE156002X1"/>
    <n v="40"/>
    <n v="51750"/>
    <n v="2070000"/>
    <m/>
    <s v="FV-114822"/>
    <m/>
    <m/>
    <m/>
    <x v="0"/>
  </r>
  <r>
    <x v="52"/>
    <x v="2"/>
    <s v="Anchorage"/>
    <s v="Ankyra"/>
    <s v="TSXX-LOACE1508"/>
    <s v="TORNILLO SOLUTION LOGIC-A CABEZA ESFERICA 1.5 MM X 8.0 MM"/>
    <s v="Dual 1.5 x 8"/>
    <s v="EE156000X1"/>
    <n v="50"/>
    <n v="51750"/>
    <n v="2587500"/>
    <m/>
    <s v="FV-114822"/>
    <m/>
    <m/>
    <m/>
    <x v="0"/>
  </r>
  <r>
    <x v="52"/>
    <x v="2"/>
    <s v="Anchorage"/>
    <s v="Ankyra"/>
    <s v="TSXX-LOA2012"/>
    <s v="TORNILLO SOLUTION LOGIC-A 2.0 MM X 12 MM"/>
    <s v="2.0 X 12"/>
    <s v="EE156003X1"/>
    <n v="100"/>
    <n v="51750"/>
    <n v="5175000"/>
    <m/>
    <s v="FV-114822"/>
    <m/>
    <m/>
    <m/>
    <x v="0"/>
  </r>
  <r>
    <x v="52"/>
    <x v="2"/>
    <s v="Anchorage"/>
    <s v="Ankyra"/>
    <s v="TSXX-LOA2012"/>
    <s v="TORNILLO SOLUTION LOGIC-A 2.0 MM X 12 MM"/>
    <s v="2.0 X 12"/>
    <s v="EE156004X1"/>
    <n v="100"/>
    <n v="51750"/>
    <n v="5175000"/>
    <m/>
    <s v="FV-114822"/>
    <m/>
    <m/>
    <m/>
    <x v="0"/>
  </r>
  <r>
    <x v="53"/>
    <x v="1"/>
    <s v="Anchorage"/>
    <s v="Ankyra"/>
    <s v="TSXX-LOART2012"/>
    <s v="TORNILLO SOLUTION LOGIC-A ROSCA TOTAL 2.0MM X 12MM"/>
    <s v="2.0 x 12 Total"/>
    <s v="EE148385X1"/>
    <n v="200"/>
    <n v="51750"/>
    <n v="10350000"/>
    <m/>
    <m/>
    <m/>
    <s v="Orthopremium"/>
    <m/>
    <x v="0"/>
  </r>
  <r>
    <x v="54"/>
    <x v="2"/>
    <s v="Anchorage"/>
    <s v="Bio-Ray"/>
    <s v="V-201408"/>
    <s v="V Anchorage Screw 1.4 x 8mm, w/o Hole"/>
    <s v="V 1.4 x 8"/>
    <s v="L221110101"/>
    <n v="20"/>
    <n v="79213.829545454559"/>
    <n v="1584276.5909090913"/>
    <m/>
    <s v="BioRay 20230502"/>
    <m/>
    <m/>
    <m/>
    <x v="0"/>
  </r>
  <r>
    <x v="54"/>
    <x v="2"/>
    <s v="Anchorage"/>
    <s v="Bio-Ray"/>
    <s v="A-1PL-211508"/>
    <s v="A-1PL  Anchorage  Screw 1.5 x 8 mm, Round Hole"/>
    <s v="1.5 x 8"/>
    <s v="L230206401"/>
    <n v="20"/>
    <n v="69875.829545454544"/>
    <n v="1397516.5909090908"/>
    <m/>
    <s v="BioRay 20230502"/>
    <m/>
    <m/>
    <m/>
    <x v="0"/>
  </r>
  <r>
    <x v="43"/>
    <x v="4"/>
    <s v="Anchorage"/>
    <s v="Ankyra"/>
    <s v="TSXX-LOA2010"/>
    <s v="TORNILLO SOLUTION LOGIC-A 2.0 MM X 10 MM"/>
    <s v="2.0 X 10"/>
    <s v="EE148354X1"/>
    <n v="-10"/>
    <n v="51750"/>
    <n v="-517500"/>
    <m/>
    <m/>
    <n v="20230076"/>
    <s v="MediLine (JJ Grand Prix - Guatemala)"/>
    <m/>
    <x v="2"/>
  </r>
  <r>
    <x v="45"/>
    <x v="4"/>
    <s v="Anchorage"/>
    <s v="Bio-Ray"/>
    <s v="A-1PL-212010"/>
    <s v="A-1PL  Anchorage  Screw 2.0 x 10 mm, Round Hole"/>
    <s v="2.0 x 10"/>
    <s v="L221110401"/>
    <n v="-20"/>
    <n v="81594"/>
    <n v="-1631880"/>
    <m/>
    <m/>
    <n v="20230080"/>
    <s v="Smile Arc (Martinelli)"/>
    <m/>
    <x v="1"/>
  </r>
  <r>
    <x v="54"/>
    <x v="2"/>
    <s v="Anchorage"/>
    <s v="Bio-Ray"/>
    <s v="A-1PL-212014"/>
    <s v="A-1PL  Anchorage  Screw 2.0 x 14 mm, Round Hole"/>
    <s v="2.0 x 14"/>
    <s v="L220900201"/>
    <n v="30"/>
    <n v="69875.829545454544"/>
    <n v="2096274.8863636362"/>
    <s v="COP"/>
    <s v="BioRay 20230502"/>
    <m/>
    <m/>
    <m/>
    <x v="0"/>
  </r>
  <r>
    <x v="54"/>
    <x v="2"/>
    <s v="Anchorage"/>
    <s v="Bio-Ray"/>
    <s v="A-1PIZC-212014"/>
    <s v="A-1P IZC  Anchorage  Screw 2.0 x 14 mm, Half Threaded, Round Hole"/>
    <s v="IZC 2 x 14"/>
    <s v="L230305101"/>
    <n v="30"/>
    <n v="88551.829545454559"/>
    <n v="2656554.8863636367"/>
    <s v="COP"/>
    <s v="BioRay 20230502"/>
    <m/>
    <m/>
    <m/>
    <x v="0"/>
  </r>
  <r>
    <x v="54"/>
    <x v="2"/>
    <s v="Instrument"/>
    <s v="Bio-Ray"/>
    <n v="3318225"/>
    <s v="Blade for Engine"/>
    <s v="Blade for Engine"/>
    <m/>
    <n v="3"/>
    <n v="206486.49600000001"/>
    <n v="619459.48800000001"/>
    <s v="COP"/>
    <s v="BioRay 20230502"/>
    <m/>
    <m/>
    <m/>
    <x v="0"/>
  </r>
  <r>
    <x v="54"/>
    <x v="2"/>
    <s v="Instrument"/>
    <s v="Bio-Ray"/>
    <s v="106-11"/>
    <s v="3rd Generation Rapid Palatal Expansion #11 set"/>
    <s v="Expansor 3ra generación #11 SET"/>
    <m/>
    <n v="3"/>
    <n v="331339.82954545453"/>
    <n v="994019.48863636353"/>
    <s v="COP"/>
    <s v="BioRay 20230502"/>
    <m/>
    <m/>
    <m/>
    <x v="0"/>
  </r>
  <r>
    <x v="54"/>
    <x v="2"/>
    <s v="Instrument"/>
    <s v="Bio-Ray"/>
    <n v="3318225"/>
    <s v="Blade for Engine"/>
    <s v="Blade for Engine"/>
    <m/>
    <n v="10"/>
    <n v="206486.49600000001"/>
    <n v="2064864.9600000002"/>
    <s v="COP"/>
    <s v="BioRay 20230620"/>
    <m/>
    <m/>
    <m/>
    <x v="0"/>
  </r>
  <r>
    <x v="54"/>
    <x v="2"/>
    <s v="Instrument"/>
    <s v="Bio-Ray"/>
    <n v="3318235"/>
    <s v="Universal Extension (A-1PII long blade)"/>
    <s v="Extensión"/>
    <m/>
    <n v="10"/>
    <n v="126823.496"/>
    <n v="1268234.96"/>
    <s v="COP"/>
    <s v="BioRay 20230620"/>
    <m/>
    <m/>
    <m/>
    <x v="0"/>
  </r>
  <r>
    <x v="54"/>
    <x v="2"/>
    <s v="Instrument"/>
    <s v="Bio-Ray"/>
    <n v="3308050"/>
    <s v="Handle Universal "/>
    <s v="Handle Universal "/>
    <s v="NA"/>
    <n v="10"/>
    <n v="438441.296969697"/>
    <n v="4384412.9696969697"/>
    <s v="COP"/>
    <s v="BioRay 20230620"/>
    <m/>
    <m/>
    <m/>
    <x v="0"/>
  </r>
  <r>
    <x v="54"/>
    <x v="2"/>
    <s v="Instrument"/>
    <s v="Bio-Ray"/>
    <n v="3318055"/>
    <s v="Contra Angle Driver set "/>
    <s v="Contra Angulo"/>
    <m/>
    <n v="3"/>
    <n v="1267585.2969696971"/>
    <n v="3802755.8909090916"/>
    <m/>
    <s v="BioRay 20230620"/>
    <m/>
    <m/>
    <m/>
    <x v="0"/>
  </r>
  <r>
    <x v="54"/>
    <x v="4"/>
    <s v="Anchorage"/>
    <s v="Bio-Ray"/>
    <s v="A-1PL-212008"/>
    <s v="A-1PL  Anchorage  Screw 2.0 x 8 mm, Round Hole"/>
    <s v="2.0 x 8"/>
    <s v="L220504801"/>
    <n v="-7"/>
    <n v="65949.40444444443"/>
    <n v="-461645.83111111098"/>
    <m/>
    <m/>
    <n v="20230091"/>
    <s v="Medicona SRL (Guillermo Ramírez-Rep Dominicana)"/>
    <m/>
    <x v="1"/>
  </r>
  <r>
    <x v="54"/>
    <x v="4"/>
    <s v="Anchorage"/>
    <s v="Bio-Ray"/>
    <s v="A-1PIZC-212017"/>
    <s v="A-1P IZC  Anchorage  Screw 2.0 x 17 mm, Half Threaded, Round Hole"/>
    <s v="IZC 2 x 17"/>
    <s v="L220922201"/>
    <n v="-30"/>
    <n v="84287.164444444439"/>
    <n v="-2528614.9333333331"/>
    <s v="COP"/>
    <m/>
    <n v="20230091"/>
    <s v="Medicona SRL (Guillermo Ramírez-Rep Dominicana)"/>
    <m/>
    <x v="1"/>
  </r>
  <r>
    <x v="54"/>
    <x v="4"/>
    <s v="Anchorage"/>
    <s v="Bio-Ray"/>
    <s v="A-1PIZC-212014"/>
    <s v="A-1P IZC  Anchorage  Screw 2.0 x 14 mm, Half Threaded, Round Hole"/>
    <s v="IZC 2 x 14"/>
    <s v="L230305101"/>
    <n v="-30"/>
    <n v="88551.829545454559"/>
    <n v="-2656554.8863636367"/>
    <s v="COP"/>
    <m/>
    <n v="20230091"/>
    <s v="Medicona SRL (Guillermo Ramírez-Rep Dominicana)"/>
    <m/>
    <x v="1"/>
  </r>
  <r>
    <x v="55"/>
    <x v="3"/>
    <s v="Anchorage"/>
    <s v="Bio-Ray"/>
    <s v="A-1PL-212012"/>
    <s v="A-1PL  Anchorage  Screw 2.0 x 12 mm, Round Hole"/>
    <s v="2.0 x 12"/>
    <s v="L230105301"/>
    <n v="-3"/>
    <n v="81594"/>
    <n v="-244782"/>
    <m/>
    <m/>
    <m/>
    <s v="Se devuelven 2x12 en vez de 2x14 por solicitud de Silivia y aprobación de Savir."/>
    <s v="Silvia Tellez"/>
    <x v="0"/>
  </r>
  <r>
    <x v="56"/>
    <x v="4"/>
    <s v="Anchorage"/>
    <s v="Bio-Ray"/>
    <s v="A-1PL-212008"/>
    <s v="A-1PL  Anchorage  Screw 2.0 x 8 mm, Round Hole"/>
    <s v="2.0 x 8"/>
    <s v="L220504801"/>
    <n v="-10"/>
    <n v="65949.40444444443"/>
    <n v="-659494.04444444436"/>
    <m/>
    <m/>
    <n v="20230092"/>
    <s v="Smile Arc (Martinelli)"/>
    <m/>
    <x v="1"/>
  </r>
  <r>
    <x v="48"/>
    <x v="4"/>
    <s v="Anchorage"/>
    <s v="Bio-Ray"/>
    <s v="A-1PL-212010"/>
    <s v="A-1PL  Anchorage  Screw 2.0 x 10 mm, Round Hole"/>
    <s v="2.0 x 10"/>
    <s v="L221110401"/>
    <n v="-6"/>
    <n v="81594"/>
    <n v="-489564"/>
    <m/>
    <m/>
    <n v="20230083"/>
    <s v="Grupo Helix (Panamá - Dra Ilka)"/>
    <m/>
    <x v="1"/>
  </r>
  <r>
    <x v="54"/>
    <x v="2"/>
    <s v="Anchorage"/>
    <s v="Bio-Ray"/>
    <s v="A-1PL-212010"/>
    <s v="A-1PL  Anchorage  Screw 2.0 x 10 mm, Round Hole"/>
    <s v="2.0 x 10"/>
    <s v="L230303301"/>
    <n v="20"/>
    <n v="69875.829545454544"/>
    <n v="1397516.5909090908"/>
    <m/>
    <s v="BioRay 20230502"/>
    <m/>
    <m/>
    <m/>
    <x v="0"/>
  </r>
  <r>
    <x v="56"/>
    <x v="4"/>
    <s v="Anchorage"/>
    <s v="Bio-Ray"/>
    <s v="A-1PL-211508"/>
    <s v="A-1PL  Anchorage  Screw 1.5 x 8 mm, Round Hole"/>
    <s v="1.5 x 8"/>
    <s v="L220602101"/>
    <n v="-5"/>
    <n v="65949.40444444443"/>
    <n v="-329747.02222222218"/>
    <m/>
    <m/>
    <n v="20230092"/>
    <s v="Smile Arc (Martinelli)"/>
    <m/>
    <x v="1"/>
  </r>
  <r>
    <x v="42"/>
    <x v="3"/>
    <s v="Anchorage"/>
    <s v="Bio-Ray"/>
    <s v="A-1PL-212012"/>
    <s v="A-1PL  Anchorage  Screw 2.0 x 12 mm, Round Hole"/>
    <s v="2.0 x 12"/>
    <s v="L230105301"/>
    <n v="-7"/>
    <n v="81594"/>
    <n v="-571158"/>
    <m/>
    <m/>
    <m/>
    <s v="Se devuelven 2x12 en vez de 2x14 por solicitud de Silivia y aprobación de Savir."/>
    <s v="Silvia Telléz"/>
    <x v="0"/>
  </r>
  <r>
    <x v="56"/>
    <x v="4"/>
    <s v="Instrument"/>
    <s v="Bio-Ray"/>
    <n v="3318055"/>
    <s v="Contra Angle Driver set "/>
    <s v="Contra Angulo"/>
    <m/>
    <n v="-1"/>
    <n v="1267585.2969696971"/>
    <n v="-1267585.2969696971"/>
    <m/>
    <m/>
    <n v="20230093"/>
    <s v="MediLine (JJ Grand Prix - Guatemala)"/>
    <m/>
    <x v="2"/>
  </r>
  <r>
    <x v="56"/>
    <x v="4"/>
    <s v="Anchorage"/>
    <s v="Bio-Ray"/>
    <s v="A-1PIZC-212014"/>
    <s v="A-1P IZC  Anchorage  Screw 2.0 x 14 mm, Half Threaded, Round Hole"/>
    <s v="IZC 2 x 14"/>
    <s v="L221113401"/>
    <n v="-18"/>
    <n v="104905"/>
    <n v="-1888290"/>
    <s v="COP"/>
    <m/>
    <n v="20230094"/>
    <s v="MediLine (JJ Grand Prix - Guatemala)"/>
    <m/>
    <x v="2"/>
  </r>
  <r>
    <x v="56"/>
    <x v="4"/>
    <s v="Anchorage"/>
    <s v="Bio-Ray"/>
    <s v="A-1PIZC-212014"/>
    <s v="A-1P IZC  Anchorage  Screw 2.0 x 14 mm, Half Threaded, Round Hole"/>
    <s v="IZC 2 x 14"/>
    <s v="L220603201"/>
    <n v="-2"/>
    <n v="84287.164444444439"/>
    <n v="-168574.32888888888"/>
    <s v="COP"/>
    <m/>
    <n v="20230094"/>
    <s v="MediLine (JJ Grand Prix - Guatemala)"/>
    <m/>
    <x v="2"/>
  </r>
  <r>
    <x v="56"/>
    <x v="4"/>
    <s v="Anchorage"/>
    <s v="Bio-Ray"/>
    <s v="A-1PIZC-212017"/>
    <s v="A-1P IZC  Anchorage  Screw 2.0 x 17 mm, Half Threaded, Round Hole"/>
    <s v="IZC 2 x 17"/>
    <s v="L220922201"/>
    <n v="-8"/>
    <n v="84287.164444444439"/>
    <n v="-674297.31555555551"/>
    <s v="COP"/>
    <m/>
    <n v="20230094"/>
    <s v="MediLine (JJ Grand Prix - Guatemala)"/>
    <m/>
    <x v="2"/>
  </r>
  <r>
    <x v="56"/>
    <x v="4"/>
    <s v="Anchorage"/>
    <s v="Bio-Ray"/>
    <s v="A-1PIZC-212017"/>
    <s v="A-1P IZC  Anchorage  Screw 2.0 x 17 mm, Half Threaded, Round Hole"/>
    <s v="IZC 2 x 17"/>
    <s v="L221110301"/>
    <n v="-3"/>
    <n v="104905"/>
    <n v="-314715"/>
    <s v="COP"/>
    <m/>
    <n v="20230094"/>
    <s v="MediLine (JJ Grand Prix - Guatemala)"/>
    <m/>
    <x v="2"/>
  </r>
  <r>
    <x v="56"/>
    <x v="4"/>
    <s v="Anchorage"/>
    <s v="Bio-Ray"/>
    <s v="A-1PL-211508"/>
    <s v="A-1PL  Anchorage  Screw 1.5 x 8 mm, Round Hole"/>
    <s v="1.5 x 8"/>
    <s v="L211100801"/>
    <n v="-1"/>
    <n v="73331"/>
    <n v="-73331"/>
    <m/>
    <m/>
    <n v="20230095"/>
    <s v="Dr Carlos Ramiro Llusca (Ecuador)"/>
    <m/>
    <x v="1"/>
  </r>
  <r>
    <x v="56"/>
    <x v="4"/>
    <s v="Anchorage"/>
    <s v="Bio-Ray"/>
    <s v="A-1PL-211508"/>
    <s v="A-1PL  Anchorage  Screw 1.5 x 8 mm, Round Hole"/>
    <s v="1.5 x 8"/>
    <s v="L220602101"/>
    <n v="-15"/>
    <n v="65949.40444444443"/>
    <n v="-989241.06666666642"/>
    <m/>
    <m/>
    <n v="20230095"/>
    <s v="Dr Carlos Ramiro Llusca (Ecuador)"/>
    <m/>
    <x v="1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39">
  <r>
    <x v="0"/>
    <x v="0"/>
    <x v="0"/>
    <x v="0"/>
    <n v="3318055"/>
    <s v="Contra Angle Driver set "/>
    <x v="0"/>
    <m/>
    <n v="2"/>
    <n v="2160000"/>
    <n v="4320000"/>
    <m/>
    <m/>
    <m/>
    <m/>
    <m/>
    <m/>
  </r>
  <r>
    <x v="0"/>
    <x v="0"/>
    <x v="0"/>
    <x v="1"/>
    <s v="820-029"/>
    <s v="Mango anclaje rápido, corto-mini implante"/>
    <x v="1"/>
    <n v="49116"/>
    <n v="10"/>
    <n v="357000"/>
    <n v="3570000"/>
    <s v="COP"/>
    <s v="entregado por Elsa Arango"/>
    <m/>
    <m/>
    <m/>
    <m/>
  </r>
  <r>
    <x v="0"/>
    <x v="1"/>
    <x v="0"/>
    <x v="1"/>
    <s v="820-031"/>
    <s v="Extensión mini implante"/>
    <x v="2"/>
    <n v="48791"/>
    <n v="-12"/>
    <n v="90440"/>
    <n v="-1085280"/>
    <m/>
    <m/>
    <m/>
    <m/>
    <m/>
    <m/>
  </r>
  <r>
    <x v="0"/>
    <x v="1"/>
    <x v="0"/>
    <x v="1"/>
    <s v="820-029"/>
    <s v="Mango anclaje rápido, corto-mini implante"/>
    <x v="1"/>
    <n v="48466"/>
    <n v="-19"/>
    <n v="357000"/>
    <n v="-6783000"/>
    <s v="COP"/>
    <m/>
    <m/>
    <m/>
    <m/>
    <m/>
  </r>
  <r>
    <x v="0"/>
    <x v="1"/>
    <x v="0"/>
    <x v="1"/>
    <s v="820-031"/>
    <s v="Extensión mini implante"/>
    <x v="2"/>
    <n v="48141"/>
    <n v="-16"/>
    <n v="90440"/>
    <n v="-1447040"/>
    <m/>
    <m/>
    <m/>
    <m/>
    <m/>
    <m/>
  </r>
  <r>
    <x v="0"/>
    <x v="1"/>
    <x v="0"/>
    <x v="1"/>
    <s v="820-029"/>
    <s v="Mango anclaje rápido, corto-mini implante"/>
    <x v="1"/>
    <n v="47816"/>
    <n v="-20"/>
    <n v="357000"/>
    <n v="-7140000"/>
    <s v="COP"/>
    <m/>
    <m/>
    <m/>
    <m/>
    <m/>
  </r>
  <r>
    <x v="0"/>
    <x v="1"/>
    <x v="0"/>
    <x v="1"/>
    <s v="820-031"/>
    <s v="Extensión mini implante"/>
    <x v="2"/>
    <n v="47491"/>
    <n v="-20"/>
    <n v="90440"/>
    <n v="-1808800"/>
    <m/>
    <m/>
    <m/>
    <m/>
    <m/>
    <m/>
  </r>
  <r>
    <x v="0"/>
    <x v="0"/>
    <x v="1"/>
    <x v="0"/>
    <s v="M-211308"/>
    <s v="A-1PL  Anchorage  Screw 1.3 x 8 mm, Round Hole"/>
    <x v="3"/>
    <s v="L210206901"/>
    <n v="30"/>
    <n v="73331"/>
    <n v="2199930"/>
    <m/>
    <m/>
    <m/>
    <m/>
    <m/>
    <m/>
  </r>
  <r>
    <x v="0"/>
    <x v="0"/>
    <x v="1"/>
    <x v="0"/>
    <s v="A-1PL-211408"/>
    <s v="A-1PL  Anchorage  Screw 1.4 x 8 mm, Round Hole"/>
    <x v="4"/>
    <s v="L210905201"/>
    <n v="4"/>
    <n v="73331"/>
    <n v="293324"/>
    <m/>
    <m/>
    <m/>
    <m/>
    <m/>
    <m/>
  </r>
  <r>
    <x v="0"/>
    <x v="0"/>
    <x v="1"/>
    <x v="0"/>
    <s v="A-1PL-211508"/>
    <s v="A-1PL  Anchorage  Screw 1.5 x 8 mm, Round Hole"/>
    <x v="5"/>
    <s v="L211103501"/>
    <n v="3"/>
    <n v="73331"/>
    <n v="219993"/>
    <m/>
    <m/>
    <m/>
    <m/>
    <m/>
    <m/>
  </r>
  <r>
    <x v="0"/>
    <x v="0"/>
    <x v="1"/>
    <x v="0"/>
    <s v="A-1PL-211508"/>
    <s v="A-1PL  Anchorage  Screw 1.5 x 8 mm, Round Hole"/>
    <x v="5"/>
    <s v="L211100801"/>
    <n v="12"/>
    <n v="73331"/>
    <n v="879972"/>
    <m/>
    <m/>
    <m/>
    <m/>
    <m/>
    <m/>
  </r>
  <r>
    <x v="0"/>
    <x v="0"/>
    <x v="1"/>
    <x v="0"/>
    <s v="A-1PL-211508"/>
    <s v="A-1PL  Anchorage  Screw 1.5 x 8 mm, Round Hole"/>
    <x v="5"/>
    <s v="L220206201"/>
    <n v="1"/>
    <n v="73331"/>
    <n v="73331"/>
    <s v="COP"/>
    <m/>
    <m/>
    <m/>
    <m/>
    <m/>
  </r>
  <r>
    <x v="0"/>
    <x v="0"/>
    <x v="1"/>
    <x v="0"/>
    <s v="A-1PL-211508"/>
    <s v="A-1PL  Anchorage  Screw 1.5 x 8 mm, Round Hole"/>
    <x v="5"/>
    <s v="L211105401"/>
    <n v="5"/>
    <n v="73331"/>
    <n v="366655"/>
    <m/>
    <m/>
    <m/>
    <m/>
    <m/>
    <m/>
  </r>
  <r>
    <x v="0"/>
    <x v="0"/>
    <x v="1"/>
    <x v="0"/>
    <s v="A-1PL-211508"/>
    <s v="A-1PL  Anchorage  Screw 1.5 x 8 mm, Round Hole"/>
    <x v="5"/>
    <s v="L211104201"/>
    <n v="1"/>
    <n v="73331"/>
    <n v="73331"/>
    <m/>
    <m/>
    <m/>
    <m/>
    <m/>
    <m/>
  </r>
  <r>
    <x v="0"/>
    <x v="0"/>
    <x v="1"/>
    <x v="0"/>
    <s v="A-1PL-211508"/>
    <s v="A-1PL  Anchorage  Screw 1.5 x 8 mm, Round Hole"/>
    <x v="5"/>
    <s v="L211008301"/>
    <n v="2"/>
    <n v="73331"/>
    <n v="146662"/>
    <m/>
    <m/>
    <m/>
    <m/>
    <m/>
    <m/>
  </r>
  <r>
    <x v="0"/>
    <x v="0"/>
    <x v="1"/>
    <x v="0"/>
    <s v="A-1PL-211508"/>
    <s v="A-1PL  Anchorage  Screw 1.5 x 8 mm, Round Hole"/>
    <x v="5"/>
    <s v="L211013001"/>
    <n v="1"/>
    <n v="73331"/>
    <n v="73331"/>
    <m/>
    <m/>
    <m/>
    <m/>
    <m/>
    <m/>
  </r>
  <r>
    <x v="0"/>
    <x v="0"/>
    <x v="1"/>
    <x v="0"/>
    <s v="A-1PL-212008"/>
    <s v="A-1PL  Anchorage  Screw 2.0 x 8 mm, Round Hole"/>
    <x v="6"/>
    <s v="L210807001"/>
    <n v="3"/>
    <n v="73331"/>
    <n v="219993"/>
    <m/>
    <m/>
    <m/>
    <m/>
    <m/>
    <m/>
  </r>
  <r>
    <x v="1"/>
    <x v="2"/>
    <x v="1"/>
    <x v="1"/>
    <s v="TSXX-LOA2010"/>
    <s v="TORNILLO SOLUTION LOGIC-A 2.0 MM X 10 MM"/>
    <x v="7"/>
    <s v="EE148352X1"/>
    <n v="60"/>
    <n v="51750"/>
    <n v="3105000"/>
    <m/>
    <s v="FV-105224"/>
    <m/>
    <m/>
    <m/>
    <m/>
  </r>
  <r>
    <x v="0"/>
    <x v="0"/>
    <x v="1"/>
    <x v="0"/>
    <s v="A-1PL-212014"/>
    <s v="A-1PL  Anchorage  Screw 2.0 x 14 mm, Round Hole"/>
    <x v="8"/>
    <s v="L210904601"/>
    <n v="2"/>
    <n v="73331"/>
    <n v="146662"/>
    <m/>
    <m/>
    <m/>
    <m/>
    <m/>
    <m/>
  </r>
  <r>
    <x v="0"/>
    <x v="0"/>
    <x v="1"/>
    <x v="0"/>
    <s v="A-1PL-212014"/>
    <s v="A-1PL  Anchorage  Screw 2.0 x 14 mm, Round Hole"/>
    <x v="8"/>
    <s v="L211203101"/>
    <n v="17"/>
    <n v="73331"/>
    <n v="1246627"/>
    <m/>
    <m/>
    <m/>
    <m/>
    <m/>
    <m/>
  </r>
  <r>
    <x v="0"/>
    <x v="0"/>
    <x v="1"/>
    <x v="0"/>
    <s v="A-1PL-212014"/>
    <s v="A-1PL  Anchorage  Screw 2.0 x 14 mm, Round Hole"/>
    <x v="8"/>
    <s v="L210901401"/>
    <n v="10"/>
    <n v="73331"/>
    <n v="733310"/>
    <m/>
    <m/>
    <m/>
    <m/>
    <m/>
    <m/>
  </r>
  <r>
    <x v="0"/>
    <x v="0"/>
    <x v="1"/>
    <x v="0"/>
    <s v="A-1PS-222012"/>
    <s v="A-1P Anchorage  Screw 2.0 x 12 mm, Square Hole"/>
    <x v="9"/>
    <s v="L220407701"/>
    <n v="8"/>
    <n v="73331"/>
    <n v="586648"/>
    <s v="COP"/>
    <m/>
    <m/>
    <m/>
    <m/>
    <m/>
  </r>
  <r>
    <x v="0"/>
    <x v="0"/>
    <x v="0"/>
    <x v="0"/>
    <s v="SMES #09"/>
    <s v="Expander First generation SMES #09"/>
    <x v="10"/>
    <m/>
    <n v="1"/>
    <m/>
    <m/>
    <m/>
    <m/>
    <m/>
    <m/>
    <m/>
    <m/>
  </r>
  <r>
    <x v="0"/>
    <x v="0"/>
    <x v="0"/>
    <x v="0"/>
    <s v="SMES #11"/>
    <s v="Expander First generation SMES #11"/>
    <x v="11"/>
    <m/>
    <n v="4"/>
    <n v="73.06083650190115"/>
    <n v="292.2433460076046"/>
    <s v="USD"/>
    <m/>
    <m/>
    <m/>
    <m/>
    <m/>
  </r>
  <r>
    <x v="0"/>
    <x v="0"/>
    <x v="1"/>
    <x v="1"/>
    <s v="TSXX-LOA1508"/>
    <s v="TORNILLO SOLUTION LOGIC-A 1.5 MM X 8.0 MM"/>
    <x v="5"/>
    <s v="EE138062X1"/>
    <n v="24"/>
    <n v="61600"/>
    <n v="1478400"/>
    <m/>
    <m/>
    <m/>
    <m/>
    <m/>
    <m/>
  </r>
  <r>
    <x v="0"/>
    <x v="0"/>
    <x v="1"/>
    <x v="1"/>
    <s v="TSXX-LOA1508"/>
    <s v="TORNILLO SOLUTION LOGIC-A 1.5 MM X 8.0 MM"/>
    <x v="5"/>
    <s v="EE138065X1"/>
    <n v="4"/>
    <n v="61600"/>
    <n v="246400"/>
    <m/>
    <m/>
    <m/>
    <m/>
    <m/>
    <m/>
  </r>
  <r>
    <x v="0"/>
    <x v="0"/>
    <x v="1"/>
    <x v="1"/>
    <s v="TSXX-LOA2008"/>
    <s v="TORNILLO SOLUTION LOGIC-A 2.0 MM X 8.0 MM"/>
    <x v="6"/>
    <s v="EE136231X1"/>
    <n v="1"/>
    <n v="61600"/>
    <n v="61600"/>
    <m/>
    <m/>
    <m/>
    <m/>
    <m/>
    <m/>
  </r>
  <r>
    <x v="0"/>
    <x v="0"/>
    <x v="1"/>
    <x v="1"/>
    <s v="TSXX-LOA2014"/>
    <s v="TORNILLO SOLUTION LOGIC-A 2.0 MM X 14 MM"/>
    <x v="8"/>
    <s v="EE138091X1"/>
    <n v="27"/>
    <n v="61600"/>
    <n v="1663200"/>
    <m/>
    <m/>
    <m/>
    <m/>
    <m/>
    <m/>
  </r>
  <r>
    <x v="0"/>
    <x v="0"/>
    <x v="1"/>
    <x v="1"/>
    <s v="TSXX-LOA2014"/>
    <s v="TORNILLO SOLUTION LOGIC-A 2.0 MM X 14 MM"/>
    <x v="8"/>
    <s v="EE138085X1"/>
    <n v="1"/>
    <n v="61600"/>
    <n v="61600"/>
    <m/>
    <m/>
    <m/>
    <m/>
    <m/>
    <m/>
  </r>
  <r>
    <x v="0"/>
    <x v="0"/>
    <x v="1"/>
    <x v="1"/>
    <s v="TSXX-LOA2017"/>
    <s v="TORNILLO SOLUTION LOGIC-A 2.0 MM X 17 MM"/>
    <x v="12"/>
    <s v="EE138094X1"/>
    <n v="34"/>
    <n v="61600"/>
    <n v="2094400"/>
    <m/>
    <m/>
    <m/>
    <m/>
    <m/>
    <m/>
  </r>
  <r>
    <x v="0"/>
    <x v="0"/>
    <x v="1"/>
    <x v="1"/>
    <s v="TSXX-LOACE1508"/>
    <s v="TORNILLO SOLUTION LOGIC-A CABEZA ESFÉRICA 1.5MM X 8.0MM"/>
    <x v="13"/>
    <s v="EE138096X1"/>
    <n v="18"/>
    <n v="61600"/>
    <n v="1108800"/>
    <m/>
    <m/>
    <m/>
    <m/>
    <m/>
    <m/>
  </r>
  <r>
    <x v="0"/>
    <x v="0"/>
    <x v="1"/>
    <x v="1"/>
    <s v="TSXX-LOART2012"/>
    <s v="TORNILLO SOLUTION LOGIC-A ROSCA TOTAL 2.0MM X 12MM"/>
    <x v="14"/>
    <s v="EE138101X1"/>
    <n v="10"/>
    <n v="61600"/>
    <n v="616000"/>
    <m/>
    <m/>
    <m/>
    <m/>
    <m/>
    <m/>
  </r>
  <r>
    <x v="0"/>
    <x v="0"/>
    <x v="0"/>
    <x v="0"/>
    <s v="103-11"/>
    <s v="Expansores 3ra generación, 1 llave"/>
    <x v="15"/>
    <m/>
    <n v="7"/>
    <m/>
    <m/>
    <m/>
    <m/>
    <m/>
    <m/>
    <m/>
    <m/>
  </r>
  <r>
    <x v="0"/>
    <x v="0"/>
    <x v="1"/>
    <x v="1"/>
    <s v="TSXX-LOA2012"/>
    <s v="TORNILLO SOLUTION LOGIC-A 2.0 MM X 12 MM"/>
    <x v="16"/>
    <s v="EE138084X1"/>
    <n v="1"/>
    <n v="61600"/>
    <n v="61600"/>
    <m/>
    <m/>
    <m/>
    <m/>
    <m/>
    <m/>
  </r>
  <r>
    <x v="0"/>
    <x v="0"/>
    <x v="1"/>
    <x v="1"/>
    <s v="TSXX-LOA2012"/>
    <s v="TORNILLO SOLUTION LOGIC-A 2.0 MM X 12 MM"/>
    <x v="16"/>
    <s v="EE138079X1"/>
    <n v="2"/>
    <n v="61600"/>
    <n v="123200"/>
    <m/>
    <m/>
    <m/>
    <m/>
    <m/>
    <m/>
  </r>
  <r>
    <x v="0"/>
    <x v="0"/>
    <x v="1"/>
    <x v="0"/>
    <s v="A-1PL-212012"/>
    <s v="A-1PL  Anchorage  Screw 2.0 x 12 mm, Round Hole"/>
    <x v="16"/>
    <s v="L220701501"/>
    <n v="12"/>
    <n v="73331"/>
    <n v="879972"/>
    <m/>
    <m/>
    <m/>
    <m/>
    <m/>
    <m/>
  </r>
  <r>
    <x v="2"/>
    <x v="2"/>
    <x v="1"/>
    <x v="1"/>
    <s v="TSXX-LOA2010"/>
    <s v="TORNILLO SOLUTION LOGIC-A 2.0 MM X 10 MM"/>
    <x v="7"/>
    <s v="EE162876X1"/>
    <n v="100"/>
    <n v="51750"/>
    <n v="5175000"/>
    <m/>
    <s v="FV-124648"/>
    <m/>
    <m/>
    <m/>
    <m/>
  </r>
  <r>
    <x v="3"/>
    <x v="3"/>
    <x v="1"/>
    <x v="0"/>
    <s v="A-1PL-212008"/>
    <s v="A-1PL  Anchorage  Screw 2.0 x 8 mm, Round Hole"/>
    <x v="6"/>
    <s v="L210709801"/>
    <n v="5"/>
    <n v="73331"/>
    <n v="366655"/>
    <m/>
    <m/>
    <m/>
    <m/>
    <s v="Silvia Tellez"/>
    <m/>
  </r>
  <r>
    <x v="4"/>
    <x v="1"/>
    <x v="0"/>
    <x v="0"/>
    <n v="3308050"/>
    <s v="Handle Universal "/>
    <x v="17"/>
    <s v="NA"/>
    <n v="3"/>
    <n v="675000"/>
    <n v="2025000"/>
    <s v="COP"/>
    <m/>
    <m/>
    <s v="Entregados por Dra Elsa "/>
    <m/>
    <m/>
  </r>
  <r>
    <x v="4"/>
    <x v="4"/>
    <x v="0"/>
    <x v="0"/>
    <n v="3308050"/>
    <s v="Handle Universal "/>
    <x v="17"/>
    <s v="NA"/>
    <n v="-2"/>
    <n v="675000"/>
    <n v="-1350000"/>
    <s v="COP"/>
    <m/>
    <n v="20220040"/>
    <s v="Medicona SRL (Guillermo Ramírez-Rep Dominicana)"/>
    <m/>
    <s v="Conny"/>
  </r>
  <r>
    <x v="4"/>
    <x v="4"/>
    <x v="1"/>
    <x v="0"/>
    <s v="A-1PIZC-212017"/>
    <s v="A-1P IZC  Anchorage  Screw 2.0 x 17 mm, Half Threaded, Round Hole"/>
    <x v="18"/>
    <s v="L210901201"/>
    <n v="-3"/>
    <n v="73331"/>
    <n v="-219993"/>
    <s v="COP"/>
    <m/>
    <n v="20220040"/>
    <s v="Medicona SRL (Guillermo Ramírez-Rep Dominicana)"/>
    <m/>
    <s v="Conny"/>
  </r>
  <r>
    <x v="4"/>
    <x v="4"/>
    <x v="1"/>
    <x v="0"/>
    <s v="A-1PIZC-212017"/>
    <s v="A-1P IZC  Anchorage  Screw 2.0 x 17 mm, Half Threaded, Round Hole"/>
    <x v="18"/>
    <s v="L210611801"/>
    <n v="-2"/>
    <n v="73331"/>
    <n v="-146662"/>
    <s v="COP"/>
    <m/>
    <n v="20220040"/>
    <s v="Medicona SRL (Guillermo Ramírez-Rep Dominicana)"/>
    <m/>
    <s v="Conny"/>
  </r>
  <r>
    <x v="4"/>
    <x v="4"/>
    <x v="1"/>
    <x v="0"/>
    <s v="A-1PL-211508"/>
    <s v="A-1PL  Anchorage  Screw 1.5 x 8 mm, Round Hole"/>
    <x v="5"/>
    <s v="L220206201"/>
    <n v="-1"/>
    <n v="73331"/>
    <n v="-73331"/>
    <s v="COP"/>
    <m/>
    <n v="20220040"/>
    <s v="Medicona SRL (Guillermo Ramírez-Rep Dominicana)"/>
    <m/>
    <s v="Conny"/>
  </r>
  <r>
    <x v="4"/>
    <x v="4"/>
    <x v="1"/>
    <x v="0"/>
    <s v="A-1PL-211508"/>
    <s v="A-1PL  Anchorage  Screw 1.5 x 8 mm, Round Hole"/>
    <x v="5"/>
    <s v="L211105401"/>
    <n v="-5"/>
    <n v="73331"/>
    <n v="-366655"/>
    <m/>
    <m/>
    <n v="20220040"/>
    <s v="Medicona SRL (Guillermo Ramírez-Rep Dominicana)"/>
    <m/>
    <s v="Conny"/>
  </r>
  <r>
    <x v="4"/>
    <x v="4"/>
    <x v="1"/>
    <x v="0"/>
    <s v="A-1PL-211508"/>
    <s v="A-1PL  Anchorage  Screw 1.5 x 8 mm, Round Hole"/>
    <x v="5"/>
    <s v="L211104201"/>
    <n v="-1"/>
    <n v="73331"/>
    <n v="-73331"/>
    <m/>
    <m/>
    <n v="20220040"/>
    <s v="Medicona SRL (Guillermo Ramírez-Rep Dominicana)"/>
    <m/>
    <s v="Conny"/>
  </r>
  <r>
    <x v="4"/>
    <x v="4"/>
    <x v="1"/>
    <x v="0"/>
    <s v="A-1PL-211508"/>
    <s v="A-1PL  Anchorage  Screw 1.5 x 8 mm, Round Hole"/>
    <x v="5"/>
    <s v="L211008301"/>
    <n v="-2"/>
    <n v="73331"/>
    <n v="-146662"/>
    <m/>
    <m/>
    <n v="20220040"/>
    <s v="Medicona SRL (Guillermo Ramírez-Rep Dominicana)"/>
    <m/>
    <s v="Conny"/>
  </r>
  <r>
    <x v="4"/>
    <x v="4"/>
    <x v="1"/>
    <x v="0"/>
    <s v="A-1PL-211508"/>
    <s v="A-1PL  Anchorage  Screw 1.5 x 8 mm, Round Hole"/>
    <x v="5"/>
    <s v="L211013001"/>
    <n v="-1"/>
    <n v="73331"/>
    <n v="-73331"/>
    <m/>
    <m/>
    <n v="20220040"/>
    <s v="Medicona SRL (Guillermo Ramírez-Rep Dominicana)"/>
    <m/>
    <s v="Conny"/>
  </r>
  <r>
    <x v="4"/>
    <x v="4"/>
    <x v="1"/>
    <x v="0"/>
    <s v="A-1PL-212008"/>
    <s v="A-1PL  Anchorage  Screw 2.0 x 8 mm, Round Hole"/>
    <x v="6"/>
    <s v="L210807001"/>
    <n v="-3"/>
    <n v="73331"/>
    <n v="-219993"/>
    <m/>
    <m/>
    <n v="20220040"/>
    <s v="Medicona SRL (Guillermo Ramírez-Rep Dominicana)"/>
    <m/>
    <s v="Conny"/>
  </r>
  <r>
    <x v="4"/>
    <x v="4"/>
    <x v="1"/>
    <x v="0"/>
    <s v="A-1PL-212008"/>
    <s v="A-1PL  Anchorage  Screw 2.0 x 8 mm, Round Hole"/>
    <x v="6"/>
    <s v="L210709801"/>
    <n v="-5"/>
    <n v="73331"/>
    <n v="-366655"/>
    <m/>
    <m/>
    <n v="20220040"/>
    <s v="Medicona SRL (Guillermo Ramírez-Rep Dominicana)"/>
    <m/>
    <s v="Conny"/>
  </r>
  <r>
    <x v="5"/>
    <x v="2"/>
    <x v="1"/>
    <x v="1"/>
    <s v="TSXX-LOA2010"/>
    <s v="TORNILLO SOLUTION LOGIC-A 2.0 MM X 10 MM"/>
    <x v="7"/>
    <s v="EE180815X1"/>
    <n v="71"/>
    <n v="51750"/>
    <n v="3674250"/>
    <s v="COP"/>
    <s v="SAMPEDRO FV 147067"/>
    <m/>
    <m/>
    <m/>
    <m/>
  </r>
  <r>
    <x v="6"/>
    <x v="2"/>
    <x v="1"/>
    <x v="1"/>
    <s v="TSXX-LOA2010"/>
    <s v="TORNILLO SOLUTION LOGIC-A 2.0 MM X 10 MM"/>
    <x v="7"/>
    <s v="EE182212X1"/>
    <n v="29"/>
    <n v="51750"/>
    <n v="1500750"/>
    <s v="COP"/>
    <s v="SAMPEDRO FV 150118"/>
    <m/>
    <m/>
    <m/>
    <m/>
  </r>
  <r>
    <x v="4"/>
    <x v="4"/>
    <x v="1"/>
    <x v="0"/>
    <s v="A-1PL-212012"/>
    <s v="A-1PL  Anchorage  Screw 2.0 x 12 mm, Round Hole"/>
    <x v="16"/>
    <s v="L220701501"/>
    <n v="-8"/>
    <n v="73331"/>
    <n v="-586648"/>
    <m/>
    <m/>
    <n v="20220040"/>
    <s v="Medicona SRL (Guillermo Ramírez-Rep Dominicana)"/>
    <m/>
    <s v="Conny"/>
  </r>
  <r>
    <x v="4"/>
    <x v="4"/>
    <x v="1"/>
    <x v="0"/>
    <s v="A-1PL-212014"/>
    <s v="A-1PL  Anchorage  Screw 2.0 x 14 mm, Round Hole"/>
    <x v="8"/>
    <s v="L211203101"/>
    <n v="-1"/>
    <n v="73331"/>
    <n v="-73331"/>
    <m/>
    <m/>
    <n v="20220040"/>
    <s v="Medicona SRL (Guillermo Ramírez-Rep Dominicana)"/>
    <m/>
    <s v="Conny"/>
  </r>
  <r>
    <x v="7"/>
    <x v="3"/>
    <x v="1"/>
    <x v="1"/>
    <s v="TSXX-LOA2014"/>
    <s v="TORNILLO SOLUTION LOGIC-A 2.0 MM X 14 MM"/>
    <x v="8"/>
    <s v="EE138085X1"/>
    <n v="-1"/>
    <n v="61600"/>
    <n v="-61600"/>
    <m/>
    <m/>
    <m/>
    <m/>
    <s v="Virgina Hurtado"/>
    <m/>
  </r>
  <r>
    <x v="7"/>
    <x v="3"/>
    <x v="1"/>
    <x v="1"/>
    <s v="TSXX-LOA2014"/>
    <s v="TORNILLO SOLUTION LOGIC-A 2.0 MM X 14 MM"/>
    <x v="8"/>
    <s v="EE138091X1"/>
    <n v="-1"/>
    <n v="61600"/>
    <n v="-61600"/>
    <m/>
    <m/>
    <m/>
    <m/>
    <s v="Virgina Hurtado"/>
    <m/>
  </r>
  <r>
    <x v="8"/>
    <x v="3"/>
    <x v="1"/>
    <x v="1"/>
    <s v="TSXX-LOA2014"/>
    <s v="TORNILLO SOLUTION LOGIC-A 2.0 MM X 14 MM"/>
    <x v="8"/>
    <s v="EE142003X1"/>
    <n v="2"/>
    <n v="61600"/>
    <n v="123200"/>
    <m/>
    <m/>
    <m/>
    <m/>
    <s v="Virgina Hurtado"/>
    <m/>
  </r>
  <r>
    <x v="9"/>
    <x v="1"/>
    <x v="0"/>
    <x v="0"/>
    <n v="3318225"/>
    <s v="Blade for Engine"/>
    <x v="19"/>
    <s v="NA"/>
    <n v="-4"/>
    <n v="153420.53519000002"/>
    <n v="-613682.1407600001"/>
    <s v="COP"/>
    <m/>
    <m/>
    <s v="Solicitud Dra Elsa Arango"/>
    <m/>
    <m/>
  </r>
  <r>
    <x v="10"/>
    <x v="3"/>
    <x v="1"/>
    <x v="1"/>
    <s v="TSXX-LOA2012"/>
    <s v="TORNILLO SOLUTION LOGIC-A 2.0 MM X 12 MM"/>
    <x v="16"/>
    <s v="EE120650X1"/>
    <n v="2"/>
    <n v="51750"/>
    <n v="103500"/>
    <m/>
    <m/>
    <m/>
    <m/>
    <s v="Silvia Tellez"/>
    <m/>
  </r>
  <r>
    <x v="10"/>
    <x v="3"/>
    <x v="1"/>
    <x v="1"/>
    <s v="TSXX-LOA2012"/>
    <s v="TORNILLO SOLUTION LOGIC-A 2.0 MM X 12 MM"/>
    <x v="16"/>
    <s v="EE136237X1"/>
    <n v="2"/>
    <n v="51750"/>
    <n v="103500"/>
    <m/>
    <m/>
    <m/>
    <m/>
    <s v="Silvia Tellez"/>
    <m/>
  </r>
  <r>
    <x v="10"/>
    <x v="3"/>
    <x v="1"/>
    <x v="1"/>
    <s v="TSXX-LOA2012"/>
    <s v="TORNILLO SOLUTION LOGIC-A 2.0 MM X 12 MM"/>
    <x v="16"/>
    <s v="EE133307X1"/>
    <n v="1"/>
    <n v="51750"/>
    <n v="51750"/>
    <m/>
    <m/>
    <m/>
    <m/>
    <s v="Silvia Tellez"/>
    <m/>
  </r>
  <r>
    <x v="10"/>
    <x v="5"/>
    <x v="1"/>
    <x v="1"/>
    <s v="TSXX-LOA2012"/>
    <s v="TORNILLO SOLUTION LOGIC-A 2.0 MM X 12 MM"/>
    <x v="16"/>
    <s v="EE120650X1"/>
    <n v="-2"/>
    <n v="51750"/>
    <n v="-103500"/>
    <m/>
    <m/>
    <m/>
    <s v="Donación Dr Joaquín Ariza"/>
    <m/>
    <m/>
  </r>
  <r>
    <x v="10"/>
    <x v="5"/>
    <x v="1"/>
    <x v="1"/>
    <s v="TSXX-LOA2012"/>
    <s v="TORNILLO SOLUTION LOGIC-A 2.0 MM X 12 MM"/>
    <x v="16"/>
    <s v="EE136237X1"/>
    <n v="-2"/>
    <n v="51750"/>
    <n v="-103500"/>
    <m/>
    <m/>
    <m/>
    <s v="Donación Dr Joaquín Ariza"/>
    <m/>
    <m/>
  </r>
  <r>
    <x v="10"/>
    <x v="5"/>
    <x v="1"/>
    <x v="1"/>
    <s v="TSXX-LOA2012"/>
    <s v="TORNILLO SOLUTION LOGIC-A 2.0 MM X 12 MM"/>
    <x v="16"/>
    <s v="EE133307X1"/>
    <n v="-1"/>
    <n v="51750"/>
    <n v="-51750"/>
    <m/>
    <m/>
    <m/>
    <s v="Donación Dr Joaquín Ariza"/>
    <m/>
    <m/>
  </r>
  <r>
    <x v="11"/>
    <x v="2"/>
    <x v="0"/>
    <x v="0"/>
    <n v="3308050"/>
    <s v="Handle Universal "/>
    <x v="17"/>
    <s v="NA"/>
    <n v="48"/>
    <n v="505243.49166666658"/>
    <n v="24251687.599999994"/>
    <s v="COP"/>
    <s v="BioRay 20230116"/>
    <m/>
    <m/>
    <m/>
    <m/>
  </r>
  <r>
    <x v="11"/>
    <x v="2"/>
    <x v="1"/>
    <x v="0"/>
    <s v="A-1PIZC-212014"/>
    <s v="A-1P IZC  Anchorage  Screw 2.0 x 14 mm, Half Threaded, Round Hole"/>
    <x v="20"/>
    <s v="L221108401"/>
    <n v="100"/>
    <n v="84287.164444444439"/>
    <n v="8428716.444444444"/>
    <s v="COP"/>
    <s v="BioRay 20230116"/>
    <m/>
    <m/>
    <m/>
    <m/>
  </r>
  <r>
    <x v="11"/>
    <x v="2"/>
    <x v="1"/>
    <x v="0"/>
    <s v="A-1PIZC-212017"/>
    <s v="A-1P IZC  Anchorage  Screw 2.0 x 17 mm, Half Threaded, Round Hole"/>
    <x v="18"/>
    <s v="L220922201"/>
    <n v="50"/>
    <n v="84287.164444444439"/>
    <n v="4214358.222222222"/>
    <s v="COP"/>
    <s v="BioRay 20230116"/>
    <m/>
    <m/>
    <m/>
    <m/>
  </r>
  <r>
    <x v="11"/>
    <x v="2"/>
    <x v="1"/>
    <x v="0"/>
    <s v="A-1PL-211508"/>
    <s v="A-1PL  Anchorage  Screw 1.5 x 8 mm, Round Hole"/>
    <x v="5"/>
    <s v="L220602101"/>
    <n v="1"/>
    <n v="65949.40444444443"/>
    <n v="65949.40444444443"/>
    <m/>
    <s v="BioRay 20230116"/>
    <m/>
    <m/>
    <m/>
    <m/>
  </r>
  <r>
    <x v="11"/>
    <x v="2"/>
    <x v="1"/>
    <x v="0"/>
    <s v="A-1PL-211508"/>
    <s v="A-1PL  Anchorage  Screw 1.5 x 8 mm, Round Hole"/>
    <x v="5"/>
    <s v="L220602101"/>
    <n v="34"/>
    <n v="65949.40444444443"/>
    <n v="2242279.7511111107"/>
    <m/>
    <s v="BioRay 20230116"/>
    <m/>
    <m/>
    <m/>
    <m/>
  </r>
  <r>
    <x v="11"/>
    <x v="2"/>
    <x v="1"/>
    <x v="0"/>
    <s v="A-1PL-211508"/>
    <s v="A-1PL  Anchorage  Screw 1.5 x 8 mm, Round Hole"/>
    <x v="5"/>
    <s v="L211100801"/>
    <n v="35"/>
    <n v="65949.40444444443"/>
    <n v="2308229.1555555551"/>
    <m/>
    <s v="BioRay 20230116"/>
    <m/>
    <m/>
    <m/>
    <m/>
  </r>
  <r>
    <x v="11"/>
    <x v="2"/>
    <x v="1"/>
    <x v="0"/>
    <s v="A-1PL-212008"/>
    <s v="A-1PL  Anchorage  Screw 2.0 x 8 mm, Round Hole"/>
    <x v="6"/>
    <s v="L220504801"/>
    <n v="60"/>
    <n v="65949.40444444443"/>
    <n v="3956964.2666666657"/>
    <m/>
    <s v="BioRay 20230116"/>
    <m/>
    <m/>
    <m/>
    <m/>
  </r>
  <r>
    <x v="0"/>
    <x v="0"/>
    <x v="1"/>
    <x v="0"/>
    <s v="A-1PL-212010"/>
    <s v="A-1PL  Anchorage  Screw 2.0 x 10 mm, Round Hole"/>
    <x v="7"/>
    <s v="L220206201"/>
    <n v="3"/>
    <n v="73331"/>
    <n v="219993"/>
    <s v="COP"/>
    <m/>
    <m/>
    <m/>
    <m/>
    <m/>
  </r>
  <r>
    <x v="3"/>
    <x v="3"/>
    <x v="1"/>
    <x v="0"/>
    <s v="A-1PL-212010"/>
    <s v="A-1PL  Anchorage  Screw 2.0 x 10 mm, Round Hole"/>
    <x v="7"/>
    <s v="L211108901"/>
    <n v="12"/>
    <n v="73331"/>
    <n v="879972"/>
    <m/>
    <m/>
    <m/>
    <m/>
    <s v="Silvia Tellez"/>
    <m/>
  </r>
  <r>
    <x v="11"/>
    <x v="4"/>
    <x v="1"/>
    <x v="0"/>
    <s v="A-1PIZC-212014"/>
    <s v="A-1P IZC  Anchorage  Screw 2.0 x 14 mm, Half Threaded, Round Hole"/>
    <x v="20"/>
    <s v="L220812801"/>
    <n v="-10"/>
    <n v="73331"/>
    <n v="-733310"/>
    <s v="COP"/>
    <m/>
    <n v="20230026"/>
    <s v="MediLine (JJ Grand Prix - Guatemala)"/>
    <m/>
    <s v="Catalina"/>
  </r>
  <r>
    <x v="11"/>
    <x v="4"/>
    <x v="1"/>
    <x v="0"/>
    <s v="A-1PIZC-212017"/>
    <s v="A-1P IZC  Anchorage  Screw 2.0 x 17 mm, Half Threaded, Round Hole"/>
    <x v="18"/>
    <s v="L210901201"/>
    <n v="-10"/>
    <n v="73331"/>
    <n v="-733310"/>
    <s v="COP"/>
    <m/>
    <n v="20230026"/>
    <s v="MediLine (JJ Grand Prix - Guatemala)"/>
    <m/>
    <s v="Catalina"/>
  </r>
  <r>
    <x v="11"/>
    <x v="4"/>
    <x v="1"/>
    <x v="0"/>
    <s v="A-1PL-211508"/>
    <s v="A-1PL  Anchorage  Screw 1.5 x 8 mm, Round Hole"/>
    <x v="5"/>
    <s v="L220602101"/>
    <n v="-1"/>
    <n v="65949.40444444443"/>
    <n v="-65949.40444444443"/>
    <m/>
    <m/>
    <n v="20230026"/>
    <s v="MediLine (JJ Grand Prix - Guatemala)"/>
    <m/>
    <s v="Catalina"/>
  </r>
  <r>
    <x v="11"/>
    <x v="4"/>
    <x v="1"/>
    <x v="0"/>
    <s v="A-1PL-211508"/>
    <s v="A-1PL  Anchorage  Screw 1.5 x 8 mm, Round Hole"/>
    <x v="5"/>
    <s v="L211103501"/>
    <n v="-3"/>
    <n v="73331"/>
    <n v="-219993"/>
    <m/>
    <m/>
    <n v="20230026"/>
    <s v="MediLine (JJ Grand Prix - Guatemala)"/>
    <m/>
    <s v="Catalina"/>
  </r>
  <r>
    <x v="11"/>
    <x v="4"/>
    <x v="1"/>
    <x v="0"/>
    <s v="A-1PL-211508"/>
    <s v="A-1PL  Anchorage  Screw 1.5 x 8 mm, Round Hole"/>
    <x v="5"/>
    <s v="L211100801"/>
    <n v="-16"/>
    <n v="73331"/>
    <n v="-1173296"/>
    <m/>
    <m/>
    <n v="20230026"/>
    <s v="MediLine (JJ Grand Prix - Guatemala)"/>
    <m/>
    <s v="Catalina"/>
  </r>
  <r>
    <x v="4"/>
    <x v="4"/>
    <x v="1"/>
    <x v="0"/>
    <s v="A-1PL-212010"/>
    <s v="A-1PL  Anchorage  Screw 2.0 x 10 mm, Round Hole"/>
    <x v="7"/>
    <s v="L220206201"/>
    <n v="-3"/>
    <n v="73331"/>
    <n v="-219993"/>
    <s v="COP"/>
    <m/>
    <n v="20220040"/>
    <s v="Medicona SRL (Guillermo Ramírez-Rep Dominicana)"/>
    <m/>
    <s v="Conny"/>
  </r>
  <r>
    <x v="4"/>
    <x v="4"/>
    <x v="1"/>
    <x v="0"/>
    <s v="A-1PL-212010"/>
    <s v="A-1PL  Anchorage  Screw 2.0 x 10 mm, Round Hole"/>
    <x v="7"/>
    <s v="L211108901"/>
    <n v="-12"/>
    <n v="73331"/>
    <n v="-879972"/>
    <m/>
    <m/>
    <n v="20220040"/>
    <s v="Medicona SRL (Guillermo Ramírez-Rep Dominicana)"/>
    <m/>
    <s v="Conny"/>
  </r>
  <r>
    <x v="11"/>
    <x v="2"/>
    <x v="1"/>
    <x v="0"/>
    <s v="A-1PL-212010"/>
    <s v="A-1PL  Anchorage  Screw 2.0 x 10 mm, Round Hole"/>
    <x v="7"/>
    <s v="L220923001"/>
    <n v="50"/>
    <n v="65949.40444444443"/>
    <n v="3297470.2222222215"/>
    <m/>
    <s v="BioRay 20230116"/>
    <m/>
    <m/>
    <m/>
    <m/>
  </r>
  <r>
    <x v="11"/>
    <x v="4"/>
    <x v="1"/>
    <x v="1"/>
    <s v="TSXX-LOA1508"/>
    <s v="TORNILLO SOLUTION LOGIC-A 1.5 MM X 8.0 MM"/>
    <x v="5"/>
    <s v="EE138062X1"/>
    <n v="-24"/>
    <n v="61600"/>
    <n v="-1478400"/>
    <m/>
    <m/>
    <n v="20230027"/>
    <s v="Global Connection &amp; Innovation LLC (Mauricio Arbelaez - USA)"/>
    <m/>
    <s v="Catalina"/>
  </r>
  <r>
    <x v="11"/>
    <x v="4"/>
    <x v="1"/>
    <x v="1"/>
    <s v="TSXX-LOA1508"/>
    <s v="TORNILLO SOLUTION LOGIC-A 1.5 MM X 8.0 MM"/>
    <x v="5"/>
    <s v="EE138065X1"/>
    <n v="-4"/>
    <n v="61600"/>
    <n v="-246400"/>
    <m/>
    <m/>
    <n v="20230027"/>
    <s v="Global Connection &amp; Innovation LLC (Mauricio Arbelaez - USA)"/>
    <m/>
    <s v="Catalina"/>
  </r>
  <r>
    <x v="11"/>
    <x v="4"/>
    <x v="1"/>
    <x v="1"/>
    <s v="TSXX-LOA2008"/>
    <s v="TORNILLO SOLUTION LOGIC-A 2.0 MM X 8.0 MM"/>
    <x v="6"/>
    <s v="EE136231X1"/>
    <n v="-1"/>
    <n v="61600"/>
    <n v="-61600"/>
    <m/>
    <m/>
    <n v="20230027"/>
    <s v="Global Connection &amp; Innovation LLC (Mauricio Arbelaez - USA)"/>
    <m/>
    <s v="Catalina"/>
  </r>
  <r>
    <x v="11"/>
    <x v="4"/>
    <x v="1"/>
    <x v="1"/>
    <s v="TSXX-LOA2014"/>
    <s v="TORNILLO SOLUTION LOGIC-A 2.0 MM X 14 MM"/>
    <x v="8"/>
    <s v="EE142003X1"/>
    <n v="-2"/>
    <n v="61600"/>
    <n v="-123200"/>
    <m/>
    <m/>
    <n v="20230027"/>
    <s v="Global Connection &amp; Innovation LLC (Mauricio Arbelaez - USA)"/>
    <m/>
    <s v="Catalina"/>
  </r>
  <r>
    <x v="11"/>
    <x v="4"/>
    <x v="1"/>
    <x v="1"/>
    <s v="TSXX-LOA2014"/>
    <s v="TORNILLO SOLUTION LOGIC-A 2.0 MM X 14 MM"/>
    <x v="8"/>
    <s v="EE138091X1"/>
    <n v="-8"/>
    <n v="61600"/>
    <n v="-492800"/>
    <m/>
    <m/>
    <n v="20230027"/>
    <s v="Global Connection &amp; Innovation LLC (Mauricio Arbelaez - USA)"/>
    <m/>
    <s v="Catalina"/>
  </r>
  <r>
    <x v="11"/>
    <x v="4"/>
    <x v="1"/>
    <x v="1"/>
    <s v="TSXX-LOACE1508"/>
    <s v="TORNILLO SOLUTION LOGIC-A CABEZA ESFÉRICA 1.5MM X 8.0MM"/>
    <x v="13"/>
    <s v="EE138096X1"/>
    <n v="-18"/>
    <n v="61600"/>
    <n v="-1108800"/>
    <m/>
    <m/>
    <n v="20230027"/>
    <s v="Global Connection &amp; Innovation LLC (Mauricio Arbelaez - USA)"/>
    <m/>
    <s v="Catalina"/>
  </r>
  <r>
    <x v="11"/>
    <x v="4"/>
    <x v="1"/>
    <x v="1"/>
    <s v="TSXX-LOA2012"/>
    <s v="TORNILLO SOLUTION LOGIC-A 2.0 MM X 12 MM"/>
    <x v="16"/>
    <s v="EE138084X1"/>
    <n v="-1"/>
    <n v="61600"/>
    <n v="-61600"/>
    <m/>
    <m/>
    <n v="20230027"/>
    <s v="Global Connection &amp; Innovation LLC (Mauricio Arbelaez - USA)"/>
    <m/>
    <s v="Catalina"/>
  </r>
  <r>
    <x v="11"/>
    <x v="4"/>
    <x v="1"/>
    <x v="1"/>
    <s v="TSXX-LOA2012"/>
    <s v="TORNILLO SOLUTION LOGIC-A 2.0 MM X 12 MM"/>
    <x v="16"/>
    <s v="EE138079X1"/>
    <n v="-2"/>
    <n v="61600"/>
    <n v="-123200"/>
    <m/>
    <m/>
    <n v="20230027"/>
    <s v="Global Connection &amp; Innovation LLC (Mauricio Arbelaez - USA)"/>
    <m/>
    <s v="Catalina"/>
  </r>
  <r>
    <x v="11"/>
    <x v="2"/>
    <x v="1"/>
    <x v="0"/>
    <s v="A-1PL-212012"/>
    <s v="A-1PL  Anchorage  Screw 2.0 x 12 mm, Round Hole"/>
    <x v="16"/>
    <s v="L221107201"/>
    <n v="24"/>
    <n v="65949.40444444443"/>
    <n v="1582785.7066666663"/>
    <m/>
    <s v="BioRay 20230116"/>
    <m/>
    <m/>
    <m/>
    <m/>
  </r>
  <r>
    <x v="11"/>
    <x v="2"/>
    <x v="1"/>
    <x v="0"/>
    <s v="A-1PL-212012"/>
    <s v="A-1PL  Anchorage  Screw 2.0 x 12 mm, Round Hole"/>
    <x v="16"/>
    <s v="L221107201"/>
    <n v="77"/>
    <n v="65949.40444444443"/>
    <n v="5078104.142222221"/>
    <m/>
    <s v="BioRay 20230116"/>
    <m/>
    <m/>
    <m/>
    <m/>
  </r>
  <r>
    <x v="11"/>
    <x v="4"/>
    <x v="1"/>
    <x v="0"/>
    <s v="A-1PL-212012"/>
    <s v="A-1PL  Anchorage  Screw 2.0 x 12 mm, Round Hole"/>
    <x v="16"/>
    <s v="L221107201"/>
    <n v="-20"/>
    <n v="65949.40444444443"/>
    <n v="-1318988.0888888887"/>
    <m/>
    <m/>
    <n v="20230026"/>
    <s v="MediLine (JJ Grand Prix - Guatemala)"/>
    <m/>
    <s v="Catalina"/>
  </r>
  <r>
    <x v="12"/>
    <x v="4"/>
    <x v="1"/>
    <x v="0"/>
    <s v="A-1PIZC-212014"/>
    <s v="A-1P IZC  Anchorage  Screw 2.0 x 14 mm, Half Threaded, Round Hole"/>
    <x v="20"/>
    <s v="L220812801"/>
    <n v="-9"/>
    <n v="73331"/>
    <n v="-659979"/>
    <s v="COP"/>
    <m/>
    <n v="20230028"/>
    <s v="Smile Arc (Martinelli)"/>
    <m/>
    <s v="Conny"/>
  </r>
  <r>
    <x v="12"/>
    <x v="4"/>
    <x v="1"/>
    <x v="0"/>
    <s v="A-1PIZC-212017"/>
    <s v="A-1P IZC  Anchorage  Screw 2.0 x 17 mm, Half Threaded, Round Hole"/>
    <x v="18"/>
    <s v="L220922201"/>
    <n v="-2"/>
    <n v="84287.164444444439"/>
    <n v="-168574.32888888888"/>
    <s v="COP"/>
    <m/>
    <n v="20230028"/>
    <s v="Smile Arc (Martinelli)"/>
    <m/>
    <s v="Conny"/>
  </r>
  <r>
    <x v="11"/>
    <x v="2"/>
    <x v="1"/>
    <x v="0"/>
    <s v="A-1PL-212010"/>
    <s v="A-1PL  Anchorage  Screw 2.0 x 10 mm, Round Hole"/>
    <x v="7"/>
    <s v="L221110401"/>
    <n v="10"/>
    <n v="65949.40444444443"/>
    <n v="659494.04444444436"/>
    <m/>
    <s v="BioRay 20230116"/>
    <m/>
    <m/>
    <m/>
    <m/>
  </r>
  <r>
    <x v="12"/>
    <x v="4"/>
    <x v="0"/>
    <x v="0"/>
    <n v="3308050"/>
    <s v="Handle Universal "/>
    <x v="17"/>
    <s v="NA"/>
    <n v="-2"/>
    <n v="505243.49166666658"/>
    <n v="-1010486.9833333332"/>
    <s v="COP"/>
    <m/>
    <n v="20230028"/>
    <s v="Smile Arc (Martinelli)"/>
    <m/>
    <s v="Conny"/>
  </r>
  <r>
    <x v="12"/>
    <x v="4"/>
    <x v="0"/>
    <x v="0"/>
    <n v="3318225"/>
    <s v="Blade for Engine"/>
    <x v="19"/>
    <s v="NA"/>
    <n v="-2"/>
    <n v="153420.53519000002"/>
    <n v="-306841.07038000005"/>
    <s v="COP"/>
    <m/>
    <n v="20230028"/>
    <s v="Smile Arc (Martinelli)"/>
    <m/>
    <s v="Conny"/>
  </r>
  <r>
    <x v="12"/>
    <x v="4"/>
    <x v="1"/>
    <x v="0"/>
    <s v="A-1PL-212012"/>
    <s v="A-1PL  Anchorage  Screw 2.0 x 12 mm, Round Hole"/>
    <x v="16"/>
    <s v="L220701501"/>
    <n v="-4"/>
    <n v="73331"/>
    <n v="-293324"/>
    <m/>
    <m/>
    <n v="20230028"/>
    <s v="Smile Arc (Martinelli)"/>
    <m/>
    <s v="Conny"/>
  </r>
  <r>
    <x v="12"/>
    <x v="4"/>
    <x v="1"/>
    <x v="0"/>
    <s v="A-1PL-212012"/>
    <s v="A-1PL  Anchorage  Screw 2.0 x 12 mm, Round Hole"/>
    <x v="16"/>
    <s v="L221107201"/>
    <n v="-2"/>
    <n v="65949.40444444443"/>
    <n v="-131898.80888888886"/>
    <m/>
    <m/>
    <n v="20230028"/>
    <s v="Smile Arc (Martinelli)"/>
    <m/>
    <s v="Conny"/>
  </r>
  <r>
    <x v="13"/>
    <x v="4"/>
    <x v="0"/>
    <x v="0"/>
    <n v="3308050"/>
    <s v="Handle Universal "/>
    <x v="17"/>
    <s v="NA"/>
    <n v="-20"/>
    <n v="505243.49166666658"/>
    <n v="-10104869.833333332"/>
    <s v="COP"/>
    <m/>
    <n v="20230030"/>
    <s v="Orthopremium ltda"/>
    <m/>
    <s v="NA"/>
  </r>
  <r>
    <x v="14"/>
    <x v="1"/>
    <x v="1"/>
    <x v="0"/>
    <s v="A-1PL-212014"/>
    <s v="A-1PL  Anchorage  Screw 2.0 x 14 mm, Round Hole"/>
    <x v="8"/>
    <s v="L210904601"/>
    <n v="-1"/>
    <n v="73331"/>
    <n v="-73331"/>
    <s v="COP"/>
    <m/>
    <m/>
    <m/>
    <s v="Oscar Haptica (archivo STL Perú)"/>
    <m/>
  </r>
  <r>
    <x v="14"/>
    <x v="1"/>
    <x v="0"/>
    <x v="0"/>
    <n v="3308050"/>
    <s v="Handle Universal "/>
    <x v="17"/>
    <s v="NA"/>
    <n v="-1"/>
    <n v="505243.49166666658"/>
    <n v="-505243.49166666658"/>
    <s v="COP"/>
    <m/>
    <m/>
    <m/>
    <s v="Oscar Haptica (archivo STL Perú)"/>
    <m/>
  </r>
  <r>
    <x v="1"/>
    <x v="2"/>
    <x v="1"/>
    <x v="1"/>
    <s v="TSXX-LOA1508"/>
    <s v="TORNILLO SOLUTION LOGIC-A 1.5 MM X 8.0 MM"/>
    <x v="5"/>
    <s v="EE138062X1"/>
    <n v="1"/>
    <n v="51750"/>
    <n v="51750"/>
    <m/>
    <s v="FV-105224"/>
    <m/>
    <m/>
    <m/>
    <m/>
  </r>
  <r>
    <x v="1"/>
    <x v="2"/>
    <x v="1"/>
    <x v="1"/>
    <s v="TSXX-LOA1508"/>
    <s v="TORNILLO SOLUTION LOGIC-A 1.5 MM X 8.0 MM"/>
    <x v="5"/>
    <s v="EE138065X1"/>
    <n v="5"/>
    <n v="51750"/>
    <n v="258750"/>
    <m/>
    <s v="FV-105224"/>
    <m/>
    <m/>
    <m/>
    <m/>
  </r>
  <r>
    <x v="1"/>
    <x v="2"/>
    <x v="1"/>
    <x v="1"/>
    <s v="TSXX-LOA1508"/>
    <s v="TORNILLO SOLUTION LOGIC-A 1.5 MM X 8.0 MM"/>
    <x v="5"/>
    <s v="EE141992X1"/>
    <n v="9"/>
    <n v="51750"/>
    <n v="465750"/>
    <m/>
    <s v="FV-105224"/>
    <m/>
    <m/>
    <m/>
    <m/>
  </r>
  <r>
    <x v="1"/>
    <x v="2"/>
    <x v="1"/>
    <x v="1"/>
    <s v="TSXX-LOA2008"/>
    <s v="TORNILLO SOLUTION LOGIC-A 2.0 MM X 8.0 MM"/>
    <x v="6"/>
    <s v="EE122876X2"/>
    <n v="2"/>
    <n v="51750"/>
    <n v="103500"/>
    <m/>
    <s v="FV-105224"/>
    <m/>
    <m/>
    <m/>
    <m/>
  </r>
  <r>
    <x v="1"/>
    <x v="2"/>
    <x v="1"/>
    <x v="1"/>
    <s v="TSXX-LOA2008"/>
    <s v="TORNILLO SOLUTION LOGIC-A 2.0 MM X 8.0 MM"/>
    <x v="6"/>
    <s v="EE133301X1R2"/>
    <n v="2"/>
    <n v="51750"/>
    <n v="103500"/>
    <m/>
    <s v="FV-105224"/>
    <m/>
    <m/>
    <m/>
    <m/>
  </r>
  <r>
    <x v="1"/>
    <x v="2"/>
    <x v="1"/>
    <x v="1"/>
    <s v="TSXX-LOA2008"/>
    <s v="TORNILLO SOLUTION LOGIC-A 2.0 MM X 8.0 MM"/>
    <x v="6"/>
    <s v="EE141994X1"/>
    <n v="10"/>
    <n v="51750"/>
    <n v="517500"/>
    <m/>
    <s v="FV-105224"/>
    <m/>
    <m/>
    <m/>
    <m/>
  </r>
  <r>
    <x v="11"/>
    <x v="4"/>
    <x v="1"/>
    <x v="0"/>
    <s v="A-1PL-212010"/>
    <s v="A-1PL  Anchorage  Screw 2.0 x 10 mm, Round Hole"/>
    <x v="7"/>
    <s v="L221110401"/>
    <n v="-10"/>
    <n v="65949.40444444443"/>
    <n v="-659494.04444444436"/>
    <m/>
    <m/>
    <n v="20230026"/>
    <s v="MediLine (JJ Grand Prix - Guatemala)"/>
    <m/>
    <s v="Catalina"/>
  </r>
  <r>
    <x v="11"/>
    <x v="4"/>
    <x v="1"/>
    <x v="0"/>
    <s v="A-1PL-212010"/>
    <s v="A-1PL  Anchorage  Screw 2.0 x 10 mm, Round Hole"/>
    <x v="7"/>
    <s v="L220923001"/>
    <n v="-8"/>
    <n v="65949.40444444443"/>
    <n v="-527595.23555555544"/>
    <m/>
    <m/>
    <n v="20230026"/>
    <s v="MediLine (JJ Grand Prix - Guatemala)"/>
    <m/>
    <s v="Catalina"/>
  </r>
  <r>
    <x v="11"/>
    <x v="4"/>
    <x v="1"/>
    <x v="0"/>
    <s v="A-1PL-212010"/>
    <s v="A-1PL  Anchorage  Screw 2.0 x 10 mm, Round Hole"/>
    <x v="7"/>
    <s v="L220923001"/>
    <n v="-12"/>
    <n v="65949.40444444443"/>
    <n v="-791392.85333333316"/>
    <m/>
    <m/>
    <n v="20230029"/>
    <s v="MediLine (JJ Grand Prix - Guatemala)"/>
    <m/>
    <s v="Catalina"/>
  </r>
  <r>
    <x v="12"/>
    <x v="4"/>
    <x v="1"/>
    <x v="0"/>
    <s v="A-1PL-212010"/>
    <s v="A-1PL  Anchorage  Screw 2.0 x 10 mm, Round Hole"/>
    <x v="7"/>
    <s v="L220923001"/>
    <n v="-30"/>
    <n v="65949.40444444443"/>
    <n v="-1978482.1333333328"/>
    <m/>
    <m/>
    <n v="20230028"/>
    <s v="Smile Arc (Martinelli)"/>
    <m/>
    <s v="Conny"/>
  </r>
  <r>
    <x v="1"/>
    <x v="2"/>
    <x v="1"/>
    <x v="1"/>
    <s v="TSXX-LOA2014"/>
    <s v="TORNILLO SOLUTION LOGIC-A 2.0 MM X 14 MM"/>
    <x v="8"/>
    <s v="EE130446X1R1"/>
    <n v="3"/>
    <n v="51750"/>
    <n v="155250"/>
    <m/>
    <s v="FV-105224"/>
    <m/>
    <m/>
    <m/>
    <m/>
  </r>
  <r>
    <x v="1"/>
    <x v="2"/>
    <x v="1"/>
    <x v="1"/>
    <s v="TSXX-LOA2014"/>
    <s v="TORNILLO SOLUTION LOGIC-A 2.0 MM X 14 MM"/>
    <x v="8"/>
    <s v="EE138088X1"/>
    <n v="2"/>
    <n v="51750"/>
    <n v="103500"/>
    <m/>
    <s v="FV-105224"/>
    <m/>
    <m/>
    <m/>
    <m/>
  </r>
  <r>
    <x v="1"/>
    <x v="2"/>
    <x v="1"/>
    <x v="1"/>
    <s v="TSXX-LOA2014"/>
    <s v="TORNILLO SOLUTION LOGIC-A 2.0 MM X 14 MM"/>
    <x v="8"/>
    <s v="EE142363X1"/>
    <n v="5"/>
    <n v="51750"/>
    <n v="258750"/>
    <m/>
    <s v="FV-105224"/>
    <m/>
    <m/>
    <m/>
    <m/>
  </r>
  <r>
    <x v="1"/>
    <x v="2"/>
    <x v="1"/>
    <x v="1"/>
    <s v="TSXX-LOA2017"/>
    <s v="TORNILLO SOLUTION LOGIC-A 2.0 MM X 17 MM"/>
    <x v="12"/>
    <s v="EE133310X1"/>
    <n v="4"/>
    <n v="51750"/>
    <n v="207000"/>
    <m/>
    <s v="FV-105224"/>
    <m/>
    <m/>
    <m/>
    <m/>
  </r>
  <r>
    <x v="1"/>
    <x v="2"/>
    <x v="1"/>
    <x v="1"/>
    <s v="TSXX-LOA2017"/>
    <s v="TORNILLO SOLUTION LOGIC-A 2.0 MM X 17 MM"/>
    <x v="12"/>
    <s v="EE138093X1"/>
    <n v="1"/>
    <n v="51750"/>
    <n v="51750"/>
    <m/>
    <s v="FV-105224"/>
    <m/>
    <m/>
    <m/>
    <m/>
  </r>
  <r>
    <x v="1"/>
    <x v="2"/>
    <x v="1"/>
    <x v="1"/>
    <s v="TSXX-LOA2017"/>
    <s v="TORNILLO SOLUTION LOGIC-A 2.0 MM X 17 MM"/>
    <x v="12"/>
    <s v="EE142006X1"/>
    <n v="10"/>
    <n v="51750"/>
    <n v="517500"/>
    <m/>
    <s v="FV-105224"/>
    <m/>
    <m/>
    <m/>
    <m/>
  </r>
  <r>
    <x v="1"/>
    <x v="2"/>
    <x v="1"/>
    <x v="1"/>
    <s v="TSXX-LOACE1508"/>
    <s v="TORNILLO SOLUTION LOGIC-A CABEZA ESFERICA 1.5 MM X 8.0 MM"/>
    <x v="13"/>
    <s v="EE138096X1"/>
    <n v="2"/>
    <n v="51750"/>
    <n v="103500"/>
    <m/>
    <s v="FV-105224"/>
    <m/>
    <m/>
    <m/>
    <m/>
  </r>
  <r>
    <x v="1"/>
    <x v="4"/>
    <x v="1"/>
    <x v="0"/>
    <s v="A-1PIZC-212014"/>
    <s v="A-1P IZC  Anchorage  Screw 2.0 x 14 mm, Half Threaded, Round Hole"/>
    <x v="20"/>
    <s v="L220812801"/>
    <n v="-7"/>
    <n v="73331"/>
    <n v="-513317"/>
    <s v="COP"/>
    <m/>
    <n v="20230036"/>
    <s v="Smile Arc (Martinelli)"/>
    <m/>
    <s v="Conny"/>
  </r>
  <r>
    <x v="1"/>
    <x v="4"/>
    <x v="1"/>
    <x v="0"/>
    <s v="A-1PIZC-212014"/>
    <s v="A-1P IZC  Anchorage  Screw 2.0 x 14 mm, Half Threaded, Round Hole"/>
    <x v="20"/>
    <s v="L221108401"/>
    <n v="-3"/>
    <n v="84287.164444444439"/>
    <n v="-252861.49333333332"/>
    <s v="COP"/>
    <m/>
    <n v="20230036"/>
    <s v="Smile Arc (Martinelli)"/>
    <m/>
    <s v="Conny"/>
  </r>
  <r>
    <x v="1"/>
    <x v="4"/>
    <x v="1"/>
    <x v="0"/>
    <s v="A-1PL-212008"/>
    <s v="A-1PL  Anchorage  Screw 2.0 x 8 mm, Round Hole"/>
    <x v="6"/>
    <s v="L220504801"/>
    <n v="-8"/>
    <n v="65949.40444444443"/>
    <n v="-527595.23555555544"/>
    <m/>
    <m/>
    <n v="20230037"/>
    <s v="Grupo Helix (Panamá - Dra Ilka)"/>
    <m/>
    <s v="Conny"/>
  </r>
  <r>
    <x v="1"/>
    <x v="4"/>
    <x v="1"/>
    <x v="0"/>
    <s v="A-1PS-222012"/>
    <s v="A-1P Anchorage  Screw 2.0 x 12 mm, Square Hole"/>
    <x v="9"/>
    <s v="L220407701"/>
    <n v="-8"/>
    <n v="73331"/>
    <n v="-586648"/>
    <s v="COP"/>
    <m/>
    <n v="20230037"/>
    <s v="Grupo Helix (Panamá - Dra Ilka)"/>
    <m/>
    <s v="Conny"/>
  </r>
  <r>
    <x v="1"/>
    <x v="4"/>
    <x v="1"/>
    <x v="0"/>
    <s v="A-1PIZC-212014"/>
    <s v="A-1P IZC  Anchorage  Screw 2.0 x 14 mm, Half Threaded, Round Hole"/>
    <x v="20"/>
    <s v="L220812801"/>
    <n v="-16"/>
    <n v="73331"/>
    <n v="-1173296"/>
    <s v="COP"/>
    <m/>
    <n v="20230037"/>
    <s v="Grupo Helix (Panamá - Dra Ilka)"/>
    <m/>
    <s v="Conny"/>
  </r>
  <r>
    <x v="1"/>
    <x v="4"/>
    <x v="1"/>
    <x v="0"/>
    <s v="A-1PIZC-212017"/>
    <s v="A-1P IZC  Anchorage  Screw 2.0 x 17 mm, Half Threaded, Round Hole"/>
    <x v="18"/>
    <s v="L220922201"/>
    <n v="-4"/>
    <n v="84287.164444444439"/>
    <n v="-337148.65777777776"/>
    <s v="COP"/>
    <m/>
    <n v="20230037"/>
    <s v="Grupo Helix (Panamá - Dra Ilka)"/>
    <m/>
    <s v="Conny"/>
  </r>
  <r>
    <x v="1"/>
    <x v="4"/>
    <x v="1"/>
    <x v="0"/>
    <s v="A-1PL-211508"/>
    <s v="A-1PL  Anchorage  Screw 1.5 x 8 mm, Round Hole"/>
    <x v="5"/>
    <s v="L211100801"/>
    <n v="-7"/>
    <n v="65949.40444444443"/>
    <n v="-461645.83111111098"/>
    <m/>
    <m/>
    <n v="20230037"/>
    <s v="Grupo Helix (Panamá - Dra Ilka)"/>
    <m/>
    <s v="Conny"/>
  </r>
  <r>
    <x v="1"/>
    <x v="4"/>
    <x v="0"/>
    <x v="0"/>
    <n v="3318055"/>
    <s v="Contra Angle Driver set "/>
    <x v="0"/>
    <s v="NA"/>
    <n v="-1"/>
    <n v="2160000"/>
    <n v="-2160000"/>
    <m/>
    <m/>
    <n v="20230037"/>
    <s v="Grupo Helix (Panamá - Dra Ilka)"/>
    <m/>
    <s v="Conny"/>
  </r>
  <r>
    <x v="1"/>
    <x v="4"/>
    <x v="0"/>
    <x v="0"/>
    <n v="3308050"/>
    <s v="Handle Universal "/>
    <x v="17"/>
    <s v="NA"/>
    <n v="-1"/>
    <n v="505243.49166666658"/>
    <n v="-505243.49166666658"/>
    <s v="COP"/>
    <m/>
    <n v="20230037"/>
    <s v="Grupo Helix (Panamá - Dra Ilka)"/>
    <m/>
    <s v="Conny"/>
  </r>
  <r>
    <x v="1"/>
    <x v="2"/>
    <x v="1"/>
    <x v="1"/>
    <s v="TSXX-LOA2012"/>
    <s v="TORNILLO SOLUTION LOGIC-A 2.0 MM X 12 MM"/>
    <x v="16"/>
    <s v="EE138077X1"/>
    <n v="1"/>
    <n v="51750"/>
    <n v="51750"/>
    <m/>
    <s v="FV-105224"/>
    <m/>
    <m/>
    <m/>
    <m/>
  </r>
  <r>
    <x v="1"/>
    <x v="2"/>
    <x v="1"/>
    <x v="1"/>
    <s v="TSXX-LOA2012"/>
    <s v="TORNILLO SOLUTION LOGIC-A 2.0 MM X 12 MM"/>
    <x v="16"/>
    <s v="EE138080X1"/>
    <n v="13"/>
    <n v="51750"/>
    <n v="672750"/>
    <m/>
    <s v="FV-105224"/>
    <m/>
    <m/>
    <m/>
    <m/>
  </r>
  <r>
    <x v="15"/>
    <x v="5"/>
    <x v="0"/>
    <x v="0"/>
    <s v="SMES #09"/>
    <s v="Expander First generation SMES #09"/>
    <x v="10"/>
    <m/>
    <n v="-1"/>
    <m/>
    <m/>
    <m/>
    <m/>
    <m/>
    <s v="Donación Dra Beatriz Erazo"/>
    <m/>
    <m/>
  </r>
  <r>
    <x v="15"/>
    <x v="5"/>
    <x v="0"/>
    <x v="0"/>
    <s v="SMES #11"/>
    <s v="Expander First generation SMES #11"/>
    <x v="11"/>
    <m/>
    <n v="-1"/>
    <n v="73.06083650190115"/>
    <n v="-73.06083650190115"/>
    <s v="USD"/>
    <m/>
    <m/>
    <s v="Donación Dra Beatriz Erazo"/>
    <m/>
    <m/>
  </r>
  <r>
    <x v="15"/>
    <x v="5"/>
    <x v="0"/>
    <x v="0"/>
    <s v="106-11"/>
    <s v="Expansores 3ra generación, 1 llave"/>
    <x v="15"/>
    <m/>
    <n v="-1"/>
    <m/>
    <m/>
    <m/>
    <m/>
    <m/>
    <s v="Donación Dra Beatriz Erazo"/>
    <m/>
    <m/>
  </r>
  <r>
    <x v="15"/>
    <x v="5"/>
    <x v="1"/>
    <x v="1"/>
    <s v="TSXX-LOACE1508"/>
    <s v="TORNILLO SOLUTION LOGIC-A CABEZA ESFERICA 1.5 MM X 8.0 MM"/>
    <x v="13"/>
    <s v="EE138096X1"/>
    <n v="-2"/>
    <n v="61600"/>
    <m/>
    <m/>
    <m/>
    <m/>
    <s v="Donación Dr Villegas"/>
    <m/>
    <m/>
  </r>
  <r>
    <x v="15"/>
    <x v="5"/>
    <x v="1"/>
    <x v="1"/>
    <s v="TSXX-LOA1508"/>
    <s v="TORNILLO SOLUTION LOGIC-A 1.5 MM X 8.0 MM"/>
    <x v="5"/>
    <s v="EE141992X1"/>
    <n v="-2"/>
    <n v="51750"/>
    <m/>
    <m/>
    <m/>
    <m/>
    <s v="Donación Dr Villegas"/>
    <m/>
    <m/>
  </r>
  <r>
    <x v="15"/>
    <x v="5"/>
    <x v="1"/>
    <x v="1"/>
    <s v="TSXX-LOA2008"/>
    <s v="TORNILLO SOLUTION LOGIC-A 2.0 MM X 8.0 MM"/>
    <x v="6"/>
    <s v="EE141994X1"/>
    <n v="-2"/>
    <n v="51750"/>
    <m/>
    <m/>
    <m/>
    <m/>
    <s v="Donación Dr Villegas"/>
    <m/>
    <m/>
  </r>
  <r>
    <x v="1"/>
    <x v="2"/>
    <x v="1"/>
    <x v="1"/>
    <s v="TSXX-LOA2010"/>
    <s v="TORNILLO SOLUTION LOGIC-A 2.0 MM X 10 MM"/>
    <x v="7"/>
    <s v="EE133303X1"/>
    <n v="12"/>
    <n v="51750"/>
    <n v="621000"/>
    <m/>
    <s v="FV-105224"/>
    <m/>
    <m/>
    <m/>
    <m/>
  </r>
  <r>
    <x v="15"/>
    <x v="5"/>
    <x v="1"/>
    <x v="1"/>
    <s v="TSXX-LOART2012"/>
    <s v="TORNILLO SOLUTION LOGIC-A ROSCA TOTAL 2.0MM X 12MM"/>
    <x v="14"/>
    <s v="EE138101X1"/>
    <n v="-2"/>
    <n v="61600"/>
    <n v="-123200"/>
    <m/>
    <m/>
    <m/>
    <s v="Donación Dr Villegas"/>
    <m/>
    <m/>
  </r>
  <r>
    <x v="15"/>
    <x v="5"/>
    <x v="1"/>
    <x v="1"/>
    <s v="TSXX-LOA2014"/>
    <s v="TORNILLO SOLUTION LOGIC-A 2.0 MM X 14 MM"/>
    <x v="8"/>
    <s v="EE138091X1"/>
    <n v="-2"/>
    <n v="61600"/>
    <n v="-123200"/>
    <m/>
    <m/>
    <m/>
    <s v="Donación Dr Villegas"/>
    <m/>
    <m/>
  </r>
  <r>
    <x v="15"/>
    <x v="5"/>
    <x v="1"/>
    <x v="1"/>
    <s v="TSXX-LOA2017"/>
    <s v="TORNILLO SOLUTION LOGIC-A 2.0 MM X 17 MM"/>
    <x v="12"/>
    <s v="EE138094X1"/>
    <n v="-2"/>
    <n v="61600"/>
    <n v="-123200"/>
    <m/>
    <m/>
    <m/>
    <s v="Donación Dr Villegas"/>
    <m/>
    <m/>
  </r>
  <r>
    <x v="15"/>
    <x v="5"/>
    <x v="0"/>
    <x v="1"/>
    <s v="820-029"/>
    <s v="Mango anclaje rápido, corto-mini implante"/>
    <x v="1"/>
    <n v="49116"/>
    <n v="-5"/>
    <n v="357000"/>
    <n v="-1785000"/>
    <m/>
    <m/>
    <m/>
    <s v="Donación Dr Villegas"/>
    <m/>
    <m/>
  </r>
  <r>
    <x v="15"/>
    <x v="5"/>
    <x v="0"/>
    <x v="1"/>
    <s v="820-031"/>
    <s v="Extensión mini implante"/>
    <x v="2"/>
    <n v="48791"/>
    <n v="-5"/>
    <n v="90440"/>
    <n v="-452200"/>
    <m/>
    <m/>
    <m/>
    <s v="Donación Dr Villegas"/>
    <m/>
    <m/>
  </r>
  <r>
    <x v="15"/>
    <x v="5"/>
    <x v="1"/>
    <x v="1"/>
    <s v="TSXX-LOA2012"/>
    <s v="TORNILLO SOLUTION LOGIC-A 2.0 MM X 12 MM"/>
    <x v="16"/>
    <s v="EE138080X1"/>
    <n v="-1"/>
    <n v="51750"/>
    <n v="-51750"/>
    <m/>
    <m/>
    <m/>
    <s v="Donación Dr Villegas"/>
    <m/>
    <m/>
  </r>
  <r>
    <x v="15"/>
    <x v="5"/>
    <x v="1"/>
    <x v="1"/>
    <s v="TSXX-LOA2012"/>
    <s v="TORNILLO SOLUTION LOGIC-A 2.0 MM X 12 MM"/>
    <x v="16"/>
    <s v="EE138077X1"/>
    <n v="-1"/>
    <n v="51750"/>
    <n v="-51750"/>
    <m/>
    <m/>
    <m/>
    <s v="Donación Dr Villegas"/>
    <m/>
    <m/>
  </r>
  <r>
    <x v="16"/>
    <x v="2"/>
    <x v="1"/>
    <x v="1"/>
    <s v="TSXX-LOA2008"/>
    <s v="TORNILLO SOLUTION LOGIC-A 2.0 MM X 8.0 MM"/>
    <x v="6"/>
    <s v="EE121923X1"/>
    <n v="10"/>
    <n v="51750"/>
    <n v="517500"/>
    <m/>
    <s v="FV-105529"/>
    <m/>
    <m/>
    <m/>
    <m/>
  </r>
  <r>
    <x v="1"/>
    <x v="2"/>
    <x v="1"/>
    <x v="1"/>
    <s v="TSXX-LOA2010"/>
    <s v="TORNILLO SOLUTION LOGIC-A 2.0 MM X 10 MM"/>
    <x v="7"/>
    <s v="EE141996X1"/>
    <n v="9"/>
    <n v="51750"/>
    <n v="465750"/>
    <m/>
    <s v="FV-105224"/>
    <m/>
    <m/>
    <m/>
    <m/>
  </r>
  <r>
    <x v="1"/>
    <x v="2"/>
    <x v="1"/>
    <x v="1"/>
    <s v="TSXX-LOA2010"/>
    <s v="TORNILLO SOLUTION LOGIC-A 2.0 MM X 10 MM"/>
    <x v="7"/>
    <s v="EE148354X1"/>
    <n v="40"/>
    <n v="51750"/>
    <n v="2070000"/>
    <m/>
    <s v="FV-105224"/>
    <m/>
    <m/>
    <m/>
    <m/>
  </r>
  <r>
    <x v="15"/>
    <x v="5"/>
    <x v="1"/>
    <x v="1"/>
    <s v="TSXX-LOA2010"/>
    <s v="TORNILLO SOLUTION LOGIC-A 2.0 MM X 10 MM"/>
    <x v="7"/>
    <s v="EE148352X1"/>
    <n v="-2"/>
    <n v="51750"/>
    <n v="-103500"/>
    <m/>
    <m/>
    <m/>
    <s v="Donación Dr Villegas"/>
    <m/>
    <m/>
  </r>
  <r>
    <x v="16"/>
    <x v="2"/>
    <x v="1"/>
    <x v="1"/>
    <s v="TSXX-LOA2012"/>
    <s v="TORNILLO SOLUTION LOGIC-A 2.0 MM X 12 MM"/>
    <x v="16"/>
    <s v="EE148360X1"/>
    <n v="60"/>
    <n v="51750"/>
    <n v="3105000"/>
    <m/>
    <s v="FV-105529"/>
    <m/>
    <m/>
    <m/>
    <m/>
  </r>
  <r>
    <x v="16"/>
    <x v="2"/>
    <x v="1"/>
    <x v="1"/>
    <s v="TSXX-LOA2012"/>
    <s v="TORNILLO SOLUTION LOGIC-A 2.0 MM X 12 MM"/>
    <x v="16"/>
    <s v="EE148367X1"/>
    <n v="60"/>
    <n v="51750"/>
    <n v="3105000"/>
    <m/>
    <s v="FV-105529"/>
    <m/>
    <m/>
    <m/>
    <m/>
  </r>
  <r>
    <x v="16"/>
    <x v="2"/>
    <x v="1"/>
    <x v="1"/>
    <s v="TSXX-LOA2012"/>
    <s v="TORNILLO SOLUTION LOGIC-A 2.0 MM X 12 MM"/>
    <x v="16"/>
    <s v="EE148368X1"/>
    <n v="60"/>
    <n v="51750"/>
    <n v="3105000"/>
    <m/>
    <s v="FV-105529"/>
    <m/>
    <m/>
    <m/>
    <m/>
  </r>
  <r>
    <x v="17"/>
    <x v="1"/>
    <x v="0"/>
    <x v="0"/>
    <n v="3318225"/>
    <s v="Blade for Engine"/>
    <x v="19"/>
    <m/>
    <n v="-1"/>
    <n v="153420.53519000002"/>
    <n v="-153420.53519000002"/>
    <s v="COP"/>
    <m/>
    <m/>
    <m/>
    <s v="Oscar Haptica (archivo STL Perú)"/>
    <m/>
  </r>
  <r>
    <x v="17"/>
    <x v="1"/>
    <x v="0"/>
    <x v="0"/>
    <s v="SMES #11"/>
    <s v="Expander First generation SMES #11"/>
    <x v="11"/>
    <m/>
    <n v="-1"/>
    <n v="73.06083650190115"/>
    <n v="-73.06083650190115"/>
    <s v="USD"/>
    <m/>
    <m/>
    <m/>
    <s v="Oscar Haptica (archivo STL Perú)"/>
    <m/>
  </r>
  <r>
    <x v="17"/>
    <x v="1"/>
    <x v="0"/>
    <x v="0"/>
    <s v="106-11"/>
    <s v="Expansores 3ra generación, 1 llave"/>
    <x v="15"/>
    <m/>
    <n v="-1"/>
    <m/>
    <m/>
    <m/>
    <m/>
    <m/>
    <m/>
    <s v="Oscar Haptica (archivo STL Perú)"/>
    <m/>
  </r>
  <r>
    <x v="17"/>
    <x v="2"/>
    <x v="1"/>
    <x v="1"/>
    <s v="TSXX-LOA2014"/>
    <s v="TORNILLO SOLUTION LOGIC-A 2.0 MM X 14 MM"/>
    <x v="8"/>
    <s v="EE148373X1"/>
    <n v="60"/>
    <n v="51750"/>
    <n v="3105000"/>
    <m/>
    <s v="FV-105696"/>
    <m/>
    <m/>
    <m/>
    <m/>
  </r>
  <r>
    <x v="17"/>
    <x v="2"/>
    <x v="1"/>
    <x v="1"/>
    <s v="TSXX-LOA2014"/>
    <s v="TORNILLO SOLUTION LOGIC-A 2.0 MM X 14 MM"/>
    <x v="8"/>
    <s v="EE148376X1"/>
    <n v="60"/>
    <n v="51750"/>
    <n v="3105000"/>
    <m/>
    <s v="FV-105696"/>
    <m/>
    <m/>
    <m/>
    <m/>
  </r>
  <r>
    <x v="17"/>
    <x v="2"/>
    <x v="1"/>
    <x v="1"/>
    <s v="TSXX-LOA2014"/>
    <s v="TORNILLO SOLUTION LOGIC-A 2.0 MM X 14 MM"/>
    <x v="8"/>
    <s v="EE148377X1"/>
    <n v="60"/>
    <n v="51750"/>
    <n v="3105000"/>
    <m/>
    <s v="FV-105696"/>
    <m/>
    <m/>
    <m/>
    <m/>
  </r>
  <r>
    <x v="17"/>
    <x v="2"/>
    <x v="1"/>
    <x v="1"/>
    <s v="TSXX-LOA2017"/>
    <s v="TORNILLO SOLUTION LOGIC-A 2.0 MM X 17 MM"/>
    <x v="12"/>
    <s v="EE148379X1"/>
    <n v="60"/>
    <n v="51750"/>
    <n v="3105000"/>
    <m/>
    <s v="FV-105696"/>
    <m/>
    <m/>
    <m/>
    <m/>
  </r>
  <r>
    <x v="17"/>
    <x v="2"/>
    <x v="1"/>
    <x v="1"/>
    <s v="TSXX-LOA2012"/>
    <s v="TORNILLO SOLUTION LOGIC-A 2.0 MM X 12 MM"/>
    <x v="16"/>
    <s v="EE148366X1"/>
    <n v="6"/>
    <n v="51750"/>
    <n v="310500"/>
    <m/>
    <s v="FV-105696"/>
    <m/>
    <m/>
    <m/>
    <m/>
  </r>
  <r>
    <x v="16"/>
    <x v="2"/>
    <x v="1"/>
    <x v="1"/>
    <s v="TSXX-LOA2010"/>
    <s v="TORNILLO SOLUTION LOGIC-A 2.0 MM X 10 MM"/>
    <x v="7"/>
    <s v="EE148354X1"/>
    <n v="10"/>
    <n v="51750"/>
    <n v="517500"/>
    <m/>
    <s v="FV-105529"/>
    <m/>
    <m/>
    <m/>
    <m/>
  </r>
  <r>
    <x v="18"/>
    <x v="3"/>
    <x v="1"/>
    <x v="1"/>
    <s v="TSXX-LOA2014"/>
    <s v="TORNILLO SOLUTION LOGIC-A 2.0 MM X 14 MM"/>
    <x v="8"/>
    <s v="EE138091X1"/>
    <n v="-8"/>
    <n v="61600"/>
    <n v="-492800"/>
    <m/>
    <m/>
    <n v="20230046"/>
    <m/>
    <s v="COIDES"/>
    <s v="NA"/>
  </r>
  <r>
    <x v="18"/>
    <x v="3"/>
    <x v="1"/>
    <x v="1"/>
    <s v="TSXX-LOA2012"/>
    <s v="TORNILLO SOLUTION LOGIC-A 2.0 MM X 12 MM"/>
    <x v="16"/>
    <s v="EE138080X1"/>
    <n v="-12"/>
    <n v="51750"/>
    <n v="-621000"/>
    <m/>
    <m/>
    <n v="20230046"/>
    <m/>
    <s v="COIDES"/>
    <s v="NA"/>
  </r>
  <r>
    <x v="19"/>
    <x v="2"/>
    <x v="1"/>
    <x v="0"/>
    <s v="V-201408"/>
    <s v="V Anchorage Screw 1.4 x 8mm, w/o Hole"/>
    <x v="21"/>
    <s v="L221110101"/>
    <n v="15"/>
    <n v="93249"/>
    <n v="1398735"/>
    <m/>
    <s v="Orthopremium FEV7261"/>
    <m/>
    <m/>
    <m/>
    <m/>
  </r>
  <r>
    <x v="19"/>
    <x v="2"/>
    <x v="1"/>
    <x v="0"/>
    <s v="A-1PL-211508"/>
    <s v="A-1PL  Anchorage  Screw 1.5 x 8 mm, Round Hole"/>
    <x v="5"/>
    <s v="L220602101"/>
    <n v="50"/>
    <n v="81594"/>
    <n v="4079700"/>
    <m/>
    <s v="Orthopremium FEV7261"/>
    <m/>
    <m/>
    <m/>
    <m/>
  </r>
  <r>
    <x v="19"/>
    <x v="2"/>
    <x v="1"/>
    <x v="0"/>
    <s v="A-1PL-212008"/>
    <s v="A-1PL  Anchorage  Screw 2.0 x 8 mm, Round Hole"/>
    <x v="6"/>
    <s v="L220504801"/>
    <n v="60"/>
    <n v="81594"/>
    <n v="4895640"/>
    <m/>
    <s v="Orthopremium FEV7261"/>
    <m/>
    <m/>
    <m/>
    <m/>
  </r>
  <r>
    <x v="16"/>
    <x v="2"/>
    <x v="1"/>
    <x v="1"/>
    <s v="TSXX-LOA2010"/>
    <s v="TORNILLO SOLUTION LOGIC-A 2.0 MM X 10 MM"/>
    <x v="7"/>
    <s v="EE148358X1"/>
    <n v="60"/>
    <n v="51750"/>
    <n v="3105000"/>
    <m/>
    <s v="FV-105529"/>
    <m/>
    <m/>
    <m/>
    <m/>
  </r>
  <r>
    <x v="16"/>
    <x v="2"/>
    <x v="1"/>
    <x v="1"/>
    <s v="TSXX-LOA2010"/>
    <s v="TORNILLO SOLUTION LOGIC-A 2.0 MM X 10 MM"/>
    <x v="7"/>
    <s v="EE148359X1"/>
    <n v="9"/>
    <n v="51750"/>
    <n v="465750"/>
    <m/>
    <s v="FV-105529"/>
    <m/>
    <m/>
    <m/>
    <m/>
  </r>
  <r>
    <x v="18"/>
    <x v="3"/>
    <x v="1"/>
    <x v="1"/>
    <s v="TSXX-LOA2010"/>
    <s v="TORNILLO SOLUTION LOGIC-A 2.0 MM X 10 MM"/>
    <x v="7"/>
    <s v="EE148354X1"/>
    <n v="-10"/>
    <n v="51750"/>
    <n v="-517500"/>
    <m/>
    <m/>
    <n v="20230046"/>
    <m/>
    <s v="COIDES"/>
    <s v="NA"/>
  </r>
  <r>
    <x v="19"/>
    <x v="2"/>
    <x v="1"/>
    <x v="0"/>
    <s v="A-1PS-222012"/>
    <s v="A-1P Anchorage  Screw 2.0 x 12 mm, Square Hole"/>
    <x v="9"/>
    <s v="L220601301"/>
    <n v="40"/>
    <n v="104000"/>
    <n v="4160000"/>
    <s v="COP"/>
    <s v="Orthopremium FEV7261"/>
    <m/>
    <m/>
    <m/>
    <m/>
  </r>
  <r>
    <x v="19"/>
    <x v="2"/>
    <x v="1"/>
    <x v="0"/>
    <s v="A-1PIZC-212014"/>
    <s v="A-1P IZC  Anchorage  Screw 2.0 x 14 mm, Half Threaded, Round Hole"/>
    <x v="20"/>
    <s v="L221113401"/>
    <n v="20"/>
    <n v="104905"/>
    <n v="2098100"/>
    <s v="COP"/>
    <s v="Orthopremium FEV7261"/>
    <m/>
    <m/>
    <m/>
    <m/>
  </r>
  <r>
    <x v="19"/>
    <x v="2"/>
    <x v="1"/>
    <x v="0"/>
    <s v="A-1PIZC-212017"/>
    <s v="A-1P IZC  Anchorage  Screw 2.0 x 17 mm, Half Threaded, Round Hole"/>
    <x v="18"/>
    <s v="L221110301"/>
    <n v="20"/>
    <n v="104905"/>
    <n v="2098100"/>
    <s v="COP"/>
    <s v="Orthopremium FEV7261"/>
    <m/>
    <m/>
    <m/>
    <m/>
  </r>
  <r>
    <x v="19"/>
    <x v="4"/>
    <x v="1"/>
    <x v="0"/>
    <s v="A-1PL-211508"/>
    <s v="A-1PL  Anchorage  Screw 1.5 x 8 mm, Round Hole"/>
    <x v="5"/>
    <s v="L211100801"/>
    <n v="-8"/>
    <n v="65949.40444444443"/>
    <n v="-527595.23555555544"/>
    <m/>
    <m/>
    <n v="20230047"/>
    <s v="Rodrigo García (Costa Rica)"/>
    <m/>
    <s v="Conny"/>
  </r>
  <r>
    <x v="19"/>
    <x v="4"/>
    <x v="1"/>
    <x v="0"/>
    <s v="A-1PL-212008"/>
    <s v="A-1PL  Anchorage  Screw 2.0 x 8 mm, Round Hole"/>
    <x v="6"/>
    <s v="L220504801"/>
    <n v="-3"/>
    <n v="65949.40444444443"/>
    <n v="-197848.21333333329"/>
    <m/>
    <m/>
    <n v="20230047"/>
    <s v="Rodrigo García (Costa Rica)"/>
    <m/>
    <s v="Conny"/>
  </r>
  <r>
    <x v="19"/>
    <x v="2"/>
    <x v="1"/>
    <x v="0"/>
    <s v="A-1PL-212010"/>
    <s v="A-1PL  Anchorage  Screw 2.0 x 10 mm, Round Hole"/>
    <x v="7"/>
    <s v="L220922901"/>
    <n v="100"/>
    <n v="81594"/>
    <n v="8159400"/>
    <m/>
    <s v="Orthopremium FEV7261"/>
    <m/>
    <m/>
    <m/>
    <m/>
  </r>
  <r>
    <x v="19"/>
    <x v="4"/>
    <x v="1"/>
    <x v="0"/>
    <s v="A-1PS-222012"/>
    <s v="A-1P Anchorage  Screw 2.0 x 12 mm, Square Hole"/>
    <x v="9"/>
    <s v="L220601301"/>
    <n v="-2"/>
    <n v="104000"/>
    <n v="-208000"/>
    <s v="COP"/>
    <m/>
    <n v="20230047"/>
    <s v="Rodrigo García (Costa Rica)"/>
    <m/>
    <s v="Conny"/>
  </r>
  <r>
    <x v="19"/>
    <x v="4"/>
    <x v="1"/>
    <x v="0"/>
    <s v="A-1PIZC-212014"/>
    <s v="A-1P IZC  Anchorage  Screw 2.0 x 14 mm, Half Threaded, Round Hole"/>
    <x v="20"/>
    <s v="L221108401"/>
    <n v="-12"/>
    <n v="84287.164444444439"/>
    <n v="-1011445.9733333333"/>
    <s v="COP"/>
    <m/>
    <n v="20230047"/>
    <s v="Rodrigo García (Costa Rica)"/>
    <m/>
    <s v="Conny"/>
  </r>
  <r>
    <x v="19"/>
    <x v="4"/>
    <x v="1"/>
    <x v="0"/>
    <s v="A-1PIZC-212017"/>
    <s v="A-1P IZC  Anchorage  Screw 2.0 x 17 mm, Half Threaded, Round Hole"/>
    <x v="18"/>
    <s v="L220922201"/>
    <n v="-2"/>
    <n v="84287.164444444439"/>
    <n v="-168574.32888888888"/>
    <s v="COP"/>
    <m/>
    <n v="20230047"/>
    <s v="Rodrigo García (Costa Rica)"/>
    <m/>
    <s v="Conny"/>
  </r>
  <r>
    <x v="19"/>
    <x v="4"/>
    <x v="1"/>
    <x v="1"/>
    <s v="TSXX-LOA2014"/>
    <s v="TORNILLO SOLUTION LOGIC-A 2.0 MM X 14 MM"/>
    <x v="8"/>
    <s v="EE138091X1"/>
    <n v="-2"/>
    <n v="61600"/>
    <n v="-123200"/>
    <m/>
    <m/>
    <n v="20230047"/>
    <s v="Rodrigo García (Costa Rica)"/>
    <m/>
    <s v="Conny"/>
  </r>
  <r>
    <x v="19"/>
    <x v="4"/>
    <x v="0"/>
    <x v="1"/>
    <s v="820-031"/>
    <s v="Extensión mini implante"/>
    <x v="2"/>
    <n v="48791"/>
    <n v="-2"/>
    <n v="90440"/>
    <n v="-180880"/>
    <m/>
    <m/>
    <n v="20230047"/>
    <s v="Rodrigo García (Costa Rica)"/>
    <m/>
    <s v="Conny"/>
  </r>
  <r>
    <x v="19"/>
    <x v="4"/>
    <x v="0"/>
    <x v="1"/>
    <s v="820-029"/>
    <s v="Mango anclaje rápido, corto-mini implante"/>
    <x v="1"/>
    <n v="49116"/>
    <n v="-3"/>
    <n v="357000"/>
    <n v="-1071000"/>
    <m/>
    <m/>
    <n v="20230047"/>
    <s v="Rodrigo García (Costa Rica)"/>
    <m/>
    <s v="Conny"/>
  </r>
  <r>
    <x v="19"/>
    <x v="4"/>
    <x v="0"/>
    <x v="1"/>
    <s v="820-031"/>
    <s v="Extensión mini implante"/>
    <x v="2"/>
    <n v="48791"/>
    <n v="-3"/>
    <n v="90440"/>
    <n v="-271320"/>
    <m/>
    <m/>
    <n v="20230047"/>
    <s v="Rodrigo García (Costa Rica)"/>
    <m/>
    <s v="Conny"/>
  </r>
  <r>
    <x v="19"/>
    <x v="2"/>
    <x v="1"/>
    <x v="0"/>
    <s v="A-1PL-212010"/>
    <s v="A-1PL  Anchorage  Screw 2.0 x 10 mm, Round Hole"/>
    <x v="7"/>
    <s v="L220923001"/>
    <n v="100"/>
    <n v="81594"/>
    <n v="8159400"/>
    <m/>
    <s v="Orthopremium FEV7261"/>
    <m/>
    <m/>
    <m/>
    <m/>
  </r>
  <r>
    <x v="19"/>
    <x v="6"/>
    <x v="0"/>
    <x v="1"/>
    <s v="820-031"/>
    <s v="Extensión mini implante"/>
    <x v="2"/>
    <n v="48791"/>
    <n v="-8"/>
    <n v="90440"/>
    <n v="-723520"/>
    <m/>
    <s v="Producto con caucho roto"/>
    <m/>
    <m/>
    <m/>
    <s v="Producto con caucho roto"/>
  </r>
  <r>
    <x v="19"/>
    <x v="4"/>
    <x v="1"/>
    <x v="1"/>
    <s v="TSXX-LOA2012"/>
    <s v="TORNILLO SOLUTION LOGIC-A 2.0 MM X 12 MM"/>
    <x v="16"/>
    <s v="EE148367X1"/>
    <n v="-2"/>
    <n v="51750"/>
    <n v="-103500"/>
    <m/>
    <m/>
    <n v="20230047"/>
    <s v="Rodrigo García (Costa Rica)"/>
    <m/>
    <s v="Conny"/>
  </r>
  <r>
    <x v="20"/>
    <x v="2"/>
    <x v="1"/>
    <x v="1"/>
    <s v="TSXX-LOA2014"/>
    <s v="TORNILLO SOLUTION LOGIC-A 2.0 MM X 14 MM"/>
    <x v="8"/>
    <s v="EE148374X1"/>
    <n v="10"/>
    <n v="51750"/>
    <n v="517500"/>
    <m/>
    <s v="FV-106020"/>
    <m/>
    <m/>
    <m/>
    <m/>
  </r>
  <r>
    <x v="20"/>
    <x v="2"/>
    <x v="1"/>
    <x v="1"/>
    <s v="TSXX-LOA2017"/>
    <s v="TORNILLO SOLUTION LOGIC-A 2.0 MM X 17 MM"/>
    <x v="12"/>
    <s v="EE148380X1"/>
    <n v="5"/>
    <n v="51750"/>
    <n v="258750"/>
    <m/>
    <s v="FV-106020"/>
    <m/>
    <m/>
    <m/>
    <m/>
  </r>
  <r>
    <x v="20"/>
    <x v="2"/>
    <x v="1"/>
    <x v="1"/>
    <s v="TSXX-LOA2017"/>
    <s v="TORNILLO SOLUTION LOGIC-A 2.0 MM X 17 MM"/>
    <x v="12"/>
    <s v="EE148381X1"/>
    <n v="20"/>
    <n v="51750"/>
    <n v="1035000"/>
    <m/>
    <s v="FV-106020"/>
    <m/>
    <m/>
    <m/>
    <m/>
  </r>
  <r>
    <x v="20"/>
    <x v="2"/>
    <x v="1"/>
    <x v="1"/>
    <s v="TSXX-LOA2008"/>
    <s v="TORNILLO SOLUTION LOGIC-A 2.0 MM X 8.0 MM"/>
    <x v="6"/>
    <s v="EE148349X1"/>
    <n v="16"/>
    <n v="51750"/>
    <n v="828000"/>
    <m/>
    <s v="FV-106020"/>
    <m/>
    <m/>
    <m/>
    <m/>
  </r>
  <r>
    <x v="20"/>
    <x v="2"/>
    <x v="1"/>
    <x v="1"/>
    <s v="TSXX-LOA2008"/>
    <s v="TORNILLO SOLUTION LOGIC-A 2.0 MM X 8.0 MM"/>
    <x v="6"/>
    <s v="EE148350X1"/>
    <n v="60"/>
    <n v="51750"/>
    <n v="3105000"/>
    <m/>
    <s v="FV-106020"/>
    <m/>
    <m/>
    <m/>
    <m/>
  </r>
  <r>
    <x v="20"/>
    <x v="2"/>
    <x v="1"/>
    <x v="1"/>
    <s v="TSXX-LOART2012"/>
    <s v="TORNILLO SOLUTION LOGIC-A ROSCA TOTAL 2.0 MM X 12 MM"/>
    <x v="14"/>
    <s v="EE148384X1"/>
    <n v="50"/>
    <n v="51750"/>
    <n v="2587500"/>
    <m/>
    <s v="FV-106020"/>
    <m/>
    <m/>
    <m/>
    <m/>
  </r>
  <r>
    <x v="20"/>
    <x v="7"/>
    <x v="1"/>
    <x v="1"/>
    <s v="TSXX-LOART2012"/>
    <s v="TORNILLO SOLUTION LOGIC-A ROSCA TOTAL 2.0 MM X 12 MM"/>
    <x v="14"/>
    <s v="EE148384X1"/>
    <n v="-2"/>
    <n v="51750"/>
    <n v="-103500"/>
    <m/>
    <m/>
    <m/>
    <s v="Dra Elsa Arango"/>
    <m/>
    <m/>
  </r>
  <r>
    <x v="20"/>
    <x v="7"/>
    <x v="1"/>
    <x v="1"/>
    <s v="TSXX-LOA2014"/>
    <s v="TORNILLO SOLUTION LOGIC-A 2.0 MM X 14 MM"/>
    <x v="8"/>
    <s v="EE148374X1"/>
    <n v="-2"/>
    <n v="51750"/>
    <n v="-103500"/>
    <m/>
    <m/>
    <m/>
    <s v="Dra Elsa Arango"/>
    <m/>
    <m/>
  </r>
  <r>
    <x v="20"/>
    <x v="7"/>
    <x v="1"/>
    <x v="1"/>
    <s v="TSXX-LOA2008"/>
    <s v="TORNILLO SOLUTION LOGIC-A 2.0 MM X 8.0 MM"/>
    <x v="6"/>
    <s v="EE148349X1"/>
    <n v="-2"/>
    <n v="51750"/>
    <n v="-103500"/>
    <m/>
    <m/>
    <m/>
    <s v="Dra Elsa Arango"/>
    <m/>
    <m/>
  </r>
  <r>
    <x v="20"/>
    <x v="2"/>
    <x v="0"/>
    <x v="0"/>
    <n v="3348235"/>
    <s v="V Long Blade"/>
    <x v="22"/>
    <m/>
    <n v="10"/>
    <n v="153420.53519000002"/>
    <n v="1534205.3519000001"/>
    <m/>
    <s v="BioRay 20230203"/>
    <m/>
    <m/>
    <m/>
    <m/>
  </r>
  <r>
    <x v="20"/>
    <x v="2"/>
    <x v="0"/>
    <x v="0"/>
    <n v="3318235"/>
    <s v="Universal Extension (A-1PII long blade)"/>
    <x v="2"/>
    <m/>
    <n v="40"/>
    <n v="126823.496"/>
    <n v="5072939.84"/>
    <s v="COP"/>
    <s v="BioRay 20230203"/>
    <m/>
    <m/>
    <m/>
    <m/>
  </r>
  <r>
    <x v="20"/>
    <x v="4"/>
    <x v="0"/>
    <x v="0"/>
    <n v="3348235"/>
    <s v="V Long Blade"/>
    <x v="22"/>
    <m/>
    <n v="-5"/>
    <n v="153420.53519000002"/>
    <n v="-767102.67595000006"/>
    <m/>
    <m/>
    <n v="20230030"/>
    <s v="Orthopremium ltda"/>
    <m/>
    <s v="NA"/>
  </r>
  <r>
    <x v="20"/>
    <x v="4"/>
    <x v="0"/>
    <x v="0"/>
    <n v="3318235"/>
    <s v="Universal Extension (A-1PII long blade)"/>
    <x v="2"/>
    <m/>
    <n v="-20"/>
    <n v="126823.496"/>
    <n v="-2536469.92"/>
    <s v="COP"/>
    <m/>
    <n v="20230030"/>
    <s v="Orthopremium ltda"/>
    <m/>
    <s v="NA"/>
  </r>
  <r>
    <x v="19"/>
    <x v="2"/>
    <x v="1"/>
    <x v="0"/>
    <s v="A-1PL-212010"/>
    <s v="A-1PL  Anchorage  Screw 2.0 x 10 mm, Round Hole"/>
    <x v="7"/>
    <s v="L221110401"/>
    <n v="100"/>
    <n v="81594"/>
    <n v="8159400"/>
    <m/>
    <s v="Orthopremium FEV7261"/>
    <m/>
    <m/>
    <m/>
    <m/>
  </r>
  <r>
    <x v="21"/>
    <x v="3"/>
    <x v="1"/>
    <x v="1"/>
    <s v="TSXX-LOA2014"/>
    <s v="TORNILLO SOLUTION LOGIC-A 2.0 MM X 14 MM"/>
    <x v="8"/>
    <s v="EE148375X1"/>
    <n v="8"/>
    <n v="51750"/>
    <n v="414000"/>
    <m/>
    <m/>
    <m/>
    <m/>
    <s v="COIDES"/>
    <m/>
  </r>
  <r>
    <x v="21"/>
    <x v="2"/>
    <x v="1"/>
    <x v="1"/>
    <s v="TSXX-LOA1508"/>
    <s v="TORNILLO SOLUTION LOGIC-A 1.5 MM X 8.0 MM"/>
    <x v="5"/>
    <s v="EE148344X1"/>
    <n v="5"/>
    <n v="51750"/>
    <n v="258750"/>
    <m/>
    <s v="FV-106026"/>
    <m/>
    <m/>
    <m/>
    <m/>
  </r>
  <r>
    <x v="21"/>
    <x v="2"/>
    <x v="1"/>
    <x v="1"/>
    <s v="TSXX-LOA1508"/>
    <s v="TORNILLO SOLUTION LOGIC-A 1.5 MM X 8.0 MM"/>
    <x v="5"/>
    <s v="EE148344X2"/>
    <n v="10"/>
    <n v="51750"/>
    <n v="517500"/>
    <m/>
    <s v="FV-106026"/>
    <m/>
    <m/>
    <m/>
    <m/>
  </r>
  <r>
    <x v="21"/>
    <x v="2"/>
    <x v="1"/>
    <x v="1"/>
    <s v="TSXX-LOA1508"/>
    <s v="TORNILLO SOLUTION LOGIC-A 1.5 MM X 8.0 MM"/>
    <x v="5"/>
    <s v="EE148345X1"/>
    <n v="60"/>
    <n v="51750"/>
    <n v="3105000"/>
    <m/>
    <s v="FV-106026"/>
    <m/>
    <m/>
    <m/>
    <m/>
  </r>
  <r>
    <x v="21"/>
    <x v="2"/>
    <x v="1"/>
    <x v="1"/>
    <s v="TSXX-LOA1508"/>
    <s v="TORNILLO SOLUTION LOGIC-A 1.5 MM X 8.0 MM"/>
    <x v="5"/>
    <s v="EE148346X1"/>
    <n v="60"/>
    <n v="51750"/>
    <n v="3105000"/>
    <m/>
    <s v="FV-106026"/>
    <m/>
    <m/>
    <m/>
    <m/>
  </r>
  <r>
    <x v="21"/>
    <x v="2"/>
    <x v="1"/>
    <x v="1"/>
    <s v="TSXX-LOA1508"/>
    <s v="TORNILLO SOLUTION LOGIC-A 1.5 MM X 8.0 MM"/>
    <x v="5"/>
    <s v="EE148348X1"/>
    <n v="50"/>
    <n v="51750"/>
    <n v="2587500"/>
    <m/>
    <s v="FV-106026"/>
    <m/>
    <m/>
    <m/>
    <m/>
  </r>
  <r>
    <x v="21"/>
    <x v="2"/>
    <x v="1"/>
    <x v="1"/>
    <s v="TSXX-LOACE1508"/>
    <s v="TORNILLO SOLUTION LOGIC-A CABEZA ESFERICA 1.5 MM X 80"/>
    <x v="13"/>
    <s v="EE148382X1"/>
    <n v="60"/>
    <n v="51750"/>
    <n v="3105000"/>
    <m/>
    <s v="FV-106026"/>
    <m/>
    <m/>
    <m/>
    <m/>
  </r>
  <r>
    <x v="21"/>
    <x v="2"/>
    <x v="1"/>
    <x v="1"/>
    <s v="TSXX-LOACE1508"/>
    <s v="TORNILLO SOLUTION LOGIC-A CABEZA ESFERICA 1.5 MM X 80"/>
    <x v="13"/>
    <s v="EE149532X1"/>
    <n v="38"/>
    <n v="51750"/>
    <n v="1966500"/>
    <m/>
    <s v="FV-106026"/>
    <m/>
    <m/>
    <m/>
    <m/>
  </r>
  <r>
    <x v="22"/>
    <x v="5"/>
    <x v="1"/>
    <x v="1"/>
    <s v="TSXX-LOART2012"/>
    <s v="TORNILLO SOLUTION LOGIC-A ROSCA TOTAL 2.0MM X 12MM"/>
    <x v="14"/>
    <s v="EE138101X1"/>
    <n v="-2"/>
    <n v="61600"/>
    <n v="-123200"/>
    <m/>
    <m/>
    <m/>
    <s v="Virginia - uso consultorio Elsa Arango"/>
    <m/>
    <m/>
  </r>
  <r>
    <x v="22"/>
    <x v="5"/>
    <x v="1"/>
    <x v="1"/>
    <s v="TSXX-LOA2014"/>
    <s v="TORNILLO SOLUTION LOGIC-A 2.0 MM X 14 MM"/>
    <x v="8"/>
    <s v="EE148375X1"/>
    <n v="-2"/>
    <n v="51750"/>
    <n v="-103500"/>
    <m/>
    <m/>
    <m/>
    <s v="Virginia - uso consultorio Elsa Arango"/>
    <m/>
    <m/>
  </r>
  <r>
    <x v="19"/>
    <x v="4"/>
    <x v="1"/>
    <x v="0"/>
    <s v="A-1PL-212010"/>
    <s v="A-1PL  Anchorage  Screw 2.0 x 10 mm, Round Hole"/>
    <x v="7"/>
    <s v="L221110401"/>
    <n v="-8"/>
    <n v="81594"/>
    <n v="-652752"/>
    <m/>
    <m/>
    <n v="20230047"/>
    <s v="Rodrigo García (Costa Rica)"/>
    <m/>
    <s v="Conny"/>
  </r>
  <r>
    <x v="22"/>
    <x v="5"/>
    <x v="1"/>
    <x v="1"/>
    <s v="TSXX-LOA2017"/>
    <s v="TORNILLO SOLUTION LOGIC-A 2.0 MM X 17 MM"/>
    <x v="12"/>
    <s v="EE138094X1"/>
    <n v="-2"/>
    <n v="61600"/>
    <n v="-123200"/>
    <m/>
    <m/>
    <m/>
    <s v="Virginia - uso consultorio Elsa Arango"/>
    <m/>
    <m/>
  </r>
  <r>
    <x v="22"/>
    <x v="3"/>
    <x v="0"/>
    <x v="1"/>
    <s v="820-032"/>
    <s v="Extensión corta, 25mm, mini implante, para contra ángulo"/>
    <x v="19"/>
    <m/>
    <n v="10"/>
    <n v="83600"/>
    <n v="836000"/>
    <m/>
    <m/>
    <m/>
    <m/>
    <s v="Orthopremium"/>
    <m/>
  </r>
  <r>
    <x v="22"/>
    <x v="1"/>
    <x v="0"/>
    <x v="1"/>
    <s v="820-028"/>
    <s v="Mango para contra ángulo - mini implante"/>
    <x v="23"/>
    <m/>
    <n v="10"/>
    <n v="172550"/>
    <n v="1725500"/>
    <m/>
    <m/>
    <m/>
    <m/>
    <s v="Orthopremium"/>
    <m/>
  </r>
  <r>
    <x v="22"/>
    <x v="7"/>
    <x v="0"/>
    <x v="1"/>
    <s v="820-032"/>
    <s v="Extensión corta, 25mm, mini implante, para contra ángulo"/>
    <x v="19"/>
    <m/>
    <n v="-10"/>
    <n v="83600"/>
    <n v="-836000"/>
    <m/>
    <m/>
    <m/>
    <s v="Certificación"/>
    <s v="Virgina Hurtado"/>
    <m/>
  </r>
  <r>
    <x v="22"/>
    <x v="7"/>
    <x v="0"/>
    <x v="1"/>
    <s v="820-028"/>
    <s v="Mango para contra ángulo - mini implante"/>
    <x v="23"/>
    <m/>
    <n v="-11"/>
    <n v="172550"/>
    <n v="-1898050"/>
    <m/>
    <m/>
    <m/>
    <s v="Certificación"/>
    <s v="Virgina Hurtado"/>
    <m/>
  </r>
  <r>
    <x v="21"/>
    <x v="3"/>
    <x v="1"/>
    <x v="1"/>
    <s v="TSXX-LOA2012"/>
    <s v="TORNILLO SOLUTION LOGIC-A 2.0 MM X 12 MM"/>
    <x v="16"/>
    <s v="EE148362X1"/>
    <n v="20"/>
    <n v="51750"/>
    <n v="1035000"/>
    <m/>
    <m/>
    <m/>
    <m/>
    <s v="COIDES"/>
    <m/>
  </r>
  <r>
    <x v="1"/>
    <x v="4"/>
    <x v="1"/>
    <x v="0"/>
    <s v="A-1PL-212012"/>
    <s v="A-1PL  Anchorage  Screw 2.0 x 12 mm, Round Hole"/>
    <x v="16"/>
    <s v="L221107201"/>
    <n v="-55"/>
    <n v="65949.40444444443"/>
    <n v="-3627217.2444444438"/>
    <m/>
    <m/>
    <n v="20230036"/>
    <s v="Smile Arc (Martinelli)"/>
    <m/>
    <s v="Conny"/>
  </r>
  <r>
    <x v="23"/>
    <x v="3"/>
    <x v="1"/>
    <x v="1"/>
    <s v="TSXX-LOA2017"/>
    <s v="TORNILLO SOLUTION LOGIC-A 2.0 MM X 17 MM"/>
    <x v="12"/>
    <s v="EE138094X1"/>
    <n v="-15"/>
    <n v="61600"/>
    <n v="-924000"/>
    <m/>
    <m/>
    <m/>
    <s v="Certificación - CLEMI"/>
    <s v="Virgina Hurtado"/>
    <m/>
  </r>
  <r>
    <x v="22"/>
    <x v="5"/>
    <x v="1"/>
    <x v="1"/>
    <s v="TSXX-LOA2012"/>
    <s v="TORNILLO SOLUTION LOGIC-A 2.0 MM X 12 MM"/>
    <x v="16"/>
    <s v="EE148362X1"/>
    <n v="-1"/>
    <n v="51750"/>
    <n v="-51750"/>
    <m/>
    <m/>
    <m/>
    <s v="Virginia - uso consultorio Elsa Arango"/>
    <m/>
    <m/>
  </r>
  <r>
    <x v="22"/>
    <x v="3"/>
    <x v="1"/>
    <x v="1"/>
    <s v="TSXX-LOA2012"/>
    <s v="TORNILLO SOLUTION LOGIC-A 2.0 MM X 12 MM"/>
    <x v="16"/>
    <s v="EE148362X1"/>
    <n v="-5"/>
    <n v="51750"/>
    <n v="-258750"/>
    <m/>
    <m/>
    <s v="packing list 20230310 Orthopremium"/>
    <m/>
    <s v="Silvia Tellez"/>
    <m/>
  </r>
  <r>
    <x v="23"/>
    <x v="3"/>
    <x v="1"/>
    <x v="1"/>
    <s v="TSXX-LOA2014"/>
    <s v="TORNILLO SOLUTION LOGIC-A 2.0 MM X 14 MM"/>
    <x v="8"/>
    <s v="EE138091X1"/>
    <n v="-6"/>
    <n v="61600"/>
    <n v="-369600"/>
    <m/>
    <m/>
    <m/>
    <s v="Certificación - CLEMI"/>
    <s v="Virgina Hurtado"/>
    <m/>
  </r>
  <r>
    <x v="23"/>
    <x v="3"/>
    <x v="1"/>
    <x v="1"/>
    <s v="TSXX-LOA2014"/>
    <s v="TORNILLO SOLUTION LOGIC-A 2.0 MM X 14 MM"/>
    <x v="8"/>
    <s v="EE148377X1"/>
    <n v="-14"/>
    <n v="51750"/>
    <n v="-724500"/>
    <m/>
    <m/>
    <m/>
    <s v="Certificación - CLEMI"/>
    <s v="Virgina Hurtado"/>
    <m/>
  </r>
  <r>
    <x v="19"/>
    <x v="8"/>
    <x v="1"/>
    <x v="1"/>
    <s v="TSXX-LOA2010"/>
    <s v="TORNILLO SOLUTION LOGIC-A 2.0 MM X 10 MM"/>
    <x v="7"/>
    <s v="EE148352X1"/>
    <n v="-6"/>
    <n v="51750"/>
    <n v="-310500"/>
    <m/>
    <m/>
    <n v="20230047"/>
    <s v="Rodrigo García (Costa Rica)"/>
    <m/>
    <s v="Conny"/>
  </r>
  <r>
    <x v="21"/>
    <x v="3"/>
    <x v="1"/>
    <x v="1"/>
    <s v="TSXX-LOA2010"/>
    <s v="TORNILLO SOLUTION LOGIC-A 2.0 MM X 10 MM"/>
    <x v="7"/>
    <s v="EE148353X1"/>
    <n v="10"/>
    <n v="51750"/>
    <n v="517500"/>
    <m/>
    <m/>
    <m/>
    <m/>
    <s v="COIDES"/>
    <m/>
  </r>
  <r>
    <x v="22"/>
    <x v="5"/>
    <x v="1"/>
    <x v="1"/>
    <s v="TSXX-LOA2010"/>
    <s v="TORNILLO SOLUTION LOGIC-A 2.0 MM X 10 MM"/>
    <x v="7"/>
    <s v="EE148353X1"/>
    <n v="-2"/>
    <n v="51750"/>
    <n v="-103500"/>
    <m/>
    <m/>
    <m/>
    <s v="Virginia - uso consultorio Elsa Arango"/>
    <m/>
    <m/>
  </r>
  <r>
    <x v="23"/>
    <x v="3"/>
    <x v="1"/>
    <x v="1"/>
    <s v="TSXX-LOA2008"/>
    <s v="TORNILLO SOLUTION LOGIC-A 2.0 MM X 8.0 MM"/>
    <x v="6"/>
    <s v="EE121923X1"/>
    <n v="-10"/>
    <n v="51750"/>
    <n v="-517500"/>
    <m/>
    <m/>
    <m/>
    <s v="Certificación - CLEMI"/>
    <s v="Virgina Hurtado"/>
    <m/>
  </r>
  <r>
    <x v="23"/>
    <x v="3"/>
    <x v="1"/>
    <x v="1"/>
    <s v="TSXX-LOA2008"/>
    <s v="TORNILLO SOLUTION LOGIC-A 2.0 MM X 8.0 MM"/>
    <x v="6"/>
    <s v="EE141994X1"/>
    <n v="-8"/>
    <n v="51750"/>
    <n v="-414000"/>
    <m/>
    <m/>
    <m/>
    <s v="Certificación - CLEMI"/>
    <s v="Virgina Hurtado"/>
    <m/>
  </r>
  <r>
    <x v="23"/>
    <x v="3"/>
    <x v="1"/>
    <x v="1"/>
    <s v="TSXX-LOA2008"/>
    <s v="TORNILLO SOLUTION LOGIC-A 2.0 MM X 8.0 MM"/>
    <x v="6"/>
    <s v="EE122876X2"/>
    <n v="-2"/>
    <n v="51750"/>
    <n v="-103500"/>
    <m/>
    <m/>
    <m/>
    <s v="Certificación - CLEMI"/>
    <s v="Virgina Hurtado"/>
    <m/>
  </r>
  <r>
    <x v="23"/>
    <x v="3"/>
    <x v="1"/>
    <x v="1"/>
    <s v="TSXX-LOA1508"/>
    <s v="TORNILLO SOLUTION LOGIC-A 1.5 MM X 8.0 MM"/>
    <x v="5"/>
    <s v="EE148344X1"/>
    <n v="-5"/>
    <n v="51750"/>
    <n v="-258750"/>
    <m/>
    <m/>
    <m/>
    <s v="Certificación - CLEMI"/>
    <s v="Virgina Hurtado"/>
    <m/>
  </r>
  <r>
    <x v="23"/>
    <x v="3"/>
    <x v="1"/>
    <x v="1"/>
    <s v="TSXX-LOA1508"/>
    <s v="TORNILLO SOLUTION LOGIC-A 1.5 MM X 8.0 MM"/>
    <x v="5"/>
    <s v="EE148344X2"/>
    <n v="-10"/>
    <n v="51750"/>
    <n v="-517500"/>
    <m/>
    <m/>
    <m/>
    <s v="Certificación - CLEMI"/>
    <s v="Virgina Hurtado"/>
    <m/>
  </r>
  <r>
    <x v="23"/>
    <x v="3"/>
    <x v="1"/>
    <x v="1"/>
    <s v="TSXX-LOA1508"/>
    <s v="TORNILLO SOLUTION LOGIC-A 1.5 MM X 8.0 MM"/>
    <x v="5"/>
    <s v="EE148348X1"/>
    <n v="-5"/>
    <n v="51750"/>
    <n v="-258750"/>
    <m/>
    <m/>
    <m/>
    <s v="Certificación - CLEMI"/>
    <s v="Virgina Hurtado"/>
    <m/>
  </r>
  <r>
    <x v="23"/>
    <x v="3"/>
    <x v="1"/>
    <x v="1"/>
    <s v="TSXX-LOACE1508"/>
    <s v="TORNILLO SOLUTION LOGIC-A CABEZA ESFERICA 1.5 MM X 80"/>
    <x v="13"/>
    <s v="EE149532X1"/>
    <n v="-20"/>
    <n v="51750"/>
    <n v="-1035000"/>
    <m/>
    <m/>
    <m/>
    <s v="Certificación - CLEMI"/>
    <s v="Virgina Hurtado"/>
    <m/>
  </r>
  <r>
    <x v="23"/>
    <x v="3"/>
    <x v="1"/>
    <x v="1"/>
    <s v="TSXX-LOACE1508"/>
    <s v="TORNILLO SOLUTION LOGIC-A CABEZA ESFERICA 1.5 MM X 80"/>
    <x v="13"/>
    <s v="EE149532X1"/>
    <n v="-2"/>
    <n v="51750"/>
    <n v="-103500"/>
    <m/>
    <m/>
    <m/>
    <s v="Certificación"/>
    <s v="Stand Ankyra"/>
    <m/>
  </r>
  <r>
    <x v="23"/>
    <x v="3"/>
    <x v="1"/>
    <x v="1"/>
    <s v="TSXX-LOA1508"/>
    <s v="TORNILLO SOLUTION LOGIC-A 1.5 MM X 8.0 MM"/>
    <x v="5"/>
    <s v="EE148348X1"/>
    <n v="-2"/>
    <n v="51750"/>
    <n v="-103500"/>
    <m/>
    <m/>
    <m/>
    <s v="Certificación"/>
    <s v="Stand Ankyra"/>
    <m/>
  </r>
  <r>
    <x v="23"/>
    <x v="3"/>
    <x v="1"/>
    <x v="1"/>
    <s v="TSXX-LOA2008"/>
    <s v="TORNILLO SOLUTION LOGIC-A 2.0 MM X 8.0 MM"/>
    <x v="6"/>
    <s v="EE133301X1R2"/>
    <n v="-2"/>
    <n v="51750"/>
    <n v="-103500"/>
    <m/>
    <m/>
    <m/>
    <s v="Certificación"/>
    <s v="Stand Ankyra"/>
    <m/>
  </r>
  <r>
    <x v="23"/>
    <x v="3"/>
    <x v="1"/>
    <x v="1"/>
    <s v="TSXX-LOA2010"/>
    <s v="TORNILLO SOLUTION LOGIC-A 2.0 MM X 10 MM"/>
    <x v="7"/>
    <s v="EE148353X1"/>
    <n v="-8"/>
    <n v="51750"/>
    <n v="-414000"/>
    <m/>
    <m/>
    <m/>
    <s v="Certificación - CLEMI"/>
    <s v="Virgina Hurtado"/>
    <m/>
  </r>
  <r>
    <x v="23"/>
    <x v="3"/>
    <x v="1"/>
    <x v="1"/>
    <s v="TSXX-LOA2012"/>
    <s v="TORNILLO SOLUTION LOGIC-A 2.0 MM X 12 MM"/>
    <x v="16"/>
    <s v="EE148362X1"/>
    <n v="-13"/>
    <n v="51750"/>
    <n v="-672750"/>
    <m/>
    <m/>
    <m/>
    <s v="Certificación - CLEMI"/>
    <s v="Virgina Hurtado"/>
    <m/>
  </r>
  <r>
    <x v="23"/>
    <x v="3"/>
    <x v="1"/>
    <x v="1"/>
    <s v="TSXX-LOA2014"/>
    <s v="TORNILLO SOLUTION LOGIC-A 2.0 MM X 14 MM"/>
    <x v="8"/>
    <s v="EE148375X1"/>
    <n v="-2"/>
    <n v="51750"/>
    <n v="-103500"/>
    <m/>
    <m/>
    <m/>
    <s v="Certificación"/>
    <s v="Stand Ankyra"/>
    <m/>
  </r>
  <r>
    <x v="23"/>
    <x v="3"/>
    <x v="1"/>
    <x v="1"/>
    <s v="TSXX-LOA2017"/>
    <s v="TORNILLO SOLUTION LOGIC-A 2.0 MM X 17 MM"/>
    <x v="12"/>
    <s v="EE138094X1"/>
    <n v="-2"/>
    <n v="61600"/>
    <n v="-123200"/>
    <m/>
    <m/>
    <m/>
    <s v="Certificación"/>
    <s v="Stand Ankyra"/>
    <m/>
  </r>
  <r>
    <x v="23"/>
    <x v="3"/>
    <x v="1"/>
    <x v="1"/>
    <s v="TSXX-LOART2012"/>
    <s v="TORNILLO SOLUTION LOGIC-A ROSCA TOTAL 2.0MM X 12MM"/>
    <x v="14"/>
    <s v="EE138101X1"/>
    <n v="-2"/>
    <n v="61600"/>
    <n v="-123200"/>
    <m/>
    <m/>
    <m/>
    <s v="Certificación"/>
    <s v="Stand Ankyra"/>
    <m/>
  </r>
  <r>
    <x v="23"/>
    <x v="3"/>
    <x v="1"/>
    <x v="1"/>
    <s v="TSXX-LOA2010"/>
    <s v="TORNILLO SOLUTION LOGIC-A 2.0 MM X 10 MM"/>
    <x v="7"/>
    <s v="EE148354X1"/>
    <n v="-10"/>
    <n v="51750"/>
    <n v="-517500"/>
    <m/>
    <m/>
    <m/>
    <s v="Certificación - CLEMI"/>
    <s v="Virgina Hurtado"/>
    <m/>
  </r>
  <r>
    <x v="24"/>
    <x v="0"/>
    <x v="0"/>
    <x v="0"/>
    <n v="3338235"/>
    <s v="Long Blade M"/>
    <x v="24"/>
    <s v="NA"/>
    <n v="1"/>
    <n v="153420.53519000002"/>
    <n v="153420.53519000002"/>
    <s v="COP"/>
    <s v="Inventario recibido de Elsa Arango"/>
    <m/>
    <m/>
    <m/>
    <m/>
  </r>
  <r>
    <x v="24"/>
    <x v="0"/>
    <x v="0"/>
    <x v="0"/>
    <n v="3318225"/>
    <s v="Blade for Engine"/>
    <x v="19"/>
    <m/>
    <n v="10"/>
    <n v="153420.53519000002"/>
    <n v="1534205.3519000001"/>
    <s v="COP"/>
    <s v="Inventario recibido de Elsa Arango"/>
    <m/>
    <m/>
    <m/>
    <m/>
  </r>
  <r>
    <x v="25"/>
    <x v="4"/>
    <x v="1"/>
    <x v="0"/>
    <s v="M-211308"/>
    <s v="A-1PL  Anchorage  Screw 1.3 x 8 mm, Round Hole"/>
    <x v="3"/>
    <s v="L210206901"/>
    <n v="-5"/>
    <n v="73331"/>
    <n v="-366655"/>
    <m/>
    <m/>
    <n v="20230064"/>
    <s v="Dr Carlos Ramiro Llusca (Ecuador)"/>
    <m/>
    <s v="Conny"/>
  </r>
  <r>
    <x v="25"/>
    <x v="4"/>
    <x v="1"/>
    <x v="0"/>
    <s v="A-1PL-211408"/>
    <s v="A-1PL  Anchorage  Screw 1.4 x 8 mm, Round Hole"/>
    <x v="4"/>
    <s v="L210905201"/>
    <n v="-4"/>
    <n v="73331"/>
    <n v="-293324"/>
    <m/>
    <m/>
    <n v="20230064"/>
    <s v="Dr Carlos Ramiro Llusca (Ecuador)"/>
    <m/>
    <s v="Conny"/>
  </r>
  <r>
    <x v="25"/>
    <x v="4"/>
    <x v="1"/>
    <x v="0"/>
    <s v="A-1PL-211508"/>
    <s v="A-1PL  Anchorage  Screw 1.5 x 8 mm, Round Hole"/>
    <x v="5"/>
    <s v="L220602101"/>
    <n v="-6"/>
    <n v="65949.40444444443"/>
    <n v="-395696.42666666658"/>
    <m/>
    <s v="BioRay 20230116"/>
    <n v="20230064"/>
    <s v="Dr Carlos Ramiro Llusca (Ecuador)"/>
    <m/>
    <s v="Conny"/>
  </r>
  <r>
    <x v="25"/>
    <x v="4"/>
    <x v="1"/>
    <x v="0"/>
    <s v="A-1PL-212008"/>
    <s v="A-1PL  Anchorage  Screw 2.0 x 8 mm, Round Hole"/>
    <x v="6"/>
    <s v="L220504801"/>
    <n v="-6"/>
    <n v="65949.40444444443"/>
    <n v="-395696.42666666658"/>
    <m/>
    <m/>
    <n v="20230064"/>
    <s v="Dr Carlos Ramiro Llusca (Ecuador)"/>
    <m/>
    <s v="Conny"/>
  </r>
  <r>
    <x v="23"/>
    <x v="3"/>
    <x v="1"/>
    <x v="1"/>
    <s v="TSXX-LOA2010"/>
    <s v="TORNILLO SOLUTION LOGIC-A 2.0 MM X 10 MM"/>
    <x v="7"/>
    <s v="EE148359X1"/>
    <n v="-2"/>
    <n v="51750"/>
    <n v="-103500"/>
    <m/>
    <m/>
    <m/>
    <s v="Certificación - CLEMI"/>
    <s v="Virgina Hurtado"/>
    <m/>
  </r>
  <r>
    <x v="19"/>
    <x v="2"/>
    <x v="1"/>
    <x v="0"/>
    <s v="A-1PL-212012"/>
    <s v="A-1PL  Anchorage  Screw 2.0 x 12 mm, Round Hole"/>
    <x v="16"/>
    <s v="L221107201"/>
    <n v="50"/>
    <n v="81594"/>
    <n v="4079700"/>
    <m/>
    <s v="Orthopremium FEV7261"/>
    <m/>
    <m/>
    <m/>
    <m/>
  </r>
  <r>
    <x v="25"/>
    <x v="4"/>
    <x v="1"/>
    <x v="0"/>
    <s v="A-1PIZC-212014"/>
    <s v="A-1P IZC  Anchorage  Screw 2.0 x 14 mm, Half Threaded, Round Hole"/>
    <x v="20"/>
    <s v="L221108401"/>
    <n v="-20"/>
    <n v="84287.164444444439"/>
    <n v="-1685743.2888888889"/>
    <s v="COP"/>
    <m/>
    <n v="20230064"/>
    <s v="Dr Carlos Ramiro Llusca (Ecuador)"/>
    <m/>
    <s v="Conny"/>
  </r>
  <r>
    <x v="25"/>
    <x v="4"/>
    <x v="0"/>
    <x v="0"/>
    <n v="3338235"/>
    <s v="Long Blade M"/>
    <x v="24"/>
    <s v="NA"/>
    <n v="-1"/>
    <n v="153420.53519000002"/>
    <n v="-153420.53519000002"/>
    <s v="COP"/>
    <m/>
    <n v="20230064"/>
    <s v="Dr Carlos Ramiro Llusca (Ecuador)"/>
    <m/>
    <s v="Conny"/>
  </r>
  <r>
    <x v="25"/>
    <x v="4"/>
    <x v="0"/>
    <x v="0"/>
    <s v="106-11"/>
    <s v="Expansores 3ra generación, 1 llave"/>
    <x v="15"/>
    <m/>
    <n v="-1"/>
    <n v="336000"/>
    <n v="-336000"/>
    <s v="COP"/>
    <m/>
    <n v="20230064"/>
    <s v="Dr Carlos Ramiro Llusca (Ecuador)"/>
    <m/>
    <s v="Conny"/>
  </r>
  <r>
    <x v="25"/>
    <x v="4"/>
    <x v="1"/>
    <x v="1"/>
    <s v="TSXX-LOA1508"/>
    <s v="TORNILLO SOLUTION LOGIC-A 1.5 MM X 8.0 MM"/>
    <x v="5"/>
    <s v="EE148348X1"/>
    <n v="-3"/>
    <n v="51750"/>
    <n v="-155250"/>
    <m/>
    <m/>
    <n v="20230065"/>
    <s v="Julio Rodríguez (Salvador)"/>
    <m/>
    <s v="Catalina"/>
  </r>
  <r>
    <x v="25"/>
    <x v="4"/>
    <x v="1"/>
    <x v="1"/>
    <s v="TSXX-LOA2008"/>
    <s v="TORNILLO SOLUTION LOGIC-A 2.0 MM X 8.0 MM"/>
    <x v="6"/>
    <s v="EE148349X1"/>
    <n v="-3"/>
    <n v="51750"/>
    <n v="-155250"/>
    <m/>
    <m/>
    <n v="20230065"/>
    <s v="Julio Rodríguez (Salvador)"/>
    <m/>
    <s v="Catalina"/>
  </r>
  <r>
    <x v="23"/>
    <x v="3"/>
    <x v="1"/>
    <x v="1"/>
    <s v="TSXX-LOA2010"/>
    <s v="TORNILLO SOLUTION LOGIC-A 2.0 MM X 10 MM"/>
    <x v="7"/>
    <s v="EE148359X1"/>
    <n v="-1"/>
    <n v="51750"/>
    <n v="-51750"/>
    <m/>
    <m/>
    <m/>
    <s v="Certificación"/>
    <s v="Stand Ankyra"/>
    <m/>
  </r>
  <r>
    <x v="25"/>
    <x v="4"/>
    <x v="1"/>
    <x v="1"/>
    <s v="TSXX-LOA2014"/>
    <s v="TORNILLO SOLUTION LOGIC-A 2.0 MM X 14 MM"/>
    <x v="8"/>
    <s v="EE148375X1"/>
    <n v="-4"/>
    <n v="51750"/>
    <n v="-207000"/>
    <m/>
    <m/>
    <n v="20230065"/>
    <s v="Julio Rodríguez (Salvador)"/>
    <m/>
    <s v="Catalina"/>
  </r>
  <r>
    <x v="25"/>
    <x v="4"/>
    <x v="1"/>
    <x v="1"/>
    <s v="TSXX-LOA2014"/>
    <s v="TORNILLO SOLUTION LOGIC-A 2.0 MM X 14 MM"/>
    <x v="8"/>
    <s v="EE148377X1"/>
    <n v="-6"/>
    <n v="51750"/>
    <n v="-310500"/>
    <m/>
    <m/>
    <n v="20230065"/>
    <s v="Julio Rodríguez (Salvador)"/>
    <m/>
    <s v="Catalina"/>
  </r>
  <r>
    <x v="25"/>
    <x v="4"/>
    <x v="1"/>
    <x v="1"/>
    <s v="TSXX-LOA2017"/>
    <s v="TORNILLO SOLUTION LOGIC-A 2.0 MM X 17 MM"/>
    <x v="12"/>
    <s v="EE138094X1"/>
    <n v="-5"/>
    <n v="61600"/>
    <n v="-308000"/>
    <m/>
    <m/>
    <n v="20230065"/>
    <s v="Julio Rodríguez (Salvador)"/>
    <m/>
    <s v="Catalina"/>
  </r>
  <r>
    <x v="25"/>
    <x v="4"/>
    <x v="0"/>
    <x v="1"/>
    <s v="820-029"/>
    <s v="Mango anclaje rápido, corto-mini implante"/>
    <x v="1"/>
    <n v="49116"/>
    <n v="-2"/>
    <n v="357000"/>
    <n v="-714000"/>
    <m/>
    <m/>
    <n v="20230065"/>
    <s v="Julio Rodríguez (Salvador)"/>
    <m/>
    <s v="Catalina"/>
  </r>
  <r>
    <x v="25"/>
    <x v="4"/>
    <x v="0"/>
    <x v="1"/>
    <s v="820-031"/>
    <s v="Extensión mini implante"/>
    <x v="2"/>
    <n v="48791"/>
    <n v="-2"/>
    <n v="90440"/>
    <n v="-180880"/>
    <m/>
    <m/>
    <n v="20230065"/>
    <s v="Julio Rodríguez (Salvador)"/>
    <m/>
    <s v="Catalina"/>
  </r>
  <r>
    <x v="25"/>
    <x v="4"/>
    <x v="0"/>
    <x v="1"/>
    <s v="820-032"/>
    <s v="Extensión corta, 25mm, mini implante, para contra ángulo"/>
    <x v="19"/>
    <m/>
    <n v="-1"/>
    <n v="83600"/>
    <n v="-83600"/>
    <m/>
    <m/>
    <n v="20230065"/>
    <s v="Julio Rodríguez (Salvador)"/>
    <m/>
    <s v="Catalina"/>
  </r>
  <r>
    <x v="25"/>
    <x v="4"/>
    <x v="0"/>
    <x v="1"/>
    <s v="820-028"/>
    <s v="Mango para contra ángulo - mini implante"/>
    <x v="23"/>
    <m/>
    <n v="-1"/>
    <n v="172550"/>
    <n v="-172550"/>
    <s v="COP"/>
    <m/>
    <n v="20230065"/>
    <s v="Julio Rodríguez (Salvador)"/>
    <m/>
    <s v="Catalina"/>
  </r>
  <r>
    <x v="23"/>
    <x v="4"/>
    <x v="1"/>
    <x v="1"/>
    <s v="TSXX-LOA2010"/>
    <s v="TORNILLO SOLUTION LOGIC-A 2.0 MM X 10 MM"/>
    <x v="7"/>
    <s v="EE148359X1"/>
    <n v="-1"/>
    <n v="51750"/>
    <n v="-51750"/>
    <m/>
    <m/>
    <n v="20230067"/>
    <s v="Global Connection &amp; Innovation LLC (Mauricio Arbelaez - USA)"/>
    <m/>
    <s v="Catalina"/>
  </r>
  <r>
    <x v="26"/>
    <x v="4"/>
    <x v="1"/>
    <x v="0"/>
    <s v="A-1PIZC-212014"/>
    <s v="A-1P IZC  Anchorage  Screw 2.0 x 14 mm, Half Threaded, Round Hole"/>
    <x v="20"/>
    <s v="L221108401"/>
    <n v="-8"/>
    <n v="84287.164444444439"/>
    <n v="-674297.31555555551"/>
    <s v="COP"/>
    <m/>
    <n v="20230066"/>
    <s v="MediLine (JJ Grand Prix - Guatemala)"/>
    <m/>
    <s v="Catalina"/>
  </r>
  <r>
    <x v="19"/>
    <x v="2"/>
    <x v="1"/>
    <x v="0"/>
    <s v="A-1PL-212012"/>
    <s v="A-1PL  Anchorage  Screw 2.0 x 12 mm, Round Hole"/>
    <x v="16"/>
    <s v="L230105301"/>
    <n v="300"/>
    <n v="81594"/>
    <n v="24478200"/>
    <m/>
    <s v="Orthopremium FEV7261"/>
    <m/>
    <m/>
    <m/>
    <m/>
  </r>
  <r>
    <x v="26"/>
    <x v="4"/>
    <x v="0"/>
    <x v="0"/>
    <n v="3308050"/>
    <s v="Handle Universal "/>
    <x v="17"/>
    <s v="NA"/>
    <n v="-2"/>
    <n v="505243.49166666658"/>
    <n v="-1010486.9833333332"/>
    <s v="COP"/>
    <m/>
    <n v="20230066"/>
    <s v="MediLine (JJ Grand Prix - Guatemala)"/>
    <m/>
    <s v="Catalina"/>
  </r>
  <r>
    <x v="26"/>
    <x v="4"/>
    <x v="0"/>
    <x v="0"/>
    <n v="3318235"/>
    <s v="Universal Extension (A-1PII long blade)"/>
    <x v="2"/>
    <m/>
    <n v="-5"/>
    <n v="126823.496"/>
    <n v="-634117.48"/>
    <s v="COP"/>
    <m/>
    <n v="20230066"/>
    <s v="MediLine (JJ Grand Prix - Guatemala)"/>
    <m/>
    <s v="Catalina"/>
  </r>
  <r>
    <x v="26"/>
    <x v="4"/>
    <x v="1"/>
    <x v="1"/>
    <s v="TSXX-LOACE1508"/>
    <s v="TORNILLO SOLUTION LOGIC-A CABEZA ESFERICA 1.5 MM X 80"/>
    <x v="13"/>
    <s v="EE149532X1"/>
    <n v="-7"/>
    <n v="51750"/>
    <n v="-362250"/>
    <m/>
    <m/>
    <n v="20230067"/>
    <s v="Global Connection &amp; Innovation LLC (Mauricio Arbelaez - USA)"/>
    <m/>
    <s v="Catalina"/>
  </r>
  <r>
    <x v="26"/>
    <x v="4"/>
    <x v="1"/>
    <x v="1"/>
    <s v="TSXX-LOA1508"/>
    <s v="TORNILLO SOLUTION LOGIC-A 1.5 MM X 8.0 MM"/>
    <x v="5"/>
    <s v="EE148348X1"/>
    <n v="-25"/>
    <n v="51750"/>
    <n v="-1293750"/>
    <m/>
    <m/>
    <n v="20230067"/>
    <s v="Global Connection &amp; Innovation LLC (Mauricio Arbelaez - USA)"/>
    <m/>
    <s v="Catalina"/>
  </r>
  <r>
    <x v="26"/>
    <x v="4"/>
    <x v="1"/>
    <x v="1"/>
    <s v="TSXX-LOA2008"/>
    <s v="TORNILLO SOLUTION LOGIC-A 2.0 MM X 8.0 MM"/>
    <x v="6"/>
    <s v="EE148349X1"/>
    <n v="-11"/>
    <n v="51750"/>
    <n v="-569250"/>
    <m/>
    <m/>
    <n v="20230067"/>
    <s v="Global Connection &amp; Innovation LLC (Mauricio Arbelaez - USA)"/>
    <m/>
    <s v="Catalina"/>
  </r>
  <r>
    <x v="26"/>
    <x v="4"/>
    <x v="1"/>
    <x v="1"/>
    <s v="TSXX-LOA2008"/>
    <s v="TORNILLO SOLUTION LOGIC-A 2.0 MM X 8.0 MM"/>
    <x v="6"/>
    <s v="EE148350X1"/>
    <n v="-9"/>
    <n v="51750"/>
    <n v="-465750"/>
    <m/>
    <m/>
    <n v="20230067"/>
    <s v="Global Connection &amp; Innovation LLC (Mauricio Arbelaez - USA)"/>
    <m/>
    <s v="Catalina"/>
  </r>
  <r>
    <x v="25"/>
    <x v="4"/>
    <x v="1"/>
    <x v="0"/>
    <s v="A-1PL-212010"/>
    <s v="A-1PL  Anchorage  Screw 2.0 x 10 mm, Round Hole"/>
    <x v="7"/>
    <s v="L220922901"/>
    <n v="-20"/>
    <n v="81594"/>
    <n v="-1631880"/>
    <m/>
    <m/>
    <n v="20230064"/>
    <s v="Dr Carlos Ramiro Llusca (Ecuador)"/>
    <m/>
    <s v="Conny"/>
  </r>
  <r>
    <x v="25"/>
    <x v="4"/>
    <x v="1"/>
    <x v="1"/>
    <s v="TSXX-LOA2010"/>
    <s v="TORNILLO SOLUTION LOGIC-A 2.0 MM X 10 MM"/>
    <x v="7"/>
    <s v="EE148359X1"/>
    <n v="-4"/>
    <n v="51750"/>
    <n v="-207000"/>
    <m/>
    <m/>
    <n v="20230065"/>
    <s v="Julio Rodríguez (Salvador)"/>
    <m/>
    <s v="Catalina"/>
  </r>
  <r>
    <x v="26"/>
    <x v="4"/>
    <x v="1"/>
    <x v="0"/>
    <s v="A-1PL-212010"/>
    <s v="A-1PL  Anchorage  Screw 2.0 x 10 mm, Round Hole"/>
    <x v="7"/>
    <s v="L220922901"/>
    <n v="-61"/>
    <n v="81594"/>
    <n v="-4977234"/>
    <m/>
    <m/>
    <n v="20230066"/>
    <s v="MediLine (JJ Grand Prix - Guatemala)"/>
    <m/>
    <s v="Catalina"/>
  </r>
  <r>
    <x v="26"/>
    <x v="4"/>
    <x v="1"/>
    <x v="1"/>
    <s v="TSXX-LOA2010"/>
    <s v="TORNILLO SOLUTION LOGIC-A 2.0 MM X 10 MM"/>
    <x v="7"/>
    <s v="EE148359X1"/>
    <n v="-1"/>
    <n v="51750"/>
    <n v="-51750"/>
    <m/>
    <m/>
    <n v="20230067"/>
    <s v="Global Connection &amp; Innovation LLC (Mauricio Arbelaez - USA)"/>
    <m/>
    <s v="Catalina"/>
  </r>
  <r>
    <x v="26"/>
    <x v="4"/>
    <x v="1"/>
    <x v="0"/>
    <s v="A-1PS-222012"/>
    <s v="A-1P Anchorage  Screw 2.0 x 12 mm, Square Hole"/>
    <x v="9"/>
    <s v="L220601301"/>
    <n v="-8"/>
    <n v="104000"/>
    <n v="-832000"/>
    <s v="COP"/>
    <m/>
    <n v="20230068"/>
    <s v="Grupo Helix (Panamá - Dra Ilka)"/>
    <m/>
    <s v="Conny"/>
  </r>
  <r>
    <x v="26"/>
    <x v="3"/>
    <x v="1"/>
    <x v="1"/>
    <s v="TSXX-LOACE1508"/>
    <s v="TORNILLO SOLUTION LOGIC-A CABEZA ESFERICA 1.5 MM X 80"/>
    <x v="13"/>
    <s v="EE149532X1"/>
    <n v="20"/>
    <n v="51750"/>
    <n v="1035000"/>
    <m/>
    <m/>
    <m/>
    <s v="Certificación - CLEMI"/>
    <s v="Virgina Hurtado"/>
    <m/>
  </r>
  <r>
    <x v="26"/>
    <x v="3"/>
    <x v="1"/>
    <x v="1"/>
    <s v="TSXX-LOA2008"/>
    <s v="TORNILLO SOLUTION LOGIC-A 2.0 MM X 8.0 MM"/>
    <x v="6"/>
    <s v="EE122876X2"/>
    <n v="2"/>
    <n v="51750"/>
    <n v="103500"/>
    <m/>
    <m/>
    <m/>
    <s v="Devolucion Certificación - CLEMI"/>
    <s v="Virgina Hurtado"/>
    <m/>
  </r>
  <r>
    <x v="26"/>
    <x v="3"/>
    <x v="1"/>
    <x v="1"/>
    <s v="TSXX-LOA2008"/>
    <s v="TORNILLO SOLUTION LOGIC-A 2.0 MM X 8.0 MM"/>
    <x v="6"/>
    <s v="EE141994X1"/>
    <n v="8"/>
    <n v="51750"/>
    <n v="414000"/>
    <m/>
    <m/>
    <m/>
    <s v="Certificación - CLEMI"/>
    <s v="Virgina Hurtado"/>
    <m/>
  </r>
  <r>
    <x v="26"/>
    <x v="3"/>
    <x v="1"/>
    <x v="1"/>
    <s v="TSXX-LOA2008"/>
    <s v="TORNILLO SOLUTION LOGIC-A 2.0 MM X 8.0 MM"/>
    <x v="6"/>
    <s v="EE121923X1"/>
    <n v="10"/>
    <n v="51750"/>
    <n v="517500"/>
    <m/>
    <m/>
    <m/>
    <s v="Devolucion Certificación - CLEMI"/>
    <s v="Virgina Hurtado"/>
    <m/>
  </r>
  <r>
    <x v="26"/>
    <x v="4"/>
    <x v="1"/>
    <x v="1"/>
    <s v="TSXX-LOA2010"/>
    <s v="TORNILLO SOLUTION LOGIC-A 2.0 MM X 10 MM"/>
    <x v="7"/>
    <s v="EE148358X1"/>
    <n v="-24"/>
    <n v="51750"/>
    <n v="-1242000"/>
    <m/>
    <m/>
    <n v="20230067"/>
    <s v="Global Connection &amp; Innovation LLC (Mauricio Arbelaez - USA)"/>
    <m/>
    <s v="Catalina"/>
  </r>
  <r>
    <x v="26"/>
    <x v="4"/>
    <x v="1"/>
    <x v="0"/>
    <s v="A-1PL-212010"/>
    <s v="A-1PL  Anchorage  Screw 2.0 x 10 mm, Round Hole"/>
    <x v="7"/>
    <s v="L221110401"/>
    <n v="-6"/>
    <n v="81594"/>
    <n v="-489564"/>
    <m/>
    <m/>
    <n v="20230068"/>
    <s v="Grupo Helix (Panamá - Dra Ilka)"/>
    <m/>
    <s v="Conny"/>
  </r>
  <r>
    <x v="26"/>
    <x v="4"/>
    <x v="1"/>
    <x v="0"/>
    <s v="A-1PL-212010"/>
    <s v="A-1PL  Anchorage  Screw 2.0 x 10 mm, Round Hole"/>
    <x v="7"/>
    <s v="L220922901"/>
    <n v="-19"/>
    <n v="81594"/>
    <n v="-1550286"/>
    <m/>
    <m/>
    <n v="20230068"/>
    <s v="Grupo Helix (Panamá - Dra Ilka)"/>
    <m/>
    <s v="Conny"/>
  </r>
  <r>
    <x v="26"/>
    <x v="3"/>
    <x v="1"/>
    <x v="1"/>
    <s v="TSXX-LOA2010"/>
    <s v="TORNILLO SOLUTION LOGIC-A 2.0 MM X 10 MM"/>
    <x v="7"/>
    <s v="EE148354X1"/>
    <n v="10"/>
    <n v="51750"/>
    <n v="517500"/>
    <m/>
    <m/>
    <m/>
    <s v="Certificación - CLEMI"/>
    <s v="Virgina Hurtado"/>
    <m/>
  </r>
  <r>
    <x v="26"/>
    <x v="3"/>
    <x v="1"/>
    <x v="1"/>
    <s v="TSXX-LOA1508"/>
    <s v="TORNILLO SOLUTION LOGIC-A 1.5 MM X 8.0 MM"/>
    <x v="5"/>
    <s v="EE148344X2"/>
    <n v="10"/>
    <n v="51750"/>
    <n v="517500"/>
    <m/>
    <m/>
    <m/>
    <s v="Certificación - CLEMI"/>
    <s v="Virgina Hurtado"/>
    <m/>
  </r>
  <r>
    <x v="26"/>
    <x v="3"/>
    <x v="1"/>
    <x v="1"/>
    <s v="TSXX-LOA1508"/>
    <s v="TORNILLO SOLUTION LOGIC-A 1.5 MM X 8.0 MM"/>
    <x v="5"/>
    <s v="EE148344X1"/>
    <n v="5"/>
    <n v="51750"/>
    <n v="258750"/>
    <m/>
    <m/>
    <m/>
    <s v="Certificación - CLEMI"/>
    <s v="Virgina Hurtado"/>
    <m/>
  </r>
  <r>
    <x v="26"/>
    <x v="3"/>
    <x v="1"/>
    <x v="1"/>
    <s v="TSXX-LOA1508"/>
    <s v="TORNILLO SOLUTION LOGIC-A 1.5 MM X 8.0 MM"/>
    <x v="5"/>
    <s v="EE148348X1"/>
    <n v="5"/>
    <n v="51750"/>
    <n v="258750"/>
    <m/>
    <m/>
    <m/>
    <s v="Certificación - CLEMI"/>
    <s v="Virgina Hurtado"/>
    <m/>
  </r>
  <r>
    <x v="26"/>
    <x v="3"/>
    <x v="1"/>
    <x v="1"/>
    <s v="TSXX-LOA2017"/>
    <s v="TORNILLO SOLUTION LOGIC-A 2.0 MM X 17 MM"/>
    <x v="12"/>
    <s v="EE148380X1"/>
    <n v="-3"/>
    <n v="61600"/>
    <n v="-184800"/>
    <m/>
    <m/>
    <m/>
    <s v="Certificación - CLEMI"/>
    <s v="Virgina Hurtado"/>
    <m/>
  </r>
  <r>
    <x v="26"/>
    <x v="3"/>
    <x v="1"/>
    <x v="1"/>
    <s v="TSXX-LOA2014"/>
    <s v="TORNILLO SOLUTION LOGIC-A 2.0 MM X 14 MM"/>
    <x v="8"/>
    <s v="EE138091X1"/>
    <n v="6"/>
    <n v="61600"/>
    <n v="369600"/>
    <m/>
    <m/>
    <m/>
    <s v="Certificación - CLEMI"/>
    <s v="Virgina Hurtado"/>
    <m/>
  </r>
  <r>
    <x v="26"/>
    <x v="3"/>
    <x v="1"/>
    <x v="1"/>
    <s v="TSXX-LOA2014"/>
    <s v="TORNILLO SOLUTION LOGIC-A 2.0 MM X 14 MM"/>
    <x v="8"/>
    <s v="EE148377X1"/>
    <n v="12"/>
    <n v="51750"/>
    <n v="621000"/>
    <m/>
    <m/>
    <m/>
    <s v="Certificación - CLEMI"/>
    <s v="Virgina Hurtado"/>
    <m/>
  </r>
  <r>
    <x v="26"/>
    <x v="3"/>
    <x v="1"/>
    <x v="1"/>
    <s v="TSXX-LOACE1508"/>
    <s v="TORNILLO SOLUTION LOGIC-A CABEZA ESFERICA 1.5 MM X 80"/>
    <x v="13"/>
    <s v="EE149532X1"/>
    <n v="2"/>
    <n v="51750"/>
    <n v="103500"/>
    <m/>
    <m/>
    <m/>
    <s v="Certificación"/>
    <s v="Stand Ankyra"/>
    <m/>
  </r>
  <r>
    <x v="26"/>
    <x v="3"/>
    <x v="1"/>
    <x v="1"/>
    <s v="TSXX-LOA1508"/>
    <s v="TORNILLO SOLUTION LOGIC-A 1.5 MM X 8.0 MM"/>
    <x v="5"/>
    <s v="EE148348X1"/>
    <n v="2"/>
    <n v="51750"/>
    <n v="103500"/>
    <m/>
    <m/>
    <m/>
    <s v="Certificación"/>
    <s v="Stand Ankyra"/>
    <m/>
  </r>
  <r>
    <x v="26"/>
    <x v="3"/>
    <x v="1"/>
    <x v="1"/>
    <s v="TSXX-LOA2008"/>
    <s v="TORNILLO SOLUTION LOGIC-A 2.0 MM X 8.0 MM"/>
    <x v="6"/>
    <s v="EE133301X1R2"/>
    <n v="2"/>
    <n v="51750"/>
    <n v="103500"/>
    <m/>
    <m/>
    <m/>
    <s v="Certificación"/>
    <s v="Stand Ankyra"/>
    <m/>
  </r>
  <r>
    <x v="26"/>
    <x v="3"/>
    <x v="1"/>
    <x v="1"/>
    <s v="TSXX-LOA2010"/>
    <s v="TORNILLO SOLUTION LOGIC-A 2.0 MM X 10 MM"/>
    <x v="7"/>
    <s v="EE148359X1"/>
    <n v="2"/>
    <n v="51750"/>
    <n v="103500"/>
    <m/>
    <m/>
    <m/>
    <s v="Certificación - CLEMI"/>
    <s v="Virgina Hurtado"/>
    <m/>
  </r>
  <r>
    <x v="25"/>
    <x v="4"/>
    <x v="1"/>
    <x v="1"/>
    <s v="TSXX-LOA2012"/>
    <s v="TORNILLO SOLUTION LOGIC-A 2.0 MM X 12 MM"/>
    <x v="16"/>
    <s v="EE148360X1"/>
    <n v="-10"/>
    <n v="51750"/>
    <n v="-517500"/>
    <m/>
    <m/>
    <n v="20230065"/>
    <s v="Julio Rodríguez (Salvador)"/>
    <m/>
    <s v="Catalina"/>
  </r>
  <r>
    <x v="26"/>
    <x v="3"/>
    <x v="1"/>
    <x v="1"/>
    <s v="TSXX-LOA2014"/>
    <s v="TORNILLO SOLUTION LOGIC-A 2.0 MM X 14 MM"/>
    <x v="8"/>
    <s v="EE148375X1"/>
    <n v="2"/>
    <n v="51750"/>
    <n v="103500"/>
    <m/>
    <m/>
    <m/>
    <s v="Certificación"/>
    <s v="Stand Ankyra"/>
    <m/>
  </r>
  <r>
    <x v="26"/>
    <x v="3"/>
    <x v="1"/>
    <x v="1"/>
    <s v="TSXX-LOA2017"/>
    <s v="TORNILLO SOLUTION LOGIC-A 2.0 MM X 17 MM"/>
    <x v="12"/>
    <s v="EE148380X1"/>
    <n v="-2"/>
    <n v="61600"/>
    <n v="-123200"/>
    <m/>
    <m/>
    <m/>
    <s v="Certificación"/>
    <s v="Stand Ankyra"/>
    <m/>
  </r>
  <r>
    <x v="26"/>
    <x v="3"/>
    <x v="1"/>
    <x v="1"/>
    <s v="TSXX-LOART2012"/>
    <s v="TORNILLO SOLUTION LOGIC-A ROSCA TOTAL 2.0MM X 12MM"/>
    <x v="14"/>
    <s v="EE138101X1"/>
    <n v="2"/>
    <n v="61600"/>
    <n v="123200"/>
    <m/>
    <m/>
    <m/>
    <s v="Certificación"/>
    <s v="Stand Ankyra"/>
    <m/>
  </r>
  <r>
    <x v="27"/>
    <x v="5"/>
    <x v="1"/>
    <x v="1"/>
    <s v="TSXX-LOACE1508"/>
    <s v="TORNILLO SOLUTION LOGIC-A CABEZA ESFERICA 1.5 MM X 80"/>
    <x v="13"/>
    <s v="EE149532X1"/>
    <n v="-2"/>
    <n v="51750"/>
    <n v="-103500"/>
    <m/>
    <m/>
    <m/>
    <s v="Virginia - uso consultorio Elsa Arango"/>
    <m/>
    <m/>
  </r>
  <r>
    <x v="26"/>
    <x v="3"/>
    <x v="1"/>
    <x v="1"/>
    <s v="TSXX-LOA2012"/>
    <s v="TORNILLO SOLUTION LOGIC-A 2.0 MM X 12 MM"/>
    <x v="16"/>
    <s v="EE148360X1"/>
    <n v="-2"/>
    <n v="51750"/>
    <n v="-103500"/>
    <m/>
    <m/>
    <m/>
    <s v="Certificación"/>
    <s v="Stand Ankyra"/>
    <m/>
  </r>
  <r>
    <x v="27"/>
    <x v="5"/>
    <x v="1"/>
    <x v="1"/>
    <s v="TSXX-LOA2008"/>
    <s v="TORNILLO SOLUTION LOGIC-A 2.0 MM X 8.0 MM"/>
    <x v="6"/>
    <s v="EE122876X2"/>
    <n v="-2"/>
    <n v="51750"/>
    <n v="-103500"/>
    <m/>
    <m/>
    <m/>
    <s v="Virginia - uso consultorio Elsa Arango"/>
    <m/>
    <m/>
  </r>
  <r>
    <x v="27"/>
    <x v="5"/>
    <x v="1"/>
    <x v="1"/>
    <s v="TSXX-LOA1508"/>
    <s v="TORNILLO SOLUTION LOGIC-A 1.5 MM X 8.0 MM"/>
    <x v="5"/>
    <s v="EE148344X1"/>
    <n v="-2"/>
    <n v="51750"/>
    <n v="-103500"/>
    <m/>
    <m/>
    <m/>
    <s v="Virginia - uso consultorio Elsa Arango"/>
    <m/>
    <m/>
  </r>
  <r>
    <x v="26"/>
    <x v="7"/>
    <x v="0"/>
    <x v="1"/>
    <s v="820-032"/>
    <s v="Extensión corta, 25mm, mini implante, para contra ángulo"/>
    <x v="19"/>
    <m/>
    <n v="-10"/>
    <n v="83600"/>
    <n v="-836000"/>
    <m/>
    <m/>
    <m/>
    <s v="Certificación"/>
    <s v="Virgina Hurtado"/>
    <m/>
  </r>
  <r>
    <x v="26"/>
    <x v="1"/>
    <x v="0"/>
    <x v="1"/>
    <s v="820-028"/>
    <s v="Mango para contra ángulo - mini implante"/>
    <x v="23"/>
    <m/>
    <n v="9"/>
    <n v="172550"/>
    <n v="1552950"/>
    <m/>
    <m/>
    <m/>
    <s v="Certificación"/>
    <s v="Virgina Hurtado"/>
    <m/>
  </r>
  <r>
    <x v="26"/>
    <x v="6"/>
    <x v="0"/>
    <x v="1"/>
    <s v="820-028"/>
    <s v="Mango para contra ángulo - mini implante"/>
    <x v="23"/>
    <m/>
    <n v="-1"/>
    <n v="172550"/>
    <n v="-172550"/>
    <m/>
    <m/>
    <m/>
    <m/>
    <m/>
    <m/>
  </r>
  <r>
    <x v="26"/>
    <x v="3"/>
    <x v="1"/>
    <x v="1"/>
    <s v="TSXX-LOA2010"/>
    <s v="TORNILLO SOLUTION LOGIC-A 2.0 MM X 10 MM"/>
    <x v="7"/>
    <s v="EE148355X1"/>
    <n v="2"/>
    <n v="51750"/>
    <n v="103500"/>
    <m/>
    <m/>
    <m/>
    <s v="Certificación - CLEMI"/>
    <s v="Virgina Hurtado"/>
    <m/>
  </r>
  <r>
    <x v="25"/>
    <x v="3"/>
    <x v="0"/>
    <x v="1"/>
    <s v="820-028"/>
    <s v="Mango para contra ángulo - mini implante"/>
    <x v="23"/>
    <m/>
    <n v="-1"/>
    <n v="172550"/>
    <n v="-172550"/>
    <m/>
    <m/>
    <m/>
    <s v="Orthopremium - Esperanza"/>
    <m/>
    <m/>
  </r>
  <r>
    <x v="25"/>
    <x v="3"/>
    <x v="0"/>
    <x v="1"/>
    <s v="820-028"/>
    <s v="Mango para contra ángulo - mini implante"/>
    <x v="23"/>
    <m/>
    <n v="-1"/>
    <n v="172550"/>
    <n v="-172550"/>
    <m/>
    <m/>
    <m/>
    <s v="Orthopremium - Virginia"/>
    <m/>
    <m/>
  </r>
  <r>
    <x v="28"/>
    <x v="4"/>
    <x v="0"/>
    <x v="0"/>
    <n v="3318235"/>
    <s v="Universal Extension (A-1PII long blade)"/>
    <x v="2"/>
    <m/>
    <n v="-4"/>
    <n v="126823.496"/>
    <n v="-507293.984"/>
    <s v="COP"/>
    <m/>
    <n v="20230069"/>
    <s v="Sideral Business (Perú - Roger Echaiz)"/>
    <m/>
    <s v="Conny"/>
  </r>
  <r>
    <x v="28"/>
    <x v="4"/>
    <x v="0"/>
    <x v="0"/>
    <n v="3308050"/>
    <s v="Handle Universal "/>
    <x v="17"/>
    <s v="NA"/>
    <n v="-4"/>
    <n v="505243.49166666658"/>
    <n v="-2020973.9666666663"/>
    <s v="COP"/>
    <s v="BioRay 20230116"/>
    <n v="20230069"/>
    <s v="Sideral Business (Perú - Roger Echaiz)"/>
    <m/>
    <s v="Conny"/>
  </r>
  <r>
    <x v="29"/>
    <x v="2"/>
    <x v="0"/>
    <x v="0"/>
    <n v="3348235"/>
    <s v="V Long Blade"/>
    <x v="22"/>
    <m/>
    <n v="10"/>
    <n v="153420.53519000002"/>
    <n v="1534205.3519000001"/>
    <m/>
    <s v="BioRay 20230203"/>
    <m/>
    <m/>
    <m/>
    <m/>
  </r>
  <r>
    <x v="29"/>
    <x v="2"/>
    <x v="0"/>
    <x v="0"/>
    <n v="3318235"/>
    <s v="Universal Extension (A-1PII long blade)"/>
    <x v="2"/>
    <m/>
    <n v="21"/>
    <n v="126823.496"/>
    <n v="2663293.4160000002"/>
    <s v="COP"/>
    <s v="BioRay 20230203"/>
    <m/>
    <m/>
    <m/>
    <m/>
  </r>
  <r>
    <x v="26"/>
    <x v="6"/>
    <x v="1"/>
    <x v="1"/>
    <s v="TSXX-LOA2012"/>
    <s v="TORNILLO SOLUTION LOGIC-A 2.0 MM X 12 MM"/>
    <x v="16"/>
    <s v="EE148360X1"/>
    <n v="-1"/>
    <n v="51750"/>
    <n v="-51750"/>
    <m/>
    <m/>
    <m/>
    <s v="Certificación"/>
    <s v="Stand Ankyra"/>
    <m/>
  </r>
  <r>
    <x v="30"/>
    <x v="5"/>
    <x v="1"/>
    <x v="1"/>
    <s v="TSXX-LOA2017"/>
    <s v="TORNILLO SOLUTION LOGIC-A 2.0 MM X 17 MM"/>
    <x v="12"/>
    <s v="EE138094X1"/>
    <n v="-1"/>
    <n v="61600"/>
    <n v="-61600"/>
    <m/>
    <m/>
    <m/>
    <s v="Virginia - uso consultorio Elsa Arango"/>
    <m/>
    <m/>
  </r>
  <r>
    <x v="30"/>
    <x v="5"/>
    <x v="1"/>
    <x v="1"/>
    <s v="TSXX-LOA2014"/>
    <s v="TORNILLO SOLUTION LOGIC-A 2.0 MM X 14 MM"/>
    <x v="8"/>
    <s v="EE138091X1"/>
    <n v="-3"/>
    <n v="61600"/>
    <n v="-184800"/>
    <m/>
    <m/>
    <m/>
    <s v="Virginia - uso consultorio Elsa Arango"/>
    <m/>
    <m/>
  </r>
  <r>
    <x v="27"/>
    <x v="5"/>
    <x v="1"/>
    <x v="1"/>
    <s v="TSXX-LOA2012"/>
    <s v="TORNILLO SOLUTION LOGIC-A 2.0 MM X 12 MM"/>
    <x v="16"/>
    <s v="EE148362X1"/>
    <n v="-1"/>
    <n v="51750"/>
    <n v="-51750"/>
    <m/>
    <m/>
    <m/>
    <s v="Virginia - uso consultorio Elsa Arango"/>
    <m/>
    <m/>
  </r>
  <r>
    <x v="31"/>
    <x v="4"/>
    <x v="1"/>
    <x v="0"/>
    <s v="A-1PL-212014"/>
    <s v="A-1PL  Anchorage  Screw 2.0 x 14 mm, Round Hole"/>
    <x v="8"/>
    <s v="L210901401"/>
    <n v="-5"/>
    <n v="73331"/>
    <n v="-366655"/>
    <s v="COP"/>
    <m/>
    <n v="20230070"/>
    <s v="Smile Arc (Martinelli)"/>
    <m/>
    <s v="Conny"/>
  </r>
  <r>
    <x v="31"/>
    <x v="4"/>
    <x v="1"/>
    <x v="0"/>
    <s v="A-1PIZC-212014"/>
    <s v="A-1P IZC  Anchorage  Screw 2.0 x 14 mm, Half Threaded, Round Hole"/>
    <x v="20"/>
    <s v="L221108401"/>
    <n v="-3"/>
    <n v="84287.164444444439"/>
    <n v="-252861.49333333332"/>
    <s v="COP"/>
    <m/>
    <n v="20230070"/>
    <s v="Smile Arc (Martinelli)"/>
    <m/>
    <s v="Conny"/>
  </r>
  <r>
    <x v="26"/>
    <x v="3"/>
    <x v="1"/>
    <x v="1"/>
    <s v="TSXX-LOA2010"/>
    <s v="TORNILLO SOLUTION LOGIC-A 2.0 MM X 10 MM"/>
    <x v="7"/>
    <s v="EE148353X1"/>
    <n v="6"/>
    <n v="51750"/>
    <n v="310500"/>
    <m/>
    <m/>
    <m/>
    <s v="Certificación - CLEMI"/>
    <s v="Virgina Hurtado"/>
    <m/>
  </r>
  <r>
    <x v="31"/>
    <x v="4"/>
    <x v="1"/>
    <x v="0"/>
    <s v="A-1PL-211508"/>
    <s v="A-1PL  Anchorage  Screw 1.5 x 8 mm, Round Hole"/>
    <x v="5"/>
    <s v="L220602101"/>
    <n v="-8"/>
    <n v="65949.40444444443"/>
    <n v="-527595.23555555544"/>
    <m/>
    <s v="BioRay 20230116"/>
    <n v="20230070"/>
    <s v="Smile Arc (Martinelli)"/>
    <m/>
    <s v="Conny"/>
  </r>
  <r>
    <x v="31"/>
    <x v="4"/>
    <x v="1"/>
    <x v="0"/>
    <s v="A-1PL-212008"/>
    <s v="A-1PL  Anchorage  Screw 2.0 x 8 mm, Round Hole"/>
    <x v="6"/>
    <s v="L220504801"/>
    <n v="-14"/>
    <n v="65949.40444444443"/>
    <n v="-923291.66222222196"/>
    <m/>
    <m/>
    <n v="20230070"/>
    <s v="Smile Arc (Martinelli)"/>
    <m/>
    <s v="Conny"/>
  </r>
  <r>
    <x v="32"/>
    <x v="3"/>
    <x v="1"/>
    <x v="1"/>
    <s v="TSXX-LOA2012"/>
    <s v="TORNILLO SOLUTION LOGIC-A 2.0 MM X 12 MM"/>
    <x v="16"/>
    <s v="EE148360X1"/>
    <n v="-2"/>
    <n v="51750"/>
    <n v="-103500"/>
    <m/>
    <m/>
    <m/>
    <s v="Préstamo venta fin de semana"/>
    <s v="Virgina Hurtado"/>
    <m/>
  </r>
  <r>
    <x v="31"/>
    <x v="8"/>
    <x v="0"/>
    <x v="1"/>
    <s v="820-028"/>
    <s v="Mango para contra ángulo - mini implante"/>
    <x v="23"/>
    <m/>
    <n v="-1"/>
    <n v="172550"/>
    <n v="-172550"/>
    <m/>
    <m/>
    <m/>
    <s v="Dr Vicky Charris"/>
    <m/>
    <m/>
  </r>
  <r>
    <x v="33"/>
    <x v="1"/>
    <x v="0"/>
    <x v="1"/>
    <s v="820-028"/>
    <s v="Mango para contra ángulo - mini implante"/>
    <x v="23"/>
    <m/>
    <n v="1"/>
    <n v="172550"/>
    <n v="172550"/>
    <m/>
    <m/>
    <m/>
    <m/>
    <s v="Orthopremium - Esperanza"/>
    <m/>
  </r>
  <r>
    <x v="34"/>
    <x v="2"/>
    <x v="1"/>
    <x v="1"/>
    <s v="TSXX-LOA2020"/>
    <s v="TORNILLO SOLUTION LOGIC-A 2.0 MM X 20 MM (MUESTRA PROTOTIPO)"/>
    <x v="25"/>
    <s v="EE151237X1"/>
    <n v="15"/>
    <n v="52020"/>
    <n v="780300"/>
    <m/>
    <s v="FV-108731"/>
    <m/>
    <m/>
    <s v="Orthopremium - Virginia"/>
    <m/>
  </r>
  <r>
    <x v="34"/>
    <x v="2"/>
    <x v="1"/>
    <x v="1"/>
    <s v="TSXX-LOA2025"/>
    <s v="TORNILLO SOLUTION LOGIC-A 2.0 MM X 25 MM (MUESTRA PROTOTIPO)"/>
    <x v="26"/>
    <s v="EE151238X1"/>
    <n v="14"/>
    <n v="59850"/>
    <n v="837900"/>
    <m/>
    <s v="FV-108731"/>
    <m/>
    <m/>
    <m/>
    <m/>
  </r>
  <r>
    <x v="34"/>
    <x v="2"/>
    <x v="1"/>
    <x v="1"/>
    <s v="TSXX-LOA2025"/>
    <s v="TORNILLO SOLUTION LOGIC-A 2.0 MM X 25 MM (MUESTRA PROTOTIPO)"/>
    <x v="26"/>
    <s v="EE151238X2"/>
    <n v="1"/>
    <n v="59850"/>
    <n v="59850"/>
    <m/>
    <s v="FV-108731"/>
    <m/>
    <m/>
    <m/>
    <m/>
  </r>
  <r>
    <x v="34"/>
    <x v="2"/>
    <x v="1"/>
    <x v="1"/>
    <s v="TSXX-LOA2030"/>
    <s v="TORNILLO SOLUTION LOGIC-A 2.0 MM X 30 MM (MUESTRA PROTOTIPO)"/>
    <x v="27"/>
    <s v="EE151239X1"/>
    <n v="14"/>
    <n v="59850"/>
    <n v="837900"/>
    <m/>
    <s v="FV-108731"/>
    <m/>
    <m/>
    <m/>
    <m/>
  </r>
  <r>
    <x v="34"/>
    <x v="2"/>
    <x v="1"/>
    <x v="1"/>
    <s v="TSXX-LOA2030"/>
    <s v="TORNILLO SOLUTION LOGIC-A 2.0 MM X 30 MM (MUESTRA PROTOTIPO)"/>
    <x v="27"/>
    <s v="EE151239X2"/>
    <n v="1"/>
    <n v="59850"/>
    <n v="59850"/>
    <m/>
    <s v="FV-108731"/>
    <m/>
    <m/>
    <m/>
    <m/>
  </r>
  <r>
    <x v="34"/>
    <x v="2"/>
    <x v="1"/>
    <x v="1"/>
    <s v="TSXX-LOA2035"/>
    <s v="TORNILLO SOLUTION LOGIC-A 2.0 MM X 35 MM (MUESTRA PROTOTIPO)"/>
    <x v="28"/>
    <s v="EE151240X1"/>
    <n v="15"/>
    <n v="59850"/>
    <n v="897750"/>
    <m/>
    <s v="FV-108731"/>
    <m/>
    <m/>
    <m/>
    <m/>
  </r>
  <r>
    <x v="34"/>
    <x v="2"/>
    <x v="1"/>
    <x v="1"/>
    <s v="TSXX-LOA2040"/>
    <s v="TORNILLO SOLUTION LOGIC-A 2.0 MM X 40 MM (MUESTRA PROTOTIPO)"/>
    <x v="29"/>
    <s v="CL151241X1"/>
    <n v="14"/>
    <n v="59850"/>
    <n v="837900"/>
    <m/>
    <s v="FV-108731"/>
    <m/>
    <m/>
    <m/>
    <m/>
  </r>
  <r>
    <x v="34"/>
    <x v="2"/>
    <x v="1"/>
    <x v="1"/>
    <s v="TSXX-LOA2040"/>
    <s v="TORNILLO SOLUTION LOGIC-A 2.0 MM X 40 MM (MUESTRA PROTOTIPO)"/>
    <x v="29"/>
    <s v="CL151241X2"/>
    <n v="1"/>
    <n v="59850"/>
    <n v="59850"/>
    <m/>
    <s v="FV-108731"/>
    <m/>
    <m/>
    <m/>
    <m/>
  </r>
  <r>
    <x v="34"/>
    <x v="3"/>
    <x v="1"/>
    <x v="1"/>
    <s v="TSXX-LOA2020"/>
    <s v="TORNILLO SOLUTION LOGIC-A 2.0 MM X 20 MM (MUESTRA PROTOTIPO)"/>
    <x v="25"/>
    <s v="EE151237X1"/>
    <n v="-13"/>
    <n v="52020"/>
    <n v="-676260"/>
    <m/>
    <m/>
    <m/>
    <s v="Sampedro entregó en casa Dra Elsa Arango"/>
    <s v="Dra Elsa Arango"/>
    <m/>
  </r>
  <r>
    <x v="34"/>
    <x v="3"/>
    <x v="1"/>
    <x v="1"/>
    <s v="TSXX-LOA2025"/>
    <s v="TORNILLO SOLUTION LOGIC-A 2.0 MM X 25 MM (MUESTRA PROTOTIPO)"/>
    <x v="26"/>
    <s v="EE151238X1"/>
    <n v="-13"/>
    <n v="59850"/>
    <n v="-778050"/>
    <m/>
    <m/>
    <m/>
    <s v="Sampedro entregó en casa Dra Elsa Arango"/>
    <s v="Dra Elsa Arango"/>
    <m/>
  </r>
  <r>
    <x v="34"/>
    <x v="3"/>
    <x v="1"/>
    <x v="1"/>
    <s v="TSXX-LOA2030"/>
    <s v="TORNILLO SOLUTION LOGIC-A 2.0 MM X 30 MM (MUESTRA PROTOTIPO)"/>
    <x v="27"/>
    <s v="EE151239X2"/>
    <n v="-13"/>
    <n v="59850"/>
    <n v="-778050"/>
    <m/>
    <m/>
    <m/>
    <s v="Sampedro entregó en casa Dra Elsa Arango"/>
    <s v="Dra Elsa Arango"/>
    <m/>
  </r>
  <r>
    <x v="34"/>
    <x v="3"/>
    <x v="1"/>
    <x v="1"/>
    <s v="TSXX-LOA2035"/>
    <s v="TORNILLO SOLUTION LOGIC-A 2.0 MM X 35 MM (MUESTRA PROTOTIPO)"/>
    <x v="28"/>
    <s v="EE151240X1"/>
    <n v="-13"/>
    <n v="59850"/>
    <n v="-778050"/>
    <m/>
    <m/>
    <m/>
    <s v="Sampedro entregó en casa Dra Elsa Arango"/>
    <s v="Dra Elsa Arango"/>
    <m/>
  </r>
  <r>
    <x v="34"/>
    <x v="3"/>
    <x v="1"/>
    <x v="1"/>
    <s v="TSXX-LOA2040"/>
    <s v="TORNILLO SOLUTION LOGIC-A 2.0 MM X 40 MM (MUESTRA PROTOTIPO)"/>
    <x v="29"/>
    <s v="CL151241X2"/>
    <n v="-13"/>
    <n v="59850"/>
    <n v="-778050"/>
    <m/>
    <m/>
    <m/>
    <s v="Sampedro entregó en casa Dra Elsa Arango"/>
    <s v="Dra Elsa Arango"/>
    <m/>
  </r>
  <r>
    <x v="34"/>
    <x v="5"/>
    <x v="1"/>
    <x v="1"/>
    <s v="TSXX-LOA2020"/>
    <s v="TORNILLO SOLUTION LOGIC-A 2.0 MM X 20 MM (MUESTRA PROTOTIPO)"/>
    <x v="25"/>
    <s v="EE151237X1"/>
    <n v="-1"/>
    <n v="52020"/>
    <n v="-52020"/>
    <m/>
    <m/>
    <m/>
    <s v="Carlos Villegas, entregadas directamente por Sampedro en Medellín"/>
    <m/>
    <m/>
  </r>
  <r>
    <x v="34"/>
    <x v="5"/>
    <x v="1"/>
    <x v="1"/>
    <s v="TSXX-LOA2025"/>
    <s v="TORNILLO SOLUTION LOGIC-A 2.0 MM X 25 MM (MUESTRA PROTOTIPO)"/>
    <x v="26"/>
    <s v="EE151238X2"/>
    <n v="-1"/>
    <n v="59850"/>
    <n v="-59850"/>
    <m/>
    <m/>
    <m/>
    <s v="Carlos Villegas, entregadas directamente por Sampedro en Medellín"/>
    <m/>
    <m/>
  </r>
  <r>
    <x v="34"/>
    <x v="5"/>
    <x v="1"/>
    <x v="1"/>
    <s v="TSXX-LOA2030"/>
    <s v="TORNILLO SOLUTION LOGIC-A 2.0 MM X 30 MM (MUESTRA PROTOTIPO)"/>
    <x v="27"/>
    <s v="EE151239X2"/>
    <n v="-1"/>
    <n v="59850"/>
    <n v="-59850"/>
    <m/>
    <m/>
    <m/>
    <s v="Carlos Villegas, entregadas directamente por Sampedro en Medellín"/>
    <m/>
    <m/>
  </r>
  <r>
    <x v="34"/>
    <x v="5"/>
    <x v="1"/>
    <x v="1"/>
    <s v="TSXX-LOA2035"/>
    <s v="TORNILLO SOLUTION LOGIC-A 2.0 MM X 35 MM (MUESTRA PROTOTIPO)"/>
    <x v="28"/>
    <s v="EE151240X1"/>
    <n v="-1"/>
    <n v="59850"/>
    <n v="-59850"/>
    <m/>
    <m/>
    <m/>
    <s v="Carlos Villegas, entregadas directamente por Sampedro en Medellín"/>
    <m/>
    <m/>
  </r>
  <r>
    <x v="34"/>
    <x v="5"/>
    <x v="1"/>
    <x v="1"/>
    <s v="TSXX-LOA2040"/>
    <s v="TORNILLO SOLUTION LOGIC-A 2.0 MM X 40 MM (MUESTRA PROTOTIPO)"/>
    <x v="29"/>
    <s v="CL151241X2"/>
    <n v="-1"/>
    <n v="59850"/>
    <n v="-59850"/>
    <m/>
    <m/>
    <m/>
    <s v="Carlos Villegas, entregadas directamente por Sampedro en Medellín"/>
    <m/>
    <m/>
  </r>
  <r>
    <x v="35"/>
    <x v="0"/>
    <x v="0"/>
    <x v="1"/>
    <s v="820-029"/>
    <s v="Mango anclaje rápido, corto-mini implante"/>
    <x v="1"/>
    <n v="49116"/>
    <n v="2"/>
    <n v="357000"/>
    <n v="714000"/>
    <s v="COP"/>
    <s v="entregado por Elsa Arango"/>
    <m/>
    <m/>
    <m/>
    <m/>
  </r>
  <r>
    <x v="35"/>
    <x v="1"/>
    <x v="0"/>
    <x v="1"/>
    <s v="820-031"/>
    <s v="Extensión mini implante"/>
    <x v="2"/>
    <n v="47160"/>
    <n v="-8"/>
    <n v="90440"/>
    <n v="-723520"/>
    <m/>
    <m/>
    <m/>
    <m/>
    <m/>
    <m/>
  </r>
  <r>
    <x v="35"/>
    <x v="1"/>
    <x v="0"/>
    <x v="1"/>
    <s v="820-031"/>
    <s v="Extensión mini implante"/>
    <x v="2"/>
    <n v="48791"/>
    <n v="-6"/>
    <n v="90440"/>
    <n v="-542640"/>
    <m/>
    <m/>
    <m/>
    <m/>
    <m/>
    <m/>
  </r>
  <r>
    <x v="31"/>
    <x v="3"/>
    <x v="1"/>
    <x v="1"/>
    <s v="TSXX-LOA2012"/>
    <s v="TORNILLO SOLUTION LOGIC-A 2.0 MM X 12 MM"/>
    <x v="16"/>
    <s v="EE142001X1"/>
    <n v="2"/>
    <n v="51750"/>
    <n v="103500"/>
    <m/>
    <m/>
    <m/>
    <s v="Préstamo venta fin de semana"/>
    <s v="Virgina Hurtado"/>
    <m/>
  </r>
  <r>
    <x v="31"/>
    <x v="5"/>
    <x v="1"/>
    <x v="1"/>
    <s v="TSXX-LOA2012"/>
    <s v="TORNILLO SOLUTION LOGIC-A 2.0 MM X 12 MM"/>
    <x v="16"/>
    <s v="EE142001X1"/>
    <n v="-2"/>
    <n v="51750"/>
    <n v="-103500"/>
    <m/>
    <m/>
    <m/>
    <s v="Dr Giovanny Oberti"/>
    <m/>
    <m/>
  </r>
  <r>
    <x v="35"/>
    <x v="4"/>
    <x v="1"/>
    <x v="1"/>
    <s v="TSXX-LOART2012"/>
    <s v="TORNILLO SOLUTION LOGIC-A ROSCA TOTAL 2.0MM X 12MM"/>
    <x v="14"/>
    <s v="EE148384X1"/>
    <n v="-14"/>
    <n v="51750"/>
    <n v="-724500"/>
    <m/>
    <m/>
    <n v="20230071"/>
    <s v="Global Connection &amp; Innovation LLC (Mauricio Arbelaez - USA)"/>
    <m/>
    <s v="Catalina"/>
  </r>
  <r>
    <x v="35"/>
    <x v="4"/>
    <x v="1"/>
    <x v="1"/>
    <s v="TSXX-LOART2012"/>
    <s v="TORNILLO SOLUTION LOGIC-A ROSCA TOTAL 2.0MM X 12MM"/>
    <x v="14"/>
    <s v="EE138101X1"/>
    <n v="-6"/>
    <n v="61600"/>
    <n v="-369600"/>
    <m/>
    <m/>
    <n v="20230071"/>
    <s v="Global Connection &amp; Innovation LLC (Mauricio Arbelaez - USA)"/>
    <m/>
    <s v="Catalina"/>
  </r>
  <r>
    <x v="35"/>
    <x v="4"/>
    <x v="1"/>
    <x v="1"/>
    <s v="TSXX-LOA2014"/>
    <s v="TORNILLO SOLUTION LOGIC-A 2.0 MM X 14 MM"/>
    <x v="8"/>
    <s v="EE148377X1"/>
    <n v="-15"/>
    <n v="51750"/>
    <n v="-776250"/>
    <m/>
    <m/>
    <n v="20230071"/>
    <s v="Global Connection &amp; Innovation LLC (Mauricio Arbelaez - USA)"/>
    <m/>
    <s v="Catalina"/>
  </r>
  <r>
    <x v="35"/>
    <x v="4"/>
    <x v="1"/>
    <x v="1"/>
    <s v="TSXX-LOA2014"/>
    <s v="TORNILLO SOLUTION LOGIC-A 2.0 MM X 14 MM"/>
    <x v="8"/>
    <s v="EE138091X1"/>
    <n v="-3"/>
    <n v="61600"/>
    <n v="-184800"/>
    <m/>
    <m/>
    <n v="20230071"/>
    <s v="Global Connection &amp; Innovation LLC (Mauricio Arbelaez - USA)"/>
    <m/>
    <s v="Catalina"/>
  </r>
  <r>
    <x v="35"/>
    <x v="4"/>
    <x v="1"/>
    <x v="1"/>
    <s v="TSXX-LOA2014"/>
    <s v="TORNILLO SOLUTION LOGIC-A 2.0 MM X 14 MM"/>
    <x v="8"/>
    <s v="EE148375X1"/>
    <n v="-2"/>
    <n v="51750"/>
    <n v="-103500"/>
    <m/>
    <m/>
    <n v="20230071"/>
    <s v="Global Connection &amp; Innovation LLC (Mauricio Arbelaez - USA)"/>
    <m/>
    <s v="Catalina"/>
  </r>
  <r>
    <x v="35"/>
    <x v="4"/>
    <x v="1"/>
    <x v="1"/>
    <s v="TSXX-LOA2017"/>
    <s v="TORNILLO SOLUTION LOGIC-A 2.0 MM X 17 MM"/>
    <x v="12"/>
    <s v="EE138093X1"/>
    <n v="-1"/>
    <n v="51750"/>
    <n v="-51750"/>
    <m/>
    <m/>
    <n v="20230071"/>
    <s v="Global Connection &amp; Innovation LLC (Mauricio Arbelaez - USA)"/>
    <m/>
    <s v="Catalina"/>
  </r>
  <r>
    <x v="35"/>
    <x v="4"/>
    <x v="1"/>
    <x v="1"/>
    <s v="TSXX-LOA2017"/>
    <s v="TORNILLO SOLUTION LOGIC-A 2.0 MM X 17 MM"/>
    <x v="12"/>
    <s v="EE142006X1"/>
    <n v="-2"/>
    <n v="51750"/>
    <n v="-103500"/>
    <m/>
    <m/>
    <n v="20230071"/>
    <s v="Global Connection &amp; Innovation LLC (Mauricio Arbelaez - USA)"/>
    <m/>
    <s v="Catalina"/>
  </r>
  <r>
    <x v="35"/>
    <x v="4"/>
    <x v="1"/>
    <x v="1"/>
    <s v="TSXX-LOA2017"/>
    <s v="TORNILLO SOLUTION LOGIC-A 2.0 MM X 17 MM"/>
    <x v="12"/>
    <s v="EE138094X1"/>
    <n v="-7"/>
    <n v="61600"/>
    <n v="-431200"/>
    <m/>
    <m/>
    <n v="20230071"/>
    <s v="Global Connection &amp; Innovation LLC (Mauricio Arbelaez - USA)"/>
    <m/>
    <s v="Catalina"/>
  </r>
  <r>
    <x v="35"/>
    <x v="4"/>
    <x v="0"/>
    <x v="1"/>
    <s v="820-029"/>
    <s v="Mango anclaje rápido, corto-mini implante"/>
    <x v="1"/>
    <n v="49116"/>
    <n v="-5"/>
    <n v="357000"/>
    <n v="-1785000"/>
    <m/>
    <m/>
    <n v="20230071"/>
    <s v="Global Connection &amp; Innovation LLC (Mauricio Arbelaez - USA)"/>
    <m/>
    <s v="Catalina"/>
  </r>
  <r>
    <x v="35"/>
    <x v="4"/>
    <x v="0"/>
    <x v="1"/>
    <s v="820-031"/>
    <s v="Extensión mini implante"/>
    <x v="2"/>
    <n v="47160"/>
    <n v="-5"/>
    <n v="90440"/>
    <n v="-452200"/>
    <m/>
    <m/>
    <n v="20230071"/>
    <s v="Global Connection &amp; Innovation LLC (Mauricio Arbelaez - USA)"/>
    <m/>
    <s v="Catalina"/>
  </r>
  <r>
    <x v="35"/>
    <x v="8"/>
    <x v="0"/>
    <x v="1"/>
    <s v="820-032"/>
    <s v="Extensión corta, 25mm, mini implante, para contra ángulo"/>
    <x v="19"/>
    <m/>
    <n v="-1"/>
    <n v="83600"/>
    <n v="-83600"/>
    <m/>
    <m/>
    <n v="20230071"/>
    <s v="Global Connection &amp; Innovation LLC (Mauricio Arbelaez - USA)"/>
    <m/>
    <s v="Catalina"/>
  </r>
  <r>
    <x v="35"/>
    <x v="8"/>
    <x v="0"/>
    <x v="1"/>
    <s v="820-028"/>
    <s v="Mango para contra ángulo - mini implante"/>
    <x v="23"/>
    <m/>
    <n v="-2"/>
    <n v="172550"/>
    <n v="-345100"/>
    <m/>
    <m/>
    <n v="20230071"/>
    <s v="Global Connection &amp; Innovation LLC (Mauricio Arbelaez - USA)"/>
    <m/>
    <s v="Catalina"/>
  </r>
  <r>
    <x v="35"/>
    <x v="5"/>
    <x v="1"/>
    <x v="1"/>
    <s v="TSXX-LOART2012"/>
    <s v="TORNILLO SOLUTION LOGIC-A ROSCA TOTAL 2.0MM X 12MM"/>
    <x v="14"/>
    <s v="EE148384X1"/>
    <n v="-1"/>
    <n v="51750"/>
    <n v="-51750"/>
    <m/>
    <m/>
    <m/>
    <s v="Virginia - uso consultorio Elsa Arango"/>
    <m/>
    <m/>
  </r>
  <r>
    <x v="35"/>
    <x v="4"/>
    <x v="1"/>
    <x v="1"/>
    <s v="TSXX-LOA2012"/>
    <s v="TORNILLO SOLUTION LOGIC-A 2.0 MM X 12 MM"/>
    <x v="16"/>
    <s v="EE148360X1"/>
    <n v="-12"/>
    <n v="51750"/>
    <n v="-621000"/>
    <m/>
    <m/>
    <n v="20230071"/>
    <s v="Global Connection &amp; Innovation LLC (Mauricio Arbelaez - USA)"/>
    <m/>
    <s v="Catalina"/>
  </r>
  <r>
    <x v="35"/>
    <x v="4"/>
    <x v="1"/>
    <x v="1"/>
    <s v="TSXX-LOA2012"/>
    <s v="TORNILLO SOLUTION LOGIC-A 2.0 MM X 12 MM"/>
    <x v="16"/>
    <s v="EE148360X1"/>
    <n v="-8"/>
    <n v="51750"/>
    <n v="-414000"/>
    <m/>
    <m/>
    <n v="20230071"/>
    <s v="Global Connection &amp; Innovation LLC (Mauricio Arbelaez - USA)"/>
    <m/>
    <s v="Catalina"/>
  </r>
  <r>
    <x v="36"/>
    <x v="3"/>
    <x v="1"/>
    <x v="0"/>
    <s v="A-1PL-212014"/>
    <s v="A-1PL  Anchorage  Screw 2.0 x 14 mm, Round Hole"/>
    <x v="8"/>
    <s v="L201210301"/>
    <n v="3"/>
    <n v="73331"/>
    <n v="219993"/>
    <s v="COP"/>
    <m/>
    <m/>
    <m/>
    <s v="Silvia Tellez"/>
    <m/>
  </r>
  <r>
    <x v="36"/>
    <x v="1"/>
    <x v="0"/>
    <x v="1"/>
    <s v="820-028"/>
    <s v="Mango para contra ángulo - mini implante"/>
    <x v="23"/>
    <m/>
    <n v="1"/>
    <n v="172550"/>
    <n v="172550"/>
    <m/>
    <m/>
    <m/>
    <m/>
    <s v="Orthopremium - Virginia"/>
    <m/>
  </r>
  <r>
    <x v="37"/>
    <x v="6"/>
    <x v="1"/>
    <x v="1"/>
    <s v="TSXX-LOA2040"/>
    <s v="TORNILLO SOLUTION LOGIC-A 2.0 MM X 40 MM (MUESTRA PROTOTIPO)"/>
    <x v="29"/>
    <s v="CL151241X1"/>
    <n v="-1"/>
    <n v="59850"/>
    <n v="-59850"/>
    <m/>
    <m/>
    <m/>
    <s v="Fotógrafo, está físicamente pero abierto el sobre"/>
    <m/>
    <m/>
  </r>
  <r>
    <x v="37"/>
    <x v="6"/>
    <x v="1"/>
    <x v="1"/>
    <s v="TSXX-LOA2035"/>
    <s v="TORNILLO SOLUTION LOGIC-A 2.0 MM X 35 MM (MUESTRA PROTOTIPO)"/>
    <x v="28"/>
    <s v="EE151240X1"/>
    <n v="-1"/>
    <n v="59850"/>
    <n v="-59850"/>
    <m/>
    <m/>
    <m/>
    <s v="Fotógrafo, está físicamente pero abierto el sobre"/>
    <m/>
    <m/>
  </r>
  <r>
    <x v="37"/>
    <x v="6"/>
    <x v="1"/>
    <x v="1"/>
    <s v="TSXX-LOA2030"/>
    <s v="TORNILLO SOLUTION LOGIC-A 2.0 MM X 30 MM (MUESTRA PROTOTIPO)"/>
    <x v="27"/>
    <s v="EE151239X1"/>
    <n v="-1"/>
    <n v="59850"/>
    <n v="-59850"/>
    <m/>
    <m/>
    <m/>
    <s v="Fotógrafo, está físicamente pero abierto el sobre"/>
    <m/>
    <m/>
  </r>
  <r>
    <x v="37"/>
    <x v="6"/>
    <x v="1"/>
    <x v="1"/>
    <s v="TSXX-LOA2025"/>
    <s v="TORNILLO SOLUTION LOGIC-A 2.0 MM X 25 MM (MUESTRA PROTOTIPO)"/>
    <x v="26"/>
    <s v="EE151238X1"/>
    <n v="-1"/>
    <n v="59850"/>
    <n v="-59850"/>
    <m/>
    <m/>
    <m/>
    <s v="Fotógrafo, está físicamente pero abierto el sobre"/>
    <m/>
    <m/>
  </r>
  <r>
    <x v="34"/>
    <x v="6"/>
    <x v="1"/>
    <x v="1"/>
    <s v="TSXX-LOA2020"/>
    <s v="TORNILLO SOLUTION LOGIC-A 2.0 MM X 20 MM (MUESTRA PROTOTIPO)"/>
    <x v="25"/>
    <s v="EE151237X1"/>
    <n v="-1"/>
    <n v="52020"/>
    <n v="-52020"/>
    <m/>
    <m/>
    <m/>
    <s v="Fotógrafo, está físicamente pero abierto el sobre"/>
    <m/>
    <m/>
  </r>
  <r>
    <x v="19"/>
    <x v="4"/>
    <x v="1"/>
    <x v="0"/>
    <s v="A-1PL-212012"/>
    <s v="A-1PL  Anchorage  Screw 2.0 x 12 mm, Round Hole"/>
    <x v="16"/>
    <s v="L221107201"/>
    <n v="-12"/>
    <n v="65949.40444444443"/>
    <n v="-791392.85333333316"/>
    <m/>
    <m/>
    <n v="20230047"/>
    <s v="Rodrigo García (Costa Rica)"/>
    <m/>
    <s v="Conny"/>
  </r>
  <r>
    <x v="26"/>
    <x v="3"/>
    <x v="1"/>
    <x v="1"/>
    <s v="TSXX-LOA2010"/>
    <s v="TORNILLO SOLUTION LOGIC-A 2.0 MM X 10 MM"/>
    <x v="7"/>
    <s v="EE148359X1"/>
    <n v="1"/>
    <n v="51750"/>
    <n v="51750"/>
    <m/>
    <m/>
    <m/>
    <s v="Certificación"/>
    <s v="Stand Ankyra"/>
    <m/>
  </r>
  <r>
    <x v="38"/>
    <x v="4"/>
    <x v="1"/>
    <x v="0"/>
    <s v="A-1PL-212008"/>
    <s v="A-1PL  Anchorage  Screw 2.0 x 8 mm, Round Hole"/>
    <x v="6"/>
    <s v="L220504801"/>
    <n v="-3"/>
    <n v="65949.40444444443"/>
    <n v="-197848.21333333329"/>
    <m/>
    <m/>
    <n v="20230072"/>
    <s v="Medicona SRL (Guillermo Ramírez-Rep Dominicana)"/>
    <m/>
    <s v="Conny"/>
  </r>
  <r>
    <x v="38"/>
    <x v="4"/>
    <x v="1"/>
    <x v="0"/>
    <s v="A-1PL-211508"/>
    <s v="A-1PL  Anchorage  Screw 1.5 x 8 mm, Round Hole"/>
    <x v="5"/>
    <s v="L220602101"/>
    <n v="-4"/>
    <n v="65949.40444444443"/>
    <n v="-263797.61777777772"/>
    <m/>
    <m/>
    <n v="20230072"/>
    <s v="Medicona SRL (Guillermo Ramírez-Rep Dominicana)"/>
    <m/>
    <s v="Conny"/>
  </r>
  <r>
    <x v="38"/>
    <x v="4"/>
    <x v="1"/>
    <x v="0"/>
    <s v="A-1PL-212014"/>
    <s v="A-1PL  Anchorage  Screw 2.0 x 14 mm, Round Hole"/>
    <x v="8"/>
    <s v="L201210301"/>
    <n v="-3"/>
    <n v="73331"/>
    <n v="-219993"/>
    <s v="COP"/>
    <m/>
    <n v="20230072"/>
    <s v="Medicona SRL (Guillermo Ramírez-Rep Dominicana)"/>
    <m/>
    <s v="Conny"/>
  </r>
  <r>
    <x v="38"/>
    <x v="4"/>
    <x v="1"/>
    <x v="0"/>
    <s v="A-1PL-212014"/>
    <s v="A-1PL  Anchorage  Screw 2.0 x 14 mm, Round Hole"/>
    <x v="8"/>
    <s v="L211203101"/>
    <n v="-16"/>
    <n v="73331"/>
    <n v="-1173296"/>
    <s v="COP"/>
    <m/>
    <n v="20230072"/>
    <s v="Medicona SRL (Guillermo Ramírez-Rep Dominicana)"/>
    <m/>
    <s v="Conny"/>
  </r>
  <r>
    <x v="38"/>
    <x v="4"/>
    <x v="1"/>
    <x v="0"/>
    <s v="A-1PL-212014"/>
    <s v="A-1PL  Anchorage  Screw 2.0 x 14 mm, Round Hole"/>
    <x v="8"/>
    <s v="L210904601"/>
    <n v="-1"/>
    <n v="73331"/>
    <n v="-73331"/>
    <s v="COP"/>
    <m/>
    <n v="20230072"/>
    <s v="Medicona SRL (Guillermo Ramírez-Rep Dominicana)"/>
    <m/>
    <s v="Conny"/>
  </r>
  <r>
    <x v="38"/>
    <x v="4"/>
    <x v="1"/>
    <x v="0"/>
    <s v="A-1PL-212014"/>
    <s v="A-1PL  Anchorage  Screw 2.0 x 14 mm, Round Hole"/>
    <x v="8"/>
    <s v="L210901401"/>
    <n v="-5"/>
    <n v="73331"/>
    <n v="-366655"/>
    <s v="COP"/>
    <m/>
    <n v="20230072"/>
    <s v="Medicona SRL (Guillermo Ramírez-Rep Dominicana)"/>
    <m/>
    <s v="Conny"/>
  </r>
  <r>
    <x v="38"/>
    <x v="4"/>
    <x v="1"/>
    <x v="0"/>
    <s v="A-1PL-212012"/>
    <s v="A-1PL  Anchorage  Screw 2.0 x 12 mm, Round Hole"/>
    <x v="16"/>
    <s v="L230105301"/>
    <n v="-35"/>
    <n v="81594"/>
    <n v="-2855790"/>
    <m/>
    <m/>
    <n v="20230072"/>
    <s v="Medicona SRL (Guillermo Ramírez-Rep Dominicana)"/>
    <m/>
    <s v="Conny"/>
  </r>
  <r>
    <x v="22"/>
    <x v="3"/>
    <x v="1"/>
    <x v="0"/>
    <s v="A-1PL-212012"/>
    <s v="A-1PL  Anchorage  Screw 2.0 x 12 mm, Round Hole"/>
    <x v="16"/>
    <s v="L221107201"/>
    <n v="-12"/>
    <n v="65949.40444444443"/>
    <n v="-791392.85333333316"/>
    <m/>
    <m/>
    <s v="packing list 20230310 Orthopremium"/>
    <m/>
    <s v="Silvia Tellez"/>
    <m/>
  </r>
  <r>
    <x v="39"/>
    <x v="5"/>
    <x v="1"/>
    <x v="1"/>
    <s v="TSXX-LOART2012"/>
    <s v="TORNILLO SOLUTION LOGIC-A ROSCA TOTAL 2.0 MM X 12 MM"/>
    <x v="14"/>
    <s v="EE148384X1"/>
    <n v="-2"/>
    <n v="51750"/>
    <n v="-103500"/>
    <m/>
    <m/>
    <m/>
    <s v="Virginia - uso consultorio Elsa Arango"/>
    <m/>
    <m/>
  </r>
  <r>
    <x v="31"/>
    <x v="4"/>
    <x v="1"/>
    <x v="0"/>
    <s v="A-1PL-212010"/>
    <s v="A-1PL  Anchorage  Screw 2.0 x 10 mm, Round Hole"/>
    <x v="7"/>
    <s v="L221110401"/>
    <n v="-20"/>
    <n v="81594"/>
    <n v="-1631880"/>
    <m/>
    <m/>
    <n v="20230070"/>
    <s v="Smile Arc (Martinelli)"/>
    <m/>
    <s v="Conny"/>
  </r>
  <r>
    <x v="40"/>
    <x v="2"/>
    <x v="1"/>
    <x v="1"/>
    <s v="TSXX-LOA2008"/>
    <s v="TORNILLO SOLUTION LOGIC-A 2.0 MM X 8.0 MM"/>
    <x v="6"/>
    <s v="EE152481X1"/>
    <n v="100"/>
    <n v="51750"/>
    <n v="5175000"/>
    <m/>
    <s v="FV-110459"/>
    <m/>
    <m/>
    <m/>
    <m/>
  </r>
  <r>
    <x v="40"/>
    <x v="2"/>
    <x v="1"/>
    <x v="1"/>
    <s v="TSXX-LOART2012"/>
    <s v="TORNILLO SOLUTION LOGIC-A ROSCA TOTAL 2.0MM X 12.0MM"/>
    <x v="14"/>
    <s v="EE152482X1"/>
    <n v="100"/>
    <n v="51750"/>
    <n v="5175000"/>
    <m/>
    <s v="FV-110459"/>
    <m/>
    <m/>
    <m/>
    <m/>
  </r>
  <r>
    <x v="25"/>
    <x v="6"/>
    <x v="0"/>
    <x v="0"/>
    <s v="106-11"/>
    <s v="Expansores 3ra generación, 1 llave"/>
    <x v="15"/>
    <m/>
    <n v="-1"/>
    <n v="336000"/>
    <n v="-336000"/>
    <s v="COP"/>
    <m/>
    <n v="20230064"/>
    <s v="Dr Carlos Ramiro Llusca (Ecuador)"/>
    <m/>
    <s v="Conny"/>
  </r>
  <r>
    <x v="41"/>
    <x v="0"/>
    <x v="0"/>
    <x v="0"/>
    <s v="106-11"/>
    <s v="3rd Generation Rapid Palatal Expansion #11 set"/>
    <x v="30"/>
    <m/>
    <n v="6"/>
    <n v="331339.82954545453"/>
    <n v="1988038.9772727271"/>
    <s v="COP"/>
    <s v="Inventario recibido de Elsa Arango"/>
    <m/>
    <m/>
    <m/>
    <m/>
  </r>
  <r>
    <x v="41"/>
    <x v="3"/>
    <x v="1"/>
    <x v="0"/>
    <s v="V-201408"/>
    <s v="V Anchorage Screw 1.4 x 8mm, w/o Hole"/>
    <x v="21"/>
    <s v="D170300201"/>
    <n v="17"/>
    <n v="79213.829545454559"/>
    <n v="1346635.1022727275"/>
    <m/>
    <m/>
    <m/>
    <m/>
    <s v="Jattin"/>
    <m/>
  </r>
  <r>
    <x v="41"/>
    <x v="3"/>
    <x v="1"/>
    <x v="0"/>
    <s v="A-1PIZC-212014"/>
    <s v="A-1P IZC  Anchorage  Screw 2.0 x 14 mm, Half Threaded, Round Hole"/>
    <x v="20"/>
    <s v="L220603201"/>
    <n v="7"/>
    <n v="84287.164444444439"/>
    <n v="590010.15111111104"/>
    <s v="COP"/>
    <m/>
    <m/>
    <m/>
    <s v="Jattin"/>
    <m/>
  </r>
  <r>
    <x v="42"/>
    <x v="3"/>
    <x v="1"/>
    <x v="0"/>
    <s v="A-1PL-212014"/>
    <s v="A-1PL  Anchorage  Screw 2.0 x 14 mm, Round Hole"/>
    <x v="8"/>
    <s v="L191007601"/>
    <n v="7"/>
    <n v="81594"/>
    <n v="571158"/>
    <s v="COP"/>
    <m/>
    <m/>
    <m/>
    <s v="Silvia Telléz"/>
    <m/>
  </r>
  <r>
    <x v="22"/>
    <x v="3"/>
    <x v="1"/>
    <x v="0"/>
    <s v="A-1PL-212012"/>
    <s v="A-1PL  Anchorage  Screw 2.0 x 12 mm, Round Hole"/>
    <x v="16"/>
    <s v="L230105301"/>
    <n v="-4"/>
    <n v="81594"/>
    <n v="-326376"/>
    <m/>
    <m/>
    <s v="packing list 20230310 Orthopremium"/>
    <m/>
    <s v="Silvia Tellez"/>
    <m/>
  </r>
  <r>
    <x v="42"/>
    <x v="4"/>
    <x v="1"/>
    <x v="0"/>
    <s v="M-211308"/>
    <s v="A-1PL  Anchorage  Screw 1.3 x 8 mm, Round Hole"/>
    <x v="3"/>
    <s v="L210206901"/>
    <n v="-3"/>
    <n v="73331"/>
    <n v="-219993"/>
    <m/>
    <m/>
    <n v="20230074"/>
    <s v="Dr Carlos Ramiro Llusca (Ecuador)"/>
    <m/>
    <s v="Conny"/>
  </r>
  <r>
    <x v="42"/>
    <x v="4"/>
    <x v="1"/>
    <x v="0"/>
    <s v="V-201408"/>
    <s v="V Anchorage Screw 1.4 x 8mm, w/o Hole"/>
    <x v="21"/>
    <s v="D170300201"/>
    <n v="-17"/>
    <n v="79213.829545454559"/>
    <n v="-1346635.1022727275"/>
    <m/>
    <m/>
    <n v="20230074"/>
    <s v="Dr Carlos Ramiro Llusca (Ecuador)"/>
    <m/>
    <s v="Conny"/>
  </r>
  <r>
    <x v="42"/>
    <x v="4"/>
    <x v="1"/>
    <x v="0"/>
    <s v="A-1PL-211508"/>
    <s v="A-1PL  Anchorage  Screw 1.5 x 8 mm, Round Hole"/>
    <x v="5"/>
    <s v="L220602101"/>
    <n v="-7"/>
    <n v="65949.40444444443"/>
    <n v="-461645.83111111098"/>
    <m/>
    <m/>
    <n v="20230074"/>
    <s v="Dr Carlos Ramiro Llusca (Ecuador)"/>
    <m/>
    <s v="Conny"/>
  </r>
  <r>
    <x v="42"/>
    <x v="4"/>
    <x v="1"/>
    <x v="0"/>
    <s v="A-1PL-212008"/>
    <s v="A-1PL  Anchorage  Screw 2.0 x 8 mm, Round Hole"/>
    <x v="6"/>
    <s v="L220504801"/>
    <n v="-6"/>
    <n v="65949.40444444443"/>
    <n v="-395696.42666666658"/>
    <m/>
    <m/>
    <n v="20230074"/>
    <s v="Dr Carlos Ramiro Llusca (Ecuador)"/>
    <m/>
    <s v="Conny"/>
  </r>
  <r>
    <x v="35"/>
    <x v="5"/>
    <x v="1"/>
    <x v="1"/>
    <s v="TSXX-LOA2010"/>
    <s v="TORNILLO SOLUTION LOGIC-A 2.0 MM X 10 MM"/>
    <x v="7"/>
    <s v="EE148358X1"/>
    <n v="-1"/>
    <n v="51750"/>
    <n v="-51750"/>
    <m/>
    <m/>
    <m/>
    <s v="Virginia - uso consultorio Elsa Arango"/>
    <m/>
    <m/>
  </r>
  <r>
    <x v="22"/>
    <x v="3"/>
    <x v="1"/>
    <x v="0"/>
    <s v="A-1PL-212012"/>
    <s v="A-1PL  Anchorage  Screw 2.0 x 12 mm, Round Hole"/>
    <x v="16"/>
    <s v="L230105301"/>
    <n v="-2"/>
    <n v="81594"/>
    <n v="-163188"/>
    <m/>
    <m/>
    <s v="packing list 20230310 Orthopremium"/>
    <m/>
    <s v="Silvia Tellez"/>
    <m/>
  </r>
  <r>
    <x v="42"/>
    <x v="4"/>
    <x v="1"/>
    <x v="0"/>
    <s v="A-1PL-212014"/>
    <s v="A-1PL  Anchorage  Screw 2.0 x 14 mm, Round Hole"/>
    <x v="8"/>
    <s v="L191007601"/>
    <n v="-7"/>
    <n v="81594"/>
    <n v="-571158"/>
    <s v="COP"/>
    <m/>
    <n v="20230074"/>
    <s v="Dr Carlos Ramiro Llusca (Ecuador)"/>
    <m/>
    <s v="Conny"/>
  </r>
  <r>
    <x v="42"/>
    <x v="4"/>
    <x v="1"/>
    <x v="0"/>
    <s v="A-1PIZC-212014"/>
    <s v="A-1P IZC  Anchorage  Screw 2.0 x 14 mm, Half Threaded, Round Hole"/>
    <x v="20"/>
    <s v="L221108401"/>
    <n v="-10"/>
    <n v="84287.164444444439"/>
    <n v="-842871.64444444445"/>
    <s v="COP"/>
    <m/>
    <n v="20230074"/>
    <s v="Dr Carlos Ramiro Llusca (Ecuador)"/>
    <m/>
    <s v="Conny"/>
  </r>
  <r>
    <x v="42"/>
    <x v="4"/>
    <x v="0"/>
    <x v="0"/>
    <n v="3308050"/>
    <s v="Handle Universal "/>
    <x v="17"/>
    <s v="NA"/>
    <n v="-3"/>
    <n v="505243.49166666658"/>
    <n v="-1515730.4749999996"/>
    <s v="COP"/>
    <m/>
    <n v="20230074"/>
    <s v="Dr Carlos Ramiro Llusca (Ecuador)"/>
    <m/>
    <s v="Conny"/>
  </r>
  <r>
    <x v="42"/>
    <x v="4"/>
    <x v="0"/>
    <x v="0"/>
    <n v="3318235"/>
    <s v="Universal Extension (A-1PII long blade)"/>
    <x v="2"/>
    <m/>
    <n v="-3"/>
    <n v="126823.496"/>
    <n v="-380470.48800000001"/>
    <s v="COP"/>
    <m/>
    <n v="20230074"/>
    <s v="Dr Carlos Ramiro Llusca (Ecuador)"/>
    <m/>
    <s v="Conny"/>
  </r>
  <r>
    <x v="42"/>
    <x v="4"/>
    <x v="0"/>
    <x v="0"/>
    <n v="3318225"/>
    <s v="Blade for Engine"/>
    <x v="19"/>
    <m/>
    <n v="-2"/>
    <n v="153420.53519000002"/>
    <n v="-306841.07038000005"/>
    <s v="COP"/>
    <m/>
    <n v="20230074"/>
    <s v="Dr Carlos Ramiro Llusca (Ecuador)"/>
    <m/>
    <s v="Conny"/>
  </r>
  <r>
    <x v="42"/>
    <x v="4"/>
    <x v="0"/>
    <x v="0"/>
    <n v="3348235"/>
    <s v="V Long Blade"/>
    <x v="22"/>
    <m/>
    <n v="-2"/>
    <n v="153420.53519000002"/>
    <n v="-306841.07038000005"/>
    <m/>
    <m/>
    <n v="20230074"/>
    <s v="Dr Carlos Ramiro Llusca (Ecuador)"/>
    <m/>
    <s v="Conny"/>
  </r>
  <r>
    <x v="42"/>
    <x v="4"/>
    <x v="0"/>
    <x v="0"/>
    <n v="3318055"/>
    <s v="Contra Angle Driver set "/>
    <x v="0"/>
    <m/>
    <n v="-1"/>
    <n v="2160000"/>
    <n v="-2160000"/>
    <m/>
    <m/>
    <n v="20230074"/>
    <s v="Dr Carlos Ramiro Llusca (Ecuador)"/>
    <m/>
    <s v="Conny"/>
  </r>
  <r>
    <x v="42"/>
    <x v="4"/>
    <x v="0"/>
    <x v="0"/>
    <s v="106-11"/>
    <s v="Expansores 3ra generación, 1 llave"/>
    <x v="15"/>
    <m/>
    <n v="-1"/>
    <n v="336000"/>
    <n v="-336000"/>
    <s v="COP"/>
    <m/>
    <n v="20230074"/>
    <s v="Dr Carlos Ramiro Llusca (Ecuador)"/>
    <m/>
    <s v="Conny"/>
  </r>
  <r>
    <x v="42"/>
    <x v="4"/>
    <x v="0"/>
    <x v="0"/>
    <s v="106-11"/>
    <s v="3rd Generation Rapid Palatal Expansion #11 set"/>
    <x v="30"/>
    <m/>
    <n v="-3"/>
    <n v="331339.82954545453"/>
    <n v="-994019.48863636353"/>
    <s v="COP"/>
    <m/>
    <n v="20230074"/>
    <s v="Dr Carlos Ramiro Llusca (Ecuador)"/>
    <m/>
    <s v="Conny"/>
  </r>
  <r>
    <x v="38"/>
    <x v="4"/>
    <x v="1"/>
    <x v="0"/>
    <s v="A-1PL-212010"/>
    <s v="A-1PL  Anchorage  Screw 2.0 x 10 mm, Round Hole"/>
    <x v="7"/>
    <s v="L221110401"/>
    <n v="-10"/>
    <n v="81594"/>
    <n v="-815940"/>
    <m/>
    <m/>
    <n v="20230072"/>
    <s v="Medicona SRL (Guillermo Ramírez-Rep Dominicana)"/>
    <m/>
    <s v="Conny"/>
  </r>
  <r>
    <x v="43"/>
    <x v="4"/>
    <x v="1"/>
    <x v="0"/>
    <s v="A-1PL-211508"/>
    <s v="A-1PL  Anchorage  Screw 1.5 x 8 mm, Round Hole"/>
    <x v="5"/>
    <s v="L211100801"/>
    <n v="-15"/>
    <n v="73331"/>
    <n v="-1099965"/>
    <m/>
    <m/>
    <n v="20230076"/>
    <s v="MediLine (JJ Grand Prix - Guatemala)"/>
    <m/>
    <s v="Catalina"/>
  </r>
  <r>
    <x v="25"/>
    <x v="4"/>
    <x v="1"/>
    <x v="0"/>
    <s v="A-1PL-212012"/>
    <s v="A-1PL  Anchorage  Screw 2.0 x 12 mm, Round Hole"/>
    <x v="16"/>
    <s v="L230105301"/>
    <n v="-40"/>
    <n v="81594"/>
    <n v="-3263760"/>
    <m/>
    <m/>
    <n v="20230064"/>
    <s v="Dr Carlos Ramiro Llusca (Ecuador)"/>
    <m/>
    <s v="Conny"/>
  </r>
  <r>
    <x v="43"/>
    <x v="4"/>
    <x v="1"/>
    <x v="0"/>
    <s v="A-1PIZC-212014"/>
    <s v="A-1P IZC  Anchorage  Screw 2.0 x 14 mm, Half Threaded, Round Hole"/>
    <x v="20"/>
    <s v="L221108401"/>
    <n v="-20"/>
    <n v="84287.164444444439"/>
    <n v="-1685743.2888888889"/>
    <s v="COP"/>
    <m/>
    <n v="20230077"/>
    <s v="MediLine (JJ Grand Prix - Guatemala)"/>
    <m/>
    <s v="Catalina"/>
  </r>
  <r>
    <x v="44"/>
    <x v="1"/>
    <x v="1"/>
    <x v="1"/>
    <s v="TSXX-LOART2012"/>
    <s v="TORNILLO SOLUTION LOGIC-A ROSCA TOTAL 2.0MM X 12MM"/>
    <x v="14"/>
    <s v="EE148385X1"/>
    <n v="50"/>
    <n v="51750"/>
    <n v="2587500"/>
    <m/>
    <m/>
    <m/>
    <s v="Silvia Tellez, cambio por 2x12 cuello largo"/>
    <m/>
    <m/>
  </r>
  <r>
    <x v="45"/>
    <x v="4"/>
    <x v="1"/>
    <x v="1"/>
    <s v="TSXX-LOACE1508"/>
    <s v="TORNILLO SOLUTION LOGIC-A CABEZA ESFERICA 1.5 MM X 80"/>
    <x v="13"/>
    <s v="EE149532X1"/>
    <n v="-10"/>
    <n v="51750"/>
    <n v="-517500"/>
    <m/>
    <m/>
    <n v="20230079"/>
    <s v="Global Connection &amp; Innovation LLC (Mauricio Arbelaez - USA)"/>
    <m/>
    <s v="Catalina"/>
  </r>
  <r>
    <x v="45"/>
    <x v="4"/>
    <x v="1"/>
    <x v="1"/>
    <s v="TSXX-LOA1508"/>
    <s v="TORNILLO SOLUTION LOGIC-A 1.5 MM X 8.0 MM"/>
    <x v="5"/>
    <s v="EE148348X1"/>
    <n v="-17"/>
    <n v="51750"/>
    <n v="-879750"/>
    <m/>
    <m/>
    <n v="20230079"/>
    <s v="Global Connection &amp; Innovation LLC (Mauricio Arbelaez - USA)"/>
    <m/>
    <s v="Catalina"/>
  </r>
  <r>
    <x v="45"/>
    <x v="4"/>
    <x v="1"/>
    <x v="1"/>
    <s v="TSXX-LOA1508"/>
    <s v="TORNILLO SOLUTION LOGIC-A 1.5 MM X 8.0 MM"/>
    <x v="5"/>
    <s v="EE148344X1"/>
    <n v="-3"/>
    <n v="51750"/>
    <n v="-155250"/>
    <m/>
    <m/>
    <n v="20230079"/>
    <s v="Global Connection &amp; Innovation LLC (Mauricio Arbelaez - USA)"/>
    <m/>
    <s v="Catalina"/>
  </r>
  <r>
    <x v="45"/>
    <x v="4"/>
    <x v="1"/>
    <x v="1"/>
    <s v="TSXX-LOART2012"/>
    <s v="TORNILLO SOLUTION LOGIC-A ROSCA TOTAL 2.0 MM X 12 MM"/>
    <x v="14"/>
    <s v="EE148384X1"/>
    <n v="-15"/>
    <n v="51750"/>
    <n v="-776250"/>
    <m/>
    <m/>
    <n v="20230079"/>
    <s v="Global Connection &amp; Innovation LLC (Mauricio Arbelaez - USA)"/>
    <m/>
    <s v="Catalina"/>
  </r>
  <r>
    <x v="45"/>
    <x v="4"/>
    <x v="1"/>
    <x v="1"/>
    <s v="TSXX-LOA2017"/>
    <s v="TORNILLO SOLUTION LOGIC-A 2.0 MM X 17 MM"/>
    <x v="12"/>
    <s v="EE148379X1"/>
    <n v="-3"/>
    <n v="51750"/>
    <n v="-155250"/>
    <m/>
    <m/>
    <n v="20230079"/>
    <s v="Global Connection &amp; Innovation LLC (Mauricio Arbelaez - USA)"/>
    <m/>
    <s v="Catalina"/>
  </r>
  <r>
    <x v="45"/>
    <x v="4"/>
    <x v="1"/>
    <x v="1"/>
    <s v="TSXX-LOA2017"/>
    <s v="TORNILLO SOLUTION LOGIC-A 2.0 MM X 17 MM"/>
    <x v="12"/>
    <s v="EE142006X1"/>
    <n v="-8"/>
    <n v="51750"/>
    <n v="-414000"/>
    <m/>
    <m/>
    <n v="20230079"/>
    <s v="Global Connection &amp; Innovation LLC (Mauricio Arbelaez - USA)"/>
    <m/>
    <s v="Catalina"/>
  </r>
  <r>
    <x v="45"/>
    <x v="4"/>
    <x v="1"/>
    <x v="1"/>
    <s v="TSXX-LOA2017"/>
    <s v="TORNILLO SOLUTION LOGIC-A 2.0 MM X 17 MM"/>
    <x v="12"/>
    <s v="EE133310X1"/>
    <n v="-4"/>
    <n v="51750"/>
    <n v="-207000"/>
    <m/>
    <m/>
    <n v="20230079"/>
    <s v="Global Connection &amp; Innovation LLC (Mauricio Arbelaez - USA)"/>
    <m/>
    <s v="Catalina"/>
  </r>
  <r>
    <x v="45"/>
    <x v="4"/>
    <x v="0"/>
    <x v="0"/>
    <n v="3318225"/>
    <s v="Blade for Engine"/>
    <x v="19"/>
    <m/>
    <n v="-2"/>
    <n v="153420.53519000002"/>
    <n v="-306841.07038000005"/>
    <s v="COP"/>
    <m/>
    <n v="20230080"/>
    <s v="Smile Arc (Martinelli)"/>
    <m/>
    <s v="Conny"/>
  </r>
  <r>
    <x v="39"/>
    <x v="5"/>
    <x v="1"/>
    <x v="1"/>
    <s v="TSXX-LOA2010"/>
    <s v="TORNILLO SOLUTION LOGIC-A 2.0 MM X 10 MM"/>
    <x v="7"/>
    <s v="EE148358X1"/>
    <n v="-2"/>
    <n v="51750"/>
    <n v="-103500"/>
    <m/>
    <m/>
    <m/>
    <s v="Virginia - uso consultorio Elsa Arango"/>
    <m/>
    <m/>
  </r>
  <r>
    <x v="45"/>
    <x v="4"/>
    <x v="1"/>
    <x v="0"/>
    <s v="A-1PIZC-212014"/>
    <s v="A-1P IZC  Anchorage  Screw 2.0 x 14 mm, Half Threaded, Round Hole"/>
    <x v="20"/>
    <s v="L221108401"/>
    <n v="-11"/>
    <n v="84287.164444444439"/>
    <n v="-927158.8088888888"/>
    <s v="COP"/>
    <m/>
    <n v="20230080"/>
    <s v="Smile Arc (Martinelli)"/>
    <m/>
    <s v="Conny"/>
  </r>
  <r>
    <x v="26"/>
    <x v="4"/>
    <x v="1"/>
    <x v="0"/>
    <s v="A-1PL-212012"/>
    <s v="A-1PL  Anchorage  Screw 2.0 x 12 mm, Round Hole"/>
    <x v="16"/>
    <s v="L230105301"/>
    <n v="-12"/>
    <n v="81594"/>
    <n v="-979128"/>
    <m/>
    <m/>
    <n v="20230066"/>
    <s v="MediLine (JJ Grand Prix - Guatemala)"/>
    <m/>
    <s v="Catalina"/>
  </r>
  <r>
    <x v="45"/>
    <x v="4"/>
    <x v="1"/>
    <x v="0"/>
    <s v="A-1PS-222012"/>
    <s v="A-1P Anchorage  Screw 2.0 x 12 mm, Square Hole"/>
    <x v="9"/>
    <s v="L220601301"/>
    <n v="-2"/>
    <n v="104000"/>
    <n v="-208000"/>
    <s v="COP"/>
    <m/>
    <n v="20230080"/>
    <s v="Smile Arc (Martinelli)"/>
    <m/>
    <s v="Conny"/>
  </r>
  <r>
    <x v="45"/>
    <x v="4"/>
    <x v="1"/>
    <x v="0"/>
    <s v="A-1PL-212008"/>
    <s v="A-1PL  Anchorage  Screw 2.0 x 8 mm, Round Hole"/>
    <x v="6"/>
    <s v="L220504801"/>
    <n v="-3"/>
    <n v="65949.40444444443"/>
    <n v="-197848.21333333329"/>
    <m/>
    <m/>
    <n v="20230080"/>
    <s v="Smile Arc (Martinelli)"/>
    <m/>
    <s v="Conny"/>
  </r>
  <r>
    <x v="46"/>
    <x v="5"/>
    <x v="0"/>
    <x v="0"/>
    <n v="3348235"/>
    <s v="V Long Blade"/>
    <x v="22"/>
    <m/>
    <n v="-5"/>
    <n v="153420.53519000002"/>
    <n v="-767102.67595000006"/>
    <m/>
    <m/>
    <m/>
    <s v="Entregados a Silvia Tellez"/>
    <m/>
    <m/>
  </r>
  <r>
    <x v="47"/>
    <x v="4"/>
    <x v="0"/>
    <x v="0"/>
    <n v="3308050"/>
    <s v="Handle Universal "/>
    <x v="17"/>
    <s v="NA"/>
    <n v="-5"/>
    <n v="505243.49166666658"/>
    <n v="-2526217.458333333"/>
    <s v="COP"/>
    <m/>
    <n v="20230081"/>
    <s v="Sideral Business (Perú - Roger Echaiz)"/>
    <m/>
    <s v="Conny"/>
  </r>
  <r>
    <x v="47"/>
    <x v="4"/>
    <x v="0"/>
    <x v="0"/>
    <n v="3318235"/>
    <s v="Universal Extension (A-1PII long blade)"/>
    <x v="2"/>
    <m/>
    <n v="-5"/>
    <n v="126823.496"/>
    <n v="-634117.48"/>
    <s v="COP"/>
    <m/>
    <n v="20230081"/>
    <s v="Sideral Business (Perú - Roger Echaiz)"/>
    <m/>
    <s v="Conny"/>
  </r>
  <r>
    <x v="47"/>
    <x v="1"/>
    <x v="0"/>
    <x v="0"/>
    <n v="3308050"/>
    <s v="Handle Universal "/>
    <x v="17"/>
    <s v="NA"/>
    <n v="6"/>
    <n v="505243.49166666658"/>
    <n v="3031460.9499999993"/>
    <s v="COP"/>
    <m/>
    <m/>
    <s v="Entregados por Dra Elsa "/>
    <m/>
    <m/>
  </r>
  <r>
    <x v="47"/>
    <x v="1"/>
    <x v="0"/>
    <x v="0"/>
    <n v="3318235"/>
    <s v="Universal Extension (A-1PII long blade)"/>
    <x v="2"/>
    <m/>
    <n v="-6"/>
    <n v="126823.496"/>
    <n v="-760940.97600000002"/>
    <s v="COP"/>
    <m/>
    <m/>
    <m/>
    <m/>
    <m/>
  </r>
  <r>
    <x v="48"/>
    <x v="4"/>
    <x v="1"/>
    <x v="0"/>
    <s v="A-1PIZC-212014"/>
    <s v="A-1P IZC  Anchorage  Screw 2.0 x 14 mm, Half Threaded, Round Hole"/>
    <x v="20"/>
    <s v="L221108401"/>
    <n v="-13"/>
    <n v="84287.164444444439"/>
    <n v="-1095733.1377777776"/>
    <s v="COP"/>
    <m/>
    <n v="20230083"/>
    <s v="Grupo Helix (Panamá - Dra Ilka)"/>
    <m/>
    <s v="Conny"/>
  </r>
  <r>
    <x v="48"/>
    <x v="4"/>
    <x v="1"/>
    <x v="0"/>
    <s v="A-1PIZC-212014"/>
    <s v="A-1P IZC  Anchorage  Screw 2.0 x 14 mm, Half Threaded, Round Hole"/>
    <x v="20"/>
    <s v="L221113401"/>
    <n v="-2"/>
    <n v="104905"/>
    <n v="-209810"/>
    <s v="COP"/>
    <m/>
    <n v="20230083"/>
    <s v="Grupo Helix (Panamá - Dra Ilka)"/>
    <m/>
    <s v="Conny"/>
  </r>
  <r>
    <x v="48"/>
    <x v="4"/>
    <x v="0"/>
    <x v="0"/>
    <n v="3308050"/>
    <s v="Handle Universal "/>
    <x v="17"/>
    <s v="NA"/>
    <n v="-2"/>
    <n v="505243.49166666658"/>
    <n v="-1010486.9833333332"/>
    <s v="COP"/>
    <m/>
    <n v="20230083"/>
    <s v="Grupo Helix (Panamá - Dra Ilka)"/>
    <m/>
    <s v="Conny"/>
  </r>
  <r>
    <x v="48"/>
    <x v="4"/>
    <x v="0"/>
    <x v="0"/>
    <n v="3318235"/>
    <s v="Universal Extension (A-1PII long blade)"/>
    <x v="2"/>
    <m/>
    <n v="-2"/>
    <n v="126823.496"/>
    <n v="-253646.992"/>
    <s v="COP"/>
    <m/>
    <n v="20230083"/>
    <s v="Grupo Helix (Panamá - Dra Ilka)"/>
    <m/>
    <s v="Conny"/>
  </r>
  <r>
    <x v="48"/>
    <x v="4"/>
    <x v="0"/>
    <x v="0"/>
    <n v="3318225"/>
    <s v="Blade for Engine"/>
    <x v="19"/>
    <m/>
    <n v="-1"/>
    <n v="153420.53519000002"/>
    <n v="-153420.53519000002"/>
    <s v="COP"/>
    <m/>
    <n v="20230083"/>
    <s v="Grupo Helix (Panamá - Dra Ilka)"/>
    <m/>
    <s v="Conny"/>
  </r>
  <r>
    <x v="48"/>
    <x v="4"/>
    <x v="1"/>
    <x v="0"/>
    <s v="A-1PIZC-212017"/>
    <s v="A-1P IZC  Anchorage  Screw 2.0 x 17 mm, Half Threaded, Round Hole"/>
    <x v="18"/>
    <s v="L220922201"/>
    <n v="-4"/>
    <n v="84287.164444444439"/>
    <n v="-337148.65777777776"/>
    <s v="COP"/>
    <m/>
    <n v="20230083"/>
    <s v="Grupo Helix (Panamá - Dra Ilka)"/>
    <m/>
    <s v="Conny"/>
  </r>
  <r>
    <x v="48"/>
    <x v="4"/>
    <x v="1"/>
    <x v="0"/>
    <s v="A-1PL-211508"/>
    <s v="A-1PL  Anchorage  Screw 1.5 x 8 mm, Round Hole"/>
    <x v="5"/>
    <s v="L220602101"/>
    <n v="-5"/>
    <n v="81594"/>
    <n v="-407970"/>
    <m/>
    <m/>
    <n v="20230083"/>
    <s v="Grupo Helix (Panamá - Dra Ilka)"/>
    <m/>
    <s v="Conny"/>
  </r>
  <r>
    <x v="42"/>
    <x v="4"/>
    <x v="1"/>
    <x v="0"/>
    <s v="A-1PL-212010"/>
    <s v="A-1PL  Anchorage  Screw 2.0 x 10 mm, Round Hole"/>
    <x v="7"/>
    <s v="L221110401"/>
    <n v="-17"/>
    <n v="81594"/>
    <n v="-1387098"/>
    <m/>
    <m/>
    <n v="20230074"/>
    <s v="Dr Carlos Ramiro Llusca (Ecuador)"/>
    <m/>
    <s v="Conny"/>
  </r>
  <r>
    <x v="49"/>
    <x v="2"/>
    <x v="0"/>
    <x v="1"/>
    <s v="820-032"/>
    <s v="Extensión corta, 25mm, mini implante, para contra ángulo"/>
    <x v="19"/>
    <n v="50361"/>
    <n v="70"/>
    <n v="83600"/>
    <n v="5852000"/>
    <m/>
    <s v="ORTOMAC / FVE576077 "/>
    <m/>
    <m/>
    <m/>
    <m/>
  </r>
  <r>
    <x v="49"/>
    <x v="2"/>
    <x v="0"/>
    <x v="1"/>
    <s v="820-029"/>
    <s v="Mango anclaje rápido, corto-mini implante"/>
    <x v="1"/>
    <n v="50359"/>
    <n v="30"/>
    <n v="647360"/>
    <n v="19420800"/>
    <s v="COP"/>
    <s v="ORTOMAC / FVE576077 "/>
    <m/>
    <m/>
    <m/>
    <m/>
  </r>
  <r>
    <x v="49"/>
    <x v="2"/>
    <x v="0"/>
    <x v="1"/>
    <s v="820-031"/>
    <s v="Extensión mini implante"/>
    <x v="2"/>
    <s v="NA"/>
    <n v="45"/>
    <n v="102340"/>
    <n v="4605300"/>
    <m/>
    <s v="ORTOMAC / FVE576077 "/>
    <m/>
    <m/>
    <m/>
    <m/>
  </r>
  <r>
    <x v="49"/>
    <x v="2"/>
    <x v="0"/>
    <x v="1"/>
    <s v="820-028"/>
    <s v="Mango para contra ángulo - mini implante"/>
    <x v="23"/>
    <n v="50360"/>
    <n v="50"/>
    <n v="145000"/>
    <n v="7250000"/>
    <m/>
    <s v="ORTOMAC / FVE576077 "/>
    <m/>
    <m/>
    <m/>
    <m/>
  </r>
  <r>
    <x v="50"/>
    <x v="3"/>
    <x v="1"/>
    <x v="1"/>
    <s v="TSXX-LOA2014"/>
    <s v="TORNILLO SOLUTION LOGIC-A 2.0 MM X 14 MM"/>
    <x v="8"/>
    <m/>
    <n v="10"/>
    <n v="51750"/>
    <n v="517500"/>
    <m/>
    <m/>
    <m/>
    <s v="Rodrigo García, pedido sabado 24-Junio"/>
    <s v="COIDES"/>
    <m/>
  </r>
  <r>
    <x v="50"/>
    <x v="3"/>
    <x v="1"/>
    <x v="1"/>
    <s v="TSXX-LOA2008"/>
    <s v="TORNILLO SOLUTION LOGIC-A 2.0 MM X 8.0 MM"/>
    <x v="6"/>
    <m/>
    <n v="2"/>
    <n v="51750"/>
    <n v="103500"/>
    <m/>
    <m/>
    <m/>
    <s v="Rodrigo García, pedido sabado 24-Junio"/>
    <s v="COIDES"/>
    <m/>
  </r>
  <r>
    <x v="50"/>
    <x v="3"/>
    <x v="1"/>
    <x v="1"/>
    <s v="TSXX-LOA1508"/>
    <s v="TORNILLO SOLUTION LOGIC-A 1.5 MM X 8.0 MM"/>
    <x v="5"/>
    <m/>
    <n v="10"/>
    <n v="51750"/>
    <n v="517500"/>
    <m/>
    <m/>
    <m/>
    <s v="Rodrigo García, pedido sabado 24-Junio"/>
    <s v="COIDES"/>
    <m/>
  </r>
  <r>
    <x v="51"/>
    <x v="3"/>
    <x v="1"/>
    <x v="1"/>
    <s v="TSXX-LOA2014"/>
    <s v="TORNILLO SOLUTION LOGIC-A 2.0 MM X 14 MM"/>
    <x v="8"/>
    <m/>
    <n v="-10"/>
    <n v="51750"/>
    <n v="-517500"/>
    <m/>
    <m/>
    <m/>
    <s v="Rodrigo García (Costa Rica)"/>
    <m/>
    <m/>
  </r>
  <r>
    <x v="51"/>
    <x v="3"/>
    <x v="1"/>
    <x v="1"/>
    <s v="TSXX-LOA2008"/>
    <s v="TORNILLO SOLUTION LOGIC-A 2.0 MM X 8.0 MM"/>
    <x v="6"/>
    <m/>
    <n v="-2"/>
    <n v="51750"/>
    <n v="-103500"/>
    <m/>
    <m/>
    <m/>
    <s v="Rodrigo García (Costa Rica)"/>
    <m/>
    <m/>
  </r>
  <r>
    <x v="51"/>
    <x v="3"/>
    <x v="1"/>
    <x v="1"/>
    <s v="TSXX-LOA1508"/>
    <s v="TORNILLO SOLUTION LOGIC-A 1.5 MM X 8.0 MM"/>
    <x v="5"/>
    <m/>
    <n v="-10"/>
    <n v="51750"/>
    <n v="-517500"/>
    <m/>
    <m/>
    <m/>
    <s v="Rodrigo García (Costa Rica)"/>
    <m/>
    <m/>
  </r>
  <r>
    <x v="35"/>
    <x v="5"/>
    <x v="1"/>
    <x v="1"/>
    <s v="TSXX-LOA2012"/>
    <s v="TORNILLO SOLUTION LOGIC-A 2.0 MM X 12 MM"/>
    <x v="16"/>
    <s v="EE148360X1"/>
    <n v="-1"/>
    <n v="51750"/>
    <n v="-51750"/>
    <m/>
    <m/>
    <m/>
    <s v="Virginia - uso consultorio Elsa Arango"/>
    <m/>
    <m/>
  </r>
  <r>
    <x v="44"/>
    <x v="1"/>
    <x v="1"/>
    <x v="1"/>
    <s v="TSXX-LOA2012"/>
    <s v="TORNILLO SOLUTION LOGIC-A 2.0 MM X 12 MM"/>
    <x v="16"/>
    <s v="EE148368X1"/>
    <n v="-50"/>
    <n v="51750"/>
    <n v="-2587500"/>
    <m/>
    <m/>
    <m/>
    <s v="Silvia Tellez, cambio a Rosca"/>
    <m/>
    <m/>
  </r>
  <r>
    <x v="52"/>
    <x v="2"/>
    <x v="1"/>
    <x v="1"/>
    <s v="TSXX-LOA2012"/>
    <s v="TORNILLO SOLUTION LOGIC-A 2.0 MM X 12 MM"/>
    <x v="16"/>
    <s v="EE148366X1"/>
    <n v="10"/>
    <n v="51750"/>
    <n v="517500"/>
    <m/>
    <s v="FV-114822"/>
    <m/>
    <m/>
    <m/>
    <m/>
  </r>
  <r>
    <x v="52"/>
    <x v="2"/>
    <x v="1"/>
    <x v="1"/>
    <s v="TSXX-LOA2012"/>
    <s v="TORNILLO SOLUTION LOGIC-A 2.0 MM X 12 MM"/>
    <x v="16"/>
    <s v="EE152489X1"/>
    <n v="50"/>
    <n v="51750"/>
    <n v="2587500"/>
    <m/>
    <s v="FV-114822"/>
    <m/>
    <m/>
    <m/>
    <m/>
  </r>
  <r>
    <x v="52"/>
    <x v="2"/>
    <x v="1"/>
    <x v="1"/>
    <s v="TSXX-LOA2012"/>
    <s v="TORNILLO SOLUTION LOGIC-A 2.0 MM X 12 MM"/>
    <x v="16"/>
    <s v="EE156002X1"/>
    <n v="40"/>
    <n v="51750"/>
    <n v="2070000"/>
    <m/>
    <s v="FV-114822"/>
    <m/>
    <m/>
    <m/>
    <m/>
  </r>
  <r>
    <x v="52"/>
    <x v="2"/>
    <x v="1"/>
    <x v="1"/>
    <s v="TSXX-LOACE1508"/>
    <s v="TORNILLO SOLUTION LOGIC-A CABEZA ESFERICA 1.5 MM X 8.0 MM"/>
    <x v="13"/>
    <s v="EE156000X1"/>
    <n v="50"/>
    <n v="51750"/>
    <n v="2587500"/>
    <m/>
    <s v="FV-114822"/>
    <m/>
    <m/>
    <m/>
    <m/>
  </r>
  <r>
    <x v="52"/>
    <x v="2"/>
    <x v="1"/>
    <x v="1"/>
    <s v="TSXX-LOA2012"/>
    <s v="TORNILLO SOLUTION LOGIC-A 2.0 MM X 12 MM"/>
    <x v="16"/>
    <s v="EE156003X1"/>
    <n v="100"/>
    <n v="51750"/>
    <n v="5175000"/>
    <m/>
    <s v="FV-114822"/>
    <m/>
    <m/>
    <m/>
    <m/>
  </r>
  <r>
    <x v="52"/>
    <x v="2"/>
    <x v="1"/>
    <x v="1"/>
    <s v="TSXX-LOA2012"/>
    <s v="TORNILLO SOLUTION LOGIC-A 2.0 MM X 12 MM"/>
    <x v="16"/>
    <s v="EE156004X1"/>
    <n v="100"/>
    <n v="51750"/>
    <n v="5175000"/>
    <m/>
    <s v="FV-114822"/>
    <m/>
    <m/>
    <m/>
    <m/>
  </r>
  <r>
    <x v="53"/>
    <x v="1"/>
    <x v="1"/>
    <x v="1"/>
    <s v="TSXX-LOART2012"/>
    <s v="TORNILLO SOLUTION LOGIC-A ROSCA TOTAL 2.0MM X 12MM"/>
    <x v="14"/>
    <s v="EE148385X1"/>
    <n v="200"/>
    <n v="51750"/>
    <n v="10350000"/>
    <m/>
    <m/>
    <m/>
    <s v="Orthopremium"/>
    <m/>
    <m/>
  </r>
  <r>
    <x v="54"/>
    <x v="2"/>
    <x v="1"/>
    <x v="0"/>
    <s v="V-201408"/>
    <s v="V Anchorage Screw 1.4 x 8mm, w/o Hole"/>
    <x v="21"/>
    <s v="L221110101"/>
    <n v="20"/>
    <n v="79213.829545454559"/>
    <n v="1584276.5909090913"/>
    <m/>
    <s v="BioRay 20230502"/>
    <m/>
    <m/>
    <m/>
    <m/>
  </r>
  <r>
    <x v="54"/>
    <x v="2"/>
    <x v="1"/>
    <x v="0"/>
    <s v="A-1PL-211508"/>
    <s v="A-1PL  Anchorage  Screw 1.5 x 8 mm, Round Hole"/>
    <x v="5"/>
    <s v="L230206401"/>
    <n v="20"/>
    <n v="69875.829545454544"/>
    <n v="1397516.5909090908"/>
    <m/>
    <s v="BioRay 20230502"/>
    <m/>
    <m/>
    <m/>
    <m/>
  </r>
  <r>
    <x v="43"/>
    <x v="4"/>
    <x v="1"/>
    <x v="1"/>
    <s v="TSXX-LOA2010"/>
    <s v="TORNILLO SOLUTION LOGIC-A 2.0 MM X 10 MM"/>
    <x v="7"/>
    <s v="EE148354X1"/>
    <n v="-10"/>
    <n v="51750"/>
    <n v="-517500"/>
    <m/>
    <m/>
    <n v="20230076"/>
    <s v="MediLine (JJ Grand Prix - Guatemala)"/>
    <m/>
    <s v="Catalina"/>
  </r>
  <r>
    <x v="45"/>
    <x v="4"/>
    <x v="1"/>
    <x v="0"/>
    <s v="A-1PL-212010"/>
    <s v="A-1PL  Anchorage  Screw 2.0 x 10 mm, Round Hole"/>
    <x v="7"/>
    <s v="L221110401"/>
    <n v="-20"/>
    <n v="81594"/>
    <n v="-1631880"/>
    <m/>
    <m/>
    <n v="20230080"/>
    <s v="Smile Arc (Martinelli)"/>
    <m/>
    <s v="Conny"/>
  </r>
  <r>
    <x v="54"/>
    <x v="2"/>
    <x v="1"/>
    <x v="0"/>
    <s v="A-1PL-212014"/>
    <s v="A-1PL  Anchorage  Screw 2.0 x 14 mm, Round Hole"/>
    <x v="8"/>
    <s v="L220900201"/>
    <n v="30"/>
    <n v="69875.829545454544"/>
    <n v="2096274.8863636362"/>
    <s v="COP"/>
    <s v="BioRay 20230502"/>
    <m/>
    <m/>
    <m/>
    <m/>
  </r>
  <r>
    <x v="54"/>
    <x v="2"/>
    <x v="1"/>
    <x v="0"/>
    <s v="A-1PIZC-212014"/>
    <s v="A-1P IZC  Anchorage  Screw 2.0 x 14 mm, Half Threaded, Round Hole"/>
    <x v="20"/>
    <s v="L230305101"/>
    <n v="30"/>
    <n v="88551.829545454559"/>
    <n v="2656554.8863636367"/>
    <s v="COP"/>
    <s v="BioRay 20230502"/>
    <m/>
    <m/>
    <m/>
    <m/>
  </r>
  <r>
    <x v="54"/>
    <x v="2"/>
    <x v="0"/>
    <x v="0"/>
    <n v="3318225"/>
    <s v="Blade for Engine"/>
    <x v="19"/>
    <m/>
    <n v="3"/>
    <n v="206486.49600000001"/>
    <n v="619459.48800000001"/>
    <s v="COP"/>
    <s v="BioRay 20230502"/>
    <m/>
    <m/>
    <m/>
    <m/>
  </r>
  <r>
    <x v="54"/>
    <x v="2"/>
    <x v="0"/>
    <x v="0"/>
    <s v="106-11"/>
    <s v="3rd Generation Rapid Palatal Expansion #11 set"/>
    <x v="30"/>
    <m/>
    <n v="3"/>
    <n v="331339.82954545453"/>
    <n v="994019.48863636353"/>
    <s v="COP"/>
    <s v="BioRay 20230502"/>
    <m/>
    <m/>
    <m/>
    <m/>
  </r>
  <r>
    <x v="54"/>
    <x v="2"/>
    <x v="0"/>
    <x v="0"/>
    <n v="3318225"/>
    <s v="Blade for Engine"/>
    <x v="19"/>
    <m/>
    <n v="10"/>
    <n v="206486.49600000001"/>
    <n v="2064864.9600000002"/>
    <s v="COP"/>
    <s v="BioRay 20230620"/>
    <m/>
    <m/>
    <m/>
    <m/>
  </r>
  <r>
    <x v="54"/>
    <x v="2"/>
    <x v="0"/>
    <x v="0"/>
    <n v="3318235"/>
    <s v="Universal Extension (A-1PII long blade)"/>
    <x v="2"/>
    <m/>
    <n v="10"/>
    <n v="126823.496"/>
    <n v="1268234.96"/>
    <s v="COP"/>
    <s v="BioRay 20230620"/>
    <m/>
    <m/>
    <m/>
    <m/>
  </r>
  <r>
    <x v="54"/>
    <x v="2"/>
    <x v="0"/>
    <x v="0"/>
    <n v="3308050"/>
    <s v="Handle Universal "/>
    <x v="17"/>
    <s v="NA"/>
    <n v="10"/>
    <n v="438441.296969697"/>
    <n v="4384412.9696969697"/>
    <s v="COP"/>
    <s v="BioRay 20230620"/>
    <m/>
    <m/>
    <m/>
    <m/>
  </r>
  <r>
    <x v="54"/>
    <x v="2"/>
    <x v="0"/>
    <x v="0"/>
    <n v="3318055"/>
    <s v="Contra Angle Driver set "/>
    <x v="0"/>
    <m/>
    <n v="3"/>
    <n v="1267585.2969696971"/>
    <n v="3802755.8909090916"/>
    <m/>
    <s v="BioRay 20230620"/>
    <m/>
    <m/>
    <m/>
    <m/>
  </r>
  <r>
    <x v="54"/>
    <x v="4"/>
    <x v="1"/>
    <x v="0"/>
    <s v="A-1PL-212008"/>
    <s v="A-1PL  Anchorage  Screw 2.0 x 8 mm, Round Hole"/>
    <x v="6"/>
    <s v="L220504801"/>
    <n v="-7"/>
    <n v="65949.40444444443"/>
    <n v="-461645.83111111098"/>
    <m/>
    <m/>
    <n v="20230091"/>
    <s v="Medicona SRL (Guillermo Ramírez-Rep Dominicana)"/>
    <m/>
    <s v="Conny"/>
  </r>
  <r>
    <x v="54"/>
    <x v="4"/>
    <x v="1"/>
    <x v="0"/>
    <s v="A-1PIZC-212017"/>
    <s v="A-1P IZC  Anchorage  Screw 2.0 x 17 mm, Half Threaded, Round Hole"/>
    <x v="18"/>
    <s v="L220922201"/>
    <n v="-30"/>
    <n v="84287.164444444439"/>
    <n v="-2528614.9333333331"/>
    <s v="COP"/>
    <m/>
    <n v="20230091"/>
    <s v="Medicona SRL (Guillermo Ramírez-Rep Dominicana)"/>
    <m/>
    <s v="Conny"/>
  </r>
  <r>
    <x v="54"/>
    <x v="4"/>
    <x v="1"/>
    <x v="0"/>
    <s v="A-1PIZC-212014"/>
    <s v="A-1P IZC  Anchorage  Screw 2.0 x 14 mm, Half Threaded, Round Hole"/>
    <x v="20"/>
    <s v="L230305101"/>
    <n v="-30"/>
    <n v="88551.829545454559"/>
    <n v="-2656554.8863636367"/>
    <s v="COP"/>
    <m/>
    <n v="20230091"/>
    <s v="Medicona SRL (Guillermo Ramírez-Rep Dominicana)"/>
    <m/>
    <s v="Conny"/>
  </r>
  <r>
    <x v="55"/>
    <x v="3"/>
    <x v="1"/>
    <x v="0"/>
    <s v="A-1PL-212012"/>
    <s v="A-1PL  Anchorage  Screw 2.0 x 12 mm, Round Hole"/>
    <x v="16"/>
    <s v="L230105301"/>
    <n v="-3"/>
    <n v="81594"/>
    <n v="-244782"/>
    <m/>
    <m/>
    <m/>
    <s v="Se devuelven 2x12 en vez de 2x14 por solicitud de Silivia y aprobación de Savir."/>
    <s v="Silvia Tellez"/>
    <m/>
  </r>
  <r>
    <x v="56"/>
    <x v="4"/>
    <x v="1"/>
    <x v="0"/>
    <s v="A-1PL-212008"/>
    <s v="A-1PL  Anchorage  Screw 2.0 x 8 mm, Round Hole"/>
    <x v="6"/>
    <s v="L220504801"/>
    <n v="-10"/>
    <n v="65949.40444444443"/>
    <n v="-659494.04444444436"/>
    <m/>
    <m/>
    <n v="20230092"/>
    <s v="Smile Arc (Martinelli)"/>
    <m/>
    <s v="Conny"/>
  </r>
  <r>
    <x v="48"/>
    <x v="4"/>
    <x v="1"/>
    <x v="0"/>
    <s v="A-1PL-212010"/>
    <s v="A-1PL  Anchorage  Screw 2.0 x 10 mm, Round Hole"/>
    <x v="7"/>
    <s v="L221110401"/>
    <n v="-6"/>
    <n v="81594"/>
    <n v="-489564"/>
    <m/>
    <m/>
    <n v="20230083"/>
    <s v="Grupo Helix (Panamá - Dra Ilka)"/>
    <m/>
    <s v="Conny"/>
  </r>
  <r>
    <x v="54"/>
    <x v="2"/>
    <x v="1"/>
    <x v="0"/>
    <s v="A-1PL-212010"/>
    <s v="A-1PL  Anchorage  Screw 2.0 x 10 mm, Round Hole"/>
    <x v="7"/>
    <s v="L230303301"/>
    <n v="20"/>
    <n v="69875.829545454544"/>
    <n v="1397516.5909090908"/>
    <m/>
    <s v="BioRay 20230502"/>
    <m/>
    <m/>
    <m/>
    <m/>
  </r>
  <r>
    <x v="56"/>
    <x v="4"/>
    <x v="1"/>
    <x v="0"/>
    <s v="A-1PL-211508"/>
    <s v="A-1PL  Anchorage  Screw 1.5 x 8 mm, Round Hole"/>
    <x v="5"/>
    <s v="L220602101"/>
    <n v="-5"/>
    <n v="65949.40444444443"/>
    <n v="-329747.02222222218"/>
    <m/>
    <m/>
    <n v="20230092"/>
    <s v="Smile Arc (Martinelli)"/>
    <m/>
    <s v="Conny"/>
  </r>
  <r>
    <x v="42"/>
    <x v="3"/>
    <x v="1"/>
    <x v="0"/>
    <s v="A-1PL-212012"/>
    <s v="A-1PL  Anchorage  Screw 2.0 x 12 mm, Round Hole"/>
    <x v="16"/>
    <s v="L230105301"/>
    <n v="-7"/>
    <n v="81594"/>
    <n v="-571158"/>
    <m/>
    <m/>
    <m/>
    <s v="Se devuelven 2x12 en vez de 2x14 por solicitud de Silivia y aprobación de Savir."/>
    <s v="Silvia Telléz"/>
    <m/>
  </r>
  <r>
    <x v="56"/>
    <x v="4"/>
    <x v="0"/>
    <x v="0"/>
    <n v="3318055"/>
    <s v="Contra Angle Driver set "/>
    <x v="0"/>
    <m/>
    <n v="-1"/>
    <n v="1267585.2969696971"/>
    <n v="-1267585.2969696971"/>
    <m/>
    <m/>
    <n v="20230093"/>
    <s v="MediLine (JJ Grand Prix - Guatemala)"/>
    <m/>
    <s v="Catalina"/>
  </r>
  <r>
    <x v="56"/>
    <x v="4"/>
    <x v="1"/>
    <x v="0"/>
    <s v="A-1PIZC-212014"/>
    <s v="A-1P IZC  Anchorage  Screw 2.0 x 14 mm, Half Threaded, Round Hole"/>
    <x v="20"/>
    <s v="L221113401"/>
    <n v="-18"/>
    <n v="104905"/>
    <n v="-1888290"/>
    <s v="COP"/>
    <m/>
    <n v="20230094"/>
    <s v="MediLine (JJ Grand Prix - Guatemala)"/>
    <m/>
    <s v="Catalina"/>
  </r>
  <r>
    <x v="56"/>
    <x v="4"/>
    <x v="1"/>
    <x v="0"/>
    <s v="A-1PIZC-212014"/>
    <s v="A-1P IZC  Anchorage  Screw 2.0 x 14 mm, Half Threaded, Round Hole"/>
    <x v="20"/>
    <s v="L220603201"/>
    <n v="-2"/>
    <n v="84287.164444444439"/>
    <n v="-168574.32888888888"/>
    <s v="COP"/>
    <m/>
    <n v="20230094"/>
    <s v="MediLine (JJ Grand Prix - Guatemala)"/>
    <m/>
    <s v="Catalina"/>
  </r>
  <r>
    <x v="56"/>
    <x v="4"/>
    <x v="1"/>
    <x v="0"/>
    <s v="A-1PIZC-212017"/>
    <s v="A-1P IZC  Anchorage  Screw 2.0 x 17 mm, Half Threaded, Round Hole"/>
    <x v="18"/>
    <s v="L220922201"/>
    <n v="-8"/>
    <n v="84287.164444444439"/>
    <n v="-674297.31555555551"/>
    <s v="COP"/>
    <m/>
    <n v="20230094"/>
    <s v="MediLine (JJ Grand Prix - Guatemala)"/>
    <m/>
    <s v="Catalina"/>
  </r>
  <r>
    <x v="56"/>
    <x v="4"/>
    <x v="1"/>
    <x v="0"/>
    <s v="A-1PIZC-212017"/>
    <s v="A-1P IZC  Anchorage  Screw 2.0 x 17 mm, Half Threaded, Round Hole"/>
    <x v="18"/>
    <s v="L221110301"/>
    <n v="-3"/>
    <n v="104905"/>
    <n v="-314715"/>
    <s v="COP"/>
    <m/>
    <n v="20230094"/>
    <s v="MediLine (JJ Grand Prix - Guatemala)"/>
    <m/>
    <s v="Catalina"/>
  </r>
  <r>
    <x v="56"/>
    <x v="4"/>
    <x v="1"/>
    <x v="0"/>
    <s v="A-1PL-211508"/>
    <s v="A-1PL  Anchorage  Screw 1.5 x 8 mm, Round Hole"/>
    <x v="5"/>
    <s v="L211100801"/>
    <n v="-1"/>
    <n v="73331"/>
    <n v="-73331"/>
    <m/>
    <m/>
    <n v="20230095"/>
    <s v="Dr Carlos Ramiro Llusca (Ecuador)"/>
    <m/>
    <s v="Conny"/>
  </r>
  <r>
    <x v="56"/>
    <x v="4"/>
    <x v="1"/>
    <x v="0"/>
    <s v="A-1PL-211508"/>
    <s v="A-1PL  Anchorage  Screw 1.5 x 8 mm, Round Hole"/>
    <x v="5"/>
    <s v="L220602101"/>
    <n v="-15"/>
    <n v="65949.40444444443"/>
    <n v="-989241.06666666642"/>
    <m/>
    <m/>
    <n v="20230095"/>
    <s v="Dr Carlos Ramiro Llusca (Ecuador)"/>
    <m/>
    <s v="Conny"/>
  </r>
  <r>
    <x v="56"/>
    <x v="4"/>
    <x v="1"/>
    <x v="0"/>
    <s v="A-1PL-212008"/>
    <s v="A-1PL  Anchorage  Screw 2.0 x 8 mm, Round Hole"/>
    <x v="6"/>
    <s v="L220504801"/>
    <n v="-16"/>
    <n v="81594"/>
    <n v="-1305504"/>
    <m/>
    <m/>
    <n v="20230095"/>
    <s v="Dr Carlos Ramiro Llusca (Ecuador)"/>
    <m/>
    <s v="Conny"/>
  </r>
  <r>
    <x v="54"/>
    <x v="2"/>
    <x v="1"/>
    <x v="0"/>
    <s v="A-1PL-212010"/>
    <s v="A-1PL  Anchorage  Screw 2.0 x 10 mm, Round Hole"/>
    <x v="7"/>
    <s v="L230401801"/>
    <n v="50"/>
    <n v="69875.829545454544"/>
    <n v="3493791.4772727271"/>
    <s v="COP"/>
    <s v="BioRay 20230502"/>
    <m/>
    <m/>
    <m/>
    <m/>
  </r>
  <r>
    <x v="42"/>
    <x v="4"/>
    <x v="1"/>
    <x v="0"/>
    <s v="A-1PL-212012"/>
    <s v="A-1PL  Anchorage  Screw 2.0 x 12 mm, Round Hole"/>
    <x v="16"/>
    <s v="L230105301"/>
    <n v="-15"/>
    <n v="81594"/>
    <n v="-1223910"/>
    <m/>
    <m/>
    <n v="20230074"/>
    <s v="Dr Carlos Ramiro Llusca (Ecuador)"/>
    <m/>
    <s v="Conny"/>
  </r>
  <r>
    <x v="56"/>
    <x v="4"/>
    <x v="1"/>
    <x v="0"/>
    <s v="A-1PL-212014"/>
    <s v="A-1PL  Anchorage  Screw 2.0 x 14 mm, Round Hole"/>
    <x v="8"/>
    <s v="L220900201"/>
    <n v="-25"/>
    <n v="69875.829545454544"/>
    <n v="-1746895.7386363635"/>
    <s v="COP"/>
    <m/>
    <n v="20230095"/>
    <s v="Dr Carlos Ramiro Llusca (Ecuador)"/>
    <m/>
    <s v="Conny"/>
  </r>
  <r>
    <x v="56"/>
    <x v="4"/>
    <x v="1"/>
    <x v="0"/>
    <s v="A-1PIZC-212014"/>
    <s v="A-1P IZC  Anchorage  Screw 2.0 x 14 mm, Half Threaded, Round Hole"/>
    <x v="20"/>
    <s v="L220603201"/>
    <n v="-5"/>
    <n v="84287.164444444439"/>
    <n v="-421435.82222222222"/>
    <s v="COP"/>
    <m/>
    <n v="20230095"/>
    <s v="Dr Carlos Ramiro Llusca (Ecuador)"/>
    <m/>
    <s v="Conny"/>
  </r>
  <r>
    <x v="56"/>
    <x v="4"/>
    <x v="1"/>
    <x v="0"/>
    <s v="A-1PIZC-212017"/>
    <s v="A-1P IZC  Anchorage  Screw 2.0 x 17 mm, Half Threaded, Round Hole"/>
    <x v="18"/>
    <s v="L221110301"/>
    <n v="-17"/>
    <n v="104905"/>
    <n v="-1783385"/>
    <s v="COP"/>
    <m/>
    <n v="20230095"/>
    <s v="Dr Carlos Ramiro Llusca (Ecuador)"/>
    <m/>
    <s v="Conny"/>
  </r>
  <r>
    <x v="56"/>
    <x v="4"/>
    <x v="0"/>
    <x v="0"/>
    <n v="3318225"/>
    <s v="Blade for Engine"/>
    <x v="19"/>
    <m/>
    <n v="-1"/>
    <n v="153420.53519000002"/>
    <n v="-153420.53519000002"/>
    <s v="COP"/>
    <m/>
    <n v="20230095"/>
    <s v="Dr Carlos Ramiro Llusca (Ecuador)"/>
    <m/>
    <s v="Conny"/>
  </r>
  <r>
    <x v="57"/>
    <x v="4"/>
    <x v="0"/>
    <x v="1"/>
    <s v="820-029"/>
    <s v="Mango anclaje rápido, corto-mini implante"/>
    <x v="1"/>
    <n v="50359"/>
    <n v="-1"/>
    <n v="647360"/>
    <n v="-647360"/>
    <m/>
    <m/>
    <n v="20230085"/>
    <s v="COIDES"/>
    <m/>
    <s v="NA"/>
  </r>
  <r>
    <x v="57"/>
    <x v="4"/>
    <x v="0"/>
    <x v="1"/>
    <s v="820-029"/>
    <s v="Mango anclaje rápido, corto-mini implante"/>
    <x v="1"/>
    <n v="50359"/>
    <n v="-9"/>
    <n v="647360"/>
    <n v="-5826240"/>
    <m/>
    <m/>
    <n v="20230085"/>
    <s v="COIDES"/>
    <m/>
    <s v="NA"/>
  </r>
  <r>
    <x v="57"/>
    <x v="4"/>
    <x v="0"/>
    <x v="1"/>
    <s v="820-031"/>
    <s v="Extensión mini implante"/>
    <x v="2"/>
    <n v="50362"/>
    <n v="-10"/>
    <n v="102340"/>
    <n v="-1023400"/>
    <m/>
    <m/>
    <n v="20230085"/>
    <s v="COIDES"/>
    <m/>
    <s v="NA"/>
  </r>
  <r>
    <x v="57"/>
    <x v="4"/>
    <x v="0"/>
    <x v="1"/>
    <s v="820-028"/>
    <s v="Mango para contra ángulo - mini implante"/>
    <x v="23"/>
    <m/>
    <n v="-5"/>
    <n v="145000"/>
    <n v="-725000"/>
    <s v="COP"/>
    <m/>
    <n v="20230085"/>
    <s v="COIDES"/>
    <m/>
    <s v="NA"/>
  </r>
  <r>
    <x v="57"/>
    <x v="4"/>
    <x v="0"/>
    <x v="1"/>
    <s v="820-028"/>
    <s v="Mango para contra ángulo - mini implante"/>
    <x v="23"/>
    <n v="50360"/>
    <n v="-1"/>
    <n v="145000"/>
    <n v="-145000"/>
    <s v="COP"/>
    <m/>
    <n v="20230085"/>
    <s v="COIDES"/>
    <m/>
    <s v="NA"/>
  </r>
  <r>
    <x v="57"/>
    <x v="4"/>
    <x v="0"/>
    <x v="1"/>
    <s v="820-032"/>
    <s v="Extensión corta, 25mm, mini implante, para contra ángulo"/>
    <x v="19"/>
    <m/>
    <n v="-6"/>
    <n v="83600"/>
    <n v="-501600"/>
    <m/>
    <m/>
    <n v="20230085"/>
    <s v="COIDES"/>
    <m/>
    <s v="NA"/>
  </r>
  <r>
    <x v="58"/>
    <x v="4"/>
    <x v="1"/>
    <x v="1"/>
    <s v="TSXX-LOA2014"/>
    <s v="TORNILLO SOLUTION LOGIC-A 2.0 MM X 14 MM"/>
    <x v="8"/>
    <s v="EE148377X1"/>
    <n v="-10"/>
    <n v="51750"/>
    <n v="-517500"/>
    <m/>
    <m/>
    <n v="20230097"/>
    <s v="Rodrigo García (Costa Rica)"/>
    <s v="COIDES"/>
    <s v="Catalina"/>
  </r>
  <r>
    <x v="58"/>
    <x v="4"/>
    <x v="1"/>
    <x v="1"/>
    <s v="TSXX-LOA2008"/>
    <s v="TORNILLO SOLUTION LOGIC-A 2.0 MM X 8.0 MM"/>
    <x v="6"/>
    <s v="EE133301X1R2"/>
    <n v="-2"/>
    <n v="51750"/>
    <n v="-103500"/>
    <m/>
    <m/>
    <n v="20230097"/>
    <s v="Rodrigo García (Costa Rica)"/>
    <s v="COIDES"/>
    <s v="Catalina"/>
  </r>
  <r>
    <x v="56"/>
    <x v="4"/>
    <x v="1"/>
    <x v="0"/>
    <s v="A-1PL-212010"/>
    <s v="A-1PL  Anchorage  Screw 2.0 x 10 mm, Round Hole"/>
    <x v="7"/>
    <s v="L221110401"/>
    <n v="-13"/>
    <n v="81594"/>
    <n v="-1060722"/>
    <m/>
    <m/>
    <n v="20230092"/>
    <s v="Smile Arc (Martinelli)"/>
    <m/>
    <s v="Conny"/>
  </r>
  <r>
    <x v="56"/>
    <x v="4"/>
    <x v="1"/>
    <x v="0"/>
    <s v="A-1PL-212010"/>
    <s v="A-1PL  Anchorage  Screw 2.0 x 10 mm, Round Hole"/>
    <x v="7"/>
    <s v="L220923001"/>
    <n v="-7"/>
    <n v="81594"/>
    <n v="-571158"/>
    <m/>
    <m/>
    <n v="20230092"/>
    <s v="Smile Arc (Martinelli)"/>
    <m/>
    <s v="Conny"/>
  </r>
  <r>
    <x v="58"/>
    <x v="4"/>
    <x v="1"/>
    <x v="1"/>
    <s v="TSXX-LOA1508"/>
    <s v="TORNILLO SOLUTION LOGIC-A 1.5 MM X 8.0 MM"/>
    <x v="5"/>
    <s v="EE148344X2"/>
    <n v="-10"/>
    <n v="51750"/>
    <n v="-517500"/>
    <m/>
    <m/>
    <n v="20230097"/>
    <s v="Rodrigo García (Costa Rica)"/>
    <s v="COIDES"/>
    <s v="Catalina"/>
  </r>
  <r>
    <x v="53"/>
    <x v="1"/>
    <x v="1"/>
    <x v="1"/>
    <s v="TSXX-LOA2012"/>
    <s v="TORNILLO SOLUTION LOGIC-A 2.0 MM X 12 MM"/>
    <x v="16"/>
    <s v="EE156003X1"/>
    <n v="-100"/>
    <n v="51750"/>
    <n v="-5175000"/>
    <m/>
    <m/>
    <m/>
    <s v="Orthopremium"/>
    <m/>
    <m/>
  </r>
  <r>
    <x v="59"/>
    <x v="0"/>
    <x v="1"/>
    <x v="0"/>
    <s v="A-1N-211508"/>
    <s v="A-1N Anchorage screw 1.5 x 8mm, None-head, w/groove (Brackeet screw) "/>
    <x v="31"/>
    <s v="L191121001"/>
    <n v="10"/>
    <n v="1"/>
    <n v="10"/>
    <s v="USD"/>
    <s v="Inventario recibido de Elsa Arango"/>
    <m/>
    <m/>
    <m/>
    <m/>
  </r>
  <r>
    <x v="59"/>
    <x v="0"/>
    <x v="1"/>
    <x v="0"/>
    <s v="A-1N-212008"/>
    <s v="A-1N Anchorage screw 2.0 x 8mm, None-head, w/groove (Brackeet screw) "/>
    <x v="32"/>
    <s v="L200300701"/>
    <n v="10"/>
    <n v="18"/>
    <n v="180"/>
    <s v="USD"/>
    <s v="Inventario recibido de Elsa Arango"/>
    <m/>
    <m/>
    <m/>
    <m/>
  </r>
  <r>
    <x v="60"/>
    <x v="3"/>
    <x v="1"/>
    <x v="1"/>
    <s v="TSXX-LOA2017"/>
    <s v="TORNILLO SOLUTION LOGIC-A 2.0 MM X 17 MM"/>
    <x v="12"/>
    <s v="EE148379X1"/>
    <n v="-1"/>
    <n v="51750"/>
    <n v="-51750"/>
    <m/>
    <m/>
    <m/>
    <s v="Curso SCO - Dra Elsa Arango"/>
    <s v="Virgina Hurtado"/>
    <m/>
  </r>
  <r>
    <x v="60"/>
    <x v="3"/>
    <x v="1"/>
    <x v="1"/>
    <s v="TSXX-LOART2012"/>
    <s v="TORNILLO SOLUTION LOGIC-A ROSCA TOTAL 2.0 MM X 12 MM"/>
    <x v="14"/>
    <s v="EE148384X1"/>
    <n v="-1"/>
    <n v="51750"/>
    <n v="-51750"/>
    <m/>
    <m/>
    <m/>
    <s v="Curso SCO - Dra Elsa Arango"/>
    <s v="Virgina Hurtado"/>
    <m/>
  </r>
  <r>
    <x v="53"/>
    <x v="1"/>
    <x v="1"/>
    <x v="1"/>
    <s v="TSXX-LOA2012"/>
    <s v="TORNILLO SOLUTION LOGIC-A 2.0 MM X 12 MM"/>
    <x v="16"/>
    <s v="EE156004X1"/>
    <n v="-100"/>
    <n v="51750"/>
    <n v="-5175000"/>
    <m/>
    <m/>
    <m/>
    <s v="Orthopremium"/>
    <m/>
    <m/>
  </r>
  <r>
    <x v="60"/>
    <x v="3"/>
    <x v="1"/>
    <x v="1"/>
    <s v="TSXX-LOA2014"/>
    <s v="TORNILLO SOLUTION LOGIC-A 2.0 MM X 14 MM"/>
    <x v="8"/>
    <s v="EE148377X1"/>
    <n v="-1"/>
    <n v="51750"/>
    <n v="-51750"/>
    <m/>
    <m/>
    <m/>
    <s v="Curso SCO - Dra Elsa Arango"/>
    <s v="Virgina Hurtado"/>
    <m/>
  </r>
  <r>
    <x v="60"/>
    <x v="3"/>
    <x v="1"/>
    <x v="1"/>
    <s v="TSXX-LOACE1508"/>
    <s v="TORNILLO SOLUTION LOGIC-A CABEZA ESFERICA 1.5 MM X 80"/>
    <x v="13"/>
    <s v="EE149532X1"/>
    <n v="-1"/>
    <n v="51750"/>
    <n v="-51750"/>
    <m/>
    <m/>
    <m/>
    <s v="Curso SCO - Dra Elsa Arango"/>
    <s v="Virgina Hurtado"/>
    <m/>
  </r>
  <r>
    <x v="60"/>
    <x v="3"/>
    <x v="1"/>
    <x v="1"/>
    <s v="TSXX-LOA1508"/>
    <s v="TORNILLO SOLUTION LOGIC-A 1.5 MM X 8.0 MM"/>
    <x v="5"/>
    <s v="EE148348X1"/>
    <n v="-1"/>
    <n v="51750"/>
    <n v="-51750"/>
    <m/>
    <m/>
    <m/>
    <s v="Curso SCO - Dra Elsa Arango"/>
    <s v="Virgina Hurtado"/>
    <m/>
  </r>
  <r>
    <x v="60"/>
    <x v="3"/>
    <x v="1"/>
    <x v="1"/>
    <s v="TSXX-LOA2008"/>
    <s v="TORNILLO SOLUTION LOGIC-A 2.0 MM X 8.0 MM"/>
    <x v="6"/>
    <s v="EE148350X1"/>
    <n v="-1"/>
    <n v="51750"/>
    <n v="-51750"/>
    <m/>
    <m/>
    <m/>
    <s v="Curso SCO - Dra Elsa Arango"/>
    <s v="Virgina Hurtado"/>
    <m/>
  </r>
  <r>
    <x v="56"/>
    <x v="4"/>
    <x v="1"/>
    <x v="0"/>
    <s v="A-1PL-212010"/>
    <s v="A-1PL  Anchorage  Screw 2.0 x 10 mm, Round Hole"/>
    <x v="7"/>
    <s v="L220923001"/>
    <n v="-22"/>
    <n v="81594"/>
    <n v="-1795068"/>
    <m/>
    <m/>
    <n v="20230095"/>
    <s v="Dr Carlos Ramiro Llusca (Ecuador)"/>
    <m/>
    <s v="Conny"/>
  </r>
  <r>
    <x v="60"/>
    <x v="3"/>
    <x v="0"/>
    <x v="1"/>
    <s v="820-028"/>
    <s v="Mango para contra ángulo - mini implante"/>
    <x v="23"/>
    <n v="50360"/>
    <n v="-1"/>
    <n v="145000"/>
    <n v="-145000"/>
    <m/>
    <m/>
    <m/>
    <s v="Curso SCO - Dra Elsa Arango"/>
    <s v="Virgina Hurtado"/>
    <m/>
  </r>
  <r>
    <x v="60"/>
    <x v="3"/>
    <x v="0"/>
    <x v="1"/>
    <s v="820-031"/>
    <s v="Extensión mini implante"/>
    <x v="2"/>
    <n v="50362"/>
    <n v="-5"/>
    <n v="102340"/>
    <n v="-511700"/>
    <m/>
    <m/>
    <m/>
    <s v="Curso SCO - Dra Elsa Arango"/>
    <s v="Virgina Hurtado"/>
    <m/>
  </r>
  <r>
    <x v="60"/>
    <x v="3"/>
    <x v="0"/>
    <x v="1"/>
    <s v="820-029"/>
    <s v="Mango anclaje rápido, corto-mini implante"/>
    <x v="1"/>
    <n v="50359"/>
    <n v="-6"/>
    <n v="647360"/>
    <n v="-3884160"/>
    <m/>
    <m/>
    <m/>
    <s v="Curso SCO - Dra Elsa Arango"/>
    <s v="Virgina Hurtado"/>
    <m/>
  </r>
  <r>
    <x v="60"/>
    <x v="3"/>
    <x v="0"/>
    <x v="1"/>
    <s v="820-032"/>
    <s v="Extensión corta, 25mm, mini implante, para contra ángulo"/>
    <x v="19"/>
    <m/>
    <n v="-1"/>
    <n v="83600"/>
    <n v="-83600"/>
    <m/>
    <m/>
    <m/>
    <s v="Curso SCO - Dra Elsa Arango"/>
    <s v="Virgina Hurtado"/>
    <m/>
  </r>
  <r>
    <x v="61"/>
    <x v="3"/>
    <x v="1"/>
    <x v="1"/>
    <s v="TSXX-LOA2017"/>
    <s v="TORNILLO SOLUTION LOGIC-A 2.0 MM X 17 MM"/>
    <x v="12"/>
    <s v="EE148379X1"/>
    <n v="-1"/>
    <n v="51750"/>
    <n v="-51750"/>
    <m/>
    <m/>
    <m/>
    <s v="Curso SCO - Dra Elsa Arango"/>
    <s v="Virgina Hurtado"/>
    <m/>
  </r>
  <r>
    <x v="61"/>
    <x v="3"/>
    <x v="1"/>
    <x v="1"/>
    <s v="TSXX-LOART2012"/>
    <s v="TORNILLO SOLUTION LOGIC-A ROSCA TOTAL 2.0 MM X 12 MM"/>
    <x v="14"/>
    <s v="EE148384X1"/>
    <n v="1"/>
    <n v="51750"/>
    <n v="51750"/>
    <m/>
    <m/>
    <m/>
    <s v="Curso SCO - Dra Elsa Arango"/>
    <s v="Virgina Hurtado"/>
    <m/>
  </r>
  <r>
    <x v="58"/>
    <x v="4"/>
    <x v="1"/>
    <x v="1"/>
    <s v="TSXX-LOA2012"/>
    <s v="TORNILLO SOLUTION LOGIC-A 2.0 MM X 12 MM"/>
    <x v="16"/>
    <s v="EE148360X1"/>
    <n v="-10"/>
    <n v="51750"/>
    <n v="-517500"/>
    <m/>
    <m/>
    <n v="20230097"/>
    <s v="Rodrigo García (Costa Rica)"/>
    <s v="COIDES"/>
    <s v="Catalina"/>
  </r>
  <r>
    <x v="61"/>
    <x v="3"/>
    <x v="1"/>
    <x v="1"/>
    <s v="TSXX-LOA2014"/>
    <s v="TORNILLO SOLUTION LOGIC-A 2.0 MM X 14 MM"/>
    <x v="8"/>
    <s v="EE148377X1"/>
    <n v="1"/>
    <n v="51750"/>
    <n v="51750"/>
    <m/>
    <m/>
    <m/>
    <s v="Curso SCO - Dra Elsa Arango"/>
    <s v="Virgina Hurtado"/>
    <m/>
  </r>
  <r>
    <x v="61"/>
    <x v="3"/>
    <x v="1"/>
    <x v="1"/>
    <s v="TSXX-LOACE1508"/>
    <s v="TORNILLO SOLUTION LOGIC-A CABEZA ESFERICA 1.5 MM X 80"/>
    <x v="13"/>
    <s v="EE149532X1"/>
    <n v="1"/>
    <n v="51750"/>
    <n v="51750"/>
    <m/>
    <m/>
    <m/>
    <s v="Curso SCO - Dra Elsa Arango"/>
    <s v="Virgina Hurtado"/>
    <m/>
  </r>
  <r>
    <x v="61"/>
    <x v="3"/>
    <x v="1"/>
    <x v="1"/>
    <s v="TSXX-LOA1508"/>
    <s v="TORNILLO SOLUTION LOGIC-A 1.5 MM X 8.0 MM"/>
    <x v="5"/>
    <s v="EE148348X1"/>
    <n v="1"/>
    <n v="51750"/>
    <n v="51750"/>
    <m/>
    <m/>
    <m/>
    <s v="Curso SCO - Dra Elsa Arango"/>
    <s v="Virgina Hurtado"/>
    <m/>
  </r>
  <r>
    <x v="61"/>
    <x v="3"/>
    <x v="1"/>
    <x v="1"/>
    <s v="TSXX-LOA2008"/>
    <s v="TORNILLO SOLUTION LOGIC-A 2.0 MM X 8.0 MM"/>
    <x v="6"/>
    <s v="EE148350X1"/>
    <n v="1"/>
    <n v="51750"/>
    <n v="51750"/>
    <m/>
    <m/>
    <m/>
    <s v="Curso SCO - Dra Elsa Arango"/>
    <s v="Virgina Hurtado"/>
    <m/>
  </r>
  <r>
    <x v="58"/>
    <x v="4"/>
    <x v="1"/>
    <x v="1"/>
    <s v="TSXX-LOA2010"/>
    <s v="TORNILLO SOLUTION LOGIC-A 2.0 MM X 10 MM"/>
    <x v="7"/>
    <s v="EE148355X1"/>
    <n v="-2"/>
    <n v="51750"/>
    <n v="-103500"/>
    <m/>
    <m/>
    <n v="20230097"/>
    <s v="Rodrigo García (Costa Rica)"/>
    <s v="COIDES"/>
    <s v="Catalina"/>
  </r>
  <r>
    <x v="61"/>
    <x v="3"/>
    <x v="0"/>
    <x v="1"/>
    <s v="820-028"/>
    <s v="Mango para contra ángulo - mini implante"/>
    <x v="23"/>
    <n v="50360"/>
    <n v="-1"/>
    <n v="145000"/>
    <n v="-145000"/>
    <m/>
    <m/>
    <m/>
    <s v="Curso SCO - Dra Elsa Arango"/>
    <s v="Virgina Hurtado"/>
    <m/>
  </r>
  <r>
    <x v="61"/>
    <x v="3"/>
    <x v="0"/>
    <x v="1"/>
    <s v="820-031"/>
    <s v="Extensión mini implante"/>
    <x v="2"/>
    <n v="50362"/>
    <n v="-5"/>
    <n v="102340"/>
    <n v="-511700"/>
    <m/>
    <m/>
    <m/>
    <s v="Curso SCO - Dra Elsa Arango"/>
    <s v="Virgina Hurtado"/>
    <m/>
  </r>
  <r>
    <x v="61"/>
    <x v="3"/>
    <x v="0"/>
    <x v="1"/>
    <s v="820-029"/>
    <s v="Mango anclaje rápido, corto-mini implante"/>
    <x v="1"/>
    <n v="50359"/>
    <n v="-6"/>
    <n v="647360"/>
    <n v="-3884160"/>
    <m/>
    <m/>
    <m/>
    <s v="devolucion  Dra Elsa Arango"/>
    <s v="Virgina Hurtado"/>
    <m/>
  </r>
  <r>
    <x v="61"/>
    <x v="3"/>
    <x v="0"/>
    <x v="1"/>
    <s v="820-032"/>
    <s v="Extensión corta, 25mm, mini implante, para contra ángulo"/>
    <x v="19"/>
    <m/>
    <n v="3"/>
    <n v="83600"/>
    <n v="250800"/>
    <m/>
    <m/>
    <m/>
    <s v="Curso SCO - Dra Elsa Arango"/>
    <s v="Virgina Hurtado"/>
    <m/>
  </r>
  <r>
    <x v="62"/>
    <x v="3"/>
    <x v="1"/>
    <x v="0"/>
    <s v="A-1PIZC-212014"/>
    <s v="A-1P IZC  Anchorage  Screw 2.0 x 14 mm, Half Threaded, Round Hole"/>
    <x v="20"/>
    <s v="L220414901"/>
    <n v="4"/>
    <n v="88882"/>
    <n v="8888200"/>
    <s v="COP"/>
    <m/>
    <m/>
    <s v="Préstamo para Perú"/>
    <s v="Silvia Tellez"/>
    <m/>
  </r>
  <r>
    <x v="62"/>
    <x v="3"/>
    <x v="1"/>
    <x v="0"/>
    <s v="A-1PIZC-212014"/>
    <s v="A-1P IZC  Anchorage  Screw 2.0 x 14 mm, Half Threaded, Round Hole"/>
    <x v="20"/>
    <s v="L221108401"/>
    <n v="2"/>
    <n v="84287.164444444439"/>
    <n v="9271588.0888888892"/>
    <s v="COP"/>
    <m/>
    <m/>
    <s v="Préstamo para Perú"/>
    <s v="Silvia Tellez"/>
    <m/>
  </r>
  <r>
    <x v="62"/>
    <x v="3"/>
    <x v="1"/>
    <x v="0"/>
    <s v="A-1PIZC-212014"/>
    <s v="A-1P IZC  Anchorage  Screw 2.0 x 14 mm, Half Threaded, Round Hole"/>
    <x v="20"/>
    <s v="L221113401"/>
    <n v="1"/>
    <n v="104905"/>
    <n v="10490500"/>
    <s v="COP"/>
    <m/>
    <m/>
    <s v="Préstamo para Perú"/>
    <s v="Silvia Tellez"/>
    <m/>
  </r>
  <r>
    <x v="62"/>
    <x v="4"/>
    <x v="1"/>
    <x v="0"/>
    <s v="A-1PIZC-212014"/>
    <s v="A-1P IZC  Anchorage  Screw 2.0 x 14 mm, Half Threaded, Round Hole"/>
    <x v="20"/>
    <s v="L220414901"/>
    <n v="-4"/>
    <n v="88882"/>
    <n v="-622174"/>
    <s v="COP"/>
    <m/>
    <n v="20230105"/>
    <s v="Sideral Business (Perú - Roger Echaiz)"/>
    <m/>
    <s v="Conny"/>
  </r>
  <r>
    <x v="62"/>
    <x v="4"/>
    <x v="1"/>
    <x v="0"/>
    <s v="A-1PIZC-212014"/>
    <s v="A-1P IZC  Anchorage  Screw 2.0 x 14 mm, Half Threaded, Round Hole"/>
    <x v="20"/>
    <s v="L221108401"/>
    <n v="-2"/>
    <n v="84287.164444444439"/>
    <n v="-84287.164444444439"/>
    <s v="COP"/>
    <m/>
    <n v="20230105"/>
    <s v="Sideral Business (Perú - Roger Echaiz)"/>
    <m/>
    <s v="Conny"/>
  </r>
  <r>
    <x v="62"/>
    <x v="4"/>
    <x v="1"/>
    <x v="0"/>
    <s v="A-1PIZC-212014"/>
    <s v="A-1P IZC  Anchorage  Screw 2.0 x 14 mm, Half Threaded, Round Hole"/>
    <x v="20"/>
    <s v="L221113401"/>
    <n v="-1"/>
    <n v="104905"/>
    <n v="-524525"/>
    <s v="COP"/>
    <m/>
    <n v="20230105"/>
    <s v="Sideral Business (Perú - Roger Echaiz)"/>
    <m/>
    <s v="Conny"/>
  </r>
  <r>
    <x v="58"/>
    <x v="4"/>
    <x v="1"/>
    <x v="1"/>
    <s v="TSXX-LOA2010"/>
    <s v="TORNILLO SOLUTION LOGIC-A 2.0 MM X 10 MM"/>
    <x v="7"/>
    <s v="EE148359X1"/>
    <n v="-3"/>
    <n v="51750"/>
    <n v="-155250"/>
    <m/>
    <m/>
    <n v="20230097"/>
    <s v="Rodrigo García (Costa Rica)"/>
    <s v="COIDES"/>
    <s v="Catalina"/>
  </r>
  <r>
    <x v="43"/>
    <x v="4"/>
    <x v="1"/>
    <x v="0"/>
    <s v="A-1PL-212012"/>
    <s v="A-1PL  Anchorage  Screw 2.0 x 12 mm, Round Hole"/>
    <x v="16"/>
    <s v="L230105301"/>
    <n v="-5"/>
    <n v="81594"/>
    <n v="-407970"/>
    <m/>
    <m/>
    <n v="20230077"/>
    <s v="MediLine (JJ Grand Prix - Guatemala)"/>
    <m/>
    <s v="Catalina"/>
  </r>
  <r>
    <x v="63"/>
    <x v="2"/>
    <x v="1"/>
    <x v="0"/>
    <s v="A-1N-211508"/>
    <s v="A-1N Anchorage screw 1.5 x 8mm, None-head, w/groove (Brackeet screw) "/>
    <x v="31"/>
    <s v="L191121001"/>
    <n v="5"/>
    <n v="1"/>
    <n v="5"/>
    <s v="USD"/>
    <s v="FEV8585 - Orthopremium"/>
    <m/>
    <m/>
    <m/>
    <m/>
  </r>
  <r>
    <x v="63"/>
    <x v="2"/>
    <x v="1"/>
    <x v="0"/>
    <s v="A-1PL-211508"/>
    <s v="A-1PL  Anchorage  Screw 1.5 x 8 mm, Round Hole"/>
    <x v="5"/>
    <s v=" L230509301"/>
    <n v="50"/>
    <n v="69131"/>
    <n v="3456550"/>
    <m/>
    <s v="FEV8585 - Orthopremium"/>
    <m/>
    <m/>
    <m/>
    <m/>
  </r>
  <r>
    <x v="63"/>
    <x v="2"/>
    <x v="1"/>
    <x v="0"/>
    <s v="A-1PL-212008"/>
    <s v="A-1PL  Anchorage  Screw 2.0 x 8 mm, Round Hole"/>
    <x v="6"/>
    <s v=" L230402901"/>
    <n v="60"/>
    <n v="69131"/>
    <n v="4147860"/>
    <m/>
    <s v="FEV8585 - Orthopremium"/>
    <m/>
    <m/>
    <m/>
    <m/>
  </r>
  <r>
    <x v="60"/>
    <x v="3"/>
    <x v="1"/>
    <x v="1"/>
    <s v="TSXX-LOA2010"/>
    <s v="TORNILLO SOLUTION LOGIC-A 2.0 MM X 10 MM"/>
    <x v="7"/>
    <s v="EE148353X1"/>
    <n v="-1"/>
    <n v="51750"/>
    <n v="-51750"/>
    <m/>
    <m/>
    <m/>
    <s v="Curso SCO - Dra Elsa Arango"/>
    <s v="Virgina Hurtado"/>
    <m/>
  </r>
  <r>
    <x v="45"/>
    <x v="4"/>
    <x v="1"/>
    <x v="0"/>
    <s v="A-1PL-212012"/>
    <s v="A-1PL  Anchorage  Screw 2.0 x 12 mm, Round Hole"/>
    <x v="16"/>
    <s v="L230105301"/>
    <n v="-20"/>
    <n v="81594"/>
    <n v="-1631880"/>
    <m/>
    <m/>
    <n v="20230080"/>
    <s v="Smile Arc (Martinelli)"/>
    <m/>
    <s v="Conny"/>
  </r>
  <r>
    <x v="48"/>
    <x v="4"/>
    <x v="1"/>
    <x v="0"/>
    <s v="A-1PL-212012"/>
    <s v="A-1PL  Anchorage  Screw 2.0 x 12 mm, Round Hole"/>
    <x v="16"/>
    <s v="L230105301"/>
    <n v="-24"/>
    <n v="81594"/>
    <n v="-1958256"/>
    <m/>
    <m/>
    <n v="20230083"/>
    <s v="Grupo Helix (Panamá - Dra Ilka)"/>
    <m/>
    <s v="Conny"/>
  </r>
  <r>
    <x v="56"/>
    <x v="4"/>
    <x v="1"/>
    <x v="0"/>
    <s v="A-1PL-212012"/>
    <s v="A-1PL  Anchorage  Screw 2.0 x 12 mm, Round Hole"/>
    <x v="16"/>
    <s v="L230105301"/>
    <n v="-20"/>
    <n v="81594"/>
    <n v="-1631880"/>
    <m/>
    <m/>
    <n v="20230092"/>
    <s v="Smile Arc (Martinelli)"/>
    <m/>
    <s v="Conny"/>
  </r>
  <r>
    <x v="63"/>
    <x v="2"/>
    <x v="1"/>
    <x v="0"/>
    <s v="A-1PL-212014"/>
    <s v="A-1PL  Anchorage  Screw 2.0 x 14 mm, Round Hole"/>
    <x v="8"/>
    <s v="L220900101"/>
    <n v="15"/>
    <n v="69131"/>
    <n v="1036965"/>
    <s v="COP"/>
    <s v="FEV8585 - Orthopremium"/>
    <m/>
    <m/>
    <m/>
    <m/>
  </r>
  <r>
    <x v="63"/>
    <x v="2"/>
    <x v="1"/>
    <x v="0"/>
    <s v="A-1PL-212014"/>
    <s v="A-1PL  Anchorage  Screw 2.0 x 14 mm, Round Hole"/>
    <x v="8"/>
    <s v=" L220304601"/>
    <n v="35"/>
    <n v="69131"/>
    <n v="2419585"/>
    <s v="COP"/>
    <s v="FEV8585 - Orthopremium"/>
    <m/>
    <m/>
    <m/>
    <m/>
  </r>
  <r>
    <x v="63"/>
    <x v="2"/>
    <x v="1"/>
    <x v="0"/>
    <s v="A-1PIZC-212014"/>
    <s v="A-1P IZC  Anchorage  Screw 2.0 x 14 mm, Half Threaded, Round Hole"/>
    <x v="20"/>
    <s v=" L230500701"/>
    <n v="100"/>
    <n v="88882"/>
    <n v="8888200"/>
    <s v="COP"/>
    <s v="FEV8585 - Orthopremium"/>
    <m/>
    <m/>
    <m/>
    <m/>
  </r>
  <r>
    <x v="63"/>
    <x v="2"/>
    <x v="1"/>
    <x v="0"/>
    <s v="A-1PIZC-212014"/>
    <s v="A-1P IZC  Anchorage  Screw 2.0 x 14 mm, Half Threaded, Round Hole"/>
    <x v="20"/>
    <s v=" L230601801"/>
    <n v="110"/>
    <n v="88882"/>
    <n v="9777020"/>
    <s v="COP"/>
    <s v="FEV8585 - Orthopremium"/>
    <m/>
    <m/>
    <m/>
    <m/>
  </r>
  <r>
    <x v="63"/>
    <x v="2"/>
    <x v="1"/>
    <x v="0"/>
    <s v="A-1PIZC-212017"/>
    <s v="A-1P IZC  Anchorage  Screw 2.0 x 17 mm, Half Threaded, Round Hole"/>
    <x v="18"/>
    <s v=" L230500801"/>
    <n v="100"/>
    <n v="75398.578723404251"/>
    <n v="7539857.8723404249"/>
    <m/>
    <s v="FEV8585 - Orthopremium"/>
    <m/>
    <m/>
    <m/>
    <m/>
  </r>
  <r>
    <x v="64"/>
    <x v="3"/>
    <x v="1"/>
    <x v="0"/>
    <s v="A-1PIZC-212014"/>
    <s v="A-1P IZC  Anchorage  Screw 2.0 x 14 mm, Half Threaded, Round Hole"/>
    <x v="20"/>
    <s v=" L230601801"/>
    <n v="-7"/>
    <n v="88882"/>
    <n v="-622174"/>
    <s v="COP"/>
    <m/>
    <m/>
    <s v="Préstamo para Perú"/>
    <s v="Silvia Tellez"/>
    <m/>
  </r>
  <r>
    <x v="60"/>
    <x v="3"/>
    <x v="1"/>
    <x v="1"/>
    <s v="TSXX-LOA2012"/>
    <s v="TORNILLO SOLUTION LOGIC-A 2.0 MM X 12 MM"/>
    <x v="16"/>
    <s v="EE148360X1"/>
    <n v="-1"/>
    <n v="51750"/>
    <n v="-51750"/>
    <m/>
    <m/>
    <m/>
    <s v="Curso SCO - Dra Elsa Arango"/>
    <s v="Virgina Hurtado"/>
    <m/>
  </r>
  <r>
    <x v="65"/>
    <x v="4"/>
    <x v="1"/>
    <x v="1"/>
    <s v="TSXX-LOA1508"/>
    <s v="TORNILLO SOLUTION LOGIC-A 1.5 MM X 8.0 MM"/>
    <x v="5"/>
    <s v="EE148348X1"/>
    <n v="-5"/>
    <n v="51750"/>
    <n v="-258750"/>
    <m/>
    <m/>
    <n v="20230106"/>
    <s v="Global Connection &amp; Innovation LLC (Mauricio Arbelaez - USA)"/>
    <m/>
    <s v="Catalina"/>
  </r>
  <r>
    <x v="65"/>
    <x v="4"/>
    <x v="1"/>
    <x v="1"/>
    <s v="TSXX-LOA1508"/>
    <s v="TORNILLO SOLUTION LOGIC-A 1.5 MM X 8.0 MM"/>
    <x v="5"/>
    <s v="EE148345X1"/>
    <n v="-3"/>
    <n v="51750"/>
    <n v="-155250"/>
    <m/>
    <m/>
    <n v="20230106"/>
    <s v="Global Connection &amp; Innovation LLC (Mauricio Arbelaez - USA)"/>
    <m/>
    <s v="Catalina"/>
  </r>
  <r>
    <x v="65"/>
    <x v="4"/>
    <x v="1"/>
    <x v="1"/>
    <s v="TSXX-LOACE1508"/>
    <s v="TORNILLO SOLUTION LOGIC-A CABEZA ESFERICA 1.5 MM X 80"/>
    <x v="13"/>
    <s v="EE148382X1"/>
    <n v="-30"/>
    <n v="51750"/>
    <n v="-1552500"/>
    <m/>
    <m/>
    <n v="20230106"/>
    <s v="Global Connection &amp; Innovation LLC (Mauricio Arbelaez - USA)"/>
    <m/>
    <s v="Catalina"/>
  </r>
  <r>
    <x v="61"/>
    <x v="3"/>
    <x v="1"/>
    <x v="1"/>
    <s v="TSXX-LOA2010"/>
    <s v="TORNILLO SOLUTION LOGIC-A 2.0 MM X 10 MM"/>
    <x v="7"/>
    <s v="EE148353X1"/>
    <n v="1"/>
    <n v="51750"/>
    <n v="51750"/>
    <m/>
    <m/>
    <m/>
    <s v="Curso SCO - Dra Elsa Arango"/>
    <s v="Virgina Hurtado"/>
    <m/>
  </r>
  <r>
    <x v="65"/>
    <x v="4"/>
    <x v="1"/>
    <x v="1"/>
    <s v="TSXX-LOART2012"/>
    <s v="TORNILLO SOLUTION LOGIC-A ROSCA TOTAL 2.0MM X 12.0MM"/>
    <x v="14"/>
    <s v="EE152482X1"/>
    <n v="-80"/>
    <n v="51750"/>
    <n v="-4140000"/>
    <m/>
    <m/>
    <n v="20230106"/>
    <s v="Global Connection &amp; Innovation LLC (Mauricio Arbelaez - USA)"/>
    <m/>
    <s v="Catalina"/>
  </r>
  <r>
    <x v="61"/>
    <x v="3"/>
    <x v="1"/>
    <x v="1"/>
    <s v="TSXX-LOA2012"/>
    <s v="TORNILLO SOLUTION LOGIC-A 2.0 MM X 12 MM"/>
    <x v="16"/>
    <s v="EE148360X1"/>
    <n v="-1"/>
    <n v="51750"/>
    <n v="-51750"/>
    <m/>
    <m/>
    <m/>
    <s v="Curso SCO - Dra Elsa Arango"/>
    <s v="Virgina Hurtado"/>
    <m/>
  </r>
  <r>
    <x v="65"/>
    <x v="4"/>
    <x v="1"/>
    <x v="1"/>
    <s v="TSXX-LOA2014"/>
    <s v="TORNILLO SOLUTION LOGIC-A 2.0 MM X 14 MM"/>
    <x v="8"/>
    <s v="EE148377X1"/>
    <n v="-27"/>
    <n v="51750"/>
    <n v="-1397250"/>
    <m/>
    <m/>
    <n v="20230106"/>
    <s v="Global Connection &amp; Innovation LLC (Mauricio Arbelaez - USA)"/>
    <m/>
    <s v="Catalina"/>
  </r>
  <r>
    <x v="65"/>
    <x v="4"/>
    <x v="1"/>
    <x v="1"/>
    <s v="TSXX-LOA2014"/>
    <s v="TORNILLO SOLUTION LOGIC-A 2.0 MM X 14 MM"/>
    <x v="8"/>
    <s v="EE130446X1R1"/>
    <n v="-3"/>
    <n v="51750"/>
    <n v="-155250"/>
    <m/>
    <m/>
    <n v="20230106"/>
    <s v="Global Connection &amp; Innovation LLC (Mauricio Arbelaez - USA)"/>
    <m/>
    <s v="Catalina"/>
  </r>
  <r>
    <x v="65"/>
    <x v="4"/>
    <x v="0"/>
    <x v="1"/>
    <s v="820-029"/>
    <s v="Mango anclaje rápido, corto-mini implante"/>
    <x v="1"/>
    <n v="50359"/>
    <n v="-10"/>
    <n v="647360"/>
    <n v="-6473600"/>
    <m/>
    <m/>
    <n v="20230106"/>
    <s v="Global Connection &amp; Innovation LLC (Mauricio Arbelaez - USA)"/>
    <m/>
    <s v="Catalina"/>
  </r>
  <r>
    <x v="65"/>
    <x v="4"/>
    <x v="0"/>
    <x v="1"/>
    <s v="820-031"/>
    <s v="Extensión mini implante"/>
    <x v="2"/>
    <m/>
    <n v="-10"/>
    <n v="102340"/>
    <n v="-1023400"/>
    <m/>
    <m/>
    <n v="20230106"/>
    <s v="Global Connection &amp; Innovation LLC (Mauricio Arbelaez - USA)"/>
    <m/>
    <s v="Catalina"/>
  </r>
  <r>
    <x v="66"/>
    <x v="0"/>
    <x v="0"/>
    <x v="1"/>
    <s v="820-029"/>
    <s v="Mango anclaje rápido, corto-mini implante"/>
    <x v="1"/>
    <n v="49116"/>
    <n v="6"/>
    <n v="647360"/>
    <n v="3884160"/>
    <s v="COP"/>
    <s v="entregado por Elsa Arango"/>
    <m/>
    <m/>
    <m/>
    <m/>
  </r>
  <r>
    <x v="66"/>
    <x v="1"/>
    <x v="0"/>
    <x v="1"/>
    <s v="820-031"/>
    <s v="Extensión mini implante"/>
    <x v="2"/>
    <n v="48791"/>
    <n v="10"/>
    <n v="102340"/>
    <n v="1023400"/>
    <m/>
    <s v="entregado por Elsa Arango"/>
    <m/>
    <m/>
    <m/>
    <m/>
  </r>
  <r>
    <x v="66"/>
    <x v="1"/>
    <x v="0"/>
    <x v="1"/>
    <s v="820-031"/>
    <s v="Extensión mini implante"/>
    <x v="2"/>
    <n v="47160"/>
    <n v="5"/>
    <n v="102340"/>
    <n v="511700"/>
    <m/>
    <s v="entregado por Elsa Arango"/>
    <m/>
    <m/>
    <m/>
    <m/>
  </r>
  <r>
    <x v="67"/>
    <x v="4"/>
    <x v="1"/>
    <x v="0"/>
    <s v="A-1PL-211508"/>
    <s v="A-1PL  Anchorage  Screw 1.5 x 8 mm, Round Hole"/>
    <x v="5"/>
    <s v="L220602101"/>
    <n v="-10"/>
    <n v="65949.40444444443"/>
    <n v="-659494.04444444436"/>
    <m/>
    <m/>
    <n v="20230107"/>
    <s v="Rodrigo García (Costa Rica)"/>
    <m/>
    <s v="Catalina"/>
  </r>
  <r>
    <x v="67"/>
    <x v="4"/>
    <x v="1"/>
    <x v="0"/>
    <s v="A-1PL-212008"/>
    <s v="A-1PL  Anchorage  Screw 2.0 x 8 mm, Round Hole"/>
    <x v="6"/>
    <s v="L220504801"/>
    <n v="-5"/>
    <n v="81594"/>
    <n v="-407970"/>
    <m/>
    <m/>
    <n v="20230107"/>
    <s v="Rodrigo García (Costa Rica)"/>
    <m/>
    <s v="Catalina"/>
  </r>
  <r>
    <x v="62"/>
    <x v="4"/>
    <x v="1"/>
    <x v="0"/>
    <s v="A-1PL-212010"/>
    <s v="A-1PL  Anchorage  Screw 2.0 x 10 mm, Round Hole"/>
    <x v="7"/>
    <s v="L220923001"/>
    <n v="-10"/>
    <n v="81594"/>
    <n v="-815940"/>
    <m/>
    <m/>
    <n v="20230105"/>
    <s v="Sideral Business (Perú - Roger Echaiz)"/>
    <m/>
    <s v="Conny"/>
  </r>
  <r>
    <x v="56"/>
    <x v="4"/>
    <x v="1"/>
    <x v="0"/>
    <s v="A-1PL-212012"/>
    <s v="A-1PL  Anchorage  Screw 2.0 x 12 mm, Round Hole"/>
    <x v="16"/>
    <s v="L230105301"/>
    <n v="-20"/>
    <n v="81594"/>
    <n v="-1631880"/>
    <m/>
    <m/>
    <n v="20230093"/>
    <s v="MediLine (JJ Grand Prix - Guatemala)"/>
    <m/>
    <s v="Catalina"/>
  </r>
  <r>
    <x v="67"/>
    <x v="4"/>
    <x v="1"/>
    <x v="0"/>
    <s v="A-1PIZC-212014"/>
    <s v="A-1P IZC  Anchorage  Screw 2.0 x 14 mm, Half Threaded, Round Hole"/>
    <x v="20"/>
    <s v=" L230601801"/>
    <n v="-3"/>
    <n v="88882"/>
    <n v="-266646"/>
    <s v="COP"/>
    <m/>
    <n v="20230107"/>
    <s v="Rodrigo García (Costa Rica)"/>
    <m/>
    <s v="Catalina"/>
  </r>
  <r>
    <x v="67"/>
    <x v="4"/>
    <x v="1"/>
    <x v="0"/>
    <s v="A-1PIZC-212017"/>
    <s v="A-1P IZC  Anchorage  Screw 2.0 x 17 mm, Half Threaded, Round Hole"/>
    <x v="18"/>
    <s v=" L230500801"/>
    <n v="-12"/>
    <n v="75398.578723404251"/>
    <n v="-904782.94468085095"/>
    <m/>
    <m/>
    <n v="20230107"/>
    <s v="Rodrigo García (Costa Rica)"/>
    <m/>
    <s v="Catalina"/>
  </r>
  <r>
    <x v="67"/>
    <x v="4"/>
    <x v="1"/>
    <x v="1"/>
    <s v="TSXX-LOA1508"/>
    <s v="TORNILLO SOLUTION LOGIC-A 1.5 MM X 8.0 MM"/>
    <x v="5"/>
    <s v="EE148345X1"/>
    <n v="-15"/>
    <n v="51750"/>
    <n v="-776250"/>
    <m/>
    <m/>
    <n v="20230107"/>
    <s v="Rodrigo García (Costa Rica)"/>
    <m/>
    <s v="Catalina"/>
  </r>
  <r>
    <x v="67"/>
    <x v="4"/>
    <x v="1"/>
    <x v="1"/>
    <s v="TSXX-LOA2008"/>
    <s v="TORNILLO SOLUTION LOGIC-A 2.0 MM X 8.0 MM"/>
    <x v="6"/>
    <s v="EE148350X1"/>
    <n v="-5"/>
    <n v="51750"/>
    <n v="-258750"/>
    <m/>
    <m/>
    <n v="20230107"/>
    <s v="Rodrigo García (Costa Rica)"/>
    <m/>
    <s v="Catalina"/>
  </r>
  <r>
    <x v="63"/>
    <x v="2"/>
    <x v="1"/>
    <x v="0"/>
    <s v="A-1PL-212010"/>
    <s v="A-1PL  Anchorage  Screw 2.0 x 10 mm, Round Hole"/>
    <x v="7"/>
    <s v=" L230601001"/>
    <n v="100"/>
    <n v="69131"/>
    <n v="6913100"/>
    <m/>
    <s v="FEV8585 - Orthopremium"/>
    <m/>
    <m/>
    <m/>
    <m/>
  </r>
  <r>
    <x v="67"/>
    <x v="4"/>
    <x v="1"/>
    <x v="1"/>
    <s v="TSXX-LOA2014"/>
    <s v="TORNILLO SOLUTION LOGIC-A 2.0 MM X 14 MM"/>
    <x v="8"/>
    <s v="EE148374X1"/>
    <n v="-8"/>
    <n v="51750"/>
    <n v="-414000"/>
    <m/>
    <m/>
    <n v="20230107"/>
    <s v="Rodrigo García (Costa Rica)"/>
    <m/>
    <s v="Catalina"/>
  </r>
  <r>
    <x v="67"/>
    <x v="4"/>
    <x v="1"/>
    <x v="1"/>
    <s v="TSXX-LOA2014"/>
    <s v="TORNILLO SOLUTION LOGIC-A 2.0 MM X 14 MM"/>
    <x v="8"/>
    <s v="EE138088X1"/>
    <n v="-2"/>
    <n v="51750"/>
    <n v="-103500"/>
    <m/>
    <m/>
    <n v="20230107"/>
    <s v="Rodrigo García (Costa Rica)"/>
    <m/>
    <s v="Catalina"/>
  </r>
  <r>
    <x v="65"/>
    <x v="4"/>
    <x v="1"/>
    <x v="1"/>
    <s v="TSXX-LOA2012"/>
    <s v="TORNILLO SOLUTION LOGIC-A 2.0 MM X 12 MM"/>
    <x v="16"/>
    <s v="EE152489X1"/>
    <n v="-50"/>
    <n v="51750"/>
    <n v="-2587500"/>
    <m/>
    <m/>
    <n v="20230106"/>
    <s v="Global Connection &amp; Innovation LLC (Mauricio Arbelaez - USA)"/>
    <m/>
    <s v="Catalina"/>
  </r>
  <r>
    <x v="67"/>
    <x v="4"/>
    <x v="0"/>
    <x v="1"/>
    <s v="820-029"/>
    <s v="Mango anclaje rápido, corto-mini implante"/>
    <x v="1"/>
    <n v="49116"/>
    <n v="-12"/>
    <n v="647360"/>
    <n v="-7768320"/>
    <m/>
    <m/>
    <n v="20230107"/>
    <s v="Rodrigo García (Costa Rica)"/>
    <m/>
    <s v="Catalina"/>
  </r>
  <r>
    <x v="67"/>
    <x v="4"/>
    <x v="0"/>
    <x v="1"/>
    <s v="820-031"/>
    <s v="Extensión mini implante"/>
    <x v="2"/>
    <m/>
    <n v="-12"/>
    <n v="102340"/>
    <n v="-1228080"/>
    <m/>
    <m/>
    <n v="20230107"/>
    <s v="Rodrigo García (Costa Rica)"/>
    <m/>
    <s v="Catalina"/>
  </r>
  <r>
    <x v="67"/>
    <x v="4"/>
    <x v="0"/>
    <x v="1"/>
    <s v="820-031"/>
    <s v="Extensión mini implante"/>
    <x v="2"/>
    <m/>
    <n v="-4"/>
    <n v="102340"/>
    <n v="-409360"/>
    <m/>
    <m/>
    <n v="20230107"/>
    <s v="Rodrigo García (Costa Rica)"/>
    <m/>
    <s v="Catalina"/>
  </r>
  <r>
    <x v="67"/>
    <x v="4"/>
    <x v="0"/>
    <x v="0"/>
    <n v="3318235"/>
    <s v="Universal Extension (A-1PII long blade)"/>
    <x v="2"/>
    <m/>
    <n v="-11"/>
    <n v="126823.496"/>
    <n v="-1395058.456"/>
    <m/>
    <m/>
    <n v="20230107"/>
    <s v="Rodrigo García (Costa Rica)"/>
    <m/>
    <s v="Catalina"/>
  </r>
  <r>
    <x v="65"/>
    <x v="4"/>
    <x v="1"/>
    <x v="1"/>
    <s v="TSXX-LOA2012"/>
    <s v="TORNILLO SOLUTION LOGIC-A 2.0 MM X 12 MM"/>
    <x v="16"/>
    <s v="EE148366X1"/>
    <n v="-10"/>
    <n v="51750"/>
    <n v="-517500"/>
    <m/>
    <m/>
    <n v="20230106"/>
    <s v="Global Connection &amp; Innovation LLC (Mauricio Arbelaez - USA)"/>
    <m/>
    <s v="Catalina"/>
  </r>
  <r>
    <x v="67"/>
    <x v="4"/>
    <x v="0"/>
    <x v="0"/>
    <n v="3318235"/>
    <s v="Universal Extension (A-1PII long blade)"/>
    <x v="2"/>
    <m/>
    <n v="-1"/>
    <n v="126823.496"/>
    <n v="-126823.496"/>
    <m/>
    <m/>
    <n v="20230108"/>
    <s v="Rodrigo García (Costa Rica)"/>
    <m/>
    <s v="Catalina"/>
  </r>
  <r>
    <x v="66"/>
    <x v="6"/>
    <x v="0"/>
    <x v="1"/>
    <s v="820-029"/>
    <s v="Mango anclaje rápido, corto-mini implante"/>
    <x v="1"/>
    <m/>
    <n v="-1"/>
    <n v="647360"/>
    <n v="-647360"/>
    <m/>
    <m/>
    <m/>
    <m/>
    <m/>
    <m/>
  </r>
  <r>
    <x v="68"/>
    <x v="4"/>
    <x v="1"/>
    <x v="0"/>
    <s v="A-1PL-211508"/>
    <s v="A-1PL  Anchorage  Screw 1.5 x 8 mm, Round Hole"/>
    <x v="5"/>
    <s v="L220602101"/>
    <n v="-5"/>
    <n v="65949.40444444443"/>
    <n v="-329747.02222222218"/>
    <m/>
    <m/>
    <n v="20230110"/>
    <s v="Dr Carlos Ramiro Llusca (Ecuador)"/>
    <m/>
    <s v="Conny"/>
  </r>
  <r>
    <x v="68"/>
    <x v="4"/>
    <x v="1"/>
    <x v="0"/>
    <s v="A-1PL-212008"/>
    <s v="A-1PL  Anchorage  Screw 2.0 x 8 mm, Round Hole"/>
    <x v="6"/>
    <s v="L220504801"/>
    <n v="-4"/>
    <n v="81594"/>
    <n v="-326376"/>
    <m/>
    <m/>
    <n v="20230110"/>
    <s v="Dr Carlos Ramiro Llusca (Ecuador)"/>
    <m/>
    <s v="Conny"/>
  </r>
  <r>
    <x v="65"/>
    <x v="4"/>
    <x v="1"/>
    <x v="1"/>
    <s v="TSXX-LOA2010"/>
    <s v="TORNILLO SOLUTION LOGIC-A 2.0 MM X 10 MM"/>
    <x v="7"/>
    <s v="EE148358X1"/>
    <n v="-20"/>
    <n v="51750"/>
    <n v="-1035000"/>
    <m/>
    <m/>
    <n v="20230106"/>
    <s v="Global Connection &amp; Innovation LLC (Mauricio Arbelaez - USA)"/>
    <m/>
    <s v="Catalina"/>
  </r>
  <r>
    <x v="56"/>
    <x v="4"/>
    <x v="1"/>
    <x v="0"/>
    <s v="A-1PL-212012"/>
    <s v="A-1PL  Anchorage  Screw 2.0 x 12 mm, Round Hole"/>
    <x v="16"/>
    <s v="L230105301"/>
    <n v="-15"/>
    <n v="81594"/>
    <n v="-1223910"/>
    <m/>
    <m/>
    <n v="20230095"/>
    <s v="Dr Carlos Ramiro Llusca (Ecuador)"/>
    <m/>
    <s v="Conny"/>
  </r>
  <r>
    <x v="68"/>
    <x v="4"/>
    <x v="1"/>
    <x v="0"/>
    <s v="A-1PL-212014"/>
    <s v="A-1PL  Anchorage  Screw 2.0 x 14 mm, Round Hole"/>
    <x v="8"/>
    <s v="L220900201"/>
    <n v="-5"/>
    <n v="69875.829545454544"/>
    <n v="-349379.14772727271"/>
    <m/>
    <m/>
    <n v="20230110"/>
    <s v="Dr Carlos Ramiro Llusca (Ecuador)"/>
    <m/>
    <s v="Conny"/>
  </r>
  <r>
    <x v="68"/>
    <x v="4"/>
    <x v="1"/>
    <x v="0"/>
    <s v="A-1PL-212014"/>
    <s v="A-1PL  Anchorage  Screw 2.0 x 14 mm, Round Hole"/>
    <x v="8"/>
    <s v="L220900101"/>
    <n v="-10"/>
    <n v="69131"/>
    <n v="-691310"/>
    <m/>
    <m/>
    <n v="20230110"/>
    <s v="Dr Carlos Ramiro Llusca (Ecuador)"/>
    <m/>
    <s v="Conny"/>
  </r>
  <r>
    <x v="68"/>
    <x v="4"/>
    <x v="1"/>
    <x v="0"/>
    <s v="A-1PIZC-212014"/>
    <s v="A-1P IZC  Anchorage  Screw 2.0 x 14 mm, Half Threaded, Round Hole"/>
    <x v="20"/>
    <s v=" L230601801"/>
    <n v="-15"/>
    <n v="88882"/>
    <n v="-1333230"/>
    <s v="COP"/>
    <m/>
    <n v="20230110"/>
    <s v="Dr Carlos Ramiro Llusca (Ecuador)"/>
    <m/>
    <s v="Conny"/>
  </r>
  <r>
    <x v="68"/>
    <x v="4"/>
    <x v="1"/>
    <x v="0"/>
    <s v="A-1PIZC-212017"/>
    <s v="A-1P IZC  Anchorage  Screw 2.0 x 17 mm, Half Threaded, Round Hole"/>
    <x v="18"/>
    <s v=" L230500801"/>
    <n v="-24"/>
    <n v="75398.578723404251"/>
    <n v="-1809565.8893617019"/>
    <m/>
    <m/>
    <n v="20230110"/>
    <s v="Dr Carlos Ramiro Llusca (Ecuador)"/>
    <m/>
    <s v="Conny"/>
  </r>
  <r>
    <x v="68"/>
    <x v="4"/>
    <x v="0"/>
    <x v="0"/>
    <n v="3308050"/>
    <s v="Handle Universal "/>
    <x v="17"/>
    <s v="NA"/>
    <n v="-2"/>
    <n v="505243.49166666658"/>
    <n v="-1010486.9833333332"/>
    <s v="COP"/>
    <m/>
    <n v="20230110"/>
    <s v="Dr Carlos Ramiro Llusca (Ecuador)"/>
    <m/>
    <s v="Conny"/>
  </r>
  <r>
    <x v="68"/>
    <x v="4"/>
    <x v="0"/>
    <x v="0"/>
    <n v="3318235"/>
    <s v="Universal Extension (A-1PII long blade)"/>
    <x v="2"/>
    <m/>
    <n v="-2"/>
    <n v="126823.496"/>
    <n v="-253646.992"/>
    <m/>
    <m/>
    <n v="20230110"/>
    <s v="Dr Carlos Ramiro Llusca (Ecuador)"/>
    <m/>
    <s v="Conny"/>
  </r>
  <r>
    <x v="68"/>
    <x v="4"/>
    <x v="1"/>
    <x v="0"/>
    <s v="A-1N-211508"/>
    <s v="A-1N Anchorage screw 1.5 x 8mm, None-head, w/groove (Brackeet screw) "/>
    <x v="31"/>
    <s v="L191121001"/>
    <n v="-3"/>
    <n v="1"/>
    <n v="-3"/>
    <s v="USD"/>
    <m/>
    <n v="20230110"/>
    <s v="Dr Carlos Ramiro Llusca (Ecuador)"/>
    <m/>
    <s v="Conny"/>
  </r>
  <r>
    <x v="68"/>
    <x v="4"/>
    <x v="0"/>
    <x v="0"/>
    <s v="106-11"/>
    <s v="Expansores 3ra generación, 1 llave"/>
    <x v="15"/>
    <m/>
    <n v="-2"/>
    <n v="331339.82954545453"/>
    <n v="-662679.65909090906"/>
    <s v="COP"/>
    <m/>
    <n v="20230110"/>
    <s v="Dr Carlos Ramiro Llusca (Ecuador)"/>
    <m/>
    <s v="Conny"/>
  </r>
  <r>
    <x v="68"/>
    <x v="4"/>
    <x v="1"/>
    <x v="0"/>
    <s v="A-1PIZC-212014"/>
    <s v="A-1P IZC  Anchorage  Screw 2.0 x 14 mm, Half Threaded, Round Hole"/>
    <x v="20"/>
    <s v=" L230601801"/>
    <n v="-25"/>
    <n v="88882"/>
    <n v="-2222050"/>
    <s v="COP"/>
    <m/>
    <n v="20230110"/>
    <s v="Dr Carlos Ramiro Llusca (Ecuador)"/>
    <m/>
    <s v="Conny"/>
  </r>
  <r>
    <x v="68"/>
    <x v="4"/>
    <x v="1"/>
    <x v="0"/>
    <s v="A-1PIZC-212017"/>
    <s v="A-1P IZC  Anchorage  Screw 2.0 x 17 mm, Half Threaded, Round Hole"/>
    <x v="18"/>
    <s v=" L230500801"/>
    <n v="-6"/>
    <n v="75398.578723404251"/>
    <n v="-452391.47234042548"/>
    <m/>
    <m/>
    <n v="20230110"/>
    <s v="Dr Carlos Ramiro Llusca (Ecuador)"/>
    <m/>
    <s v="Conny"/>
  </r>
  <r>
    <x v="68"/>
    <x v="4"/>
    <x v="1"/>
    <x v="0"/>
    <s v="A-1N-211508"/>
    <s v="A-1N Anchorage screw 1.5 x 8mm, None-head, w/groove (Brackeet screw) "/>
    <x v="31"/>
    <s v="L191121001"/>
    <n v="-3"/>
    <n v="1"/>
    <n v="-3"/>
    <s v="USD"/>
    <m/>
    <n v="20230110"/>
    <s v="Dr Carlos Ramiro Llusca (Ecuador)"/>
    <m/>
    <s v="Conny"/>
  </r>
  <r>
    <x v="62"/>
    <x v="4"/>
    <x v="1"/>
    <x v="0"/>
    <s v="A-1PL-212012"/>
    <s v="A-1PL  Anchorage  Screw 2.0 x 12 mm, Round Hole"/>
    <x v="16"/>
    <s v="L230105301"/>
    <n v="-18"/>
    <n v="81594"/>
    <n v="-1468692"/>
    <m/>
    <m/>
    <n v="20230105"/>
    <s v="Sideral Business (Perú - Roger Echaiz)"/>
    <m/>
    <s v="Conny"/>
  </r>
  <r>
    <x v="68"/>
    <x v="4"/>
    <x v="0"/>
    <x v="0"/>
    <n v="3308050"/>
    <s v="Handle Universal "/>
    <x v="17"/>
    <s v="NA"/>
    <n v="-1"/>
    <n v="505243.49166666658"/>
    <n v="-505243.49166666658"/>
    <s v="COP"/>
    <m/>
    <n v="20230110"/>
    <s v="Dr Carlos Ramiro Llusca (Ecuador)"/>
    <m/>
    <s v="Conny"/>
  </r>
  <r>
    <x v="68"/>
    <x v="4"/>
    <x v="0"/>
    <x v="0"/>
    <n v="3318235"/>
    <s v="Universal Extension (A-1PII long blade)"/>
    <x v="2"/>
    <m/>
    <n v="-1"/>
    <n v="126823.496"/>
    <n v="-126823.496"/>
    <m/>
    <m/>
    <n v="20230110"/>
    <s v="Dr Carlos Ramiro Llusca (Ecuador)"/>
    <m/>
    <s v="Conny"/>
  </r>
  <r>
    <x v="63"/>
    <x v="2"/>
    <x v="1"/>
    <x v="0"/>
    <s v="A-1PL-212012"/>
    <s v="A-1PL  Anchorage  Screw 2.0 x 12 mm, Round Hole"/>
    <x v="16"/>
    <s v=" L221212901"/>
    <n v="3"/>
    <n v="69131"/>
    <n v="207393"/>
    <m/>
    <s v="FEV8585 - Orthopremium"/>
    <m/>
    <m/>
    <m/>
    <m/>
  </r>
  <r>
    <x v="68"/>
    <x v="4"/>
    <x v="1"/>
    <x v="0"/>
    <s v="A-1PL-212008"/>
    <s v="A-1PL  Anchorage  Screw 2.0 x 8 mm, Round Hole"/>
    <x v="6"/>
    <s v="L220504801"/>
    <n v="-10"/>
    <n v="81594"/>
    <n v="-815940"/>
    <m/>
    <m/>
    <n v="20230111"/>
    <s v="Smile Arc (Martinelli)"/>
    <m/>
    <s v="Conny"/>
  </r>
  <r>
    <x v="67"/>
    <x v="4"/>
    <x v="1"/>
    <x v="0"/>
    <s v="A-1PL-212010"/>
    <s v="A-1PL  Anchorage  Screw 2.0 x 10 mm, Round Hole"/>
    <x v="7"/>
    <s v="L220923001"/>
    <n v="-8"/>
    <n v="81594"/>
    <n v="-652752"/>
    <m/>
    <m/>
    <n v="20230107"/>
    <s v="Rodrigo García (Costa Rica)"/>
    <m/>
    <s v="Catalina"/>
  </r>
  <r>
    <x v="68"/>
    <x v="4"/>
    <x v="1"/>
    <x v="0"/>
    <s v="A-1PL-211508"/>
    <s v="A-1PL  Anchorage  Screw 1.5 x 8 mm, Round Hole"/>
    <x v="5"/>
    <s v="L220602101"/>
    <n v="-5"/>
    <n v="65949.40444444443"/>
    <n v="-329747.02222222218"/>
    <m/>
    <m/>
    <n v="20230111"/>
    <s v="Smile Arc (Martinelli)"/>
    <m/>
    <s v="Conny"/>
  </r>
  <r>
    <x v="67"/>
    <x v="4"/>
    <x v="1"/>
    <x v="1"/>
    <s v="TSXX-LOA2012"/>
    <s v="TORNILLO SOLUTION LOGIC-A 2.0 MM X 12 MM"/>
    <x v="16"/>
    <s v="EE148360X1"/>
    <n v="-12"/>
    <n v="51750"/>
    <n v="-621000"/>
    <m/>
    <m/>
    <n v="20230107"/>
    <s v="Rodrigo García (Costa Rica)"/>
    <m/>
    <s v="Catalina"/>
  </r>
  <r>
    <x v="67"/>
    <x v="4"/>
    <x v="1"/>
    <x v="1"/>
    <s v="TSXX-LOA2010"/>
    <s v="TORNILLO SOLUTION LOGIC-A 2.0 MM X 10 MM"/>
    <x v="7"/>
    <s v="EE148353X1"/>
    <n v="-5"/>
    <n v="51750"/>
    <n v="-258750"/>
    <m/>
    <m/>
    <n v="20230107"/>
    <s v="Rodrigo García (Costa Rica)"/>
    <m/>
    <s v="Catalina"/>
  </r>
  <r>
    <x v="68"/>
    <x v="4"/>
    <x v="1"/>
    <x v="1"/>
    <s v="TSXX-LOART2012"/>
    <s v="TORNILLO SOLUTION LOGIC-A ROSCA TOTAL 2.0 MM X 12 MM"/>
    <x v="14"/>
    <s v="EE148384X1"/>
    <n v="-6"/>
    <n v="51750"/>
    <n v="-310500"/>
    <m/>
    <m/>
    <n v="20230111"/>
    <s v="Smile Arc (Martinelli)"/>
    <m/>
    <s v="Conny"/>
  </r>
  <r>
    <x v="69"/>
    <x v="3"/>
    <x v="1"/>
    <x v="1"/>
    <s v="TSXX-LOA2017"/>
    <s v="TORNILLO SOLUTION LOGIC-A 2.0 MM X 17 MM"/>
    <x v="12"/>
    <s v="EE148379X1"/>
    <n v="-2"/>
    <n v="51750"/>
    <n v="-103500"/>
    <m/>
    <m/>
    <m/>
    <s v="Certificación - demostración cirugía C.Villegas"/>
    <m/>
    <m/>
  </r>
  <r>
    <x v="69"/>
    <x v="3"/>
    <x v="0"/>
    <x v="1"/>
    <s v="820-029"/>
    <s v="Mango anclaje rápido, corto-mini implante"/>
    <x v="1"/>
    <m/>
    <n v="-8"/>
    <n v="647360"/>
    <n v="-5178880"/>
    <m/>
    <m/>
    <m/>
    <s v="Muestra stand Ankyra Certificación"/>
    <s v="Catalina"/>
    <m/>
  </r>
  <r>
    <x v="69"/>
    <x v="5"/>
    <x v="0"/>
    <x v="1"/>
    <s v="820-031"/>
    <s v="Extensión mini implante"/>
    <x v="2"/>
    <m/>
    <n v="-3"/>
    <n v="102340"/>
    <n v="-307020"/>
    <m/>
    <m/>
    <m/>
    <s v="Práctica con mándibula de cerdos Certificación"/>
    <s v="Virginia"/>
    <m/>
  </r>
  <r>
    <x v="69"/>
    <x v="3"/>
    <x v="1"/>
    <x v="1"/>
    <s v="TSXX-LOACE1508"/>
    <s v="TORNILLO SOLUTION LOGIC-A CABEZA ESFERICA 1.5 MM X 80"/>
    <x v="13"/>
    <s v="EE149532X1"/>
    <n v="-1"/>
    <n v="51750"/>
    <n v="-51750"/>
    <m/>
    <m/>
    <m/>
    <s v="Muestra stand Ankyra Certificación"/>
    <s v="Catalina"/>
    <m/>
  </r>
  <r>
    <x v="69"/>
    <x v="3"/>
    <x v="1"/>
    <x v="1"/>
    <s v="TSXX-LOA1508"/>
    <s v="TORNILLO SOLUTION LOGIC-A 1.5 MM X 8.0 MM"/>
    <x v="5"/>
    <s v="EE148345X1"/>
    <n v="-1"/>
    <n v="51750"/>
    <n v="-51750"/>
    <m/>
    <m/>
    <m/>
    <s v="Muestra stand Ankyra Certificación"/>
    <s v="Catalina"/>
    <m/>
  </r>
  <r>
    <x v="69"/>
    <x v="3"/>
    <x v="1"/>
    <x v="1"/>
    <s v="TSXX-LOA2008"/>
    <s v="TORNILLO SOLUTION LOGIC-A 2.0 MM X 8.0 MM"/>
    <x v="6"/>
    <s v="EE148350X1"/>
    <n v="-1"/>
    <n v="51750"/>
    <n v="-51750"/>
    <m/>
    <m/>
    <m/>
    <s v="Muestra stand Ankyra Certificación"/>
    <s v="Catalina"/>
    <m/>
  </r>
  <r>
    <x v="68"/>
    <x v="4"/>
    <x v="1"/>
    <x v="0"/>
    <s v="A-1PL-212010"/>
    <s v="A-1PL  Anchorage  Screw 2.0 x 10 mm, Round Hole"/>
    <x v="7"/>
    <s v="L220923001"/>
    <n v="-11"/>
    <n v="81594"/>
    <n v="-897534"/>
    <m/>
    <m/>
    <n v="20230110"/>
    <s v="Dr Carlos Ramiro Llusca (Ecuador)"/>
    <m/>
    <s v="Conny"/>
  </r>
  <r>
    <x v="67"/>
    <x v="8"/>
    <x v="1"/>
    <x v="1"/>
    <s v="TSXX-LOA2012"/>
    <s v="TORNILLO SOLUTION LOGIC-A 2.0 MM X 12 MM"/>
    <x v="16"/>
    <s v="EE148367X1"/>
    <n v="-5"/>
    <n v="51750"/>
    <n v="-258750"/>
    <m/>
    <m/>
    <n v="20230107"/>
    <s v="Rodrigo García (Costa Rica)"/>
    <m/>
    <s v="Catalina"/>
  </r>
  <r>
    <x v="69"/>
    <x v="3"/>
    <x v="1"/>
    <x v="1"/>
    <s v="TSXX-LOART2012"/>
    <s v="TORNILLO SOLUTION LOGIC-A ROSCA TOTAL 2.0 MM X 12 MM"/>
    <x v="14"/>
    <s v="EE148384X1"/>
    <n v="-1"/>
    <n v="51750"/>
    <n v="-51750"/>
    <m/>
    <m/>
    <m/>
    <s v="Muestra stand Ankyra Certificación"/>
    <s v="Catalina"/>
    <m/>
  </r>
  <r>
    <x v="69"/>
    <x v="3"/>
    <x v="1"/>
    <x v="1"/>
    <s v="TSXX-LOA2014"/>
    <s v="TORNILLO SOLUTION LOGIC-A 2.0 MM X 14 MM"/>
    <x v="8"/>
    <s v="EE142363X1"/>
    <n v="-1"/>
    <n v="51750"/>
    <n v="-51750"/>
    <m/>
    <m/>
    <m/>
    <s v="Muestra stand Ankyra Certificación"/>
    <s v="Catalina"/>
    <m/>
  </r>
  <r>
    <x v="69"/>
    <x v="3"/>
    <x v="1"/>
    <x v="1"/>
    <s v="TSXX-LOA2017"/>
    <s v="TORNILLO SOLUTION LOGIC-A 2.0 MM X 17 MM"/>
    <x v="12"/>
    <s v="EE148379X1"/>
    <n v="-1"/>
    <n v="51750"/>
    <n v="-51750"/>
    <m/>
    <m/>
    <m/>
    <s v="Muestra stand Ankyra Certificación"/>
    <s v="Catalina"/>
    <m/>
  </r>
  <r>
    <x v="70"/>
    <x v="3"/>
    <x v="1"/>
    <x v="1"/>
    <s v="TSXX-LOA2008"/>
    <s v="TORNILLO SOLUTION LOGIC-A 2.0 MM X 8.0 MM"/>
    <x v="6"/>
    <s v="EE148350X1"/>
    <n v="-20"/>
    <n v="51750"/>
    <n v="-1035000"/>
    <m/>
    <m/>
    <m/>
    <s v="CLEMI - Certificación"/>
    <s v="Virginia"/>
    <m/>
  </r>
  <r>
    <x v="68"/>
    <x v="4"/>
    <x v="1"/>
    <x v="1"/>
    <s v="TSXX-LOA2012"/>
    <s v="TORNILLO SOLUTION LOGIC-A 2.0 MM X 12 MM"/>
    <x v="16"/>
    <s v="EE148367X1"/>
    <n v="-6"/>
    <n v="51750"/>
    <n v="-310500"/>
    <m/>
    <m/>
    <n v="20230111"/>
    <s v="Smile Arc (Martinelli)"/>
    <m/>
    <s v="Conny"/>
  </r>
  <r>
    <x v="70"/>
    <x v="3"/>
    <x v="1"/>
    <x v="1"/>
    <s v="TSXX-LOA2014"/>
    <s v="TORNILLO SOLUTION LOGIC-A 2.0 MM X 14 MM"/>
    <x v="8"/>
    <s v="EE148376X1"/>
    <n v="-20"/>
    <n v="51750"/>
    <n v="-1035000"/>
    <m/>
    <m/>
    <m/>
    <s v="CLEMI - Certificación"/>
    <s v="Virginia"/>
    <m/>
  </r>
  <r>
    <x v="70"/>
    <x v="3"/>
    <x v="1"/>
    <x v="1"/>
    <s v="TSXX-LOA2017"/>
    <s v="TORNILLO SOLUTION LOGIC-A 2.0 MM X 17 MM"/>
    <x v="12"/>
    <s v="EE148379X1"/>
    <n v="-20"/>
    <n v="51750"/>
    <n v="-1035000"/>
    <m/>
    <m/>
    <m/>
    <s v="CLEMI - Certificación"/>
    <s v="Virginia"/>
    <m/>
  </r>
  <r>
    <x v="70"/>
    <x v="3"/>
    <x v="0"/>
    <x v="1"/>
    <s v="820-031"/>
    <s v="Extensión mini implante"/>
    <x v="2"/>
    <m/>
    <n v="-5"/>
    <n v="102340"/>
    <n v="-511700"/>
    <m/>
    <m/>
    <m/>
    <s v="Muestra stand Ankyra Certificación"/>
    <s v="Catalina"/>
    <m/>
  </r>
  <r>
    <x v="70"/>
    <x v="3"/>
    <x v="1"/>
    <x v="1"/>
    <s v="TSXX-LOART2012"/>
    <s v="TORNILLO SOLUTION LOGIC-A ROSCA TOTAL 2.0MM X 12.0MM"/>
    <x v="14"/>
    <s v="EE152482X1"/>
    <n v="-20"/>
    <n v="51750"/>
    <n v="-1035000"/>
    <m/>
    <m/>
    <m/>
    <s v="CLEMI - Certificación"/>
    <s v="Elsa Arango"/>
    <m/>
  </r>
  <r>
    <x v="70"/>
    <x v="7"/>
    <x v="0"/>
    <x v="1"/>
    <s v="820-028"/>
    <s v="Mango para contra ángulo - mini implante"/>
    <x v="23"/>
    <m/>
    <n v="-3"/>
    <n v="172550"/>
    <n v="-517650"/>
    <m/>
    <m/>
    <m/>
    <s v="CLEMI - Certificación"/>
    <s v="Elsa Arango"/>
    <m/>
  </r>
  <r>
    <x v="70"/>
    <x v="3"/>
    <x v="0"/>
    <x v="1"/>
    <s v="820-032"/>
    <s v="Extensión corta, 25mm, mini implante, para contra ángulo"/>
    <x v="19"/>
    <m/>
    <n v="-2"/>
    <n v="83600"/>
    <n v="-167200"/>
    <m/>
    <m/>
    <m/>
    <s v="CLEMI - Certificación"/>
    <s v="Elsa Arango"/>
    <m/>
  </r>
  <r>
    <x v="70"/>
    <x v="3"/>
    <x v="0"/>
    <x v="1"/>
    <s v="820-029"/>
    <s v="Mango anclaje rápido, corto-mini implante"/>
    <x v="1"/>
    <m/>
    <n v="-6"/>
    <n v="647360"/>
    <n v="-3884160"/>
    <m/>
    <m/>
    <m/>
    <s v="Muestra stand Ankyra Certificación"/>
    <s v="Catalina"/>
    <m/>
  </r>
  <r>
    <x v="70"/>
    <x v="3"/>
    <x v="0"/>
    <x v="1"/>
    <s v="820-031"/>
    <s v="Extensión mini implante"/>
    <x v="2"/>
    <m/>
    <n v="-5"/>
    <n v="102340"/>
    <n v="-511700"/>
    <m/>
    <m/>
    <m/>
    <s v="Muestra stand Ankyra Certificación"/>
    <s v="Catalina"/>
    <m/>
  </r>
  <r>
    <x v="69"/>
    <x v="3"/>
    <x v="1"/>
    <x v="1"/>
    <s v="TSXX-LOACE1508"/>
    <s v="TORNILLO SOLUTION LOGIC-A CABEZA ESFERICA 1.5 MM X 80"/>
    <x v="13"/>
    <s v="EE149532X1"/>
    <n v="1"/>
    <n v="51750"/>
    <n v="51750"/>
    <m/>
    <m/>
    <m/>
    <s v="Muestra stand Ankyra Certificación"/>
    <s v="Catalina"/>
    <m/>
  </r>
  <r>
    <x v="69"/>
    <x v="3"/>
    <x v="1"/>
    <x v="1"/>
    <s v="TSXX-LOA1508"/>
    <s v="TORNILLO SOLUTION LOGIC-A 1.5 MM X 8.0 MM"/>
    <x v="5"/>
    <s v="EE148345X1"/>
    <n v="1"/>
    <n v="51750"/>
    <n v="51750"/>
    <m/>
    <m/>
    <m/>
    <s v="Muestra stand Ankyra Certificación"/>
    <s v="Catalina"/>
    <m/>
  </r>
  <r>
    <x v="69"/>
    <x v="3"/>
    <x v="1"/>
    <x v="1"/>
    <s v="TSXX-LOA2008"/>
    <s v="TORNILLO SOLUTION LOGIC-A 2.0 MM X 8.0 MM"/>
    <x v="6"/>
    <s v="EE148350X1"/>
    <n v="1"/>
    <n v="51750"/>
    <n v="51750"/>
    <m/>
    <m/>
    <m/>
    <s v="Muestra stand Ankyra Certificación"/>
    <s v="Catalina"/>
    <m/>
  </r>
  <r>
    <x v="68"/>
    <x v="4"/>
    <x v="1"/>
    <x v="0"/>
    <s v="A-1PL-212010"/>
    <s v="A-1PL  Anchorage  Screw 2.0 x 10 mm, Round Hole"/>
    <x v="7"/>
    <s v="L220923001"/>
    <n v="-10"/>
    <n v="81594"/>
    <n v="-815940"/>
    <m/>
    <m/>
    <n v="20230111"/>
    <s v="Smile Arc (Martinelli)"/>
    <m/>
    <s v="Conny"/>
  </r>
  <r>
    <x v="69"/>
    <x v="3"/>
    <x v="1"/>
    <x v="1"/>
    <s v="TSXX-LOART2012"/>
    <s v="TORNILLO SOLUTION LOGIC-A ROSCA TOTAL 2.0 MM X 12 MM"/>
    <x v="14"/>
    <s v="EE148384X1"/>
    <n v="1"/>
    <n v="51750"/>
    <n v="51750"/>
    <m/>
    <m/>
    <m/>
    <s v="Muestra stand Ankyra Certificación"/>
    <s v="Catalina"/>
    <m/>
  </r>
  <r>
    <x v="69"/>
    <x v="3"/>
    <x v="1"/>
    <x v="1"/>
    <s v="TSXX-LOA2014"/>
    <s v="TORNILLO SOLUTION LOGIC-A 2.0 MM X 14 MM"/>
    <x v="8"/>
    <s v="EE142363X1"/>
    <n v="1"/>
    <n v="51750"/>
    <n v="51750"/>
    <m/>
    <m/>
    <m/>
    <s v="Muestra stand Ankyra Certificación"/>
    <s v="Catalina"/>
    <m/>
  </r>
  <r>
    <x v="71"/>
    <x v="8"/>
    <x v="0"/>
    <x v="1"/>
    <s v="820-031"/>
    <s v="Extensión mini implante"/>
    <x v="2"/>
    <m/>
    <n v="-5"/>
    <n v="102340"/>
    <n v="-511700"/>
    <m/>
    <m/>
    <n v="20230117"/>
    <s v="Global Connection &amp; Innovation LLC (Mauricio Arbelaez - USA)"/>
    <m/>
    <s v="Catalina"/>
  </r>
  <r>
    <x v="71"/>
    <x v="4"/>
    <x v="0"/>
    <x v="1"/>
    <s v="820-032"/>
    <s v="Extensión corta, 25mm, mini implante, para contra ángulo"/>
    <x v="19"/>
    <m/>
    <n v="-5"/>
    <n v="83600"/>
    <n v="-418000"/>
    <m/>
    <m/>
    <n v="20230117"/>
    <s v="Global Connection &amp; Innovation LLC (Mauricio Arbelaez - USA)"/>
    <m/>
    <s v="Catalina"/>
  </r>
  <r>
    <x v="71"/>
    <x v="4"/>
    <x v="0"/>
    <x v="1"/>
    <s v="820-028"/>
    <s v="Mango para contra ángulo - mini implante"/>
    <x v="23"/>
    <m/>
    <n v="-5"/>
    <n v="172550"/>
    <n v="-862750"/>
    <s v="COP"/>
    <m/>
    <n v="20230117"/>
    <s v="Global Connection &amp; Innovation LLC (Mauricio Arbelaez - USA)"/>
    <m/>
    <s v="Catalina"/>
  </r>
  <r>
    <x v="71"/>
    <x v="3"/>
    <x v="1"/>
    <x v="1"/>
    <s v="TSXX-LOACE1508"/>
    <s v="TORNILLO SOLUTION LOGIC-A CABEZA ESFERICA 1.5 MM X 80"/>
    <x v="13"/>
    <s v="EE149532X1"/>
    <n v="-2"/>
    <n v="51750"/>
    <n v="-103500"/>
    <m/>
    <m/>
    <m/>
    <s v="Orthopremium - Consignación Dr Freddy Jácome"/>
    <s v="Virginia"/>
    <m/>
  </r>
  <r>
    <x v="71"/>
    <x v="3"/>
    <x v="1"/>
    <x v="1"/>
    <s v="TSXX-LOA1508"/>
    <s v="TORNILLO SOLUTION LOGIC-A 1.5 MM X 8.0 MM"/>
    <x v="5"/>
    <s v="EE148345X1"/>
    <n v="-2"/>
    <n v="51750"/>
    <n v="-103500"/>
    <m/>
    <m/>
    <m/>
    <s v="Orthopremium - Consignación Dr Freddy Jácome"/>
    <s v="Virginia"/>
    <m/>
  </r>
  <r>
    <x v="71"/>
    <x v="3"/>
    <x v="1"/>
    <x v="1"/>
    <s v="TSXX-LOA2008"/>
    <s v="TORNILLO SOLUTION LOGIC-A 2.0 MM X 8.0 MM"/>
    <x v="6"/>
    <s v="EE148350X1"/>
    <n v="-2"/>
    <n v="51750"/>
    <n v="-103500"/>
    <m/>
    <m/>
    <m/>
    <s v="Orthopremium - Consignación Dr Freddy Jácome"/>
    <s v="Virginia"/>
    <m/>
  </r>
  <r>
    <x v="68"/>
    <x v="4"/>
    <x v="1"/>
    <x v="1"/>
    <s v="TSXX-LOA2010"/>
    <s v="TORNILLO SOLUTION LOGIC-A 2.0 MM X 10 MM"/>
    <x v="7"/>
    <s v="EE148358X1"/>
    <n v="-6"/>
    <n v="51750"/>
    <n v="-310500"/>
    <m/>
    <m/>
    <n v="20230111"/>
    <s v="Smile Arc (Martinelli)"/>
    <m/>
    <s v="Conny"/>
  </r>
  <r>
    <x v="70"/>
    <x v="3"/>
    <x v="1"/>
    <x v="1"/>
    <s v="TSXX-LOA2012"/>
    <s v="TORNILLO SOLUTION LOGIC-A 2.0 MM X 12 MM"/>
    <x v="16"/>
    <s v="EE148367X1"/>
    <n v="-20"/>
    <n v="51750"/>
    <n v="-1035000"/>
    <m/>
    <m/>
    <m/>
    <s v="CLEMI - Certificación"/>
    <s v="Virginia"/>
    <m/>
  </r>
  <r>
    <x v="71"/>
    <x v="3"/>
    <x v="1"/>
    <x v="1"/>
    <s v="TSXX-LOART2012"/>
    <s v="TORNILLO SOLUTION LOGIC-A ROSCA TOTAL 2.0 MM X 12 MM"/>
    <x v="14"/>
    <s v="EE148384X1"/>
    <n v="-2"/>
    <n v="51750"/>
    <n v="-103500"/>
    <m/>
    <m/>
    <m/>
    <s v="Orthopremium - Consignación Dr Freddy Jácome"/>
    <s v="Virginia"/>
    <m/>
  </r>
  <r>
    <x v="71"/>
    <x v="3"/>
    <x v="1"/>
    <x v="1"/>
    <s v="TSXX-LOA2014"/>
    <s v="TORNILLO SOLUTION LOGIC-A 2.0 MM X 14 MM"/>
    <x v="8"/>
    <s v="EE142363X1"/>
    <n v="-2"/>
    <n v="51750"/>
    <n v="-103500"/>
    <m/>
    <m/>
    <m/>
    <s v="Orthopremium - Consignación Dr Freddy Jácome"/>
    <s v="Virginia"/>
    <m/>
  </r>
  <r>
    <x v="71"/>
    <x v="3"/>
    <x v="1"/>
    <x v="1"/>
    <s v="TSXX-LOA2017"/>
    <s v="TORNILLO SOLUTION LOGIC-A 2.0 MM X 17 MM"/>
    <x v="12"/>
    <s v="EE148379X1"/>
    <n v="-2"/>
    <n v="51750"/>
    <n v="-103500"/>
    <m/>
    <m/>
    <m/>
    <s v="Orthopremium - Consignación Dr Freddy Jácome"/>
    <s v="Virginia"/>
    <m/>
  </r>
  <r>
    <x v="72"/>
    <x v="4"/>
    <x v="0"/>
    <x v="0"/>
    <n v="3308050"/>
    <s v="Handle Universal "/>
    <x v="17"/>
    <s v="NA"/>
    <n v="-4"/>
    <n v="505243.49166666658"/>
    <n v="-2020973.9666666663"/>
    <s v="COP"/>
    <m/>
    <n v="20230119"/>
    <s v="Sideral Business (Perú - Roger Echaiz)"/>
    <m/>
    <s v="Catalina"/>
  </r>
  <r>
    <x v="72"/>
    <x v="4"/>
    <x v="0"/>
    <x v="0"/>
    <n v="3318235"/>
    <s v="Universal Extension (A-1PII long blade)"/>
    <x v="2"/>
    <m/>
    <n v="-4"/>
    <n v="126823.496"/>
    <n v="-507293.984"/>
    <m/>
    <m/>
    <n v="20230119"/>
    <s v="Sideral Business (Perú - Roger Echaiz)"/>
    <m/>
    <s v="Catalina"/>
  </r>
  <r>
    <x v="72"/>
    <x v="4"/>
    <x v="0"/>
    <x v="0"/>
    <n v="3318225"/>
    <s v="Blade for Engine"/>
    <x v="19"/>
    <m/>
    <n v="-2"/>
    <n v="153420.53519000002"/>
    <n v="-306841.07038000005"/>
    <s v="COP"/>
    <m/>
    <n v="20230119"/>
    <s v="Sideral Business (Perú - Roger Echaiz)"/>
    <m/>
    <s v="Catalina"/>
  </r>
  <r>
    <x v="69"/>
    <x v="3"/>
    <x v="1"/>
    <x v="1"/>
    <s v="TSXX-LOA2010"/>
    <s v="TORNILLO SOLUTION LOGIC-A 2.0 MM X 10 MM"/>
    <x v="7"/>
    <s v="EE148358X1"/>
    <n v="-1"/>
    <n v="51750"/>
    <n v="-51750"/>
    <m/>
    <m/>
    <m/>
    <s v="Muestra stand Ankyra Certificación"/>
    <s v="Catalina"/>
    <m/>
  </r>
  <r>
    <x v="63"/>
    <x v="2"/>
    <x v="1"/>
    <x v="0"/>
    <s v="A-1PL-212012"/>
    <s v="A-1PL  Anchorage  Screw 2.0 x 12 mm, Round Hole"/>
    <x v="16"/>
    <s v="L230105301"/>
    <n v="47"/>
    <n v="69131"/>
    <n v="3249157"/>
    <m/>
    <s v="FEV8585 - Orthopremium"/>
    <m/>
    <m/>
    <m/>
    <m/>
  </r>
  <r>
    <x v="63"/>
    <x v="2"/>
    <x v="1"/>
    <x v="0"/>
    <s v="A-1PL-212012"/>
    <s v="A-1PL  Anchorage  Screw 2.0 x 12 mm, Round Hole"/>
    <x v="16"/>
    <s v=" L230403301"/>
    <n v="100"/>
    <n v="69131"/>
    <n v="6913100"/>
    <m/>
    <s v="FEV8585 - Orthopremium"/>
    <m/>
    <m/>
    <m/>
    <m/>
  </r>
  <r>
    <x v="72"/>
    <x v="4"/>
    <x v="1"/>
    <x v="0"/>
    <s v="A-1PIZC-212014"/>
    <s v="A-1P IZC  Anchorage  Screw 2.0 x 14 mm, Half Threaded, Round Hole"/>
    <x v="20"/>
    <s v=" L230601801"/>
    <n v="-45"/>
    <n v="88882"/>
    <n v="-3999690"/>
    <s v="COP"/>
    <m/>
    <n v="20230119"/>
    <s v="Sideral Business (Perú - Roger Echaiz)"/>
    <m/>
    <s v="Catalina"/>
  </r>
  <r>
    <x v="72"/>
    <x v="7"/>
    <x v="0"/>
    <x v="1"/>
    <s v="820-028"/>
    <s v="Mango para contra ángulo - mini implante"/>
    <x v="23"/>
    <m/>
    <n v="-3"/>
    <n v="172550"/>
    <n v="-517650"/>
    <m/>
    <m/>
    <m/>
    <s v="CLEMI - Certificación"/>
    <s v="Elsa Arango"/>
    <m/>
  </r>
  <r>
    <x v="72"/>
    <x v="3"/>
    <x v="0"/>
    <x v="1"/>
    <s v="820-032"/>
    <s v="Extensión corta, 25mm, mini implante, para contra ángulo"/>
    <x v="19"/>
    <m/>
    <n v="3"/>
    <n v="83600"/>
    <n v="250800"/>
    <m/>
    <m/>
    <m/>
    <s v="CLEMI - Certificación"/>
    <s v="Elsa Arango"/>
    <m/>
  </r>
  <r>
    <x v="72"/>
    <x v="3"/>
    <x v="1"/>
    <x v="1"/>
    <s v="TSXX-LOART2012"/>
    <s v="TORNILLO SOLUTION LOGIC-A ROSCA TOTAL 2.0 MM X 12 MM"/>
    <x v="14"/>
    <s v="EE148384X1"/>
    <n v="16"/>
    <n v="51750"/>
    <n v="828000"/>
    <m/>
    <m/>
    <m/>
    <s v="CLEMI - Certificación"/>
    <s v="Elsa Arango"/>
    <m/>
  </r>
  <r>
    <x v="72"/>
    <x v="3"/>
    <x v="1"/>
    <x v="1"/>
    <s v="TSXX-LOA2008"/>
    <s v="TORNILLO SOLUTION LOGIC-A 2.0 MM X 8.0 MM"/>
    <x v="6"/>
    <s v="EE148350X1"/>
    <n v="3"/>
    <n v="51750"/>
    <n v="155250"/>
    <m/>
    <m/>
    <m/>
    <s v="CLEMI - Certificación"/>
    <s v="Virginia"/>
    <m/>
  </r>
  <r>
    <x v="72"/>
    <x v="3"/>
    <x v="1"/>
    <x v="1"/>
    <s v="TSXX-LOA2014"/>
    <s v="TORNILLO SOLUTION LOGIC-A 2.0 MM X 14 MM"/>
    <x v="8"/>
    <s v="EE148376X1"/>
    <n v="3"/>
    <n v="51750"/>
    <n v="155250"/>
    <m/>
    <m/>
    <m/>
    <s v="CLEMI - Certificación"/>
    <s v="Virginia"/>
    <m/>
  </r>
  <r>
    <x v="73"/>
    <x v="4"/>
    <x v="1"/>
    <x v="0"/>
    <s v="A-1PL-211508"/>
    <s v="A-1PL  Anchorage  Screw 1.5 x 8 mm, Round Hole"/>
    <x v="5"/>
    <s v="L220602101"/>
    <n v="-5"/>
    <n v="65949.40444444443"/>
    <n v="-329747.02222222218"/>
    <m/>
    <m/>
    <n v="20230121"/>
    <s v="Medicona SRL (Guillermo Ramírez-Rep Dominicana)"/>
    <m/>
    <s v="Conny"/>
  </r>
  <r>
    <x v="73"/>
    <x v="4"/>
    <x v="1"/>
    <x v="0"/>
    <s v="A-1PL-212008"/>
    <s v="A-1PL  Anchorage  Screw 2.0 x 8 mm, Round Hole"/>
    <x v="6"/>
    <s v="L220504801"/>
    <n v="-4"/>
    <n v="81594"/>
    <n v="-326376"/>
    <m/>
    <m/>
    <n v="20230121"/>
    <s v="Medicona SRL (Guillermo Ramírez-Rep Dominicana)"/>
    <m/>
    <s v="Conny"/>
  </r>
  <r>
    <x v="69"/>
    <x v="3"/>
    <x v="1"/>
    <x v="1"/>
    <s v="TSXX-LOA2010"/>
    <s v="TORNILLO SOLUTION LOGIC-A 2.0 MM X 10 MM"/>
    <x v="7"/>
    <s v="EE148358X1"/>
    <n v="1"/>
    <n v="51750"/>
    <n v="51750"/>
    <m/>
    <m/>
    <m/>
    <s v="Muestra stand Ankyra Certificación"/>
    <s v="Catalina"/>
    <m/>
  </r>
  <r>
    <x v="71"/>
    <x v="3"/>
    <x v="1"/>
    <x v="1"/>
    <s v="TSXX-LOA2010"/>
    <s v="TORNILLO SOLUTION LOGIC-A 2.0 MM X 10 MM"/>
    <x v="7"/>
    <s v="EE148358X1"/>
    <n v="-2"/>
    <n v="51750"/>
    <n v="-103500"/>
    <m/>
    <m/>
    <m/>
    <s v="Orthopremium - Consignación Dr Freddy Jácome"/>
    <s v="Virginia"/>
    <m/>
  </r>
  <r>
    <x v="67"/>
    <x v="4"/>
    <x v="1"/>
    <x v="0"/>
    <s v="A-1PL-212012"/>
    <s v="A-1PL  Anchorage  Screw 2.0 x 12 mm, Round Hole"/>
    <x v="16"/>
    <s v="L230105301"/>
    <n v="-5"/>
    <n v="81594"/>
    <n v="-407970"/>
    <m/>
    <m/>
    <n v="20230107"/>
    <s v="Rodrigo García (Costa Rica)"/>
    <m/>
    <s v="Catalina"/>
  </r>
  <r>
    <x v="73"/>
    <x v="4"/>
    <x v="1"/>
    <x v="0"/>
    <s v="A-1PL-212014"/>
    <s v="A-1PL  Anchorage  Screw 2.0 x 14 mm, Round Hole"/>
    <x v="8"/>
    <s v="L220900101"/>
    <n v="-5"/>
    <n v="69131"/>
    <n v="-345655"/>
    <m/>
    <m/>
    <n v="20230121"/>
    <s v="Medicona SRL (Guillermo Ramírez-Rep Dominicana)"/>
    <m/>
    <s v="Conny"/>
  </r>
  <r>
    <x v="73"/>
    <x v="4"/>
    <x v="1"/>
    <x v="0"/>
    <s v="A-1PL-212014"/>
    <s v="A-1PL  Anchorage  Screw 2.0 x 14 mm, Round Hole"/>
    <x v="8"/>
    <s v=" L220304601"/>
    <n v="-2"/>
    <n v="69131"/>
    <n v="-138262"/>
    <s v="COP"/>
    <m/>
    <n v="20230121"/>
    <s v="Medicona SRL (Guillermo Ramírez-Rep Dominicana)"/>
    <m/>
    <s v="Conny"/>
  </r>
  <r>
    <x v="73"/>
    <x v="4"/>
    <x v="1"/>
    <x v="0"/>
    <s v="A-1PIZC-212014"/>
    <s v="A-1P IZC  Anchorage  Screw 2.0 x 14 mm, Half Threaded, Round Hole"/>
    <x v="20"/>
    <s v=" L230601801"/>
    <n v="-10"/>
    <n v="88882"/>
    <n v="-888820"/>
    <s v="COP"/>
    <m/>
    <n v="20230121"/>
    <s v="Medicona SRL (Guillermo Ramírez-Rep Dominicana)"/>
    <m/>
    <s v="Conny"/>
  </r>
  <r>
    <x v="73"/>
    <x v="4"/>
    <x v="1"/>
    <x v="0"/>
    <s v="A-1PIZC-212017"/>
    <s v="A-1P IZC  Anchorage  Screw 2.0 x 17 mm, Half Threaded, Round Hole"/>
    <x v="18"/>
    <s v=" L230500801"/>
    <n v="-3"/>
    <n v="75398.578723404251"/>
    <n v="-226195.73617021274"/>
    <m/>
    <m/>
    <n v="20230121"/>
    <s v="Medicona SRL (Guillermo Ramírez-Rep Dominicana)"/>
    <m/>
    <s v="Conny"/>
  </r>
  <r>
    <x v="73"/>
    <x v="4"/>
    <x v="0"/>
    <x v="0"/>
    <n v="3308050"/>
    <s v="Handle Universal "/>
    <x v="17"/>
    <s v="NA"/>
    <n v="-1"/>
    <n v="505243.49166666658"/>
    <n v="-505243.49166666658"/>
    <s v="COP"/>
    <m/>
    <n v="20230121"/>
    <s v="Medicona SRL (Guillermo Ramírez-Rep Dominicana)"/>
    <m/>
    <s v="Conny"/>
  </r>
  <r>
    <x v="73"/>
    <x v="4"/>
    <x v="0"/>
    <x v="0"/>
    <n v="3318235"/>
    <s v="Universal Extension (A-1PII long blade)"/>
    <x v="2"/>
    <m/>
    <n v="-1"/>
    <n v="126823.496"/>
    <n v="-126823.496"/>
    <m/>
    <m/>
    <n v="20230121"/>
    <s v="Medicona SRL (Guillermo Ramírez-Rep Dominicana)"/>
    <m/>
    <s v="Conny"/>
  </r>
  <r>
    <x v="68"/>
    <x v="4"/>
    <x v="1"/>
    <x v="0"/>
    <s v="A-1PL-212012"/>
    <s v="A-1PL  Anchorage  Screw 2.0 x 12 mm, Round Hole"/>
    <x v="16"/>
    <s v="L230105301"/>
    <n v="-20"/>
    <n v="81594"/>
    <n v="-1631880"/>
    <m/>
    <m/>
    <n v="20230110"/>
    <s v="Dr Carlos Ramiro Llusca (Ecuador)"/>
    <m/>
    <s v="Conny"/>
  </r>
  <r>
    <x v="74"/>
    <x v="3"/>
    <x v="1"/>
    <x v="0"/>
    <s v="A-1PL-212014"/>
    <s v="A-1PL  Anchorage  Screw 2.0 x 14 mm, Round Hole"/>
    <x v="8"/>
    <s v=" L220304601"/>
    <n v="-4"/>
    <n v="69131"/>
    <n v="-276524"/>
    <s v="COP"/>
    <m/>
    <m/>
    <s v="Cruza con préstamo 10-may. Se entregó a Dr Llusca en SAIC como préstamo a Jattin"/>
    <s v="Jattin"/>
    <m/>
  </r>
  <r>
    <x v="75"/>
    <x v="3"/>
    <x v="1"/>
    <x v="0"/>
    <s v="A-1PIZC-212014"/>
    <s v="A-1P IZC  Anchorage  Screw 2.0 x 14 mm, Half Threaded, Round Hole"/>
    <x v="20"/>
    <s v=" L230500701"/>
    <n v="-2"/>
    <n v="88882"/>
    <n v="-177764"/>
    <s v="COP"/>
    <m/>
    <m/>
    <s v="Cruza con préstamo 10-may."/>
    <s v="Jattin"/>
    <m/>
  </r>
  <r>
    <x v="75"/>
    <x v="3"/>
    <x v="1"/>
    <x v="0"/>
    <s v="A-1PIZC-212014"/>
    <s v="A-1P IZC  Anchorage  Screw 2.0 x 14 mm, Half Threaded, Round Hole"/>
    <x v="20"/>
    <s v=" L230601801"/>
    <n v="-5"/>
    <n v="88882"/>
    <n v="-444410"/>
    <s v="COP"/>
    <m/>
    <m/>
    <s v="Cruza con préstamo 10-may."/>
    <s v="Jattin"/>
    <m/>
  </r>
  <r>
    <x v="75"/>
    <x v="3"/>
    <x v="1"/>
    <x v="0"/>
    <s v="V-201408"/>
    <s v="V Anchorage Screw 1.4 x 8mm, w/o Hole"/>
    <x v="21"/>
    <s v="L221110101"/>
    <n v="-11"/>
    <n v="93249"/>
    <n v="-1025739"/>
    <m/>
    <m/>
    <m/>
    <s v="Cruza con préstamo 10-may."/>
    <s v="Jattin"/>
    <m/>
  </r>
  <r>
    <x v="68"/>
    <x v="4"/>
    <x v="1"/>
    <x v="0"/>
    <s v="A-1PL-212012"/>
    <s v="A-1PL  Anchorage  Screw 2.0 x 12 mm, Round Hole"/>
    <x v="16"/>
    <s v="L230105301"/>
    <n v="-10"/>
    <n v="81594"/>
    <n v="-815940"/>
    <m/>
    <m/>
    <n v="20230110"/>
    <s v="Dr Carlos Ramiro Llusca (Ecuador)"/>
    <m/>
    <s v="Conny"/>
  </r>
  <r>
    <x v="68"/>
    <x v="4"/>
    <x v="1"/>
    <x v="0"/>
    <s v="A-1PL-212012"/>
    <s v="A-1PL  Anchorage  Screw 2.0 x 12 mm, Round Hole"/>
    <x v="16"/>
    <s v="L230105301"/>
    <n v="-20"/>
    <n v="81594"/>
    <n v="-1631880"/>
    <m/>
    <m/>
    <n v="20230111"/>
    <s v="Smile Arc (Martinelli)"/>
    <m/>
    <s v="Conny"/>
  </r>
  <r>
    <x v="72"/>
    <x v="4"/>
    <x v="1"/>
    <x v="0"/>
    <s v="A-1PL-212012"/>
    <s v="A-1PL  Anchorage  Screw 2.0 x 12 mm, Round Hole"/>
    <x v="16"/>
    <s v="L221107201"/>
    <n v="-25"/>
    <n v="65949.40444444443"/>
    <n v="-1648735.1111111108"/>
    <m/>
    <m/>
    <n v="20230119"/>
    <s v="Sideral Business (Perú - Roger Echaiz)"/>
    <m/>
    <s v="Catalina"/>
  </r>
  <r>
    <x v="71"/>
    <x v="3"/>
    <x v="1"/>
    <x v="1"/>
    <s v="TSXX-LOA2012"/>
    <s v="TORNILLO SOLUTION LOGIC-A 2.0 MM X 12 MM"/>
    <x v="16"/>
    <s v="EE148367X1"/>
    <n v="-2"/>
    <n v="51750"/>
    <n v="-103500"/>
    <m/>
    <m/>
    <m/>
    <s v="Orthopremium - Consignación Dr Freddy Jácome"/>
    <s v="Virginia"/>
    <m/>
  </r>
  <r>
    <x v="76"/>
    <x v="2"/>
    <x v="1"/>
    <x v="1"/>
    <s v="TSXX-LOA2017"/>
    <s v="TORNILLO SOLUTION LOGIC-A 2.0 MM X 17 MM"/>
    <x v="12"/>
    <s v="EE160215X1"/>
    <n v="50"/>
    <n v="51750"/>
    <n v="2587500"/>
    <m/>
    <s v="FV-120613"/>
    <m/>
    <m/>
    <m/>
    <m/>
  </r>
  <r>
    <x v="76"/>
    <x v="2"/>
    <x v="1"/>
    <x v="1"/>
    <s v="TSXX-LOA2020"/>
    <s v="TORNILLO SOLUTION LOGIC-A 2.0 MM X 20 MM"/>
    <x v="25"/>
    <s v="EE160216X1"/>
    <n v="50"/>
    <n v="60750"/>
    <n v="3037500"/>
    <m/>
    <s v="FV-120613"/>
    <m/>
    <m/>
    <m/>
    <m/>
  </r>
  <r>
    <x v="76"/>
    <x v="2"/>
    <x v="1"/>
    <x v="1"/>
    <s v="TSXX-LOA2025"/>
    <s v="TORNILLO SOLUTION LOGIC-A 2.0 MM X 25 MM"/>
    <x v="26"/>
    <s v="EE160217X1"/>
    <n v="50"/>
    <n v="60750"/>
    <n v="3037500"/>
    <m/>
    <s v="FV-120613"/>
    <m/>
    <m/>
    <m/>
    <m/>
  </r>
  <r>
    <x v="76"/>
    <x v="2"/>
    <x v="1"/>
    <x v="1"/>
    <s v="TSXX-LOA2030"/>
    <s v="TORNILLO SOLUTION LOGIC-A 2.0 MM X 30 MM"/>
    <x v="27"/>
    <s v="EE160218X1"/>
    <n v="50"/>
    <n v="60750"/>
    <n v="3037500"/>
    <m/>
    <s v="FV-120613"/>
    <m/>
    <m/>
    <m/>
    <m/>
  </r>
  <r>
    <x v="76"/>
    <x v="2"/>
    <x v="1"/>
    <x v="1"/>
    <s v="TSXX-LOA2035"/>
    <s v="TORNILLO SOLUTION LOGIC-A 2.0 MM X 35 MM"/>
    <x v="28"/>
    <s v="EE160219X1"/>
    <n v="50"/>
    <n v="60750"/>
    <n v="3037500"/>
    <m/>
    <s v="FV-120613"/>
    <m/>
    <m/>
    <m/>
    <m/>
  </r>
  <r>
    <x v="76"/>
    <x v="2"/>
    <x v="1"/>
    <x v="1"/>
    <s v="TSXX-LOA2040"/>
    <s v="TORNILLO SOLUTION LOGIC-A 2.0 MM X 40 MM"/>
    <x v="29"/>
    <s v="CL160220X1"/>
    <n v="50"/>
    <n v="60750"/>
    <n v="3037500"/>
    <m/>
    <s v="FV-120613"/>
    <m/>
    <m/>
    <m/>
    <m/>
  </r>
  <r>
    <x v="77"/>
    <x v="4"/>
    <x v="1"/>
    <x v="1"/>
    <s v="TSXX-LOA1508"/>
    <s v="TORNILLO SOLUTION LOGIC-A 1.5 MM X 8.0 MM"/>
    <x v="5"/>
    <s v="EE148345X1"/>
    <n v="-30"/>
    <n v="51750"/>
    <n v="-1552500"/>
    <m/>
    <m/>
    <n v="20230123"/>
    <s v="Comercial S &amp; K SpA (Juan Peña)"/>
    <m/>
    <s v="Catalina"/>
  </r>
  <r>
    <x v="77"/>
    <x v="4"/>
    <x v="1"/>
    <x v="1"/>
    <s v="TSXX-LOA2008"/>
    <s v="TORNILLO SOLUTION LOGIC-A 2.0 MM X 8.0 MM"/>
    <x v="6"/>
    <s v="EE148350X1"/>
    <n v="-26"/>
    <n v="51750"/>
    <n v="-1345500"/>
    <m/>
    <m/>
    <n v="20230123"/>
    <s v="Comercial S &amp; K SpA (Juan Peña)"/>
    <m/>
    <s v="Catalina"/>
  </r>
  <r>
    <x v="77"/>
    <x v="4"/>
    <x v="1"/>
    <x v="1"/>
    <s v="TSXX-LOA2008"/>
    <s v="TORNILLO SOLUTION LOGIC-A 2.0 MM X 8.0 MM"/>
    <x v="6"/>
    <s v="EE121923X1"/>
    <n v="-2"/>
    <n v="51750"/>
    <n v="-103500"/>
    <m/>
    <m/>
    <n v="20230123"/>
    <s v="Comercial S &amp; K SpA (Juan Peña)"/>
    <m/>
    <s v="Catalina"/>
  </r>
  <r>
    <x v="77"/>
    <x v="4"/>
    <x v="1"/>
    <x v="1"/>
    <s v="TSXX-LOA2008"/>
    <s v="TORNILLO SOLUTION LOGIC-A 2.0 MM X 8.0 MM"/>
    <x v="6"/>
    <s v="EE121923X1"/>
    <n v="-8"/>
    <n v="51750"/>
    <n v="-414000"/>
    <m/>
    <m/>
    <n v="20230123"/>
    <s v="Comercial S &amp; K SpA (Juan Peña)"/>
    <m/>
    <s v="Catalina"/>
  </r>
  <r>
    <x v="77"/>
    <x v="4"/>
    <x v="1"/>
    <x v="1"/>
    <s v="TSXX-LOA2008"/>
    <s v="TORNILLO SOLUTION LOGIC-A 2.0 MM X 8.0 MM"/>
    <x v="6"/>
    <s v="EE141994X1"/>
    <n v="-8"/>
    <n v="51750"/>
    <n v="-414000"/>
    <m/>
    <m/>
    <n v="20230123"/>
    <s v="Comercial S &amp; K SpA (Juan Peña)"/>
    <m/>
    <s v="Catalina"/>
  </r>
  <r>
    <x v="77"/>
    <x v="4"/>
    <x v="1"/>
    <x v="1"/>
    <s v="TSXX-LOA2008"/>
    <s v="TORNILLO SOLUTION LOGIC-A 2.0 MM X 8.0 MM"/>
    <x v="6"/>
    <s v="EE152481X1"/>
    <n v="-6"/>
    <n v="51750"/>
    <n v="-310500"/>
    <m/>
    <m/>
    <n v="20230123"/>
    <s v="Comercial S &amp; K SpA (Juan Peña)"/>
    <m/>
    <s v="Catalina"/>
  </r>
  <r>
    <x v="72"/>
    <x v="4"/>
    <x v="1"/>
    <x v="0"/>
    <s v="A-1PL-212010"/>
    <s v="A-1PL  Anchorage  Screw 2.0 x 10 mm, Round Hole"/>
    <x v="7"/>
    <s v="L220923001"/>
    <n v="-15"/>
    <n v="81594"/>
    <n v="-1223910"/>
    <m/>
    <m/>
    <n v="20230119"/>
    <s v="Sideral Business (Perú - Roger Echaiz)"/>
    <m/>
    <s v="Catalina"/>
  </r>
  <r>
    <x v="73"/>
    <x v="4"/>
    <x v="1"/>
    <x v="0"/>
    <s v="A-1PL-212010"/>
    <s v="A-1PL  Anchorage  Screw 2.0 x 10 mm, Round Hole"/>
    <x v="7"/>
    <s v="L220923001"/>
    <n v="-17"/>
    <n v="81594"/>
    <n v="-1387098"/>
    <m/>
    <m/>
    <n v="20230121"/>
    <s v="Medicona SRL (Guillermo Ramírez-Rep Dominicana)"/>
    <m/>
    <s v="Conny"/>
  </r>
  <r>
    <x v="73"/>
    <x v="4"/>
    <x v="1"/>
    <x v="0"/>
    <s v="A-1PL-212010"/>
    <s v="A-1PL  Anchorage  Screw 2.0 x 10 mm, Round Hole"/>
    <x v="7"/>
    <s v=" L230601001"/>
    <n v="-3"/>
    <n v="69131"/>
    <n v="-207393"/>
    <m/>
    <m/>
    <n v="20230121"/>
    <s v="Medicona SRL (Guillermo Ramírez-Rep Dominicana)"/>
    <m/>
    <s v="Conny"/>
  </r>
  <r>
    <x v="77"/>
    <x v="4"/>
    <x v="1"/>
    <x v="1"/>
    <s v="TSXX-LOA2010"/>
    <s v="TORNILLO SOLUTION LOGIC-A 2.0 MM X 10 MM"/>
    <x v="7"/>
    <s v="EE148358X1"/>
    <n v="-4"/>
    <n v="51750"/>
    <n v="-207000"/>
    <m/>
    <m/>
    <n v="20230123"/>
    <s v="Comercial S &amp; K SpA (Juan Peña)"/>
    <m/>
    <s v="Catalina"/>
  </r>
  <r>
    <x v="77"/>
    <x v="4"/>
    <x v="1"/>
    <x v="1"/>
    <s v="TSXX-LOA2010"/>
    <s v="TORNILLO SOLUTION LOGIC-A 2.0 MM X 10 MM"/>
    <x v="7"/>
    <s v="EE148353X1"/>
    <n v="-1"/>
    <n v="51750"/>
    <n v="-51750"/>
    <m/>
    <m/>
    <n v="20230123"/>
    <s v="Comercial S &amp; K SpA (Juan Peña)"/>
    <m/>
    <s v="Catalina"/>
  </r>
  <r>
    <x v="72"/>
    <x v="3"/>
    <x v="1"/>
    <x v="1"/>
    <s v="TSXX-LOA2012"/>
    <s v="TORNILLO SOLUTION LOGIC-A 2.0 MM X 12 MM"/>
    <x v="16"/>
    <s v="EE148367X1"/>
    <n v="20"/>
    <n v="51750"/>
    <n v="1035000"/>
    <m/>
    <m/>
    <m/>
    <s v="CLEMI - Certificación"/>
    <s v="Virginia"/>
    <m/>
  </r>
  <r>
    <x v="76"/>
    <x v="2"/>
    <x v="1"/>
    <x v="1"/>
    <s v="TSXX-LOA2012"/>
    <s v="TORNILLO SOLUTION LOGIC-A 2.0 MM X 12 MM"/>
    <x v="16"/>
    <s v="EE160214X1"/>
    <n v="80"/>
    <n v="51750"/>
    <n v="4140000"/>
    <m/>
    <s v="FV-120613"/>
    <m/>
    <m/>
    <m/>
    <m/>
  </r>
  <r>
    <x v="77"/>
    <x v="4"/>
    <x v="1"/>
    <x v="1"/>
    <s v="TSXX-LOA2012"/>
    <s v="TORNILLO SOLUTION LOGIC-A 2.0 MM X 12 MM"/>
    <x v="16"/>
    <s v="EE148367X1"/>
    <n v="-45"/>
    <n v="51750"/>
    <n v="-2328750"/>
    <m/>
    <m/>
    <n v="20230123"/>
    <s v="Comercial S &amp; K SpA (Juan Peña)"/>
    <m/>
    <s v="Catalina"/>
  </r>
  <r>
    <x v="77"/>
    <x v="4"/>
    <x v="1"/>
    <x v="1"/>
    <s v="TSXX-LOA2014"/>
    <s v="TORNILLO SOLUTION LOGIC-A 2.0 MM X 14 MM"/>
    <x v="8"/>
    <s v="EE142363X1"/>
    <n v="-3"/>
    <n v="51750"/>
    <n v="-155250"/>
    <m/>
    <m/>
    <n v="20230123"/>
    <s v="Comercial S &amp; K SpA (Juan Peña)"/>
    <m/>
    <s v="Catalina"/>
  </r>
  <r>
    <x v="77"/>
    <x v="4"/>
    <x v="1"/>
    <x v="1"/>
    <s v="TSXX-LOA2014"/>
    <s v="TORNILLO SOLUTION LOGIC-A 2.0 MM X 14 MM"/>
    <x v="8"/>
    <s v="EE148376X1"/>
    <n v="-43"/>
    <n v="51750"/>
    <n v="-2225250"/>
    <m/>
    <m/>
    <n v="20230123"/>
    <s v="Comercial S &amp; K SpA (Juan Peña)"/>
    <m/>
    <s v="Catalina"/>
  </r>
  <r>
    <x v="77"/>
    <x v="4"/>
    <x v="1"/>
    <x v="1"/>
    <s v="TSXX-LOA2014"/>
    <s v="TORNILLO SOLUTION LOGIC-A 2.0 MM X 14 MM"/>
    <x v="8"/>
    <s v="EE148373X1"/>
    <n v="-4"/>
    <n v="51750"/>
    <n v="-207000"/>
    <m/>
    <m/>
    <n v="20230123"/>
    <s v="Comercial S &amp; K SpA (Juan Peña)"/>
    <m/>
    <s v="Catalina"/>
  </r>
  <r>
    <x v="77"/>
    <x v="4"/>
    <x v="1"/>
    <x v="1"/>
    <s v="TSXX-LOA2017"/>
    <s v="TORNILLO SOLUTION LOGIC-A 2.0 MM X 17 MM"/>
    <x v="12"/>
    <s v="EE160215X1"/>
    <n v="-30"/>
    <n v="51750"/>
    <n v="-1552500"/>
    <m/>
    <m/>
    <n v="20230123"/>
    <s v="Comercial S &amp; K SpA (Juan Peña)"/>
    <m/>
    <s v="Catalina"/>
  </r>
  <r>
    <x v="77"/>
    <x v="4"/>
    <x v="1"/>
    <x v="1"/>
    <s v="TSXX-LOART2012"/>
    <s v="TORNILLO SOLUTION LOGIC-A ROSCA TOTAL 2.0 MM X 12 MM"/>
    <x v="14"/>
    <s v="EE148384X1"/>
    <n v="-17"/>
    <n v="51750"/>
    <n v="-879750"/>
    <m/>
    <m/>
    <n v="20230123"/>
    <s v="Comercial S &amp; K SpA (Juan Peña)"/>
    <m/>
    <s v="Catalina"/>
  </r>
  <r>
    <x v="77"/>
    <x v="4"/>
    <x v="1"/>
    <x v="1"/>
    <s v="TSXX-LOART2012"/>
    <s v="TORNILLO SOLUTION LOGIC-A ROSCA TOTAL 2.0MM X 12MM"/>
    <x v="14"/>
    <s v="EE148385X1"/>
    <n v="-33"/>
    <n v="51750"/>
    <n v="-1707750"/>
    <m/>
    <m/>
    <n v="20230123"/>
    <s v="Comercial S &amp; K SpA (Juan Peña)"/>
    <m/>
    <s v="Catalina"/>
  </r>
  <r>
    <x v="77"/>
    <x v="4"/>
    <x v="0"/>
    <x v="1"/>
    <s v="820-028"/>
    <s v="Mango para contra ángulo - mini implante"/>
    <x v="23"/>
    <m/>
    <n v="-10"/>
    <n v="172550"/>
    <n v="-1725500"/>
    <s v="COP"/>
    <m/>
    <n v="20230123"/>
    <s v="Comercial S &amp; K SpA (Juan Peña)"/>
    <m/>
    <s v="Catalina"/>
  </r>
  <r>
    <x v="77"/>
    <x v="4"/>
    <x v="0"/>
    <x v="1"/>
    <s v="820-032"/>
    <s v="Extensión corta, 25mm, mini implante, para contra ángulo"/>
    <x v="19"/>
    <m/>
    <n v="-10"/>
    <n v="83600"/>
    <n v="-836000"/>
    <m/>
    <m/>
    <n v="20230123"/>
    <s v="Comercial S &amp; K SpA (Juan Peña)"/>
    <m/>
    <s v="Catalina"/>
  </r>
  <r>
    <x v="78"/>
    <x v="4"/>
    <x v="1"/>
    <x v="0"/>
    <s v="M-211308"/>
    <s v="A-1PL  Anchorage  Screw 1.3 x 8 mm, Round Hole"/>
    <x v="3"/>
    <s v="L210206901"/>
    <n v="-6"/>
    <n v="73331"/>
    <n v="-439986"/>
    <m/>
    <m/>
    <n v="20230124"/>
    <s v="Dr Carlos Ramiro Llusca (Ecuador)"/>
    <m/>
    <s v="Catalina"/>
  </r>
  <r>
    <x v="78"/>
    <x v="4"/>
    <x v="1"/>
    <x v="0"/>
    <s v="V-201408"/>
    <s v="V Anchorage Screw 1.4 x 8mm, w/o Hole"/>
    <x v="21"/>
    <s v="L221110101"/>
    <n v="-4"/>
    <n v="93249"/>
    <n v="-372996"/>
    <m/>
    <m/>
    <n v="20230124"/>
    <s v="Dr Carlos Ramiro Llusca (Ecuador)"/>
    <m/>
    <s v="Catalina"/>
  </r>
  <r>
    <x v="78"/>
    <x v="4"/>
    <x v="1"/>
    <x v="0"/>
    <s v="V-201408"/>
    <s v="V Anchorage Screw 1.4 x 8mm, w/o Hole"/>
    <x v="21"/>
    <s v="L221110101"/>
    <n v="-1"/>
    <n v="79213.829545454559"/>
    <n v="-79213.829545454559"/>
    <m/>
    <m/>
    <n v="20230124"/>
    <s v="Dr Carlos Ramiro Llusca (Ecuador)"/>
    <m/>
    <s v="Catalina"/>
  </r>
  <r>
    <x v="78"/>
    <x v="4"/>
    <x v="1"/>
    <x v="0"/>
    <s v="A-1PL-211508"/>
    <s v="A-1PL  Anchorage  Screw 1.5 x 8 mm, Round Hole"/>
    <x v="5"/>
    <s v="L220602101"/>
    <n v="-9"/>
    <n v="81594"/>
    <n v="-734346"/>
    <m/>
    <m/>
    <n v="20230124"/>
    <s v="Dr Carlos Ramiro Llusca (Ecuador)"/>
    <m/>
    <s v="Catalina"/>
  </r>
  <r>
    <x v="78"/>
    <x v="4"/>
    <x v="1"/>
    <x v="0"/>
    <s v="A-1PL-211508"/>
    <s v="A-1PL  Anchorage  Screw 1.5 x 8 mm, Round Hole"/>
    <x v="5"/>
    <s v="L230206401"/>
    <n v="-2"/>
    <n v="69875.829545454544"/>
    <n v="-139751.65909090909"/>
    <m/>
    <m/>
    <n v="20230124"/>
    <s v="Dr Carlos Ramiro Llusca (Ecuador)"/>
    <m/>
    <s v="Catalina"/>
  </r>
  <r>
    <x v="78"/>
    <x v="4"/>
    <x v="1"/>
    <x v="0"/>
    <s v="A-1PL-212008"/>
    <s v="A-1PL  Anchorage  Screw 2.0 x 8 mm, Round Hole"/>
    <x v="6"/>
    <s v="L220504801"/>
    <n v="-16"/>
    <n v="81594"/>
    <n v="-1305504"/>
    <m/>
    <m/>
    <n v="20230124"/>
    <s v="Dr Carlos Ramiro Llusca (Ecuador)"/>
    <m/>
    <s v="Catalina"/>
  </r>
  <r>
    <x v="77"/>
    <x v="4"/>
    <x v="1"/>
    <x v="1"/>
    <s v="TSXX-LOA2010"/>
    <s v="TORNILLO SOLUTION LOGIC-A 2.0 MM X 10 MM"/>
    <x v="7"/>
    <s v="EE133303X1"/>
    <n v="-12"/>
    <n v="51750"/>
    <n v="-621000"/>
    <m/>
    <m/>
    <n v="20230123"/>
    <s v="Comercial S &amp; K SpA (Juan Peña)"/>
    <m/>
    <s v="Catalina"/>
  </r>
  <r>
    <x v="72"/>
    <x v="4"/>
    <x v="1"/>
    <x v="0"/>
    <s v="A-1PL-212012"/>
    <s v="A-1PL  Anchorage  Screw 2.0 x 12 mm, Round Hole"/>
    <x v="16"/>
    <s v="L230105301"/>
    <n v="-2"/>
    <n v="81594"/>
    <n v="-163188"/>
    <m/>
    <m/>
    <n v="20230119"/>
    <s v="Sideral Business (Perú - Roger Echaiz)"/>
    <m/>
    <s v="Catalina"/>
  </r>
  <r>
    <x v="73"/>
    <x v="4"/>
    <x v="1"/>
    <x v="0"/>
    <s v="A-1PL-212012"/>
    <s v="A-1PL  Anchorage  Screw 2.0 x 12 mm, Round Hole"/>
    <x v="16"/>
    <s v="L221107201"/>
    <n v="-15"/>
    <n v="65949.40444444443"/>
    <n v="-989241.06666666642"/>
    <m/>
    <m/>
    <n v="20230121"/>
    <s v="Medicona SRL (Guillermo Ramírez-Rep Dominicana)"/>
    <m/>
    <s v="Conny"/>
  </r>
  <r>
    <x v="78"/>
    <x v="4"/>
    <x v="1"/>
    <x v="0"/>
    <s v="A-1PL-212014"/>
    <s v="A-1PL  Anchorage  Screw 2.0 x 14 mm, Round Hole"/>
    <x v="8"/>
    <s v=" L220304601"/>
    <n v="-6"/>
    <n v="69131"/>
    <n v="-414786"/>
    <s v="COP"/>
    <m/>
    <n v="20230124"/>
    <s v="Dr Carlos Ramiro Llusca (Ecuador)"/>
    <m/>
    <s v="Catalina"/>
  </r>
  <r>
    <x v="78"/>
    <x v="4"/>
    <x v="1"/>
    <x v="0"/>
    <s v="A-1PIZC-212017"/>
    <s v="A-1P IZC  Anchorage  Screw 2.0 x 17 mm, Half Threaded, Round Hole"/>
    <x v="18"/>
    <s v=" L230500801"/>
    <n v="-10"/>
    <n v="75398.578723404251"/>
    <n v="-753985.78723404254"/>
    <m/>
    <m/>
    <n v="20230124"/>
    <s v="Dr Carlos Ramiro Llusca (Ecuador)"/>
    <m/>
    <s v="Catalina"/>
  </r>
  <r>
    <x v="78"/>
    <x v="4"/>
    <x v="1"/>
    <x v="0"/>
    <s v="A-1N-211508"/>
    <s v="A-1N Anchorage screw 1.5 x 8mm, None-head, w/groove (Brackeet screw) "/>
    <x v="31"/>
    <s v="L191121001"/>
    <n v="-8"/>
    <n v="1"/>
    <n v="-8"/>
    <s v="USD"/>
    <m/>
    <n v="20230124"/>
    <s v="Dr Carlos Ramiro Llusca (Ecuador)"/>
    <m/>
    <s v="Catalina"/>
  </r>
  <r>
    <x v="78"/>
    <x v="4"/>
    <x v="0"/>
    <x v="0"/>
    <s v="106-11"/>
    <s v="3rd Generation Rapid Palatal Expansion #11 set"/>
    <x v="30"/>
    <m/>
    <n v="-3"/>
    <n v="331339.82954545453"/>
    <n v="-994019.48863636353"/>
    <s v="COP"/>
    <m/>
    <n v="20230124"/>
    <s v="Dr Carlos Ramiro Llusca (Ecuador)"/>
    <m/>
    <s v="Catalina"/>
  </r>
  <r>
    <x v="78"/>
    <x v="4"/>
    <x v="0"/>
    <x v="0"/>
    <n v="3318225"/>
    <s v="Blade for Engine"/>
    <x v="19"/>
    <m/>
    <n v="-3"/>
    <n v="153420.53519000002"/>
    <n v="-460261.60557000007"/>
    <s v="COP"/>
    <m/>
    <n v="20230124"/>
    <s v="Dr Carlos Ramiro Llusca (Ecuador)"/>
    <m/>
    <s v="Catalina"/>
  </r>
  <r>
    <x v="78"/>
    <x v="4"/>
    <x v="1"/>
    <x v="1"/>
    <s v="TSXX-LOA1508"/>
    <s v="TORNILLO SOLUTION LOGIC-A 1.5 MM X 8.0 MM"/>
    <x v="5"/>
    <s v="EE148345X1"/>
    <n v="-4"/>
    <n v="51750"/>
    <n v="-207000"/>
    <m/>
    <m/>
    <n v="20230124"/>
    <s v="Dr Carlos Ramiro Llusca (Ecuador)"/>
    <m/>
    <s v="Catalina"/>
  </r>
  <r>
    <x v="78"/>
    <x v="4"/>
    <x v="1"/>
    <x v="1"/>
    <s v="TSXX-LOA2008"/>
    <s v="TORNILLO SOLUTION LOGIC-A 2.0 MM X 8.0 MM"/>
    <x v="6"/>
    <s v="EE148350X1"/>
    <n v="-1"/>
    <n v="51750"/>
    <n v="-51750"/>
    <m/>
    <m/>
    <n v="20230124"/>
    <s v="Dr Carlos Ramiro Llusca (Ecuador)"/>
    <m/>
    <s v="Catalina"/>
  </r>
  <r>
    <x v="78"/>
    <x v="4"/>
    <x v="1"/>
    <x v="1"/>
    <s v="TSXX-LOA2008"/>
    <s v="TORNILLO SOLUTION LOGIC-A 2.0 MM X 8.0 MM"/>
    <x v="6"/>
    <s v="EE152481X1"/>
    <n v="-3"/>
    <n v="51750"/>
    <n v="-155250"/>
    <m/>
    <m/>
    <n v="20230124"/>
    <s v="Dr Carlos Ramiro Llusca (Ecuador)"/>
    <m/>
    <s v="Catalina"/>
  </r>
  <r>
    <x v="77"/>
    <x v="4"/>
    <x v="1"/>
    <x v="1"/>
    <s v="TSXX-LOA2010"/>
    <s v="TORNILLO SOLUTION LOGIC-A 2.0 MM X 10 MM"/>
    <x v="7"/>
    <s v="EE141996X1"/>
    <n v="-9"/>
    <n v="51750"/>
    <n v="-465750"/>
    <m/>
    <m/>
    <n v="20230123"/>
    <s v="Comercial S &amp; K SpA (Juan Peña)"/>
    <m/>
    <s v="Catalina"/>
  </r>
  <r>
    <x v="77"/>
    <x v="4"/>
    <x v="1"/>
    <x v="1"/>
    <s v="TSXX-LOA2010"/>
    <s v="TORNILLO SOLUTION LOGIC-A 2.0 MM X 10 MM"/>
    <x v="7"/>
    <s v="EE148354X1"/>
    <n v="-24"/>
    <n v="51750"/>
    <n v="-1242000"/>
    <m/>
    <m/>
    <n v="20230123"/>
    <s v="Comercial S &amp; K SpA (Juan Peña)"/>
    <m/>
    <s v="Catalina"/>
  </r>
  <r>
    <x v="77"/>
    <x v="4"/>
    <x v="1"/>
    <x v="1"/>
    <s v="TSXX-LOA2012"/>
    <s v="TORNILLO SOLUTION LOGIC-A 2.0 MM X 12 MM"/>
    <x v="16"/>
    <s v="EE160214X1"/>
    <n v="-1"/>
    <n v="51750"/>
    <n v="-51750"/>
    <m/>
    <m/>
    <n v="20230123"/>
    <s v="Comercial S &amp; K SpA (Juan Peña)"/>
    <m/>
    <s v="Catalina"/>
  </r>
  <r>
    <x v="77"/>
    <x v="4"/>
    <x v="1"/>
    <x v="1"/>
    <s v="TSXX-LOA2012"/>
    <s v="TORNILLO SOLUTION LOGIC-A 2.0 MM X 12 MM"/>
    <x v="16"/>
    <s v="EE148366X1"/>
    <n v="-4"/>
    <n v="51750"/>
    <n v="-207000"/>
    <m/>
    <m/>
    <n v="20230123"/>
    <s v="Comercial S &amp; K SpA (Juan Peña)"/>
    <m/>
    <s v="Catalina"/>
  </r>
  <r>
    <x v="78"/>
    <x v="4"/>
    <x v="1"/>
    <x v="1"/>
    <s v="TSXX-LOA2014"/>
    <s v="TORNILLO SOLUTION LOGIC-A 2.0 MM X 14 MM"/>
    <x v="8"/>
    <s v="EE148373X1"/>
    <n v="-4"/>
    <n v="51750"/>
    <n v="-207000"/>
    <m/>
    <m/>
    <n v="20230124"/>
    <s v="Dr Carlos Ramiro Llusca (Ecuador)"/>
    <m/>
    <s v="Catalina"/>
  </r>
  <r>
    <x v="78"/>
    <x v="4"/>
    <x v="1"/>
    <x v="1"/>
    <s v="TSXX-LOA2017"/>
    <s v="TORNILLO SOLUTION LOGIC-A 2.0 MM X 17 MM"/>
    <x v="12"/>
    <s v="EE160215X1"/>
    <n v="-4"/>
    <n v="51750"/>
    <n v="-207000"/>
    <m/>
    <m/>
    <n v="20230124"/>
    <s v="Dr Carlos Ramiro Llusca (Ecuador)"/>
    <m/>
    <s v="Catalina"/>
  </r>
  <r>
    <x v="78"/>
    <x v="4"/>
    <x v="1"/>
    <x v="1"/>
    <s v="TSXX-LOART2012"/>
    <s v="TORNILLO SOLUTION LOGIC-A ROSCA TOTAL 2.0 MM X 12 MM"/>
    <x v="14"/>
    <s v="EE148384X1"/>
    <n v="-2"/>
    <n v="51750"/>
    <n v="-103500"/>
    <m/>
    <m/>
    <n v="20230124"/>
    <s v="Dr Carlos Ramiro Llusca (Ecuador)"/>
    <m/>
    <s v="Catalina"/>
  </r>
  <r>
    <x v="78"/>
    <x v="4"/>
    <x v="1"/>
    <x v="1"/>
    <s v="TSXX-LOART2012"/>
    <s v="TORNILLO SOLUTION LOGIC-A ROSCA TOTAL 2.0MM X 12MM"/>
    <x v="14"/>
    <s v="EE148385X1"/>
    <n v="-4"/>
    <n v="51750"/>
    <n v="-207000"/>
    <m/>
    <m/>
    <n v="20230124"/>
    <s v="Dr Carlos Ramiro Llusca (Ecuador)"/>
    <m/>
    <s v="Catalina"/>
  </r>
  <r>
    <x v="78"/>
    <x v="4"/>
    <x v="0"/>
    <x v="0"/>
    <n v="3308050"/>
    <s v="Handle Universal "/>
    <x v="17"/>
    <m/>
    <n v="-1"/>
    <n v="505243.49166666658"/>
    <n v="-505243.49166666658"/>
    <s v="COP"/>
    <m/>
    <n v="20230124"/>
    <s v="Dr Carlos Ramiro Llusca (Ecuador)"/>
    <m/>
    <s v="Catalina"/>
  </r>
  <r>
    <x v="78"/>
    <x v="4"/>
    <x v="0"/>
    <x v="0"/>
    <n v="3318235"/>
    <s v="Universal Extension (A-1PII long blade)"/>
    <x v="2"/>
    <m/>
    <n v="-1"/>
    <n v="126823.496"/>
    <n v="-126823.496"/>
    <m/>
    <m/>
    <n v="20230124"/>
    <s v="Dr Carlos Ramiro Llusca (Ecuador)"/>
    <m/>
    <s v="Catalina"/>
  </r>
  <r>
    <x v="79"/>
    <x v="0"/>
    <x v="0"/>
    <x v="0"/>
    <s v="pieza contra ángulo"/>
    <s v="Torque Contra Angle - Hand Driver"/>
    <x v="33"/>
    <m/>
    <n v="4"/>
    <m/>
    <m/>
    <m/>
    <m/>
    <m/>
    <m/>
    <m/>
    <m/>
  </r>
  <r>
    <x v="80"/>
    <x v="3"/>
    <x v="0"/>
    <x v="1"/>
    <s v="820-029"/>
    <s v="Mango anclaje rápido, corto-mini implante"/>
    <x v="1"/>
    <m/>
    <n v="-10"/>
    <n v="647360"/>
    <n v="-6473600"/>
    <m/>
    <m/>
    <m/>
    <m/>
    <s v="Orthopremium"/>
    <m/>
  </r>
  <r>
    <x v="80"/>
    <x v="3"/>
    <x v="0"/>
    <x v="1"/>
    <s v="820-031"/>
    <s v="Extensión mini implante"/>
    <x v="2"/>
    <m/>
    <n v="-12"/>
    <n v="102340"/>
    <n v="-1228080"/>
    <m/>
    <m/>
    <m/>
    <m/>
    <s v="Orthopremium"/>
    <m/>
  </r>
  <r>
    <x v="81"/>
    <x v="4"/>
    <x v="0"/>
    <x v="1"/>
    <s v="820-029"/>
    <s v="Mango anclaje rápido, corto-mini implante"/>
    <x v="1"/>
    <n v="50359"/>
    <n v="-10"/>
    <n v="647360"/>
    <n v="-6473600"/>
    <m/>
    <m/>
    <n v="20230129"/>
    <s v="Comercial S &amp; K SpA (Juan Peña)"/>
    <m/>
    <s v="Catalina"/>
  </r>
  <r>
    <x v="81"/>
    <x v="4"/>
    <x v="0"/>
    <x v="1"/>
    <s v="820-031"/>
    <s v="Extensión mini implante"/>
    <x v="2"/>
    <m/>
    <n v="-10"/>
    <n v="102340"/>
    <n v="-1023400"/>
    <m/>
    <m/>
    <n v="20230129"/>
    <s v="Comercial S &amp; K SpA (Juan Peña)"/>
    <m/>
    <s v="Catalina"/>
  </r>
  <r>
    <x v="81"/>
    <x v="6"/>
    <x v="0"/>
    <x v="1"/>
    <s v="820-031"/>
    <s v="Extensión mini implante"/>
    <x v="2"/>
    <m/>
    <n v="-10"/>
    <n v="102340"/>
    <n v="-1023400"/>
    <m/>
    <s v="Producto con caucho roto"/>
    <m/>
    <m/>
    <m/>
    <s v="Producto con caucho roto"/>
  </r>
  <r>
    <x v="82"/>
    <x v="4"/>
    <x v="1"/>
    <x v="1"/>
    <s v="TSXX-LOA2030"/>
    <s v="TORNILLO SOLUTION LOGIC-A 2.0 MM X 30 MM"/>
    <x v="27"/>
    <s v="EE160218X1"/>
    <n v="-4"/>
    <n v="60750"/>
    <n v="-243000"/>
    <m/>
    <m/>
    <s v="link de pago por USD$250 recibido 04-Oct-23"/>
    <s v="Dr. Óscar Arita  - Congreso SCO Medellín"/>
    <s v="Virginia"/>
    <m/>
  </r>
  <r>
    <x v="82"/>
    <x v="4"/>
    <x v="1"/>
    <x v="1"/>
    <s v="TSXX-LOA2025"/>
    <s v="TORNILLO SOLUTION LOGIC-A 2.0 MM X 25 MM"/>
    <x v="26"/>
    <s v="EE160217X1"/>
    <n v="-4"/>
    <n v="60750"/>
    <n v="-243000"/>
    <m/>
    <m/>
    <s v="link de pago por USD$250 recibido 04-Oct-23"/>
    <s v="Dr. Óscar Arita  - Congreso SCO Medellín"/>
    <s v="Virginia"/>
    <m/>
  </r>
  <r>
    <x v="78"/>
    <x v="4"/>
    <x v="1"/>
    <x v="1"/>
    <s v="TSXX-LOA2012"/>
    <s v="TORNILLO SOLUTION LOGIC-A 2.0 MM X 12 MM"/>
    <x v="16"/>
    <s v="EE148366X1"/>
    <n v="-2"/>
    <n v="51750"/>
    <n v="-103500"/>
    <m/>
    <m/>
    <n v="20230124"/>
    <s v="Dr Carlos Ramiro Llusca (Ecuador)"/>
    <m/>
    <s v="Catalina"/>
  </r>
  <r>
    <x v="78"/>
    <x v="4"/>
    <x v="1"/>
    <x v="1"/>
    <s v="TSXX-LOA2012"/>
    <s v="TORNILLO SOLUTION LOGIC-A 2.0 MM X 12 MM"/>
    <x v="16"/>
    <s v="EE148368X1"/>
    <n v="-8"/>
    <n v="51750"/>
    <n v="-414000"/>
    <m/>
    <m/>
    <n v="20230124"/>
    <s v="Dr Carlos Ramiro Llusca (Ecuador)"/>
    <m/>
    <s v="Catalina"/>
  </r>
  <r>
    <x v="74"/>
    <x v="3"/>
    <x v="1"/>
    <x v="0"/>
    <s v="A-1PL-212012"/>
    <s v="A-1PL  Anchorage  Screw 2.0 x 12 mm, Round Hole"/>
    <x v="16"/>
    <s v="L230105301"/>
    <n v="-3"/>
    <n v="81594"/>
    <n v="-244782"/>
    <m/>
    <m/>
    <m/>
    <s v="Cruza con préstamo 10-may. Se entregó a Dr Llusca en SAIC como préstamo a Jattin"/>
    <s v="Jattin"/>
    <m/>
  </r>
  <r>
    <x v="83"/>
    <x v="4"/>
    <x v="1"/>
    <x v="0"/>
    <s v="A-1PIZC-212014"/>
    <s v="A-1P IZC  Anchorage  Screw 2.0 x 14 mm, Half Threaded, Round Hole"/>
    <x v="20"/>
    <s v=" L230500701"/>
    <n v="-15"/>
    <n v="88882"/>
    <n v="-1333230"/>
    <s v="COP"/>
    <m/>
    <n v="20230130"/>
    <s v="MediLine (JJ Grand Prix - Guatemala)"/>
    <m/>
    <s v="Catalina"/>
  </r>
  <r>
    <x v="84"/>
    <x v="4"/>
    <x v="1"/>
    <x v="0"/>
    <s v="A-1PL-212008"/>
    <s v="A-1PL  Anchorage  Screw 2.0 x 8 mm, Round Hole"/>
    <x v="6"/>
    <s v="L220504801"/>
    <n v="-4"/>
    <n v="81594"/>
    <n v="-326376"/>
    <m/>
    <m/>
    <n v="20230131"/>
    <s v="Smile Arc (Martinelli)"/>
    <m/>
    <s v="Conny"/>
  </r>
  <r>
    <x v="84"/>
    <x v="4"/>
    <x v="1"/>
    <x v="0"/>
    <s v="A-1PL-212008"/>
    <s v="A-1PL  Anchorage  Screw 2.0 x 8 mm, Round Hole"/>
    <x v="6"/>
    <s v=" L230402901"/>
    <n v="-6"/>
    <n v="69131"/>
    <n v="-414786"/>
    <m/>
    <m/>
    <n v="20230131"/>
    <s v="Smile Arc (Martinelli)"/>
    <m/>
    <s v="Conny"/>
  </r>
  <r>
    <x v="84"/>
    <x v="4"/>
    <x v="1"/>
    <x v="0"/>
    <s v="A-1PL-212012"/>
    <s v="A-1PL  Anchorage  Screw 2.0 x 12 mm, Round Hole"/>
    <x v="16"/>
    <s v=" L230403301"/>
    <n v="-25"/>
    <n v="69131"/>
    <n v="-1728275"/>
    <m/>
    <m/>
    <n v="20230131"/>
    <s v="Smile Arc (Martinelli)"/>
    <m/>
    <s v="Conny"/>
  </r>
  <r>
    <x v="76"/>
    <x v="4"/>
    <x v="1"/>
    <x v="0"/>
    <s v="A-1PL-212012"/>
    <s v="A-1PL  Anchorage  Screw 2.0 x 12 mm, Round Hole"/>
    <x v="16"/>
    <s v="L221107201"/>
    <n v="-10"/>
    <n v="65949.40444444443"/>
    <n v="-659494.04444444436"/>
    <m/>
    <m/>
    <n v="20230122"/>
    <s v="Smile Arc (Martinelli)"/>
    <m/>
    <s v="Conny"/>
  </r>
  <r>
    <x v="84"/>
    <x v="4"/>
    <x v="1"/>
    <x v="0"/>
    <s v="A-1PIZC-212014"/>
    <s v="A-1P IZC  Anchorage  Screw 2.0 x 14 mm, Half Threaded, Round Hole"/>
    <x v="20"/>
    <s v=" L230500701"/>
    <n v="-15"/>
    <n v="88882"/>
    <n v="-1333230"/>
    <s v="COP"/>
    <m/>
    <n v="20230131"/>
    <s v="Smile Arc (Martinelli)"/>
    <m/>
    <s v="Conny"/>
  </r>
  <r>
    <x v="85"/>
    <x v="3"/>
    <x v="0"/>
    <x v="1"/>
    <s v="820-032"/>
    <s v="Extensión corta, 25mm, mini implante, para contra ángulo"/>
    <x v="19"/>
    <m/>
    <n v="-2"/>
    <n v="83600"/>
    <n v="-167200"/>
    <m/>
    <m/>
    <m/>
    <m/>
    <s v="Virginia"/>
    <m/>
  </r>
  <r>
    <x v="85"/>
    <x v="1"/>
    <x v="0"/>
    <x v="1"/>
    <s v="820-028"/>
    <s v="Mango para contra ángulo - mini implante"/>
    <x v="23"/>
    <m/>
    <n v="3"/>
    <n v="172550"/>
    <n v="517650"/>
    <m/>
    <m/>
    <m/>
    <m/>
    <s v="Virginia"/>
    <m/>
  </r>
  <r>
    <x v="85"/>
    <x v="3"/>
    <x v="1"/>
    <x v="1"/>
    <s v="TSXX-LOACE1508"/>
    <s v="TORNILLO SOLUTION LOGIC-A CABEZA ESFERICA 1.5 MM X 80"/>
    <x v="13"/>
    <s v="EE149532X1"/>
    <n v="-2"/>
    <n v="51750"/>
    <n v="-103500"/>
    <m/>
    <m/>
    <m/>
    <m/>
    <s v="Virginia"/>
    <m/>
  </r>
  <r>
    <x v="86"/>
    <x v="3"/>
    <x v="0"/>
    <x v="1"/>
    <s v="820-032"/>
    <s v="Extensión corta, 25mm, mini implante, para contra ángulo"/>
    <x v="19"/>
    <m/>
    <n v="5"/>
    <n v="83600"/>
    <n v="418000"/>
    <m/>
    <m/>
    <m/>
    <m/>
    <s v="Virginia"/>
    <m/>
  </r>
  <r>
    <x v="86"/>
    <x v="1"/>
    <x v="0"/>
    <x v="1"/>
    <s v="820-028"/>
    <s v="Mango para contra ángulo - mini implante"/>
    <x v="23"/>
    <m/>
    <n v="3"/>
    <n v="172550"/>
    <n v="517650"/>
    <m/>
    <m/>
    <m/>
    <m/>
    <s v="Virginia"/>
    <m/>
  </r>
  <r>
    <x v="86"/>
    <x v="3"/>
    <x v="1"/>
    <x v="1"/>
    <s v="TSXX-LOACE1508"/>
    <s v="TORNILLO SOLUTION LOGIC-A CABEZA ESFERICA 1.5 MM X 80"/>
    <x v="13"/>
    <s v="EE155999X1"/>
    <n v="2"/>
    <n v="51750"/>
    <n v="103500"/>
    <m/>
    <m/>
    <m/>
    <m/>
    <s v="Virginia"/>
    <m/>
  </r>
  <r>
    <x v="87"/>
    <x v="4"/>
    <x v="1"/>
    <x v="0"/>
    <s v="A-1PL-211508"/>
    <s v="A-1PL  Anchorage  Screw 1.5 x 8 mm, Round Hole"/>
    <x v="5"/>
    <s v="L230206401"/>
    <n v="-18"/>
    <n v="69875.829545454544"/>
    <n v="-1257764.9318181819"/>
    <m/>
    <m/>
    <n v="20230133"/>
    <s v="Smile Arc (Martinelli)"/>
    <m/>
    <s v="Conny"/>
  </r>
  <r>
    <x v="87"/>
    <x v="4"/>
    <x v="1"/>
    <x v="0"/>
    <s v="A-1PL-211508"/>
    <s v="A-1PL  Anchorage  Screw 1.5 x 8 mm, Round Hole"/>
    <x v="5"/>
    <s v=" L230509301"/>
    <n v="-2"/>
    <n v="69131"/>
    <n v="-138262"/>
    <m/>
    <m/>
    <n v="20230133"/>
    <s v="Smile Arc (Martinelli)"/>
    <m/>
    <s v="Conny"/>
  </r>
  <r>
    <x v="87"/>
    <x v="4"/>
    <x v="1"/>
    <x v="1"/>
    <s v="TSXX-LOA1508"/>
    <s v="TORNILLO SOLUTION LOGIC-A 1.5 MM X 8.0 MM"/>
    <x v="5"/>
    <s v="EE148345X1"/>
    <n v="-3"/>
    <n v="51750"/>
    <n v="-155250"/>
    <m/>
    <m/>
    <n v="20230133"/>
    <s v="Smile Arc (Martinelli)"/>
    <m/>
    <s v="Conny"/>
  </r>
  <r>
    <x v="87"/>
    <x v="4"/>
    <x v="1"/>
    <x v="1"/>
    <s v="TSXX-LOACE1508"/>
    <s v="TORNILLO SOLUTION LOGIC-A CABEZA ESFERICA 1.5 MM X 80"/>
    <x v="13"/>
    <s v="EE149532X1"/>
    <n v="-3"/>
    <n v="51750"/>
    <n v="-155250"/>
    <m/>
    <m/>
    <n v="20230133"/>
    <s v="Smile Arc (Martinelli)"/>
    <m/>
    <s v="Conny"/>
  </r>
  <r>
    <x v="87"/>
    <x v="5"/>
    <x v="1"/>
    <x v="1"/>
    <s v="TSXX-LOA2017"/>
    <s v="TORNILLO SOLUTION LOGIC-A 2.0 MM X 17 MM"/>
    <x v="12"/>
    <s v="EE148379X1"/>
    <n v="-10"/>
    <n v="51750"/>
    <n v="-517500"/>
    <m/>
    <m/>
    <m/>
    <s v="Dr Carlos Villegas solicitud Virginia aprobación Dra Elsa"/>
    <s v="Virginia"/>
    <m/>
  </r>
  <r>
    <x v="87"/>
    <x v="5"/>
    <x v="1"/>
    <x v="1"/>
    <s v="TSXX-LOA2014"/>
    <s v="TORNILLO SOLUTION LOGIC-A 2.0 MM X 14 MM"/>
    <x v="8"/>
    <s v="EE148373X1"/>
    <n v="-10"/>
    <n v="51750"/>
    <n v="-517500"/>
    <m/>
    <m/>
    <m/>
    <s v="Dr Carlos Villegas solicitud Virginia aprobación Dra Elsa"/>
    <s v="Virginia"/>
    <m/>
  </r>
  <r>
    <x v="78"/>
    <x v="4"/>
    <x v="1"/>
    <x v="0"/>
    <s v="A-1PL-212010"/>
    <s v="A-1PL  Anchorage  Screw 2.0 x 10 mm, Round Hole"/>
    <x v="7"/>
    <s v=" L230601001"/>
    <n v="-10"/>
    <n v="69131"/>
    <n v="-691310"/>
    <m/>
    <m/>
    <n v="20230124"/>
    <s v="Dr Carlos Ramiro Llusca (Ecuador)"/>
    <m/>
    <s v="Catalina"/>
  </r>
  <r>
    <x v="88"/>
    <x v="3"/>
    <x v="1"/>
    <x v="0"/>
    <s v="M-211308"/>
    <s v="A-1PL  Anchorage  Screw 1.3 x 8 mm, Round Hole"/>
    <x v="3"/>
    <s v="L210206901"/>
    <n v="-4"/>
    <n v="73331"/>
    <n v="-293324"/>
    <m/>
    <m/>
    <m/>
    <s v="Enviado a Pereira"/>
    <s v="Mauricio Arbelaez"/>
    <m/>
  </r>
  <r>
    <x v="88"/>
    <x v="3"/>
    <x v="1"/>
    <x v="0"/>
    <s v="A-1PIZC-212014"/>
    <s v="A-1P IZC  Anchorage  Screw 2.0 x 14 mm, Half Threaded, Round Hole"/>
    <x v="20"/>
    <s v=" L230500701"/>
    <n v="-4"/>
    <n v="88882"/>
    <n v="-355528"/>
    <s v="COP"/>
    <m/>
    <m/>
    <s v="Enviado a Pereira"/>
    <s v="Mauricio Arbelaez"/>
    <m/>
  </r>
  <r>
    <x v="88"/>
    <x v="3"/>
    <x v="0"/>
    <x v="0"/>
    <n v="3318235"/>
    <s v="Universal Extension (A-1PII long blade)"/>
    <x v="2"/>
    <m/>
    <n v="-1"/>
    <n v="126823.496"/>
    <n v="-126823.496"/>
    <m/>
    <m/>
    <m/>
    <s v="Enviado a Pereira"/>
    <s v="Mauricio Arbelaez"/>
    <m/>
  </r>
  <r>
    <x v="88"/>
    <x v="3"/>
    <x v="0"/>
    <x v="0"/>
    <n v="3308050"/>
    <s v="Handle Universal "/>
    <x v="17"/>
    <s v="NA"/>
    <n v="-1"/>
    <n v="505243.49166666658"/>
    <n v="-505243.49166666658"/>
    <s v="COP"/>
    <m/>
    <m/>
    <s v="Enviado a Pereira"/>
    <s v="Mauricio Arbelaez"/>
    <m/>
  </r>
  <r>
    <x v="2"/>
    <x v="4"/>
    <x v="1"/>
    <x v="0"/>
    <s v="A-1PIZC-212014"/>
    <s v="A-1P IZC  Anchorage  Screw 2.0 x 14 mm, Half Threaded, Round Hole"/>
    <x v="20"/>
    <s v=" L230500701"/>
    <n v="-24"/>
    <n v="88882"/>
    <n v="-2133168"/>
    <s v="COP"/>
    <m/>
    <n v="20230161"/>
    <s v="Grupo Helix (Panamá - Dra Ilka)"/>
    <m/>
    <s v="Conny"/>
  </r>
  <r>
    <x v="76"/>
    <x v="4"/>
    <x v="1"/>
    <x v="0"/>
    <s v="A-1PL-212012"/>
    <s v="A-1PL  Anchorage  Screw 2.0 x 12 mm, Round Hole"/>
    <x v="16"/>
    <s v="L230105301"/>
    <n v="-12"/>
    <n v="81594"/>
    <n v="-979128"/>
    <m/>
    <m/>
    <n v="20230122"/>
    <s v="Smile Arc (Martinelli)"/>
    <m/>
    <s v="Conny"/>
  </r>
  <r>
    <x v="78"/>
    <x v="4"/>
    <x v="1"/>
    <x v="1"/>
    <s v="TSXX-LOA2010"/>
    <s v="TORNILLO SOLUTION LOGIC-A 2.0 MM X 10 MM"/>
    <x v="7"/>
    <s v="EE148358X1"/>
    <n v="-1"/>
    <n v="51750"/>
    <n v="-51750"/>
    <m/>
    <m/>
    <n v="20230124"/>
    <s v="Dr Carlos Ramiro Llusca (Ecuador)"/>
    <m/>
    <s v="Catalina"/>
  </r>
  <r>
    <x v="2"/>
    <x v="4"/>
    <x v="1"/>
    <x v="0"/>
    <s v="A-1PIZC-212014"/>
    <s v="A-1P IZC  Anchorage  Screw 2.0 x 14 mm, Half Threaded, Round Hole"/>
    <x v="20"/>
    <s v=" L230500701"/>
    <n v="-25"/>
    <n v="88882"/>
    <n v="-2222050"/>
    <s v="COP"/>
    <m/>
    <n v="20230159"/>
    <s v="MediLine (JJ Grand Prix - Guatemala)"/>
    <m/>
    <s v="Catalina"/>
  </r>
  <r>
    <x v="2"/>
    <x v="4"/>
    <x v="1"/>
    <x v="0"/>
    <s v="A-1PIZC-212014"/>
    <s v="A-1P IZC  Anchorage  Screw 2.0 x 14 mm, Half Threaded, Round Hole"/>
    <x v="20"/>
    <s v=" L230500701"/>
    <n v="-5"/>
    <n v="88882"/>
    <n v="-444410"/>
    <s v="COP"/>
    <m/>
    <n v="20230160"/>
    <s v="MediLine (JJ Grand Prix - Guatemala)"/>
    <m/>
    <s v="Catalina"/>
  </r>
  <r>
    <x v="76"/>
    <x v="4"/>
    <x v="1"/>
    <x v="0"/>
    <s v="A-1PL-212012"/>
    <s v="A-1PL  Anchorage  Screw 2.0 x 12 mm, Round Hole"/>
    <x v="16"/>
    <s v=" L221212901"/>
    <n v="-3"/>
    <n v="69131"/>
    <n v="-207393"/>
    <m/>
    <m/>
    <n v="20230122"/>
    <s v="Smile Arc (Martinelli)"/>
    <m/>
    <s v="Conny"/>
  </r>
  <r>
    <x v="2"/>
    <x v="4"/>
    <x v="1"/>
    <x v="0"/>
    <s v="A-1PL-211508"/>
    <s v="A-1PL  Anchorage  Screw 1.5 x 8 mm, Round Hole"/>
    <x v="5"/>
    <s v=" L230509301"/>
    <n v="-9"/>
    <n v="69131"/>
    <n v="-622179"/>
    <m/>
    <m/>
    <n v="20230160"/>
    <s v="MediLine (JJ Grand Prix - Guatemala)"/>
    <m/>
    <s v="Catalina"/>
  </r>
  <r>
    <x v="2"/>
    <x v="2"/>
    <x v="1"/>
    <x v="1"/>
    <s v="TSXX-LOA1508"/>
    <s v="TORNILLO SOLUTION LOGIC-A 1.5 MM X 8.0 MM"/>
    <x v="5"/>
    <s v="EE152485X1"/>
    <n v="50"/>
    <n v="51750"/>
    <n v="2587500"/>
    <m/>
    <s v="FV-124648"/>
    <m/>
    <m/>
    <m/>
    <m/>
  </r>
  <r>
    <x v="2"/>
    <x v="2"/>
    <x v="1"/>
    <x v="1"/>
    <s v="TSXX-LOA2008"/>
    <s v="TORNILLO SOLUTION LOGIC-A 2.0 MM X 8.0 MM"/>
    <x v="6"/>
    <s v="EE152486X1"/>
    <n v="3"/>
    <n v="51750"/>
    <n v="155250"/>
    <m/>
    <s v="FV-124648"/>
    <m/>
    <m/>
    <m/>
    <m/>
  </r>
  <r>
    <x v="2"/>
    <x v="2"/>
    <x v="1"/>
    <x v="1"/>
    <s v="TSXX-LOA2008"/>
    <s v="TORNILLO SOLUTION LOGIC-A 2.0 MM X 8.0 MM"/>
    <x v="6"/>
    <s v="EE160284X1"/>
    <n v="2"/>
    <n v="51750"/>
    <n v="103500"/>
    <m/>
    <s v="FV-124648"/>
    <m/>
    <m/>
    <m/>
    <m/>
  </r>
  <r>
    <x v="2"/>
    <x v="2"/>
    <x v="1"/>
    <x v="1"/>
    <s v="TSXX-LOA2008"/>
    <s v="TORNILLO SOLUTION LOGIC-A 2.0 MM X 8.0 MM"/>
    <x v="6"/>
    <s v="EE162875X1"/>
    <n v="42"/>
    <n v="51750"/>
    <n v="2173500"/>
    <m/>
    <s v="FV-124648"/>
    <m/>
    <m/>
    <m/>
    <m/>
  </r>
  <r>
    <x v="2"/>
    <x v="2"/>
    <x v="1"/>
    <x v="1"/>
    <s v="TSXX-LOA2008"/>
    <s v="TORNILLO SOLUTION LOGIC-A 2.0 MM X 8.0 MM"/>
    <x v="6"/>
    <s v="EE162875X1"/>
    <n v="3"/>
    <n v="51750"/>
    <n v="155250"/>
    <m/>
    <s v="FV-124648"/>
    <m/>
    <m/>
    <m/>
    <m/>
  </r>
  <r>
    <x v="78"/>
    <x v="4"/>
    <x v="1"/>
    <x v="1"/>
    <s v="TSXX-LOA2010"/>
    <s v="TORNILLO SOLUTION LOGIC-A 2.0 MM X 10 MM"/>
    <x v="7"/>
    <s v="EE148354X1"/>
    <n v="-3"/>
    <n v="51750"/>
    <n v="-155250"/>
    <m/>
    <m/>
    <n v="20230124"/>
    <s v="Dr Carlos Ramiro Llusca (Ecuador)"/>
    <m/>
    <s v="Catalina"/>
  </r>
  <r>
    <x v="89"/>
    <x v="3"/>
    <x v="1"/>
    <x v="1"/>
    <s v="TSXX-LOA2012"/>
    <s v="TORNILLO SOLUTION LOGIC-A 2.0 MM X 12 MM"/>
    <x v="16"/>
    <s v="EE148368X1"/>
    <n v="-2"/>
    <n v="51750"/>
    <n v="-103500"/>
    <m/>
    <m/>
    <m/>
    <m/>
    <s v="Jattin"/>
    <m/>
  </r>
  <r>
    <x v="2"/>
    <x v="2"/>
    <x v="1"/>
    <x v="1"/>
    <s v="TSXX-LOA2014"/>
    <s v="TORNILLO SOLUTION LOGIC-A 2.0 MM X 14 MM"/>
    <x v="8"/>
    <s v="EE162878X1"/>
    <n v="130"/>
    <n v="51750"/>
    <n v="6727500"/>
    <m/>
    <s v="FV-124648"/>
    <m/>
    <m/>
    <m/>
    <m/>
  </r>
  <r>
    <x v="2"/>
    <x v="2"/>
    <x v="1"/>
    <x v="1"/>
    <s v="TSXX-LOA2017"/>
    <s v="TORNILLO SOLUTION LOGIC-A 2.0 MM X 17 MM"/>
    <x v="12"/>
    <s v="EE162879X1"/>
    <n v="50"/>
    <n v="51750"/>
    <n v="2587500"/>
    <m/>
    <s v="FV-124648"/>
    <m/>
    <m/>
    <m/>
    <m/>
  </r>
  <r>
    <x v="90"/>
    <x v="2"/>
    <x v="0"/>
    <x v="1"/>
    <s v="820-029"/>
    <s v="Mango anclaje rápido, corto-mini implante"/>
    <x v="1"/>
    <n v="52006"/>
    <n v="100"/>
    <n v="647360"/>
    <n v="64736000"/>
    <s v="COP"/>
    <s v="ORTOMAC / FVE577654"/>
    <m/>
    <m/>
    <m/>
    <m/>
  </r>
  <r>
    <x v="90"/>
    <x v="2"/>
    <x v="0"/>
    <x v="1"/>
    <s v="820-031"/>
    <s v="Extensión mini implante"/>
    <x v="2"/>
    <s v="NA"/>
    <n v="150"/>
    <n v="102340"/>
    <n v="15351000"/>
    <m/>
    <s v="ORTOMAC / FVE577654"/>
    <m/>
    <m/>
    <m/>
    <m/>
  </r>
  <r>
    <x v="91"/>
    <x v="2"/>
    <x v="0"/>
    <x v="1"/>
    <s v="820-029"/>
    <s v="Mango anclaje rápido, corto-mini implante"/>
    <x v="1"/>
    <n v="52006"/>
    <n v="50"/>
    <n v="647360"/>
    <n v="32368000"/>
    <s v="COP"/>
    <s v="ORTOMAC / FVE577686"/>
    <m/>
    <m/>
    <m/>
    <m/>
  </r>
  <r>
    <x v="91"/>
    <x v="2"/>
    <x v="0"/>
    <x v="1"/>
    <s v="820-031"/>
    <s v="Extensión mini implante"/>
    <x v="2"/>
    <s v="NA"/>
    <n v="80"/>
    <n v="102340"/>
    <n v="8187200"/>
    <m/>
    <s v="ORTOMAC / FVE577686"/>
    <m/>
    <m/>
    <m/>
    <m/>
  </r>
  <r>
    <x v="92"/>
    <x v="5"/>
    <x v="1"/>
    <x v="1"/>
    <s v="TSXX-LOA2017"/>
    <s v="TORNILLO SOLUTION LOGIC-A 2.0 MM X 17 MM"/>
    <x v="12"/>
    <s v="EE148379X1"/>
    <n v="-2"/>
    <n v="51750"/>
    <n v="-103500"/>
    <m/>
    <m/>
    <m/>
    <s v="Dra. Monica Peñaloza, cliente Virginia Hurtdo, aprobado por Dr Elsa Arango"/>
    <m/>
    <m/>
  </r>
  <r>
    <x v="92"/>
    <x v="5"/>
    <x v="1"/>
    <x v="1"/>
    <s v="TSXX-LOA2014"/>
    <s v="TORNILLO SOLUTION LOGIC-A 2.0 MM X 14 MM"/>
    <x v="8"/>
    <s v="EE148373X1"/>
    <n v="-2"/>
    <n v="51750"/>
    <n v="-103500"/>
    <m/>
    <m/>
    <m/>
    <s v="Dra. Monica Peñaloza, cliente Virginia Hurtdo, aprobado por Dr Elsa Arango"/>
    <m/>
    <m/>
  </r>
  <r>
    <x v="89"/>
    <x v="3"/>
    <x v="1"/>
    <x v="1"/>
    <s v="TSXX-LOA2012"/>
    <s v="TORNILLO SOLUTION LOGIC-A 2.0 MM X 12 MM"/>
    <x v="16"/>
    <s v="EE156002X1"/>
    <n v="-7"/>
    <n v="51750"/>
    <n v="-362250"/>
    <m/>
    <m/>
    <m/>
    <m/>
    <s v="Jattin"/>
    <m/>
  </r>
  <r>
    <x v="88"/>
    <x v="3"/>
    <x v="1"/>
    <x v="0"/>
    <s v="A-1PL-212010"/>
    <s v="A-1PL  Anchorage  Screw 2.0 x 10 mm, Round Hole"/>
    <x v="7"/>
    <s v=" L230601001"/>
    <n v="-4"/>
    <n v="69131"/>
    <n v="-276524"/>
    <m/>
    <m/>
    <m/>
    <s v="Enviado a Pereira"/>
    <s v="Mauricio Arbelaez"/>
    <m/>
  </r>
  <r>
    <x v="92"/>
    <x v="5"/>
    <x v="1"/>
    <x v="1"/>
    <s v="TSXX-LOA2008"/>
    <s v="TORNILLO SOLUTION LOGIC-A 2.0 MM X 8.0 MM"/>
    <x v="6"/>
    <s v="EE152481X1"/>
    <n v="-1"/>
    <n v="51750"/>
    <n v="-51750"/>
    <m/>
    <m/>
    <m/>
    <s v="Virginia - uso consultorio Elsa Arango"/>
    <m/>
    <m/>
  </r>
  <r>
    <x v="2"/>
    <x v="4"/>
    <x v="1"/>
    <x v="0"/>
    <s v="A-1PL-212010"/>
    <s v="A-1PL  Anchorage  Screw 2.0 x 10 mm, Round Hole"/>
    <x v="7"/>
    <s v=" L230601001"/>
    <n v="-2"/>
    <n v="69131"/>
    <n v="-138262"/>
    <m/>
    <m/>
    <n v="20230161"/>
    <s v="Grupo Helix (Panamá - Dra Ilka)"/>
    <m/>
    <s v="Conny"/>
  </r>
  <r>
    <x v="2"/>
    <x v="2"/>
    <x v="1"/>
    <x v="1"/>
    <s v="TSXX-LOA2012"/>
    <s v="TORNILLO SOLUTION LOGIC-A 2.0 MM X 12 MM"/>
    <x v="16"/>
    <s v="EE162877X1"/>
    <n v="80"/>
    <n v="51750"/>
    <n v="4140000"/>
    <m/>
    <s v="FV-124648"/>
    <m/>
    <m/>
    <m/>
    <m/>
  </r>
  <r>
    <x v="92"/>
    <x v="5"/>
    <x v="1"/>
    <x v="1"/>
    <s v="TSXX-LOART2012"/>
    <s v="TORNILLO SOLUTION LOGIC-A ROSCA TOTAL 2.0MM X 12MM"/>
    <x v="14"/>
    <s v="EE148385X1"/>
    <n v="-2"/>
    <n v="51750"/>
    <n v="-103500"/>
    <m/>
    <m/>
    <m/>
    <s v="Virginia - uso consultorio Elsa Arango"/>
    <m/>
    <m/>
  </r>
  <r>
    <x v="92"/>
    <x v="2"/>
    <x v="0"/>
    <x v="0"/>
    <n v="3318225"/>
    <s v="Blade for Engine"/>
    <x v="19"/>
    <s v="NA"/>
    <n v="20"/>
    <n v="52.186311787072249"/>
    <n v="1043.726235741445"/>
    <s v="USD"/>
    <s v="BioRay 20231030-4"/>
    <m/>
    <m/>
    <m/>
    <m/>
  </r>
  <r>
    <x v="92"/>
    <x v="2"/>
    <x v="0"/>
    <x v="0"/>
    <n v="3348235"/>
    <s v="V Long Blade"/>
    <x v="22"/>
    <s v="NA"/>
    <n v="20"/>
    <n v="31.311787072243344"/>
    <n v="626.2357414448669"/>
    <s v="USD"/>
    <s v="BioRay 20231030-4"/>
    <m/>
    <m/>
    <m/>
    <m/>
  </r>
  <r>
    <x v="92"/>
    <x v="2"/>
    <x v="0"/>
    <x v="0"/>
    <n v="3318235"/>
    <s v="Universal Extension (A-1PII long blade)"/>
    <x v="2"/>
    <s v="NA"/>
    <n v="20"/>
    <n v="31.311787072243344"/>
    <n v="626.2357414448669"/>
    <s v="USD"/>
    <s v="BioRay 20231030-4"/>
    <m/>
    <m/>
    <m/>
    <m/>
  </r>
  <r>
    <x v="92"/>
    <x v="2"/>
    <x v="0"/>
    <x v="0"/>
    <n v="3308050"/>
    <s v="Handle Universal "/>
    <x v="17"/>
    <s v="NA"/>
    <n v="20"/>
    <n v="104.3726235741445"/>
    <n v="2087.4524714828899"/>
    <s v="USD"/>
    <s v="BioRay 20231030-4"/>
    <m/>
    <m/>
    <m/>
    <m/>
  </r>
  <r>
    <x v="92"/>
    <x v="2"/>
    <x v="0"/>
    <x v="0"/>
    <s v="106-11"/>
    <s v="3rd Generation Rapid Palatal Expansion #11 set"/>
    <x v="30"/>
    <s v="NA"/>
    <n v="10"/>
    <n v="73.06083650190115"/>
    <n v="730.60836501901144"/>
    <s v="USD"/>
    <s v="BioRay 20231030-4"/>
    <m/>
    <m/>
    <m/>
    <m/>
  </r>
  <r>
    <x v="92"/>
    <x v="2"/>
    <x v="2"/>
    <x v="0"/>
    <s v="Handle Spare Parts"/>
    <s v="Handle Spare parts (metal &amp; short part)"/>
    <x v="34"/>
    <s v="NA"/>
    <n v="20"/>
    <n v="18.78707224334601"/>
    <n v="375.74144486692023"/>
    <s v="USD"/>
    <s v="BioRay 20231030-4"/>
    <m/>
    <m/>
    <m/>
    <m/>
  </r>
  <r>
    <x v="92"/>
    <x v="2"/>
    <x v="2"/>
    <x v="0"/>
    <s v="Handle smaller screws"/>
    <s v="Handle Smaller screws near long blade"/>
    <x v="35"/>
    <s v="NA"/>
    <n v="10"/>
    <n v="1"/>
    <n v="10"/>
    <s v="USD"/>
    <s v="BioRay 20231030-4"/>
    <m/>
    <m/>
    <m/>
    <m/>
  </r>
  <r>
    <x v="92"/>
    <x v="2"/>
    <x v="2"/>
    <x v="0"/>
    <s v="Handle bigger screws"/>
    <s v="Handle Bigger screws after copper ring"/>
    <x v="36"/>
    <s v="NA"/>
    <n v="5"/>
    <n v="1"/>
    <n v="5"/>
    <s v="USD"/>
    <s v="BioRay 20231030-4"/>
    <m/>
    <m/>
    <m/>
    <m/>
  </r>
  <r>
    <x v="92"/>
    <x v="2"/>
    <x v="0"/>
    <x v="0"/>
    <s v="Llave Corta"/>
    <s v="Llave corta 3rd Generation Rapid Palatal Expansion #11 set"/>
    <x v="37"/>
    <s v="NA"/>
    <n v="12"/>
    <n v="286149.49600000004"/>
    <n v="3433793.9520000005"/>
    <s v="COP"/>
    <m/>
    <m/>
    <m/>
    <m/>
    <m/>
  </r>
  <r>
    <x v="92"/>
    <x v="0"/>
    <x v="1"/>
    <x v="0"/>
    <s v="A-1N-212008"/>
    <s v="A-1N Anchorage screw 2.0 x 8mm, None-head, w/groove (Brackeet screw) "/>
    <x v="32"/>
    <s v="L200300701"/>
    <n v="10"/>
    <n v="18"/>
    <n v="180"/>
    <s v="USD"/>
    <m/>
    <m/>
    <m/>
    <m/>
    <m/>
  </r>
  <r>
    <x v="92"/>
    <x v="0"/>
    <x v="1"/>
    <x v="0"/>
    <s v="A-1N-211508"/>
    <s v="A-1N Anchorage screw 1.5 x 8mm, None-head, w/groove (Brackeet screw) "/>
    <x v="31"/>
    <s v="L191121001"/>
    <n v="10"/>
    <n v="22.421917808219177"/>
    <n v="224.21917808219177"/>
    <s v="USD"/>
    <m/>
    <m/>
    <m/>
    <m/>
    <m/>
  </r>
  <r>
    <x v="92"/>
    <x v="2"/>
    <x v="1"/>
    <x v="0"/>
    <s v="A-1N-211508"/>
    <s v="A-1N Anchorage screw 1.5 x 8mm, None-head, w/groove (Brackeet screw) "/>
    <x v="31"/>
    <s v="L191121001"/>
    <n v="10"/>
    <n v="22.421917808219177"/>
    <n v="224.21917808219177"/>
    <s v="USD"/>
    <s v="BioRay 20231030-3"/>
    <m/>
    <m/>
    <m/>
    <m/>
  </r>
  <r>
    <x v="92"/>
    <x v="2"/>
    <x v="1"/>
    <x v="0"/>
    <s v="A-1PL-211508"/>
    <s v="A-1PL  Anchorage  Screw 1.5 x 8 mm, Round Hole"/>
    <x v="5"/>
    <s v="L230602201"/>
    <n v="40"/>
    <n v="14.268493150684932"/>
    <n v="570.7397260273973"/>
    <s v="USD"/>
    <s v="BioRay 20231030-3"/>
    <m/>
    <m/>
    <m/>
    <m/>
  </r>
  <r>
    <x v="92"/>
    <x v="5"/>
    <x v="1"/>
    <x v="1"/>
    <s v="TSXX-LOA2010"/>
    <s v="TORNILLO SOLUTION LOGIC-A 2.0 MM X 10 MM"/>
    <x v="7"/>
    <s v="EE148352X1"/>
    <n v="-2"/>
    <n v="51750"/>
    <n v="-103500"/>
    <m/>
    <m/>
    <m/>
    <s v="Dra. Monica Peñaloza, cliente Virginia Hurtdo, aprobado por Dr Elsa Arango"/>
    <m/>
    <m/>
  </r>
  <r>
    <x v="78"/>
    <x v="4"/>
    <x v="1"/>
    <x v="0"/>
    <s v="A-1PL-212012"/>
    <s v="A-1PL  Anchorage  Screw 2.0 x 12 mm, Round Hole"/>
    <x v="16"/>
    <s v="L230105301"/>
    <n v="-35"/>
    <n v="81594"/>
    <n v="-2855790"/>
    <m/>
    <m/>
    <n v="20230124"/>
    <s v="Dr Carlos Ramiro Llusca (Ecuador)"/>
    <m/>
    <s v="Catalina"/>
  </r>
  <r>
    <x v="78"/>
    <x v="4"/>
    <x v="1"/>
    <x v="0"/>
    <s v="A-1PL-212012"/>
    <s v="A-1PL  Anchorage  Screw 2.0 x 12 mm, Round Hole"/>
    <x v="16"/>
    <s v=" L230403301"/>
    <n v="-40"/>
    <n v="69131"/>
    <n v="-2765240"/>
    <m/>
    <m/>
    <n v="20230124"/>
    <s v="Dr Carlos Ramiro Llusca (Ecuador)"/>
    <m/>
    <s v="Catalina"/>
  </r>
  <r>
    <x v="92"/>
    <x v="2"/>
    <x v="1"/>
    <x v="0"/>
    <s v="A-1PL-212012"/>
    <s v="A-1PL  Anchorage  Screw 2.0 x 12 mm, Round Hole"/>
    <x v="16"/>
    <s v="L230702001"/>
    <n v="100"/>
    <n v="14.268493150684932"/>
    <n v="1426.8493150684933"/>
    <s v="USD"/>
    <s v="BioRay 20231030-3"/>
    <m/>
    <m/>
    <m/>
    <m/>
  </r>
  <r>
    <x v="92"/>
    <x v="2"/>
    <x v="1"/>
    <x v="0"/>
    <s v="A-1PL-212012"/>
    <s v="A-1PL  Anchorage  Screw 2.0 x 12 mm, Round Hole"/>
    <x v="16"/>
    <s v="L230307201"/>
    <n v="100"/>
    <n v="14.268493150684932"/>
    <n v="1426.8493150684933"/>
    <s v="USD"/>
    <s v="BioRay 20231030-3"/>
    <m/>
    <m/>
    <m/>
    <m/>
  </r>
  <r>
    <x v="92"/>
    <x v="2"/>
    <x v="1"/>
    <x v="0"/>
    <s v="A-1PL-212014"/>
    <s v="A-1PL  Anchorage  Screw 2.0 x 14 mm, Round Hole"/>
    <x v="8"/>
    <s v="L220806201"/>
    <n v="14"/>
    <n v="14.268493150684932"/>
    <n v="199.75890410958905"/>
    <s v="USD"/>
    <s v="BioRay 20231030-3"/>
    <m/>
    <m/>
    <m/>
    <m/>
  </r>
  <r>
    <x v="92"/>
    <x v="2"/>
    <x v="1"/>
    <x v="0"/>
    <s v="A-1PL-212014"/>
    <s v="A-1PL  Anchorage  Screw 2.0 x 14 mm, Round Hole"/>
    <x v="8"/>
    <s v="L220900101"/>
    <n v="6"/>
    <n v="14.268493150684932"/>
    <n v="85.610958904109594"/>
    <s v="USD"/>
    <s v="BioRay 20231030-3"/>
    <m/>
    <m/>
    <m/>
    <m/>
  </r>
  <r>
    <x v="92"/>
    <x v="2"/>
    <x v="1"/>
    <x v="0"/>
    <s v="A-1PL-212014"/>
    <s v="A-1PL  Anchorage  Screw 2.0 x 14 mm, Round Hole"/>
    <x v="8"/>
    <s v=" L220304601"/>
    <n v="1"/>
    <n v="14.268493150684932"/>
    <n v="14.268493150684932"/>
    <s v="USD"/>
    <s v="BioRay 20231030-3"/>
    <m/>
    <m/>
    <m/>
    <m/>
  </r>
  <r>
    <x v="92"/>
    <x v="2"/>
    <x v="1"/>
    <x v="0"/>
    <s v="A-1PIZC-212014"/>
    <s v="A-1P IZC  Anchorage  Screw 2.0 x 14 mm, Half Threaded, Round Hole"/>
    <x v="20"/>
    <s v="L230905901"/>
    <n v="97"/>
    <n v="18.345205479452055"/>
    <n v="1779.4849315068493"/>
    <s v="USD"/>
    <s v="BioRay 20231030-3"/>
    <m/>
    <m/>
    <m/>
    <m/>
  </r>
  <r>
    <x v="92"/>
    <x v="2"/>
    <x v="1"/>
    <x v="0"/>
    <s v="A-1PIZC-212017"/>
    <s v="A-1P IZC  Anchorage  Screw 2.0 x 17 mm, Half Threaded, Round Hole"/>
    <x v="18"/>
    <s v="L230109101"/>
    <n v="36"/>
    <n v="18.345205479452055"/>
    <n v="660.42739726027401"/>
    <s v="USD"/>
    <s v="BioRay 20231030-3"/>
    <m/>
    <m/>
    <m/>
    <m/>
  </r>
  <r>
    <x v="92"/>
    <x v="2"/>
    <x v="1"/>
    <x v="0"/>
    <s v="A-1PIZC-212017"/>
    <s v="A-1P IZC  Anchorage  Screw 2.0 x 17 mm, Half Threaded, Round Hole"/>
    <x v="18"/>
    <s v="L230109201"/>
    <n v="26"/>
    <n v="18.345205479452055"/>
    <n v="476.97534246575344"/>
    <s v="USD"/>
    <s v="BioRay 20231030-3"/>
    <m/>
    <m/>
    <m/>
    <m/>
  </r>
  <r>
    <x v="92"/>
    <x v="5"/>
    <x v="1"/>
    <x v="1"/>
    <s v="TSXX-LOA2012"/>
    <s v="TORNILLO SOLUTION LOGIC-A 2.0 MM X 12 MM"/>
    <x v="16"/>
    <s v="EE156002X1"/>
    <n v="-2"/>
    <n v="51750"/>
    <n v="-103500"/>
    <m/>
    <m/>
    <m/>
    <s v="Dra. Monica Peñaloza, cliente Virginia Hurtdo, aprobado por Dr Elsa Arango"/>
    <m/>
    <m/>
  </r>
  <r>
    <x v="93"/>
    <x v="5"/>
    <x v="1"/>
    <x v="1"/>
    <s v="TSXX-LOA2012"/>
    <s v="TORNILLO SOLUTION LOGIC-A 2.0 MM X 12 MM"/>
    <x v="16"/>
    <s v="EE156002X1"/>
    <n v="-2"/>
    <n v="51750"/>
    <n v="-103500"/>
    <m/>
    <m/>
    <m/>
    <s v="Dra. Monica Peñaloza, cliente Virginia Hurtdo, aprobado por Dr Elsa Arango"/>
    <m/>
    <m/>
  </r>
  <r>
    <x v="94"/>
    <x v="5"/>
    <x v="1"/>
    <x v="1"/>
    <s v="TSXX-LOA2025"/>
    <s v="TORNILLO SOLUTION LOGIC-A 2.0 MM X 25 MM"/>
    <x v="26"/>
    <s v="EE160217X1"/>
    <n v="-4"/>
    <n v="60750"/>
    <n v="-243000"/>
    <m/>
    <m/>
    <m/>
    <s v="Dr Diego Chávez, autorizado por Elsa Arango entregado a Virgina Hurtado"/>
    <m/>
    <m/>
  </r>
  <r>
    <x v="94"/>
    <x v="5"/>
    <x v="1"/>
    <x v="1"/>
    <s v="TSXX-LOA2030"/>
    <s v="TORNILLO SOLUTION LOGIC-A 2.0 MM X 30 MM"/>
    <x v="27"/>
    <s v="EE160218X1"/>
    <n v="-4"/>
    <n v="60750"/>
    <n v="-243000"/>
    <m/>
    <m/>
    <m/>
    <s v="Dr Diego Chávez, autorizado por Elsa Arango entregado a Virgina Hurtado"/>
    <m/>
    <m/>
  </r>
  <r>
    <x v="94"/>
    <x v="4"/>
    <x v="1"/>
    <x v="1"/>
    <s v="TSXX-LOA2025"/>
    <s v="TORNILLO SOLUTION LOGIC-A 2.0 MM X 25 MM"/>
    <x v="26"/>
    <s v="EE160217X1"/>
    <n v="-10"/>
    <n v="60750"/>
    <n v="-607500"/>
    <m/>
    <m/>
    <n v="20230175"/>
    <s v="Martha Constanza Hurtado vendido a través de OrthoPremium con Tata (Olga)"/>
    <m/>
    <s v="NA"/>
  </r>
  <r>
    <x v="94"/>
    <x v="5"/>
    <x v="1"/>
    <x v="1"/>
    <s v="TSXX-LOA2025"/>
    <s v="TORNILLO SOLUTION LOGIC-A 2.0 MM X 25 MM"/>
    <x v="26"/>
    <s v="EE160217X1"/>
    <n v="-1"/>
    <n v="60750"/>
    <n v="-60750"/>
    <m/>
    <m/>
    <n v="20230175"/>
    <s v="Martha Constanza Hurtado vendido a través de OrthoPremium con Tata (Olga)"/>
    <m/>
    <m/>
  </r>
  <r>
    <x v="83"/>
    <x v="4"/>
    <x v="1"/>
    <x v="0"/>
    <s v="A-1PL-212012"/>
    <s v="A-1PL  Anchorage  Screw 2.0 x 12 mm, Round Hole"/>
    <x v="16"/>
    <s v=" L230403301"/>
    <n v="-9"/>
    <n v="69131"/>
    <n v="-622179"/>
    <m/>
    <m/>
    <n v="20230130"/>
    <s v="MediLine (JJ Grand Prix - Guatemala)"/>
    <m/>
    <s v="Catalina"/>
  </r>
  <r>
    <x v="92"/>
    <x v="5"/>
    <x v="1"/>
    <x v="1"/>
    <s v="TSXX-LOA2010"/>
    <s v="TORNILLO SOLUTION LOGIC-A 2.0 MM X 10 MM"/>
    <x v="7"/>
    <s v="EE148354X1"/>
    <n v="-1"/>
    <n v="51750"/>
    <n v="-51750"/>
    <m/>
    <m/>
    <m/>
    <s v="Virginia - uso consultorio Elsa Arango"/>
    <m/>
    <m/>
  </r>
  <r>
    <x v="94"/>
    <x v="4"/>
    <x v="1"/>
    <x v="0"/>
    <s v="A-1PIZC-212014"/>
    <s v="A-1P IZC  Anchorage  Screw 2.0 x 14 mm, Half Threaded, Round Hole"/>
    <x v="20"/>
    <s v="L230500701"/>
    <n v="-10"/>
    <n v="88882"/>
    <n v="-888820"/>
    <s v="COP"/>
    <m/>
    <n v="20230177"/>
    <s v="MediLine (JJ Grand Prix - Guatemala)"/>
    <m/>
    <s v="Catalina"/>
  </r>
  <r>
    <x v="94"/>
    <x v="4"/>
    <x v="1"/>
    <x v="0"/>
    <s v="A-1PIZC-212014"/>
    <s v="A-1P IZC  Anchorage  Screw 2.0 x 14 mm, Half Threaded, Round Hole"/>
    <x v="20"/>
    <s v="L230905901"/>
    <n v="-5"/>
    <n v="18.345205479452055"/>
    <n v="-91.726027397260282"/>
    <s v="USD"/>
    <m/>
    <n v="20230177"/>
    <s v="MediLine (JJ Grand Prix - Guatemala)"/>
    <m/>
    <s v="Catalina"/>
  </r>
  <r>
    <x v="94"/>
    <x v="4"/>
    <x v="1"/>
    <x v="0"/>
    <s v="A-1PL-211508"/>
    <s v="A-1PL  Anchorage  Screw 1.5 x 8 mm, Round Hole"/>
    <x v="5"/>
    <s v=" L230509301"/>
    <n v="-5"/>
    <n v="69131"/>
    <n v="-345655"/>
    <m/>
    <m/>
    <n v="20230177"/>
    <s v="MediLine (JJ Grand Prix - Guatemala)"/>
    <m/>
    <s v="Catalina"/>
  </r>
  <r>
    <x v="94"/>
    <x v="4"/>
    <x v="1"/>
    <x v="0"/>
    <s v="A-1PIZC-212017"/>
    <s v="A-1P IZC  Anchorage  Screw 2.0 x 17 mm, Half Threaded, Round Hole"/>
    <x v="18"/>
    <s v=" L230500801"/>
    <n v="-6"/>
    <n v="75398.578723404251"/>
    <n v="-452391.47234042548"/>
    <m/>
    <m/>
    <n v="20230177"/>
    <s v="MediLine (JJ Grand Prix - Guatemala)"/>
    <m/>
    <s v="Catalina"/>
  </r>
  <r>
    <x v="94"/>
    <x v="4"/>
    <x v="1"/>
    <x v="0"/>
    <s v="A-1PL-212012"/>
    <s v="A-1PL  Anchorage  Screw 2.0 x 12 mm, Round Hole"/>
    <x v="16"/>
    <s v="L230702001"/>
    <n v="-20"/>
    <n v="14.268493150684932"/>
    <n v="-285.36986301369865"/>
    <s v="USD"/>
    <m/>
    <n v="20230176"/>
    <s v="MediLine (JJ Grand Prix - Guatemala)"/>
    <m/>
    <s v="Catalina"/>
  </r>
  <r>
    <x v="95"/>
    <x v="4"/>
    <x v="0"/>
    <x v="0"/>
    <n v="3348235"/>
    <s v="V Long Blade"/>
    <x v="22"/>
    <m/>
    <n v="-10"/>
    <n v="31.311787072243344"/>
    <n v="-313.11787072243345"/>
    <m/>
    <m/>
    <n v="20230186"/>
    <s v="Orthopremium"/>
    <m/>
    <s v="NA"/>
  </r>
  <r>
    <x v="95"/>
    <x v="4"/>
    <x v="0"/>
    <x v="0"/>
    <n v="3318225"/>
    <s v="Blade for Engine"/>
    <x v="19"/>
    <m/>
    <n v="-10"/>
    <n v="206486.49600000001"/>
    <n v="-2064864.9600000002"/>
    <s v="COP"/>
    <m/>
    <n v="20230186"/>
    <s v="Orthopremium"/>
    <m/>
    <s v="NA"/>
  </r>
  <r>
    <x v="95"/>
    <x v="3"/>
    <x v="1"/>
    <x v="1"/>
    <s v="TSXX-LOA1508"/>
    <s v="TORNILLO SOLUTION LOGIC-A 1.5 MM X 8.0 MM"/>
    <x v="5"/>
    <s v="EE148345X1"/>
    <n v="2"/>
    <n v="51750"/>
    <n v="103500"/>
    <m/>
    <m/>
    <m/>
    <s v="Orthopremium - Consignación Dr Freddy Jácome"/>
    <s v="Virginia"/>
    <m/>
  </r>
  <r>
    <x v="95"/>
    <x v="3"/>
    <x v="1"/>
    <x v="1"/>
    <s v="TSXX-LOA1508"/>
    <s v="TORNILLO SOLUTION LOGIC-A 1.5 MM X 8.0 MM"/>
    <x v="5"/>
    <s v="EE152484X1"/>
    <n v="2"/>
    <n v="51750"/>
    <n v="103500"/>
    <m/>
    <m/>
    <m/>
    <s v="Orthopremium - Consignación Dr Freddy Jácome"/>
    <s v="Virginia"/>
    <m/>
  </r>
  <r>
    <x v="95"/>
    <x v="3"/>
    <x v="1"/>
    <x v="1"/>
    <s v="TSXX-LOA2008"/>
    <s v="TORNILLO SOLUTION LOGIC-A 2.0 MM X 8.0 MM"/>
    <x v="6"/>
    <s v="EE152480X1"/>
    <n v="2"/>
    <n v="51750"/>
    <n v="103500"/>
    <m/>
    <m/>
    <m/>
    <s v="Orthopremium - Consignación Dr Freddy Jácome"/>
    <s v="Virginia"/>
    <m/>
  </r>
  <r>
    <x v="92"/>
    <x v="2"/>
    <x v="1"/>
    <x v="0"/>
    <s v="A-1PL-212010"/>
    <s v="A-1PL  Anchorage  Screw 2.0 x 10 mm, Round Hole"/>
    <x v="7"/>
    <s v="L230906601"/>
    <n v="40"/>
    <n v="14.268493150684932"/>
    <n v="570.7397260273973"/>
    <s v="USD"/>
    <s v="BioRay 20231030-3"/>
    <m/>
    <m/>
    <m/>
    <m/>
  </r>
  <r>
    <x v="95"/>
    <x v="3"/>
    <x v="1"/>
    <x v="1"/>
    <s v="TSXX-LOART2012"/>
    <s v="TORNILLO SOLUTION LOGIC-A ROSCA TOTAL 2.0 MM X 12 MM"/>
    <x v="14"/>
    <s v="EE148384X1"/>
    <n v="2"/>
    <n v="51750"/>
    <n v="103500"/>
    <m/>
    <m/>
    <m/>
    <s v="Orthopremium - Consignación Dr Freddy Jácome"/>
    <s v="Virginia"/>
    <m/>
  </r>
  <r>
    <x v="95"/>
    <x v="3"/>
    <x v="1"/>
    <x v="1"/>
    <s v="TSXX-LOA2012"/>
    <s v="TORNILLO SOLUTION LOGIC-A 2.0 MM X 12 MM"/>
    <x v="16"/>
    <s v="EE162378X1"/>
    <n v="2"/>
    <n v="51750"/>
    <n v="103500"/>
    <m/>
    <m/>
    <m/>
    <s v="Orthopremium - Consignación Dr Freddy Jácome"/>
    <s v="Virginia"/>
    <m/>
  </r>
  <r>
    <x v="92"/>
    <x v="5"/>
    <x v="1"/>
    <x v="1"/>
    <s v="TSXX-LOA2012"/>
    <s v="TORNILLO SOLUTION LOGIC-A 2.0 MM X 12 MM"/>
    <x v="16"/>
    <s v="EE156002X1"/>
    <n v="-2"/>
    <n v="51750"/>
    <n v="-103500"/>
    <m/>
    <m/>
    <m/>
    <s v="Virginia - uso consultorio Elsa Arango"/>
    <m/>
    <m/>
  </r>
  <r>
    <x v="95"/>
    <x v="3"/>
    <x v="1"/>
    <x v="1"/>
    <s v="TSXX-LOA2014"/>
    <s v="TORNILLO SOLUTION LOGIC-A 2.0 MM X 14 MM"/>
    <x v="8"/>
    <s v="EE142363X1"/>
    <n v="2"/>
    <n v="51750"/>
    <n v="103500"/>
    <m/>
    <m/>
    <m/>
    <s v="Orthopremium - Consignación Dr Freddy Jácome"/>
    <s v="Virginia"/>
    <m/>
  </r>
  <r>
    <x v="95"/>
    <x v="3"/>
    <x v="1"/>
    <x v="1"/>
    <s v="TSXX-LOA2017"/>
    <s v="TORNILLO SOLUTION LOGIC-A 2.0 MM X 17 MM"/>
    <x v="12"/>
    <s v="EE148379X1"/>
    <n v="-2"/>
    <n v="51750"/>
    <n v="-103500"/>
    <m/>
    <m/>
    <m/>
    <s v="Orthopremium - Consignación Dr Freddy Jácome"/>
    <s v="Virginia"/>
    <m/>
  </r>
  <r>
    <x v="96"/>
    <x v="5"/>
    <x v="0"/>
    <x v="1"/>
    <s v="820-032"/>
    <s v="Extensión corta, 25mm, mini implante, para contra ángulo"/>
    <x v="19"/>
    <m/>
    <n v="-1"/>
    <n v="83600"/>
    <n v="-83600"/>
    <m/>
    <m/>
    <m/>
    <s v="Dr Diego Chávez, autorizado por Elsa Arango entregado a Virgina Hurtado"/>
    <m/>
    <m/>
  </r>
  <r>
    <x v="97"/>
    <x v="4"/>
    <x v="0"/>
    <x v="0"/>
    <n v="3308050"/>
    <s v="Handle Universal "/>
    <x v="17"/>
    <s v="NA"/>
    <n v="-2"/>
    <n v="505243.49166666658"/>
    <n v="-1010486.9833333332"/>
    <s v="COP"/>
    <m/>
    <s v="20240007"/>
    <s v="MediLine (JJ Grand Prix - Guatemala)"/>
    <m/>
    <m/>
  </r>
  <r>
    <x v="97"/>
    <x v="4"/>
    <x v="0"/>
    <x v="0"/>
    <n v="3318235"/>
    <s v="Universal Extension (A-1PII long blade)"/>
    <x v="2"/>
    <s v="NA"/>
    <n v="-2"/>
    <n v="126823.496"/>
    <n v="-253646.992"/>
    <s v="COP"/>
    <m/>
    <s v="20240007"/>
    <s v="MediLine (JJ Grand Prix - Guatemala)"/>
    <m/>
    <s v="Catalina"/>
  </r>
  <r>
    <x v="98"/>
    <x v="5"/>
    <x v="1"/>
    <x v="1"/>
    <s v="TSXX-LOA2008"/>
    <s v="TORNILLO SOLUTION LOGIC-A 2.0 MM X 8.0 MM"/>
    <x v="6"/>
    <s v="EE152481X1"/>
    <n v="-2"/>
    <n v="51750"/>
    <n v="-103500"/>
    <m/>
    <m/>
    <m/>
    <s v="Entregados a Virginia para ciruguia de paciente Sandra Castañeda, cirugano Dr. Diego Chavez"/>
    <m/>
    <m/>
  </r>
  <r>
    <x v="94"/>
    <x v="4"/>
    <x v="1"/>
    <x v="0"/>
    <s v="A-1PL-212010"/>
    <s v="A-1PL  Anchorage  Screw 2.0 x 10 mm, Round Hole"/>
    <x v="7"/>
    <s v=" L230601001"/>
    <n v="-5"/>
    <n v="69131"/>
    <n v="-345655"/>
    <m/>
    <m/>
    <n v="20230176"/>
    <s v="MediLine (JJ Grand Prix - Guatemala)"/>
    <m/>
    <s v="Catalina"/>
  </r>
  <r>
    <x v="98"/>
    <x v="3"/>
    <x v="1"/>
    <x v="1"/>
    <s v="TSXX-LOA2014"/>
    <s v="TORNILLO SOLUTION LOGIC-A 2.0 MM X 14 MM"/>
    <x v="8"/>
    <s v="EE142363X1"/>
    <n v="-2"/>
    <n v="51750"/>
    <n v="-103500"/>
    <m/>
    <m/>
    <m/>
    <m/>
    <s v="Virginia "/>
    <m/>
  </r>
  <r>
    <x v="99"/>
    <x v="3"/>
    <x v="1"/>
    <x v="1"/>
    <s v="TSXX-LOA2014"/>
    <s v="TORNILLO SOLUTION LOGIC-A 2.0 MM X 14 MM"/>
    <x v="8"/>
    <s v="EE162379X1"/>
    <n v="2"/>
    <n v="51750"/>
    <n v="103500"/>
    <m/>
    <m/>
    <m/>
    <m/>
    <s v="Virginia "/>
    <m/>
  </r>
  <r>
    <x v="95"/>
    <x v="3"/>
    <x v="1"/>
    <x v="1"/>
    <s v="TSXX-LOA2010"/>
    <s v="TORNILLO SOLUTION LOGIC-A 2.0 MM X 10 MM"/>
    <x v="7"/>
    <s v="EE148358X1"/>
    <n v="2"/>
    <n v="51750"/>
    <n v="103500"/>
    <m/>
    <m/>
    <m/>
    <s v="Orthopremium - Consignación Dr Freddy Jácome"/>
    <s v="Virginia"/>
    <m/>
  </r>
  <r>
    <x v="100"/>
    <x v="4"/>
    <x v="1"/>
    <x v="0"/>
    <s v="M-211308"/>
    <s v="A-1PL  Anchorage  Screw 1.3 x 8 mm, Round Hole"/>
    <x v="3"/>
    <s v="L210206901"/>
    <n v="-3"/>
    <n v="73331"/>
    <n v="2199930"/>
    <m/>
    <m/>
    <n v="20240009"/>
    <s v="Smile Arc (Panamá - Dr Martinelli)"/>
    <m/>
    <m/>
  </r>
  <r>
    <x v="100"/>
    <x v="4"/>
    <x v="1"/>
    <x v="1"/>
    <s v="TSXX-LOA2012"/>
    <s v="TORNILLO SOLUTION LOGIC-A 2.0 MM X 12 MM"/>
    <x v="16"/>
    <s v="EE156002X1"/>
    <n v="-5"/>
    <n v="51750"/>
    <n v="-258750"/>
    <m/>
    <m/>
    <n v="20240009"/>
    <s v="Smile Arc (Panamá - Dr Martinelli)"/>
    <m/>
    <m/>
  </r>
  <r>
    <x v="100"/>
    <x v="4"/>
    <x v="1"/>
    <x v="0"/>
    <s v="A-1PL-212012"/>
    <s v="A-1PL  Anchorage  Screw 2.0 x 12 mm, Round Hole"/>
    <x v="16"/>
    <s v="L230702001"/>
    <n v="-40"/>
    <n v="14.268493150684932"/>
    <n v="-570.7397260273973"/>
    <s v="USD"/>
    <m/>
    <n v="20240009"/>
    <s v="Smile Arc (Panamá - Dr Martinelli)"/>
    <m/>
    <m/>
  </r>
  <r>
    <x v="100"/>
    <x v="4"/>
    <x v="1"/>
    <x v="1"/>
    <s v="TSXX-LOA1508"/>
    <s v="TORNILLO SOLUTION LOGIC-A 1.5 MM X 8.0 MM"/>
    <x v="5"/>
    <s v="EE148345X1"/>
    <n v="-2"/>
    <n v="51750"/>
    <n v="-103500"/>
    <m/>
    <m/>
    <n v="20240009"/>
    <s v="Smile Arc (Panamá - Dr Martinelli)"/>
    <m/>
    <m/>
  </r>
  <r>
    <x v="100"/>
    <x v="4"/>
    <x v="1"/>
    <x v="1"/>
    <s v="TSXX-LOACE1508"/>
    <s v="TORNILLO SOLUTION LOGIC-A CABEZA ESFERICA 1.5 MM X 80"/>
    <x v="13"/>
    <s v="EE149532X1"/>
    <n v="-6"/>
    <n v="51750"/>
    <n v="-310500"/>
    <m/>
    <m/>
    <s v="20240010"/>
    <s v="Global Connection &amp; Innovation LLC (Mauricio Arbelaez - USA)"/>
    <m/>
    <m/>
  </r>
  <r>
    <x v="100"/>
    <x v="4"/>
    <x v="1"/>
    <x v="1"/>
    <s v="TSXX-LOA1508"/>
    <s v="TORNILLO SOLUTION LOGIC-A 1.5 MM X 8.0 MM"/>
    <x v="5"/>
    <s v="EE138065X1"/>
    <n v="-5"/>
    <n v="51750"/>
    <n v="258750"/>
    <m/>
    <m/>
    <s v="20240010"/>
    <s v="Global Connection &amp; Innovation LLC (Mauricio Arbelaez - USA)"/>
    <m/>
    <m/>
  </r>
  <r>
    <x v="100"/>
    <x v="4"/>
    <x v="1"/>
    <x v="1"/>
    <s v="TSXX-LOA1508"/>
    <s v="TORNILLO SOLUTION LOGIC-A 1.5 MM X 8.0 MM"/>
    <x v="5"/>
    <s v="EE141992X1"/>
    <n v="-7"/>
    <n v="51750"/>
    <n v="465750"/>
    <m/>
    <m/>
    <s v="20240010"/>
    <s v="Global Connection &amp; Innovation LLC (Mauricio Arbelaez - USA)"/>
    <m/>
    <m/>
  </r>
  <r>
    <x v="100"/>
    <x v="4"/>
    <x v="1"/>
    <x v="1"/>
    <s v="TSXX-LOA1508"/>
    <s v="TORNILLO SOLUTION LOGIC-A 1.5 MM X 8.0 MM"/>
    <x v="5"/>
    <s v="EE148346X1"/>
    <n v="-13"/>
    <n v="51750"/>
    <n v="-672750"/>
    <m/>
    <m/>
    <s v="20240010"/>
    <s v="Global Connection &amp; Innovation LLC (Mauricio Arbelaez - USA)"/>
    <m/>
    <m/>
  </r>
  <r>
    <x v="100"/>
    <x v="4"/>
    <x v="1"/>
    <x v="1"/>
    <s v="TSXX-LOA2008"/>
    <s v="TORNILLO SOLUTION LOGIC-A 2.0 MM X 8.0 MM"/>
    <x v="6"/>
    <s v="EE152481X1"/>
    <n v="-5"/>
    <n v="51750"/>
    <n v="5175000"/>
    <m/>
    <m/>
    <s v="20240010"/>
    <s v="Global Connection &amp; Innovation LLC (Mauricio Arbelaez - USA)"/>
    <m/>
    <m/>
  </r>
  <r>
    <x v="98"/>
    <x v="5"/>
    <x v="1"/>
    <x v="1"/>
    <s v="TSXX-LOA2010"/>
    <s v="TORNILLO SOLUTION LOGIC-A 2.0 MM X 10 MM"/>
    <x v="7"/>
    <s v="EE148358X1"/>
    <n v="-2"/>
    <n v="51750"/>
    <n v="-103500"/>
    <m/>
    <m/>
    <m/>
    <s v="Entregados a Virginia para ciruguia de paciente Sandra Castañeda, cirugano Dr. Diego Chavez"/>
    <m/>
    <m/>
  </r>
  <r>
    <x v="100"/>
    <x v="4"/>
    <x v="1"/>
    <x v="1"/>
    <s v="TSXX-LOA2014"/>
    <s v="TORNILLO SOLUTION LOGIC-A 2.0 MM X 14 MM"/>
    <x v="8"/>
    <s v="EE148373X1"/>
    <n v="-22"/>
    <n v="51750"/>
    <n v="3105000"/>
    <m/>
    <m/>
    <s v="20240010"/>
    <s v="Global Connection &amp; Innovation LLC (Mauricio Arbelaez - USA)"/>
    <m/>
    <m/>
  </r>
  <r>
    <x v="100"/>
    <x v="4"/>
    <x v="1"/>
    <x v="1"/>
    <s v="TSXX-LOA2017"/>
    <s v="TORNILLO SOLUTION LOGIC-A 2.0 MM X 17 MM"/>
    <x v="12"/>
    <s v="EE160215X1"/>
    <n v="-7"/>
    <n v="51750"/>
    <n v="-362250"/>
    <m/>
    <m/>
    <s v="20240010"/>
    <s v="Global Connection &amp; Innovation LLC (Mauricio Arbelaez - USA)"/>
    <m/>
    <m/>
  </r>
  <r>
    <x v="101"/>
    <x v="4"/>
    <x v="1"/>
    <x v="0"/>
    <s v="A-1PL-211508"/>
    <s v="A-1PL  Anchorage  Screw 1.5 x 8 mm, Round Hole"/>
    <x v="5"/>
    <s v=" L230509301"/>
    <n v="-15"/>
    <n v="69131"/>
    <n v="-1036965"/>
    <s v="COP"/>
    <m/>
    <s v="20240011"/>
    <s v="Medicona SRL (Guillermo Ramírez-Rep Dominicana)"/>
    <m/>
    <m/>
  </r>
  <r>
    <x v="101"/>
    <x v="4"/>
    <x v="1"/>
    <x v="0"/>
    <s v="A-1PL-212008"/>
    <s v="A-1PL  Anchorage  Screw 2.0 x 8 mm, Round Hole"/>
    <x v="6"/>
    <s v=" L230402901"/>
    <n v="-15"/>
    <n v="69131"/>
    <n v="-1036965"/>
    <s v="COP"/>
    <m/>
    <s v="20240011"/>
    <s v="Medicona SRL (Guillermo Ramírez-Rep Dominicana)"/>
    <m/>
    <m/>
  </r>
  <r>
    <x v="2"/>
    <x v="4"/>
    <x v="1"/>
    <x v="0"/>
    <s v="A-1PL-212012"/>
    <s v="A-1PL  Anchorage  Screw 2.0 x 12 mm, Round Hole"/>
    <x v="16"/>
    <s v=" L230403301"/>
    <n v="-14"/>
    <n v="69131"/>
    <n v="-967834"/>
    <m/>
    <m/>
    <n v="20230161"/>
    <s v="Grupo Helix (Panamá - Dra Ilka)"/>
    <m/>
    <s v="Conny"/>
  </r>
  <r>
    <x v="101"/>
    <x v="4"/>
    <x v="1"/>
    <x v="0"/>
    <s v="A-1PIZC-212014"/>
    <s v="A-1P IZC  Anchorage  Screw 2.0 x 14 mm, Half Threaded, Round Hole"/>
    <x v="20"/>
    <s v="L230905901"/>
    <n v="-9"/>
    <n v="18.345205479452055"/>
    <n v="-165.1068493150685"/>
    <s v="USD"/>
    <m/>
    <s v="20240011"/>
    <s v="Medicona SRL (Guillermo Ramírez-Rep Dominicana)"/>
    <m/>
    <m/>
  </r>
  <r>
    <x v="101"/>
    <x v="4"/>
    <x v="1"/>
    <x v="1"/>
    <s v="TSXX-LOA1508"/>
    <s v="TORNILLO SOLUTION LOGIC-A 1.5 MM X 8.0 MM"/>
    <x v="5"/>
    <s v="EE138062X1"/>
    <n v="-1"/>
    <n v="51750"/>
    <n v="1478400"/>
    <s v="COP"/>
    <m/>
    <s v="20240011"/>
    <s v="Medicona SRL (Guillermo Ramírez-Rep Dominicana)"/>
    <m/>
    <m/>
  </r>
  <r>
    <x v="101"/>
    <x v="4"/>
    <x v="1"/>
    <x v="1"/>
    <s v="TSXX-LOA1508"/>
    <s v="TORNILLO SOLUTION LOGIC-A 1.5 MM X 8.0 MM"/>
    <x v="5"/>
    <s v="EE148345X1"/>
    <n v="-2"/>
    <n v="51750"/>
    <n v="3105000"/>
    <s v="COP"/>
    <m/>
    <s v="20240011"/>
    <s v="Medicona SRL (Guillermo Ramírez-Rep Dominicana)"/>
    <m/>
    <m/>
  </r>
  <r>
    <x v="101"/>
    <x v="4"/>
    <x v="1"/>
    <x v="1"/>
    <s v="TSXX-LOA1508"/>
    <s v="TORNILLO SOLUTION LOGIC-A 1.5 MM X 8.0 MM"/>
    <x v="5"/>
    <s v="EE152484X1"/>
    <n v="-2"/>
    <n v="51750"/>
    <n v="103500"/>
    <s v="COP"/>
    <m/>
    <s v="20240011"/>
    <s v="Medicona SRL (Guillermo Ramírez-Rep Dominicana)"/>
    <m/>
    <m/>
  </r>
  <r>
    <x v="101"/>
    <x v="4"/>
    <x v="1"/>
    <x v="1"/>
    <s v="TSXX-LOA2008"/>
    <s v="TORNILLO SOLUTION LOGIC-A 2.0 MM X 8.0 MM"/>
    <x v="6"/>
    <s v="EE152481X1"/>
    <n v="-3"/>
    <n v="51750"/>
    <n v="-155250"/>
    <s v="COP"/>
    <m/>
    <s v="20240011"/>
    <s v="Medicona SRL (Guillermo Ramírez-Rep Dominicana)"/>
    <m/>
    <m/>
  </r>
  <r>
    <x v="101"/>
    <x v="4"/>
    <x v="1"/>
    <x v="1"/>
    <s v="TSXX-LOA2008"/>
    <s v="TORNILLO SOLUTION LOGIC-A 2.0 MM X 8.0 MM"/>
    <x v="6"/>
    <s v="EE152480X1"/>
    <n v="-2"/>
    <n v="51750"/>
    <n v="103500"/>
    <s v="COP"/>
    <m/>
    <s v="20240011"/>
    <s v="Medicona SRL (Guillermo Ramírez-Rep Dominicana)"/>
    <m/>
    <m/>
  </r>
  <r>
    <x v="100"/>
    <x v="4"/>
    <x v="1"/>
    <x v="0"/>
    <s v="A-1PL-212010"/>
    <s v="A-1PL  Anchorage  Screw 2.0 x 10 mm, Round Hole"/>
    <x v="7"/>
    <s v=" L230601001"/>
    <n v="-11"/>
    <n v="69131"/>
    <n v="-760441"/>
    <s v="COP"/>
    <m/>
    <n v="20240009"/>
    <s v="Smile Arc (Panamá - Dr Martinelli)"/>
    <m/>
    <m/>
  </r>
  <r>
    <x v="101"/>
    <x v="4"/>
    <x v="1"/>
    <x v="1"/>
    <s v="TSXX-LOA2014"/>
    <s v="TORNILLO SOLUTION LOGIC-A 2.0 MM X 14 MM"/>
    <x v="8"/>
    <s v="EE148373X1"/>
    <n v="-3"/>
    <n v="51750"/>
    <n v="3105000"/>
    <s v="COP"/>
    <m/>
    <s v="20240011"/>
    <s v="Medicona SRL (Guillermo Ramírez-Rep Dominicana)"/>
    <m/>
    <m/>
  </r>
  <r>
    <x v="101"/>
    <x v="4"/>
    <x v="1"/>
    <x v="1"/>
    <s v="TSXX-LOA2014"/>
    <s v="TORNILLO SOLUTION LOGIC-A 2.0 MM X 14 MM"/>
    <x v="8"/>
    <s v="EE162379X1"/>
    <n v="-2"/>
    <n v="51750"/>
    <n v="103500"/>
    <s v="COP"/>
    <m/>
    <s v="20240011"/>
    <s v="Medicona SRL (Guillermo Ramírez-Rep Dominicana)"/>
    <m/>
    <m/>
  </r>
  <r>
    <x v="101"/>
    <x v="4"/>
    <x v="1"/>
    <x v="1"/>
    <s v="TSXX-LOA2012"/>
    <s v="TORNILLO SOLUTION LOGIC-A 2.0 MM X 12 MM"/>
    <x v="16"/>
    <s v="EE156002X1"/>
    <n v="-3"/>
    <n v="51750"/>
    <n v="2300000"/>
    <s v="COP"/>
    <m/>
    <s v="20240011"/>
    <s v="Medicona SRL (Guillermo Ramírez-Rep Dominicana)"/>
    <m/>
    <m/>
  </r>
  <r>
    <x v="101"/>
    <x v="4"/>
    <x v="1"/>
    <x v="1"/>
    <s v="TSXX-LOA2012"/>
    <s v="TORNILLO SOLUTION LOGIC-A 2.0 MM X 12 MM"/>
    <x v="16"/>
    <s v="EE162378X1"/>
    <n v="-2"/>
    <n v="51750"/>
    <n v="103500"/>
    <s v="COP"/>
    <m/>
    <s v="20240011"/>
    <s v="Medicona SRL (Guillermo Ramírez-Rep Dominicana)"/>
    <m/>
    <m/>
  </r>
  <r>
    <x v="101"/>
    <x v="4"/>
    <x v="1"/>
    <x v="0"/>
    <s v="A-1PL-212012"/>
    <s v="A-1PL  Anchorage  Screw 2.0 x 12 mm, Round Hole"/>
    <x v="16"/>
    <s v="L230702001"/>
    <n v="-15"/>
    <n v="14.268493150684932"/>
    <n v="-214.02739726027397"/>
    <s v="USD"/>
    <m/>
    <s v="20240011"/>
    <s v="Medicona SRL (Guillermo Ramírez-Rep Dominicana)"/>
    <m/>
    <m/>
  </r>
  <r>
    <x v="101"/>
    <x v="3"/>
    <x v="1"/>
    <x v="1"/>
    <s v="TSXX-LOA2014"/>
    <s v="TORNILLO SOLUTION LOGIC-A 2.0 MM X 14 MM"/>
    <x v="8"/>
    <s v="EE162878X1"/>
    <n v="-45"/>
    <n v="51750"/>
    <n v="6727500"/>
    <m/>
    <m/>
    <m/>
    <m/>
    <s v="Solicitado por la Dra. Elsa Arango, Entregado a Silvia (Orthopremium) 22-01-2024"/>
    <m/>
  </r>
  <r>
    <x v="101"/>
    <x v="3"/>
    <x v="1"/>
    <x v="1"/>
    <s v="TSXX-LOA2014"/>
    <s v="TORNILLO SOLUTION LOGIC-A 2.0 MM X 14 MM"/>
    <x v="8"/>
    <s v="EE148373X1"/>
    <n v="-15"/>
    <n v="51750"/>
    <n v="3105000"/>
    <m/>
    <m/>
    <m/>
    <m/>
    <s v="Solicitado por la Dra. Elsa Arango, Entregado a Silvia (Orthopremium) 22-01-2024"/>
    <m/>
  </r>
  <r>
    <x v="101"/>
    <x v="4"/>
    <x v="1"/>
    <x v="0"/>
    <s v="A-1PL-211508"/>
    <s v="A-1PL  Anchorage  Screw 1.5 x 8 mm, Round Hole"/>
    <x v="5"/>
    <s v=" L230509301"/>
    <n v="-8"/>
    <n v="69131"/>
    <n v="3456550"/>
    <m/>
    <m/>
    <s v="20240012"/>
    <s v="Dr Carlos Ramiro Llusca (Ecuador)"/>
    <m/>
    <m/>
  </r>
  <r>
    <x v="101"/>
    <x v="4"/>
    <x v="1"/>
    <x v="0"/>
    <s v="A-1PL-212008"/>
    <s v="A-1PL  Anchorage  Screw 2.0 x 8 mm, Round Hole"/>
    <x v="6"/>
    <s v=" L230402901"/>
    <n v="-2"/>
    <n v="69131"/>
    <n v="4147860"/>
    <m/>
    <m/>
    <s v="20240012"/>
    <s v="Dr Carlos Ramiro Llusca (Ecuador)"/>
    <m/>
    <m/>
  </r>
  <r>
    <x v="100"/>
    <x v="4"/>
    <x v="1"/>
    <x v="1"/>
    <s v="TSXX-LOA2010"/>
    <s v="TORNILLO SOLUTION LOGIC-A 2.0 MM X 10 MM"/>
    <x v="7"/>
    <s v="EE148352X1"/>
    <n v="-10"/>
    <n v="51750"/>
    <n v="3105000"/>
    <m/>
    <m/>
    <s v="20240010"/>
    <s v="Global Connection &amp; Innovation LLC (Mauricio Arbelaez - USA)"/>
    <m/>
    <m/>
  </r>
  <r>
    <x v="101"/>
    <x v="4"/>
    <x v="1"/>
    <x v="0"/>
    <s v="A-1PS-222012"/>
    <s v="A-1P Anchorage  Screw 2.0 x 12 mm, Square Hole"/>
    <x v="9"/>
    <s v="L220601301"/>
    <n v="-3"/>
    <n v="104000"/>
    <n v="-312000"/>
    <s v="COP"/>
    <m/>
    <s v="20240012"/>
    <s v="Dr Carlos Ramiro Llusca (Ecuador)"/>
    <m/>
    <m/>
  </r>
  <r>
    <x v="2"/>
    <x v="4"/>
    <x v="1"/>
    <x v="0"/>
    <s v="A-1PL-212012"/>
    <s v="A-1PL  Anchorage  Screw 2.0 x 12 mm, Round Hole"/>
    <x v="16"/>
    <s v=" L230403301"/>
    <n v="-12"/>
    <n v="69131"/>
    <n v="-829572"/>
    <m/>
    <m/>
    <n v="20230160"/>
    <s v="MediLine (JJ Grand Prix - Guatemala)"/>
    <m/>
    <s v="Catalina"/>
  </r>
  <r>
    <x v="101"/>
    <x v="4"/>
    <x v="1"/>
    <x v="0"/>
    <s v="A-1PIZC-212014"/>
    <s v="A-1P IZC  Anchorage  Screw 2.0 x 14 mm, Half Threaded, Round Hole"/>
    <x v="20"/>
    <s v="L230905901"/>
    <n v="-7"/>
    <n v="18.345205479452055"/>
    <n v="-128.41643835616438"/>
    <s v="USD"/>
    <m/>
    <s v="20240012"/>
    <s v="Dr Carlos Ramiro Llusca (Ecuador)"/>
    <m/>
    <m/>
  </r>
  <r>
    <x v="101"/>
    <x v="4"/>
    <x v="1"/>
    <x v="0"/>
    <s v="A-1PIZC-212017"/>
    <s v="A-1P IZC  Anchorage  Screw 2.0 x 17 mm, Half Threaded, Round Hole"/>
    <x v="18"/>
    <s v=" L230500801"/>
    <n v="-6"/>
    <n v="75398.578723404251"/>
    <n v="8888200"/>
    <m/>
    <m/>
    <s v="20240012"/>
    <s v="Dr Carlos Ramiro Llusca (Ecuador)"/>
    <m/>
    <m/>
  </r>
  <r>
    <x v="101"/>
    <x v="4"/>
    <x v="1"/>
    <x v="1"/>
    <s v="TSXX-LOA2012"/>
    <s v="TORNILLO SOLUTION LOGIC-A 2.0 MM X 12 MM"/>
    <x v="16"/>
    <s v="EE156002X1"/>
    <n v="-15"/>
    <n v="51750"/>
    <n v="2300000"/>
    <m/>
    <m/>
    <s v="20240012"/>
    <s v="Dr Carlos Ramiro Llusca (Ecuador)"/>
    <m/>
    <m/>
  </r>
  <r>
    <x v="101"/>
    <x v="4"/>
    <x v="1"/>
    <x v="0"/>
    <s v="A-1PL-212012"/>
    <s v="A-1PL  Anchorage  Screw 2.0 x 12 mm, Round Hole"/>
    <x v="16"/>
    <s v="L230307201"/>
    <n v="-70"/>
    <n v="14.268493150684932"/>
    <n v="-998.79452054794524"/>
    <s v="USD"/>
    <m/>
    <s v="20240012"/>
    <s v="Dr Carlos Ramiro Llusca (Ecuador)"/>
    <m/>
    <m/>
  </r>
  <r>
    <x v="101"/>
    <x v="4"/>
    <x v="1"/>
    <x v="1"/>
    <s v="TSXX-LOA2010"/>
    <s v="TORNILLO SOLUTION LOGIC-A 2.0 MM X 10 MM"/>
    <x v="7"/>
    <s v="EE148352X1"/>
    <n v="-5"/>
    <n v="51750"/>
    <n v="3105000"/>
    <s v="COP"/>
    <m/>
    <s v="20240011"/>
    <s v="Medicona SRL (Guillermo Ramírez-Rep Dominicana)"/>
    <m/>
    <m/>
  </r>
  <r>
    <x v="102"/>
    <x v="3"/>
    <x v="1"/>
    <x v="0"/>
    <s v="M-211308"/>
    <s v="A-1PL  Anchorage  Screw 1.3 x 8 mm, Round Hole"/>
    <x v="3"/>
    <s v="L210206901"/>
    <n v="4"/>
    <n v="73331"/>
    <n v="293324"/>
    <m/>
    <m/>
    <m/>
    <m/>
    <s v="Devolucion Mauricio Arbelaez"/>
    <m/>
  </r>
  <r>
    <x v="102"/>
    <x v="3"/>
    <x v="1"/>
    <x v="0"/>
    <s v="A-1PIZC-212014"/>
    <s v="A-1P IZC  Anchorage  Screw 2.0 x 14 mm, Half Threaded, Round Hole"/>
    <x v="20"/>
    <s v="L230905901"/>
    <n v="4"/>
    <n v="88882"/>
    <n v="355528"/>
    <s v="COP"/>
    <m/>
    <m/>
    <m/>
    <s v="Devolucion Mauricio Arbelaez"/>
    <m/>
  </r>
  <r>
    <x v="102"/>
    <x v="9"/>
    <x v="0"/>
    <x v="0"/>
    <n v="3318235"/>
    <s v="Universal Extension (A-1PII long blade)"/>
    <x v="2"/>
    <m/>
    <n v="1"/>
    <n v="126823.496"/>
    <n v="126823.496"/>
    <m/>
    <m/>
    <m/>
    <m/>
    <s v="Devolucion Mauricio Arbelaez"/>
    <m/>
  </r>
  <r>
    <x v="102"/>
    <x v="9"/>
    <x v="0"/>
    <x v="0"/>
    <n v="3308050"/>
    <s v="Handle Universal "/>
    <x v="17"/>
    <s v="NA"/>
    <n v="1"/>
    <n v="405643.99600000004"/>
    <n v="405643.99600000004"/>
    <s v="COP"/>
    <m/>
    <m/>
    <m/>
    <s v="Devolucion Mauricio Arbelaez"/>
    <m/>
  </r>
  <r>
    <x v="103"/>
    <x v="4"/>
    <x v="0"/>
    <x v="0"/>
    <n v="3308050"/>
    <s v="Handle Universal "/>
    <x v="17"/>
    <s v="NA"/>
    <n v="-1"/>
    <n v="405643.99599999998"/>
    <n v="-405643.99599999998"/>
    <s v="COP"/>
    <m/>
    <n v="20240040"/>
    <s v="Dr. Jorge Enrique Contreras"/>
    <m/>
    <m/>
  </r>
  <r>
    <x v="103"/>
    <x v="4"/>
    <x v="1"/>
    <x v="1"/>
    <s v="TSXX-LOA2012"/>
    <s v="TORNILLO SOLUTION LOGIC-A 2.0 MM X 12 MM"/>
    <x v="16"/>
    <s v="EE160214X1"/>
    <n v="-4"/>
    <n v="51750"/>
    <n v="4140000"/>
    <m/>
    <m/>
    <n v="20240040"/>
    <s v="Dr. Jorge Enrique Contreras"/>
    <m/>
    <m/>
  </r>
  <r>
    <x v="103"/>
    <x v="4"/>
    <x v="0"/>
    <x v="0"/>
    <n v="3318235"/>
    <s v="Universal Extension (A-1PII long blade)"/>
    <x v="2"/>
    <s v="NA"/>
    <n v="-1"/>
    <n v="126823.496"/>
    <n v="2536469.92"/>
    <s v="COP"/>
    <m/>
    <n v="20240040"/>
    <s v="Dr. Jorge Enrique Contreras"/>
    <m/>
    <m/>
  </r>
  <r>
    <x v="104"/>
    <x v="4"/>
    <x v="1"/>
    <x v="0"/>
    <s v="A-1PS-222012"/>
    <s v="A-1P Anchorage  Screw 2.0 x 12 mm, Square Hole"/>
    <x v="9"/>
    <s v="L220601301"/>
    <n v="-3"/>
    <n v="104000"/>
    <n v="-312000"/>
    <s v="COP"/>
    <m/>
    <n v="20240041"/>
    <s v="SMILE ARC PANAMÀ,S.A."/>
    <m/>
    <m/>
  </r>
  <r>
    <x v="104"/>
    <x v="4"/>
    <x v="1"/>
    <x v="0"/>
    <s v="A-1PIZC-212014"/>
    <s v="A-1P IZC  Anchorage  Screw 2.0 x 14 mm, Half Threaded, Round Hole"/>
    <x v="20"/>
    <s v="L230905901"/>
    <n v="-22"/>
    <n v="18.345205479452055"/>
    <n v="-403.59452054794519"/>
    <s v="USD"/>
    <m/>
    <n v="20240041"/>
    <s v="SMILE ARC PANAMÀ,S.A."/>
    <m/>
    <m/>
  </r>
  <r>
    <x v="104"/>
    <x v="4"/>
    <x v="1"/>
    <x v="0"/>
    <s v="A-1PL-212012"/>
    <s v="A-1PL  Anchorage  Screw 2.0 x 12 mm, Round Hole"/>
    <x v="16"/>
    <s v="L230702001"/>
    <n v="-25"/>
    <n v="14.268493150684932"/>
    <n v="-356.71232876712332"/>
    <s v="USD"/>
    <m/>
    <n v="20240041"/>
    <s v="SMILE ARC PANAMÀ,S.A."/>
    <m/>
    <m/>
  </r>
  <r>
    <x v="104"/>
    <x v="4"/>
    <x v="1"/>
    <x v="1"/>
    <s v="TSXX-LOART2012"/>
    <s v="TORNILLO SOLUTION LOGIC-A ROSCA TOTAL 2.0MM X 12MM"/>
    <x v="14"/>
    <s v="EE148385X1"/>
    <n v="-5"/>
    <n v="51750"/>
    <n v="2587500"/>
    <m/>
    <m/>
    <n v="20240041"/>
    <s v="SMILE ARC PANAMÀ,S.A."/>
    <m/>
    <m/>
  </r>
  <r>
    <x v="104"/>
    <x v="2"/>
    <x v="1"/>
    <x v="1"/>
    <s v="TSXX-LOA1508"/>
    <s v="TORNILLO SOLUTION LOGIC-A 1.5 MM X 8.0 MM"/>
    <x v="5"/>
    <s v="EE167606X1"/>
    <n v="50"/>
    <n v="51750"/>
    <n v="2587500"/>
    <s v="COP"/>
    <s v="SAMPEDRO FV 130605"/>
    <m/>
    <m/>
    <m/>
    <m/>
  </r>
  <r>
    <x v="104"/>
    <x v="2"/>
    <x v="1"/>
    <x v="1"/>
    <s v="TSXX-LOA2008"/>
    <s v="TORNILLO SOLUTION LOGIC-A 2.0 MM X 8.0 MM"/>
    <x v="6"/>
    <s v="EE167605X1"/>
    <n v="50"/>
    <n v="51750"/>
    <n v="2587500"/>
    <s v="COP"/>
    <s v="SAMPEDRO FV 130605"/>
    <m/>
    <m/>
    <m/>
    <m/>
  </r>
  <r>
    <x v="101"/>
    <x v="4"/>
    <x v="1"/>
    <x v="0"/>
    <s v="A-1PL-212010"/>
    <s v="A-1PL  Anchorage  Screw 2.0 x 10 mm, Round Hole"/>
    <x v="7"/>
    <s v=" L230601001"/>
    <n v="-30"/>
    <n v="69131"/>
    <n v="6913100"/>
    <s v="COP"/>
    <m/>
    <s v="20240012"/>
    <s v="Dr Carlos Ramiro Llusca (Ecuador)"/>
    <m/>
    <m/>
  </r>
  <r>
    <x v="104"/>
    <x v="2"/>
    <x v="1"/>
    <x v="1"/>
    <s v="TSXX-LOA2014"/>
    <s v="TORNILLO SOLUTION LOGIC-A 2.0 MM X 14 MM"/>
    <x v="8"/>
    <s v="EE167603X1"/>
    <n v="50"/>
    <n v="51750"/>
    <n v="2587500"/>
    <s v="COP"/>
    <s v="SAMPEDRO FV 130605"/>
    <m/>
    <m/>
    <m/>
    <m/>
  </r>
  <r>
    <x v="104"/>
    <x v="2"/>
    <x v="1"/>
    <x v="1"/>
    <s v="TSXX-LOACE1508"/>
    <s v="TORNILLO SOLUTION LOGIC-A CABEZA ESFÉRICA 1.5MM X 8.0MM"/>
    <x v="13"/>
    <s v="EE167607X1"/>
    <n v="50"/>
    <n v="51750"/>
    <n v="2587500"/>
    <s v="COP"/>
    <s v="SAMPEDRO FV 130605"/>
    <m/>
    <m/>
    <m/>
    <m/>
  </r>
  <r>
    <x v="104"/>
    <x v="2"/>
    <x v="1"/>
    <x v="1"/>
    <s v="TSXX-LOA2012"/>
    <s v="TORNILLO SOLUTION LOGIC-A 2.0 MM X 12 MM"/>
    <x v="16"/>
    <s v="EE167602X1"/>
    <n v="150"/>
    <n v="51750"/>
    <n v="7762500"/>
    <s v="COP"/>
    <s v="SAMPEDRO FV 130605"/>
    <m/>
    <m/>
    <m/>
    <m/>
  </r>
  <r>
    <x v="105"/>
    <x v="4"/>
    <x v="1"/>
    <x v="1"/>
    <s v="TSXX-LOA2020"/>
    <s v="TORNILLO SOLUTION LOGIC-A 2.0 MM X 20 MM"/>
    <x v="25"/>
    <s v="EE160216X1"/>
    <n v="-1"/>
    <n v="60750"/>
    <n v="-60750"/>
    <s v="COP"/>
    <m/>
    <s v="20240042"/>
    <s v="Noemy Rendón Hurtado"/>
    <s v="Virginia"/>
    <m/>
  </r>
  <r>
    <x v="105"/>
    <x v="4"/>
    <x v="1"/>
    <x v="1"/>
    <s v="TSXX-LOA2014"/>
    <s v="TORNILLO SOLUTION LOGIC-A 2.0 MM X 14 MM"/>
    <x v="8"/>
    <s v="EE162878X1"/>
    <n v="-6"/>
    <n v="51750"/>
    <n v="6727500"/>
    <s v="COP"/>
    <m/>
    <s v="20240043"/>
    <s v="Luis Medrano (Mexico)"/>
    <m/>
    <m/>
  </r>
  <r>
    <x v="105"/>
    <x v="4"/>
    <x v="0"/>
    <x v="1"/>
    <s v="820-029"/>
    <s v="Mango anclaje rápido, corto-mini implante"/>
    <x v="1"/>
    <n v="52006"/>
    <n v="-2"/>
    <n v="647360"/>
    <n v="-5440000"/>
    <s v="COP"/>
    <m/>
    <s v="20240043"/>
    <s v="Luis Medrano (Mexico)"/>
    <m/>
    <s v="Catalina"/>
  </r>
  <r>
    <x v="105"/>
    <x v="4"/>
    <x v="0"/>
    <x v="1"/>
    <s v="820-031"/>
    <s v="Extensión mini implante"/>
    <x v="2"/>
    <m/>
    <n v="-2"/>
    <n v="102340"/>
    <n v="-860000"/>
    <s v="COP"/>
    <m/>
    <s v="20240043"/>
    <s v="Luis Medrano (Mexico)"/>
    <m/>
    <s v="Catalina"/>
  </r>
  <r>
    <x v="105"/>
    <x v="8"/>
    <x v="0"/>
    <x v="1"/>
    <s v="820-031"/>
    <s v="Extensión mini implante"/>
    <x v="2"/>
    <m/>
    <n v="-2"/>
    <n v="102340"/>
    <n v="-860000"/>
    <s v="COP"/>
    <m/>
    <s v="20240043"/>
    <s v="Luis Medrano (Mexico)"/>
    <m/>
    <s v="Catalina"/>
  </r>
  <r>
    <x v="105"/>
    <x v="4"/>
    <x v="1"/>
    <x v="1"/>
    <s v="TSXX-LOA2012"/>
    <s v="TORNILLO SOLUTION LOGIC-A 2.0 MM X 12 MM"/>
    <x v="16"/>
    <s v="EE160214X1"/>
    <n v="-6"/>
    <n v="51750"/>
    <n v="4140000"/>
    <s v="COP"/>
    <m/>
    <s v="20240043"/>
    <s v="Luis Medrano (Mexico)"/>
    <m/>
    <m/>
  </r>
  <r>
    <x v="105"/>
    <x v="4"/>
    <x v="1"/>
    <x v="1"/>
    <s v="TSXX-LOA2014"/>
    <s v="TORNILLO SOLUTION LOGIC-A 2.0 MM X 14 MM"/>
    <x v="8"/>
    <s v="EE162878X1"/>
    <n v="-4"/>
    <n v="51750"/>
    <n v="-207000"/>
    <s v="COP"/>
    <m/>
    <s v="20240044"/>
    <s v="Carlos Bello (Venezuela)"/>
    <m/>
    <m/>
  </r>
  <r>
    <x v="105"/>
    <x v="4"/>
    <x v="1"/>
    <x v="1"/>
    <s v="TSXX-LOA2017"/>
    <s v="TORNILLO SOLUTION LOGIC-A 2.0 MM X 17 MM"/>
    <x v="12"/>
    <s v="EE148379X1"/>
    <n v="-2"/>
    <n v="51750"/>
    <n v="-103500"/>
    <s v="COP"/>
    <m/>
    <s v="20240044"/>
    <s v="Carlos Bello (Venezuela)"/>
    <m/>
    <m/>
  </r>
  <r>
    <x v="105"/>
    <x v="4"/>
    <x v="1"/>
    <x v="1"/>
    <s v="TSXX-LOA2012"/>
    <s v="TORNILLO SOLUTION LOGIC-A 2.0 MM X 12 MM"/>
    <x v="16"/>
    <s v="EE160214X1"/>
    <n v="-4"/>
    <n v="51750"/>
    <n v="-207000"/>
    <s v="COP"/>
    <m/>
    <s v="20240044"/>
    <s v="Carlos Bello (Venezuela)"/>
    <m/>
    <m/>
  </r>
  <r>
    <x v="102"/>
    <x v="3"/>
    <x v="1"/>
    <x v="0"/>
    <s v="A-1PL-212010"/>
    <s v="A-1PL  Anchorage  Screw 2.0 x 10 mm, Round Hole"/>
    <x v="7"/>
    <s v=" L230601001"/>
    <n v="4"/>
    <n v="69131"/>
    <n v="276524"/>
    <m/>
    <m/>
    <m/>
    <m/>
    <s v="Devolucion Mauricio Arbelaez"/>
    <m/>
  </r>
  <r>
    <x v="106"/>
    <x v="3"/>
    <x v="1"/>
    <x v="1"/>
    <s v="TSXX-LOA2014"/>
    <s v="TORNILLO SOLUTION LOGIC-A 2.0 MM X 14 MM"/>
    <x v="8"/>
    <s v="EE162878X1"/>
    <n v="45"/>
    <n v="51750"/>
    <n v="6727500"/>
    <s v="COP"/>
    <m/>
    <m/>
    <m/>
    <s v="Devolucion prestamo Silvia (Orthopremium) no fuero usados"/>
    <m/>
  </r>
  <r>
    <x v="106"/>
    <x v="3"/>
    <x v="1"/>
    <x v="1"/>
    <s v="TSXX-LOA2014"/>
    <s v="TORNILLO SOLUTION LOGIC-A 2.0 MM X 14 MM"/>
    <x v="8"/>
    <s v="EE148373X1"/>
    <n v="15"/>
    <n v="51750"/>
    <n v="3105000"/>
    <s v="COP"/>
    <m/>
    <m/>
    <m/>
    <s v="Devolucion prestamo Silvia (Orthopremium) no fuero usados"/>
    <m/>
  </r>
  <r>
    <x v="107"/>
    <x v="4"/>
    <x v="1"/>
    <x v="0"/>
    <s v="A-1PL-211508"/>
    <s v="A-1PL  Anchorage  Screw 1.5 x 8 mm, Round Hole"/>
    <x v="5"/>
    <s v=" L230509301"/>
    <n v="-11"/>
    <n v="69131"/>
    <n v="-760441"/>
    <s v="COP"/>
    <m/>
    <n v="20240046"/>
    <s v="MediLine (JJ Grand Prix - Guatemala)"/>
    <m/>
    <m/>
  </r>
  <r>
    <x v="107"/>
    <x v="4"/>
    <x v="1"/>
    <x v="0"/>
    <s v="A-1PL-211508"/>
    <s v="A-1PL  Anchorage  Screw 1.5 x 8 mm, Round Hole"/>
    <x v="5"/>
    <s v="L230602201"/>
    <n v="-4"/>
    <n v="14.268493150684932"/>
    <n v="-57.07397260273973"/>
    <s v="USD"/>
    <m/>
    <n v="20240046"/>
    <s v="MediLine (JJ Grand Prix - Guatemala)"/>
    <m/>
    <m/>
  </r>
  <r>
    <x v="104"/>
    <x v="2"/>
    <x v="1"/>
    <x v="1"/>
    <s v="TSXX-LOA2010"/>
    <s v="TORNILLO SOLUTION LOGIC-A 2.0 MM X 10 MM"/>
    <x v="7"/>
    <s v="EE167604X1"/>
    <n v="100"/>
    <n v="51750"/>
    <n v="5175000"/>
    <s v="COP"/>
    <s v="SAMPEDRO FV 130605"/>
    <m/>
    <m/>
    <m/>
    <m/>
  </r>
  <r>
    <x v="108"/>
    <x v="4"/>
    <x v="0"/>
    <x v="0"/>
    <n v="3308050"/>
    <s v="Handle Universal "/>
    <x v="17"/>
    <s v="NA"/>
    <n v="-2"/>
    <n v="505243.49166666658"/>
    <n v="-1010486.9833333332"/>
    <s v="COP"/>
    <m/>
    <n v="20240046"/>
    <s v="MediLine (JJ Grand Prix - Guatemala)"/>
    <m/>
    <m/>
  </r>
  <r>
    <x v="108"/>
    <x v="4"/>
    <x v="0"/>
    <x v="0"/>
    <n v="3318235"/>
    <s v="Universal Extension (A-1PII long blade)"/>
    <x v="2"/>
    <s v="NA"/>
    <n v="-2"/>
    <n v="126823.496"/>
    <n v="2536469.92"/>
    <s v="COP"/>
    <m/>
    <n v="20240046"/>
    <s v="MediLine (JJ Grand Prix - Guatemala)"/>
    <m/>
    <m/>
  </r>
  <r>
    <x v="107"/>
    <x v="4"/>
    <x v="1"/>
    <x v="0"/>
    <s v="A-1PL-212012"/>
    <s v="A-1PL  Anchorage  Screw 2.0 x 12 mm, Round Hole"/>
    <x v="16"/>
    <s v="L230307201"/>
    <n v="-6"/>
    <n v="14.268493150684932"/>
    <n v="-85.610958904109594"/>
    <s v="USD"/>
    <m/>
    <s v="20240047"/>
    <s v="MediLine (JJ Grand Prix - Guatemala)"/>
    <m/>
    <m/>
  </r>
  <r>
    <x v="107"/>
    <x v="4"/>
    <x v="1"/>
    <x v="0"/>
    <s v="A-1PIZC-212014"/>
    <s v="A-1P IZC  Anchorage  Screw 2.0 x 14 mm, Half Threaded, Round Hole"/>
    <x v="20"/>
    <s v="L230905901"/>
    <n v="-25"/>
    <n v="18.345205479452055"/>
    <n v="-458.63013698630135"/>
    <s v="USD"/>
    <m/>
    <s v="20240047"/>
    <s v="MediLine (JJ Grand Prix - Guatemala)"/>
    <m/>
    <m/>
  </r>
  <r>
    <x v="107"/>
    <x v="4"/>
    <x v="0"/>
    <x v="0"/>
    <n v="3318235"/>
    <s v="Universal Extension (A-1PII long blade)"/>
    <x v="2"/>
    <s v="NA"/>
    <n v="-2"/>
    <n v="126823.496"/>
    <n v="-253646.992"/>
    <s v="COP"/>
    <m/>
    <s v="20240047"/>
    <s v="MediLine (JJ Grand Prix - Guatemala)"/>
    <m/>
    <m/>
  </r>
  <r>
    <x v="109"/>
    <x v="5"/>
    <x v="1"/>
    <x v="1"/>
    <s v="TSXX-LOA2010"/>
    <s v="TORNILLO SOLUTION LOGIC-A 2.0 MM X 10 MM"/>
    <x v="7"/>
    <s v="EE148352X1"/>
    <n v="-3"/>
    <n v="51750"/>
    <n v="3105000"/>
    <s v="COP"/>
    <m/>
    <m/>
    <s v="Virginia - uso consultorio Elsa Arango"/>
    <m/>
    <m/>
  </r>
  <r>
    <x v="110"/>
    <x v="4"/>
    <x v="1"/>
    <x v="1"/>
    <s v="TSXX-LOA2008"/>
    <s v="TORNILLO SOLUTION LOGIC-A 2.0 MM X 8.0 MM"/>
    <x v="6"/>
    <s v="EE152481X1"/>
    <n v="-25"/>
    <n v="51750"/>
    <n v="-1293750"/>
    <s v="COP"/>
    <m/>
    <n v="20240048"/>
    <s v="Dr. Pedro Carballo (El Salvador-Jattin)"/>
    <m/>
    <m/>
  </r>
  <r>
    <x v="110"/>
    <x v="4"/>
    <x v="1"/>
    <x v="1"/>
    <s v="TSXX-LOA2012"/>
    <s v="TORNILLO SOLUTION LOGIC-A 2.0 MM X 12 MM"/>
    <x v="16"/>
    <s v="EE162877X1"/>
    <n v="-20"/>
    <n v="51750"/>
    <n v="-1035000"/>
    <s v="COP"/>
    <m/>
    <n v="20240048"/>
    <s v="Dr. Pedro Carballo (El Salvador-Jattin)"/>
    <m/>
    <m/>
  </r>
  <r>
    <x v="110"/>
    <x v="4"/>
    <x v="1"/>
    <x v="1"/>
    <s v="TSXX-LOA2014"/>
    <s v="TORNILLO SOLUTION LOGIC-A 2.0 MM X 14 MM"/>
    <x v="8"/>
    <s v="EE162878X1"/>
    <n v="-20"/>
    <n v="51750"/>
    <n v="-1035000"/>
    <s v="COP"/>
    <m/>
    <n v="20240048"/>
    <s v="Dr. Pedro Carballo (El Salvador-Jattin)"/>
    <m/>
    <m/>
  </r>
  <r>
    <x v="111"/>
    <x v="5"/>
    <x v="1"/>
    <x v="1"/>
    <s v="TSXX-LOA2030"/>
    <s v="TORNILLO SOLUTION LOGIC-A 2.0 MM X 30 MM"/>
    <x v="27"/>
    <s v="EE160218X1"/>
    <n v="-3"/>
    <n v="51750"/>
    <n v="-155250"/>
    <s v="COP"/>
    <m/>
    <m/>
    <s v="Uso consultorio Dra Elsa"/>
    <m/>
    <m/>
  </r>
  <r>
    <x v="111"/>
    <x v="5"/>
    <x v="1"/>
    <x v="1"/>
    <s v="TSXX-LOA2025"/>
    <s v="TORNILLO SOLUTION LOGIC-A 2.0 MM X 25 MM"/>
    <x v="26"/>
    <s v="EE160217X1"/>
    <n v="-1"/>
    <n v="60750"/>
    <n v="-60750"/>
    <s v="COP"/>
    <m/>
    <m/>
    <s v="Uso consultorio Dra Elsa"/>
    <m/>
    <m/>
  </r>
  <r>
    <x v="107"/>
    <x v="4"/>
    <x v="1"/>
    <x v="0"/>
    <s v="A-1PL-212010"/>
    <s v="A-1PL  Anchorage  Screw 2.0 x 10 mm, Round Hole"/>
    <x v="7"/>
    <s v="L230601001"/>
    <n v="-6"/>
    <n v="69131"/>
    <n v="-414786"/>
    <s v="COP"/>
    <m/>
    <n v="20240046"/>
    <s v="MediLine (JJ Grand Prix - Guatemala)"/>
    <m/>
    <m/>
  </r>
  <r>
    <x v="110"/>
    <x v="4"/>
    <x v="1"/>
    <x v="1"/>
    <s v="TSXX-LOA2010"/>
    <s v="TORNILLO SOLUTION LOGIC-A 2.0 MM X 10 MM"/>
    <x v="7"/>
    <s v="EE148352X1"/>
    <n v="-20"/>
    <n v="51750"/>
    <n v="-1035000"/>
    <s v="COP"/>
    <m/>
    <n v="20240048"/>
    <s v="Dr. Pedro Carballo (El Salvador-Jattin)"/>
    <m/>
    <m/>
  </r>
  <r>
    <x v="112"/>
    <x v="4"/>
    <x v="1"/>
    <x v="1"/>
    <s v="TSXX-LOA2012"/>
    <s v="TORNILLO SOLUTION LOGIC-A 2.0 MM X 12 MM"/>
    <x v="16"/>
    <s v="EE162877X1"/>
    <n v="-20"/>
    <n v="51750"/>
    <n v="-1035000"/>
    <s v="COP"/>
    <m/>
    <s v="20240050"/>
    <s v="Medicona SRL (Guillermo Ramírez-Rep Dominicana)"/>
    <m/>
    <m/>
  </r>
  <r>
    <x v="112"/>
    <x v="4"/>
    <x v="1"/>
    <x v="0"/>
    <s v="A-1PL-212012"/>
    <s v="A-1PL  Anchorage  Screw 2.0 x 12 mm, Round Hole"/>
    <x v="16"/>
    <s v="L230307201"/>
    <n v="-20"/>
    <n v="14.268493150684932"/>
    <n v="-285.36986301369865"/>
    <s v="USD"/>
    <m/>
    <s v="20240050"/>
    <s v="Medicona SRL (Guillermo Ramírez-Rep Dominicana)"/>
    <m/>
    <m/>
  </r>
  <r>
    <x v="112"/>
    <x v="4"/>
    <x v="0"/>
    <x v="0"/>
    <n v="3308050"/>
    <s v="Handle Universal "/>
    <x v="17"/>
    <s v="NA"/>
    <n v="-3"/>
    <n v="104.3726235741445"/>
    <n v="-313.11787072243351"/>
    <s v="USD"/>
    <m/>
    <s v="20240052"/>
    <s v="Dr Carlos Ramiro Llusca (Ecuador)"/>
    <m/>
    <m/>
  </r>
  <r>
    <x v="112"/>
    <x v="4"/>
    <x v="0"/>
    <x v="0"/>
    <n v="3318235"/>
    <s v="Universal Extension (A-1PII long blade)"/>
    <x v="2"/>
    <s v="NA"/>
    <n v="-5"/>
    <n v="126823.496"/>
    <n v="2536469.92"/>
    <s v="COP"/>
    <m/>
    <s v="20240052"/>
    <s v="Dr Carlos Ramiro Llusca (Ecuador)"/>
    <m/>
    <m/>
  </r>
  <r>
    <x v="112"/>
    <x v="4"/>
    <x v="0"/>
    <x v="1"/>
    <s v="820-029"/>
    <s v="Mango anclaje rápido, corto-mini implante"/>
    <x v="1"/>
    <n v="52006"/>
    <n v="-2"/>
    <n v="647360"/>
    <n v="27200000"/>
    <s v="COP"/>
    <m/>
    <s v="20240052"/>
    <s v="Dr Carlos Ramiro Llusca (Ecuador)"/>
    <m/>
    <m/>
  </r>
  <r>
    <x v="112"/>
    <x v="4"/>
    <x v="0"/>
    <x v="1"/>
    <s v="820-031"/>
    <s v="Extensión mini implante"/>
    <x v="2"/>
    <s v="NA"/>
    <n v="-2"/>
    <n v="102340"/>
    <n v="6880000"/>
    <s v="COP"/>
    <m/>
    <s v="20240052"/>
    <s v="Dr Carlos Ramiro Llusca (Ecuador)"/>
    <m/>
    <m/>
  </r>
  <r>
    <x v="112"/>
    <x v="4"/>
    <x v="1"/>
    <x v="0"/>
    <s v="A-1PL-211508"/>
    <s v="A-1PL  Anchorage  Screw 1.5 x 8 mm, Round Hole"/>
    <x v="5"/>
    <s v="L230602201"/>
    <n v="-8"/>
    <n v="14.268493150684932"/>
    <n v="2356643.94893617"/>
    <s v="USD"/>
    <m/>
    <s v="20240052"/>
    <s v="Dr Carlos Ramiro Llusca (Ecuador)"/>
    <m/>
    <m/>
  </r>
  <r>
    <x v="112"/>
    <x v="4"/>
    <x v="1"/>
    <x v="0"/>
    <s v="A-1PIZC-212017"/>
    <s v="A-1P IZC  Anchorage  Screw 2.0 x 17 mm, Half Threaded, Round Hole"/>
    <x v="18"/>
    <s v=" L230500801"/>
    <n v="-7"/>
    <n v="75398.578723404251"/>
    <n v="8888200"/>
    <s v="COP"/>
    <m/>
    <s v="20240052"/>
    <s v="Dr Carlos Ramiro Llusca (Ecuador)"/>
    <m/>
    <m/>
  </r>
  <r>
    <x v="112"/>
    <x v="4"/>
    <x v="1"/>
    <x v="1"/>
    <s v="TSXX-LOA2008"/>
    <s v="TORNILLO SOLUTION LOGIC-A 2.0 MM X 8.0 MM"/>
    <x v="6"/>
    <s v="EE152481X1"/>
    <n v="-2"/>
    <n v="51750"/>
    <n v="-103500"/>
    <s v="COP"/>
    <m/>
    <s v="20240052"/>
    <s v="Dr Carlos Ramiro Llusca (Ecuador)"/>
    <m/>
    <m/>
  </r>
  <r>
    <x v="112"/>
    <x v="4"/>
    <x v="1"/>
    <x v="1"/>
    <s v="TSXX-LOA2010"/>
    <s v="TORNILLO SOLUTION LOGIC-A 2.0 MM X 10 MM"/>
    <x v="7"/>
    <s v="EE148352X1"/>
    <n v="-5"/>
    <n v="51750"/>
    <n v="-258750"/>
    <s v="COP"/>
    <m/>
    <s v="20240050"/>
    <s v="Medicona SRL (Guillermo Ramírez-Rep Dominicana)"/>
    <m/>
    <m/>
  </r>
  <r>
    <x v="112"/>
    <x v="4"/>
    <x v="1"/>
    <x v="1"/>
    <s v="TSXX-LOART2012"/>
    <s v="TORNILLO SOLUTION LOGIC-A ROSCA TOTAL 2.0MM X 12MM"/>
    <x v="14"/>
    <s v="EE148385X1"/>
    <n v="-10"/>
    <n v="51750"/>
    <n v="11500000"/>
    <s v="COP"/>
    <m/>
    <s v="20240052"/>
    <s v="Dr Carlos Ramiro Llusca (Ecuador)"/>
    <m/>
    <m/>
  </r>
  <r>
    <x v="112"/>
    <x v="4"/>
    <x v="1"/>
    <x v="1"/>
    <s v="TSXX-LOA2012"/>
    <s v="TORNILLO SOLUTION LOGIC-A 2.0 MM X 12 MM"/>
    <x v="16"/>
    <s v="EE167602X1"/>
    <n v="-10"/>
    <n v="51750"/>
    <n v="7762500"/>
    <s v="COP"/>
    <m/>
    <s v="20240052"/>
    <s v="Dr Carlos Ramiro Llusca (Ecuador)"/>
    <m/>
    <m/>
  </r>
  <r>
    <x v="112"/>
    <x v="4"/>
    <x v="1"/>
    <x v="0"/>
    <s v="A-1PL-212012"/>
    <s v="A-1PL  Anchorage  Screw 2.0 x 12 mm, Round Hole"/>
    <x v="16"/>
    <s v="L230307201"/>
    <n v="-4"/>
    <n v="14.268493150684932"/>
    <n v="-57.07397260273973"/>
    <s v="USD"/>
    <m/>
    <s v="20240052"/>
    <s v="Dr Carlos Ramiro Llusca (Ecuador)"/>
    <m/>
    <m/>
  </r>
  <r>
    <x v="113"/>
    <x v="4"/>
    <x v="0"/>
    <x v="0"/>
    <s v="Llave Corta"/>
    <s v="Llave corta 3rd Generation Rapid Palatal Expansion #11 set"/>
    <x v="37"/>
    <m/>
    <n v="-1"/>
    <n v="286149.49600000004"/>
    <n v="-286149.49600000004"/>
    <s v="COP"/>
    <m/>
    <s v="20240054"/>
    <s v="Beatriz E Erazo Urrea"/>
    <m/>
    <m/>
  </r>
  <r>
    <x v="112"/>
    <x v="4"/>
    <x v="1"/>
    <x v="0"/>
    <s v="A-1PL-212010"/>
    <s v="A-1PL  Anchorage  Screw 2.0 x 10 mm, Round Hole"/>
    <x v="7"/>
    <s v=" L230601001"/>
    <n v="-5"/>
    <n v="69131"/>
    <n v="-345655"/>
    <s v="COP"/>
    <m/>
    <s v="20240050"/>
    <s v="Medicona SRL (Guillermo Ramírez-Rep Dominicana)"/>
    <m/>
    <m/>
  </r>
  <r>
    <x v="112"/>
    <x v="4"/>
    <x v="1"/>
    <x v="0"/>
    <s v="A-1PL-212012"/>
    <s v="A-1PL  Anchorage  Screw 2.0 x 12 mm, Round Hole"/>
    <x v="16"/>
    <s v="L231002601"/>
    <n v="-10"/>
    <n v="58916.098723404248"/>
    <n v="589160.98723404249"/>
    <s v="COP"/>
    <m/>
    <s v="20240052"/>
    <s v="Dr Carlos Ramiro Llusca (Ecuador)"/>
    <s v="Prestamos por parte de Orthopremium"/>
    <m/>
  </r>
  <r>
    <x v="112"/>
    <x v="4"/>
    <x v="1"/>
    <x v="1"/>
    <s v="TSXX-LOA2010"/>
    <s v="TORNILLO SOLUTION LOGIC-A 2.0 MM X 10 MM"/>
    <x v="7"/>
    <s v="EE148352X1"/>
    <n v="-3"/>
    <n v="51750"/>
    <n v="3105000"/>
    <s v="COP"/>
    <m/>
    <s v="20240052"/>
    <s v="Dr Carlos Ramiro Llusca (Ecuador)"/>
    <m/>
    <m/>
  </r>
  <r>
    <x v="114"/>
    <x v="4"/>
    <x v="1"/>
    <x v="1"/>
    <s v="TSXX-LOA2008"/>
    <s v="TORNILLO SOLUTION LOGIC-A 2.0 MM X 8.0 MM"/>
    <x v="6"/>
    <s v="EE167605X1"/>
    <n v="-40"/>
    <n v="51750"/>
    <n v="2587500"/>
    <s v="COP"/>
    <m/>
    <s v="20240055"/>
    <s v="COIDES"/>
    <m/>
    <m/>
  </r>
  <r>
    <x v="114"/>
    <x v="4"/>
    <x v="1"/>
    <x v="1"/>
    <s v="TSXX-LOART2012"/>
    <s v="TORNILLO SOLUTION LOGIC-A ROSCA TOTAL 2.0MM X 12MM"/>
    <x v="14"/>
    <s v="EE148385X1"/>
    <n v="-40"/>
    <n v="51750"/>
    <n v="-2070000"/>
    <s v="COP"/>
    <m/>
    <s v="20240055"/>
    <s v="COIDES"/>
    <m/>
    <m/>
  </r>
  <r>
    <x v="114"/>
    <x v="4"/>
    <x v="1"/>
    <x v="1"/>
    <s v="TSXX-LOA2014"/>
    <s v="TORNILLO SOLUTION LOGIC-A 2.0 MM X 14 MM"/>
    <x v="8"/>
    <s v="EE162878X1"/>
    <n v="-80"/>
    <n v="51750"/>
    <n v="-4140000"/>
    <s v="COP"/>
    <m/>
    <s v="20240055"/>
    <s v="COIDES"/>
    <m/>
    <m/>
  </r>
  <r>
    <x v="114"/>
    <x v="4"/>
    <x v="0"/>
    <x v="1"/>
    <s v="820-029"/>
    <s v="Mango anclaje rápido, corto-mini implante"/>
    <x v="1"/>
    <n v="52006"/>
    <n v="-4"/>
    <n v="647360"/>
    <n v="-2589440"/>
    <s v="COP"/>
    <m/>
    <s v="20240055"/>
    <s v="COIDES"/>
    <m/>
    <m/>
  </r>
  <r>
    <x v="114"/>
    <x v="4"/>
    <x v="0"/>
    <x v="1"/>
    <s v="820-031"/>
    <s v="Extensión mini implante"/>
    <x v="2"/>
    <s v="NA"/>
    <n v="-4"/>
    <n v="102340"/>
    <n v="-409360"/>
    <s v="COP"/>
    <m/>
    <s v="20240055"/>
    <s v="COIDES"/>
    <m/>
    <m/>
  </r>
  <r>
    <x v="114"/>
    <x v="4"/>
    <x v="1"/>
    <x v="1"/>
    <s v="TSXX-LOA2012"/>
    <s v="TORNILLO SOLUTION LOGIC-A 2.0 MM X 12 MM"/>
    <x v="16"/>
    <s v="EE167602X1"/>
    <n v="-40"/>
    <n v="51750"/>
    <n v="-2070000"/>
    <s v="COP"/>
    <m/>
    <s v="20240055"/>
    <s v="COIDES"/>
    <m/>
    <m/>
  </r>
  <r>
    <x v="114"/>
    <x v="5"/>
    <x v="1"/>
    <x v="1"/>
    <s v="TSXX-LOA2012"/>
    <s v="TORNILLO SOLUTION LOGIC-A 2.0 MM X 12 MM"/>
    <x v="16"/>
    <s v="EE156002X1"/>
    <n v="-2"/>
    <n v="51750"/>
    <n v="-103500"/>
    <s v="COP"/>
    <m/>
    <m/>
    <s v="Uso consultorio Dra Elsa"/>
    <m/>
    <m/>
  </r>
  <r>
    <x v="114"/>
    <x v="5"/>
    <x v="1"/>
    <x v="1"/>
    <s v="TSXX-LOA2012"/>
    <s v="TORNILLO SOLUTION LOGIC-A 2.0 MM X 12 MM"/>
    <x v="16"/>
    <s v="EE160214X1"/>
    <n v="-1"/>
    <n v="51750"/>
    <n v="-51750"/>
    <s v="COP"/>
    <m/>
    <m/>
    <s v="Uso consultorio Dra Elsa"/>
    <m/>
    <m/>
  </r>
  <r>
    <x v="112"/>
    <x v="3"/>
    <x v="1"/>
    <x v="0"/>
    <s v="A-1PL-212012"/>
    <s v="A-1PL  Anchorage  Screw 2.0 x 12 mm, Round Hole"/>
    <x v="16"/>
    <s v="L231002601"/>
    <n v="10"/>
    <n v="58916.098723404248"/>
    <n v="589160.98723404249"/>
    <s v="COP"/>
    <m/>
    <m/>
    <m/>
    <s v="Prestamo por parte de Orthopremium"/>
    <m/>
  </r>
  <r>
    <x v="115"/>
    <x v="4"/>
    <x v="1"/>
    <x v="0"/>
    <s v="A-1PL-211508"/>
    <s v="A-1PL  Anchorage  Screw 1.5 x 8 mm, Round Hole"/>
    <x v="5"/>
    <s v="L230602201"/>
    <n v="-15"/>
    <n v="14.268493150684932"/>
    <n v="-214.02739726027397"/>
    <s v="USD"/>
    <m/>
    <s v="20240056"/>
    <s v="JESUS RODRIGUEZ RIOS (MEXICO)"/>
    <m/>
    <m/>
  </r>
  <r>
    <x v="115"/>
    <x v="4"/>
    <x v="1"/>
    <x v="0"/>
    <s v="A-1PL-212008"/>
    <s v="A-1PL  Anchorage  Screw 2.0 x 8 mm, Round Hole"/>
    <x v="6"/>
    <s v=" L230402901"/>
    <n v="-10"/>
    <n v="69131"/>
    <n v="-691310"/>
    <s v="COP"/>
    <m/>
    <s v="20240056"/>
    <s v="JESUS RODRIGUEZ RIOS (MEXICO)"/>
    <m/>
    <m/>
  </r>
  <r>
    <x v="114"/>
    <x v="4"/>
    <x v="1"/>
    <x v="1"/>
    <s v="TSXX-LOA2010"/>
    <s v="TORNILLO SOLUTION LOGIC-A 2.0 MM X 10 MM"/>
    <x v="7"/>
    <s v="EE162876X1"/>
    <n v="-40"/>
    <n v="51750"/>
    <n v="-2070000"/>
    <s v="COP"/>
    <m/>
    <s v="20240055"/>
    <s v="COIDES"/>
    <m/>
    <m/>
  </r>
  <r>
    <x v="115"/>
    <x v="4"/>
    <x v="1"/>
    <x v="0"/>
    <s v="A-1PS-222012"/>
    <s v="A-1P Anchorage  Screw 2.0 x 12 mm, Square Hole"/>
    <x v="9"/>
    <s v="L220601301"/>
    <n v="-10"/>
    <n v="104000"/>
    <n v="-1040000"/>
    <s v="COP"/>
    <m/>
    <s v="20240056"/>
    <s v="JESUS RODRIGUEZ RIOS (MEXICO)"/>
    <m/>
    <m/>
  </r>
  <r>
    <x v="115"/>
    <x v="4"/>
    <x v="1"/>
    <x v="0"/>
    <s v="A-1PIZC-212014"/>
    <s v="A-1P IZC  Anchorage  Screw 2.0 x 14 mm, Half Threaded, Round Hole"/>
    <x v="20"/>
    <s v="L230905901"/>
    <n v="-15"/>
    <n v="18.345205479452055"/>
    <n v="-275.17808219178085"/>
    <s v="USD"/>
    <m/>
    <s v="20240056"/>
    <s v="JESUS RODRIGUEZ RIOS (MEXICO)"/>
    <m/>
    <m/>
  </r>
  <r>
    <x v="115"/>
    <x v="4"/>
    <x v="1"/>
    <x v="1"/>
    <s v="TSXX-LOA2008"/>
    <s v="TORNILLO SOLUTION LOGIC-A 2.0 MM X 8.0 MM"/>
    <x v="6"/>
    <s v="EE167605X1"/>
    <n v="-5"/>
    <n v="51750"/>
    <n v="-258750"/>
    <s v="COP"/>
    <m/>
    <s v="20240057"/>
    <s v="Smile Arc (Panamá - Dr Martinelli)"/>
    <m/>
    <m/>
  </r>
  <r>
    <x v="115"/>
    <x v="4"/>
    <x v="1"/>
    <x v="1"/>
    <s v="TSXX-LOART2012"/>
    <s v="TORNILLO SOLUTION LOGIC-A ROSCA TOTAL 2.0MM X 12MM"/>
    <x v="14"/>
    <s v="EE148385X1"/>
    <n v="-2"/>
    <n v="51750"/>
    <n v="-103500"/>
    <s v="COP"/>
    <m/>
    <s v="20240057"/>
    <s v="Smile Arc (Panamá - Dr Martinelli)"/>
    <m/>
    <m/>
  </r>
  <r>
    <x v="115"/>
    <x v="4"/>
    <x v="1"/>
    <x v="0"/>
    <s v="A-1PL-211508"/>
    <s v="A-1PL  Anchorage  Screw 1.5 x 8 mm, Round Hole"/>
    <x v="5"/>
    <s v="L230602201"/>
    <n v="-13"/>
    <n v="14.268493150684932"/>
    <n v="-185.49041095890414"/>
    <s v="USD"/>
    <m/>
    <s v="20240057"/>
    <s v="Smile Arc (Panamá - Dr Martinelli)"/>
    <m/>
    <m/>
  </r>
  <r>
    <x v="115"/>
    <x v="4"/>
    <x v="1"/>
    <x v="0"/>
    <s v="A-1PL-212008"/>
    <s v="A-1PL  Anchorage  Screw 2.0 x 8 mm, Round Hole"/>
    <x v="6"/>
    <s v=" L230402901"/>
    <n v="-5"/>
    <n v="69131"/>
    <n v="-345655"/>
    <s v="COP"/>
    <m/>
    <s v="20240057"/>
    <s v="Smile Arc (Panamá - Dr Martinelli)"/>
    <m/>
    <m/>
  </r>
  <r>
    <x v="115"/>
    <x v="4"/>
    <x v="1"/>
    <x v="0"/>
    <s v="A-1PS-222012"/>
    <s v="A-1P Anchorage  Screw 2.0 x 12 mm, Square Hole"/>
    <x v="9"/>
    <s v="L220601301"/>
    <n v="-12"/>
    <n v="104000"/>
    <n v="-1248000"/>
    <s v="COP"/>
    <m/>
    <s v="20240057"/>
    <s v="Smile Arc (Panamá - Dr Martinelli)"/>
    <m/>
    <m/>
  </r>
  <r>
    <x v="115"/>
    <x v="4"/>
    <x v="1"/>
    <x v="0"/>
    <s v="A-1PIZC-212017"/>
    <s v="A-1P IZC  Anchorage  Screw 2.0 x 17 mm, Half Threaded, Round Hole"/>
    <x v="18"/>
    <s v=" L230500801"/>
    <n v="-4"/>
    <n v="75398.578723404251"/>
    <n v="-301594.314893617"/>
    <s v="COP"/>
    <m/>
    <s v="20240057"/>
    <s v="Smile Arc (Panamá - Dr Martinelli)"/>
    <m/>
    <m/>
  </r>
  <r>
    <x v="115"/>
    <x v="4"/>
    <x v="0"/>
    <x v="0"/>
    <n v="3318225"/>
    <s v="Blade for Engine"/>
    <x v="19"/>
    <s v="NA"/>
    <n v="-2"/>
    <n v="206486.49600000001"/>
    <n v="-2064864.9600000002"/>
    <s v="COP"/>
    <m/>
    <s v="20240057"/>
    <s v="Smile Arc (Panamá - Dr Martinelli)"/>
    <m/>
    <m/>
  </r>
  <r>
    <x v="115"/>
    <x v="4"/>
    <x v="1"/>
    <x v="1"/>
    <s v="TSXX-LOA2012"/>
    <s v="TORNILLO SOLUTION LOGIC-A 2.0 MM X 12 MM"/>
    <x v="16"/>
    <s v="EE167602X1"/>
    <n v="-5"/>
    <n v="51750"/>
    <n v="-258750"/>
    <s v="COP"/>
    <m/>
    <s v="20240057"/>
    <s v="Smile Arc (Panamá - Dr Martinelli)"/>
    <m/>
    <m/>
  </r>
  <r>
    <x v="115"/>
    <x v="3"/>
    <x v="1"/>
    <x v="1"/>
    <s v="TSXX-LOA2012"/>
    <s v="TORNILLO SOLUTION LOGIC-A 2.0 MM X 12 MM"/>
    <x v="16"/>
    <s v="EE167602X1"/>
    <n v="-2"/>
    <n v="51750"/>
    <n v="-103500"/>
    <s v="COP"/>
    <m/>
    <m/>
    <s v="Prestamo Virginia Hurtado"/>
    <m/>
    <m/>
  </r>
  <r>
    <x v="115"/>
    <x v="3"/>
    <x v="1"/>
    <x v="1"/>
    <s v="TSXX-LOA2010"/>
    <s v="TORNILLO SOLUTION LOGIC-A 2.0 MM X 10 MM"/>
    <x v="7"/>
    <s v="EE148354X1"/>
    <n v="-2"/>
    <n v="51750"/>
    <n v="-103500"/>
    <s v="COP"/>
    <m/>
    <m/>
    <s v="Prestamo Virginia Hurtado"/>
    <m/>
    <m/>
  </r>
  <r>
    <x v="115"/>
    <x v="4"/>
    <x v="1"/>
    <x v="0"/>
    <s v="A-1PL-212010"/>
    <s v="A-1PL  Anchorage  Screw 2.0 x 10 mm, Round Hole"/>
    <x v="7"/>
    <s v=" L230601001"/>
    <n v="-10"/>
    <n v="69131"/>
    <n v="-691310"/>
    <s v="COP"/>
    <m/>
    <s v="20240056"/>
    <s v="JESUS RODRIGUEZ RIOS (MEXICO)"/>
    <m/>
    <m/>
  </r>
  <r>
    <x v="116"/>
    <x v="3"/>
    <x v="1"/>
    <x v="1"/>
    <s v="TSXX-LOA2012"/>
    <s v="TORNILLO SOLUTION LOGIC-A 2.0 MM X 12 MM"/>
    <x v="16"/>
    <s v="EE162880X1"/>
    <n v="2"/>
    <n v="51750"/>
    <n v="103500"/>
    <s v="COP"/>
    <m/>
    <m/>
    <s v="Devolucion Prestamo Virginia Hurtado 26-3"/>
    <m/>
    <m/>
  </r>
  <r>
    <x v="116"/>
    <x v="2"/>
    <x v="1"/>
    <x v="1"/>
    <s v="CAPXX-ATLA"/>
    <s v="CAP ADITAMENTO TORNILLO LOGIC-A"/>
    <x v="38"/>
    <s v="EE170780X1"/>
    <n v="60"/>
    <n v="45000"/>
    <n v="2700000"/>
    <s v="COP"/>
    <s v="SAMPEDRO FV 134144"/>
    <m/>
    <m/>
    <m/>
    <m/>
  </r>
  <r>
    <x v="116"/>
    <x v="1"/>
    <x v="1"/>
    <x v="1"/>
    <s v="CAPXX-ATLA"/>
    <s v="CAP ADITAMENTO TORNILLO LOGIC-A"/>
    <x v="38"/>
    <s v="EE170780X1"/>
    <n v="-40"/>
    <n v="45000"/>
    <n v="-1800000"/>
    <s v="COP"/>
    <m/>
    <m/>
    <s v="Envio Orthorichh para soldadura"/>
    <m/>
    <m/>
  </r>
  <r>
    <x v="116"/>
    <x v="3"/>
    <x v="1"/>
    <x v="1"/>
    <s v="TSXX-LOA2010"/>
    <s v="TORNILLO SOLUTION LOGIC-A 2.0 MM X 10 MM"/>
    <x v="7"/>
    <s v="EE162377X1"/>
    <n v="2"/>
    <n v="51750"/>
    <n v="103500"/>
    <s v="COP"/>
    <m/>
    <m/>
    <s v="Devolucion Prestamo Virginia Hurtado 26-3"/>
    <m/>
    <m/>
  </r>
  <r>
    <x v="117"/>
    <x v="1"/>
    <x v="1"/>
    <x v="1"/>
    <s v="TSXX-LOA2040"/>
    <s v="TORNILLO SOLUTION LOGIC-A 2.0 MM X 40 MM"/>
    <x v="29"/>
    <s v="CL160220X1"/>
    <n v="-3"/>
    <n v="60750"/>
    <n v="3037500"/>
    <s v="COP"/>
    <m/>
    <m/>
    <s v="Uso consultorios Dra Elsa entregado a Virginia Hurtado"/>
    <m/>
    <m/>
  </r>
  <r>
    <x v="117"/>
    <x v="1"/>
    <x v="1"/>
    <x v="1"/>
    <s v="TSXX-LOA2035"/>
    <s v="TORNILLO SOLUTION LOGIC-A 2.0 MM X 35 MM"/>
    <x v="28"/>
    <s v="EE160219X1"/>
    <n v="-2"/>
    <n v="60750"/>
    <n v="-121500"/>
    <s v="COP"/>
    <m/>
    <m/>
    <s v="Uso consultorios Dra Elsa entregado a Virginia Hurtado"/>
    <m/>
    <m/>
  </r>
  <r>
    <x v="117"/>
    <x v="1"/>
    <x v="1"/>
    <x v="1"/>
    <s v="TSXX-LOA2030"/>
    <s v="TORNILLO SOLUTION LOGIC-A 2.0 MM X 30 MM"/>
    <x v="27"/>
    <s v="EE160218X1"/>
    <n v="-4"/>
    <n v="60750"/>
    <n v="3037500"/>
    <s v="COP"/>
    <m/>
    <m/>
    <s v="Uso consultorios Dra Elsa entregado a Virginia Hurtado"/>
    <m/>
    <m/>
  </r>
  <r>
    <x v="117"/>
    <x v="1"/>
    <x v="1"/>
    <x v="1"/>
    <s v="TSXX-LOA2025"/>
    <s v="TORNILLO SOLUTION LOGIC-A 2.0 MM X 25 MM"/>
    <x v="26"/>
    <s v="EE160217X1"/>
    <n v="-4"/>
    <n v="60750"/>
    <n v="-243000"/>
    <s v="COP"/>
    <m/>
    <m/>
    <s v="Uso consultorios Dra Elsa entregado a Virginia Hurtado"/>
    <m/>
    <m/>
  </r>
  <r>
    <x v="117"/>
    <x v="1"/>
    <x v="1"/>
    <x v="1"/>
    <s v="TSXX-LOA2014"/>
    <s v="TORNILLO SOLUTION LOGIC-A 2.0 MM X 14 MM"/>
    <x v="8"/>
    <s v="EE148373X1"/>
    <n v="-2"/>
    <n v="51750"/>
    <n v="3105000"/>
    <s v="COP"/>
    <m/>
    <m/>
    <s v="Uso consultorios Dra Elsa entregado a Virginia Hurtado"/>
    <m/>
    <m/>
  </r>
  <r>
    <x v="117"/>
    <x v="1"/>
    <x v="1"/>
    <x v="1"/>
    <s v="TSXX-LOA2020"/>
    <s v="TORNILLO SOLUTION LOGIC-A 2.0 MM X 20 MM"/>
    <x v="25"/>
    <s v="EE160216X1"/>
    <n v="-4"/>
    <n v="60750"/>
    <n v="-243000"/>
    <s v="COP"/>
    <m/>
    <m/>
    <s v="Uso consultorios Dra Elsa entregado a Virginia Hurtado"/>
    <m/>
    <m/>
  </r>
  <r>
    <x v="117"/>
    <x v="1"/>
    <x v="1"/>
    <x v="1"/>
    <s v="TSXX-LOART2012"/>
    <s v="TORNILLO SOLUTION LOGIC-A ROSCA TOTAL 2.0 MM X 12 MM"/>
    <x v="14"/>
    <s v="EE148384X1"/>
    <n v="-2"/>
    <n v="51750"/>
    <n v="2587500"/>
    <s v="COP"/>
    <m/>
    <m/>
    <s v="Uso consultorios Dra Elsa entregado a Virginia Hurtado"/>
    <m/>
    <m/>
  </r>
  <r>
    <x v="117"/>
    <x v="1"/>
    <x v="1"/>
    <x v="1"/>
    <s v="TSXX-LOA2012"/>
    <s v="TORNILLO SOLUTION LOGIC-A 2.0 MM X 12 MM"/>
    <x v="16"/>
    <s v="EE162880X1"/>
    <n v="-2"/>
    <n v="51750"/>
    <n v="103500"/>
    <s v="COP"/>
    <m/>
    <m/>
    <s v="Uso consultorios Dra Elsa entregado a Virginia Hurtado"/>
    <m/>
    <m/>
  </r>
  <r>
    <x v="117"/>
    <x v="1"/>
    <x v="1"/>
    <x v="1"/>
    <s v="TSXX-LOA2012"/>
    <s v="TORNILLO SOLUTION LOGIC-A 2.0 MM X 12 MM"/>
    <x v="16"/>
    <s v="EE156002X1"/>
    <n v="-2"/>
    <n v="51750"/>
    <n v="2300000"/>
    <s v="COP"/>
    <m/>
    <m/>
    <s v="Uso consultorios Dra Elsa entregado a Virginia Hurtado"/>
    <m/>
    <m/>
  </r>
  <r>
    <x v="117"/>
    <x v="3"/>
    <x v="1"/>
    <x v="1"/>
    <s v="TSXX-LOA2030"/>
    <s v="TORNILLO SOLUTION LOGIC-A 2.0 MM X 30 MM"/>
    <x v="27"/>
    <s v="EE160218X1"/>
    <n v="-1"/>
    <n v="60750"/>
    <n v="3037500"/>
    <s v="COP"/>
    <m/>
    <m/>
    <s v="Prestamo Virginia Hurtado"/>
    <m/>
    <m/>
  </r>
  <r>
    <x v="117"/>
    <x v="3"/>
    <x v="1"/>
    <x v="1"/>
    <s v="TSXX-LOA2025"/>
    <s v="TORNILLO SOLUTION LOGIC-A 2.0 MM X 25 MM"/>
    <x v="26"/>
    <s v="EE160217X1"/>
    <n v="-1"/>
    <n v="60750"/>
    <n v="-60750"/>
    <s v="COP"/>
    <m/>
    <m/>
    <s v="Prestamo Virginia Hurtado"/>
    <m/>
    <m/>
  </r>
  <r>
    <x v="118"/>
    <x v="3"/>
    <x v="1"/>
    <x v="1"/>
    <s v="TSXX-LOA2010"/>
    <s v="TORNILLO SOLUTION LOGIC-A 2.0 MM X 10 MM"/>
    <x v="7"/>
    <s v="EE162377X1"/>
    <n v="-2"/>
    <n v="51750"/>
    <n v="103500"/>
    <s v="COP"/>
    <m/>
    <m/>
    <s v="Uso consultorio Dra Elsa entregado a Virginia Hurtado"/>
    <m/>
    <m/>
  </r>
  <r>
    <x v="119"/>
    <x v="3"/>
    <x v="1"/>
    <x v="1"/>
    <s v="TSXX-LOA2030"/>
    <s v="TORNILLO SOLUTION LOGIC-A 2.0 MM X 30 MM"/>
    <x v="27"/>
    <s v="EE160218X1"/>
    <n v="1"/>
    <n v="60750"/>
    <n v="3037500"/>
    <s v="COP"/>
    <m/>
    <m/>
    <s v="Devolucion Prestamo Virginia Hurtado"/>
    <m/>
    <m/>
  </r>
  <r>
    <x v="119"/>
    <x v="3"/>
    <x v="1"/>
    <x v="1"/>
    <s v="TSXX-LOA2025"/>
    <s v="TORNILLO SOLUTION LOGIC-A 2.0 MM X 25 MM"/>
    <x v="26"/>
    <s v="EE160217X1"/>
    <n v="1"/>
    <n v="60750"/>
    <n v="60750"/>
    <s v="COP"/>
    <m/>
    <m/>
    <s v="Devolucion Prestamo Virginia Hurtado"/>
    <m/>
    <m/>
  </r>
  <r>
    <x v="120"/>
    <x v="4"/>
    <x v="0"/>
    <x v="0"/>
    <n v="3318235"/>
    <s v="Universal Extension (A-1PII long blade)"/>
    <x v="2"/>
    <s v="NA"/>
    <n v="-4"/>
    <n v="126823.496"/>
    <n v="2536469.92"/>
    <s v="COP"/>
    <m/>
    <s v="20240061"/>
    <s v="Sideral Business (Perú - Roger Echaiz)"/>
    <m/>
    <m/>
  </r>
  <r>
    <x v="120"/>
    <x v="4"/>
    <x v="0"/>
    <x v="0"/>
    <n v="3318225"/>
    <s v="Blade for Engine"/>
    <x v="19"/>
    <s v="NA"/>
    <n v="-1"/>
    <n v="206486.49600000001"/>
    <n v="-2064864.9600000002"/>
    <s v="COP"/>
    <m/>
    <s v="20240061"/>
    <s v="Sideral Business (Perú - Roger Echaiz)"/>
    <m/>
    <m/>
  </r>
  <r>
    <x v="120"/>
    <x v="10"/>
    <x v="0"/>
    <x v="0"/>
    <n v="3308050"/>
    <s v="Handle Universal"/>
    <x v="17"/>
    <s v="NA"/>
    <n v="-1"/>
    <n v="104.3726235741445"/>
    <n v="-104.3726235741445"/>
    <s v="USD"/>
    <m/>
    <s v="20240061"/>
    <s v="Sideral Business (Perú - Roger Echaiz)"/>
    <s v="Garantia"/>
    <m/>
  </r>
  <r>
    <x v="120"/>
    <x v="10"/>
    <x v="0"/>
    <x v="0"/>
    <n v="3318235"/>
    <s v="Universal Extension (A-1PII long blade)"/>
    <x v="2"/>
    <s v="NA"/>
    <n v="-1"/>
    <n v="126823.496"/>
    <n v="2536469.92"/>
    <s v="COP"/>
    <m/>
    <s v="20240061"/>
    <s v="Sideral Business (Perú - Roger Echaiz)"/>
    <m/>
    <m/>
  </r>
  <r>
    <x v="121"/>
    <x v="1"/>
    <x v="1"/>
    <x v="1"/>
    <s v="TSXX-LOA1508"/>
    <s v="TORNILLO SOLUTION LOGIC-A 1.5 MM X 8.0 MM"/>
    <x v="5"/>
    <s v="EE130757X1"/>
    <n v="2"/>
    <n v="51750"/>
    <n v="103500"/>
    <s v="COP"/>
    <m/>
    <m/>
    <m/>
    <s v="Retorno COIDES"/>
    <m/>
  </r>
  <r>
    <x v="122"/>
    <x v="3"/>
    <x v="1"/>
    <x v="1"/>
    <s v="TSXX-LOA2012"/>
    <s v="TORNILLO SOLUTION LOGIC-A 2.0 MM X 12 MM"/>
    <x v="16"/>
    <s v="EE167602X1"/>
    <n v="-3"/>
    <n v="51750"/>
    <n v="7762500"/>
    <m/>
    <m/>
    <m/>
    <s v="Uso consultorio Dra Elsa entregado a Virginia Hurtado"/>
    <m/>
    <m/>
  </r>
  <r>
    <x v="123"/>
    <x v="4"/>
    <x v="1"/>
    <x v="0"/>
    <s v="A-1PIZC-212014"/>
    <s v="A-1P IZC  Anchorage  Screw 2.0 x 14 mm, Half Threaded, Round Hole"/>
    <x v="20"/>
    <s v="L230905901"/>
    <n v="-12"/>
    <n v="18.345205479452055"/>
    <n v="-220.14246575342466"/>
    <s v="USD"/>
    <m/>
    <n v="20240064"/>
    <s v="MediLine (JJ Grand Prix - Guatemala)"/>
    <m/>
    <m/>
  </r>
  <r>
    <x v="123"/>
    <x v="4"/>
    <x v="0"/>
    <x v="1"/>
    <s v="820-031"/>
    <s v="Extensión mini implante"/>
    <x v="2"/>
    <s v="NA"/>
    <n v="-10"/>
    <n v="102340"/>
    <n v="8187200"/>
    <s v="COP"/>
    <m/>
    <n v="20240065"/>
    <s v="Global Connection &amp; Innovation LLC (Mauricio Arbelaez - USA)"/>
    <m/>
    <m/>
  </r>
  <r>
    <x v="123"/>
    <x v="4"/>
    <x v="1"/>
    <x v="0"/>
    <s v="A-1PL-212010"/>
    <s v="A-1PL  Anchorage  Screw 2.0 x 10 mm, Round Hole"/>
    <x v="7"/>
    <s v="L230906601"/>
    <n v="-25"/>
    <n v="14.268493150684932"/>
    <n v="-356.71232876712332"/>
    <s v="USD"/>
    <m/>
    <n v="20240064"/>
    <s v="MediLine (JJ Grand Prix - Guatemala)"/>
    <m/>
    <m/>
  </r>
  <r>
    <x v="124"/>
    <x v="4"/>
    <x v="1"/>
    <x v="0"/>
    <s v="M-211308"/>
    <s v="A-1PL  Anchorage  Screw 1.3 x 8 mm, Round Hole"/>
    <x v="3"/>
    <s v="L210206901"/>
    <n v="-4"/>
    <n v="73331"/>
    <n v="293324"/>
    <s v="COP"/>
    <m/>
    <n v="20240067"/>
    <s v="Rodrigo García (Costa Rica)"/>
    <m/>
    <m/>
  </r>
  <r>
    <x v="124"/>
    <x v="4"/>
    <x v="1"/>
    <x v="0"/>
    <s v="A-1PL-212008"/>
    <s v="A-1PL  Anchorage  Screw 2.0 x 8 mm, Round Hole"/>
    <x v="6"/>
    <s v=" L230402901"/>
    <n v="-6"/>
    <n v="69131"/>
    <n v="4147860"/>
    <s v="COP"/>
    <m/>
    <n v="20240067"/>
    <s v="Rodrigo García (Costa Rica)"/>
    <m/>
    <m/>
  </r>
  <r>
    <x v="124"/>
    <x v="4"/>
    <x v="1"/>
    <x v="1"/>
    <s v="TSXX-LOA1508"/>
    <s v="TORNILLO SOLUTION LOGIC-A 1.5 MM X 8.0 MM"/>
    <x v="5"/>
    <s v="EE148346X1"/>
    <n v="-15"/>
    <n v="51750"/>
    <n v="3105000"/>
    <s v="COP"/>
    <m/>
    <n v="20240067"/>
    <s v="Rodrigo García (Costa Rica)"/>
    <m/>
    <m/>
  </r>
  <r>
    <x v="124"/>
    <x v="4"/>
    <x v="1"/>
    <x v="1"/>
    <s v="TSXX-LOA2008"/>
    <s v="TORNILLO SOLUTION LOGIC-A 2.0 MM X 8.0 MM"/>
    <x v="6"/>
    <s v="EE152486X1"/>
    <n v="-3"/>
    <n v="51750"/>
    <n v="2173500"/>
    <s v="COP"/>
    <m/>
    <n v="20240067"/>
    <s v="Rodrigo García (Costa Rica)"/>
    <m/>
    <m/>
  </r>
  <r>
    <x v="124"/>
    <x v="4"/>
    <x v="1"/>
    <x v="1"/>
    <s v="TSXX-LOA2008"/>
    <s v="TORNILLO SOLUTION LOGIC-A 2.0 MM X 8.0 MM"/>
    <x v="6"/>
    <s v="EE162875X1"/>
    <n v="-3"/>
    <n v="51750"/>
    <n v="2173500"/>
    <s v="COP"/>
    <m/>
    <n v="20240067"/>
    <s v="Rodrigo García (Costa Rica)"/>
    <m/>
    <m/>
  </r>
  <r>
    <x v="124"/>
    <x v="4"/>
    <x v="1"/>
    <x v="1"/>
    <s v="TSXX-LOA2014"/>
    <s v="TORNILLO SOLUTION LOGIC-A 2.0 MM X 14 MM"/>
    <x v="8"/>
    <s v="EE148373X1"/>
    <n v="-5"/>
    <n v="51750"/>
    <n v="3105000"/>
    <s v="COP"/>
    <m/>
    <n v="20240067"/>
    <s v="Rodrigo García (Costa Rica)"/>
    <m/>
    <m/>
  </r>
  <r>
    <x v="124"/>
    <x v="4"/>
    <x v="0"/>
    <x v="1"/>
    <s v="820-029"/>
    <s v="Mango anclaje rápido, corto-mini implante"/>
    <x v="1"/>
    <n v="52006"/>
    <n v="-2"/>
    <n v="647360"/>
    <n v="-1294720"/>
    <s v="COP"/>
    <m/>
    <n v="20240067"/>
    <s v="Rodrigo García (Costa Rica)"/>
    <m/>
    <m/>
  </r>
  <r>
    <x v="124"/>
    <x v="4"/>
    <x v="1"/>
    <x v="1"/>
    <s v="TSXX-LOA2012"/>
    <s v="TORNILLO SOLUTION LOGIC-A 2.0 MM X 12 MM"/>
    <x v="16"/>
    <s v="EE160214X1"/>
    <n v="-25"/>
    <n v="51750"/>
    <n v="4140000"/>
    <s v="COP"/>
    <m/>
    <n v="20240067"/>
    <s v="Rodrigo García (Costa Rica)"/>
    <m/>
    <m/>
  </r>
  <r>
    <x v="124"/>
    <x v="4"/>
    <x v="1"/>
    <x v="1"/>
    <s v="TSXX-LOA2014"/>
    <s v="TORNILLO SOLUTION LOGIC-A 2.0 MM X 14 MM"/>
    <x v="8"/>
    <s v="EE162878X1"/>
    <n v="-20"/>
    <n v="51750"/>
    <n v="6727500"/>
    <s v="COP"/>
    <m/>
    <n v="20240067"/>
    <s v="Rodrigo García (Costa Rica)"/>
    <m/>
    <m/>
  </r>
  <r>
    <x v="124"/>
    <x v="4"/>
    <x v="0"/>
    <x v="1"/>
    <s v="820-031"/>
    <s v="Extensión mini implante"/>
    <x v="2"/>
    <s v="NA"/>
    <n v="-4"/>
    <n v="102340"/>
    <n v="-409360"/>
    <s v="COP"/>
    <m/>
    <n v="20240067"/>
    <s v="Rodrigo García (Costa Rica)"/>
    <m/>
    <m/>
  </r>
  <r>
    <x v="124"/>
    <x v="4"/>
    <x v="1"/>
    <x v="0"/>
    <s v="A-1PL-212010"/>
    <s v="A-1PL  Anchorage  Screw 2.0 x 10 mm, Round Hole"/>
    <x v="7"/>
    <s v=" L230601001"/>
    <n v="-1"/>
    <n v="69131"/>
    <n v="276524"/>
    <s v="COP"/>
    <m/>
    <n v="20240067"/>
    <s v="Rodrigo García (Costa Rica)"/>
    <m/>
    <m/>
  </r>
  <r>
    <x v="125"/>
    <x v="4"/>
    <x v="1"/>
    <x v="1"/>
    <s v="TSXX-LOA2012"/>
    <s v="TORNILLO SOLUTION LOGIC-A 2.0 MM X 12 MM"/>
    <x v="16"/>
    <s v="EE160214X1"/>
    <n v="-10"/>
    <n v="51750"/>
    <n v="-517500"/>
    <s v="COP"/>
    <m/>
    <n v="20240070"/>
    <s v="Comercial S &amp; K SpA (Juan Peña - Chile)"/>
    <m/>
    <m/>
  </r>
  <r>
    <x v="125"/>
    <x v="4"/>
    <x v="1"/>
    <x v="1"/>
    <s v="TSXX-LOART2012"/>
    <s v="TORNILLO SOLUTION LOGIC-A ROSCA TOTAL 2.0MM X 12MM"/>
    <x v="14"/>
    <s v="EE148385X1"/>
    <n v="-10"/>
    <n v="51750"/>
    <n v="-517500"/>
    <s v="COP"/>
    <m/>
    <n v="20240070"/>
    <s v="Comercial S &amp; K SpA (Juan Peña - Chile)"/>
    <m/>
    <m/>
  </r>
  <r>
    <x v="125"/>
    <x v="4"/>
    <x v="1"/>
    <x v="1"/>
    <s v="TSXX-LOA1508"/>
    <s v="TORNILLO SOLUTION LOGIC-A 1.5 MM X 8.0 MM"/>
    <x v="5"/>
    <s v="EE148346X1"/>
    <n v="-15"/>
    <n v="51750"/>
    <n v="-776250"/>
    <s v="COP"/>
    <m/>
    <n v="20240066"/>
    <s v="Comercial S &amp; K SpA (Juan Peña - Chile)"/>
    <m/>
    <m/>
  </r>
  <r>
    <x v="125"/>
    <x v="4"/>
    <x v="1"/>
    <x v="1"/>
    <s v="TSXX-LOA1508"/>
    <s v="TORNILLO SOLUTION LOGIC-A 1.5 MM X 8.0 MM"/>
    <x v="5"/>
    <s v="EE152485X1"/>
    <n v="-15"/>
    <n v="51750"/>
    <n v="-776250"/>
    <s v="COP"/>
    <m/>
    <n v="20240066"/>
    <s v="Comercial S &amp; K SpA (Juan Peña - Chile)"/>
    <m/>
    <m/>
  </r>
  <r>
    <x v="125"/>
    <x v="4"/>
    <x v="1"/>
    <x v="1"/>
    <s v="TSXX-LOART2012"/>
    <s v="TORNILLO SOLUTION LOGIC-A ROSCA TOTAL 2.0MM X 12MM"/>
    <x v="14"/>
    <s v="EE148385X1"/>
    <n v="-10"/>
    <n v="51750"/>
    <n v="-517500"/>
    <s v="COP"/>
    <m/>
    <n v="20240066"/>
    <s v="Comercial S &amp; K SpA (Juan Peña - Chile)"/>
    <m/>
    <m/>
  </r>
  <r>
    <x v="125"/>
    <x v="11"/>
    <x v="0"/>
    <x v="1"/>
    <s v="820-029"/>
    <s v="Mango anclaje rápido, corto-mini implante"/>
    <x v="1"/>
    <s v="NA"/>
    <n v="-1"/>
    <n v="647360"/>
    <n v="-647360"/>
    <s v="COP"/>
    <m/>
    <n v="20240066"/>
    <s v="Comercial S &amp; K SpA (Juan Peña - Chile)"/>
    <s v="Reposicion por cumplimiento garantia mal funcionamiento"/>
    <m/>
  </r>
  <r>
    <x v="125"/>
    <x v="11"/>
    <x v="0"/>
    <x v="1"/>
    <s v="820-031"/>
    <s v="Extensión mini implante"/>
    <x v="2"/>
    <s v="NA"/>
    <n v="-1"/>
    <n v="102340"/>
    <n v="-102340"/>
    <s v="COP"/>
    <m/>
    <n v="20240066"/>
    <s v="Comercial S &amp; K SpA (Juan Peña - Chile)"/>
    <s v="Reposicion por cumplimiento garantia mal funcionamiento"/>
    <m/>
  </r>
  <r>
    <x v="125"/>
    <x v="4"/>
    <x v="1"/>
    <x v="1"/>
    <s v="TSXX-LOA2012"/>
    <s v="TORNILLO SOLUTION LOGIC-A 2.0 MM X 12 MM"/>
    <x v="16"/>
    <s v="EE162877X1"/>
    <n v="-20"/>
    <n v="51750"/>
    <n v="-1035000"/>
    <s v="COP"/>
    <m/>
    <n v="20240066"/>
    <s v="Comercial S &amp; K SpA (Juan Peña - Chile)"/>
    <m/>
    <m/>
  </r>
  <r>
    <x v="125"/>
    <x v="11"/>
    <x v="0"/>
    <x v="1"/>
    <s v="820-032"/>
    <s v="Extensión corta, 25mm, mini implante, para contra ángulo"/>
    <x v="19"/>
    <s v="NA"/>
    <n v="-1"/>
    <n v="83600"/>
    <n v="-83600"/>
    <s v="COP"/>
    <m/>
    <n v="20240066"/>
    <s v="Comercial S &amp; K SpA (Juan Peña - Chile)"/>
    <s v="Reposicion por cumplimiento garantia mal funcionamiento"/>
    <m/>
  </r>
  <r>
    <x v="125"/>
    <x v="4"/>
    <x v="1"/>
    <x v="1"/>
    <s v="TSXX-LOA1508"/>
    <s v="TORNILLO SOLUTION LOGIC-A 1.5 MM X 8.0 MM"/>
    <x v="5"/>
    <s v="EE148346X1"/>
    <n v="-4"/>
    <n v="51750"/>
    <n v="3105000"/>
    <s v="COP"/>
    <m/>
    <n v="20240068"/>
    <s v="Daniella Ramos (Venezuela)"/>
    <m/>
    <m/>
  </r>
  <r>
    <x v="125"/>
    <x v="4"/>
    <x v="1"/>
    <x v="1"/>
    <s v="TSXX-LOA2014"/>
    <s v="TORNILLO SOLUTION LOGIC-A 2.0 MM X 14 MM"/>
    <x v="8"/>
    <s v="EE148373X1"/>
    <n v="-4"/>
    <n v="51750"/>
    <n v="3105000"/>
    <s v="COP"/>
    <m/>
    <n v="20240068"/>
    <s v="Daniella Ramos (Venezuela)"/>
    <m/>
    <m/>
  </r>
  <r>
    <x v="125"/>
    <x v="4"/>
    <x v="1"/>
    <x v="1"/>
    <s v="TSXX-LOA2012"/>
    <s v="TORNILLO SOLUTION LOGIC-A 2.0 MM X 12 MM"/>
    <x v="16"/>
    <s v="EE167602X1"/>
    <n v="-8"/>
    <n v="51750"/>
    <n v="7762500"/>
    <s v="COP"/>
    <m/>
    <n v="20240068"/>
    <s v="Daniella Ramos (Venezuela)"/>
    <m/>
    <m/>
  </r>
  <r>
    <x v="125"/>
    <x v="4"/>
    <x v="1"/>
    <x v="1"/>
    <s v="TSXX-LOA2010"/>
    <s v="TORNILLO SOLUTION LOGIC-A 2.0 MM X 10 MM"/>
    <x v="7"/>
    <s v="EE162876X1"/>
    <n v="-4"/>
    <n v="51750"/>
    <n v="5175000"/>
    <s v="COP"/>
    <m/>
    <n v="20240068"/>
    <s v="Daniella Ramos (Venezuela)"/>
    <m/>
    <m/>
  </r>
  <r>
    <x v="112"/>
    <x v="4"/>
    <x v="1"/>
    <x v="0"/>
    <s v="A-1PL-212012"/>
    <s v="A-1PL  Anchorage  Screw 2.0 x 12 mm, Round Hole"/>
    <x v="16"/>
    <s v="L231002601"/>
    <n v="-10"/>
    <n v="58916.098723404248"/>
    <n v="589160.98723404249"/>
    <s v="COP"/>
    <m/>
    <s v="20240052"/>
    <s v="Dr Carlos Ramiro Llusca (Ecuador)"/>
    <s v="Prestamos por parte de Orthopremium"/>
    <m/>
  </r>
  <r>
    <x v="126"/>
    <x v="1"/>
    <x v="1"/>
    <x v="1"/>
    <s v="TSXX-LOACE1508"/>
    <s v="TORNILLO SOLUTION LOGIC-A CABEZA ESFERICA 1.5 MM X 80"/>
    <x v="13"/>
    <s v="EE155999X1"/>
    <n v="-2"/>
    <n v="51750"/>
    <n v="103500"/>
    <s v="COP"/>
    <m/>
    <m/>
    <s v="Uso consultorio Dra Elsa entregado a Virginia Hurtado"/>
    <m/>
    <m/>
  </r>
  <r>
    <x v="126"/>
    <x v="1"/>
    <x v="1"/>
    <x v="1"/>
    <s v="TSXX-LOACE1508"/>
    <s v="TORNILLO SOLUTION LOGIC-A CABEZA ESFERICA 1.5 MM X 80"/>
    <x v="13"/>
    <s v="EE149532X1"/>
    <n v="-1"/>
    <n v="51750"/>
    <n v="1035000"/>
    <s v="COP"/>
    <m/>
    <m/>
    <s v="Uso consultorio Dra Elsa entregado a Virginia Hurtado"/>
    <m/>
    <m/>
  </r>
  <r>
    <x v="127"/>
    <x v="0"/>
    <x v="1"/>
    <x v="0"/>
    <s v="A-1PS-222012"/>
    <s v="A-1P Anchorage  Screw 2.0 x 12 mm, Square Hole"/>
    <x v="9"/>
    <s v="L231102501"/>
    <n v="6"/>
    <n v="73331"/>
    <n v="586648"/>
    <s v="COP"/>
    <m/>
    <m/>
    <m/>
    <s v="Prestamo por parte de Orthopremium cruzo con la Dra Elsa"/>
    <m/>
  </r>
  <r>
    <x v="127"/>
    <x v="0"/>
    <x v="1"/>
    <x v="0"/>
    <s v="A-1PS-222012"/>
    <s v="A-1P Anchorage  Screw 2.0 x 12 mm, Square Hole"/>
    <x v="9"/>
    <s v="L220108401"/>
    <n v="4"/>
    <n v="73331"/>
    <n v="586648"/>
    <s v="COP"/>
    <m/>
    <m/>
    <m/>
    <s v="Prestamo por parte de Orthopremium cruzo con la Dra Elsa"/>
    <m/>
  </r>
  <r>
    <x v="127"/>
    <x v="2"/>
    <x v="1"/>
    <x v="0"/>
    <s v="A-1PL-212014"/>
    <s v="A-1PL  Anchorage  Screw 2.0 x 14 mm, Round Hole"/>
    <x v="8"/>
    <s v="L210904601"/>
    <n v="1"/>
    <n v="1"/>
    <n v="1"/>
    <s v="USD"/>
    <s v="BioRay SD MSVC"/>
    <m/>
    <m/>
    <m/>
    <m/>
  </r>
  <r>
    <x v="127"/>
    <x v="2"/>
    <x v="1"/>
    <x v="0"/>
    <s v="A-1PS-222012"/>
    <s v="A-1P Anchorage  Screw 2.0 x 12 mm, Square Hole"/>
    <x v="9"/>
    <s v="L210309001"/>
    <n v="4"/>
    <n v="1"/>
    <n v="4"/>
    <s v="USD"/>
    <s v="BioRay SD MSVC"/>
    <m/>
    <m/>
    <m/>
    <m/>
  </r>
  <r>
    <x v="127"/>
    <x v="2"/>
    <x v="1"/>
    <x v="0"/>
    <s v="A-1N-211507"/>
    <s v="A-1N Anchorage screw 1.5 x 7mm, For Anterior (Brackeet screw) "/>
    <x v="39"/>
    <s v="D180707001"/>
    <n v="9"/>
    <n v="1"/>
    <n v="9"/>
    <s v="USD"/>
    <s v="BioRay SD MSVC"/>
    <m/>
    <m/>
    <m/>
    <m/>
  </r>
  <r>
    <x v="127"/>
    <x v="2"/>
    <x v="1"/>
    <x v="0"/>
    <s v="A-1PL-211508"/>
    <s v="A-1PL  Anchorage  Screw 1.5 x 8 mm, Round Hole"/>
    <x v="5"/>
    <s v="L231217301"/>
    <n v="40"/>
    <n v="14.583333333333334"/>
    <n v="583.33333333333337"/>
    <s v="USD"/>
    <s v="BioRay 20240510"/>
    <m/>
    <m/>
    <m/>
    <m/>
  </r>
  <r>
    <x v="127"/>
    <x v="2"/>
    <x v="1"/>
    <x v="0"/>
    <s v="A-1PL-212008"/>
    <s v="A-1PL  Anchorage  Screw 2.0 x 8 mm, Round Hole"/>
    <x v="6"/>
    <s v="L240314301"/>
    <n v="11"/>
    <n v="14.583333333333334"/>
    <n v="160.41666666666669"/>
    <s v="USD"/>
    <s v="BioRay 20240510"/>
    <m/>
    <m/>
    <m/>
    <m/>
  </r>
  <r>
    <x v="127"/>
    <x v="2"/>
    <x v="1"/>
    <x v="0"/>
    <s v="A-1PL-212008"/>
    <s v="A-1PL  Anchorage  Screw 2.0 x 8 mm, Round Hole"/>
    <x v="6"/>
    <s v="l230602001"/>
    <n v="29"/>
    <n v="14.583333333333334"/>
    <n v="422.91666666666669"/>
    <s v="USD"/>
    <s v="BioRay 20240510"/>
    <m/>
    <m/>
    <m/>
    <m/>
  </r>
  <r>
    <x v="127"/>
    <x v="2"/>
    <x v="1"/>
    <x v="0"/>
    <s v="A-1PL-212012"/>
    <s v="A-1PL  Anchorage  Screw 2.0 x 12 mm, Round Hole"/>
    <x v="16"/>
    <s v="L240314801"/>
    <n v="80"/>
    <n v="14.583333333333334"/>
    <n v="1166.6666666666667"/>
    <s v="USD"/>
    <s v="BioRay 20240510"/>
    <m/>
    <m/>
    <m/>
    <m/>
  </r>
  <r>
    <x v="127"/>
    <x v="2"/>
    <x v="1"/>
    <x v="0"/>
    <s v="A-1PL-212014"/>
    <s v="A-1PL  Anchorage  Screw 2.0 x 14 mm, Round Hole"/>
    <x v="8"/>
    <s v="L220407801"/>
    <n v="19"/>
    <n v="14.583333333333334"/>
    <n v="277.08333333333337"/>
    <s v="USD"/>
    <s v="BioRay 20240510"/>
    <m/>
    <m/>
    <m/>
    <m/>
  </r>
  <r>
    <x v="127"/>
    <x v="2"/>
    <x v="1"/>
    <x v="0"/>
    <s v="A-1PL-212014"/>
    <s v="A-1PL  Anchorage  Screw 2.0 x 14 mm, Round Hole"/>
    <x v="8"/>
    <s v="L220402701"/>
    <n v="1"/>
    <n v="14.583333333333334"/>
    <n v="14.583333333333334"/>
    <s v="USD"/>
    <s v="BioRay 20240510"/>
    <m/>
    <m/>
    <m/>
    <m/>
  </r>
  <r>
    <x v="127"/>
    <x v="2"/>
    <x v="1"/>
    <x v="0"/>
    <s v="A-1PIZC-212014"/>
    <s v="A-1P IZC  Anchorage  Screw 2.0 x 14 mm, Half Threaded, Round Hole"/>
    <x v="20"/>
    <s v="L240313801"/>
    <n v="50"/>
    <n v="18.75"/>
    <n v="937.5"/>
    <s v="USD"/>
    <s v="BioRay 20240510"/>
    <m/>
    <m/>
    <m/>
    <m/>
  </r>
  <r>
    <x v="127"/>
    <x v="2"/>
    <x v="1"/>
    <x v="0"/>
    <s v="A-1PIZC-212017"/>
    <s v="A-1P IZC  Anchorage  Screw 2.0 x 17 mm, Half Threaded, Round Hole"/>
    <x v="18"/>
    <s v="L240314201"/>
    <n v="20"/>
    <n v="18.75"/>
    <n v="375"/>
    <s v="USD"/>
    <s v="BioRay 20240510"/>
    <m/>
    <m/>
    <m/>
    <m/>
  </r>
  <r>
    <x v="127"/>
    <x v="2"/>
    <x v="0"/>
    <x v="0"/>
    <n v="3318225"/>
    <s v="Blade for Engine"/>
    <x v="19"/>
    <s v="NA"/>
    <n v="4"/>
    <n v="52.083333333333336"/>
    <n v="208.33333333333334"/>
    <s v="USD"/>
    <s v="BioRay 20240510"/>
    <m/>
    <m/>
    <m/>
    <m/>
  </r>
  <r>
    <x v="127"/>
    <x v="2"/>
    <x v="1"/>
    <x v="0"/>
    <s v="A-1PL-212010"/>
    <s v="A-1PL  Anchorage  Screw 2.0 x 10 mm, Round Hole"/>
    <x v="7"/>
    <s v="L240404601"/>
    <n v="50"/>
    <n v="14.583333333333334"/>
    <n v="729.16666666666674"/>
    <s v="USD"/>
    <s v="BioRay 20240510"/>
    <m/>
    <m/>
    <m/>
    <m/>
  </r>
  <r>
    <x v="128"/>
    <x v="4"/>
    <x v="1"/>
    <x v="1"/>
    <s v="TSXX-LOA2012"/>
    <s v="TORNILLO SOLUTION LOGIC-A 2.0 MM X 12 MM"/>
    <x v="16"/>
    <s v="EE160214X1"/>
    <n v="-12"/>
    <n v="51750"/>
    <n v="-621000"/>
    <s v="COP"/>
    <m/>
    <n v="20240071"/>
    <s v="Morella Andreina Aranguren (Venezuela/ COIDES)"/>
    <m/>
    <m/>
  </r>
  <r>
    <x v="128"/>
    <x v="4"/>
    <x v="1"/>
    <x v="1"/>
    <s v="TSXX-LOA1508"/>
    <s v="TORNILLO SOLUTION LOGIC-A 1.5 MM X 8.0 MM"/>
    <x v="5"/>
    <s v="EE148346X1"/>
    <n v="-6"/>
    <n v="51750"/>
    <n v="-310500"/>
    <s v="COP"/>
    <m/>
    <n v="20240071"/>
    <s v="Morella Andreina Aranguren (Venezuela/ COIDES)"/>
    <m/>
    <m/>
  </r>
  <r>
    <x v="128"/>
    <x v="4"/>
    <x v="1"/>
    <x v="0"/>
    <s v="A-1PL-211508"/>
    <s v="A-1PL  Anchorage  Screw 1.5 x 8 mm, Round Hole"/>
    <x v="5"/>
    <s v="L231217301"/>
    <n v="-10"/>
    <n v="14.583333333333334"/>
    <n v="-145.83333333333334"/>
    <s v="USD"/>
    <m/>
    <n v="20240072"/>
    <s v="Dr Carlos Ramiro Llusca (Ecuador)"/>
    <m/>
    <m/>
  </r>
  <r>
    <x v="128"/>
    <x v="4"/>
    <x v="1"/>
    <x v="0"/>
    <s v="A-1PL-212014"/>
    <s v="A-1PL  Anchorage  Screw 2.0 x 14 mm, Round Hole"/>
    <x v="8"/>
    <s v=" L220304601"/>
    <n v="-10"/>
    <n v="69131"/>
    <n v="-691310"/>
    <s v="COP"/>
    <m/>
    <n v="20240072"/>
    <s v="Dr Carlos Ramiro Llusca (Ecuador)"/>
    <m/>
    <m/>
  </r>
  <r>
    <x v="128"/>
    <x v="4"/>
    <x v="1"/>
    <x v="0"/>
    <s v="A-1N-212008"/>
    <s v="A-1N Anchorage screw 2.0 x 8mm, None-head, w/groove (Brackeet screw) "/>
    <x v="32"/>
    <s v="L200300701"/>
    <n v="-4"/>
    <n v="18"/>
    <n v="-72"/>
    <s v="USD"/>
    <m/>
    <n v="20240072"/>
    <s v="Dr Carlos Ramiro Llusca (Ecuador)"/>
    <m/>
    <m/>
  </r>
  <r>
    <x v="128"/>
    <x v="4"/>
    <x v="1"/>
    <x v="0"/>
    <s v="A-1PIZC-212014"/>
    <s v="A-1P IZC  Anchorage  Screw 2.0 x 14 mm, Half Threaded, Round Hole"/>
    <x v="20"/>
    <s v="L240313801"/>
    <n v="-10"/>
    <n v="18.75"/>
    <n v="-187.5"/>
    <s v="USD"/>
    <m/>
    <n v="20240072"/>
    <s v="Dr Carlos Ramiro Llusca (Ecuador)"/>
    <m/>
    <m/>
  </r>
  <r>
    <x v="128"/>
    <x v="4"/>
    <x v="1"/>
    <x v="0"/>
    <s v="A-1PIZC-212017"/>
    <s v="A-1P IZC  Anchorage  Screw 2.0 x 17 mm, Half Threaded, Round Hole"/>
    <x v="18"/>
    <s v=" L230500801"/>
    <n v="-3"/>
    <n v="75398.578723404251"/>
    <n v="-226195.73617021274"/>
    <s v="COP"/>
    <m/>
    <n v="20240072"/>
    <s v="Dr Carlos Ramiro Llusca (Ecuador)"/>
    <m/>
    <m/>
  </r>
  <r>
    <x v="128"/>
    <x v="4"/>
    <x v="0"/>
    <x v="0"/>
    <n v="3318235"/>
    <s v="Universal Extension (A-1PII long blade)"/>
    <x v="2"/>
    <s v="NA"/>
    <n v="-2"/>
    <n v="31.311787072243344"/>
    <n v="-62.623574144486689"/>
    <s v="USD"/>
    <m/>
    <n v="20240072"/>
    <s v="Dr Carlos Ramiro Llusca (Ecuador)"/>
    <m/>
    <m/>
  </r>
  <r>
    <x v="128"/>
    <x v="4"/>
    <x v="1"/>
    <x v="1"/>
    <s v="TSXX-LOA2014"/>
    <s v="TORNILLO SOLUTION LOGIC-A 2.0 MM X 14 MM"/>
    <x v="8"/>
    <s v="EE167603X1"/>
    <n v="-5"/>
    <n v="51750"/>
    <n v="-258750"/>
    <s v="COP"/>
    <m/>
    <n v="20240072"/>
    <s v="Dr Carlos Ramiro Llusca (Ecuador)"/>
    <m/>
    <m/>
  </r>
  <r>
    <x v="128"/>
    <x v="4"/>
    <x v="1"/>
    <x v="1"/>
    <s v="TSXX-LOA2010"/>
    <s v="TORNILLO SOLUTION LOGIC-A 2.0 MM X 10 MM"/>
    <x v="7"/>
    <s v="EE162876X1"/>
    <n v="-12"/>
    <n v="51750"/>
    <n v="-621000"/>
    <s v="COP"/>
    <m/>
    <n v="20240071"/>
    <s v="Morella Andreina Aranguren (Venezuela/ COIDES)"/>
    <m/>
    <m/>
  </r>
  <r>
    <x v="128"/>
    <x v="4"/>
    <x v="1"/>
    <x v="0"/>
    <s v="A-1PL-212012"/>
    <s v="A-1PL  Anchorage  Screw 2.0 x 12 mm, Round Hole"/>
    <x v="16"/>
    <s v="L240314801"/>
    <n v="-50"/>
    <n v="14.583333333333334"/>
    <n v="-729.16666666666674"/>
    <s v="USD"/>
    <m/>
    <n v="20240072"/>
    <s v="Dr Carlos Ramiro Llusca (Ecuador)"/>
    <m/>
    <m/>
  </r>
  <r>
    <x v="128"/>
    <x v="4"/>
    <x v="1"/>
    <x v="1"/>
    <s v="TSXX-LOA2012"/>
    <s v="TORNILLO SOLUTION LOGIC-A 2.0 MM X 12 MM"/>
    <x v="16"/>
    <s v="EE160214X1"/>
    <n v="-10"/>
    <n v="51750"/>
    <n v="-517500"/>
    <s v="COP"/>
    <m/>
    <n v="20240072"/>
    <s v="Dr Carlos Ramiro Llusca (Ecuador)"/>
    <m/>
    <m/>
  </r>
  <r>
    <x v="128"/>
    <x v="4"/>
    <x v="1"/>
    <x v="0"/>
    <s v="A-1PL-212010"/>
    <s v="A-1PL  Anchorage  Screw 2.0 x 10 mm, Round Hole"/>
    <x v="7"/>
    <s v="L230906601"/>
    <n v="-15"/>
    <n v="14.268493150684932"/>
    <n v="-214.02739726027397"/>
    <s v="USD"/>
    <m/>
    <n v="20240072"/>
    <s v="Dr Carlos Ramiro Llusca (Ecuador)"/>
    <m/>
    <m/>
  </r>
  <r>
    <x v="128"/>
    <x v="4"/>
    <x v="1"/>
    <x v="1"/>
    <s v="TSXX-LOA2010"/>
    <s v="TORNILLO SOLUTION LOGIC-A 2.0 MM X 10 MM"/>
    <x v="7"/>
    <s v="EE162876X1"/>
    <n v="-5"/>
    <n v="51750"/>
    <n v="-258750"/>
    <s v="COP"/>
    <m/>
    <n v="20240072"/>
    <s v="Dr Carlos Ramiro Llusca (Ecuador)"/>
    <m/>
    <m/>
  </r>
  <r>
    <x v="129"/>
    <x v="2"/>
    <x v="1"/>
    <x v="0"/>
    <s v="A-1PL-211508"/>
    <s v="A-1PL  Anchorage  Screw 1.5 x 8 mm, Round Hole"/>
    <x v="5"/>
    <s v="L231217301"/>
    <n v="30"/>
    <n v="14.694879832810868"/>
    <n v="440.84639498432603"/>
    <s v="USD"/>
    <s v="BioRay 20240517"/>
    <m/>
    <m/>
    <m/>
    <m/>
  </r>
  <r>
    <x v="129"/>
    <x v="2"/>
    <x v="1"/>
    <x v="0"/>
    <s v="A-1N-211508"/>
    <s v="A-1N Anchorage screw 1.5 x 8mm, None-head, w/groove (Brackeet screw) "/>
    <x v="31"/>
    <s v="L191121001"/>
    <n v="29"/>
    <n v="23.091954022988503"/>
    <n v="669.66666666666663"/>
    <s v="USD"/>
    <s v="BioRay 20240517"/>
    <m/>
    <m/>
    <m/>
    <m/>
  </r>
  <r>
    <x v="129"/>
    <x v="2"/>
    <x v="1"/>
    <x v="0"/>
    <s v="A-1PL-212014"/>
    <s v="A-1PL  Anchorage  Screw 2.0 x 14 mm, Round Hole"/>
    <x v="8"/>
    <s v="L231105901"/>
    <n v="4"/>
    <n v="14.694879832810868"/>
    <n v="58.779519331243471"/>
    <s v="USD"/>
    <s v="BioRay 20240517"/>
    <m/>
    <m/>
    <m/>
    <m/>
  </r>
  <r>
    <x v="129"/>
    <x v="2"/>
    <x v="1"/>
    <x v="0"/>
    <s v="A-1PL-212014"/>
    <s v="A-1PL  Anchorage  Screw 2.0 x 14 mm, Round Hole"/>
    <x v="8"/>
    <s v="L220402701"/>
    <n v="26"/>
    <n v="14.694879832810868"/>
    <n v="382.06687565308255"/>
    <s v="USD"/>
    <s v="BioRay 20240517"/>
    <m/>
    <m/>
    <m/>
    <m/>
  </r>
  <r>
    <x v="129"/>
    <x v="2"/>
    <x v="1"/>
    <x v="0"/>
    <s v="A-1PS-222012"/>
    <s v="A-1P Anchorage  Screw 2.0 x 12 mm, Square Hole"/>
    <x v="9"/>
    <s v="L231105101"/>
    <n v="30"/>
    <n v="23.091954022988503"/>
    <n v="692.75862068965512"/>
    <s v="USD"/>
    <s v="BioRay 20240517"/>
    <m/>
    <m/>
    <m/>
    <m/>
  </r>
  <r>
    <x v="129"/>
    <x v="2"/>
    <x v="0"/>
    <x v="0"/>
    <n v="3318225"/>
    <s v="Blade for Engine"/>
    <x v="19"/>
    <s v="NA"/>
    <n v="3"/>
    <n v="52.481713688610235"/>
    <n v="157.44514106583071"/>
    <s v="USD"/>
    <s v="BioRay 20240517"/>
    <m/>
    <m/>
    <m/>
    <m/>
  </r>
  <r>
    <x v="129"/>
    <x v="2"/>
    <x v="1"/>
    <x v="0"/>
    <s v="A-1PL-212010"/>
    <s v="A-1PL  Anchorage  Screw 2.0 x 10 mm, Round Hole"/>
    <x v="7"/>
    <s v="L240404601"/>
    <n v="50"/>
    <n v="14.694879832810868"/>
    <n v="734.74399164054341"/>
    <s v="USD"/>
    <s v="BioRay 20240517"/>
    <m/>
    <m/>
    <m/>
    <m/>
  </r>
  <r>
    <x v="129"/>
    <x v="3"/>
    <x v="1"/>
    <x v="1"/>
    <s v="TSXX-LOA2012"/>
    <s v="TORNILLO SOLUTION LOGIC-A 2.0 MM X 12 MM"/>
    <x v="16"/>
    <s v="EE160214X1"/>
    <n v="-1"/>
    <n v="51750"/>
    <n v="-51750"/>
    <s v="COP"/>
    <m/>
    <m/>
    <m/>
    <s v="Prestamo Virginia Hurtado"/>
    <m/>
  </r>
  <r>
    <x v="129"/>
    <x v="3"/>
    <x v="1"/>
    <x v="1"/>
    <s v="TSXX-LOA2012"/>
    <s v="TORNILLO SOLUTION LOGIC-A 2.0 MM X 12 MM"/>
    <x v="16"/>
    <s v="EE160214X1"/>
    <n v="-2"/>
    <n v="51750"/>
    <n v="-103500"/>
    <s v="COP"/>
    <m/>
    <m/>
    <m/>
    <s v="Prestamo Virginia Hurtado"/>
    <m/>
  </r>
  <r>
    <x v="129"/>
    <x v="3"/>
    <x v="1"/>
    <x v="1"/>
    <s v="TSXX-LOA2010"/>
    <s v="TORNILLO SOLUTION LOGIC-A 2.0 MM X 10 MM"/>
    <x v="7"/>
    <s v="EE162876X1"/>
    <n v="-2"/>
    <n v="51750"/>
    <n v="-103500"/>
    <s v="COP"/>
    <m/>
    <m/>
    <m/>
    <s v="Prestamo Virginia Hurtado"/>
    <m/>
  </r>
  <r>
    <x v="130"/>
    <x v="4"/>
    <x v="1"/>
    <x v="0"/>
    <s v="A-1PL-211508"/>
    <s v="A-1PL  Anchorage  Screw 1.5 x 8 mm, Round Hole"/>
    <x v="5"/>
    <s v="L231217301"/>
    <n v="-10"/>
    <n v="14.583333333333334"/>
    <n v="-145.83333333333334"/>
    <s v="USD"/>
    <m/>
    <n v="20240077"/>
    <s v="JESUS RODRIGUEZ RIOS"/>
    <m/>
    <m/>
  </r>
  <r>
    <x v="130"/>
    <x v="4"/>
    <x v="1"/>
    <x v="0"/>
    <s v="A-1PL-212008"/>
    <s v="A-1PL  Anchorage  Screw 2.0 x 8 mm, Round Hole"/>
    <x v="6"/>
    <s v=" L230402901"/>
    <n v="-15"/>
    <n v="69131"/>
    <n v="-1036965"/>
    <s v="COP"/>
    <m/>
    <n v="20240077"/>
    <s v="JESUS RODRIGUEZ RIOS"/>
    <m/>
    <m/>
  </r>
  <r>
    <x v="130"/>
    <x v="4"/>
    <x v="1"/>
    <x v="0"/>
    <s v="A-1PIZC-212014"/>
    <s v="A-1P IZC  Anchorage  Screw 2.0 x 14 mm, Half Threaded, Round Hole"/>
    <x v="20"/>
    <s v="L240313801"/>
    <n v="-15"/>
    <n v="18.75"/>
    <n v="-281.25"/>
    <s v="USD"/>
    <m/>
    <n v="20240077"/>
    <s v="JESUS RODRIGUEZ RIOS"/>
    <m/>
    <m/>
  </r>
  <r>
    <x v="130"/>
    <x v="4"/>
    <x v="1"/>
    <x v="0"/>
    <s v="A-1PL-212012"/>
    <s v="A-1PL  Anchorage  Screw 2.0 x 12 mm, Round Hole"/>
    <x v="16"/>
    <s v="L240314801"/>
    <n v="-10"/>
    <n v="14.583333333333334"/>
    <n v="-145.83333333333334"/>
    <s v="USD"/>
    <m/>
    <n v="20240077"/>
    <s v="JESUS RODRIGUEZ RIOS"/>
    <m/>
    <m/>
  </r>
  <r>
    <x v="130"/>
    <x v="4"/>
    <x v="1"/>
    <x v="0"/>
    <s v="A-1PL-211508"/>
    <s v="A-1PL  Anchorage  Screw 1.5 x 8 mm, Round Hole"/>
    <x v="5"/>
    <s v="L231217301"/>
    <n v="-13"/>
    <n v="14.694879832810868"/>
    <n v="-191.03343782654127"/>
    <s v="USD"/>
    <m/>
    <n v="20240079"/>
    <s v="MediLine (JJ Grand Prix - Guatemala)"/>
    <m/>
    <m/>
  </r>
  <r>
    <x v="130"/>
    <x v="4"/>
    <x v="1"/>
    <x v="0"/>
    <s v="A-1PL-212012"/>
    <s v="A-1PL  Anchorage  Screw 2.0 x 12 mm, Round Hole"/>
    <x v="16"/>
    <s v="L240314801"/>
    <n v="-15"/>
    <n v="14.583333333333334"/>
    <n v="-218.75"/>
    <s v="USD"/>
    <m/>
    <n v="20240079"/>
    <s v="MediLine (JJ Grand Prix - Guatemala)"/>
    <m/>
    <m/>
  </r>
  <r>
    <x v="130"/>
    <x v="4"/>
    <x v="1"/>
    <x v="0"/>
    <s v="A-1PIZC-212014"/>
    <s v="A-1P IZC  Anchorage  Screw 2.0 x 14 mm, Half Threaded, Round Hole"/>
    <x v="20"/>
    <s v="L240313801"/>
    <n v="-8"/>
    <n v="18.75"/>
    <n v="-150"/>
    <s v="USD"/>
    <m/>
    <n v="20240079"/>
    <s v="MediLine (JJ Grand Prix - Guatemala)"/>
    <m/>
    <m/>
  </r>
  <r>
    <x v="131"/>
    <x v="1"/>
    <x v="1"/>
    <x v="1"/>
    <s v="TSXX-LOA2014"/>
    <s v="TORNILLO SOLUTION LOGIC-A 2.0 MM X 14 MM"/>
    <x v="8"/>
    <s v="EE167603X1"/>
    <n v="40"/>
    <n v="51750"/>
    <n v="2070000"/>
    <s v="COP"/>
    <m/>
    <m/>
    <m/>
    <s v="Coides los presta para despacho invoice 20240083"/>
    <m/>
  </r>
  <r>
    <x v="131"/>
    <x v="4"/>
    <x v="1"/>
    <x v="1"/>
    <s v="TSXX-LOA2014"/>
    <s v="TORNILLO SOLUTION LOGIC-A 2.0 MM X 14 MM"/>
    <x v="8"/>
    <s v="EE167603X1"/>
    <n v="-50"/>
    <n v="51750"/>
    <n v="-2587500"/>
    <s v="COP"/>
    <m/>
    <n v="20240083"/>
    <s v="Philippe Tartaix - Francia (COIDES)"/>
    <m/>
    <m/>
  </r>
  <r>
    <x v="131"/>
    <x v="4"/>
    <x v="0"/>
    <x v="1"/>
    <s v="820-031"/>
    <s v="Extensión mini implante"/>
    <x v="2"/>
    <s v="NA"/>
    <n v="-3"/>
    <n v="102340"/>
    <n v="-307020"/>
    <s v="COP"/>
    <m/>
    <n v="20240083"/>
    <s v="Philippe Tartaix - Francia (COIDES)"/>
    <m/>
    <m/>
  </r>
  <r>
    <x v="131"/>
    <x v="4"/>
    <x v="1"/>
    <x v="1"/>
    <s v="TSXX-LOA2012"/>
    <s v="TORNILLO SOLUTION LOGIC-A 2.0 MM X 12 MM"/>
    <x v="16"/>
    <s v="EE167602X1"/>
    <n v="-60"/>
    <n v="51750"/>
    <n v="-3105000"/>
    <s v="COP"/>
    <m/>
    <n v="20240083"/>
    <s v="Philippe Tartaix - Francia (COIDES)"/>
    <m/>
    <m/>
  </r>
  <r>
    <x v="131"/>
    <x v="4"/>
    <x v="1"/>
    <x v="1"/>
    <s v="TSXX-LOA1508"/>
    <s v="TORNILLO SOLUTION LOGIC-A 1.5 MM X 8.0 MM"/>
    <x v="5"/>
    <s v="EE152485X1"/>
    <n v="-30"/>
    <n v="51750"/>
    <n v="-1552500"/>
    <s v="COP"/>
    <m/>
    <n v="20240083"/>
    <s v="Philippe Tartaix - Francia (COIDES)"/>
    <m/>
    <m/>
  </r>
  <r>
    <x v="131"/>
    <x v="3"/>
    <x v="1"/>
    <x v="1"/>
    <s v="TSXX-LOA2012"/>
    <s v="TORNILLO SOLUTION LOGIC-A 2.0 MM X 12 MM"/>
    <x v="16"/>
    <s v="EE160214X1"/>
    <n v="-1"/>
    <n v="51750"/>
    <n v="-51750"/>
    <s v="COP"/>
    <m/>
    <m/>
    <m/>
    <s v="Prestamo Virginia Hurtado"/>
    <m/>
  </r>
  <r>
    <x v="131"/>
    <x v="3"/>
    <x v="1"/>
    <x v="1"/>
    <s v="TSXX-LOA2012"/>
    <s v="TORNILLO SOLUTION LOGIC-A 2.0 MM X 12 MM"/>
    <x v="16"/>
    <s v="EE160214X1"/>
    <n v="-2"/>
    <n v="51750"/>
    <n v="-103500"/>
    <s v="COP"/>
    <m/>
    <m/>
    <m/>
    <s v="Prestamo Virginia Hurtado"/>
    <m/>
  </r>
  <r>
    <x v="131"/>
    <x v="4"/>
    <x v="1"/>
    <x v="1"/>
    <s v="TSXX-LOA1508"/>
    <s v="TORNILLO SOLUTION LOGIC-A 1.5 MM X 8.0 MM"/>
    <x v="5"/>
    <s v="EE167606X1"/>
    <n v="-19"/>
    <n v="51750"/>
    <n v="-983250"/>
    <s v="COP"/>
    <m/>
    <n v="20240078"/>
    <s v="Comercial S &amp; K SpA (Juan Peña - Chile)"/>
    <m/>
    <m/>
  </r>
  <r>
    <x v="131"/>
    <x v="4"/>
    <x v="1"/>
    <x v="1"/>
    <s v="TSXX-LOA2017"/>
    <s v="TORNILLO SOLUTION LOGIC-A 2.0 MM X 17 MM"/>
    <x v="12"/>
    <s v="EE148381X1"/>
    <n v="-10"/>
    <n v="51750"/>
    <n v="-517500"/>
    <s v="COP"/>
    <m/>
    <n v="20240078"/>
    <s v="Comercial S &amp; K SpA (Juan Peña - Chile)"/>
    <m/>
    <m/>
  </r>
  <r>
    <x v="130"/>
    <x v="4"/>
    <x v="1"/>
    <x v="0"/>
    <s v="A-1PL-212010"/>
    <s v="A-1PL  Anchorage  Screw 2.0 x 10 mm, Round Hole"/>
    <x v="7"/>
    <s v=" L230601001"/>
    <n v="-15"/>
    <n v="69131"/>
    <n v="-1036965"/>
    <s v="COP"/>
    <m/>
    <n v="20240077"/>
    <s v="JESUS RODRIGUEZ RIOS"/>
    <m/>
    <m/>
  </r>
  <r>
    <x v="131"/>
    <x v="4"/>
    <x v="1"/>
    <x v="1"/>
    <s v="TSXX-LOA2012"/>
    <s v="TORNILLO SOLUTION LOGIC-A 2.0 MM X 12 MM"/>
    <x v="16"/>
    <s v="EE167602X1"/>
    <n v="-26"/>
    <n v="51750"/>
    <n v="-1345500"/>
    <s v="COP"/>
    <m/>
    <n v="20240078"/>
    <s v="Comercial S &amp; K SpA (Juan Peña - Chile)"/>
    <m/>
    <m/>
  </r>
  <r>
    <x v="131"/>
    <x v="4"/>
    <x v="1"/>
    <x v="1"/>
    <s v="TSXX-LOA2014"/>
    <s v="TORNILLO SOLUTION LOGIC-A 2.0 MM X 14 MM"/>
    <x v="8"/>
    <s v="EE167603X1"/>
    <n v="-13"/>
    <n v="51750"/>
    <n v="-672750"/>
    <s v="COP"/>
    <m/>
    <n v="20240078"/>
    <s v="Comercial S &amp; K SpA (Juan Peña - Chile)"/>
    <m/>
    <m/>
  </r>
  <r>
    <x v="131"/>
    <x v="3"/>
    <x v="1"/>
    <x v="1"/>
    <s v="TSXX-LOA2010"/>
    <s v="TORNILLO SOLUTION LOGIC-A 2.0 MM X 10 MM"/>
    <x v="7"/>
    <s v="EE162876X1"/>
    <n v="-2"/>
    <n v="51750"/>
    <n v="-103500"/>
    <s v="COP"/>
    <m/>
    <m/>
    <m/>
    <s v="Prestamo Virginia Hurtado"/>
    <m/>
  </r>
  <r>
    <x v="131"/>
    <x v="4"/>
    <x v="1"/>
    <x v="1"/>
    <s v="TSXX-LOA2010"/>
    <s v="TORNILLO SOLUTION LOGIC-A 2.0 MM X 10 MM"/>
    <x v="7"/>
    <s v="EE167604X1"/>
    <n v="-40"/>
    <n v="51750"/>
    <n v="-2070000"/>
    <s v="COP"/>
    <m/>
    <n v="20240078"/>
    <s v="Comercial S &amp; K SpA (Juan Peña - Chile)"/>
    <m/>
    <m/>
  </r>
  <r>
    <x v="132"/>
    <x v="1"/>
    <x v="1"/>
    <x v="1"/>
    <s v="TSXX-LOA2010"/>
    <s v="TORNILLO SOLUTION LOGIC-A 2.0 MM X 10 MM"/>
    <x v="7"/>
    <s v="EE162876X1"/>
    <n v="-1"/>
    <n v="51750"/>
    <n v="-51750"/>
    <s v="COP"/>
    <m/>
    <m/>
    <m/>
    <s v="uso consultorio Dra Elsa"/>
    <m/>
  </r>
  <r>
    <x v="132"/>
    <x v="1"/>
    <x v="1"/>
    <x v="0"/>
    <s v="A-1PL-212010"/>
    <s v="A-1PL  Anchorage  Screw 2.0 x 10 mm, Round Hole"/>
    <x v="7"/>
    <s v=" L230601001"/>
    <n v="-2"/>
    <n v="69131"/>
    <n v="-138262"/>
    <s v="COP"/>
    <m/>
    <m/>
    <m/>
    <s v="uso consultorio Dra Elsa"/>
    <m/>
  </r>
  <r>
    <x v="133"/>
    <x v="2"/>
    <x v="1"/>
    <x v="1"/>
    <s v="TSXX-LOA1508"/>
    <s v="TORNILLO SOLUTION LOGIC-A 1.5 MM X 8.0 MM"/>
    <x v="5"/>
    <s v="EE152484X1"/>
    <n v="5"/>
    <n v="51750"/>
    <n v="258750"/>
    <s v="COP"/>
    <s v="SAMPEDRO FV 138294"/>
    <m/>
    <m/>
    <m/>
    <m/>
  </r>
  <r>
    <x v="133"/>
    <x v="2"/>
    <x v="1"/>
    <x v="1"/>
    <s v="TSXX-LOA1508"/>
    <s v="TORNILLO SOLUTION LOGIC-A 1.5 MM X 8.0 MM"/>
    <x v="5"/>
    <s v="EE171841X1"/>
    <n v="5"/>
    <n v="51750"/>
    <n v="258750"/>
    <s v="COP"/>
    <s v="SAMPEDRO FV 138294"/>
    <m/>
    <m/>
    <m/>
    <m/>
  </r>
  <r>
    <x v="133"/>
    <x v="2"/>
    <x v="1"/>
    <x v="1"/>
    <s v="TSXX-LOA2008"/>
    <s v="TORNILLO SOLUTION LOGIC-A 2.0 MM X 8.0 MM"/>
    <x v="6"/>
    <s v="EE173887X1"/>
    <n v="50"/>
    <n v="51750"/>
    <n v="2587500"/>
    <s v="COP"/>
    <s v="SAMPEDRO FV 138294"/>
    <m/>
    <m/>
    <m/>
    <m/>
  </r>
  <r>
    <x v="133"/>
    <x v="2"/>
    <x v="1"/>
    <x v="1"/>
    <s v="TSXX-LOA2014"/>
    <s v="TORNILLO SOLUTION LOGIC-A 2.0 MM X 14 MM"/>
    <x v="8"/>
    <s v="EE173884X1"/>
    <n v="150"/>
    <n v="51750"/>
    <n v="7762500"/>
    <s v="COP"/>
    <s v="SAMPEDRO FV 138294"/>
    <m/>
    <m/>
    <m/>
    <m/>
  </r>
  <r>
    <x v="133"/>
    <x v="2"/>
    <x v="1"/>
    <x v="1"/>
    <s v="TSXX-LOART2012"/>
    <s v="TORNILLO SOLUTION LOGIC-A ROSCA TOTAL 2.0MM X 12MM"/>
    <x v="14"/>
    <s v="EE152499X1"/>
    <n v="10"/>
    <n v="51750"/>
    <n v="517500"/>
    <s v="COP"/>
    <s v="SAMPEDRO FV 138294"/>
    <m/>
    <m/>
    <m/>
    <m/>
  </r>
  <r>
    <x v="133"/>
    <x v="2"/>
    <x v="1"/>
    <x v="1"/>
    <s v="TSXX-LOA2012"/>
    <s v="TORNILLO SOLUTION LOGIC-A 2.0 MM X 12 MM"/>
    <x v="16"/>
    <s v="EE173885X1"/>
    <n v="70"/>
    <n v="51750"/>
    <n v="3622500"/>
    <s v="COP"/>
    <s v="SAMPEDRO FV 138294"/>
    <m/>
    <m/>
    <m/>
    <m/>
  </r>
  <r>
    <x v="133"/>
    <x v="2"/>
    <x v="1"/>
    <x v="1"/>
    <s v="TSXX-LOA2010"/>
    <s v="TORNILLO SOLUTION LOGIC-A 2.0 MM X 10 MM"/>
    <x v="7"/>
    <s v="EE160285X1"/>
    <n v="5"/>
    <n v="51750"/>
    <n v="258750"/>
    <s v="COP"/>
    <s v="SAMPEDRO FV 138294"/>
    <m/>
    <m/>
    <m/>
    <m/>
  </r>
  <r>
    <x v="133"/>
    <x v="2"/>
    <x v="1"/>
    <x v="1"/>
    <s v="TSXX-LOA2010"/>
    <s v="TORNILLO SOLUTION LOGIC-A 2.0 MM X 10 MM"/>
    <x v="7"/>
    <s v="EE171843X1"/>
    <n v="5"/>
    <n v="51750"/>
    <n v="258750"/>
    <s v="COP"/>
    <s v="SAMPEDRO FV 138294"/>
    <m/>
    <m/>
    <m/>
    <m/>
  </r>
  <r>
    <x v="134"/>
    <x v="4"/>
    <x v="1"/>
    <x v="1"/>
    <s v="TSXX-LOA2020"/>
    <s v="TORNILLO SOLUTION LOGIC-A 2.0 MM X 20 MM"/>
    <x v="25"/>
    <s v="EE160216X1"/>
    <n v="-2"/>
    <n v="60750"/>
    <n v="-121500"/>
    <s v="COP"/>
    <m/>
    <n v="20240086"/>
    <s v="Noemy Rendón Hurtado (Local)"/>
    <m/>
    <m/>
  </r>
  <r>
    <x v="135"/>
    <x v="1"/>
    <x v="1"/>
    <x v="1"/>
    <s v="TSXX-LOART2012"/>
    <s v="TORNILLO SOLUTION LOGIC-A ROSCA TOTAL 2.0MM X 12MM"/>
    <x v="14"/>
    <s v="EE148385X1"/>
    <n v="-1"/>
    <n v="51750"/>
    <n v="-51750"/>
    <s v="COP"/>
    <m/>
    <m/>
    <m/>
    <s v="uso consultorio Dra Elsa"/>
    <m/>
  </r>
  <r>
    <x v="135"/>
    <x v="1"/>
    <x v="1"/>
    <x v="1"/>
    <s v="TSXX-LOA2014"/>
    <s v="TORNILLO SOLUTION LOGIC-A 2.0 MM X 14 MM"/>
    <x v="8"/>
    <s v="EE167600X1"/>
    <n v="-1"/>
    <n v="51750"/>
    <n v="-51750"/>
    <s v="COP"/>
    <m/>
    <m/>
    <m/>
    <s v="uso consultorio Dra Elsa"/>
    <m/>
  </r>
  <r>
    <x v="135"/>
    <x v="3"/>
    <x v="1"/>
    <x v="1"/>
    <s v="TSXX-LOA2012"/>
    <s v="TORNILLO SOLUTION LOGIC-A 2.0 MM X 12 MM"/>
    <x v="16"/>
    <s v="EE148366X1"/>
    <n v="1"/>
    <n v="51750"/>
    <n v="51750"/>
    <s v="COP"/>
    <m/>
    <m/>
    <m/>
    <s v="Devolucion"/>
    <m/>
  </r>
  <r>
    <x v="135"/>
    <x v="4"/>
    <x v="0"/>
    <x v="1"/>
    <s v="820-031"/>
    <s v="Extensión mini implante"/>
    <x v="2"/>
    <s v="NA"/>
    <n v="-1"/>
    <n v="102340"/>
    <n v="-102340"/>
    <s v="COP"/>
    <m/>
    <n v="20240085"/>
    <s v="Dra Paula Zuñiga - (COIDES Costa Rica )"/>
    <m/>
    <m/>
  </r>
  <r>
    <x v="135"/>
    <x v="4"/>
    <x v="0"/>
    <x v="0"/>
    <n v="3318235"/>
    <s v="Universal Extension (A-1PII long blade)"/>
    <x v="2"/>
    <s v="NA"/>
    <n v="-1"/>
    <n v="31.311787072243344"/>
    <n v="-31.311787072243344"/>
    <s v="USD"/>
    <m/>
    <n v="20240085"/>
    <s v="Dra Paula Zuñiga - (COIDES Costa Rica )"/>
    <m/>
    <m/>
  </r>
  <r>
    <x v="135"/>
    <x v="6"/>
    <x v="0"/>
    <x v="1"/>
    <s v="820-031"/>
    <s v="Extensión mini implante"/>
    <x v="2"/>
    <s v="NA"/>
    <n v="-8"/>
    <n v="102340"/>
    <n v="-818720"/>
    <m/>
    <s v="Producto con caucho roto"/>
    <m/>
    <m/>
    <m/>
    <s v="Producto con caucho roto"/>
  </r>
  <r>
    <x v="135"/>
    <x v="1"/>
    <x v="1"/>
    <x v="1"/>
    <s v="TSXX-LOA2012"/>
    <s v="TORNILLO SOLUTION LOGIC-A 2.0 MM X 12 MM"/>
    <x v="16"/>
    <s v="EE148366X1"/>
    <n v="-1"/>
    <n v="51750"/>
    <n v="-51750"/>
    <s v="COP"/>
    <m/>
    <m/>
    <m/>
    <s v="uso consultorio Dra Elsa"/>
    <m/>
  </r>
  <r>
    <x v="135"/>
    <x v="1"/>
    <x v="1"/>
    <x v="1"/>
    <s v="TSXX-LOA2012"/>
    <s v="TORNILLO SOLUTION LOGIC-A 2.0 MM X 12 MM"/>
    <x v="16"/>
    <s v="EE160214X1"/>
    <n v="-1"/>
    <n v="51750"/>
    <n v="-51750"/>
    <s v="COP"/>
    <m/>
    <m/>
    <m/>
    <s v="uso consultorio Dra Elsa"/>
    <m/>
  </r>
  <r>
    <x v="136"/>
    <x v="2"/>
    <x v="1"/>
    <x v="1"/>
    <s v="TSXX-LOA2008"/>
    <s v="TORNILLO SOLUTION LOGIC-A 2.0 MM X 8.0 MM"/>
    <x v="6"/>
    <s v="EE174094X1"/>
    <n v="90"/>
    <n v="51750"/>
    <n v="4657500"/>
    <s v="COP"/>
    <s v="SAMPEDRO FV 138630"/>
    <m/>
    <m/>
    <m/>
    <m/>
  </r>
  <r>
    <x v="136"/>
    <x v="2"/>
    <x v="1"/>
    <x v="1"/>
    <s v="TSXX-LOA2010"/>
    <s v="TORNILLO SOLUTION LOGIC-A 2.0 MM X 10 MM"/>
    <x v="7"/>
    <s v="EE173886X1"/>
    <n v="10"/>
    <n v="51750"/>
    <n v="517500"/>
    <s v="COP"/>
    <s v="SAMPEDRO FV 138630"/>
    <m/>
    <m/>
    <m/>
    <m/>
  </r>
  <r>
    <x v="136"/>
    <x v="2"/>
    <x v="1"/>
    <x v="1"/>
    <s v="TSXX-LOA2010"/>
    <s v="TORNILLO SOLUTION LOGIC-A 2.0 MM X 10 MM"/>
    <x v="7"/>
    <s v="EE174092X1"/>
    <n v="20"/>
    <n v="51750"/>
    <n v="1035000"/>
    <s v="COP"/>
    <s v="SAMPEDRO FV 138630"/>
    <m/>
    <m/>
    <m/>
    <m/>
  </r>
  <r>
    <x v="136"/>
    <x v="4"/>
    <x v="1"/>
    <x v="0"/>
    <s v="A-1PL-211508"/>
    <s v="A-1PL  Anchorage  Screw 1.5 x 8 mm, Round Hole"/>
    <x v="5"/>
    <s v="L231217301"/>
    <n v="-6"/>
    <n v="14.583333333333334"/>
    <n v="-87.5"/>
    <s v="USD"/>
    <m/>
    <n v="20240087"/>
    <s v="Rodrigo García (Costa Rica)"/>
    <m/>
    <m/>
  </r>
  <r>
    <x v="136"/>
    <x v="4"/>
    <x v="1"/>
    <x v="0"/>
    <s v="A-1PS-222012"/>
    <s v="A-1P Anchorage  Screw 2.0 x 12 mm, Square Hole"/>
    <x v="9"/>
    <s v="L231102501"/>
    <n v="-6"/>
    <n v="73331"/>
    <n v="-439986"/>
    <s v="COP"/>
    <m/>
    <n v="20240087"/>
    <s v="Rodrigo García (Costa Rica)"/>
    <m/>
    <m/>
  </r>
  <r>
    <x v="136"/>
    <x v="4"/>
    <x v="1"/>
    <x v="0"/>
    <s v="A-1PIZC-212014"/>
    <s v="A-1P IZC  Anchorage  Screw 2.0 x 14 mm, Half Threaded, Round Hole"/>
    <x v="20"/>
    <s v="L240313801"/>
    <n v="-6"/>
    <n v="18.75"/>
    <n v="-112.5"/>
    <s v="USD"/>
    <m/>
    <n v="20240087"/>
    <s v="Rodrigo García (Costa Rica)"/>
    <m/>
    <m/>
  </r>
  <r>
    <x v="136"/>
    <x v="4"/>
    <x v="1"/>
    <x v="0"/>
    <s v="A-1PIZC-212017"/>
    <s v="A-1P IZC  Anchorage  Screw 2.0 x 17 mm, Half Threaded, Round Hole"/>
    <x v="18"/>
    <s v=" L230500801"/>
    <n v="-3"/>
    <n v="75398.578723404251"/>
    <n v="-226195.73617021274"/>
    <s v="COP"/>
    <m/>
    <n v="20240087"/>
    <s v="Rodrigo García (Costa Rica)"/>
    <m/>
    <m/>
  </r>
  <r>
    <x v="136"/>
    <x v="4"/>
    <x v="1"/>
    <x v="1"/>
    <s v="TSXX-LOA2014"/>
    <s v="TORNILLO SOLUTION LOGIC-A 2.0 MM X 14 MM"/>
    <x v="8"/>
    <s v="EE167603X1"/>
    <n v="-4"/>
    <n v="51750"/>
    <n v="-207000"/>
    <s v="COP"/>
    <m/>
    <n v="20240087"/>
    <s v="Rodrigo García (Costa Rica)"/>
    <m/>
    <m/>
  </r>
  <r>
    <x v="136"/>
    <x v="4"/>
    <x v="1"/>
    <x v="1"/>
    <s v="TSXX-LOA2012"/>
    <s v="TORNILLO SOLUTION LOGIC-A 2.0 MM X 12 MM"/>
    <x v="16"/>
    <s v="EE173885X1"/>
    <n v="-15"/>
    <n v="51750"/>
    <n v="-776250"/>
    <s v="COP"/>
    <m/>
    <n v="20240087"/>
    <s v="Rodrigo García (Costa Rica)"/>
    <m/>
    <m/>
  </r>
  <r>
    <x v="136"/>
    <x v="4"/>
    <x v="0"/>
    <x v="1"/>
    <s v="820-031"/>
    <s v="Extensión mini implante"/>
    <x v="2"/>
    <s v="NA"/>
    <n v="-3"/>
    <n v="102340"/>
    <n v="-307020"/>
    <s v="COP"/>
    <m/>
    <n v="20240087"/>
    <s v="Rodrigo García (Costa Rica)"/>
    <m/>
    <m/>
  </r>
  <r>
    <x v="136"/>
    <x v="2"/>
    <x v="1"/>
    <x v="1"/>
    <s v="TSXX-LOA2010"/>
    <s v="TORNILLO SOLUTION LOGIC-A 2.0 MM X 10 MM"/>
    <x v="7"/>
    <s v="EE174093X1"/>
    <n v="19"/>
    <n v="51750"/>
    <n v="983250"/>
    <s v="COP"/>
    <s v="SAMPEDRO FV 138630"/>
    <m/>
    <m/>
    <m/>
    <m/>
  </r>
  <r>
    <x v="136"/>
    <x v="4"/>
    <x v="1"/>
    <x v="0"/>
    <s v="A-1PL-211508"/>
    <s v="A-1PL  Anchorage  Screw 1.5 x 8 mm, Round Hole"/>
    <x v="5"/>
    <s v="L231217301"/>
    <n v="-14"/>
    <n v="14.583333333333334"/>
    <n v="-204.16666666666669"/>
    <s v="USD"/>
    <m/>
    <n v="20240088"/>
    <s v="Medicona SRL (Guillermo Ramírez-Rep Dominicana)"/>
    <m/>
    <m/>
  </r>
  <r>
    <x v="136"/>
    <x v="4"/>
    <x v="1"/>
    <x v="0"/>
    <s v="A-1PL-212008"/>
    <s v="A-1PL  Anchorage  Screw 2.0 x 8 mm, Round Hole"/>
    <x v="6"/>
    <s v="L240314301"/>
    <n v="-4"/>
    <n v="14.583333333333334"/>
    <n v="-58.333333333333336"/>
    <s v="USD"/>
    <m/>
    <n v="20240088"/>
    <s v="Medicona SRL (Guillermo Ramírez-Rep Dominicana)"/>
    <m/>
    <m/>
  </r>
  <r>
    <x v="136"/>
    <x v="4"/>
    <x v="1"/>
    <x v="0"/>
    <s v="A-1PL-212010"/>
    <s v="A-1PL  Anchorage  Screw 2.0 x 10 mm, Round Hole"/>
    <x v="7"/>
    <s v="L230401801"/>
    <n v="-15"/>
    <n v="69875.829545454544"/>
    <n v="-1048137.4431818181"/>
    <s v="COP"/>
    <m/>
    <n v="20240088"/>
    <s v="Medicona SRL (Guillermo Ramírez-Rep Dominicana)"/>
    <m/>
    <m/>
  </r>
  <r>
    <x v="136"/>
    <x v="4"/>
    <x v="1"/>
    <x v="0"/>
    <s v="A-1PL-212012"/>
    <s v="A-1PL  Anchorage  Screw 2.0 x 12 mm, Round Hole"/>
    <x v="16"/>
    <s v="L240314801"/>
    <n v="-5"/>
    <n v="14.583333333333334"/>
    <n v="-72.916666666666671"/>
    <s v="USD"/>
    <m/>
    <n v="20240088"/>
    <s v="Medicona SRL (Guillermo Ramírez-Rep Dominicana)"/>
    <m/>
    <m/>
  </r>
  <r>
    <x v="136"/>
    <x v="4"/>
    <x v="1"/>
    <x v="0"/>
    <s v="A-1PL-212014"/>
    <s v="A-1PL  Anchorage  Screw 2.0 x 14 mm, Round Hole"/>
    <x v="8"/>
    <s v="L220407801"/>
    <n v="-13"/>
    <n v="14.583333333333334"/>
    <n v="-189.58333333333334"/>
    <s v="USD"/>
    <m/>
    <n v="20240088"/>
    <s v="Medicona SRL (Guillermo Ramírez-Rep Dominicana)"/>
    <m/>
    <m/>
  </r>
  <r>
    <x v="136"/>
    <x v="4"/>
    <x v="1"/>
    <x v="0"/>
    <s v="A-1PIZC-212014"/>
    <s v="A-1P IZC  Anchorage  Screw 2.0 x 14 mm, Half Threaded, Round Hole"/>
    <x v="20"/>
    <s v="L230905901"/>
    <n v="-6"/>
    <n v="18.345205479452055"/>
    <n v="-110.07123287671233"/>
    <s v="USD"/>
    <m/>
    <n v="20240088"/>
    <s v="Medicona SRL (Guillermo Ramírez-Rep Dominicana)"/>
    <m/>
    <m/>
  </r>
  <r>
    <x v="136"/>
    <x v="4"/>
    <x v="1"/>
    <x v="0"/>
    <s v="A-1PIZC-212014"/>
    <s v="A-1P IZC  Anchorage  Screw 2.0 x 14 mm, Half Threaded, Round Hole"/>
    <x v="20"/>
    <s v="L240313801"/>
    <n v="-11"/>
    <n v="18.75"/>
    <n v="-206.25"/>
    <s v="USD"/>
    <m/>
    <n v="20240088"/>
    <s v="Medicona SRL (Guillermo Ramírez-Rep Dominicana)"/>
    <m/>
    <m/>
  </r>
  <r>
    <x v="136"/>
    <x v="4"/>
    <x v="1"/>
    <x v="0"/>
    <s v="A-1PIZC-212017"/>
    <s v="A-1P IZC  Anchorage  Screw 2.0 x 17 mm, Half Threaded, Round Hole"/>
    <x v="18"/>
    <s v=" L230500801"/>
    <n v="-9"/>
    <n v="75398.578723404251"/>
    <n v="-678587.20851063821"/>
    <s v="COP"/>
    <m/>
    <n v="20240088"/>
    <s v="Medicona SRL (Guillermo Ramírez-Rep Dominicana)"/>
    <m/>
    <m/>
  </r>
  <r>
    <x v="136"/>
    <x v="4"/>
    <x v="1"/>
    <x v="1"/>
    <s v="TSXX-LOA1508"/>
    <s v="TORNILLO SOLUTION LOGIC-A 1.5 MM X 8.0 MM"/>
    <x v="5"/>
    <s v="EE148345X1"/>
    <n v="-1"/>
    <n v="51750"/>
    <n v="-51750"/>
    <s v="COP"/>
    <m/>
    <n v="20240088"/>
    <s v="Medicona SRL (Guillermo Ramírez-Rep Dominicana)"/>
    <m/>
    <m/>
  </r>
  <r>
    <x v="136"/>
    <x v="4"/>
    <x v="1"/>
    <x v="1"/>
    <s v="TSXX-LOA1508"/>
    <s v="TORNILLO SOLUTION LOGIC-A 1.5 MM X 8.0 MM"/>
    <x v="5"/>
    <s v="EE152485X1"/>
    <n v="-5"/>
    <n v="51750"/>
    <n v="-258750"/>
    <s v="COP"/>
    <m/>
    <n v="20240088"/>
    <s v="Medicona SRL (Guillermo Ramírez-Rep Dominicana)"/>
    <m/>
    <m/>
  </r>
  <r>
    <x v="136"/>
    <x v="4"/>
    <x v="1"/>
    <x v="1"/>
    <s v="TSXX-LOA2010"/>
    <s v="TORNILLO SOLUTION LOGIC-A 2.0 MM X 10 MM"/>
    <x v="7"/>
    <s v="EE160285X1"/>
    <n v="-2"/>
    <n v="51750"/>
    <n v="-103500"/>
    <s v="COP"/>
    <m/>
    <n v="20240088"/>
    <s v="Medicona SRL (Guillermo Ramírez-Rep Dominicana)"/>
    <m/>
    <m/>
  </r>
  <r>
    <x v="136"/>
    <x v="4"/>
    <x v="1"/>
    <x v="1"/>
    <s v="TSXX-LOA2008"/>
    <s v="TORNILLO SOLUTION LOGIC-A 2.0 MM X 8.0 MM"/>
    <x v="6"/>
    <s v="EE162875X1"/>
    <n v="-6"/>
    <n v="51750"/>
    <n v="-310500"/>
    <s v="COP"/>
    <m/>
    <n v="20240088"/>
    <s v="Medicona SRL (Guillermo Ramírez-Rep Dominicana)"/>
    <m/>
    <m/>
  </r>
  <r>
    <x v="136"/>
    <x v="4"/>
    <x v="1"/>
    <x v="1"/>
    <s v="TSXX-LOA2014"/>
    <s v="TORNILLO SOLUTION LOGIC-A 2.0 MM X 14 MM"/>
    <x v="8"/>
    <s v="EE167603X1"/>
    <n v="-16"/>
    <n v="51750"/>
    <n v="-828000"/>
    <s v="COP"/>
    <m/>
    <n v="20240088"/>
    <s v="Medicona SRL (Guillermo Ramírez-Rep Dominicana)"/>
    <m/>
    <m/>
  </r>
  <r>
    <x v="136"/>
    <x v="2"/>
    <x v="1"/>
    <x v="1"/>
    <s v="TSXX-LOA2010"/>
    <s v="TORNILLO SOLUTION LOGIC-A 2.0 MM X 10 MM"/>
    <x v="7"/>
    <s v="EE174095X1"/>
    <n v="41"/>
    <n v="51750"/>
    <n v="2121750"/>
    <s v="COP"/>
    <s v="SAMPEDRO FV 138630"/>
    <m/>
    <m/>
    <m/>
    <m/>
  </r>
  <r>
    <x v="136"/>
    <x v="4"/>
    <x v="1"/>
    <x v="0"/>
    <s v="A-1PL-212008"/>
    <s v="A-1PL  Anchorage  Screw 2.0 x 8 mm, Round Hole"/>
    <x v="6"/>
    <s v="l230602001"/>
    <n v="-9"/>
    <n v="14.583333333333334"/>
    <n v="-131.25"/>
    <s v="USD"/>
    <m/>
    <n v="20240089"/>
    <s v="Smile Arc (Panamá - Dr Martinelli)"/>
    <m/>
    <m/>
  </r>
  <r>
    <x v="136"/>
    <x v="4"/>
    <x v="1"/>
    <x v="0"/>
    <s v="A-1PL-212014"/>
    <s v="A-1PL  Anchorage  Screw 2.0 x 14 mm, Round Hole"/>
    <x v="8"/>
    <s v=" L220304601"/>
    <n v="-3"/>
    <n v="69131"/>
    <n v="-207393"/>
    <s v="COP"/>
    <m/>
    <n v="20240089"/>
    <s v="Smile Arc (Panamá - Dr Martinelli)"/>
    <m/>
    <m/>
  </r>
  <r>
    <x v="136"/>
    <x v="4"/>
    <x v="1"/>
    <x v="1"/>
    <s v="TSXX-LOA2008"/>
    <s v="TORNILLO SOLUTION LOGIC-A 2.0 MM X 8.0 MM"/>
    <x v="6"/>
    <s v="EE167605X1"/>
    <n v="-3"/>
    <n v="51750"/>
    <n v="-155250"/>
    <s v="COP"/>
    <m/>
    <n v="20240089"/>
    <s v="Smile Arc (Panamá - Dr Martinelli)"/>
    <m/>
    <m/>
  </r>
  <r>
    <x v="136"/>
    <x v="4"/>
    <x v="1"/>
    <x v="0"/>
    <s v="A-1PL-212012"/>
    <s v="A-1PL  Anchorage  Screw 2.0 x 12 mm, Round Hole"/>
    <x v="16"/>
    <s v="L240314801"/>
    <n v="-25"/>
    <n v="14.694879832810868"/>
    <n v="-367.37199582027171"/>
    <s v="USD"/>
    <m/>
    <n v="20240089"/>
    <s v="Smile Arc (Panamá - Dr Martinelli)"/>
    <m/>
    <m/>
  </r>
  <r>
    <x v="136"/>
    <x v="4"/>
    <x v="1"/>
    <x v="1"/>
    <s v="TSXX-LOART2012"/>
    <s v="TORNILLO SOLUTION LOGIC-A ROSCA TOTAL 2.0MM X 12MM"/>
    <x v="14"/>
    <s v="EE148385X1"/>
    <n v="-5"/>
    <n v="51750"/>
    <n v="-258750"/>
    <s v="COP"/>
    <m/>
    <n v="20240089"/>
    <s v="Smile Arc (Panamá - Dr Martinelli)"/>
    <m/>
    <m/>
  </r>
  <r>
    <x v="137"/>
    <x v="11"/>
    <x v="1"/>
    <x v="1"/>
    <s v="TSXX-LOA2020"/>
    <s v="TORNILLO SOLUTION LOGIC-A 2.0 MM X 20 MM"/>
    <x v="25"/>
    <s v="EE160216X1"/>
    <n v="-2"/>
    <n v="60750"/>
    <n v="-121500"/>
    <s v="COP"/>
    <m/>
    <m/>
    <m/>
    <s v="Garantia Inv 20240086"/>
    <m/>
  </r>
  <r>
    <x v="138"/>
    <x v="2"/>
    <x v="1"/>
    <x v="1"/>
    <s v="TSXX-LOA2012"/>
    <s v="TORNILLO SOLUTION LOGIC-A 2.0 MM X 12 MM"/>
    <x v="16"/>
    <s v="EE174096X1"/>
    <n v="260"/>
    <n v="51750"/>
    <n v="13455000"/>
    <s v="COP"/>
    <s v="SAMPEDRO FV 138951"/>
    <m/>
    <m/>
    <m/>
    <m/>
  </r>
  <r>
    <x v="138"/>
    <x v="2"/>
    <x v="1"/>
    <x v="1"/>
    <s v="TSXX-LOA2014"/>
    <s v="TORNILLO SOLUTION LOGIC-A 2.0 MM X 14 MM"/>
    <x v="8"/>
    <s v="EE174097X1"/>
    <n v="60"/>
    <n v="51750"/>
    <n v="3105000"/>
    <s v="COP"/>
    <s v="SAMPEDRO FV 138951"/>
    <m/>
    <m/>
    <m/>
    <m/>
  </r>
  <r>
    <x v="139"/>
    <x v="4"/>
    <x v="1"/>
    <x v="0"/>
    <s v="A-1PL-211508"/>
    <s v="A-1PL  Anchorage  Screw 1.5 x 8 mm, Round Hole"/>
    <x v="5"/>
    <s v="L231217301"/>
    <n v="-8"/>
    <n v="14.694879832810868"/>
    <n v="-117.55903866248694"/>
    <s v="USD"/>
    <m/>
    <n v="20240091"/>
    <s v="Dr Carlos Ramiro Llusca (Ecuador)"/>
    <m/>
    <m/>
  </r>
  <r>
    <x v="139"/>
    <x v="4"/>
    <x v="1"/>
    <x v="0"/>
    <s v="A-1PL-212008"/>
    <s v="A-1PL  Anchorage  Screw 2.0 x 8 mm, Round Hole"/>
    <x v="6"/>
    <s v="l230602001"/>
    <n v="-15"/>
    <n v="14.583333333333334"/>
    <n v="-218.75"/>
    <s v="USD"/>
    <m/>
    <n v="20240091"/>
    <s v="Dr Carlos Ramiro Llusca (Ecuador)"/>
    <m/>
    <m/>
  </r>
  <r>
    <x v="139"/>
    <x v="4"/>
    <x v="1"/>
    <x v="0"/>
    <s v="A-1PL-212014"/>
    <s v="A-1PL  Anchorage  Screw 2.0 x 14 mm, Round Hole"/>
    <x v="8"/>
    <s v="L220304601"/>
    <n v="-2"/>
    <n v="69131"/>
    <n v="-138262"/>
    <s v="COP"/>
    <m/>
    <n v="20240091"/>
    <s v="Dr Carlos Ramiro Llusca (Ecuador)"/>
    <m/>
    <m/>
  </r>
  <r>
    <x v="139"/>
    <x v="4"/>
    <x v="1"/>
    <x v="0"/>
    <s v="A-1N-211508"/>
    <s v="A-1N Anchorage screw 1.5 x 8mm, None-head, w/groove (Brackeet screw) "/>
    <x v="31"/>
    <s v="L191121001"/>
    <n v="-2"/>
    <n v="22.421917808219177"/>
    <n v="-44.843835616438355"/>
    <s v="COP"/>
    <m/>
    <n v="20240091"/>
    <s v="Dr Carlos Ramiro Llusca (Ecuador)"/>
    <m/>
    <m/>
  </r>
  <r>
    <x v="139"/>
    <x v="4"/>
    <x v="1"/>
    <x v="0"/>
    <s v="A-1N-212008"/>
    <s v="A-1N Anchorage screw 2.0 x 8mm, None-head, w/groove (Brackeet screw) "/>
    <x v="32"/>
    <s v="L200300701"/>
    <n v="-2"/>
    <n v="18"/>
    <n v="-36"/>
    <s v="USD"/>
    <m/>
    <n v="20240091"/>
    <s v="Dr Carlos Ramiro Llusca (Ecuador)"/>
    <m/>
    <m/>
  </r>
  <r>
    <x v="139"/>
    <x v="4"/>
    <x v="1"/>
    <x v="1"/>
    <s v="TSXX-LOA1508"/>
    <s v="TORNILLO SOLUTION LOGIC-A 1.5 MM X 8.0 MM"/>
    <x v="5"/>
    <s v="EE167606X1"/>
    <n v="-2"/>
    <n v="51750"/>
    <n v="-103500"/>
    <s v="COP"/>
    <m/>
    <n v="20240091"/>
    <s v="Dr Carlos Ramiro Llusca (Ecuador)"/>
    <m/>
    <m/>
  </r>
  <r>
    <x v="139"/>
    <x v="4"/>
    <x v="1"/>
    <x v="1"/>
    <s v="TSXX-LOA2008"/>
    <s v="TORNILLO SOLUTION LOGIC-A 2.0 MM X 8.0 MM"/>
    <x v="6"/>
    <s v="EE160284X1"/>
    <n v="-2"/>
    <n v="51750"/>
    <n v="-103500"/>
    <s v="COP"/>
    <m/>
    <n v="20240091"/>
    <s v="Dr Carlos Ramiro Llusca (Ecuador)"/>
    <m/>
    <m/>
  </r>
  <r>
    <x v="136"/>
    <x v="4"/>
    <x v="1"/>
    <x v="0"/>
    <s v="A-1PL-212010"/>
    <s v="A-1PL  Anchorage  Screw 2.0 x 10 mm, Round Hole"/>
    <x v="7"/>
    <s v="L230401801"/>
    <n v="-13"/>
    <n v="69875.829545454544"/>
    <n v="-908385.78409090906"/>
    <s v="COP"/>
    <m/>
    <n v="20240089"/>
    <s v="Smile Arc (Panamá - Dr Martinelli)"/>
    <m/>
    <m/>
  </r>
  <r>
    <x v="139"/>
    <x v="4"/>
    <x v="1"/>
    <x v="1"/>
    <s v="TSXX-LOA2014"/>
    <s v="TORNILLO SOLUTION LOGIC-A 2.0 MM X 14 MM"/>
    <x v="8"/>
    <s v="EE174097X1"/>
    <n v="-15"/>
    <n v="51750"/>
    <n v="-776250"/>
    <s v="COP"/>
    <m/>
    <n v="20240091"/>
    <s v="Dr Carlos Ramiro Llusca (Ecuador)"/>
    <m/>
    <m/>
  </r>
  <r>
    <x v="139"/>
    <x v="4"/>
    <x v="0"/>
    <x v="1"/>
    <s v="820-031"/>
    <s v="Extensión mini implante"/>
    <x v="2"/>
    <n v="50362"/>
    <n v="-2"/>
    <n v="102340"/>
    <n v="-204680"/>
    <s v="COP"/>
    <m/>
    <n v="20240091"/>
    <s v="Dr Carlos Ramiro Llusca (Ecuador)"/>
    <m/>
    <m/>
  </r>
  <r>
    <x v="139"/>
    <x v="4"/>
    <x v="0"/>
    <x v="1"/>
    <s v="820-032"/>
    <s v="Extensión corta, 25mm, mini implante, para contra ángulo"/>
    <x v="19"/>
    <n v="50361"/>
    <n v="-2"/>
    <n v="83600"/>
    <n v="-167200"/>
    <s v="COP"/>
    <m/>
    <n v="20240091"/>
    <s v="Dr Carlos Ramiro Llusca (Ecuador)"/>
    <m/>
    <m/>
  </r>
  <r>
    <x v="139"/>
    <x v="4"/>
    <x v="1"/>
    <x v="1"/>
    <s v="TSXX-LOA2012"/>
    <s v="TORNILLO SOLUTION LOGIC-A 2.0 MM X 12 MM"/>
    <x v="16"/>
    <s v="EE173885X1"/>
    <n v="-15"/>
    <n v="51750"/>
    <n v="-776250"/>
    <s v="COP"/>
    <m/>
    <n v="20240091"/>
    <s v="Dr Carlos Ramiro Llusca (Ecuador)"/>
    <m/>
    <m/>
  </r>
  <r>
    <x v="139"/>
    <x v="4"/>
    <x v="0"/>
    <x v="0"/>
    <n v="3318235"/>
    <s v="Universal Extension (A-1PII long blade)"/>
    <x v="2"/>
    <s v="NA"/>
    <n v="-2"/>
    <n v="31.311787072243344"/>
    <n v="-62.623574144486689"/>
    <s v="USD"/>
    <m/>
    <n v="20240091"/>
    <s v="Dr Carlos Ramiro Llusca (Ecuador)"/>
    <m/>
    <m/>
  </r>
  <r>
    <x v="140"/>
    <x v="2"/>
    <x v="1"/>
    <x v="0"/>
    <s v="A-1PL-211508"/>
    <s v="A-1PL  Anchorage  Screw 1.5 x 8 mm, Round Hole"/>
    <x v="5"/>
    <s v="L231217301"/>
    <n v="30"/>
    <n v="14.447761194029852"/>
    <n v="433.43283582089555"/>
    <s v="USD"/>
    <s v="BioRay 20240513"/>
    <m/>
    <m/>
    <m/>
    <m/>
  </r>
  <r>
    <x v="140"/>
    <x v="2"/>
    <x v="1"/>
    <x v="0"/>
    <s v="A-1PL-212008"/>
    <s v="A-1PL  Anchorage  Screw 2.0 x 8 mm, Round Hole"/>
    <x v="6"/>
    <s v="L240314301"/>
    <n v="30"/>
    <n v="14.447761194029852"/>
    <n v="433.43283582089555"/>
    <s v="USD"/>
    <s v="BioRay 20240513"/>
    <m/>
    <m/>
    <m/>
    <m/>
  </r>
  <r>
    <x v="139"/>
    <x v="4"/>
    <x v="1"/>
    <x v="0"/>
    <s v="A-1PL-212010"/>
    <s v="A-1PL  Anchorage  Screw 2.0 x 10 mm, Round Hole"/>
    <x v="7"/>
    <s v="L240404601"/>
    <n v="-15"/>
    <n v="14.583333333333334"/>
    <n v="-218.75"/>
    <s v="USD"/>
    <m/>
    <n v="20240091"/>
    <s v="Dr Carlos Ramiro Llusca (Ecuador)"/>
    <m/>
    <m/>
  </r>
  <r>
    <x v="140"/>
    <x v="2"/>
    <x v="1"/>
    <x v="0"/>
    <s v="A-1PL-212014"/>
    <s v="A-1PL  Anchorage  Screw 2.0 x 14 mm, Round Hole"/>
    <x v="8"/>
    <s v="L220407801"/>
    <n v="30"/>
    <n v="14.447761194029852"/>
    <n v="433.43283582089555"/>
    <s v="USD"/>
    <s v="BioRay 20240513"/>
    <m/>
    <m/>
    <m/>
    <m/>
  </r>
  <r>
    <x v="140"/>
    <x v="2"/>
    <x v="1"/>
    <x v="0"/>
    <s v="A-1PL-212012"/>
    <s v="A-1PL  Anchorage  Screw 2.0 x 12 mm, Round Hole"/>
    <x v="16"/>
    <s v="L240314801"/>
    <n v="60"/>
    <n v="14.447761194029852"/>
    <n v="866.8656716417911"/>
    <s v="USD"/>
    <s v="BioRay 20240513"/>
    <m/>
    <m/>
    <m/>
    <m/>
  </r>
  <r>
    <x v="140"/>
    <x v="2"/>
    <x v="1"/>
    <x v="0"/>
    <s v="A-1PIZC-212014"/>
    <s v="A-1P IZC  Anchorage  Screw 2.0 x 14 mm, Half Threaded, Round Hole"/>
    <x v="20"/>
    <s v="L240313801"/>
    <n v="50"/>
    <n v="18.575692963752665"/>
    <n v="928.78464818763325"/>
    <s v="USD"/>
    <s v="BioRay 20240513"/>
    <m/>
    <m/>
    <m/>
    <m/>
  </r>
  <r>
    <x v="140"/>
    <x v="2"/>
    <x v="1"/>
    <x v="0"/>
    <s v="A-1PIZC-212017"/>
    <s v="A-1P IZC  Anchorage  Screw 2.0 x 17 mm, Half Threaded, Round Hole"/>
    <x v="18"/>
    <s v="L240314201"/>
    <n v="30"/>
    <n v="18.575692963752665"/>
    <n v="557.27078891257997"/>
    <s v="USD"/>
    <s v="BioRay 20240513"/>
    <m/>
    <m/>
    <m/>
    <m/>
  </r>
  <r>
    <x v="140"/>
    <x v="2"/>
    <x v="0"/>
    <x v="0"/>
    <n v="3318225"/>
    <s v="Blade for Engine"/>
    <x v="19"/>
    <s v="NA"/>
    <n v="3"/>
    <n v="51.599147121535175"/>
    <n v="154.79744136460553"/>
    <s v="USD"/>
    <s v="BioRay 20240513"/>
    <m/>
    <m/>
    <m/>
    <m/>
  </r>
  <r>
    <x v="140"/>
    <x v="2"/>
    <x v="0"/>
    <x v="0"/>
    <n v="3318055"/>
    <s v="Contra Angle Driver set "/>
    <x v="0"/>
    <s v="NA"/>
    <n v="1"/>
    <n v="309.59488272921106"/>
    <n v="309.59488272921106"/>
    <s v="USD"/>
    <s v="BioRay 20240513"/>
    <m/>
    <m/>
    <m/>
    <m/>
  </r>
  <r>
    <x v="140"/>
    <x v="2"/>
    <x v="1"/>
    <x v="0"/>
    <s v="A-1PL-212010"/>
    <s v="A-1PL  Anchorage  Screw 2.0 x 10 mm, Round Hole"/>
    <x v="7"/>
    <s v="L231105301"/>
    <n v="50"/>
    <n v="14.447761194029852"/>
    <n v="722.38805970149258"/>
    <s v="USD"/>
    <s v="BioRay 20240513"/>
    <m/>
    <m/>
    <m/>
    <m/>
  </r>
  <r>
    <x v="141"/>
    <x v="0"/>
    <x v="0"/>
    <x v="0"/>
    <n v="3318235"/>
    <s v="Universal Extension (A-1PII long blade)"/>
    <x v="2"/>
    <s v="NA"/>
    <n v="26"/>
    <n v="31.311787072243344"/>
    <n v="628.16326530612241"/>
    <s v="USD"/>
    <s v="Inventario recibido de Elsa Arango"/>
    <m/>
    <m/>
    <m/>
    <m/>
  </r>
  <r>
    <x v="141"/>
    <x v="1"/>
    <x v="0"/>
    <x v="0"/>
    <n v="3318235"/>
    <s v="Universal Extension (A-1PII long blade)"/>
    <x v="2"/>
    <s v="NA"/>
    <n v="-15"/>
    <n v="31.311787072243344"/>
    <n v="628.16326530612241"/>
    <s v="USD"/>
    <m/>
    <m/>
    <s v="Orthopremium ltda"/>
    <s v="Entregados a Orthopremium, pagados a la cuenta Dra Elsa"/>
    <m/>
  </r>
  <r>
    <x v="141"/>
    <x v="1"/>
    <x v="0"/>
    <x v="0"/>
    <n v="3308050"/>
    <s v="Handle Universal "/>
    <x v="17"/>
    <s v="NA"/>
    <n v="-10"/>
    <n v="438441.296969697"/>
    <n v="-4384412.9696969697"/>
    <s v="USD"/>
    <m/>
    <m/>
    <s v="Orthopremium ltda"/>
    <s v="Entregados a Orthopremium, pagados a la cuenta Dra Elsa"/>
    <m/>
  </r>
  <r>
    <x v="142"/>
    <x v="4"/>
    <x v="1"/>
    <x v="0"/>
    <s v="A-1PL-211508"/>
    <s v="A-1PL  Anchorage  Screw 1.5 x 8 mm, Round Hole"/>
    <x v="5"/>
    <s v="L231217301"/>
    <n v="-9"/>
    <n v="14.694879832810868"/>
    <n v="-132.2539184952978"/>
    <s v="USD"/>
    <m/>
    <n v="20240090"/>
    <s v="Grupo Helix (Panamá - Dra Ilka)"/>
    <m/>
    <m/>
  </r>
  <r>
    <x v="142"/>
    <x v="4"/>
    <x v="1"/>
    <x v="0"/>
    <s v="A-1PL-212008"/>
    <s v="A-1PL  Anchorage  Screw 2.0 x 8 mm, Round Hole"/>
    <x v="6"/>
    <s v="L240314301"/>
    <n v="-10"/>
    <n v="14.447761194029852"/>
    <n v="-144.47761194029852"/>
    <s v="USD"/>
    <m/>
    <n v="20240090"/>
    <s v="Grupo Helix (Panamá - Dra Ilka)"/>
    <m/>
    <m/>
  </r>
  <r>
    <x v="139"/>
    <x v="4"/>
    <x v="1"/>
    <x v="1"/>
    <s v="TSXX-LOA2010"/>
    <s v="TORNILLO SOLUTION LOGIC-A 2.0 MM X 10 MM"/>
    <x v="7"/>
    <s v="EE162876X1"/>
    <n v="-5"/>
    <n v="51750"/>
    <n v="-258750"/>
    <s v="COP"/>
    <m/>
    <n v="20240091"/>
    <s v="Dr Carlos Ramiro Llusca (Ecuador)"/>
    <m/>
    <m/>
  </r>
  <r>
    <x v="142"/>
    <x v="4"/>
    <x v="0"/>
    <x v="0"/>
    <n v="3308050"/>
    <s v="Handle Universal "/>
    <x v="17"/>
    <s v="NA"/>
    <n v="-2"/>
    <n v="104.3726235741445"/>
    <n v="-208.745247148289"/>
    <s v="USD"/>
    <m/>
    <n v="20240090"/>
    <s v="Grupo Helix (Panamá - Dra Ilka)"/>
    <m/>
    <m/>
  </r>
  <r>
    <x v="142"/>
    <x v="4"/>
    <x v="1"/>
    <x v="0"/>
    <s v="A-1PL-212010"/>
    <s v="A-1PL  Anchorage  Screw 2.0 x 10 mm, Round Hole"/>
    <x v="7"/>
    <s v="L240404601"/>
    <n v="-9"/>
    <n v="14.583333333333334"/>
    <n v="-131.25"/>
    <s v="USD"/>
    <m/>
    <n v="20240090"/>
    <s v="Grupo Helix (Panamá - Dra Ilka)"/>
    <m/>
    <m/>
  </r>
  <r>
    <x v="142"/>
    <x v="4"/>
    <x v="1"/>
    <x v="0"/>
    <s v="A-1PL-212012"/>
    <s v="A-1PL  Anchorage  Screw 2.0 x 12 mm, Round Hole"/>
    <x v="16"/>
    <s v="L240314801"/>
    <n v="-10"/>
    <n v="14.694879832810868"/>
    <n v="-146.94879832810867"/>
    <s v="USD"/>
    <m/>
    <n v="20240090"/>
    <s v="Grupo Helix (Panamá - Dra Ilka)"/>
    <m/>
    <m/>
  </r>
  <r>
    <x v="142"/>
    <x v="4"/>
    <x v="0"/>
    <x v="0"/>
    <n v="3318235"/>
    <s v="Universal Extension (A-1PII long blade)"/>
    <x v="2"/>
    <s v="NA"/>
    <n v="-2"/>
    <n v="31.311787072243344"/>
    <n v="-62.623574144486689"/>
    <s v="USD"/>
    <m/>
    <n v="20240090"/>
    <s v="Grupo Helix (Panamá - Dra Ilka)"/>
    <m/>
    <m/>
  </r>
  <r>
    <x v="143"/>
    <x v="1"/>
    <x v="1"/>
    <x v="1"/>
    <s v="TSXX-LOA2010"/>
    <s v="TORNILLO SOLUTION LOGIC-A 2.0 MM X 10 MM"/>
    <x v="7"/>
    <s v="EE162882X1"/>
    <n v="1"/>
    <n v="51750"/>
    <n v="51750"/>
    <s v="COP"/>
    <m/>
    <m/>
    <m/>
    <s v="Devolucion prestamo"/>
    <m/>
  </r>
  <r>
    <x v="144"/>
    <x v="1"/>
    <x v="0"/>
    <x v="1"/>
    <s v="820-029"/>
    <s v="Mango anclaje rápido, corto-mini implante"/>
    <x v="1"/>
    <n v="52006"/>
    <n v="-5"/>
    <n v="647360"/>
    <n v="-3236800"/>
    <s v="COP"/>
    <m/>
    <m/>
    <m/>
    <s v="Entregados Dra Elsa Viaje Mexico"/>
    <m/>
  </r>
  <r>
    <x v="144"/>
    <x v="1"/>
    <x v="0"/>
    <x v="1"/>
    <s v="820-031"/>
    <s v="Extensión mini implante"/>
    <x v="2"/>
    <s v="NA"/>
    <n v="-3"/>
    <n v="102340"/>
    <n v="-307020"/>
    <s v="COP"/>
    <m/>
    <m/>
    <m/>
    <s v="Entregados Dra Elsa Viaje Mexico"/>
    <m/>
  </r>
  <r>
    <x v="145"/>
    <x v="4"/>
    <x v="0"/>
    <x v="1"/>
    <s v="820-032"/>
    <s v="Extensión corta, 25mm, mini implante, para contra ángulo"/>
    <x v="19"/>
    <n v="50361"/>
    <n v="-1"/>
    <n v="83600"/>
    <n v="-83600"/>
    <s v="COP"/>
    <m/>
    <n v="20240097"/>
    <s v="Daniella Ramos (Venezuela)"/>
    <m/>
    <m/>
  </r>
  <r>
    <x v="145"/>
    <x v="8"/>
    <x v="0"/>
    <x v="1"/>
    <s v="820-032"/>
    <s v="Extensión corta, 25mm, mini implante, para contra ángulo"/>
    <x v="19"/>
    <n v="50361"/>
    <n v="-1"/>
    <n v="83600"/>
    <n v="-83600"/>
    <s v="COP"/>
    <m/>
    <n v="20240097"/>
    <s v="Daniella Ramos (Venezuela)"/>
    <m/>
    <m/>
  </r>
  <r>
    <x v="145"/>
    <x v="4"/>
    <x v="1"/>
    <x v="1"/>
    <s v="TSXX-LOA2012"/>
    <s v="TORNILLO SOLUTION LOGIC-A 2.0 MM X 12 MM"/>
    <x v="16"/>
    <s v="EE173885X1"/>
    <n v="-8"/>
    <n v="51750"/>
    <n v="-414000"/>
    <s v="COP"/>
    <m/>
    <n v="20240098"/>
    <s v="Geraldine Kuan González - Venezuela (COIDES)"/>
    <m/>
    <m/>
  </r>
  <r>
    <x v="146"/>
    <x v="4"/>
    <x v="1"/>
    <x v="1"/>
    <s v="TSXX-LOA2012"/>
    <s v="TORNILLO SOLUTION LOGIC-A 2.0 MM X 12 MM"/>
    <x v="16"/>
    <s v="EE174096X1"/>
    <n v="-3"/>
    <n v="51750"/>
    <n v="-155250"/>
    <s v="COP"/>
    <m/>
    <n v="20240099"/>
    <s v="Clear dental aligners SRL - Costa Rica (COIDES)"/>
    <m/>
    <m/>
  </r>
  <r>
    <x v="146"/>
    <x v="4"/>
    <x v="1"/>
    <x v="1"/>
    <s v="TSXX-LOA1508"/>
    <s v="TORNILLO SOLUTION LOGIC-A 1.5 MM X 8.0 MM"/>
    <x v="5"/>
    <s v="EE130757X1"/>
    <n v="-2"/>
    <n v="51750"/>
    <n v="-103500"/>
    <s v="COP"/>
    <m/>
    <n v="20240099"/>
    <s v="Clear dental aligners SRL - Costa Rica (COIDES)"/>
    <m/>
    <m/>
  </r>
  <r>
    <x v="146"/>
    <x v="4"/>
    <x v="1"/>
    <x v="1"/>
    <s v="TSXX-LOA2012"/>
    <s v="TORNILLO SOLUTION LOGIC-A 2.0 MM X 12 MM"/>
    <x v="16"/>
    <s v="EE174096X1"/>
    <n v="-8"/>
    <n v="51750"/>
    <n v="-414000"/>
    <s v="COP"/>
    <m/>
    <n v="20240100"/>
    <s v="Morella Andreina Aranguren (Venezuela/ COIDES)"/>
    <m/>
    <m/>
  </r>
  <r>
    <x v="146"/>
    <x v="4"/>
    <x v="1"/>
    <x v="1"/>
    <s v="TSXX-LOA2010"/>
    <s v="TORNILLO SOLUTION LOGIC-A 2.0 MM X 10 MM"/>
    <x v="7"/>
    <s v="EE162876X1"/>
    <n v="-10"/>
    <n v="51750"/>
    <n v="-517500"/>
    <s v="COP"/>
    <m/>
    <n v="20240100"/>
    <s v="Morella Andreina Aranguren (Venezuela/ COIDES)"/>
    <m/>
    <m/>
  </r>
  <r>
    <x v="147"/>
    <x v="4"/>
    <x v="1"/>
    <x v="1"/>
    <s v="TSXX-LOA2014"/>
    <s v="TORNILLO SOLUTION LOGIC-A 2.0 MM X 14 MM"/>
    <x v="8"/>
    <s v="EE173884X1"/>
    <n v="-10"/>
    <n v="51750"/>
    <n v="-517500"/>
    <s v="COP"/>
    <m/>
    <n v="20240101"/>
    <s v="Clinica de Ortodoncia Inversión Feliz - Dra Paula Zuñiga - Costa Rica (COIDES)"/>
    <m/>
    <m/>
  </r>
  <r>
    <x v="147"/>
    <x v="4"/>
    <x v="1"/>
    <x v="1"/>
    <s v="TSXX-LOA1508"/>
    <s v="TORNILLO SOLUTION LOGIC-A 1.5 MM X 8.0 MM"/>
    <x v="5"/>
    <s v="EE167606X1"/>
    <n v="-2"/>
    <n v="51750"/>
    <n v="-103500"/>
    <s v="COP"/>
    <m/>
    <n v="20240102"/>
    <s v="Priscila Rojas Jiménez - Costa Rica (COIDES)"/>
    <m/>
    <m/>
  </r>
  <r>
    <x v="147"/>
    <x v="4"/>
    <x v="1"/>
    <x v="1"/>
    <s v="TSXX-LOA2008"/>
    <s v="TORNILLO SOLUTION LOGIC-A 2.0 MM X 8.0 MM"/>
    <x v="6"/>
    <s v="EE162875X1"/>
    <n v="-2"/>
    <n v="51750"/>
    <n v="-103500"/>
    <s v="COP"/>
    <m/>
    <n v="20240102"/>
    <s v="Priscila Rojas Jiménez - Costa Rica (COIDES)"/>
    <m/>
    <m/>
  </r>
  <r>
    <x v="147"/>
    <x v="4"/>
    <x v="1"/>
    <x v="1"/>
    <s v="TSXX-LOA2010"/>
    <s v="TORNILLO SOLUTION LOGIC-A 2.0 MM X 10 MM"/>
    <x v="7"/>
    <s v="EE162876X1"/>
    <n v="-2"/>
    <n v="51750"/>
    <n v="-103500"/>
    <s v="COP"/>
    <m/>
    <n v="20240102"/>
    <s v="Priscila Rojas Jiménez - Costa Rica (COIDES)"/>
    <m/>
    <m/>
  </r>
  <r>
    <x v="148"/>
    <x v="4"/>
    <x v="1"/>
    <x v="0"/>
    <s v="A-1N-211508"/>
    <s v="A-1N Anchorage screw 1.5 x 8mm, None-head, w/groove (Brackeet screw) "/>
    <x v="31"/>
    <s v="L191121001"/>
    <n v="-4"/>
    <n v="22.421917808219177"/>
    <n v="-89.68767123287671"/>
    <s v="USD"/>
    <m/>
    <n v="20240104"/>
    <s v="Dr Carlos Ramiro Llusca (Ecuador)"/>
    <m/>
    <m/>
  </r>
  <r>
    <x v="148"/>
    <x v="4"/>
    <x v="1"/>
    <x v="1"/>
    <s v="TSXX-LOART2012"/>
    <s v="TORNILLO SOLUTION LOGIC-A ROSCA TOTAL 2.0MM X 12MM"/>
    <x v="14"/>
    <s v="EE152499X1"/>
    <n v="-10"/>
    <n v="51750"/>
    <n v="-517500"/>
    <s v="COP"/>
    <m/>
    <n v="20240104"/>
    <s v="Dr Carlos Ramiro Llusca (Ecuador)"/>
    <m/>
    <m/>
  </r>
  <r>
    <x v="148"/>
    <x v="4"/>
    <x v="1"/>
    <x v="0"/>
    <s v="A-1PL-212012"/>
    <s v="A-1PL  Anchorage  Screw 2.0 x 12 mm, Round Hole"/>
    <x v="16"/>
    <s v="L240314801"/>
    <n v="-15"/>
    <n v="14.694879832810868"/>
    <n v="-220.42319749216301"/>
    <s v="USD"/>
    <m/>
    <n v="20240104"/>
    <s v="Dr Carlos Ramiro Llusca (Ecuador)"/>
    <m/>
    <m/>
  </r>
  <r>
    <x v="149"/>
    <x v="4"/>
    <x v="1"/>
    <x v="0"/>
    <s v="A-1PL-212012"/>
    <s v="A-1PL  Anchorage  Screw 2.0 x 12 mm, Round Hole"/>
    <x v="16"/>
    <s v="L240314801"/>
    <n v="-10"/>
    <n v="14.694879832810868"/>
    <n v="-146.94879832810867"/>
    <s v="USD"/>
    <m/>
    <n v="20240105"/>
    <s v="MediLine (JJ Grand Prix - Guatemala)"/>
    <m/>
    <m/>
  </r>
  <r>
    <x v="149"/>
    <x v="4"/>
    <x v="1"/>
    <x v="0"/>
    <s v="A-1PL-212010"/>
    <s v="A-1PL  Anchorage  Screw 2.0 x 10 mm, Round Hole"/>
    <x v="7"/>
    <s v="L230401801"/>
    <n v="-10"/>
    <n v="69875.829545454544"/>
    <n v="-698758.29545454541"/>
    <s v="COP"/>
    <m/>
    <n v="20240105"/>
    <s v="MediLine (JJ Grand Prix - Guatemala)"/>
    <m/>
    <m/>
  </r>
  <r>
    <x v="150"/>
    <x v="4"/>
    <x v="1"/>
    <x v="0"/>
    <s v="A-1PL-211508"/>
    <s v="A-1PL  Anchorage  Screw 1.5 x 8 mm, Round Hole"/>
    <x v="5"/>
    <s v="L231217301"/>
    <n v="-15"/>
    <n v="14.447761194029852"/>
    <n v="-216.71641791044777"/>
    <s v="USD"/>
    <m/>
    <n v="20240108"/>
    <s v="MediLine (JJ Grand Prix - Guatemala)"/>
    <m/>
    <m/>
  </r>
  <r>
    <x v="150"/>
    <x v="4"/>
    <x v="1"/>
    <x v="0"/>
    <s v="A-1PIZC-212014"/>
    <s v="A-1P IZC  Anchorage  Screw 2.0 x 14 mm, Half Threaded, Round Hole"/>
    <x v="20"/>
    <s v="L240313801"/>
    <n v="-16"/>
    <n v="18.575692963752665"/>
    <n v="-297.21108742004265"/>
    <s v="USD"/>
    <m/>
    <n v="20240108"/>
    <s v="MediLine (JJ Grand Prix - Guatemala)"/>
    <m/>
    <m/>
  </r>
  <r>
    <x v="150"/>
    <x v="4"/>
    <x v="1"/>
    <x v="0"/>
    <s v="A-1PL-211508"/>
    <s v="A-1PL  Anchorage  Screw 1.5 x 8 mm, Round Hole"/>
    <x v="5"/>
    <s v="L231217301"/>
    <n v="-10"/>
    <n v="14.583333333333334"/>
    <n v="583.33333333333337"/>
    <s v="USD"/>
    <m/>
    <n v="20240109"/>
    <s v="Jesus Rodriguez Rios (Mexico)"/>
    <m/>
    <m/>
  </r>
  <r>
    <x v="150"/>
    <x v="4"/>
    <x v="1"/>
    <x v="0"/>
    <s v="A-1PL-212008"/>
    <s v="A-1PL  Anchorage  Screw 2.0 x 8 mm, Round Hole"/>
    <x v="6"/>
    <s v="L240314301"/>
    <n v="-15"/>
    <n v="14.447761194029852"/>
    <n v="-216.71641791044777"/>
    <s v="USD"/>
    <m/>
    <n v="20240109"/>
    <s v="Jesus Rodriguez Rios (Mexico)"/>
    <m/>
    <m/>
  </r>
  <r>
    <x v="150"/>
    <x v="4"/>
    <x v="1"/>
    <x v="0"/>
    <s v="A-1PIZC-212014"/>
    <s v="A-1P IZC  Anchorage  Screw 2.0 x 14 mm, Half Threaded, Round Hole"/>
    <x v="20"/>
    <s v="L240313801"/>
    <n v="-10"/>
    <n v="18.575692963752665"/>
    <n v="-185.75692963752664"/>
    <s v="USD"/>
    <m/>
    <n v="20240109"/>
    <s v="Jesus Rodriguez Rios (Mexico)"/>
    <m/>
    <m/>
  </r>
  <r>
    <x v="150"/>
    <x v="4"/>
    <x v="1"/>
    <x v="0"/>
    <s v="A-1PL-212012"/>
    <s v="A-1PL  Anchorage  Screw 2.0 x 12 mm, Round Hole"/>
    <x v="16"/>
    <s v="L240314801"/>
    <n v="-15"/>
    <n v="14.447761194029852"/>
    <n v="-216.71641791044777"/>
    <s v="USD"/>
    <m/>
    <n v="20240109"/>
    <s v="Jesus Rodriguez Rios (Mexico)"/>
    <m/>
    <m/>
  </r>
  <r>
    <x v="150"/>
    <x v="4"/>
    <x v="1"/>
    <x v="0"/>
    <s v="A-1PS-222012"/>
    <s v="A-1P Anchorage  Screw 2.0 x 12 mm, Square Hole"/>
    <x v="9"/>
    <s v="L231105101"/>
    <n v="-10"/>
    <n v="23.091954022988503"/>
    <n v="-230.91954022988503"/>
    <s v="USD"/>
    <m/>
    <n v="20240109"/>
    <s v="Jesus Rodriguez Rios (Mexico)"/>
    <m/>
    <m/>
  </r>
  <r>
    <x v="150"/>
    <x v="4"/>
    <x v="1"/>
    <x v="0"/>
    <s v="A-1PL-212010"/>
    <s v="A-1PL  Anchorage  Screw 2.0 x 10 mm, Round Hole"/>
    <x v="7"/>
    <s v="L231105301"/>
    <n v="-20"/>
    <n v="14.447761194029852"/>
    <n v="-288.95522388059703"/>
    <s v="USD"/>
    <m/>
    <n v="20240109"/>
    <s v="Jesus Rodriguez Rios (Mexico)"/>
    <m/>
    <m/>
  </r>
  <r>
    <x v="151"/>
    <x v="4"/>
    <x v="1"/>
    <x v="1"/>
    <s v="TSXX-LOA2012"/>
    <s v="TORNILLO SOLUTION LOGIC-A 2.0 MM X 12 MM"/>
    <x v="16"/>
    <s v="EE174096X1"/>
    <n v="-9"/>
    <n v="51750"/>
    <n v="-465750"/>
    <s v="COP"/>
    <m/>
    <n v="20240113"/>
    <s v="Dra Sofia Cabalceta Pacheco (COIDES Costa Rica)"/>
    <m/>
    <m/>
  </r>
  <r>
    <x v="151"/>
    <x v="4"/>
    <x v="1"/>
    <x v="1"/>
    <s v="TSXX-LOA2010"/>
    <s v="TORNILLO SOLUTION LOGIC-A 2.0 MM X 10 MM"/>
    <x v="7"/>
    <s v="EE167604X1"/>
    <n v="-5"/>
    <n v="51750"/>
    <n v="-258750"/>
    <s v="COP"/>
    <m/>
    <n v="20240113"/>
    <s v="Dra Sofia Cabalceta Pacheco (COIDES Costa Rica)"/>
    <m/>
    <m/>
  </r>
  <r>
    <x v="152"/>
    <x v="3"/>
    <x v="1"/>
    <x v="1"/>
    <s v="TSXX-LOA2014"/>
    <s v="TORNILLO SOLUTION LOGIC-A 2.0 MM X 14 MM"/>
    <x v="8"/>
    <s v="EE167600X1"/>
    <n v="1"/>
    <n v="51750"/>
    <n v="51750"/>
    <s v="COP"/>
    <m/>
    <m/>
    <m/>
    <s v="Devolucion prestamo Virginia Hurtado"/>
    <m/>
  </r>
  <r>
    <x v="153"/>
    <x v="3"/>
    <x v="1"/>
    <x v="1"/>
    <s v="TSXX-LOA2014"/>
    <s v="TORNILLO SOLUTION LOGIC-A 2.0 MM X 14 MM"/>
    <x v="8"/>
    <s v="EE167600X1"/>
    <n v="1"/>
    <n v="51750"/>
    <n v="51750"/>
    <s v="COP"/>
    <m/>
    <m/>
    <m/>
    <m/>
    <m/>
  </r>
  <r>
    <x v="154"/>
    <x v="4"/>
    <x v="1"/>
    <x v="1"/>
    <s v="TSXX-LOA1508"/>
    <s v="TORNILLO SOLUTION LOGIC-A 1.5 MM X 8.0 MM"/>
    <x v="5"/>
    <s v="EE167606X1"/>
    <n v="-15"/>
    <n v="51750"/>
    <n v="-776250"/>
    <s v="COP"/>
    <m/>
    <n v="20240107"/>
    <s v="Comercial S &amp; K SpA (Juan Peña - Chile)"/>
    <m/>
    <m/>
  </r>
  <r>
    <x v="154"/>
    <x v="4"/>
    <x v="1"/>
    <x v="1"/>
    <s v="TSXX-LOA1508"/>
    <s v="TORNILLO SOLUTION LOGIC-A 1.5 MM X 8.0 MM"/>
    <x v="5"/>
    <s v="EE167606X1"/>
    <n v="-12"/>
    <n v="51750"/>
    <n v="-621000"/>
    <s v="COP"/>
    <m/>
    <n v="20240107"/>
    <s v="Comercial S &amp; K SpA (Juan Peña - Chile)"/>
    <m/>
    <m/>
  </r>
  <r>
    <x v="154"/>
    <x v="4"/>
    <x v="1"/>
    <x v="1"/>
    <s v="TSXX-LOA1508"/>
    <s v="TORNILLO SOLUTION LOGIC-A 1.5 MM X 8.0 MM"/>
    <x v="5"/>
    <s v="EE148346X1"/>
    <n v="-3"/>
    <n v="51750"/>
    <n v="-155250"/>
    <s v="COP"/>
    <m/>
    <n v="20240107"/>
    <s v="Comercial S &amp; K SpA (Juan Peña - Chile)"/>
    <m/>
    <m/>
  </r>
  <r>
    <x v="154"/>
    <x v="4"/>
    <x v="1"/>
    <x v="1"/>
    <s v="TSXX-LOA2008"/>
    <s v="TORNILLO SOLUTION LOGIC-A 2.0 MM X 8.0 MM"/>
    <x v="6"/>
    <s v="EE162875X1"/>
    <n v="-15"/>
    <n v="51750"/>
    <n v="-776250"/>
    <s v="COP"/>
    <m/>
    <n v="20240107"/>
    <s v="Comercial S &amp; K SpA (Juan Peña - Chile)"/>
    <m/>
    <m/>
  </r>
  <r>
    <x v="154"/>
    <x v="4"/>
    <x v="1"/>
    <x v="1"/>
    <s v="TSXX-LOA2008"/>
    <s v="TORNILLO SOLUTION LOGIC-A 2.0 MM X 8.0 MM"/>
    <x v="6"/>
    <s v="EE152481X1"/>
    <n v="-10"/>
    <n v="51750"/>
    <n v="-517500"/>
    <s v="COP"/>
    <m/>
    <n v="20240107"/>
    <s v="Comercial S &amp; K SpA (Juan Peña - Chile)"/>
    <m/>
    <m/>
  </r>
  <r>
    <x v="154"/>
    <x v="4"/>
    <x v="1"/>
    <x v="1"/>
    <s v="TSXX-LOA2014"/>
    <s v="TORNILLO SOLUTION LOGIC-A 2.0 MM X 14 MM"/>
    <x v="8"/>
    <s v="EE174097X1"/>
    <n v="-20"/>
    <n v="51750"/>
    <n v="-1035000"/>
    <s v="COP"/>
    <m/>
    <n v="20240107"/>
    <s v="Comercial S &amp; K SpA (Juan Peña - Chile)"/>
    <m/>
    <m/>
  </r>
  <r>
    <x v="154"/>
    <x v="4"/>
    <x v="1"/>
    <x v="1"/>
    <s v="TSXX-LOA2014"/>
    <s v="TORNILLO SOLUTION LOGIC-A 2.0 MM X 14 MM"/>
    <x v="8"/>
    <s v="EE173884X1"/>
    <n v="-12"/>
    <n v="51750"/>
    <n v="-621000"/>
    <s v="COP"/>
    <m/>
    <n v="20240107"/>
    <s v="Comercial S &amp; K SpA (Juan Peña - Chile)"/>
    <m/>
    <m/>
  </r>
  <r>
    <x v="154"/>
    <x v="4"/>
    <x v="1"/>
    <x v="1"/>
    <s v="TSXX-LOA2017"/>
    <s v="TORNILLO SOLUTION LOGIC-A 2.0 MM X 17 MM"/>
    <x v="12"/>
    <s v="EE162879X1"/>
    <n v="-36"/>
    <n v="51750"/>
    <n v="-1863000"/>
    <s v="COP"/>
    <m/>
    <n v="20240107"/>
    <s v="Comercial S &amp; K SpA (Juan Peña - Chile)"/>
    <m/>
    <m/>
  </r>
  <r>
    <x v="154"/>
    <x v="4"/>
    <x v="0"/>
    <x v="1"/>
    <s v="820-029"/>
    <s v="Mango anclaje rápido, corto-mini implante"/>
    <x v="1"/>
    <n v="52006"/>
    <n v="-5"/>
    <n v="647360"/>
    <n v="-3236800"/>
    <s v="COP"/>
    <m/>
    <n v="20240107"/>
    <s v="Comercial S &amp; K SpA (Juan Peña - Chile)"/>
    <m/>
    <m/>
  </r>
  <r>
    <x v="154"/>
    <x v="4"/>
    <x v="0"/>
    <x v="1"/>
    <s v="820-031"/>
    <s v="Extensión mini implante"/>
    <x v="2"/>
    <s v="NA"/>
    <n v="-5"/>
    <n v="102340"/>
    <n v="-511700"/>
    <s v="COP"/>
    <m/>
    <n v="20240107"/>
    <s v="Comercial S &amp; K SpA (Juan Peña - Chile)"/>
    <m/>
    <m/>
  </r>
  <r>
    <x v="154"/>
    <x v="4"/>
    <x v="0"/>
    <x v="1"/>
    <s v="820-028"/>
    <s v="Mango para contra ángulo - mini implante"/>
    <x v="23"/>
    <s v="NA"/>
    <n v="-5"/>
    <n v="172550"/>
    <n v="-862750"/>
    <s v="COP"/>
    <m/>
    <n v="20240107"/>
    <s v="Comercial S &amp; K SpA (Juan Peña - Chile)"/>
    <m/>
    <m/>
  </r>
  <r>
    <x v="154"/>
    <x v="4"/>
    <x v="0"/>
    <x v="1"/>
    <s v="820-032"/>
    <s v="Extensión corta, 25mm, mini implante, para contra ángulo"/>
    <x v="19"/>
    <n v="50361"/>
    <n v="-5"/>
    <n v="83600"/>
    <n v="-418000"/>
    <s v="COP"/>
    <m/>
    <n v="20240107"/>
    <s v="Comercial S &amp; K SpA (Juan Peña - Chile)"/>
    <m/>
    <m/>
  </r>
  <r>
    <x v="154"/>
    <x v="4"/>
    <x v="1"/>
    <x v="1"/>
    <s v="TSXX-LOA2012"/>
    <s v="TORNILLO SOLUTION LOGIC-A 2.0 MM X 12 MM"/>
    <x v="16"/>
    <s v="EE173885X1"/>
    <n v="-15"/>
    <n v="51750"/>
    <n v="-776250"/>
    <s v="COP"/>
    <m/>
    <n v="20240107"/>
    <s v="Comercial S &amp; K SpA (Juan Peña - Chile)"/>
    <m/>
    <m/>
  </r>
  <r>
    <x v="154"/>
    <x v="4"/>
    <x v="1"/>
    <x v="1"/>
    <s v="TSXX-LOA2010"/>
    <s v="TORNILLO SOLUTION LOGIC-A 2.0 MM X 10 MM"/>
    <x v="7"/>
    <s v="EE167604X1"/>
    <n v="-25"/>
    <n v="51750"/>
    <n v="-1293750"/>
    <s v="COP"/>
    <m/>
    <n v="20240107"/>
    <s v="Comercial S &amp; K SpA (Juan Peña - Chile)"/>
    <m/>
    <m/>
  </r>
  <r>
    <x v="154"/>
    <x v="4"/>
    <x v="1"/>
    <x v="1"/>
    <s v="TSXX-LOA2010"/>
    <s v="TORNILLO SOLUTION LOGIC-A 2.0 MM X 10 MM"/>
    <x v="7"/>
    <s v="EE167604X1"/>
    <n v="-5"/>
    <n v="51750"/>
    <n v="-258750"/>
    <s v="COP"/>
    <m/>
    <n v="20240119"/>
    <s v="Dr Carlos Ramiro Llusca (Ecuador)"/>
    <m/>
    <m/>
  </r>
  <r>
    <x v="154"/>
    <x v="4"/>
    <x v="1"/>
    <x v="0"/>
    <s v="A-1PL-212012"/>
    <s v="A-1PL  Anchorage  Screw 2.0 x 12 mm, Round Hole"/>
    <x v="16"/>
    <s v="L240314801"/>
    <n v="-40"/>
    <n v="14.447761194029852"/>
    <n v="-577.91044776119406"/>
    <s v="USD"/>
    <m/>
    <n v="20240119"/>
    <s v="Dr Carlos Ramiro Llusca (Ecuador)"/>
    <m/>
    <m/>
  </r>
  <r>
    <x v="154"/>
    <x v="4"/>
    <x v="1"/>
    <x v="0"/>
    <s v="A-1PL-212010"/>
    <s v="A-1PL  Anchorage  Screw 2.0 x 10 mm, Round Hole"/>
    <x v="7"/>
    <s v="L240404601"/>
    <n v="-20"/>
    <n v="14.5833333333333"/>
    <n v="-291.666666666666"/>
    <s v="USD"/>
    <m/>
    <n v="20240119"/>
    <s v="Dr Carlos Ramiro Llusca (Ecuador)"/>
    <m/>
    <m/>
  </r>
  <r>
    <x v="154"/>
    <x v="4"/>
    <x v="1"/>
    <x v="0"/>
    <s v="A-1PIZC-212014"/>
    <s v="A-1P IZC  Anchorage  Screw 2.0 x 14 mm, Half Threaded, Round Hole"/>
    <x v="20"/>
    <s v="L240313801"/>
    <n v="-20"/>
    <n v="18.575692963752665"/>
    <n v="-371.51385927505328"/>
    <s v="USD"/>
    <m/>
    <n v="20240119"/>
    <s v="Dr Carlos Ramiro Llusca (Ecuador)"/>
    <m/>
    <m/>
  </r>
  <r>
    <x v="154"/>
    <x v="4"/>
    <x v="0"/>
    <x v="0"/>
    <n v="3318235"/>
    <s v="Universal Extension (A-1PII long blade)"/>
    <x v="2"/>
    <s v="NA"/>
    <n v="-1"/>
    <n v="31.311787072243344"/>
    <n v="-31.311787072243344"/>
    <s v="USD"/>
    <m/>
    <n v="20240119"/>
    <s v="Dr Carlos Ramiro Llusca (Ecuador)"/>
    <m/>
    <m/>
  </r>
  <r>
    <x v="154"/>
    <x v="4"/>
    <x v="0"/>
    <x v="0"/>
    <n v="3338235"/>
    <s v="Long Blade M"/>
    <x v="24"/>
    <s v="NA"/>
    <n v="-2"/>
    <n v="153420.53519000002"/>
    <n v="-306841.07038000005"/>
    <s v="COP"/>
    <m/>
    <n v="20240119"/>
    <s v="Dr Carlos Ramiro Llusca (Ecuador)"/>
    <m/>
    <m/>
  </r>
  <r>
    <x v="154"/>
    <x v="4"/>
    <x v="0"/>
    <x v="0"/>
    <n v="3348235"/>
    <s v="V Long Blade"/>
    <x v="22"/>
    <s v="NA"/>
    <n v="-1"/>
    <n v="153420.53519000002"/>
    <n v="-153420.53519000002"/>
    <s v="COP"/>
    <m/>
    <n v="20240119"/>
    <s v="Dr Carlos Ramiro Llusca (Ecuador)"/>
    <s v="Obsequio autorizado por Dra. Elsa"/>
    <m/>
  </r>
  <r>
    <x v="154"/>
    <x v="10"/>
    <x v="0"/>
    <x v="0"/>
    <n v="3348235"/>
    <s v="V Long Blade"/>
    <x v="22"/>
    <s v="NA"/>
    <n v="-1"/>
    <n v="153420.53519000002"/>
    <n v="-153420.53519000002"/>
    <s v="COP"/>
    <m/>
    <n v="20240119"/>
    <s v="Dr Carlos Ramiro Llusca (Ecuador)"/>
    <s v="Obsequio autorizado por Dra. Elsa"/>
    <m/>
  </r>
  <r>
    <x v="155"/>
    <x v="1"/>
    <x v="1"/>
    <x v="1"/>
    <s v="TSXX-LOA1508"/>
    <s v="TORNILLO SOLUTION LOGIC-A 1.5 MM X 8.0 MM"/>
    <x v="5"/>
    <s v="EE148343X1"/>
    <n v="2"/>
    <n v="51750"/>
    <n v="103500"/>
    <s v="COP"/>
    <m/>
    <m/>
    <m/>
    <s v="Prestamo COIDES para completar kit premium Inv 20240120"/>
    <m/>
  </r>
  <r>
    <x v="154"/>
    <x v="0"/>
    <x v="0"/>
    <x v="0"/>
    <n v="3338235"/>
    <s v="Long Blade M"/>
    <x v="24"/>
    <s v="NA"/>
    <n v="3"/>
    <n v="153420.53519000002"/>
    <n v="460261.60557000007"/>
    <s v="COP"/>
    <s v="Inventario recibido de Elsa Arango"/>
    <m/>
    <m/>
    <m/>
    <m/>
  </r>
  <r>
    <x v="155"/>
    <x v="4"/>
    <x v="1"/>
    <x v="1"/>
    <s v="TSXX-LOA2014"/>
    <s v="TORNILLO SOLUTION LOGIC-A 2.0 MM X 14 MM"/>
    <x v="8"/>
    <s v="EE148373X1"/>
    <n v="-4"/>
    <n v="51750"/>
    <n v="-207000"/>
    <s v="COP"/>
    <m/>
    <n v="20240120"/>
    <s v="Betty Lorena Escudero Hernández - (COIDES Francia)"/>
    <m/>
    <m/>
  </r>
  <r>
    <x v="155"/>
    <x v="4"/>
    <x v="0"/>
    <x v="1"/>
    <s v="820-029"/>
    <s v="Mango anclaje rápido, corto-mini implante"/>
    <x v="1"/>
    <n v="52006"/>
    <n v="-1"/>
    <n v="647360"/>
    <n v="-647360"/>
    <s v="COP"/>
    <m/>
    <n v="20240120"/>
    <s v="Betty Lorena Escudero Hernández - (COIDES Francia)"/>
    <m/>
    <m/>
  </r>
  <r>
    <x v="155"/>
    <x v="4"/>
    <x v="0"/>
    <x v="1"/>
    <s v="820-031"/>
    <s v="Extensión mini implante"/>
    <x v="2"/>
    <s v="NA"/>
    <n v="-1"/>
    <n v="102340"/>
    <n v="-102340"/>
    <s v="COP"/>
    <m/>
    <n v="20240120"/>
    <s v="Betty Lorena Escudero Hernández - (COIDES Francia)"/>
    <m/>
    <m/>
  </r>
  <r>
    <x v="155"/>
    <x v="4"/>
    <x v="1"/>
    <x v="1"/>
    <s v="TSXX-LOA1508"/>
    <s v="TORNILLO SOLUTION LOGIC-A 1.5 MM X 8.0 MM"/>
    <x v="5"/>
    <s v="EE148343X1"/>
    <n v="-2"/>
    <n v="51750"/>
    <n v="-103500"/>
    <s v="COP"/>
    <m/>
    <n v="20240120"/>
    <s v="Betty Lorena Escudero Hernández - (COIDES Francia)"/>
    <m/>
    <m/>
  </r>
  <r>
    <x v="155"/>
    <x v="4"/>
    <x v="1"/>
    <x v="1"/>
    <s v="TSXX-LOA2008"/>
    <s v="TORNILLO SOLUTION LOGIC-A 2.0 MM X 8.0 MM"/>
    <x v="6"/>
    <s v="EE162875X1"/>
    <n v="-2"/>
    <n v="51750"/>
    <n v="-103500"/>
    <s v="COP"/>
    <m/>
    <n v="20240120"/>
    <s v="Betty Lorena Escudero Hernández - (COIDES Francia)"/>
    <m/>
    <m/>
  </r>
  <r>
    <x v="155"/>
    <x v="4"/>
    <x v="1"/>
    <x v="1"/>
    <s v="TSXX-LOA2012"/>
    <s v="TORNILLO SOLUTION LOGIC-A 2.0 MM X 12 MM"/>
    <x v="16"/>
    <s v="EE174096X1"/>
    <n v="-2"/>
    <n v="51750"/>
    <n v="-103500"/>
    <s v="COP"/>
    <m/>
    <n v="20240120"/>
    <s v="Betty Lorena Escudero Hernández - (COIDES Francia)"/>
    <m/>
    <m/>
  </r>
  <r>
    <x v="155"/>
    <x v="4"/>
    <x v="1"/>
    <x v="1"/>
    <s v="TSXX-LOA2014"/>
    <s v="TORNILLO SOLUTION LOGIC-A 2.0 MM X 14 MM"/>
    <x v="8"/>
    <s v="EE174097X1"/>
    <n v="-1"/>
    <n v="51750"/>
    <n v="-51750"/>
    <s v="COP"/>
    <m/>
    <n v="20240120"/>
    <s v="Betty Lorena Escudero Hernández - (COIDES Francia)"/>
    <m/>
    <m/>
  </r>
  <r>
    <x v="155"/>
    <x v="4"/>
    <x v="1"/>
    <x v="1"/>
    <s v="TSXX-LOA2012"/>
    <s v="TORNILLO SOLUTION LOGIC-A 2.0 MM X 12 MM"/>
    <x v="16"/>
    <s v="EE174096X1"/>
    <n v="-2"/>
    <n v="51750"/>
    <n v="-103500"/>
    <s v="COP"/>
    <m/>
    <n v="20240120"/>
    <s v="Betty Lorena Escudero Hernández - (COIDES Francia)"/>
    <m/>
    <m/>
  </r>
  <r>
    <x v="156"/>
    <x v="1"/>
    <x v="1"/>
    <x v="1"/>
    <s v="TSXX-LOA1508"/>
    <s v="TORNILLO SOLUTION LOGIC-A 1.5 MM X 8.0 MM"/>
    <x v="5"/>
    <s v="EE148343X1"/>
    <n v="2"/>
    <n v="51750"/>
    <n v="103500"/>
    <s v="COP"/>
    <m/>
    <m/>
    <m/>
    <m/>
    <m/>
  </r>
  <r>
    <x v="156"/>
    <x v="3"/>
    <x v="1"/>
    <x v="1"/>
    <s v="TSXX-LOA2014"/>
    <s v="TORNILLO SOLUTION LOGIC-A 2.0 MM X 14 MM"/>
    <x v="8"/>
    <s v="EE173884X1"/>
    <n v="-20"/>
    <n v="51750"/>
    <n v="-1035000"/>
    <s v="COP"/>
    <m/>
    <m/>
    <m/>
    <s v="Prestamo a Virginia venta Orthopremium"/>
    <m/>
  </r>
  <r>
    <x v="156"/>
    <x v="4"/>
    <x v="1"/>
    <x v="0"/>
    <s v="A-1PL-212008"/>
    <s v="A-1PL  Anchorage  Screw 2.0 x 8 mm, Round Hole"/>
    <x v="6"/>
    <s v="L240314301"/>
    <n v="-2"/>
    <n v="14.583333333333334"/>
    <n v="161.05592105263159"/>
    <s v="USD"/>
    <m/>
    <n v="20240121"/>
    <s v="Smile Arc (Panamá - Dr Martinelli)"/>
    <m/>
    <m/>
  </r>
  <r>
    <x v="156"/>
    <x v="4"/>
    <x v="1"/>
    <x v="0"/>
    <s v="A-1PL-212014"/>
    <s v="A-1PL  Anchorage  Screw 2.0 x 14 mm, Round Hole"/>
    <x v="8"/>
    <s v=" L220304601"/>
    <n v="-3"/>
    <n v="69131"/>
    <n v="2419585"/>
    <s v="COP"/>
    <m/>
    <n v="20240121"/>
    <s v="Smile Arc (Panamá - Dr Martinelli)"/>
    <m/>
    <m/>
  </r>
  <r>
    <x v="156"/>
    <x v="4"/>
    <x v="1"/>
    <x v="0"/>
    <s v="A-1PIZC-212014"/>
    <s v="A-1P IZC  Anchorage  Screw 2.0 x 14 mm, Half Threaded, Round Hole"/>
    <x v="20"/>
    <s v="L240313801"/>
    <n v="-4"/>
    <n v="18.575692963752665"/>
    <n v="932.0723684210526"/>
    <s v="USD"/>
    <m/>
    <n v="20240121"/>
    <s v="Smile Arc (Panamá - Dr Martinelli)"/>
    <m/>
    <m/>
  </r>
  <r>
    <x v="156"/>
    <x v="4"/>
    <x v="1"/>
    <x v="0"/>
    <s v="A-1PIZC-212017"/>
    <s v="A-1P IZC  Anchorage  Screw 2.0 x 17 mm, Half Threaded, Round Hole"/>
    <x v="18"/>
    <s v=" L230500801"/>
    <n v="-5"/>
    <n v="75398.578723404251"/>
    <n v="7539857.8723404249"/>
    <s v="COP"/>
    <m/>
    <n v="20240121"/>
    <s v="Smile Arc (Panamá - Dr Martinelli)"/>
    <m/>
    <m/>
  </r>
  <r>
    <x v="156"/>
    <x v="4"/>
    <x v="1"/>
    <x v="1"/>
    <s v="TSXX-LOA2008"/>
    <s v="TORNILLO SOLUTION LOGIC-A 2.0 MM X 8.0 MM"/>
    <x v="6"/>
    <s v="EE167605X1"/>
    <n v="-2"/>
    <n v="51750"/>
    <n v="2587500"/>
    <s v="COP"/>
    <m/>
    <n v="20240121"/>
    <s v="Smile Arc (Panamá - Dr Martinelli)"/>
    <m/>
    <m/>
  </r>
  <r>
    <x v="156"/>
    <x v="4"/>
    <x v="1"/>
    <x v="1"/>
    <s v="TSXX-LOA2008"/>
    <s v="TORNILLO SOLUTION LOGIC-A 2.0 MM X 8.0 MM"/>
    <x v="6"/>
    <s v="EE162875X1"/>
    <n v="-7"/>
    <n v="51750"/>
    <n v="2173500"/>
    <s v="COP"/>
    <m/>
    <n v="20240121"/>
    <s v="Smile Arc (Panamá - Dr Martinelli)"/>
    <m/>
    <m/>
  </r>
  <r>
    <x v="156"/>
    <x v="4"/>
    <x v="1"/>
    <x v="1"/>
    <s v="TSXX-LOA2012"/>
    <s v="TORNILLO SOLUTION LOGIC-A 2.0 MM X 12 MM"/>
    <x v="16"/>
    <s v="EE174096X1"/>
    <n v="-4"/>
    <n v="51750"/>
    <n v="13455000"/>
    <s v="COP"/>
    <m/>
    <n v="20240121"/>
    <s v="Smile Arc (Panamá - Dr Martinelli)"/>
    <m/>
    <m/>
  </r>
  <r>
    <x v="156"/>
    <x v="4"/>
    <x v="1"/>
    <x v="0"/>
    <s v="A-1PL-212012"/>
    <s v="A-1PL  Anchorage  Screw 2.0 x 12 mm, Round Hole"/>
    <x v="16"/>
    <s v="L240314801"/>
    <n v="-5"/>
    <n v="14.447761194029852"/>
    <n v="-72.238805970149258"/>
    <s v="USD"/>
    <m/>
    <n v="20240121"/>
    <s v="Smile Arc (Panamá - Dr Martinelli)"/>
    <m/>
    <m/>
  </r>
  <r>
    <x v="156"/>
    <x v="3"/>
    <x v="1"/>
    <x v="1"/>
    <s v="TSXX-LOA2012"/>
    <s v="TORNILLO SOLUTION LOGIC-A 2.0 MM X 12 MM"/>
    <x v="16"/>
    <s v="EE174096X1"/>
    <n v="-20"/>
    <n v="51750"/>
    <n v="-1035000"/>
    <s v="COP"/>
    <m/>
    <m/>
    <m/>
    <s v="Prestamo a Virginia venta Orthopremium"/>
    <m/>
  </r>
  <r>
    <x v="157"/>
    <x v="3"/>
    <x v="1"/>
    <x v="1"/>
    <s v="TSXX-LOA1508"/>
    <s v="TORNILLO SOLUTION LOGIC-A 1.5 MM X 8.0 MM"/>
    <x v="5"/>
    <s v="EE148347X1"/>
    <n v="33"/>
    <n v="51750"/>
    <n v="1707750"/>
    <s v="COP"/>
    <m/>
    <m/>
    <m/>
    <s v="Prestamo por parte de COIDES"/>
    <m/>
  </r>
  <r>
    <x v="157"/>
    <x v="3"/>
    <x v="1"/>
    <x v="1"/>
    <s v="TSXX-LOA2014"/>
    <s v="TORNILLO SOLUTION LOGIC-A 2.0 MM X 14 MM"/>
    <x v="8"/>
    <s v="EE173879X1"/>
    <n v="20"/>
    <n v="51750"/>
    <n v="1035000"/>
    <s v="COP"/>
    <m/>
    <m/>
    <m/>
    <s v="Devolucion Prestamo a Virginia venta Orthopremium"/>
    <m/>
  </r>
  <r>
    <x v="157"/>
    <x v="3"/>
    <x v="1"/>
    <x v="1"/>
    <s v="TSXX-LOA2012"/>
    <s v="TORNILLO SOLUTION LOGIC-A 2.0 MM X 12 MM"/>
    <x v="16"/>
    <s v="EE173878X1"/>
    <n v="20"/>
    <n v="51750"/>
    <n v="1035000"/>
    <s v="COP"/>
    <m/>
    <m/>
    <m/>
    <s v="Devolucion Prestamo a Virginia venta Orthopremium"/>
    <m/>
  </r>
  <r>
    <x v="157"/>
    <x v="3"/>
    <x v="1"/>
    <x v="1"/>
    <s v="TSXX-LOA2014"/>
    <s v="TORNILLO SOLUTION LOGIC-A 2.0 MM X 14 MM"/>
    <x v="8"/>
    <s v="EE173879X1"/>
    <n v="-20"/>
    <n v="51750"/>
    <n v="-1035000"/>
    <s v="COP"/>
    <m/>
    <m/>
    <m/>
    <s v="Prestamo COIDES curso Dra Patricia Vergara"/>
    <m/>
  </r>
  <r>
    <x v="157"/>
    <x v="3"/>
    <x v="1"/>
    <x v="1"/>
    <s v="TSXX-LOA2012"/>
    <s v="TORNILLO SOLUTION LOGIC-A 2.0 MM X 12 MM"/>
    <x v="16"/>
    <s v="EE173878X1"/>
    <n v="-20"/>
    <n v="51750"/>
    <n v="-1035000"/>
    <s v="COP"/>
    <m/>
    <m/>
    <m/>
    <s v="Prestamo COIDES curso Dra Patricia Vergara"/>
    <m/>
  </r>
  <r>
    <x v="156"/>
    <x v="4"/>
    <x v="1"/>
    <x v="0"/>
    <s v="A-1PL-212010"/>
    <s v="A-1PL  Anchorage  Screw 2.0 x 10 mm, Round Hole"/>
    <x v="7"/>
    <s v="L230401801"/>
    <n v="-3"/>
    <n v="69875.829545454544"/>
    <n v="3493791.4772727271"/>
    <s v="COP"/>
    <m/>
    <n v="20240121"/>
    <s v="Smile Arc (Panamá - Dr Martinelli)"/>
    <m/>
    <m/>
  </r>
  <r>
    <x v="156"/>
    <x v="4"/>
    <x v="1"/>
    <x v="1"/>
    <s v="TSXX-LOA2010"/>
    <s v="TORNILLO SOLUTION LOGIC-A 2.0 MM X 10 MM"/>
    <x v="7"/>
    <s v="EE167604X1"/>
    <n v="-4"/>
    <n v="51750"/>
    <n v="5175000"/>
    <s v="COP"/>
    <m/>
    <n v="20240121"/>
    <s v="Smile Arc (Panamá - Dr Martinelli)"/>
    <m/>
    <m/>
  </r>
  <r>
    <x v="158"/>
    <x v="4"/>
    <x v="1"/>
    <x v="1"/>
    <s v="TSXX-LOACE1508"/>
    <s v="TORNILLO SOLUTION LOGIC-A CABEZA ESFERICA 1.5 MM X 80"/>
    <x v="13"/>
    <s v="EE148382X1"/>
    <n v="-7"/>
    <n v="51750"/>
    <n v="-362250"/>
    <s v="COP"/>
    <m/>
    <n v="20240125"/>
    <s v="Global Connection &amp; Innovation LLC (Mauricio Arbelaez - USA)"/>
    <m/>
    <m/>
  </r>
  <r>
    <x v="158"/>
    <x v="4"/>
    <x v="1"/>
    <x v="1"/>
    <s v="TSXX-LOA1508"/>
    <s v="TORNILLO SOLUTION LOGIC-A 1.5 MM X 8.0 MM"/>
    <x v="5"/>
    <s v="EE148347X1"/>
    <n v="-30"/>
    <n v="51750"/>
    <n v="-1552500"/>
    <s v="COP"/>
    <m/>
    <n v="20240125"/>
    <s v="Global Connection &amp; Innovation LLC (Mauricio Arbelaez - USA)"/>
    <m/>
    <m/>
  </r>
  <r>
    <x v="158"/>
    <x v="4"/>
    <x v="1"/>
    <x v="1"/>
    <s v="TSXX-LOA2010"/>
    <s v="TORNILLO SOLUTION LOGIC-A 2.0 MM X 10 MM"/>
    <x v="7"/>
    <s v="EE167604X1"/>
    <n v="-15"/>
    <n v="51750"/>
    <n v="-776250"/>
    <s v="COP"/>
    <m/>
    <n v="20240125"/>
    <s v="Global Connection &amp; Innovation LLC (Mauricio Arbelaez - USA)"/>
    <m/>
    <m/>
  </r>
  <r>
    <x v="158"/>
    <x v="4"/>
    <x v="0"/>
    <x v="1"/>
    <s v="820-031"/>
    <s v="Extensión mini implante"/>
    <x v="2"/>
    <s v="NA"/>
    <n v="-6"/>
    <n v="102340"/>
    <n v="-614040"/>
    <s v="COP"/>
    <m/>
    <n v="20240125"/>
    <s v="Global Connection &amp; Innovation LLC (Mauricio Arbelaez - USA)"/>
    <m/>
    <m/>
  </r>
  <r>
    <x v="158"/>
    <x v="4"/>
    <x v="0"/>
    <x v="1"/>
    <s v="820-028"/>
    <s v="Mango para contra ángulo - mini implante"/>
    <x v="23"/>
    <s v="NA"/>
    <n v="-2"/>
    <n v="145000"/>
    <n v="-290000"/>
    <s v="COP"/>
    <m/>
    <n v="20240125"/>
    <s v="Global Connection &amp; Innovation LLC (Mauricio Arbelaez - USA)"/>
    <m/>
    <m/>
  </r>
  <r>
    <x v="158"/>
    <x v="4"/>
    <x v="0"/>
    <x v="1"/>
    <s v="820-032"/>
    <s v="Extensión corta, 25mm, mini implante, para contra ángulo"/>
    <x v="19"/>
    <s v="NA"/>
    <n v="-2"/>
    <n v="83600"/>
    <n v="-167200"/>
    <s v="COP"/>
    <m/>
    <n v="20240125"/>
    <s v="Global Connection &amp; Innovation LLC (Mauricio Arbelaez - USA)"/>
    <m/>
    <m/>
  </r>
  <r>
    <x v="158"/>
    <x v="2"/>
    <x v="1"/>
    <x v="0"/>
    <s v="A-1PL-212012"/>
    <s v="A-1PL  Anchorage  Screw 2.0 x 12 mm, Round Hole"/>
    <x v="16"/>
    <s v="L240530601"/>
    <n v="100"/>
    <n v="14.569553805774278"/>
    <n v="1456.9553805774278"/>
    <s v="USD"/>
    <s v="BioRay 20240802"/>
    <m/>
    <m/>
    <m/>
    <m/>
  </r>
  <r>
    <x v="158"/>
    <x v="2"/>
    <x v="1"/>
    <x v="0"/>
    <s v="A-1PL-211508"/>
    <s v="A-1PL  Anchorage  Screw 1.5 x 8 mm, Round Hole"/>
    <x v="5"/>
    <m/>
    <n v="30"/>
    <n v="14.569553805774278"/>
    <n v="437.08661417322833"/>
    <s v="USD"/>
    <s v="BioRay 20240802"/>
    <m/>
    <m/>
    <m/>
    <m/>
  </r>
  <r>
    <x v="158"/>
    <x v="2"/>
    <x v="1"/>
    <x v="0"/>
    <s v="A-1PL-212008"/>
    <s v="A-1PL  Anchorage  Screw 2.0 x 8 mm, Round Hole"/>
    <x v="6"/>
    <s v="L240533701"/>
    <n v="20"/>
    <n v="14.569553805774278"/>
    <n v="291.39107611548559"/>
    <s v="USD"/>
    <s v="BioRay 20240802"/>
    <m/>
    <m/>
    <m/>
    <m/>
  </r>
  <r>
    <x v="158"/>
    <x v="1"/>
    <x v="1"/>
    <x v="1"/>
    <s v="TSXX-LOA2010"/>
    <s v="TORNILLO SOLUTION LOGIC-A 2.0 MM X 10 MM"/>
    <x v="7"/>
    <m/>
    <n v="-2"/>
    <n v="51750"/>
    <n v="-103500"/>
    <s v="COP"/>
    <m/>
    <m/>
    <m/>
    <s v="Entrega a Virginia USO Consultorios Dra Elsa"/>
    <m/>
  </r>
  <r>
    <x v="158"/>
    <x v="2"/>
    <x v="1"/>
    <x v="0"/>
    <s v="A-1PIZC-212014"/>
    <s v="A-1P IZC  Anchorage  Screw 2.0 x 14 mm, Half Threaded, Round Hole"/>
    <x v="20"/>
    <s v="L240701501"/>
    <n v="50"/>
    <n v="18.73228346456693"/>
    <n v="936.61417322834643"/>
    <s v="USD"/>
    <s v="BioRay 20240802"/>
    <m/>
    <m/>
    <m/>
    <m/>
  </r>
  <r>
    <x v="158"/>
    <x v="2"/>
    <x v="0"/>
    <x v="0"/>
    <n v="3318235"/>
    <s v="Universal Extension (A-1PII long blade)"/>
    <x v="2"/>
    <s v="NA"/>
    <n v="10"/>
    <n v="31.220472440944881"/>
    <n v="312.20472440944883"/>
    <s v="USD"/>
    <s v="BioRay 20240802"/>
    <m/>
    <m/>
    <m/>
    <m/>
  </r>
  <r>
    <x v="158"/>
    <x v="2"/>
    <x v="0"/>
    <x v="0"/>
    <n v="3308050"/>
    <s v="Handle Universal "/>
    <x v="17"/>
    <s v="NA"/>
    <n v="3"/>
    <n v="104.06824146981627"/>
    <n v="312.20472440944883"/>
    <s v="USD"/>
    <s v="BioRay 20240802"/>
    <m/>
    <m/>
    <m/>
    <m/>
  </r>
  <r>
    <x v="158"/>
    <x v="2"/>
    <x v="1"/>
    <x v="0"/>
    <s v="A-1PL-211508"/>
    <s v="A-1PL  Anchorage  Screw 1.5 x 8 mm, Round Hole"/>
    <x v="5"/>
    <s v="L240405101"/>
    <n v="30"/>
    <n v="14.569553805774278"/>
    <n v="437.08661417322833"/>
    <s v="USD"/>
    <s v="BioRay 20240805"/>
    <m/>
    <m/>
    <m/>
    <m/>
  </r>
  <r>
    <x v="158"/>
    <x v="2"/>
    <x v="1"/>
    <x v="0"/>
    <s v="A-1PL-212012"/>
    <s v="A-1PL  Anchorage  Screw 2.0 x 12 mm, Round Hole"/>
    <x v="16"/>
    <s v="L240530601"/>
    <n v="100"/>
    <n v="14.569553805774278"/>
    <n v="1456.9553805774278"/>
    <s v="USD"/>
    <s v="BioRay 20240805"/>
    <m/>
    <m/>
    <m/>
    <m/>
  </r>
  <r>
    <x v="158"/>
    <x v="2"/>
    <x v="1"/>
    <x v="0"/>
    <s v="A-1PL-212008"/>
    <s v="A-1PL  Anchorage  Screw 2.0 x 8 mm, Round Hole"/>
    <x v="6"/>
    <s v="L240533701"/>
    <n v="20"/>
    <n v="14.569553805774278"/>
    <n v="291.39107611548559"/>
    <s v="USD"/>
    <s v="BioRay 20240805"/>
    <m/>
    <m/>
    <m/>
    <m/>
  </r>
  <r>
    <x v="158"/>
    <x v="2"/>
    <x v="1"/>
    <x v="0"/>
    <s v="A-1PIZC-212014"/>
    <s v="A-1P IZC  Anchorage  Screw 2.0 x 14 mm, Half Threaded, Round Hole"/>
    <x v="20"/>
    <s v="L240701501"/>
    <n v="50"/>
    <n v="18.73228346456693"/>
    <n v="936.61417322834643"/>
    <s v="USD"/>
    <s v="BioRay 20240805"/>
    <m/>
    <m/>
    <m/>
    <m/>
  </r>
  <r>
    <x v="158"/>
    <x v="2"/>
    <x v="0"/>
    <x v="0"/>
    <n v="3318235"/>
    <s v="Universal Extension (A-1PII long blade)"/>
    <x v="2"/>
    <s v="NA"/>
    <n v="10"/>
    <n v="31.220472440944881"/>
    <n v="312.20472440944883"/>
    <s v="USD"/>
    <s v="BioRay 20240805"/>
    <m/>
    <m/>
    <m/>
    <m/>
  </r>
  <r>
    <x v="158"/>
    <x v="2"/>
    <x v="0"/>
    <x v="0"/>
    <n v="3308050"/>
    <s v="Handle Universal "/>
    <x v="17"/>
    <s v="NA"/>
    <n v="3"/>
    <n v="104.06824146981627"/>
    <n v="312.20472440944883"/>
    <s v="USD"/>
    <s v="BioRay 20240805"/>
    <m/>
    <m/>
    <m/>
    <m/>
  </r>
  <r>
    <x v="159"/>
    <x v="4"/>
    <x v="1"/>
    <x v="1"/>
    <s v="TSXX-LOACE1508"/>
    <s v="TORNILLO SOLUTION LOGIC-A CABEZA ESFÉRICA 1.5MM X 8.0MM"/>
    <x v="13"/>
    <s v="EE167607X1"/>
    <n v="-20"/>
    <n v="51750"/>
    <n v="-1035000"/>
    <s v="COP"/>
    <m/>
    <n v="20240126"/>
    <s v="Julio Rodríguez (El Salvador)"/>
    <m/>
    <m/>
  </r>
  <r>
    <x v="159"/>
    <x v="4"/>
    <x v="1"/>
    <x v="1"/>
    <s v="TSXX-LOA2008"/>
    <s v="TORNILLO SOLUTION LOGIC-A 2.0 MM X 8.0 MM"/>
    <x v="6"/>
    <s v="EE173887X1"/>
    <n v="-20"/>
    <n v="51750"/>
    <n v="-1035000"/>
    <s v="COP"/>
    <m/>
    <n v="20240126"/>
    <s v="Julio Rodríguez (El Salvador)"/>
    <m/>
    <m/>
  </r>
  <r>
    <x v="159"/>
    <x v="4"/>
    <x v="0"/>
    <x v="0"/>
    <n v="3348235"/>
    <s v="V Long Blade"/>
    <x v="22"/>
    <s v="NA"/>
    <n v="-3"/>
    <n v="153420.53519000002"/>
    <n v="-460261.60557000007"/>
    <s v="USD"/>
    <m/>
    <n v="20240126"/>
    <s v="Julio Rodríguez (El Salvador)"/>
    <m/>
    <m/>
  </r>
  <r>
    <x v="159"/>
    <x v="4"/>
    <x v="0"/>
    <x v="1"/>
    <s v="820-028"/>
    <s v="Mango para contra ángulo - mini implante"/>
    <x v="23"/>
    <s v="NA"/>
    <n v="-6"/>
    <n v="145000"/>
    <n v="-870000"/>
    <s v="COP"/>
    <m/>
    <n v="20240126"/>
    <s v="Julio Rodríguez (El Salvador)"/>
    <m/>
    <m/>
  </r>
  <r>
    <x v="159"/>
    <x v="4"/>
    <x v="0"/>
    <x v="1"/>
    <s v="820-032"/>
    <s v="Extensión corta, 25mm, mini implante, para contra ángulo"/>
    <x v="19"/>
    <n v="50361"/>
    <n v="-6"/>
    <n v="83600"/>
    <n v="-501600"/>
    <s v="COP"/>
    <m/>
    <n v="20240126"/>
    <s v="Julio Rodríguez (El Salvador)"/>
    <m/>
    <m/>
  </r>
  <r>
    <x v="159"/>
    <x v="4"/>
    <x v="0"/>
    <x v="0"/>
    <n v="3338235"/>
    <s v="Long Blade M"/>
    <x v="24"/>
    <s v="NA"/>
    <n v="-1"/>
    <n v="153420.53519000002"/>
    <n v="-153420.53519000002"/>
    <s v="COP"/>
    <m/>
    <n v="20240126"/>
    <s v="Julio Rodríguez (El Salvador)"/>
    <m/>
    <m/>
  </r>
  <r>
    <x v="160"/>
    <x v="3"/>
    <x v="1"/>
    <x v="1"/>
    <s v="TSXX-LOA2008"/>
    <s v="TORNILLO SOLUTION LOGIC-A 2.0 MM X 8.0 MM"/>
    <x v="6"/>
    <s v="EE152481X1"/>
    <n v="-2"/>
    <n v="51750"/>
    <n v="-103500"/>
    <s v="COP"/>
    <m/>
    <m/>
    <s v="Prestamo Virginia Hurtado"/>
    <m/>
    <m/>
  </r>
  <r>
    <x v="161"/>
    <x v="1"/>
    <x v="1"/>
    <x v="1"/>
    <s v="TSXX-LOA2008"/>
    <s v="TORNILLO SOLUTION LOGIC-A 2.0 MM X 8.0 MM"/>
    <x v="6"/>
    <s v="EE162375X1"/>
    <n v="2"/>
    <n v="51750"/>
    <n v="103500"/>
    <s v="COP"/>
    <m/>
    <m/>
    <s v="Devolucion Prestamo Virginia Hurtado"/>
    <m/>
    <m/>
  </r>
  <r>
    <x v="158"/>
    <x v="2"/>
    <x v="1"/>
    <x v="0"/>
    <s v="A-1PL-212010"/>
    <s v="A-1PL  Anchorage  Screw 2.0 x 10 mm, Round Hole"/>
    <x v="7"/>
    <s v="L240610101"/>
    <n v="15"/>
    <n v="14.569553805774278"/>
    <n v="218.54330708661416"/>
    <s v="USD"/>
    <s v="BioRay 20240802"/>
    <m/>
    <m/>
    <m/>
    <m/>
  </r>
  <r>
    <x v="161"/>
    <x v="4"/>
    <x v="1"/>
    <x v="1"/>
    <s v="TSXX-LOA2014"/>
    <s v="TORNILLO SOLUTION LOGIC-A 2.0 MM X 14 MM"/>
    <x v="8"/>
    <s v="EE173884X1"/>
    <n v="-15"/>
    <n v="51750"/>
    <n v="-776250"/>
    <s v="COP"/>
    <m/>
    <n v="20240130"/>
    <s v="Dr. Pedro Carballo (El Salvador-COIDES)"/>
    <m/>
    <m/>
  </r>
  <r>
    <x v="158"/>
    <x v="2"/>
    <x v="1"/>
    <x v="0"/>
    <s v="A-1PL-212010"/>
    <s v="A-1PL  Anchorage  Screw 2.0 x 10 mm, Round Hole"/>
    <x v="7"/>
    <s v="L240610101"/>
    <n v="15"/>
    <n v="14.569553805774278"/>
    <n v="218.54330708661416"/>
    <s v="USD"/>
    <s v="BioRay 20240805"/>
    <m/>
    <m/>
    <m/>
    <m/>
  </r>
  <r>
    <x v="161"/>
    <x v="4"/>
    <x v="1"/>
    <x v="1"/>
    <s v="TSXX-LOA2008"/>
    <s v="TORNILLO SOLUTION LOGIC-A 2.0 MM X 8.0 MM"/>
    <x v="6"/>
    <s v="EE152481X1"/>
    <n v="-27"/>
    <n v="51750"/>
    <n v="5175000"/>
    <s v="COP"/>
    <m/>
    <n v="20240130"/>
    <s v="Dr. Pedro Carballo (El Salvador-COIDES)"/>
    <m/>
    <m/>
  </r>
  <r>
    <x v="161"/>
    <x v="4"/>
    <x v="1"/>
    <x v="1"/>
    <s v="TSXX-LOA1508"/>
    <s v="TORNILLO SOLUTION LOGIC-A 1.5 MM X 8.0 MM"/>
    <x v="5"/>
    <s v="EE148347X1"/>
    <n v="-3"/>
    <n v="51750"/>
    <n v="-155250"/>
    <s v="COP"/>
    <m/>
    <n v="20240130"/>
    <s v="Dr. Pedro Carballo (El Salvador-COIDES)"/>
    <m/>
    <m/>
  </r>
  <r>
    <x v="161"/>
    <x v="3"/>
    <x v="1"/>
    <x v="1"/>
    <s v="TSXX-LOA2010"/>
    <s v="TORNILLO SOLUTION LOGIC-A 2.0 MM X 10 MM"/>
    <x v="7"/>
    <s v="EE167604X1"/>
    <n v="-1"/>
    <n v="51750"/>
    <n v="-51750"/>
    <s v="COP"/>
    <m/>
    <m/>
    <m/>
    <s v="Prestamo COIDES curso Dra Patricia Vergara"/>
    <m/>
  </r>
  <r>
    <x v="161"/>
    <x v="4"/>
    <x v="1"/>
    <x v="1"/>
    <s v="TSXX-LOA2012"/>
    <s v="TORNILLO SOLUTION LOGIC-A 2.0 MM X 12 MM"/>
    <x v="16"/>
    <s v="EE174096X1"/>
    <n v="-10"/>
    <n v="51750"/>
    <n v="13455000"/>
    <s v="COP"/>
    <m/>
    <n v="20240130"/>
    <s v="Dr. Pedro Carballo (El Salvador-COIDES)"/>
    <m/>
    <m/>
  </r>
  <r>
    <x v="162"/>
    <x v="4"/>
    <x v="1"/>
    <x v="1"/>
    <s v="TSXX-LOA2010"/>
    <s v="TORNILLO SOLUTION LOGIC-A 2.0 MM X 10 MM"/>
    <x v="7"/>
    <s v="EE174093X1"/>
    <n v="-13"/>
    <n v="51750"/>
    <n v="-672750"/>
    <s v="COP"/>
    <m/>
    <n v="20240127"/>
    <s v="Comercial S &amp; K SpA (Juan Peña - Chile)"/>
    <m/>
    <m/>
  </r>
  <r>
    <x v="162"/>
    <x v="4"/>
    <x v="1"/>
    <x v="1"/>
    <s v="TSXX-LOA2012"/>
    <s v="TORNILLO SOLUTION LOGIC-A 2.0 MM X 12 MM"/>
    <x v="16"/>
    <s v="EE174096X1"/>
    <n v="-30"/>
    <n v="51750"/>
    <n v="-1552500"/>
    <s v="COP"/>
    <m/>
    <n v="20240127"/>
    <s v="Comercial S &amp; K SpA (Juan Peña - Chile)"/>
    <m/>
    <m/>
  </r>
  <r>
    <x v="162"/>
    <x v="4"/>
    <x v="1"/>
    <x v="1"/>
    <s v="TSXX-LOA2014"/>
    <s v="TORNILLO SOLUTION LOGIC-A 2.0 MM X 14 MM"/>
    <x v="8"/>
    <s v="EE173884X1"/>
    <n v="-12"/>
    <n v="51750"/>
    <n v="-621000"/>
    <s v="COP"/>
    <m/>
    <n v="20240127"/>
    <s v="Comercial S &amp; K SpA (Juan Peña - Chile)"/>
    <m/>
    <m/>
  </r>
  <r>
    <x v="162"/>
    <x v="4"/>
    <x v="1"/>
    <x v="1"/>
    <s v="TSXX-LOA2014"/>
    <s v="TORNILLO SOLUTION LOGIC-A 2.0 MM X 14 MM"/>
    <x v="8"/>
    <s v="EE174097X1"/>
    <n v="-20"/>
    <n v="51750"/>
    <n v="-1035000"/>
    <s v="COP"/>
    <m/>
    <n v="20240131"/>
    <s v="INNOVATRADE LLC Mexico - Claudio Gutierrez"/>
    <m/>
    <m/>
  </r>
  <r>
    <x v="162"/>
    <x v="4"/>
    <x v="1"/>
    <x v="1"/>
    <s v="TSXX-LOA2012"/>
    <s v="TORNILLO SOLUTION LOGIC-A 2.0 MM X 12 MM"/>
    <x v="16"/>
    <s v="EE174096X1"/>
    <n v="-3"/>
    <n v="51750"/>
    <n v="-1035000"/>
    <s v="COP"/>
    <m/>
    <n v="20240131"/>
    <s v="INNOVATRADE LLC Mexico - Claudio Gutierrez"/>
    <m/>
    <m/>
  </r>
  <r>
    <x v="161"/>
    <x v="4"/>
    <x v="1"/>
    <x v="1"/>
    <s v="TSXX-LOA2010"/>
    <s v="TORNILLO SOLUTION LOGIC-A 2.0 MM X 10 MM"/>
    <x v="7"/>
    <s v="EE174092X1"/>
    <n v="-15"/>
    <n v="51750"/>
    <n v="1035000"/>
    <s v="COP"/>
    <m/>
    <n v="20240130"/>
    <s v="Dr. Pedro Carballo (El Salvador-COIDES)"/>
    <m/>
    <m/>
  </r>
  <r>
    <x v="162"/>
    <x v="4"/>
    <x v="1"/>
    <x v="1"/>
    <s v="TSXX-LOA2008"/>
    <s v="TORNILLO SOLUTION LOGIC-A 2.0 MM X 8.0 MM"/>
    <x v="6"/>
    <s v="EE162875X1"/>
    <n v="-10"/>
    <n v="51750"/>
    <n v="-517500"/>
    <s v="COP"/>
    <m/>
    <n v="20240131"/>
    <s v="INNOVATRADE LLC Mexico - Claudio Gutierrez"/>
    <m/>
    <m/>
  </r>
  <r>
    <x v="162"/>
    <x v="4"/>
    <x v="0"/>
    <x v="1"/>
    <s v="820-031"/>
    <s v="Extensión mini implante"/>
    <x v="2"/>
    <s v="NA"/>
    <n v="-4"/>
    <n v="102340"/>
    <n v="-409360"/>
    <s v="COP"/>
    <m/>
    <n v="20240131"/>
    <s v="INNOVATRADE LLC Mexico - Claudio Gutierrez"/>
    <m/>
    <m/>
  </r>
  <r>
    <x v="162"/>
    <x v="4"/>
    <x v="1"/>
    <x v="1"/>
    <s v="TSXX-LOA2012"/>
    <s v="TORNILLO SOLUTION LOGIC-A 2.0 MM X 12 MM"/>
    <x v="16"/>
    <s v="EE173885X1"/>
    <n v="-17"/>
    <n v="51750"/>
    <n v="-879750"/>
    <s v="COP"/>
    <m/>
    <n v="20240131"/>
    <s v="INNOVATRADE LLC Mexico - Claudio Gutierrez"/>
    <m/>
    <m/>
  </r>
  <r>
    <x v="162"/>
    <x v="8"/>
    <x v="0"/>
    <x v="1"/>
    <s v="820-029"/>
    <s v="Mango anclaje rápido, corto-mini implante"/>
    <x v="1"/>
    <s v="NA"/>
    <n v="-3"/>
    <n v="647360"/>
    <n v="-1942080"/>
    <s v="COP"/>
    <m/>
    <n v="20240131"/>
    <s v="INNOVATRADE LLC Mexico - Claudio Gutierrez"/>
    <s v="Obsequio autorizado por Dra. Elsa"/>
    <m/>
  </r>
  <r>
    <x v="162"/>
    <x v="8"/>
    <x v="0"/>
    <x v="1"/>
    <s v="820-031"/>
    <s v="Extensión mini implante"/>
    <x v="2"/>
    <s v="NA"/>
    <n v="-3"/>
    <n v="102340"/>
    <n v="-307020"/>
    <s v="COP"/>
    <m/>
    <n v="20240131"/>
    <s v="INNOVATRADE LLC Mexico - Claudio Gutierrez"/>
    <m/>
    <m/>
  </r>
  <r>
    <x v="163"/>
    <x v="2"/>
    <x v="1"/>
    <x v="1"/>
    <s v="TSXX-LOA1508"/>
    <s v="TORNILLO SOLUTION LOGIC-A 1.5 MM X 8.0 MM"/>
    <x v="5"/>
    <s v="EE173883X1"/>
    <n v="1"/>
    <n v="51750"/>
    <n v="51750"/>
    <s v="COP"/>
    <s v="SAMPEDRO FV 144521"/>
    <m/>
    <m/>
    <m/>
    <m/>
  </r>
  <r>
    <x v="163"/>
    <x v="2"/>
    <x v="1"/>
    <x v="1"/>
    <s v="TSXX-LOA1508"/>
    <s v="TORNILLO SOLUTION LOGIC-A 1.5 MM X 8.0 MM"/>
    <x v="5"/>
    <s v="EE178088X1"/>
    <n v="99"/>
    <n v="51750"/>
    <n v="5123250"/>
    <s v="COP"/>
    <s v="SAMPEDRO FV 144521"/>
    <m/>
    <m/>
    <m/>
    <m/>
  </r>
  <r>
    <x v="163"/>
    <x v="2"/>
    <x v="1"/>
    <x v="1"/>
    <s v="TSXX-LOA2014"/>
    <s v="TORNILLO SOLUTION LOGIC-A 2.0 MM X 14 MM"/>
    <x v="8"/>
    <s v="EE178093X1"/>
    <n v="50"/>
    <n v="51750"/>
    <n v="2587500"/>
    <s v="COP"/>
    <s v="SAMPEDRO FV 144521"/>
    <m/>
    <m/>
    <m/>
    <m/>
  </r>
  <r>
    <x v="163"/>
    <x v="2"/>
    <x v="1"/>
    <x v="1"/>
    <s v="TSXX-LOART2012"/>
    <s v="TORNILLO SOLUTION LOGIC-A ROSCA TOTAL 2.0MM X 12MM"/>
    <x v="14"/>
    <s v="EE152483X1"/>
    <n v="4"/>
    <n v="51750"/>
    <n v="207000"/>
    <s v="COP"/>
    <s v="SAMPEDRO FV 144521"/>
    <m/>
    <m/>
    <m/>
    <m/>
  </r>
  <r>
    <x v="163"/>
    <x v="2"/>
    <x v="1"/>
    <x v="1"/>
    <s v="TSXX-LOART2012"/>
    <s v="TORNILLO SOLUTION LOGIC-A ROSCA TOTAL 2.0MM X 12MM"/>
    <x v="14"/>
    <s v="EE152496X1"/>
    <n v="2"/>
    <n v="51750"/>
    <n v="103500"/>
    <s v="COP"/>
    <s v="SAMPEDRO FV 144521"/>
    <m/>
    <m/>
    <m/>
    <m/>
  </r>
  <r>
    <x v="163"/>
    <x v="2"/>
    <x v="1"/>
    <x v="1"/>
    <s v="TSXX-LOART2012"/>
    <s v="TORNILLO SOLUTION LOGIC-A ROSCA TOTAL 2.0MM X 12MM"/>
    <x v="14"/>
    <s v="EE152497X1"/>
    <n v="79"/>
    <n v="51750"/>
    <n v="4088250"/>
    <s v="COP"/>
    <s v="SAMPEDRO FV 144521"/>
    <m/>
    <m/>
    <m/>
    <m/>
  </r>
  <r>
    <x v="163"/>
    <x v="2"/>
    <x v="1"/>
    <x v="1"/>
    <s v="TSXX-LOART2012"/>
    <s v="TORNILLO SOLUTION LOGIC-A ROSCA TOTAL 2.0MM X 12MM"/>
    <x v="14"/>
    <s v="EE152500X1"/>
    <n v="15"/>
    <n v="51750"/>
    <n v="776250"/>
    <s v="COP"/>
    <s v="SAMPEDRO FV 144521"/>
    <m/>
    <m/>
    <m/>
    <m/>
  </r>
  <r>
    <x v="163"/>
    <x v="1"/>
    <x v="1"/>
    <x v="1"/>
    <s v="TSXX-LOA2020"/>
    <s v="TORNILLO SOLUTION LOGIC-A 2.0 MM X 20 MM"/>
    <x v="25"/>
    <s v="EE160216X1"/>
    <n v="-1"/>
    <n v="60750"/>
    <n v="-60750"/>
    <s v="COP"/>
    <m/>
    <m/>
    <s v="Uso consultorio Dra Elsa"/>
    <m/>
    <m/>
  </r>
  <r>
    <x v="163"/>
    <x v="1"/>
    <x v="1"/>
    <x v="1"/>
    <s v="TSXX-LOA2025"/>
    <s v="TORNILLO SOLUTION LOGIC-A 2.0 MM X 25 MM"/>
    <x v="26"/>
    <s v="EE160217X1"/>
    <n v="-3"/>
    <n v="60750"/>
    <n v="-182250"/>
    <s v="COP"/>
    <m/>
    <m/>
    <s v="Entregado a Virginia hurtado para Cirugia Hospital San Jose"/>
    <m/>
    <m/>
  </r>
  <r>
    <x v="163"/>
    <x v="1"/>
    <x v="1"/>
    <x v="1"/>
    <s v="TSXX-LOA2030"/>
    <s v="TORNILLO SOLUTION LOGIC-A 2.0 MM X 30 MM"/>
    <x v="27"/>
    <s v="EE160218X1"/>
    <n v="-3"/>
    <n v="60750"/>
    <n v="-182250"/>
    <s v="COP"/>
    <m/>
    <m/>
    <s v="Entregado a Virginia hurtado para Cirugia Hospital San Jose"/>
    <m/>
    <m/>
  </r>
  <r>
    <x v="163"/>
    <x v="1"/>
    <x v="1"/>
    <x v="1"/>
    <s v="TSXX-LOA2040"/>
    <s v="TORNILLO SOLUTION LOGIC-A 2.0 MM X 40 MM"/>
    <x v="29"/>
    <s v="CL160220X1"/>
    <n v="-3"/>
    <n v="60750"/>
    <n v="-182250"/>
    <s v="COP"/>
    <m/>
    <m/>
    <s v="Entregado a Virginia hurtado para Cirugia Hospital San Jose"/>
    <m/>
    <m/>
  </r>
  <r>
    <x v="163"/>
    <x v="1"/>
    <x v="1"/>
    <x v="1"/>
    <s v="TSXX-LOA2035"/>
    <s v="TORNILLO SOLUTION LOGIC-A 2.0 MM X 35 MM"/>
    <x v="28"/>
    <s v="EE160219X1"/>
    <n v="-3"/>
    <n v="60750"/>
    <n v="-182250"/>
    <s v="COP"/>
    <m/>
    <m/>
    <s v="Entregado a Virginia hurtado para Cirugia Hospital San Jose"/>
    <m/>
    <m/>
  </r>
  <r>
    <x v="163"/>
    <x v="7"/>
    <x v="0"/>
    <x v="1"/>
    <s v="820-031"/>
    <s v="Extensión mini implante"/>
    <x v="2"/>
    <s v="NA"/>
    <n v="-3"/>
    <n v="102340"/>
    <n v="-307020"/>
    <s v="COP"/>
    <m/>
    <m/>
    <s v="Certificación"/>
    <s v="Entrega a Virginia para Uso SAIC 5"/>
    <m/>
  </r>
  <r>
    <x v="163"/>
    <x v="7"/>
    <x v="0"/>
    <x v="1"/>
    <s v="820-029"/>
    <s v="Mango anclaje rápido, corto-mini implante"/>
    <x v="1"/>
    <s v="NA"/>
    <n v="-3"/>
    <n v="647360"/>
    <n v="-1942080"/>
    <s v="COP"/>
    <m/>
    <m/>
    <s v="Certificación"/>
    <s v="Entrega a Virginia para Uso SAIC 5"/>
    <m/>
  </r>
  <r>
    <x v="163"/>
    <x v="7"/>
    <x v="0"/>
    <x v="1"/>
    <s v="820-028"/>
    <s v="Mango para contra ángulo - mini implante"/>
    <x v="23"/>
    <s v="NA"/>
    <n v="-9"/>
    <n v="145000"/>
    <n v="-1305000"/>
    <s v="COP"/>
    <m/>
    <m/>
    <s v="Certificación"/>
    <s v="Entrega a Virginia para Uso SAIC 5"/>
    <m/>
  </r>
  <r>
    <x v="163"/>
    <x v="7"/>
    <x v="1"/>
    <x v="1"/>
    <s v="TSXX-LOA1508"/>
    <s v="TORNILLO SOLUTION LOGIC-A 1.5 MM X 8.0 MM"/>
    <x v="5"/>
    <s v="EE178088X1"/>
    <n v="-11"/>
    <n v="51750"/>
    <n v="-569250"/>
    <s v="COP"/>
    <m/>
    <m/>
    <s v="Certificación"/>
    <s v="Entrega a Virginia SAIC 5"/>
    <m/>
  </r>
  <r>
    <x v="163"/>
    <x v="7"/>
    <x v="1"/>
    <x v="1"/>
    <s v="TSXX-LOA2014"/>
    <s v="TORNILLO SOLUTION LOGIC-A 2.0 MM X 14 MM"/>
    <x v="8"/>
    <s v="EE178093X1"/>
    <n v="-4"/>
    <n v="51750"/>
    <n v="-207000"/>
    <s v="COP"/>
    <m/>
    <m/>
    <s v="Certificación"/>
    <s v="Entrega a Virginia SAIC 5"/>
    <m/>
  </r>
  <r>
    <x v="164"/>
    <x v="4"/>
    <x v="1"/>
    <x v="1"/>
    <s v="TSXX-LOA2008"/>
    <s v="TORNILLO SOLUTION LOGIC-A 2.0 MM X 8.0 MM"/>
    <x v="6"/>
    <s v="EE173887X1"/>
    <n v="-5"/>
    <n v="51750"/>
    <n v="-258750"/>
    <s v="COP"/>
    <m/>
    <n v="20240164"/>
    <s v="Carlos Villegas"/>
    <m/>
    <m/>
  </r>
  <r>
    <x v="164"/>
    <x v="4"/>
    <x v="1"/>
    <x v="1"/>
    <s v="TSXX-LOA2020"/>
    <s v="TORNILLO SOLUTION LOGIC-A 2.0 MM X 20 MM"/>
    <x v="25"/>
    <s v="EE160216X1"/>
    <n v="-2"/>
    <n v="60750"/>
    <n v="-121500"/>
    <s v="COP"/>
    <m/>
    <n v="20240164"/>
    <s v="Carlos Villegas"/>
    <m/>
    <m/>
  </r>
  <r>
    <x v="164"/>
    <x v="4"/>
    <x v="1"/>
    <x v="1"/>
    <s v="TSXX-LOA2025"/>
    <s v="TORNILLO SOLUTION LOGIC-A 2.0 MM X 25 MM"/>
    <x v="26"/>
    <s v="EE160217X1"/>
    <n v="-1"/>
    <n v="60750"/>
    <n v="-60750"/>
    <s v="COP"/>
    <m/>
    <n v="20240164"/>
    <s v="Carlos Villegas"/>
    <m/>
    <m/>
  </r>
  <r>
    <x v="164"/>
    <x v="4"/>
    <x v="1"/>
    <x v="1"/>
    <s v="TSXX-LOA2030"/>
    <s v="TORNILLO SOLUTION LOGIC-A 2.0 MM X 30 MM"/>
    <x v="27"/>
    <s v="EE160218X1"/>
    <n v="-4"/>
    <n v="60750"/>
    <n v="-243000"/>
    <s v="COP"/>
    <m/>
    <n v="20240164"/>
    <s v="Carlos Villegas"/>
    <m/>
    <m/>
  </r>
  <r>
    <x v="164"/>
    <x v="4"/>
    <x v="1"/>
    <x v="1"/>
    <s v="TSXX-LOA2035"/>
    <s v="TORNILLO SOLUTION LOGIC-A 2.0 MM X 35 MM"/>
    <x v="28"/>
    <s v="EE160219X1"/>
    <n v="-5"/>
    <n v="60750"/>
    <n v="-303750"/>
    <s v="COP"/>
    <m/>
    <n v="20240164"/>
    <s v="Carlos Villegas"/>
    <m/>
    <m/>
  </r>
  <r>
    <x v="164"/>
    <x v="4"/>
    <x v="1"/>
    <x v="1"/>
    <s v="TSXX-LOA2040"/>
    <s v="TORNILLO SOLUTION LOGIC-A 2.0 MM X 40 MM"/>
    <x v="29"/>
    <s v="CL160220X1"/>
    <n v="-4"/>
    <n v="60750"/>
    <n v="-243000"/>
    <s v="COP"/>
    <m/>
    <n v="20240164"/>
    <s v="Carlos Villegas"/>
    <m/>
    <m/>
  </r>
  <r>
    <x v="164"/>
    <x v="4"/>
    <x v="1"/>
    <x v="1"/>
    <s v="TSXX-LOA2012"/>
    <s v="TORNILLO SOLUTION LOGIC-A 2.0 MM X 12 MM"/>
    <x v="16"/>
    <s v="EE174096X1"/>
    <n v="-7"/>
    <n v="51750"/>
    <n v="-362250"/>
    <s v="COP"/>
    <m/>
    <n v="20240164"/>
    <s v="Carlos Villegas"/>
    <m/>
    <m/>
  </r>
  <r>
    <x v="165"/>
    <x v="4"/>
    <x v="1"/>
    <x v="1"/>
    <s v="TSXX-LOA2012"/>
    <s v="TORNILLO SOLUTION LOGIC-A 2.0 MM X 12 MM"/>
    <x v="16"/>
    <s v="EE174096X1"/>
    <n v="-50"/>
    <n v="51750"/>
    <n v="-2587500"/>
    <s v="COP"/>
    <m/>
    <n v="20240139"/>
    <s v="INNOVATRADE LLC Mexico - Claudio Gutierrez"/>
    <m/>
    <m/>
  </r>
  <r>
    <x v="162"/>
    <x v="4"/>
    <x v="1"/>
    <x v="1"/>
    <s v="TSXX-LOA2010"/>
    <s v="TORNILLO SOLUTION LOGIC-A 2.0 MM X 10 MM"/>
    <x v="7"/>
    <s v="EE162876X1"/>
    <n v="-10"/>
    <n v="51750"/>
    <n v="-517500"/>
    <s v="COP"/>
    <m/>
    <n v="20240131"/>
    <s v="INNOVATRADE LLC Mexico - Claudio Gutierrez"/>
    <m/>
    <m/>
  </r>
  <r>
    <x v="164"/>
    <x v="4"/>
    <x v="1"/>
    <x v="1"/>
    <s v="TSXX-LOA2010"/>
    <s v="TORNILLO SOLUTION LOGIC-A 2.0 MM X 10 MM"/>
    <x v="7"/>
    <s v="EE171843X1"/>
    <n v="-5"/>
    <n v="51750"/>
    <n v="-258750"/>
    <s v="COP"/>
    <m/>
    <n v="20240164"/>
    <s v="Carlos Villegas"/>
    <m/>
    <m/>
  </r>
  <r>
    <x v="165"/>
    <x v="4"/>
    <x v="1"/>
    <x v="1"/>
    <s v="TSXX-LOA2010"/>
    <s v="TORNILLO SOLUTION LOGIC-A 2.0 MM X 10 MM"/>
    <x v="7"/>
    <s v="EE174093X1"/>
    <n v="-6"/>
    <n v="51750"/>
    <n v="-310500"/>
    <s v="COP"/>
    <m/>
    <n v="20240139"/>
    <s v="INNOVATRADE LLC Mexico - Claudio Gutierrez"/>
    <m/>
    <m/>
  </r>
  <r>
    <x v="165"/>
    <x v="4"/>
    <x v="1"/>
    <x v="1"/>
    <s v="TSXX-LOA2010"/>
    <s v="TORNILLO SOLUTION LOGIC-A 2.0 MM X 10 MM"/>
    <x v="7"/>
    <s v="EE174095X1"/>
    <n v="-41"/>
    <n v="51750"/>
    <n v="-2121750"/>
    <s v="COP"/>
    <m/>
    <n v="20240139"/>
    <s v="INNOVATRADE LLC Mexico - Claudio Gutierrez"/>
    <m/>
    <m/>
  </r>
  <r>
    <x v="165"/>
    <x v="4"/>
    <x v="1"/>
    <x v="1"/>
    <s v="TSXX-LOA2010"/>
    <s v="TORNILLO SOLUTION LOGIC-A 2.0 MM X 10 MM"/>
    <x v="7"/>
    <s v="EE173886X1"/>
    <n v="-3"/>
    <n v="51750"/>
    <n v="-155250"/>
    <s v="COP"/>
    <m/>
    <n v="20240139"/>
    <s v="INNOVATRADE LLC Mexico - Claudio Gutierrez"/>
    <m/>
    <m/>
  </r>
  <r>
    <x v="165"/>
    <x v="4"/>
    <x v="1"/>
    <x v="0"/>
    <s v="A-1PIZC-212014"/>
    <s v="A-1P IZC  Anchorage  Screw 2.0 x 14 mm, Half Threaded, Round Hole"/>
    <x v="20"/>
    <s v="L240701501"/>
    <n v="-25"/>
    <n v="18.73228346456693"/>
    <n v="-468.30708661417322"/>
    <s v="USD"/>
    <m/>
    <n v="20240138"/>
    <s v="MediLine (JJ Grand Prix - Guatemala)"/>
    <m/>
    <m/>
  </r>
  <r>
    <x v="166"/>
    <x v="1"/>
    <x v="0"/>
    <x v="1"/>
    <s v="820-031"/>
    <s v="Extensión mini implante"/>
    <x v="2"/>
    <s v="NA"/>
    <n v="-3"/>
    <n v="102340"/>
    <n v="-307020"/>
    <s v="COP"/>
    <m/>
    <m/>
    <s v="Certificación"/>
    <s v="Entrega por parte de Virginia, quedan para uso de entrenamientos"/>
    <m/>
  </r>
  <r>
    <x v="166"/>
    <x v="1"/>
    <x v="0"/>
    <x v="1"/>
    <s v="820-029"/>
    <s v="Mango anclaje rápido, corto-mini implante"/>
    <x v="1"/>
    <n v="52006"/>
    <n v="-3"/>
    <n v="647360"/>
    <n v="-1942080"/>
    <s v="COP"/>
    <m/>
    <m/>
    <s v="Certificación"/>
    <s v="Entrega por parte de Virginia, queda para uso de entrenamientos"/>
    <m/>
  </r>
  <r>
    <x v="166"/>
    <x v="1"/>
    <x v="0"/>
    <x v="1"/>
    <s v="820-028"/>
    <s v="Mango para contra ángulo - mini implante"/>
    <x v="23"/>
    <s v="NA"/>
    <n v="6"/>
    <n v="145000"/>
    <n v="870000"/>
    <s v="COP"/>
    <m/>
    <m/>
    <s v="Certificación"/>
    <s v="Entrega por parte de Virginia"/>
    <m/>
  </r>
  <r>
    <x v="166"/>
    <x v="1"/>
    <x v="0"/>
    <x v="1"/>
    <s v="820-028"/>
    <s v="Mango para contra ángulo - mini implante"/>
    <x v="23"/>
    <s v="NA"/>
    <n v="3"/>
    <n v="145000"/>
    <n v="435000"/>
    <s v="COP"/>
    <m/>
    <m/>
    <s v="Certificación"/>
    <s v="Entrega por parte de Virginia, queda para uso de entrenamientos"/>
    <m/>
  </r>
  <r>
    <x v="167"/>
    <x v="4"/>
    <x v="1"/>
    <x v="0"/>
    <s v="A-1PL-211508"/>
    <s v="A-1PL  Anchorage  Screw 1.5 x 8 mm, Round Hole"/>
    <x v="5"/>
    <s v="L231217301"/>
    <n v="-3"/>
    <n v="14.583333333333334"/>
    <n v="583.33333333333337"/>
    <s v="USD"/>
    <m/>
    <n v="20240140"/>
    <s v="MediLine (JJ Grand Prix - Guatemala)"/>
    <m/>
    <m/>
  </r>
  <r>
    <x v="165"/>
    <x v="4"/>
    <x v="1"/>
    <x v="0"/>
    <s v="A-1PL-212010"/>
    <s v="A-1PL  Anchorage  Screw 2.0 x 10 mm, Round Hole"/>
    <x v="7"/>
    <s v="L230401801"/>
    <n v="-7"/>
    <n v="69875.829545454544"/>
    <n v="3493791.4772727271"/>
    <s v="COP"/>
    <m/>
    <n v="20240138"/>
    <s v="MediLine (JJ Grand Prix - Guatemala)"/>
    <m/>
    <m/>
  </r>
  <r>
    <x v="167"/>
    <x v="4"/>
    <x v="1"/>
    <x v="0"/>
    <s v="A-1PIZC-212014"/>
    <s v="A-1P IZC  Anchorage  Screw 2.0 x 14 mm, Half Threaded, Round Hole"/>
    <x v="20"/>
    <s v="L240701501"/>
    <n v="-10"/>
    <n v="18.73228346456693"/>
    <n v="-187.3228346456693"/>
    <s v="USD"/>
    <m/>
    <n v="20240140"/>
    <s v="MediLine (JJ Grand Prix - Guatemala)"/>
    <m/>
    <m/>
  </r>
  <r>
    <x v="167"/>
    <x v="4"/>
    <x v="1"/>
    <x v="0"/>
    <s v="A-1PL-212012"/>
    <s v="A-1PL  Anchorage  Screw 2.0 x 12 mm, Round Hole"/>
    <x v="16"/>
    <s v="L240530601"/>
    <n v="-10"/>
    <n v="14.569553805774278"/>
    <n v="-145.69553805774279"/>
    <s v="USD"/>
    <m/>
    <n v="20240140"/>
    <s v="MediLine (JJ Grand Prix - Guatemala)"/>
    <m/>
    <m/>
  </r>
  <r>
    <x v="165"/>
    <x v="4"/>
    <x v="1"/>
    <x v="0"/>
    <s v="A-1PL-212010"/>
    <s v="A-1PL  Anchorage  Screw 2.0 x 10 mm, Round Hole"/>
    <x v="7"/>
    <s v="L230303301"/>
    <n v="-3"/>
    <n v="69875.829545454544"/>
    <n v="1397516.5909090908"/>
    <s v="COP"/>
    <m/>
    <n v="20240138"/>
    <s v="MediLine (JJ Grand Prix - Guatemala)"/>
    <m/>
    <m/>
  </r>
  <r>
    <x v="167"/>
    <x v="4"/>
    <x v="1"/>
    <x v="0"/>
    <s v="A-1PL-212010"/>
    <s v="A-1PL  Anchorage  Screw 2.0 x 10 mm, Round Hole"/>
    <x v="7"/>
    <s v="L230303301"/>
    <n v="-10"/>
    <n v="69875.829545454544"/>
    <n v="-698758.29545454541"/>
    <s v="COP"/>
    <m/>
    <n v="20240140"/>
    <s v="MediLine (JJ Grand Prix - Guatemala)"/>
    <m/>
    <m/>
  </r>
  <r>
    <x v="168"/>
    <x v="4"/>
    <x v="1"/>
    <x v="0"/>
    <s v="A-1N-212008"/>
    <s v="A-1N Anchorage screw 2.0 x 8mm, None-head, w/groove (Brackeet screw) "/>
    <x v="32"/>
    <s v="L200300701"/>
    <n v="-3"/>
    <n v="18"/>
    <n v="-54"/>
    <s v="USD"/>
    <m/>
    <n v="20240141"/>
    <s v="Dr Carlos Ramiro Llusca (Ecuador)"/>
    <m/>
    <m/>
  </r>
  <r>
    <x v="168"/>
    <x v="4"/>
    <x v="1"/>
    <x v="0"/>
    <s v="A-1PL-212014"/>
    <s v="A-1PL  Anchorage  Screw 2.0 x 14 mm, Round Hole"/>
    <x v="8"/>
    <s v="L220407801"/>
    <n v="-10"/>
    <n v="14.447761194029852"/>
    <n v="-144.47761194029852"/>
    <s v="USD"/>
    <m/>
    <n v="20240141"/>
    <s v="Dr Carlos Ramiro Llusca (Ecuador)"/>
    <m/>
    <m/>
  </r>
  <r>
    <x v="168"/>
    <x v="4"/>
    <x v="1"/>
    <x v="1"/>
    <s v="TSXX-LOA2010"/>
    <s v="TORNILLO SOLUTION LOGIC-A 2.0 MM X 10 MM"/>
    <x v="7"/>
    <s v="EE167604X1"/>
    <n v="-3"/>
    <n v="51750"/>
    <n v="-155250"/>
    <s v="COP"/>
    <m/>
    <n v="20240141"/>
    <s v="Dr Carlos Ramiro Llusca (Ecuador)"/>
    <m/>
    <m/>
  </r>
  <r>
    <x v="168"/>
    <x v="4"/>
    <x v="1"/>
    <x v="1"/>
    <s v="TSXX-LOA2010"/>
    <s v="TORNILLO SOLUTION LOGIC-A 2.0 MM X 10 MM"/>
    <x v="7"/>
    <s v="EE174092X1"/>
    <n v="-3"/>
    <n v="51750"/>
    <n v="-155250"/>
    <s v="COP"/>
    <m/>
    <n v="20240141"/>
    <s v="Dr Carlos Ramiro Llusca (Ecuador)"/>
    <m/>
    <m/>
  </r>
  <r>
    <x v="168"/>
    <x v="4"/>
    <x v="1"/>
    <x v="0"/>
    <s v="A-1PL-211508"/>
    <s v="A-1PL  Anchorage  Screw 1.5 x 8 mm, Round Hole"/>
    <x v="5"/>
    <s v="L240405101"/>
    <n v="-14"/>
    <n v="14.569553805774278"/>
    <n v="-203.9737532808399"/>
    <s v="USD"/>
    <m/>
    <n v="20240141"/>
    <s v="Dr Carlos Ramiro Llusca (Ecuador)"/>
    <m/>
    <m/>
  </r>
  <r>
    <x v="168"/>
    <x v="4"/>
    <x v="1"/>
    <x v="0"/>
    <s v="A-1PL-212012"/>
    <s v="A-1PL  Anchorage  Screw 2.0 x 12 mm, Round Hole"/>
    <x v="16"/>
    <s v="L240530601"/>
    <n v="-40"/>
    <n v="14.569553805774278"/>
    <n v="-582.78215223097118"/>
    <s v="USD"/>
    <m/>
    <n v="20240141"/>
    <s v="Dr Carlos Ramiro Llusca (Ecuador)"/>
    <m/>
    <m/>
  </r>
  <r>
    <x v="169"/>
    <x v="4"/>
    <x v="1"/>
    <x v="0"/>
    <s v="A-1PIZC-212014"/>
    <s v="A-1P IZC  Anchorage  Screw 2.0 x 14 mm, Half Threaded, Round Hole"/>
    <x v="20"/>
    <s v="L240701501"/>
    <n v="-14"/>
    <n v="18.73228346456693"/>
    <n v="-262.25196850393701"/>
    <s v="USD"/>
    <m/>
    <n v="20240143"/>
    <s v="Grupo Helix (Panamá - Dra Ilka)"/>
    <m/>
    <m/>
  </r>
  <r>
    <x v="169"/>
    <x v="4"/>
    <x v="1"/>
    <x v="0"/>
    <s v="A-1PL-212012"/>
    <s v="A-1PL  Anchorage  Screw 2.0 x 12 mm, Round Hole"/>
    <x v="16"/>
    <s v="L240530601"/>
    <n v="-7"/>
    <n v="14.569553805774278"/>
    <n v="-101.98687664041995"/>
    <s v="USD"/>
    <m/>
    <n v="20240143"/>
    <s v="Grupo Helix (Panamá - Dra Ilka)"/>
    <m/>
    <m/>
  </r>
  <r>
    <x v="169"/>
    <x v="4"/>
    <x v="1"/>
    <x v="0"/>
    <s v="A-1PIZC-212014"/>
    <s v="A-1P IZC  Anchorage  Screw 2.0 x 14 mm, Half Threaded, Round Hole"/>
    <x v="20"/>
    <s v="L240701501"/>
    <n v="-8"/>
    <n v="18.73228346456693"/>
    <n v="-149.85826771653544"/>
    <s v="USD"/>
    <m/>
    <n v="20240142"/>
    <s v="Smile Arc (Panamá - Dr Martinelli)"/>
    <m/>
    <m/>
  </r>
  <r>
    <x v="169"/>
    <x v="4"/>
    <x v="1"/>
    <x v="0"/>
    <s v="A-1PL-211508"/>
    <s v="A-1PL  Anchorage  Screw 1.5 x 8 mm, Round Hole"/>
    <x v="5"/>
    <s v="L240405101"/>
    <n v="-4"/>
    <n v="14.569553805774278"/>
    <n v="-58.278215223097114"/>
    <s v="USD"/>
    <m/>
    <n v="20240142"/>
    <s v="Smile Arc (Panamá - Dr Martinelli)"/>
    <m/>
    <m/>
  </r>
  <r>
    <x v="169"/>
    <x v="4"/>
    <x v="1"/>
    <x v="0"/>
    <s v="M-211308"/>
    <s v="A-1PL  Anchorage  Screw 1.3 x 8 mm, Round Hole"/>
    <x v="3"/>
    <s v="L210206901"/>
    <n v="-3"/>
    <n v="73331"/>
    <n v="-219993"/>
    <s v="COP"/>
    <m/>
    <n v="20240142"/>
    <s v="Smile Arc (Panamá - Dr Martinelli)"/>
    <s v="Devolucion Mauricio Arbelaez"/>
    <m/>
  </r>
  <r>
    <x v="169"/>
    <x v="4"/>
    <x v="1"/>
    <x v="0"/>
    <s v="A-1PL-212012"/>
    <s v="A-1PL  Anchorage  Screw 2.0 x 12 mm, Round Hole"/>
    <x v="16"/>
    <s v="L240530601"/>
    <n v="-10"/>
    <n v="14.569553805774278"/>
    <n v="-145.69553805774279"/>
    <s v="USD"/>
    <m/>
    <n v="20240142"/>
    <s v="Smile Arc (Panamá - Dr Martinelli)"/>
    <m/>
    <m/>
  </r>
  <r>
    <x v="170"/>
    <x v="1"/>
    <x v="0"/>
    <x v="0"/>
    <n v="3308050"/>
    <s v="Handle Universal "/>
    <x v="17"/>
    <s v="NA"/>
    <n v="-10"/>
    <n v="104.3726235741445"/>
    <n v="-1043.726235741445"/>
    <s v="USD"/>
    <m/>
    <m/>
    <s v="Orthopremium ltda"/>
    <s v="Entregados a Orthopremium, pagados a la cuenta Dra Elsa"/>
    <m/>
  </r>
  <r>
    <x v="170"/>
    <x v="1"/>
    <x v="0"/>
    <x v="0"/>
    <n v="3318235"/>
    <s v="Universal Extension (A-1PII long blade)"/>
    <x v="2"/>
    <s v="NA"/>
    <n v="-13"/>
    <n v="31.220472440944881"/>
    <n v="-405.86614173228344"/>
    <s v="USD"/>
    <m/>
    <m/>
    <s v="Orthopremium ltda"/>
    <s v="Entregados a Orthopremium, pagados a la cuenta Dra Elsa"/>
    <m/>
  </r>
  <r>
    <x v="168"/>
    <x v="4"/>
    <x v="1"/>
    <x v="0"/>
    <s v="A-1PL-212010"/>
    <s v="A-1PL  Anchorage  Screw 2.0 x 10 mm, Round Hole"/>
    <x v="7"/>
    <s v="L240610101"/>
    <n v="-11"/>
    <n v="14.569553805774278"/>
    <n v="-160.26509186351706"/>
    <s v="USD"/>
    <m/>
    <n v="20240141"/>
    <s v="Dr Carlos Ramiro Llusca (Ecuador)"/>
    <m/>
    <m/>
  </r>
  <r>
    <x v="170"/>
    <x v="1"/>
    <x v="1"/>
    <x v="1"/>
    <s v="TSXX-LOA2014"/>
    <s v="TORNILLO SOLUTION LOGIC-A 2.0 MM X 14 MM"/>
    <x v="8"/>
    <s v="EE167600X1"/>
    <n v="-1"/>
    <n v="51750"/>
    <n v="-51750"/>
    <s v="COP"/>
    <m/>
    <m/>
    <m/>
    <s v="Uso consultorio Dra Elsa"/>
    <m/>
  </r>
  <r>
    <x v="170"/>
    <x v="1"/>
    <x v="1"/>
    <x v="1"/>
    <s v="TSXX-LOA2008"/>
    <s v="TORNILLO SOLUTION LOGIC-A 2.0 MM X 8.0 MM"/>
    <x v="6"/>
    <s v="EE162375X1"/>
    <n v="-1"/>
    <n v="51750"/>
    <n v="-51750"/>
    <s v="COP"/>
    <m/>
    <m/>
    <m/>
    <s v="Uso consultorio Dra Elsa"/>
    <m/>
  </r>
  <r>
    <x v="171"/>
    <x v="4"/>
    <x v="1"/>
    <x v="1"/>
    <s v="TSXX-LOA2008"/>
    <s v="TORNILLO SOLUTION LOGIC-A 2.0 MM X 8.0 MM"/>
    <x v="6"/>
    <s v="EE152481X1"/>
    <n v="-5"/>
    <n v="51750"/>
    <n v="-258750"/>
    <s v="COP"/>
    <m/>
    <n v="20240144"/>
    <s v="Rodrigo García (Costa Rica)"/>
    <m/>
    <m/>
  </r>
  <r>
    <x v="168"/>
    <x v="4"/>
    <x v="1"/>
    <x v="0"/>
    <s v="A-1PL-212010"/>
    <s v="A-1PL  Anchorage  Screw 2.0 x 10 mm, Round Hole"/>
    <x v="7"/>
    <s v="L230401801"/>
    <n v="-9"/>
    <n v="69875.829545454544"/>
    <n v="-628882.46590909094"/>
    <s v="COP"/>
    <m/>
    <n v="20240141"/>
    <s v="Dr Carlos Ramiro Llusca (Ecuador)"/>
    <m/>
    <m/>
  </r>
  <r>
    <x v="170"/>
    <x v="1"/>
    <x v="1"/>
    <x v="1"/>
    <s v="TSXX-LOA2010"/>
    <s v="TORNILLO SOLUTION LOGIC-A 2.0 MM X 10 MM"/>
    <x v="7"/>
    <s v="EE167604X1"/>
    <n v="-1"/>
    <n v="51750"/>
    <n v="-51750"/>
    <s v="COP"/>
    <m/>
    <m/>
    <m/>
    <s v="Uso consultorio Dra Elsa"/>
    <m/>
  </r>
  <r>
    <x v="171"/>
    <x v="4"/>
    <x v="1"/>
    <x v="1"/>
    <s v="TSXX-LOA2014"/>
    <s v="TORNILLO SOLUTION LOGIC-A 2.0 MM X 14 MM"/>
    <x v="8"/>
    <s v="EE173884X1"/>
    <n v="-10"/>
    <n v="51750"/>
    <n v="-517500"/>
    <s v="COP"/>
    <m/>
    <n v="20240144"/>
    <s v="Rodrigo García (Costa Rica)"/>
    <m/>
    <m/>
  </r>
  <r>
    <x v="171"/>
    <x v="4"/>
    <x v="0"/>
    <x v="1"/>
    <s v="820-028"/>
    <s v="Mango para contra ángulo - mini implante"/>
    <x v="23"/>
    <s v="NA"/>
    <n v="-2"/>
    <n v="145000"/>
    <n v="-290000"/>
    <s v="COP"/>
    <m/>
    <n v="20240144"/>
    <s v="Rodrigo García (Costa Rica)"/>
    <s v="Entrega por parte de Virginia"/>
    <m/>
  </r>
  <r>
    <x v="171"/>
    <x v="4"/>
    <x v="0"/>
    <x v="1"/>
    <s v="820-032"/>
    <s v="Extensión corta, 25mm, mini implante, para contra ángulo"/>
    <x v="19"/>
    <n v="50361"/>
    <n v="-2"/>
    <n v="83600"/>
    <n v="-167200"/>
    <s v="COP"/>
    <m/>
    <n v="20240144"/>
    <s v="Rodrigo García (Costa Rica)"/>
    <m/>
    <m/>
  </r>
  <r>
    <x v="171"/>
    <x v="4"/>
    <x v="1"/>
    <x v="1"/>
    <s v="TSXX-LOA2012"/>
    <s v="TORNILLO SOLUTION LOGIC-A 2.0 MM X 12 MM"/>
    <x v="16"/>
    <s v="EE174096X1"/>
    <n v="-6"/>
    <n v="51750"/>
    <n v="-310500"/>
    <s v="COP"/>
    <m/>
    <n v="20240144"/>
    <s v="Rodrigo García (Costa Rica)"/>
    <m/>
    <m/>
  </r>
  <r>
    <x v="171"/>
    <x v="4"/>
    <x v="1"/>
    <x v="1"/>
    <s v="TSXX-LOA2010"/>
    <s v="TORNILLO SOLUTION LOGIC-A 2.0 MM X 10 MM"/>
    <x v="7"/>
    <s v="EE174092X1"/>
    <n v="-2"/>
    <n v="51750"/>
    <n v="-103500"/>
    <s v="COP"/>
    <m/>
    <n v="20240144"/>
    <s v="Rodrigo García (Costa Rica)"/>
    <m/>
    <m/>
  </r>
  <r>
    <x v="171"/>
    <x v="4"/>
    <x v="1"/>
    <x v="1"/>
    <s v="TSXX-LOA2010"/>
    <s v="TORNILLO SOLUTION LOGIC-A 2.0 MM X 10 MM"/>
    <x v="7"/>
    <s v="EE167604X1"/>
    <n v="-1"/>
    <n v="51750"/>
    <n v="-51750"/>
    <s v="COP"/>
    <m/>
    <n v="20240144"/>
    <s v="Rodrigo García (Costa Rica)"/>
    <m/>
    <m/>
  </r>
  <r>
    <x v="172"/>
    <x v="8"/>
    <x v="1"/>
    <x v="1"/>
    <s v="TSXX-LOA2014"/>
    <s v="TORNILLO SOLUTION LOGIC-A 2.0 MM X 14 MM"/>
    <x v="8"/>
    <s v="EE167603X1"/>
    <n v="-2"/>
    <n v="51750"/>
    <n v="-103500"/>
    <s v="COP"/>
    <m/>
    <m/>
    <m/>
    <s v="Obsequio Dr Cesar Alvarez"/>
    <m/>
  </r>
  <r>
    <x v="172"/>
    <x v="1"/>
    <x v="1"/>
    <x v="0"/>
    <s v="A-1PL-212014"/>
    <s v="A-1PL  Anchorage  Screw 2.0 x 14 mm, Round Hole"/>
    <x v="8"/>
    <s v="L220402701"/>
    <n v="-2"/>
    <n v="14.694879832810868"/>
    <n v="385.29310344827587"/>
    <s v="USD"/>
    <m/>
    <m/>
    <m/>
    <s v="Uso Consultorio Dra Elsa"/>
    <m/>
  </r>
  <r>
    <x v="173"/>
    <x v="4"/>
    <x v="1"/>
    <x v="1"/>
    <s v="TSXX-LOA2014"/>
    <s v="TORNILLO SOLUTION LOGIC-A 2.0 MM X 14 MM"/>
    <x v="8"/>
    <s v="EE173884X1"/>
    <n v="-10"/>
    <n v="51750"/>
    <n v="-517500"/>
    <s v="COP"/>
    <m/>
    <n v="20240145"/>
    <s v="Morella Andreina Aranguren (Venezuela/ COIDES)"/>
    <m/>
    <m/>
  </r>
  <r>
    <x v="173"/>
    <x v="4"/>
    <x v="1"/>
    <x v="1"/>
    <s v="TSXX-LOA2012"/>
    <s v="TORNILLO SOLUTION LOGIC-A 2.0 MM X 12 MM"/>
    <x v="16"/>
    <s v="EE174096X1"/>
    <n v="-9"/>
    <n v="51750"/>
    <n v="-465750"/>
    <s v="COP"/>
    <m/>
    <n v="20240145"/>
    <s v="Morella Andreina Aranguren (Venezuela/ COIDES)"/>
    <m/>
    <m/>
  </r>
  <r>
    <x v="174"/>
    <x v="4"/>
    <x v="1"/>
    <x v="1"/>
    <s v="TSXX-LOA2014"/>
    <s v="TORNILLO SOLUTION LOGIC-A 2.0 MM X 14 MM"/>
    <x v="8"/>
    <s v="EE173884X1"/>
    <n v="-1"/>
    <n v="51750"/>
    <n v="2587500"/>
    <s v="COP"/>
    <m/>
    <n v="20240157"/>
    <s v="Zavel Mojica (Costa Rica / COIDES)"/>
    <m/>
    <m/>
  </r>
  <r>
    <x v="175"/>
    <x v="4"/>
    <x v="1"/>
    <x v="1"/>
    <s v="TSXX-LOA2014"/>
    <s v="TORNILLO SOLUTION LOGIC-A 2.0 MM X 14 MM"/>
    <x v="8"/>
    <s v="EE173884X1"/>
    <n v="-1"/>
    <n v="51750"/>
    <n v="2587500"/>
    <s v="COP"/>
    <m/>
    <n v="20240157"/>
    <s v="Zavel Mojica (Costa Rica / COIDES)"/>
    <m/>
    <m/>
  </r>
  <r>
    <x v="175"/>
    <x v="4"/>
    <x v="1"/>
    <x v="1"/>
    <s v="TSXX-LOA1508"/>
    <s v="TORNILLO SOLUTION LOGIC-A 1.5 MM X 8.0 MM"/>
    <x v="5"/>
    <s v="EE178088X1"/>
    <n v="-1"/>
    <n v="51750"/>
    <n v="-51750"/>
    <s v="COP"/>
    <m/>
    <n v="20240157"/>
    <s v="Zavel Mojica (Costa Rica / COIDES)"/>
    <m/>
    <m/>
  </r>
  <r>
    <x v="175"/>
    <x v="4"/>
    <x v="1"/>
    <x v="1"/>
    <s v="TSXX-LOACE1508"/>
    <s v="TORNILLO SOLUTION LOGIC-A CABEZA ESFERICA 1.5 MM X 8.0 MM"/>
    <x v="13"/>
    <s v="EE156000X1"/>
    <n v="-1"/>
    <n v="51750"/>
    <n v="2587500"/>
    <s v="COP"/>
    <m/>
    <n v="20240157"/>
    <s v="Zavel Mojica (Costa Rica / COIDES)"/>
    <m/>
    <m/>
  </r>
  <r>
    <x v="175"/>
    <x v="4"/>
    <x v="1"/>
    <x v="1"/>
    <s v="TSXX-LOART2012"/>
    <s v="TORNILLO SOLUTION LOGIC-A ROSCA TOTAL 2.0MM X 12MM"/>
    <x v="14"/>
    <s v="EE148385X1"/>
    <n v="-2"/>
    <n v="51750"/>
    <n v="2587500"/>
    <s v="COP"/>
    <m/>
    <n v="20240157"/>
    <s v="Zavel Mojica (Costa Rica / COIDES)"/>
    <m/>
    <m/>
  </r>
  <r>
    <x v="175"/>
    <x v="4"/>
    <x v="1"/>
    <x v="1"/>
    <s v="TSXX-LOA2017"/>
    <s v="TORNILLO SOLUTION LOGIC-A 2.0 MM X 17 MM"/>
    <x v="12"/>
    <s v="EE148379X1"/>
    <n v="-2"/>
    <n v="51750"/>
    <n v="2587500"/>
    <s v="COP"/>
    <m/>
    <n v="20240157"/>
    <s v="Zavel Mojica (Costa Rica / COIDES)"/>
    <m/>
    <m/>
  </r>
  <r>
    <x v="175"/>
    <x v="4"/>
    <x v="1"/>
    <x v="1"/>
    <s v="TSXX-LOA2012"/>
    <s v="TORNILLO SOLUTION LOGIC-A 2.0 MM X 12 MM"/>
    <x v="16"/>
    <s v="EE174096X1"/>
    <n v="-2"/>
    <n v="51750"/>
    <n v="13455000"/>
    <s v="COP"/>
    <m/>
    <n v="20240157"/>
    <s v="Zavel Mojica (Costa Rica / COIDES)"/>
    <m/>
    <m/>
  </r>
  <r>
    <x v="172"/>
    <x v="2"/>
    <x v="1"/>
    <x v="1"/>
    <s v="TSXX-LOA2010"/>
    <s v="TORNILLO SOLUTION LOGIC-A 2.0 MM X 10 MM"/>
    <x v="7"/>
    <s v="EE174095X1"/>
    <n v="29"/>
    <n v="51750"/>
    <n v="1500750"/>
    <s v="COP"/>
    <s v="SAMPEDRO FV 146270"/>
    <m/>
    <m/>
    <m/>
    <m/>
  </r>
  <r>
    <x v="176"/>
    <x v="4"/>
    <x v="1"/>
    <x v="1"/>
    <s v="TSXX-LOA2014"/>
    <s v="TORNILLO SOLUTION LOGIC-A 2.0 MM X 14 MM"/>
    <x v="8"/>
    <s v="EE173884X1"/>
    <n v="-6"/>
    <n v="51750"/>
    <n v="2587500"/>
    <s v="COP"/>
    <m/>
    <n v="20240148"/>
    <s v="Jacqueline Morales (Costa Rica / COIDES)"/>
    <m/>
    <m/>
  </r>
  <r>
    <x v="176"/>
    <x v="4"/>
    <x v="1"/>
    <x v="1"/>
    <s v="TSXX-LOA1508"/>
    <s v="TORNILLO SOLUTION LOGIC-A 1.5 MM X 8.0 MM"/>
    <x v="5"/>
    <s v="EE178088X1"/>
    <n v="-4"/>
    <n v="51750"/>
    <n v="-207000"/>
    <s v="COP"/>
    <m/>
    <n v="20240149"/>
    <s v="Josué Siles Cabrera (Costa Rica / COIDES)"/>
    <m/>
    <m/>
  </r>
  <r>
    <x v="176"/>
    <x v="4"/>
    <x v="1"/>
    <x v="1"/>
    <s v="TSXX-LOA2012"/>
    <s v="TORNILLO SOLUTION LOGIC-A 2.0 MM X 12 MM"/>
    <x v="16"/>
    <s v="EE174096X1"/>
    <n v="-6"/>
    <n v="51750"/>
    <n v="13455000"/>
    <s v="COP"/>
    <m/>
    <n v="20240148"/>
    <s v="Jacqueline Morales (Costa Rica / COIDES)"/>
    <m/>
    <m/>
  </r>
  <r>
    <x v="176"/>
    <x v="4"/>
    <x v="1"/>
    <x v="1"/>
    <s v="TSXX-LOART2012"/>
    <s v="TORNILLO SOLUTION LOGIC-A ROSCA TOTAL 2.0MM X 12MM"/>
    <x v="14"/>
    <s v="EE148385X1"/>
    <n v="-4"/>
    <n v="51750"/>
    <n v="2587500"/>
    <s v="COP"/>
    <m/>
    <n v="20240149"/>
    <s v="Josué Siles Cabrera (Costa Rica / COIDES)"/>
    <m/>
    <m/>
  </r>
  <r>
    <x v="176"/>
    <x v="4"/>
    <x v="1"/>
    <x v="1"/>
    <s v="TSXX-LOA2014"/>
    <s v="TORNILLO SOLUTION LOGIC-A 2.0 MM X 14 MM"/>
    <x v="8"/>
    <s v="EE173884X1"/>
    <n v="-4"/>
    <n v="51750"/>
    <n v="2587500"/>
    <s v="COP"/>
    <m/>
    <n v="20240149"/>
    <s v="Josué Siles Cabrera (Costa Rica / COIDES)"/>
    <m/>
    <m/>
  </r>
  <r>
    <x v="176"/>
    <x v="4"/>
    <x v="1"/>
    <x v="1"/>
    <s v="TSXX-LOA2017"/>
    <s v="TORNILLO SOLUTION LOGIC-A 2.0 MM X 17 MM"/>
    <x v="12"/>
    <s v="EE148379X1"/>
    <n v="-2"/>
    <n v="51750"/>
    <n v="2587500"/>
    <s v="COP"/>
    <m/>
    <n v="20240149"/>
    <s v="Josué Siles Cabrera (Costa Rica / COIDES)"/>
    <m/>
    <m/>
  </r>
  <r>
    <x v="176"/>
    <x v="4"/>
    <x v="0"/>
    <x v="1"/>
    <s v="820-029"/>
    <s v="Mango anclaje rápido, corto-mini implante"/>
    <x v="1"/>
    <n v="52006"/>
    <n v="-1"/>
    <n v="647360"/>
    <n v="1942080"/>
    <s v="COP"/>
    <m/>
    <n v="20240149"/>
    <s v="Josué Siles Cabrera (Costa Rica / COIDES)"/>
    <m/>
    <m/>
  </r>
  <r>
    <x v="176"/>
    <x v="4"/>
    <x v="0"/>
    <x v="1"/>
    <s v="820-031"/>
    <s v="Extensión mini implante"/>
    <x v="2"/>
    <s v="NA"/>
    <n v="-1"/>
    <n v="102340"/>
    <n v="307020"/>
    <s v="COP"/>
    <m/>
    <n v="20240149"/>
    <s v="Josué Siles Cabrera (Costa Rica / COIDES)"/>
    <m/>
    <m/>
  </r>
  <r>
    <x v="176"/>
    <x v="4"/>
    <x v="1"/>
    <x v="1"/>
    <s v="TSXX-LOA1508"/>
    <s v="TORNILLO SOLUTION LOGIC-A 1.5 MM X 8.0 MM"/>
    <x v="5"/>
    <s v="EE178088X1"/>
    <n v="-2"/>
    <n v="51750"/>
    <n v="-103500"/>
    <s v="COP"/>
    <m/>
    <n v="20240149"/>
    <s v="Josué Siles Cabrera (Costa Rica / COIDES)"/>
    <m/>
    <m/>
  </r>
  <r>
    <x v="176"/>
    <x v="4"/>
    <x v="1"/>
    <x v="1"/>
    <s v="TSXX-LOA2008"/>
    <s v="TORNILLO SOLUTION LOGIC-A 2.0 MM X 8.0 MM"/>
    <x v="6"/>
    <s v="EE174094X1"/>
    <n v="-2"/>
    <n v="51750"/>
    <n v="4657500"/>
    <s v="COP"/>
    <m/>
    <n v="20240149"/>
    <s v="Josué Siles Cabrera (Costa Rica / COIDES)"/>
    <m/>
    <m/>
  </r>
  <r>
    <x v="176"/>
    <x v="4"/>
    <x v="1"/>
    <x v="1"/>
    <s v="TSXX-LOA2012"/>
    <s v="TORNILLO SOLUTION LOGIC-A 2.0 MM X 12 MM"/>
    <x v="16"/>
    <s v="EE174096X1"/>
    <n v="-4"/>
    <n v="51750"/>
    <n v="13455000"/>
    <s v="COP"/>
    <m/>
    <n v="20240149"/>
    <s v="Josué Siles Cabrera (Costa Rica / COIDES)"/>
    <m/>
    <m/>
  </r>
  <r>
    <x v="176"/>
    <x v="4"/>
    <x v="1"/>
    <x v="1"/>
    <s v="TSXX-LOA2014"/>
    <s v="TORNILLO SOLUTION LOGIC-A 2.0 MM X 14 MM"/>
    <x v="8"/>
    <s v="EE173884X1"/>
    <n v="-1"/>
    <n v="51750"/>
    <n v="2587500"/>
    <s v="COP"/>
    <m/>
    <n v="20240149"/>
    <s v="Josué Siles Cabrera (Costa Rica / COIDES)"/>
    <m/>
    <m/>
  </r>
  <r>
    <x v="172"/>
    <x v="8"/>
    <x v="1"/>
    <x v="1"/>
    <s v="TSXX-LOA2010"/>
    <s v="TORNILLO SOLUTION LOGIC-A 2.0 MM X 10 MM"/>
    <x v="7"/>
    <s v="EE174095X1"/>
    <n v="-2"/>
    <n v="51750"/>
    <n v="-103500"/>
    <s v="COP"/>
    <m/>
    <m/>
    <m/>
    <s v="Obsequio Dr Cesar Alvarez"/>
    <m/>
  </r>
  <r>
    <x v="177"/>
    <x v="4"/>
    <x v="1"/>
    <x v="1"/>
    <s v="TSXX-LOA2012"/>
    <s v="TORNILLO SOLUTION LOGIC-A 2.0 MM X 12 MM"/>
    <x v="16"/>
    <s v="EE174096X1"/>
    <n v="-4"/>
    <n v="51750"/>
    <n v="2587500"/>
    <s v="COP"/>
    <m/>
    <n v="20240157"/>
    <s v="Zavel Mojica (Costa Rica / COIDES)"/>
    <m/>
    <m/>
  </r>
  <r>
    <x v="177"/>
    <x v="4"/>
    <x v="1"/>
    <x v="1"/>
    <s v="TSXX-LOART2012"/>
    <s v="TORNILLO SOLUTION LOGIC-A ROSCA TOTAL 2.0MM X 12MM"/>
    <x v="14"/>
    <s v="EE148385X1"/>
    <n v="-4"/>
    <n v="51750"/>
    <n v="2587500"/>
    <s v="COP"/>
    <m/>
    <n v="20240157"/>
    <s v="Zavel Mojica (Costa Rica / COIDES)"/>
    <m/>
    <m/>
  </r>
  <r>
    <x v="177"/>
    <x v="4"/>
    <x v="1"/>
    <x v="1"/>
    <s v="TSXX-LOA1508"/>
    <s v="TORNILLO SOLUTION LOGIC-A 1.5 MM X 8.0 MM"/>
    <x v="5"/>
    <s v="EE178088X1"/>
    <n v="-2"/>
    <n v="51750"/>
    <n v="-103500"/>
    <s v="COP"/>
    <m/>
    <n v="20240150"/>
    <s v="Gabriela Camacho (Venezuela / COIDES)"/>
    <m/>
    <m/>
  </r>
  <r>
    <x v="177"/>
    <x v="4"/>
    <x v="1"/>
    <x v="1"/>
    <s v="TSXX-LOA2008"/>
    <s v="TORNILLO SOLUTION LOGIC-A 2.0 MM X 8.0 MM"/>
    <x v="6"/>
    <s v="EE174094X1"/>
    <n v="-2"/>
    <n v="51750"/>
    <n v="4657500"/>
    <s v="COP"/>
    <m/>
    <n v="20240150"/>
    <s v="Gabriela Camacho (Venezuela / COIDES)"/>
    <m/>
    <m/>
  </r>
  <r>
    <x v="176"/>
    <x v="4"/>
    <x v="1"/>
    <x v="1"/>
    <s v="TSXX-LOA2010"/>
    <s v="TORNILLO SOLUTION LOGIC-A 2.0 MM X 10 MM"/>
    <x v="7"/>
    <s v="EE174095X1"/>
    <n v="-6"/>
    <n v="51750"/>
    <n v="2121750"/>
    <s v="COP"/>
    <m/>
    <n v="20240148"/>
    <s v="Jacqueline Morales (Costa Rica / COIDES)"/>
    <m/>
    <m/>
  </r>
  <r>
    <x v="176"/>
    <x v="4"/>
    <x v="1"/>
    <x v="1"/>
    <s v="TSXX-LOA2012"/>
    <s v="TORNILLO SOLUTION LOGIC-A 2.0 MM X 12 MM"/>
    <x v="16"/>
    <s v="EE174096X1"/>
    <n v="-2"/>
    <n v="51750"/>
    <n v="13455000"/>
    <s v="COP"/>
    <m/>
    <n v="20240149"/>
    <s v="Josué Siles Cabrera (Costa Rica / COIDES)"/>
    <m/>
    <m/>
  </r>
  <r>
    <x v="177"/>
    <x v="4"/>
    <x v="1"/>
    <x v="1"/>
    <s v="TSXX-LOA2014"/>
    <s v="TORNILLO SOLUTION LOGIC-A 2.0 MM X 14 MM"/>
    <x v="8"/>
    <s v="EE173884X1"/>
    <n v="-1"/>
    <n v="51750"/>
    <n v="2587500"/>
    <s v="COP"/>
    <m/>
    <n v="20240150"/>
    <s v="Gabriela Camacho (Venezuela / COIDES)"/>
    <m/>
    <m/>
  </r>
  <r>
    <x v="177"/>
    <x v="4"/>
    <x v="0"/>
    <x v="1"/>
    <s v="820-028"/>
    <s v="Mango para contra ángulo - mini implante"/>
    <x v="23"/>
    <s v="NA"/>
    <n v="-1"/>
    <n v="145000"/>
    <n v="-1305000"/>
    <s v="COP"/>
    <m/>
    <n v="20240150"/>
    <s v="Gabriela Camacho (Venezuela / COIDES)"/>
    <m/>
    <m/>
  </r>
  <r>
    <x v="177"/>
    <x v="4"/>
    <x v="0"/>
    <x v="1"/>
    <s v="820-032"/>
    <s v="Extensión corta, 25mm, mini implante, para contra ángulo"/>
    <x v="19"/>
    <n v="50361"/>
    <n v="-1"/>
    <n v="83600"/>
    <n v="-167200"/>
    <s v="COP"/>
    <m/>
    <n v="20240150"/>
    <s v="Gabriela Camacho (Venezuela / COIDES)"/>
    <m/>
    <m/>
  </r>
  <r>
    <x v="177"/>
    <x v="4"/>
    <x v="0"/>
    <x v="1"/>
    <s v="820-029"/>
    <s v="Mango anclaje rápido, corto-mini implante"/>
    <x v="1"/>
    <n v="52006"/>
    <n v="-1"/>
    <n v="647360"/>
    <n v="1942080"/>
    <s v="COP"/>
    <m/>
    <n v="20240150"/>
    <s v="Gabriela Camacho (Venezuela / COIDES)"/>
    <m/>
    <m/>
  </r>
  <r>
    <x v="177"/>
    <x v="4"/>
    <x v="0"/>
    <x v="1"/>
    <s v="820-031"/>
    <s v="Extensión mini implante"/>
    <x v="2"/>
    <s v="NA"/>
    <n v="-1"/>
    <n v="102340"/>
    <n v="307020"/>
    <s v="COP"/>
    <m/>
    <n v="20240150"/>
    <s v="Gabriela Camacho (Venezuela / COIDES)"/>
    <m/>
    <m/>
  </r>
  <r>
    <x v="177"/>
    <x v="4"/>
    <x v="1"/>
    <x v="1"/>
    <s v="TSXX-LOA1508"/>
    <s v="TORNILLO SOLUTION LOGIC-A 1.5 MM X 8.0 MM"/>
    <x v="5"/>
    <s v="EE178088X1"/>
    <n v="-2"/>
    <n v="51750"/>
    <n v="-103500"/>
    <s v="COP"/>
    <m/>
    <n v="20240150"/>
    <s v="Gabriela Camacho (Venezuela / COIDES)"/>
    <m/>
    <m/>
  </r>
  <r>
    <x v="177"/>
    <x v="4"/>
    <x v="1"/>
    <x v="1"/>
    <s v="TSXX-LOA2008"/>
    <s v="TORNILLO SOLUTION LOGIC-A 2.0 MM X 8.0 MM"/>
    <x v="6"/>
    <s v="EE174094X1"/>
    <n v="-2"/>
    <n v="51750"/>
    <n v="4657500"/>
    <s v="COP"/>
    <m/>
    <n v="20240150"/>
    <s v="Gabriela Camacho (Venezuela / COIDES)"/>
    <m/>
    <m/>
  </r>
  <r>
    <x v="177"/>
    <x v="4"/>
    <x v="1"/>
    <x v="1"/>
    <s v="TSXX-LOA2012"/>
    <s v="TORNILLO SOLUTION LOGIC-A 2.0 MM X 12 MM"/>
    <x v="16"/>
    <s v="EE174096X1"/>
    <n v="-2"/>
    <n v="51750"/>
    <n v="13455000"/>
    <s v="COP"/>
    <m/>
    <n v="20240150"/>
    <s v="Gabriela Camacho (Venezuela / COIDES)"/>
    <m/>
    <m/>
  </r>
  <r>
    <x v="177"/>
    <x v="4"/>
    <x v="1"/>
    <x v="1"/>
    <s v="TSXX-LOA2014"/>
    <s v="TORNILLO SOLUTION LOGIC-A 2.0 MM X 14 MM"/>
    <x v="8"/>
    <s v="EE173884X1"/>
    <n v="-1"/>
    <n v="51750"/>
    <n v="2587500"/>
    <s v="COP"/>
    <m/>
    <n v="20240150"/>
    <s v="Gabriela Camacho (Venezuela / COIDES)"/>
    <m/>
    <m/>
  </r>
  <r>
    <x v="177"/>
    <x v="4"/>
    <x v="1"/>
    <x v="1"/>
    <s v="TSXX-LOA1508"/>
    <s v="TORNILLO SOLUTION LOGIC-A 1.5 MM X 8.0 MM"/>
    <x v="5"/>
    <s v="EE178088X1"/>
    <n v="-2"/>
    <n v="51750"/>
    <n v="-103500"/>
    <s v="COP"/>
    <m/>
    <n v="20240151"/>
    <s v="Dianiris Rodriguez (Venezuela / COIDES)"/>
    <m/>
    <m/>
  </r>
  <r>
    <x v="177"/>
    <x v="4"/>
    <x v="1"/>
    <x v="1"/>
    <s v="TSXX-LOA2008"/>
    <s v="TORNILLO SOLUTION LOGIC-A 2.0 MM X 8.0 MM"/>
    <x v="6"/>
    <s v="EE174094X1"/>
    <n v="-2"/>
    <n v="51750"/>
    <n v="4657500"/>
    <s v="COP"/>
    <m/>
    <n v="20240151"/>
    <s v="Dianiris Rodriguez (Venezuela / COIDES)"/>
    <m/>
    <m/>
  </r>
  <r>
    <x v="177"/>
    <x v="3"/>
    <x v="1"/>
    <x v="1"/>
    <s v="TSXX-LOA2010"/>
    <s v="TORNILLO SOLUTION LOGIC-A 2.0 MM X 10 MM"/>
    <x v="7"/>
    <s v="EE162876X1"/>
    <n v="1"/>
    <n v="51750"/>
    <n v="51750"/>
    <s v="COP"/>
    <m/>
    <m/>
    <m/>
    <s v="Retorno Prestamo COIDES curso Dra Patricia Vergara"/>
    <m/>
  </r>
  <r>
    <x v="177"/>
    <x v="4"/>
    <x v="1"/>
    <x v="1"/>
    <s v="TSXX-LOA2012"/>
    <s v="TORNILLO SOLUTION LOGIC-A 2.0 MM X 12 MM"/>
    <x v="16"/>
    <s v="EE174096X1"/>
    <n v="-2"/>
    <n v="51750"/>
    <n v="13455000"/>
    <s v="COP"/>
    <m/>
    <n v="20240150"/>
    <s v="Gabriela Camacho (Venezuela / COIDES)"/>
    <m/>
    <m/>
  </r>
  <r>
    <x v="177"/>
    <x v="4"/>
    <x v="1"/>
    <x v="1"/>
    <s v="TSXX-LOA2014"/>
    <s v="TORNILLO SOLUTION LOGIC-A 2.0 MM X 14 MM"/>
    <x v="8"/>
    <s v="EE173884X1"/>
    <n v="-1"/>
    <n v="51750"/>
    <n v="2587500"/>
    <s v="COP"/>
    <m/>
    <n v="20240151"/>
    <s v="Dianiris Rodriguez (Venezuela / COIDES)"/>
    <m/>
    <m/>
  </r>
  <r>
    <x v="177"/>
    <x v="4"/>
    <x v="0"/>
    <x v="1"/>
    <s v="820-028"/>
    <s v="Mango para contra ángulo - mini implante"/>
    <x v="23"/>
    <s v="NA"/>
    <n v="-1"/>
    <n v="145000"/>
    <n v="-1305000"/>
    <s v="COP"/>
    <m/>
    <n v="20240151"/>
    <s v="Dianiris Rodriguez (Venezuela / COIDES)"/>
    <m/>
    <m/>
  </r>
  <r>
    <x v="177"/>
    <x v="4"/>
    <x v="0"/>
    <x v="1"/>
    <s v="820-032"/>
    <s v="Extensión corta, 25mm, mini implante, para contra ángulo"/>
    <x v="19"/>
    <n v="50361"/>
    <n v="-1"/>
    <n v="83600"/>
    <n v="-167200"/>
    <s v="COP"/>
    <m/>
    <n v="20240151"/>
    <s v="Dianiris Rodriguez (Venezuela / COIDES)"/>
    <m/>
    <m/>
  </r>
  <r>
    <x v="177"/>
    <x v="4"/>
    <x v="0"/>
    <x v="1"/>
    <s v="820-029"/>
    <s v="Mango anclaje rápido, corto-mini implante"/>
    <x v="1"/>
    <n v="52006"/>
    <n v="-1"/>
    <n v="647360"/>
    <n v="1942080"/>
    <s v="COP"/>
    <m/>
    <n v="20240151"/>
    <s v="Dianiris Rodriguez (Venezuela / COIDES)"/>
    <m/>
    <m/>
  </r>
  <r>
    <x v="177"/>
    <x v="4"/>
    <x v="0"/>
    <x v="1"/>
    <s v="820-031"/>
    <s v="Extensión mini implante"/>
    <x v="2"/>
    <s v="NA"/>
    <n v="-1"/>
    <n v="102340"/>
    <n v="307020"/>
    <s v="COP"/>
    <m/>
    <n v="20240151"/>
    <s v="Dianiris Rodriguez (Venezuela / COIDES)"/>
    <m/>
    <m/>
  </r>
  <r>
    <x v="177"/>
    <x v="4"/>
    <x v="1"/>
    <x v="1"/>
    <s v="TSXX-LOA1508"/>
    <s v="TORNILLO SOLUTION LOGIC-A 1.5 MM X 8.0 MM"/>
    <x v="5"/>
    <s v="EE178088X1"/>
    <n v="-2"/>
    <n v="51750"/>
    <n v="-103500"/>
    <s v="COP"/>
    <m/>
    <n v="20240151"/>
    <s v="Dianiris Rodriguez (Venezuela / COIDES)"/>
    <m/>
    <m/>
  </r>
  <r>
    <x v="177"/>
    <x v="4"/>
    <x v="1"/>
    <x v="1"/>
    <s v="TSXX-LOA2008"/>
    <s v="TORNILLO SOLUTION LOGIC-A 2.0 MM X 8.0 MM"/>
    <x v="6"/>
    <s v="EE174094X1"/>
    <n v="-2"/>
    <n v="51750"/>
    <n v="4657500"/>
    <s v="COP"/>
    <m/>
    <n v="20240151"/>
    <s v="Dianiris Rodriguez (Venezuela / COIDES)"/>
    <m/>
    <m/>
  </r>
  <r>
    <x v="177"/>
    <x v="4"/>
    <x v="1"/>
    <x v="1"/>
    <s v="TSXX-LOA2012"/>
    <s v="TORNILLO SOLUTION LOGIC-A 2.0 MM X 12 MM"/>
    <x v="16"/>
    <s v="EE174096X1"/>
    <n v="-2"/>
    <n v="51750"/>
    <n v="13455000"/>
    <s v="COP"/>
    <m/>
    <n v="20240151"/>
    <s v="Dianiris Rodriguez (Venezuela / COIDES)"/>
    <m/>
    <m/>
  </r>
  <r>
    <x v="177"/>
    <x v="4"/>
    <x v="1"/>
    <x v="1"/>
    <s v="TSXX-LOA2014"/>
    <s v="TORNILLO SOLUTION LOGIC-A 2.0 MM X 14 MM"/>
    <x v="8"/>
    <s v="EE173884X1"/>
    <n v="-1"/>
    <n v="51750"/>
    <n v="2587500"/>
    <s v="COP"/>
    <m/>
    <n v="20240151"/>
    <s v="Dianiris Rodriguez (Venezuela / COIDES)"/>
    <m/>
    <m/>
  </r>
  <r>
    <x v="177"/>
    <x v="4"/>
    <x v="1"/>
    <x v="1"/>
    <s v="TSXX-LOA1508"/>
    <s v="TORNILLO SOLUTION LOGIC-A 1.5 MM X 8.0 MM"/>
    <x v="5"/>
    <s v="EE178088X1"/>
    <n v="-2"/>
    <n v="51750"/>
    <n v="-103500"/>
    <s v="COP"/>
    <m/>
    <n v="20240152"/>
    <s v="Milena Gonzalez (Costa Rica / COIDES)"/>
    <m/>
    <m/>
  </r>
  <r>
    <x v="177"/>
    <x v="4"/>
    <x v="1"/>
    <x v="1"/>
    <s v="TSXX-LOA2010"/>
    <s v="TORNILLO SOLUTION LOGIC-A 2.0 MM X 10 MM"/>
    <x v="7"/>
    <s v="EE174095X1"/>
    <n v="-4"/>
    <n v="51750"/>
    <n v="2121750"/>
    <s v="COP"/>
    <m/>
    <n v="20240150"/>
    <s v="Gabriela Camacho (Venezuela / COIDES)"/>
    <m/>
    <m/>
  </r>
  <r>
    <x v="177"/>
    <x v="4"/>
    <x v="0"/>
    <x v="1"/>
    <s v="820-029"/>
    <s v="Mango anclaje rápido, corto-mini implante"/>
    <x v="1"/>
    <n v="52006"/>
    <n v="-1"/>
    <n v="647360"/>
    <n v="1942080"/>
    <s v="COP"/>
    <m/>
    <n v="20240152"/>
    <s v="Milena Gonzalez (Costa Rica / COIDES)"/>
    <m/>
    <m/>
  </r>
  <r>
    <x v="177"/>
    <x v="4"/>
    <x v="0"/>
    <x v="1"/>
    <s v="820-031"/>
    <s v="Extensión mini implante"/>
    <x v="2"/>
    <s v="NA"/>
    <n v="-1"/>
    <n v="102340"/>
    <n v="307020"/>
    <s v="COP"/>
    <m/>
    <n v="20240152"/>
    <s v="Milena Gonzalez (Costa Rica / COIDES)"/>
    <m/>
    <m/>
  </r>
  <r>
    <x v="177"/>
    <x v="4"/>
    <x v="1"/>
    <x v="1"/>
    <s v="TSXX-LOA2012"/>
    <s v="TORNILLO SOLUTION LOGIC-A 2.0 MM X 12 MM"/>
    <x v="16"/>
    <s v="EE174096X1"/>
    <n v="-2"/>
    <n v="51750"/>
    <n v="13455000"/>
    <s v="COP"/>
    <m/>
    <n v="20240151"/>
    <s v="Dianiris Rodriguez (Venezuela / COIDES)"/>
    <m/>
    <m/>
  </r>
  <r>
    <x v="177"/>
    <x v="4"/>
    <x v="1"/>
    <x v="1"/>
    <s v="TSXX-LOA1508"/>
    <s v="TORNILLO SOLUTION LOGIC-A 1.5 MM X 8.0 MM"/>
    <x v="5"/>
    <s v="EE178088X1"/>
    <n v="-2"/>
    <n v="51750"/>
    <n v="-103500"/>
    <s v="COP"/>
    <m/>
    <n v="20240153"/>
    <s v="Maria del Mar Giraldo (Costa Rica / COIDES)"/>
    <m/>
    <m/>
  </r>
  <r>
    <x v="177"/>
    <x v="4"/>
    <x v="1"/>
    <x v="1"/>
    <s v="TSXX-LOA2010"/>
    <s v="TORNILLO SOLUTION LOGIC-A 2.0 MM X 10 MM"/>
    <x v="7"/>
    <s v="EE174095X1"/>
    <n v="-4"/>
    <n v="51750"/>
    <n v="2121750"/>
    <s v="COP"/>
    <m/>
    <n v="20240151"/>
    <s v="Dianiris Rodriguez (Venezuela / COIDES)"/>
    <m/>
    <m/>
  </r>
  <r>
    <x v="177"/>
    <x v="4"/>
    <x v="1"/>
    <x v="1"/>
    <s v="TSXX-LOA2012"/>
    <s v="TORNILLO SOLUTION LOGIC-A 2.0 MM X 12 MM"/>
    <x v="16"/>
    <s v="EE174096X1"/>
    <n v="-2"/>
    <n v="51750"/>
    <n v="13455000"/>
    <s v="COP"/>
    <m/>
    <n v="20240152"/>
    <s v="Milena Gonzalez (Costa Rica / COIDES)"/>
    <m/>
    <m/>
  </r>
  <r>
    <x v="177"/>
    <x v="4"/>
    <x v="0"/>
    <x v="1"/>
    <s v="820-029"/>
    <s v="Mango anclaje rápido, corto-mini implante"/>
    <x v="1"/>
    <n v="52006"/>
    <n v="-1"/>
    <n v="647360"/>
    <n v="1942080"/>
    <s v="COP"/>
    <m/>
    <n v="20240153"/>
    <s v="Maria del Mar Giraldo (Costa Rica / COIDES)"/>
    <m/>
    <m/>
  </r>
  <r>
    <x v="177"/>
    <x v="4"/>
    <x v="0"/>
    <x v="1"/>
    <s v="820-031"/>
    <s v="Extensión mini implante"/>
    <x v="2"/>
    <s v="NA"/>
    <n v="-1"/>
    <n v="102340"/>
    <n v="307020"/>
    <s v="COP"/>
    <m/>
    <n v="20240153"/>
    <s v="Maria del Mar Giraldo (Costa Rica / COIDES)"/>
    <m/>
    <m/>
  </r>
  <r>
    <x v="177"/>
    <x v="4"/>
    <x v="1"/>
    <x v="1"/>
    <s v="TSXX-LOA2012"/>
    <s v="TORNILLO SOLUTION LOGIC-A 2.0 MM X 12 MM"/>
    <x v="16"/>
    <s v="EE174096X1"/>
    <n v="-4"/>
    <n v="51750"/>
    <n v="13455000"/>
    <s v="COP"/>
    <m/>
    <n v="20240153"/>
    <s v="Maria del Mar Giraldo (Costa Rica / COIDES)"/>
    <m/>
    <m/>
  </r>
  <r>
    <x v="177"/>
    <x v="4"/>
    <x v="1"/>
    <x v="0"/>
    <s v="A-1PL-211508"/>
    <s v="A-1PL  Anchorage  Screw 1.5 x 8 mm, Round Hole"/>
    <x v="5"/>
    <s v="L240405101"/>
    <n v="-2"/>
    <n v="14.569553805774278"/>
    <n v="-29.139107611548557"/>
    <s v="USD"/>
    <m/>
    <n v="20240154"/>
    <s v="Karen Raquel Amador Amador (Nicaragua / COIDES)"/>
    <m/>
    <m/>
  </r>
  <r>
    <x v="177"/>
    <x v="4"/>
    <x v="1"/>
    <x v="1"/>
    <s v="TSXX-LOA2010"/>
    <s v="TORNILLO SOLUTION LOGIC-A 2.0 MM X 10 MM"/>
    <x v="7"/>
    <s v="EE174095X1"/>
    <n v="-2"/>
    <n v="51750"/>
    <n v="2121750"/>
    <s v="COP"/>
    <m/>
    <n v="20240152"/>
    <s v="Milena Gonzalez (Costa Rica / COIDES)"/>
    <m/>
    <m/>
  </r>
  <r>
    <x v="177"/>
    <x v="4"/>
    <x v="1"/>
    <x v="0"/>
    <s v="A-1PIZC-212014"/>
    <s v="A-1P IZC  Anchorage  Screw 2.0 x 14 mm, Half Threaded, Round Hole"/>
    <x v="20"/>
    <s v="L240701501"/>
    <n v="-2"/>
    <n v="18.73228346456693"/>
    <n v="-37.464566929133859"/>
    <s v="USD"/>
    <m/>
    <n v="20240154"/>
    <s v="Karen Raquel Amador Amador (Nicaragua / COIDES)"/>
    <m/>
    <m/>
  </r>
  <r>
    <x v="177"/>
    <x v="4"/>
    <x v="0"/>
    <x v="0"/>
    <n v="3308050"/>
    <s v="Handle Universal "/>
    <x v="17"/>
    <s v="NA"/>
    <n v="-1"/>
    <n v="104.06824146981627"/>
    <n v="-104.06824146981627"/>
    <s v="USD"/>
    <m/>
    <n v="20240154"/>
    <s v="Karen Raquel Amador Amador (Nicaragua / COIDES)"/>
    <m/>
    <m/>
  </r>
  <r>
    <x v="177"/>
    <x v="4"/>
    <x v="0"/>
    <x v="0"/>
    <n v="3318235"/>
    <s v="Universal Extension (A-1PII long blade)"/>
    <x v="2"/>
    <s v="NA"/>
    <n v="-1"/>
    <n v="31.220472440944881"/>
    <n v="-31.220472440944881"/>
    <s v="USD"/>
    <m/>
    <n v="20240154"/>
    <s v="Karen Raquel Amador Amador (Nicaragua / COIDES)"/>
    <m/>
    <m/>
  </r>
  <r>
    <x v="177"/>
    <x v="4"/>
    <x v="1"/>
    <x v="1"/>
    <s v="TSXX-LOA1508"/>
    <s v="TORNILLO SOLUTION LOGIC-A 1.5 MM X 8.0 MM"/>
    <x v="5"/>
    <s v="EE178088X1"/>
    <n v="-2"/>
    <n v="51750"/>
    <n v="-103500"/>
    <s v="COP"/>
    <m/>
    <n v="20240155"/>
    <s v="Josué Siles Cabrera (Costa Rica / COIDES)"/>
    <m/>
    <m/>
  </r>
  <r>
    <x v="177"/>
    <x v="4"/>
    <x v="1"/>
    <x v="1"/>
    <s v="TSXX-LOA2008"/>
    <s v="TORNILLO SOLUTION LOGIC-A 2.0 MM X 8.0 MM"/>
    <x v="6"/>
    <s v="EE174094X1"/>
    <n v="-2"/>
    <n v="51750"/>
    <n v="4657500"/>
    <s v="COP"/>
    <m/>
    <n v="20240155"/>
    <s v="Josué Siles Cabrera (Costa Rica / COIDES)"/>
    <m/>
    <m/>
  </r>
  <r>
    <x v="177"/>
    <x v="4"/>
    <x v="1"/>
    <x v="1"/>
    <s v="TSXX-LOA2010"/>
    <s v="TORNILLO SOLUTION LOGIC-A 2.0 MM X 10 MM"/>
    <x v="7"/>
    <s v="EE174095X1"/>
    <n v="-2"/>
    <n v="51750"/>
    <n v="2121750"/>
    <s v="COP"/>
    <m/>
    <n v="20240153"/>
    <s v="Maria del Mar Giraldo (Costa Rica / COIDES)"/>
    <m/>
    <m/>
  </r>
  <r>
    <x v="177"/>
    <x v="4"/>
    <x v="1"/>
    <x v="1"/>
    <s v="TSXX-LOA2012"/>
    <s v="TORNILLO SOLUTION LOGIC-A 2.0 MM X 12 MM"/>
    <x v="16"/>
    <s v="EE174096X1"/>
    <n v="-2"/>
    <n v="51750"/>
    <n v="13455000"/>
    <s v="COP"/>
    <m/>
    <n v="20240153"/>
    <s v="Maria del Mar Giraldo (Costa Rica / COIDES)"/>
    <m/>
    <m/>
  </r>
  <r>
    <x v="176"/>
    <x v="4"/>
    <x v="1"/>
    <x v="1"/>
    <s v="TSXX-LOART2012"/>
    <s v="TORNILLO SOLUTION LOGIC-A ROSCA TOTAL 2.0MM X 12MM"/>
    <x v="14"/>
    <s v="EE148385X1"/>
    <n v="-4"/>
    <n v="51750"/>
    <n v="2587500"/>
    <s v="COP"/>
    <m/>
    <n v="20240155"/>
    <s v="Josué Siles Cabrera (Costa Rica / COIDES)"/>
    <m/>
    <m/>
  </r>
  <r>
    <x v="177"/>
    <x v="4"/>
    <x v="1"/>
    <x v="1"/>
    <s v="TSXX-LOA2014"/>
    <s v="TORNILLO SOLUTION LOGIC-A 2.0 MM X 14 MM"/>
    <x v="8"/>
    <s v="EE173884X1"/>
    <n v="-4"/>
    <n v="51750"/>
    <n v="2587500"/>
    <s v="COP"/>
    <m/>
    <n v="20240155"/>
    <s v="Josué Siles Cabrera (Costa Rica / COIDES)"/>
    <m/>
    <m/>
  </r>
  <r>
    <x v="177"/>
    <x v="4"/>
    <x v="1"/>
    <x v="1"/>
    <s v="TSXX-LOA2017"/>
    <s v="TORNILLO SOLUTION LOGIC-A 2.0 MM X 17 MM"/>
    <x v="12"/>
    <s v="EE148379X1"/>
    <n v="-2"/>
    <n v="51750"/>
    <n v="2587500"/>
    <s v="COP"/>
    <m/>
    <n v="20240155"/>
    <s v="Josué Siles Cabrera (Costa Rica / COIDES)"/>
    <m/>
    <m/>
  </r>
  <r>
    <x v="177"/>
    <x v="4"/>
    <x v="1"/>
    <x v="1"/>
    <s v="TSXX-LOA2012"/>
    <s v="TORNILLO SOLUTION LOGIC-A 2.0 MM X 12 MM"/>
    <x v="16"/>
    <s v="EE174096X1"/>
    <n v="-4"/>
    <n v="51750"/>
    <n v="13455000"/>
    <s v="COP"/>
    <m/>
    <n v="20240155"/>
    <s v="Josué Siles Cabrera (Costa Rica / COIDES)"/>
    <m/>
    <m/>
  </r>
  <r>
    <x v="177"/>
    <x v="4"/>
    <x v="1"/>
    <x v="1"/>
    <s v="TSXX-LOA1508"/>
    <s v="TORNILLO SOLUTION LOGIC-A 1.5 MM X 8.0 MM"/>
    <x v="5"/>
    <s v="EE178088X1"/>
    <n v="-7"/>
    <n v="51750"/>
    <n v="-362250"/>
    <s v="COP"/>
    <m/>
    <n v="20240156"/>
    <s v="Lidia Maria Lopez Pedraza  (España / COIDES)"/>
    <m/>
    <m/>
  </r>
  <r>
    <x v="177"/>
    <x v="4"/>
    <x v="1"/>
    <x v="1"/>
    <s v="TSXX-LOA2008"/>
    <s v="TORNILLO SOLUTION LOGIC-A 2.0 MM X 8.0 MM"/>
    <x v="6"/>
    <s v="EE174094X1"/>
    <n v="-7"/>
    <n v="51750"/>
    <n v="4657500"/>
    <s v="COP"/>
    <m/>
    <n v="20240156"/>
    <s v="Lidia Maria Lopez Pedraza  (España / COIDES)"/>
    <m/>
    <m/>
  </r>
  <r>
    <x v="177"/>
    <x v="4"/>
    <x v="1"/>
    <x v="0"/>
    <s v="A-1PL-212010"/>
    <s v="A-1PL  Anchorage  Screw 2.0 x 10 mm, Round Hole"/>
    <x v="7"/>
    <s v="L240404601"/>
    <n v="-4"/>
    <n v="14.5833333333333"/>
    <n v="-58.333333333333201"/>
    <s v="USD"/>
    <m/>
    <n v="20240154"/>
    <s v="Karen Raquel Amador Amador (Nicaragua / COIDES)"/>
    <m/>
    <m/>
  </r>
  <r>
    <x v="177"/>
    <x v="4"/>
    <x v="0"/>
    <x v="1"/>
    <s v="820-031"/>
    <s v="Extensión mini implante"/>
    <x v="2"/>
    <s v="NA"/>
    <n v="-1"/>
    <n v="102340"/>
    <n v="307020"/>
    <s v="COP"/>
    <m/>
    <n v="20240156"/>
    <s v="Lidia Maria Lopez Pedraza  (España / COIDES)"/>
    <m/>
    <m/>
  </r>
  <r>
    <x v="177"/>
    <x v="4"/>
    <x v="1"/>
    <x v="0"/>
    <s v="A-1PL-212012"/>
    <s v="A-1PL  Anchorage  Screw 2.0 x 12 mm, Round Hole"/>
    <x v="16"/>
    <s v="L240530601"/>
    <n v="-5"/>
    <n v="14.569553805774278"/>
    <n v="-72.847769028871397"/>
    <s v="USD"/>
    <m/>
    <n v="20240156"/>
    <s v="Lidia Maria Lopez Pedraza  (España / COIDES)"/>
    <m/>
    <m/>
  </r>
  <r>
    <x v="178"/>
    <x v="4"/>
    <x v="1"/>
    <x v="1"/>
    <s v="TSXX-LOA2014"/>
    <s v="TORNILLO SOLUTION LOGIC-A 2.0 MM X 14 MM"/>
    <x v="8"/>
    <s v="EE173884X1"/>
    <n v="-2"/>
    <n v="51750"/>
    <n v="2587500"/>
    <s v="COP"/>
    <m/>
    <n v="20240158"/>
    <s v="Milena Gonzalez (Costa Rica / COIDES)"/>
    <m/>
    <m/>
  </r>
  <r>
    <x v="178"/>
    <x v="4"/>
    <x v="1"/>
    <x v="1"/>
    <s v="TSXX-LOA2014"/>
    <s v="TORNILLO SOLUTION LOGIC-A 2.0 MM X 14 MM"/>
    <x v="8"/>
    <s v="EE173884X1"/>
    <n v="-2"/>
    <n v="51750"/>
    <n v="2587500"/>
    <s v="COP"/>
    <m/>
    <n v="20240159"/>
    <s v="Maria del Mar Giraldo (Costa Rica / COIDES)"/>
    <m/>
    <m/>
  </r>
  <r>
    <x v="177"/>
    <x v="4"/>
    <x v="1"/>
    <x v="1"/>
    <s v="TSXX-LOA2010"/>
    <s v="TORNILLO SOLUTION LOGIC-A 2.0 MM X 10 MM"/>
    <x v="7"/>
    <s v="EE174095X1"/>
    <n v="-6"/>
    <n v="51750"/>
    <n v="2121750"/>
    <s v="COP"/>
    <m/>
    <n v="20240155"/>
    <s v="Josué Siles Cabrera (Costa Rica / COIDES)"/>
    <m/>
    <m/>
  </r>
  <r>
    <x v="178"/>
    <x v="3"/>
    <x v="0"/>
    <x v="1"/>
    <s v="820-032"/>
    <s v="Extensión corta, 25mm, mini implante, para contra ángulo"/>
    <x v="19"/>
    <n v="50361"/>
    <n v="2"/>
    <n v="83600"/>
    <n v="-167200"/>
    <s v="COP"/>
    <m/>
    <m/>
    <m/>
    <s v="Prestamo de COIDES para Completar pedido Mexico"/>
    <m/>
  </r>
  <r>
    <x v="178"/>
    <x v="1"/>
    <x v="0"/>
    <x v="1"/>
    <s v="820-028"/>
    <s v="Mango para contra ángulo - mini implante"/>
    <x v="23"/>
    <s v="NA"/>
    <n v="2"/>
    <n v="145000"/>
    <n v="-1305000"/>
    <s v="COP"/>
    <m/>
    <m/>
    <m/>
    <s v="Prestamo de COIDES para Completar pedido Mexico"/>
    <m/>
  </r>
  <r>
    <x v="178"/>
    <x v="4"/>
    <x v="1"/>
    <x v="1"/>
    <s v="TSXX-LOA2008"/>
    <s v="TORNILLO SOLUTION LOGIC-A 2.0 MM X 8.0 MM"/>
    <x v="6"/>
    <s v="EE174094X1"/>
    <n v="-10"/>
    <n v="51750"/>
    <n v="4657500"/>
    <s v="COP"/>
    <m/>
    <n v="20240160"/>
    <s v="INNOVATRADE LLC Mexico - Claudio Gutierrez"/>
    <m/>
    <m/>
  </r>
  <r>
    <x v="177"/>
    <x v="4"/>
    <x v="1"/>
    <x v="1"/>
    <s v="TSXX-LOA2010"/>
    <s v="TORNILLO SOLUTION LOGIC-A 2.0 MM X 10 MM"/>
    <x v="7"/>
    <s v="EE174095X1"/>
    <n v="-10"/>
    <n v="51750"/>
    <n v="2121750"/>
    <s v="COP"/>
    <m/>
    <n v="20240156"/>
    <s v="Lidia Maria Lopez Pedraza  (España / COIDES)"/>
    <m/>
    <m/>
  </r>
  <r>
    <x v="178"/>
    <x v="3"/>
    <x v="1"/>
    <x v="1"/>
    <s v="TSXX-LOA2012"/>
    <s v="TORNILLO SOLUTION LOGIC-A 2.0 MM X 12 MM"/>
    <x v="16"/>
    <s v="EE179817X1"/>
    <n v="5"/>
    <n v="51750"/>
    <n v="258750"/>
    <s v="COP"/>
    <m/>
    <m/>
    <m/>
    <s v="Prestamo de COIDES para Completar pedido Mexico"/>
    <m/>
  </r>
  <r>
    <x v="178"/>
    <x v="4"/>
    <x v="0"/>
    <x v="1"/>
    <s v="820-028"/>
    <s v="Mango para contra ángulo - mini implante"/>
    <x v="23"/>
    <s v="NA"/>
    <n v="-3"/>
    <n v="145000"/>
    <n v="-1305000"/>
    <s v="COP"/>
    <m/>
    <n v="20240160"/>
    <s v="INNOVATRADE LLC Mexico - Claudio Gutierrez"/>
    <m/>
    <m/>
  </r>
  <r>
    <x v="178"/>
    <x v="4"/>
    <x v="0"/>
    <x v="1"/>
    <s v="820-032"/>
    <s v="Extensión corta, 25mm, mini implante, para contra ángulo"/>
    <x v="19"/>
    <n v="50361"/>
    <n v="-3"/>
    <n v="83600"/>
    <n v="-167200"/>
    <s v="COP"/>
    <m/>
    <n v="20240160"/>
    <s v="INNOVATRADE LLC Mexico - Claudio Gutierrez"/>
    <m/>
    <m/>
  </r>
  <r>
    <x v="178"/>
    <x v="4"/>
    <x v="1"/>
    <x v="1"/>
    <s v="TSXX-LOA2012"/>
    <s v="TORNILLO SOLUTION LOGIC-A 2.0 MM X 12 MM"/>
    <x v="16"/>
    <s v="EE179817X1"/>
    <n v="-5"/>
    <n v="51750"/>
    <n v="-258750"/>
    <s v="COP"/>
    <m/>
    <n v="20240160"/>
    <s v="INNOVATRADE LLC Mexico - Claudio Gutierrez"/>
    <m/>
    <m/>
  </r>
  <r>
    <x v="5"/>
    <x v="1"/>
    <x v="1"/>
    <x v="0"/>
    <s v="A-1PIZC-212017"/>
    <s v="A-1P IZC  Anchorage  Screw 2.0 x 17 mm, Half Threaded, Round Hole"/>
    <x v="18"/>
    <s v="L230109201"/>
    <n v="-8"/>
    <n v="18.345205479452055"/>
    <n v="-146.76164383561644"/>
    <s v="USD"/>
    <m/>
    <m/>
    <m/>
    <s v="Entrega a Sampedro para pruebas"/>
    <m/>
  </r>
  <r>
    <x v="5"/>
    <x v="1"/>
    <x v="1"/>
    <x v="0"/>
    <s v="A-1PL-211508"/>
    <s v="A-1PL  Anchorage  Screw 1.5 x 8 mm, Round Hole"/>
    <x v="5"/>
    <s v="L240405101"/>
    <n v="-8"/>
    <n v="14.569553805774278"/>
    <n v="-116.55643044619423"/>
    <s v="USD"/>
    <m/>
    <m/>
    <m/>
    <s v="Entrega a Sampedro para pruebas"/>
    <m/>
  </r>
  <r>
    <x v="5"/>
    <x v="1"/>
    <x v="1"/>
    <x v="0"/>
    <s v="A-1PIZC-212014"/>
    <s v="A-1P IZC  Anchorage  Screw 2.0 x 14 mm, Half Threaded, Round Hole"/>
    <x v="20"/>
    <s v="L240701501"/>
    <n v="-8"/>
    <n v="18.73228346456693"/>
    <n v="-149.85826771653544"/>
    <s v="USD"/>
    <m/>
    <m/>
    <m/>
    <s v="Entrega a Sampedro para pruebas"/>
    <m/>
  </r>
  <r>
    <x v="178"/>
    <x v="3"/>
    <x v="1"/>
    <x v="1"/>
    <s v="TSXX-LOA2010"/>
    <s v="TORNILLO SOLUTION LOGIC-A 2.0 MM X 10 MM"/>
    <x v="7"/>
    <s v="EE162876X1"/>
    <n v="5"/>
    <n v="51750"/>
    <n v="258750"/>
    <s v="COP"/>
    <m/>
    <m/>
    <m/>
    <s v="Prestamo de COIDES para Completar pedido Mexico"/>
    <m/>
  </r>
  <r>
    <x v="179"/>
    <x v="4"/>
    <x v="1"/>
    <x v="1"/>
    <s v="TSXX-LOA2008"/>
    <s v="TORNILLO SOLUTION LOGIC-A 2.0 MM X 8.0 MM"/>
    <x v="6"/>
    <s v="EE174094X1"/>
    <n v="-16"/>
    <n v="51750"/>
    <n v="4657500"/>
    <s v="COP"/>
    <m/>
    <n v="20240161"/>
    <s v="Comercial S &amp; K SpA (Juan Peña - Chile)"/>
    <m/>
    <m/>
  </r>
  <r>
    <x v="178"/>
    <x v="4"/>
    <x v="1"/>
    <x v="1"/>
    <s v="TSXX-LOA2010"/>
    <s v="TORNILLO SOLUTION LOGIC-A 2.0 MM X 10 MM"/>
    <x v="7"/>
    <s v="EE162876X1"/>
    <n v="-5"/>
    <n v="51750"/>
    <n v="-258750"/>
    <s v="COP"/>
    <m/>
    <n v="20240160"/>
    <s v="INNOVATRADE LLC Mexico - Claudio Gutierrez"/>
    <m/>
    <m/>
  </r>
  <r>
    <x v="179"/>
    <x v="4"/>
    <x v="1"/>
    <x v="1"/>
    <s v="TSXX-LOA2010"/>
    <s v="TORNILLO SOLUTION LOGIC-A 2.0 MM X 10 MM"/>
    <x v="7"/>
    <s v="EE174095X1"/>
    <n v="-7"/>
    <n v="51750"/>
    <n v="3622500"/>
    <s v="COP"/>
    <m/>
    <n v="20240161"/>
    <s v="Comercial S &amp; K SpA (Juan Peña - Chile)"/>
    <m/>
    <m/>
  </r>
  <r>
    <x v="179"/>
    <x v="4"/>
    <x v="1"/>
    <x v="1"/>
    <s v="TSXX-LOA2010"/>
    <s v="TORNILLO SOLUTION LOGIC-A 2.0 MM X 10 MM"/>
    <x v="7"/>
    <s v="EE180815X1"/>
    <n v="-9"/>
    <n v="51750"/>
    <n v="3674250"/>
    <s v="COP"/>
    <m/>
    <n v="20240161"/>
    <s v="Comercial S &amp; K SpA (Juan Peña - Chile)"/>
    <m/>
    <m/>
  </r>
  <r>
    <x v="179"/>
    <x v="4"/>
    <x v="1"/>
    <x v="1"/>
    <s v="TSXX-LOA2012"/>
    <s v="TORNILLO SOLUTION LOGIC-A 2.0 MM X 12 MM"/>
    <x v="16"/>
    <s v="EE174096X1"/>
    <n v="-34"/>
    <n v="51750"/>
    <n v="13455000"/>
    <s v="COP"/>
    <m/>
    <n v="20240161"/>
    <s v="Comercial S &amp; K SpA (Juan Peña - Chile)"/>
    <m/>
    <m/>
  </r>
  <r>
    <x v="179"/>
    <x v="4"/>
    <x v="1"/>
    <x v="1"/>
    <s v="TSXX-LOA2014"/>
    <s v="TORNILLO SOLUTION LOGIC-A 2.0 MM X 14 MM"/>
    <x v="8"/>
    <s v="EE173884X1"/>
    <n v="-8"/>
    <n v="51750"/>
    <n v="7762500"/>
    <s v="COP"/>
    <m/>
    <n v="20240161"/>
    <s v="Comercial S &amp; K SpA (Juan Peña - Chile)"/>
    <m/>
    <m/>
  </r>
  <r>
    <x v="179"/>
    <x v="4"/>
    <x v="1"/>
    <x v="1"/>
    <s v="TSXX-LOA2017"/>
    <s v="TORNILLO SOLUTION LOGIC-A 2.0 MM X 17 MM"/>
    <x v="12"/>
    <s v="EE148381X1"/>
    <n v="-9"/>
    <n v="51750"/>
    <n v="2587500"/>
    <s v="COP"/>
    <m/>
    <n v="20240161"/>
    <s v="Comercial S &amp; K SpA (Juan Peña - Chile)"/>
    <m/>
    <m/>
  </r>
  <r>
    <x v="179"/>
    <x v="4"/>
    <x v="1"/>
    <x v="1"/>
    <s v="TSXX-LOA2017"/>
    <s v="TORNILLO SOLUTION LOGIC-A 2.0 MM X 17 MM"/>
    <x v="12"/>
    <s v="EE162879X1"/>
    <n v="-2"/>
    <n v="51750"/>
    <n v="2587500"/>
    <s v="COP"/>
    <m/>
    <n v="20240161"/>
    <s v="Comercial S &amp; K SpA (Juan Peña - Chile)"/>
    <m/>
    <m/>
  </r>
  <r>
    <x v="179"/>
    <x v="4"/>
    <x v="1"/>
    <x v="1"/>
    <s v="TSXX-LOART2012"/>
    <s v="TORNILLO SOLUTION LOGIC-A ROSCA TOTAL 2.0MM X 12MM"/>
    <x v="14"/>
    <s v="EE148385X1"/>
    <n v="-4"/>
    <n v="51750"/>
    <n v="2587500"/>
    <s v="COP"/>
    <m/>
    <n v="20240161"/>
    <s v="Comercial S &amp; K SpA (Juan Peña - Chile)"/>
    <m/>
    <m/>
  </r>
  <r>
    <x v="179"/>
    <x v="4"/>
    <x v="0"/>
    <x v="1"/>
    <s v="820-028"/>
    <s v="Mango para contra ángulo - mini implante"/>
    <x v="23"/>
    <s v="NA"/>
    <n v="-7"/>
    <n v="145000"/>
    <n v="-1305000"/>
    <s v="COP"/>
    <m/>
    <n v="20240161"/>
    <s v="Comercial S &amp; K SpA (Juan Peña - Chile)"/>
    <m/>
    <m/>
  </r>
  <r>
    <x v="179"/>
    <x v="4"/>
    <x v="0"/>
    <x v="1"/>
    <s v="820-032"/>
    <s v="Extensión corta, 25mm, mini implante, para contra ángulo"/>
    <x v="19"/>
    <n v="50361"/>
    <n v="-7"/>
    <n v="83600"/>
    <n v="-167200"/>
    <s v="COP"/>
    <m/>
    <n v="20240161"/>
    <s v="Comercial S &amp; K SpA (Juan Peña - Chile)"/>
    <m/>
    <m/>
  </r>
  <r>
    <x v="179"/>
    <x v="4"/>
    <x v="0"/>
    <x v="1"/>
    <s v="820-029"/>
    <s v="Mango anclaje rápido, corto-mini implante"/>
    <x v="1"/>
    <n v="52006"/>
    <n v="-2"/>
    <n v="647360"/>
    <n v="1942080"/>
    <s v="COP"/>
    <m/>
    <n v="20240161"/>
    <s v="Comercial S &amp; K SpA (Juan Peña - Chile)"/>
    <m/>
    <m/>
  </r>
  <r>
    <x v="179"/>
    <x v="4"/>
    <x v="0"/>
    <x v="1"/>
    <s v="820-031"/>
    <s v="Extensión mini implante"/>
    <x v="2"/>
    <s v="NA"/>
    <n v="-5"/>
    <n v="102340"/>
    <n v="307020"/>
    <s v="COP"/>
    <m/>
    <n v="20240161"/>
    <s v="Comercial S &amp; K SpA (Juan Peña - Chile)"/>
    <m/>
    <m/>
  </r>
  <r>
    <x v="179"/>
    <x v="0"/>
    <x v="1"/>
    <x v="1"/>
    <s v="TSXX-LOA2014"/>
    <s v="TORNILLO SOLUTION LOGIC-A 2.0 MM X 14 MM"/>
    <x v="8"/>
    <s v="EE179818X1"/>
    <n v="20"/>
    <n v="51750"/>
    <n v="7762500"/>
    <s v="COP"/>
    <m/>
    <m/>
    <m/>
    <s v="Retorno Prestamo COIDES curso Dra Patricia Vergara"/>
    <m/>
  </r>
  <r>
    <x v="179"/>
    <x v="1"/>
    <x v="1"/>
    <x v="1"/>
    <s v="TSXX-LOA2012"/>
    <s v="TORNILLO SOLUTION LOGIC-A 2.0 MM X 12 MM"/>
    <x v="16"/>
    <s v="EE179817X1"/>
    <n v="26"/>
    <n v="51750"/>
    <n v="13455000"/>
    <s v="COP"/>
    <m/>
    <m/>
    <m/>
    <s v="Prestamo de COIDES para Completar pedido Paraguay"/>
    <m/>
  </r>
  <r>
    <x v="179"/>
    <x v="4"/>
    <x v="1"/>
    <x v="1"/>
    <s v="TSXX-LOA2012"/>
    <s v="TORNILLO SOLUTION LOGIC-A 2.0 MM X 12 MM"/>
    <x v="16"/>
    <s v="EE179817X1"/>
    <n v="-25"/>
    <n v="51750"/>
    <n v="13455000"/>
    <s v="COP"/>
    <m/>
    <n v="20240163"/>
    <s v="José cantero (Paraguay / COIDES)"/>
    <m/>
    <m/>
  </r>
  <r>
    <x v="179"/>
    <x v="4"/>
    <x v="1"/>
    <x v="1"/>
    <s v="TSXX-LOA2012"/>
    <s v="TORNILLO SOLUTION LOGIC-A 2.0 MM X 12 MM"/>
    <x v="16"/>
    <s v="EE174096X1"/>
    <n v="-10"/>
    <n v="51750"/>
    <n v="-517500"/>
    <s v="COP"/>
    <m/>
    <n v="20240163"/>
    <s v="José cantero (Paraguay / COIDES)"/>
    <m/>
    <m/>
  </r>
  <r>
    <x v="179"/>
    <x v="4"/>
    <x v="1"/>
    <x v="1"/>
    <s v="TSXX-LOA2014"/>
    <s v="TORNILLO SOLUTION LOGIC-A 2.0 MM X 14 MM"/>
    <x v="8"/>
    <s v="EE173884X1"/>
    <n v="-19"/>
    <n v="51750"/>
    <n v="7762500"/>
    <s v="COP"/>
    <m/>
    <n v="20240163"/>
    <s v="José cantero (Paraguay / COIDES)"/>
    <m/>
    <m/>
  </r>
  <r>
    <x v="179"/>
    <x v="4"/>
    <x v="1"/>
    <x v="1"/>
    <s v="TSXX-LOA2014"/>
    <s v="TORNILLO SOLUTION LOGIC-A 2.0 MM X 14 MM"/>
    <x v="8"/>
    <s v="EE179818X1"/>
    <n v="-16"/>
    <n v="51750"/>
    <n v="7762500"/>
    <s v="COP"/>
    <m/>
    <n v="20240163"/>
    <s v="José cantero (Paraguay / COIDES)"/>
    <m/>
    <m/>
  </r>
  <r>
    <x v="179"/>
    <x v="4"/>
    <x v="1"/>
    <x v="1"/>
    <s v="TSXX-LOA2017"/>
    <s v="TORNILLO SOLUTION LOGIC-A 2.0 MM X 17 MM"/>
    <x v="12"/>
    <s v="EE162879X1"/>
    <n v="-10"/>
    <n v="51750"/>
    <n v="2587500"/>
    <s v="COP"/>
    <m/>
    <n v="20240163"/>
    <s v="José cantero (Paraguay / COIDES)"/>
    <m/>
    <m/>
  </r>
  <r>
    <x v="179"/>
    <x v="4"/>
    <x v="0"/>
    <x v="1"/>
    <s v="820-029"/>
    <s v="Mango anclaje rápido, corto-mini implante"/>
    <x v="1"/>
    <n v="52006"/>
    <n v="-2"/>
    <n v="647360"/>
    <n v="1942080"/>
    <s v="COP"/>
    <m/>
    <n v="20240163"/>
    <s v="José cantero (Paraguay / COIDES)"/>
    <m/>
    <m/>
  </r>
  <r>
    <x v="179"/>
    <x v="4"/>
    <x v="0"/>
    <x v="1"/>
    <s v="820-031"/>
    <s v="Extensión mini implante"/>
    <x v="2"/>
    <s v="NA"/>
    <n v="-2"/>
    <n v="102340"/>
    <n v="307020"/>
    <s v="COP"/>
    <m/>
    <n v="20240163"/>
    <s v="José cantero (Paraguay / COIDES)"/>
    <m/>
    <m/>
  </r>
  <r>
    <x v="180"/>
    <x v="4"/>
    <x v="1"/>
    <x v="0"/>
    <s v="A-1PL-211508"/>
    <s v="A-1PL  Anchorage  Screw 1.5 x 8 mm, Round Hole"/>
    <x v="5"/>
    <s v="L240405101"/>
    <n v="-12"/>
    <n v="14.569553805774278"/>
    <n v="-174.83464566929135"/>
    <s v="USD"/>
    <m/>
    <n v="20240162"/>
    <s v="Grupo Helix (Panamá - Dra Ilka)"/>
    <m/>
    <m/>
  </r>
  <r>
    <x v="180"/>
    <x v="4"/>
    <x v="1"/>
    <x v="0"/>
    <s v="A-1PL-212008"/>
    <s v="A-1PL  Anchorage  Screw 2.0 x 8 mm, Round Hole"/>
    <x v="6"/>
    <s v="L240533701"/>
    <n v="-5"/>
    <n v="14.569553805774278"/>
    <n v="-72.847769028871397"/>
    <s v="USD"/>
    <m/>
    <n v="20240162"/>
    <s v="Grupo Helix (Panamá - Dra Ilka)"/>
    <m/>
    <m/>
  </r>
  <r>
    <x v="180"/>
    <x v="4"/>
    <x v="1"/>
    <x v="0"/>
    <s v="A-1PIZC-212014"/>
    <s v="A-1P IZC  Anchorage  Screw 2.0 x 14 mm, Half Threaded, Round Hole"/>
    <x v="20"/>
    <s v="L240701501"/>
    <n v="-12"/>
    <n v="18.73228346456693"/>
    <n v="-224.78740157480314"/>
    <s v="USD"/>
    <m/>
    <n v="20240162"/>
    <s v="Grupo Helix (Panamá - Dra Ilka)"/>
    <m/>
    <m/>
  </r>
  <r>
    <x v="180"/>
    <x v="4"/>
    <x v="1"/>
    <x v="0"/>
    <s v="A-1PIZC-212017"/>
    <s v="A-1P IZC  Anchorage  Screw 2.0 x 17 mm, Half Threaded, Round Hole"/>
    <x v="18"/>
    <s v="L240314201"/>
    <n v="-6"/>
    <n v="18.75"/>
    <n v="372.82894736842104"/>
    <s v="USD"/>
    <m/>
    <n v="20240162"/>
    <s v="Grupo Helix (Panamá - Dra Ilka)"/>
    <m/>
    <m/>
  </r>
  <r>
    <x v="180"/>
    <x v="4"/>
    <x v="0"/>
    <x v="0"/>
    <n v="3308050"/>
    <s v="Handle Universal "/>
    <x v="17"/>
    <s v="NA"/>
    <n v="-2"/>
    <n v="104.3726235741445"/>
    <n v="-208.745247148289"/>
    <s v="USD"/>
    <m/>
    <n v="20240162"/>
    <s v="Grupo Helix (Panamá - Dra Ilka)"/>
    <m/>
    <m/>
  </r>
  <r>
    <x v="180"/>
    <x v="4"/>
    <x v="0"/>
    <x v="0"/>
    <n v="3318235"/>
    <s v="Universal Extension (A-1PII long blade)"/>
    <x v="2"/>
    <s v="NA"/>
    <n v="-2"/>
    <n v="31.220472440944881"/>
    <n v="-62.440944881889763"/>
    <s v="USD"/>
    <m/>
    <n v="20240162"/>
    <s v="Grupo Helix (Panamá - Dra Ilka)"/>
    <m/>
    <m/>
  </r>
  <r>
    <x v="180"/>
    <x v="4"/>
    <x v="0"/>
    <x v="0"/>
    <n v="3318055"/>
    <s v="Contra Angle Driver set "/>
    <x v="0"/>
    <m/>
    <n v="-1"/>
    <n v="309.59488272921106"/>
    <n v="-309.59488272921106"/>
    <s v="USD"/>
    <m/>
    <n v="20240162"/>
    <s v="Grupo Helix (Panamá - Dra Ilka)"/>
    <m/>
    <m/>
  </r>
  <r>
    <x v="180"/>
    <x v="4"/>
    <x v="1"/>
    <x v="0"/>
    <s v="A-1PL-212012"/>
    <s v="A-1PL  Anchorage  Screw 2.0 x 12 mm, Round Hole"/>
    <x v="16"/>
    <s v="L240530601"/>
    <n v="-3"/>
    <n v="14.569553805774278"/>
    <n v="-43.708661417322837"/>
    <s v="USD"/>
    <m/>
    <n v="20240162"/>
    <s v="Grupo Helix (Panamá - Dra Ilka)"/>
    <m/>
    <m/>
  </r>
  <r>
    <x v="181"/>
    <x v="4"/>
    <x v="1"/>
    <x v="1"/>
    <s v="TSXX-LOA2025"/>
    <s v="TORNILLO SOLUTION LOGIC-A 2.0 MM X 25 MM"/>
    <x v="26"/>
    <s v="EE160217X1"/>
    <n v="-1"/>
    <n v="60750"/>
    <n v="-60750"/>
    <s v="COP"/>
    <m/>
    <n v="20240167"/>
    <s v="Istael Lenis C"/>
    <m/>
    <m/>
  </r>
  <r>
    <x v="181"/>
    <x v="4"/>
    <x v="1"/>
    <x v="1"/>
    <s v="TSXX-LOA2025"/>
    <s v="TORNILLO SOLUTION LOGIC-A 2.0 MM X 25 MM"/>
    <x v="26"/>
    <s v="EE160217X1"/>
    <n v="-1"/>
    <n v="60750"/>
    <n v="-60750"/>
    <s v="COP"/>
    <m/>
    <n v="20240168"/>
    <s v="Andrea Avendaño Rendon"/>
    <m/>
    <m/>
  </r>
  <r>
    <x v="182"/>
    <x v="4"/>
    <x v="1"/>
    <x v="0"/>
    <s v="A-1PIZC-212017"/>
    <s v="A-1P IZC  Anchorage  Screw 2.0 x 17 mm, Half Threaded, Round Hole"/>
    <x v="18"/>
    <s v="L230109201"/>
    <n v="-9"/>
    <n v="18.345205479452055"/>
    <n v="-165.1068493150685"/>
    <s v="USD"/>
    <m/>
    <n v="20240169"/>
    <s v="Medicona SRL (Guillermo Ramírez-Rep Dominicana)"/>
    <m/>
    <m/>
  </r>
  <r>
    <x v="182"/>
    <x v="4"/>
    <x v="1"/>
    <x v="0"/>
    <s v="A-1PIZC-212014"/>
    <s v="A-1P IZC  Anchorage  Screw 2.0 x 14 mm, Half Threaded, Round Hole"/>
    <x v="20"/>
    <s v="L240701501"/>
    <n v="-15"/>
    <n v="18.73228346456693"/>
    <n v="-280.98425196850394"/>
    <s v="USD"/>
    <m/>
    <n v="20240169"/>
    <s v="Medicona SRL (Guillermo Ramírez-Rep Dominicana)"/>
    <m/>
    <m/>
  </r>
  <r>
    <x v="182"/>
    <x v="4"/>
    <x v="1"/>
    <x v="0"/>
    <s v="A-1PL-212014"/>
    <s v="A-1PL  Anchorage  Screw 2.0 x 14 mm, Round Hole"/>
    <x v="8"/>
    <s v=" L220304601"/>
    <n v="-5"/>
    <n v="14.583333333333334"/>
    <n v="-72.916666666666671"/>
    <s v="COP"/>
    <m/>
    <n v="20240169"/>
    <s v="Medicona SRL (Guillermo Ramírez-Rep Dominicana)"/>
    <m/>
    <m/>
  </r>
  <r>
    <x v="182"/>
    <x v="4"/>
    <x v="1"/>
    <x v="0"/>
    <s v="A-1PL-212014"/>
    <s v="A-1PL  Anchorage  Screw 2.0 x 14 mm, Round Hole"/>
    <x v="8"/>
    <s v="L220407801"/>
    <n v="-2"/>
    <n v="14.583333333333334"/>
    <n v="-29.166666666666668"/>
    <s v="USD"/>
    <m/>
    <n v="20240169"/>
    <s v="Medicona SRL (Guillermo Ramírez-Rep Dominicana)"/>
    <m/>
    <m/>
  </r>
  <r>
    <x v="177"/>
    <x v="4"/>
    <x v="1"/>
    <x v="0"/>
    <s v="A-1PL-212012"/>
    <s v="A-1PL  Anchorage  Screw 2.0 x 12 mm, Round Hole"/>
    <x v="16"/>
    <s v="L240530601"/>
    <n v="-2"/>
    <n v="14.569553805774278"/>
    <n v="-29.139107611548557"/>
    <s v="USD"/>
    <m/>
    <n v="20240154"/>
    <s v="Karen Raquel Amador Amador (Nicaragua / COIDES)"/>
    <m/>
    <m/>
  </r>
  <r>
    <x v="180"/>
    <x v="4"/>
    <x v="1"/>
    <x v="0"/>
    <s v="A-1PL-212010"/>
    <s v="A-1PL  Anchorage  Screw 2.0 x 10 mm, Round Hole"/>
    <x v="7"/>
    <s v="L240404601"/>
    <n v="-9"/>
    <n v="14.694879832810868"/>
    <n v="732.0723684210526"/>
    <s v="USD"/>
    <m/>
    <n v="20240162"/>
    <s v="Grupo Helix (Panamá - Dra Ilka)"/>
    <m/>
    <m/>
  </r>
  <r>
    <x v="182"/>
    <x v="4"/>
    <x v="1"/>
    <x v="0"/>
    <s v="A-1PL-212010"/>
    <s v="A-1PL  Anchorage  Screw 2.0 x 10 mm, Round Hole"/>
    <x v="7"/>
    <s v="L240610101"/>
    <n v="-15"/>
    <n v="14.569553805774278"/>
    <n v="-218.54330708661416"/>
    <s v="USD"/>
    <m/>
    <n v="20240169"/>
    <s v="Medicona SRL (Guillermo Ramírez-Rep Dominicana)"/>
    <m/>
    <m/>
  </r>
  <r>
    <x v="182"/>
    <x v="4"/>
    <x v="1"/>
    <x v="0"/>
    <s v="A-1PL-212008"/>
    <s v="A-1PL  Anchorage  Screw 2.0 x 8 mm, Round Hole"/>
    <x v="6"/>
    <s v="L240533701"/>
    <n v="-4"/>
    <n v="14.569553805774278"/>
    <n v="-58.278215223097114"/>
    <s v="USD"/>
    <m/>
    <n v="20240169"/>
    <s v="Medicona SRL (Guillermo Ramírez-Rep Dominicana)"/>
    <m/>
    <m/>
  </r>
  <r>
    <x v="182"/>
    <x v="4"/>
    <x v="1"/>
    <x v="0"/>
    <s v="A-1PL-211508"/>
    <s v="A-1PL  Anchorage  Screw 1.5 x 8 mm, Round Hole"/>
    <x v="5"/>
    <s v="L240405101"/>
    <n v="-15"/>
    <n v="14.569553805774278"/>
    <n v="-218.54330708661416"/>
    <s v="USD"/>
    <m/>
    <n v="20240169"/>
    <s v="Medicona SRL (Guillermo Ramírez-Rep Dominicana)"/>
    <m/>
    <m/>
  </r>
  <r>
    <x v="182"/>
    <x v="4"/>
    <x v="0"/>
    <x v="0"/>
    <n v="3308050"/>
    <s v="Handle Universal "/>
    <x v="17"/>
    <s v="NA"/>
    <n v="-2"/>
    <n v="104.3726235741445"/>
    <n v="-208.745247148289"/>
    <s v="USD"/>
    <m/>
    <n v="20240169"/>
    <s v="Medicona SRL (Guillermo Ramírez-Rep Dominicana)"/>
    <m/>
    <m/>
  </r>
  <r>
    <x v="182"/>
    <x v="4"/>
    <x v="0"/>
    <x v="0"/>
    <n v="3318235"/>
    <s v="Universal Extension (A-1PII long blade)"/>
    <x v="2"/>
    <s v="NA"/>
    <n v="-2"/>
    <n v="31.220472440944881"/>
    <n v="-62.440944881889763"/>
    <s v="USD"/>
    <m/>
    <n v="20240169"/>
    <s v="Medicona SRL (Guillermo Ramírez-Rep Dominicana)"/>
    <m/>
    <m/>
  </r>
  <r>
    <x v="182"/>
    <x v="4"/>
    <x v="1"/>
    <x v="0"/>
    <s v="A-1PL-212012"/>
    <s v="A-1PL  Anchorage  Screw 2.0 x 12 mm, Round Hole"/>
    <x v="16"/>
    <s v="L240530601"/>
    <n v="-19"/>
    <n v="14.569553805774278"/>
    <n v="-276.82152230971127"/>
    <s v="USD"/>
    <m/>
    <n v="20240169"/>
    <s v="Medicona SRL (Guillermo Ramírez-Rep Dominicana)"/>
    <m/>
    <m/>
  </r>
  <r>
    <x v="183"/>
    <x v="4"/>
    <x v="1"/>
    <x v="0"/>
    <s v="A-1PS-222012"/>
    <s v="A-1P Anchorage  Screw 2.0 x 12 mm, Square Hole"/>
    <x v="9"/>
    <s v="L220108401"/>
    <n v="-1"/>
    <n v="14.569553805774278"/>
    <n v="-14.569553805774278"/>
    <s v="USD"/>
    <m/>
    <n v="20240239"/>
    <s v="Smile Arc (Panamá - Dr Martinelli)"/>
    <m/>
    <m/>
  </r>
  <r>
    <x v="183"/>
    <x v="4"/>
    <x v="1"/>
    <x v="0"/>
    <s v="A-1PIZC-212014"/>
    <s v="A-1P IZC  Anchorage  Screw 2.0 x 14 mm, Half Threaded, Round Hole"/>
    <x v="20"/>
    <s v="L240701501"/>
    <n v="-6"/>
    <n v="18.73228346456693"/>
    <n v="-74.929133858267718"/>
    <s v="USD"/>
    <m/>
    <n v="20240239"/>
    <s v="Smile Arc (Panamá - Dr Martinelli)"/>
    <m/>
    <m/>
  </r>
  <r>
    <x v="183"/>
    <x v="4"/>
    <x v="1"/>
    <x v="0"/>
    <s v="A-1PL-211508"/>
    <s v="A-1PL  Anchorage  Screw 1.5 x 8 mm, Round Hole"/>
    <x v="5"/>
    <s v="L240405101"/>
    <n v="-5"/>
    <n v="14.569553805774278"/>
    <n v="-72.847769028871397"/>
    <s v="USD"/>
    <m/>
    <n v="20240239"/>
    <s v="Smile Arc (Panamá - Dr Martinelli)"/>
    <m/>
    <m/>
  </r>
  <r>
    <x v="183"/>
    <x v="4"/>
    <x v="1"/>
    <x v="1"/>
    <s v="TSXX-LOART2012"/>
    <s v="TORNILLO SOLUTION LOGIC-A ROSCA TOTAL 2.0MM X 12MM"/>
    <x v="14"/>
    <s v="EE148385X1"/>
    <n v="-3"/>
    <n v="51750"/>
    <n v="-155250"/>
    <s v="COP"/>
    <m/>
    <n v="20240239"/>
    <s v="Smile Arc (Panamá - Dr Martinelli)"/>
    <m/>
    <m/>
  </r>
  <r>
    <x v="183"/>
    <x v="4"/>
    <x v="1"/>
    <x v="1"/>
    <s v="TSXX-LOA1508"/>
    <s v="TORNILLO SOLUTION LOGIC-A 1.5 MM X 8.0 MM"/>
    <x v="5"/>
    <s v="EE178088X1"/>
    <n v="-4"/>
    <n v="51750"/>
    <n v="-207000"/>
    <s v="COP"/>
    <m/>
    <n v="20240239"/>
    <s v="Smile Arc (Panamá - Dr Martinelli)"/>
    <m/>
    <m/>
  </r>
  <r>
    <x v="183"/>
    <x v="4"/>
    <x v="1"/>
    <x v="0"/>
    <s v="A-1PL-212012"/>
    <s v="A-1PL  Anchorage  Screw 2.0 x 12 mm, Round Hole"/>
    <x v="16"/>
    <s v="L240530601"/>
    <n v="-27"/>
    <n v="14.569553805774278"/>
    <n v="-393.37795275590554"/>
    <s v="USD"/>
    <m/>
    <n v="20240239"/>
    <s v="Smile Arc (Panamá - Dr Martinelli)"/>
    <m/>
    <m/>
  </r>
  <r>
    <x v="184"/>
    <x v="4"/>
    <x v="1"/>
    <x v="1"/>
    <s v="TSXX-LOA1508"/>
    <s v="TORNILLO SOLUTION LOGIC-A 1.5 MM X 8.0 MM"/>
    <x v="5"/>
    <s v="EE178088X1"/>
    <n v="-2"/>
    <n v="51750"/>
    <n v="-103500"/>
    <s v="COP"/>
    <m/>
    <n v="20240257"/>
    <s v="Ayrton Pérez Cardenas - Chile"/>
    <m/>
    <m/>
  </r>
  <r>
    <x v="184"/>
    <x v="4"/>
    <x v="1"/>
    <x v="1"/>
    <s v="TSXX-LOA2014"/>
    <s v="TORNILLO SOLUTION LOGIC-A 2.0 MM X 14 MM"/>
    <x v="8"/>
    <s v="EE174097X1"/>
    <n v="-1"/>
    <n v="51750"/>
    <n v="-51750"/>
    <s v="COP"/>
    <m/>
    <n v="20240257"/>
    <s v="Ayrton Pérez Cardenas - Chile"/>
    <m/>
    <m/>
  </r>
  <r>
    <x v="184"/>
    <x v="4"/>
    <x v="1"/>
    <x v="1"/>
    <s v="TSXX-LOA2014"/>
    <s v="TORNILLO SOLUTION LOGIC-A 2.0 MM X 14 MM"/>
    <x v="8"/>
    <s v="EE173884X1"/>
    <n v="-1"/>
    <n v="51750"/>
    <n v="-51750"/>
    <s v="COP"/>
    <m/>
    <n v="20240257"/>
    <s v="Ayrton Pérez Cardenas - Chile"/>
    <m/>
    <m/>
  </r>
  <r>
    <x v="185"/>
    <x v="4"/>
    <x v="1"/>
    <x v="1"/>
    <s v="TSXX-LOA1508"/>
    <s v="TORNILLO SOLUTION LOGIC-A 1.5 MM X 8.0 MM"/>
    <x v="5"/>
    <s v="EE178088X1"/>
    <n v="-7"/>
    <n v="51750"/>
    <n v="-362250"/>
    <s v="COP"/>
    <m/>
    <n v="20240318"/>
    <s v="INNOVATRADE LLC Mexico - Claudio Gutierrez"/>
    <m/>
    <m/>
  </r>
  <r>
    <x v="185"/>
    <x v="4"/>
    <x v="1"/>
    <x v="1"/>
    <s v="TSXX-LOA2008"/>
    <s v="TORNILLO SOLUTION LOGIC-A 2.0 MM X 8.0 MM"/>
    <x v="6"/>
    <s v="EE162375X1"/>
    <n v="-1"/>
    <n v="51750"/>
    <n v="-51750"/>
    <s v="COP"/>
    <m/>
    <n v="20240318"/>
    <s v="INNOVATRADE LLC Mexico - Claudio Gutierrez"/>
    <m/>
    <m/>
  </r>
  <r>
    <x v="185"/>
    <x v="4"/>
    <x v="1"/>
    <x v="1"/>
    <s v="TSXX-LOA2008"/>
    <s v="TORNILLO SOLUTION LOGIC-A 2.0 MM X 8.0 MM"/>
    <x v="6"/>
    <s v="EE152481X1"/>
    <n v="-4"/>
    <n v="51750"/>
    <n v="-207000"/>
    <s v="COP"/>
    <m/>
    <n v="20240318"/>
    <s v="INNOVATRADE LLC Mexico - Claudio Gutierrez"/>
    <m/>
    <m/>
  </r>
  <r>
    <x v="185"/>
    <x v="4"/>
    <x v="0"/>
    <x v="1"/>
    <s v="820-029"/>
    <s v="Mango anclaje rápido, corto-mini implante"/>
    <x v="1"/>
    <n v="52006"/>
    <n v="-3"/>
    <n v="647360"/>
    <n v="-1942080"/>
    <s v="COP"/>
    <m/>
    <n v="20240318"/>
    <s v="INNOVATRADE LLC Mexico - Claudio Gutierrez"/>
    <m/>
    <m/>
  </r>
  <r>
    <x v="185"/>
    <x v="4"/>
    <x v="0"/>
    <x v="1"/>
    <s v="820-031"/>
    <s v="Extensión mini implante"/>
    <x v="2"/>
    <s v="NA"/>
    <n v="-20"/>
    <n v="102340"/>
    <n v="-2046800"/>
    <s v="COP"/>
    <m/>
    <n v="20240318"/>
    <s v="INNOVATRADE LLC Mexico - Claudio Gutierrez"/>
    <m/>
    <m/>
  </r>
  <r>
    <x v="185"/>
    <x v="4"/>
    <x v="0"/>
    <x v="1"/>
    <s v="820-032"/>
    <s v="Extensión corta, 25mm, mini implante, para contra ángulo"/>
    <x v="19"/>
    <s v="NA"/>
    <n v="-2"/>
    <n v="83600"/>
    <n v="-167200"/>
    <s v="COP"/>
    <m/>
    <n v="20240318"/>
    <s v="INNOVATRADE LLC Mexico - Claudio Gutierrez"/>
    <m/>
    <m/>
  </r>
  <r>
    <x v="186"/>
    <x v="2"/>
    <x v="1"/>
    <x v="0"/>
    <s v="A-1PL-212012"/>
    <s v="A-1PL  Anchorage  Screw 2.0 x 12 mm, Round Hole"/>
    <x v="16"/>
    <s v="L240910901"/>
    <n v="25"/>
    <n v="14.48404255319149"/>
    <n v="362.10106382978722"/>
    <s v="USD"/>
    <s v="BioRay 20241106"/>
    <m/>
    <m/>
    <m/>
    <m/>
  </r>
  <r>
    <x v="186"/>
    <x v="2"/>
    <x v="1"/>
    <x v="0"/>
    <s v="A-1PL-212012"/>
    <s v="A-1PL  Anchorage  Screw 2.0 x 12 mm, Round Hole"/>
    <x v="16"/>
    <s v="L240913401"/>
    <n v="50"/>
    <n v="14.48404255319149"/>
    <n v="724.20212765957444"/>
    <s v="USD"/>
    <s v="BioRay 20241106"/>
    <m/>
    <m/>
    <m/>
    <m/>
  </r>
  <r>
    <x v="186"/>
    <x v="2"/>
    <x v="1"/>
    <x v="0"/>
    <s v="A-1PL-211508"/>
    <s v="A-1PL  Anchorage  Screw 1.5 x 8 mm, Round Hole"/>
    <x v="5"/>
    <s v="L240901701"/>
    <n v="50"/>
    <n v="14.48404255319149"/>
    <n v="724.20212765957444"/>
    <s v="USD"/>
    <s v="BioRay 20241106"/>
    <m/>
    <m/>
    <m/>
    <m/>
  </r>
  <r>
    <x v="186"/>
    <x v="2"/>
    <x v="1"/>
    <x v="0"/>
    <s v="A-1PL-212008"/>
    <s v="A-1PL  Anchorage  Screw 2.0 x 8 mm, Round Hole"/>
    <x v="6"/>
    <s v="L240803701"/>
    <n v="7"/>
    <n v="14.48404255319149"/>
    <n v="101.38829787234043"/>
    <s v="USD"/>
    <s v="BioRay 20241106"/>
    <m/>
    <m/>
    <m/>
    <m/>
  </r>
  <r>
    <x v="186"/>
    <x v="2"/>
    <x v="1"/>
    <x v="0"/>
    <s v="A-1PL-212008"/>
    <s v="A-1PL  Anchorage  Screw 2.0 x 8 mm, Round Hole"/>
    <x v="6"/>
    <s v="L240714401"/>
    <n v="3"/>
    <n v="14.48404255319149"/>
    <n v="43.452127659574472"/>
    <s v="USD"/>
    <s v="BioRay 20241106"/>
    <m/>
    <m/>
    <m/>
    <m/>
  </r>
  <r>
    <x v="182"/>
    <x v="4"/>
    <x v="1"/>
    <x v="0"/>
    <s v="A-1PL-212010"/>
    <s v="A-1PL  Anchorage  Screw 2.0 x 10 mm, Round Hole"/>
    <x v="7"/>
    <s v="L240404601"/>
    <n v="-5"/>
    <n v="14.694879832810868"/>
    <n v="-73.474399164054333"/>
    <s v="USD"/>
    <m/>
    <n v="20240169"/>
    <s v="Medicona SRL (Guillermo Ramírez-Rep Dominicana)"/>
    <m/>
    <m/>
  </r>
  <r>
    <x v="186"/>
    <x v="2"/>
    <x v="1"/>
    <x v="0"/>
    <s v="A-1PIZC-212014"/>
    <s v="A-1P IZC  Anchorage  Screw 2.0 x 14 mm, Half Threaded, Round Hole"/>
    <x v="20"/>
    <s v="L240810001"/>
    <n v="2"/>
    <n v="18.622340425531917"/>
    <n v="37.244680851063833"/>
    <s v="USD"/>
    <s v="BioRay 20241106"/>
    <m/>
    <m/>
    <m/>
    <m/>
  </r>
  <r>
    <x v="186"/>
    <x v="2"/>
    <x v="1"/>
    <x v="0"/>
    <s v="A-1PIZC-212014"/>
    <s v="A-1P IZC  Anchorage  Screw 2.0 x 14 mm, Half Threaded, Round Hole"/>
    <x v="20"/>
    <s v="L240901601"/>
    <n v="48"/>
    <n v="18.622340425531917"/>
    <n v="893.872340425532"/>
    <s v="USD"/>
    <s v="BioRay 20241106"/>
    <m/>
    <m/>
    <m/>
    <m/>
  </r>
  <r>
    <x v="186"/>
    <x v="2"/>
    <x v="0"/>
    <x v="0"/>
    <n v="3308050"/>
    <s v="Handle Universal "/>
    <x v="17"/>
    <s v="NA"/>
    <n v="3"/>
    <n v="103.45744680851062"/>
    <n v="310.37234042553189"/>
    <s v="USD"/>
    <s v="BioRay 20241106"/>
    <m/>
    <m/>
    <m/>
    <m/>
  </r>
  <r>
    <x v="186"/>
    <x v="2"/>
    <x v="0"/>
    <x v="0"/>
    <n v="3318235"/>
    <s v="Universal Extension (A-1PII long blade)"/>
    <x v="2"/>
    <s v="NA"/>
    <n v="3"/>
    <n v="31.037234042553191"/>
    <n v="93.111702127659569"/>
    <s v="USD"/>
    <s v="BioRay 20241106"/>
    <m/>
    <m/>
    <m/>
    <m/>
  </r>
  <r>
    <x v="186"/>
    <x v="2"/>
    <x v="0"/>
    <x v="0"/>
    <n v="3338235"/>
    <s v="Long Blade M"/>
    <x v="24"/>
    <s v="NA"/>
    <n v="3"/>
    <n v="31.037234042553191"/>
    <n v="93.111702127659569"/>
    <s v="USD"/>
    <s v="BioRay 20241106"/>
    <m/>
    <m/>
    <m/>
    <m/>
  </r>
  <r>
    <x v="6"/>
    <x v="2"/>
    <x v="1"/>
    <x v="1"/>
    <s v="TSXX-LOA1508"/>
    <s v="TORNILLO SOLUTION LOGIC-A 1.5 MM X 8.0 MM"/>
    <x v="5"/>
    <s v="EE173883X1"/>
    <n v="4"/>
    <n v="51750"/>
    <n v="207000"/>
    <s v="COP"/>
    <s v="SAMPEDRO FV 150118"/>
    <m/>
    <m/>
    <m/>
    <m/>
  </r>
  <r>
    <x v="6"/>
    <x v="2"/>
    <x v="1"/>
    <x v="1"/>
    <s v="TSXX-LOA1508"/>
    <s v="TORNILLO SOLUTION LOGIC-A 1.5 MM X 8.0 MM"/>
    <x v="5"/>
    <s v="EE182223X1"/>
    <n v="2"/>
    <n v="51750"/>
    <n v="103500"/>
    <s v="COP"/>
    <s v="SAMPEDRO FV 150118"/>
    <m/>
    <m/>
    <m/>
    <m/>
  </r>
  <r>
    <x v="6"/>
    <x v="2"/>
    <x v="1"/>
    <x v="1"/>
    <s v="TSXX-LOA1508"/>
    <s v="TORNILLO SOLUTION LOGIC-A 1.5 MM X 8.0 MM"/>
    <x v="5"/>
    <s v="EE182224X1"/>
    <n v="44"/>
    <n v="51750"/>
    <n v="2277000"/>
    <s v="COP"/>
    <s v="SAMPEDRO FV 150118"/>
    <m/>
    <m/>
    <m/>
    <m/>
  </r>
  <r>
    <x v="6"/>
    <x v="2"/>
    <x v="1"/>
    <x v="1"/>
    <s v="TSXX-LOA2008"/>
    <s v="TORNILLO SOLUTION LOGIC-A 2.0 MM X 8.0 MM"/>
    <x v="6"/>
    <s v="EE182213X1"/>
    <n v="16"/>
    <n v="51750"/>
    <n v="828000"/>
    <s v="COP"/>
    <s v="SAMPEDRO FV 150118"/>
    <m/>
    <m/>
    <m/>
    <m/>
  </r>
  <r>
    <x v="6"/>
    <x v="2"/>
    <x v="1"/>
    <x v="1"/>
    <s v="TSXX-LOA2008"/>
    <s v="TORNILLO SOLUTION LOGIC-A 2.0 MM X 8.0 MM"/>
    <x v="6"/>
    <s v="EE182214X1"/>
    <n v="3"/>
    <n v="51750"/>
    <n v="155250"/>
    <s v="COP"/>
    <s v="SAMPEDRO FV 150118"/>
    <m/>
    <m/>
    <m/>
    <m/>
  </r>
  <r>
    <x v="6"/>
    <x v="2"/>
    <x v="1"/>
    <x v="1"/>
    <s v="TSXX-LOA2008"/>
    <s v="TORNILLO SOLUTION LOGIC-A 2.0 MM X 8.0 MM"/>
    <x v="6"/>
    <s v="EE182215X1"/>
    <n v="23"/>
    <n v="51750"/>
    <n v="1190250"/>
    <s v="COP"/>
    <s v="SAMPEDRO FV 150118"/>
    <m/>
    <m/>
    <m/>
    <m/>
  </r>
  <r>
    <x v="186"/>
    <x v="2"/>
    <x v="1"/>
    <x v="0"/>
    <s v="A-1PL-212010"/>
    <s v="A-1PL  Anchorage  Screw 2.0 x 10 mm, Round Hole"/>
    <x v="7"/>
    <s v="L240610101"/>
    <n v="35"/>
    <n v="14.48404255319149"/>
    <n v="506.94148936170211"/>
    <s v="USD"/>
    <s v="BioRay 20241106"/>
    <m/>
    <m/>
    <m/>
    <m/>
  </r>
  <r>
    <x v="6"/>
    <x v="2"/>
    <x v="1"/>
    <x v="1"/>
    <s v="TSXX-LOA2010"/>
    <s v="TORNILLO SOLUTION LOGIC-A 2.0 MM X 10 MM"/>
    <x v="7"/>
    <s v="EE182210X1"/>
    <n v="40"/>
    <n v="51750"/>
    <n v="2070000"/>
    <s v="COP"/>
    <s v="SAMPEDRO FV 150118"/>
    <m/>
    <m/>
    <m/>
    <m/>
  </r>
  <r>
    <x v="6"/>
    <x v="2"/>
    <x v="1"/>
    <x v="1"/>
    <s v="TSXX-LOA2010"/>
    <s v="TORNILLO SOLUTION LOGIC-A 2.0 MM X 10 MM"/>
    <x v="7"/>
    <s v="EE182211X1"/>
    <n v="27"/>
    <n v="51750"/>
    <n v="1397250"/>
    <s v="COP"/>
    <s v="SAMPEDRO FV 150118"/>
    <m/>
    <m/>
    <m/>
    <m/>
  </r>
  <r>
    <x v="6"/>
    <x v="2"/>
    <x v="1"/>
    <x v="1"/>
    <s v="TSXX-LOA2012"/>
    <s v="TORNILLO SOLUTION LOGIC-A 2.0 MM X 12 MM"/>
    <x v="16"/>
    <s v="EE182222X1"/>
    <n v="68"/>
    <n v="51750"/>
    <n v="3519000"/>
    <s v="COP"/>
    <s v="SAMPEDRO FV 150118"/>
    <m/>
    <m/>
    <m/>
    <m/>
  </r>
  <r>
    <x v="6"/>
    <x v="2"/>
    <x v="1"/>
    <x v="1"/>
    <s v="TSXX-LOA2014"/>
    <s v="TORNILLO SOLUTION LOGIC-A 2.0 MM X 14 MM"/>
    <x v="8"/>
    <s v="EE182217X1"/>
    <n v="200"/>
    <n v="51750"/>
    <n v="10350000"/>
    <s v="COP"/>
    <s v="SAMPEDRO FV 150118"/>
    <m/>
    <m/>
    <m/>
    <m/>
  </r>
  <r>
    <x v="6"/>
    <x v="2"/>
    <x v="1"/>
    <x v="1"/>
    <s v="TSXX-LOA2012"/>
    <s v="TORNILLO SOLUTION LOGIC-A 2.0 MM X 12 MM"/>
    <x v="16"/>
    <s v="EE182243X1"/>
    <n v="200"/>
    <n v="51750"/>
    <n v="10350000"/>
    <s v="COP"/>
    <s v="SAMPEDRO FV 150118"/>
    <m/>
    <m/>
    <m/>
    <m/>
  </r>
  <r>
    <x v="187"/>
    <x v="4"/>
    <x v="1"/>
    <x v="1"/>
    <s v="TSXX-LOA1508"/>
    <s v="TORNILLO SOLUTION LOGIC-A 1.5 MM X 8.0 MM"/>
    <x v="5"/>
    <s v="EE178088X1"/>
    <n v="-10"/>
    <n v="51750"/>
    <n v="-517500"/>
    <s v="COP"/>
    <m/>
    <n v="20240319"/>
    <s v="Comercial S &amp; K SpA (Juan Peña - Chile)"/>
    <m/>
    <m/>
  </r>
  <r>
    <x v="187"/>
    <x v="4"/>
    <x v="1"/>
    <x v="1"/>
    <s v="TSXX-LOA1508"/>
    <s v="TORNILLO SOLUTION LOGIC-A 1.5 MM X 8.0 MM"/>
    <x v="5"/>
    <s v="EE173883X1"/>
    <n v="-5"/>
    <n v="51750"/>
    <n v="-258750"/>
    <s v="COP"/>
    <m/>
    <n v="20240319"/>
    <s v="Comercial S &amp; K SpA (Juan Peña - Chile)"/>
    <m/>
    <m/>
  </r>
  <r>
    <x v="187"/>
    <x v="4"/>
    <x v="1"/>
    <x v="1"/>
    <s v="TSXX-LOA2008"/>
    <s v="TORNILLO SOLUTION LOGIC-A 2.0 MM X 8.0 MM"/>
    <x v="6"/>
    <s v="EE174094X1"/>
    <n v="-15"/>
    <n v="51750"/>
    <n v="-776250"/>
    <s v="COP"/>
    <m/>
    <n v="20240319"/>
    <s v="Comercial S &amp; K SpA (Juan Peña - Chile)"/>
    <m/>
    <m/>
  </r>
  <r>
    <x v="187"/>
    <x v="4"/>
    <x v="1"/>
    <x v="1"/>
    <s v="TSXX-LOA2010"/>
    <s v="TORNILLO SOLUTION LOGIC-A 2.0 MM X 10 MM"/>
    <x v="7"/>
    <s v="EE180815X1"/>
    <n v="-50"/>
    <n v="51750"/>
    <n v="-2587500"/>
    <s v="COP"/>
    <m/>
    <n v="20240319"/>
    <s v="Comercial S &amp; K SpA (Juan Peña - Chile)"/>
    <m/>
    <m/>
  </r>
  <r>
    <x v="187"/>
    <x v="4"/>
    <x v="1"/>
    <x v="1"/>
    <s v="TSXX-LOACE1508"/>
    <s v="TORNILLO SOLUTION LOGIC-A CABEZA ESFERICA 1.5 MM X 80"/>
    <x v="13"/>
    <s v="EE148382X1"/>
    <n v="-10"/>
    <n v="51750"/>
    <n v="-517500"/>
    <s v="COP"/>
    <m/>
    <n v="20240319"/>
    <s v="Comercial S &amp; K SpA (Juan Peña - Chile)"/>
    <m/>
    <m/>
  </r>
  <r>
    <x v="187"/>
    <x v="4"/>
    <x v="1"/>
    <x v="1"/>
    <s v="TSXX-LOART2012"/>
    <s v="TORNILLO SOLUTION LOGIC-A ROSCA TOTAL 2.0MM X 12MM"/>
    <x v="14"/>
    <s v="EE148385X1"/>
    <n v="-11"/>
    <n v="51750"/>
    <n v="-569250"/>
    <s v="COP"/>
    <m/>
    <n v="20240319"/>
    <s v="Comercial S &amp; K SpA (Juan Peña - Chile)"/>
    <m/>
    <m/>
  </r>
  <r>
    <x v="187"/>
    <x v="4"/>
    <x v="1"/>
    <x v="1"/>
    <s v="TSXX-LOA2012"/>
    <s v="TORNILLO SOLUTION LOGIC-A 2.0 MM X 12 MM"/>
    <x v="16"/>
    <s v="EE182222X1"/>
    <n v="-43"/>
    <n v="51750"/>
    <n v="-2225250"/>
    <s v="COP"/>
    <m/>
    <n v="20240319"/>
    <s v="Comercial S &amp; K SpA (Juan Peña - Chile)"/>
    <m/>
    <m/>
  </r>
  <r>
    <x v="188"/>
    <x v="1"/>
    <x v="1"/>
    <x v="1"/>
    <s v="TSXX-LOA2012"/>
    <s v="TORNILLO SOLUTION LOGIC-A 2.0 MM X 12 MM"/>
    <x v="16"/>
    <s v="EE182222X1"/>
    <n v="-5"/>
    <n v="51750"/>
    <n v="-258750"/>
    <s v="COP"/>
    <m/>
    <m/>
    <m/>
    <s v="Devolucion prestamo Jattin pedido Mexico y Paraguay"/>
    <m/>
  </r>
  <r>
    <x v="188"/>
    <x v="1"/>
    <x v="1"/>
    <x v="1"/>
    <s v="TSXX-LOA2012"/>
    <s v="TORNILLO SOLUTION LOGIC-A 2.0 MM X 12 MM"/>
    <x v="16"/>
    <s v="EE174096X1"/>
    <n v="-5"/>
    <n v="51750"/>
    <n v="-258750"/>
    <s v="COP"/>
    <m/>
    <m/>
    <m/>
    <s v="Devolucion prestamo Jattin pedido Mexico y Paraguay"/>
    <m/>
  </r>
  <r>
    <x v="188"/>
    <x v="1"/>
    <x v="1"/>
    <x v="1"/>
    <s v="TSXX-LOA2010"/>
    <s v="TORNILLO SOLUTION LOGIC-A 2.0 MM X 10 MM"/>
    <x v="7"/>
    <s v="EE180815X1"/>
    <n v="-5"/>
    <n v="51750"/>
    <n v="-258750"/>
    <s v="COP"/>
    <m/>
    <m/>
    <m/>
    <s v="Devolucion prestamo Jattin pedido Mexico"/>
    <m/>
  </r>
  <r>
    <x v="188"/>
    <x v="1"/>
    <x v="1"/>
    <x v="1"/>
    <s v="TSXX-LOA2012"/>
    <s v="TORNILLO SOLUTION LOGIC-A 2.0 MM X 12 MM"/>
    <x v="16"/>
    <s v="EE182243X1"/>
    <n v="-21"/>
    <n v="51750"/>
    <n v="-1086750"/>
    <s v="COP"/>
    <m/>
    <m/>
    <m/>
    <s v="Devolucion prestamo Jattin pedido Mexico y Paraguay"/>
    <m/>
  </r>
  <r>
    <x v="189"/>
    <x v="4"/>
    <x v="1"/>
    <x v="0"/>
    <s v="A-1PL-211508"/>
    <s v="A-1PL  Anchorage  Screw 1.5 x 8 mm, Round Hole"/>
    <x v="5"/>
    <s v="L240901701"/>
    <n v="-4"/>
    <n v="14.48404255319149"/>
    <n v="-57.936170212765958"/>
    <s v="USD"/>
    <m/>
    <n v="20240326"/>
    <s v="MediLine (JJ Grand Prix - Guatemala)"/>
    <m/>
    <m/>
  </r>
  <r>
    <x v="189"/>
    <x v="4"/>
    <x v="1"/>
    <x v="0"/>
    <s v="A-1PL-212010"/>
    <s v="A-1PL  Anchorage  Screw 2.0 x 10 mm, Round Hole"/>
    <x v="7"/>
    <s v="L240610101"/>
    <n v="-4"/>
    <n v="14.569553805774278"/>
    <n v="-58.278215223097114"/>
    <s v="USD"/>
    <m/>
    <n v="20240326"/>
    <s v="MediLine (JJ Grand Prix - Guatemala)"/>
    <m/>
    <m/>
  </r>
  <r>
    <x v="189"/>
    <x v="4"/>
    <x v="1"/>
    <x v="0"/>
    <s v="A-1PIZC-212014"/>
    <s v="A-1P IZC  Anchorage  Screw 2.0 x 14 mm, Half Threaded, Round Hole"/>
    <x v="20"/>
    <s v="L240901601"/>
    <n v="-10"/>
    <n v="18.622340425531917"/>
    <n v="-186.22340425531917"/>
    <s v="USD"/>
    <m/>
    <n v="20240326"/>
    <s v="MediLine (JJ Grand Prix - Guatemala)"/>
    <m/>
    <m/>
  </r>
  <r>
    <x v="189"/>
    <x v="4"/>
    <x v="1"/>
    <x v="0"/>
    <s v="A-1PIZC-212017"/>
    <s v="A-1P IZC  Anchorage  Screw 2.0 x 17 mm, Half Threaded, Round Hole"/>
    <x v="18"/>
    <s v="L230109201"/>
    <n v="-2"/>
    <n v="18.345205479452055"/>
    <n v="-36.69041095890411"/>
    <s v="USD"/>
    <m/>
    <n v="20240326"/>
    <s v="MediLine (JJ Grand Prix - Guatemala)"/>
    <m/>
    <m/>
  </r>
  <r>
    <x v="189"/>
    <x v="3"/>
    <x v="1"/>
    <x v="1"/>
    <s v="TSXX-LOACE1508"/>
    <s v="TORNILLO SOLUTION LOGIC-A CABEZA ESFERICA 1.5 MM X 8.0 MM"/>
    <x v="13"/>
    <s v="EE156000X1"/>
    <n v="-1"/>
    <n v="51750"/>
    <n v="-51750"/>
    <m/>
    <m/>
    <m/>
    <m/>
    <s v="prestamo Virginia Hurtado"/>
    <m/>
  </r>
  <r>
    <x v="190"/>
    <x v="4"/>
    <x v="1"/>
    <x v="0"/>
    <s v="A-1PL-211508"/>
    <s v="A-1PL  Anchorage  Screw 1.5 x 8 mm, Round Hole"/>
    <x v="5"/>
    <s v="L231217301"/>
    <n v="-2"/>
    <n v="14.583333333333334"/>
    <n v="-29.166666666666668"/>
    <s v="USD"/>
    <m/>
    <n v="20240327"/>
    <s v="MediLine (JJ Grand Prix - Guatemala)"/>
    <m/>
    <m/>
  </r>
  <r>
    <x v="190"/>
    <x v="4"/>
    <x v="1"/>
    <x v="0"/>
    <s v="A-1PL-212010"/>
    <s v="A-1PL  Anchorage  Screw 2.0 x 10 mm, Round Hole"/>
    <x v="7"/>
    <s v="L240404601"/>
    <n v="-4"/>
    <n v="14.583333333333334"/>
    <n v="-58.333333333333336"/>
    <s v="USD"/>
    <m/>
    <n v="20240327"/>
    <s v="MediLine (JJ Grand Prix - Guatemala)"/>
    <m/>
    <m/>
  </r>
  <r>
    <x v="189"/>
    <x v="4"/>
    <x v="1"/>
    <x v="0"/>
    <s v="A-1PL-212012"/>
    <s v="A-1PL  Anchorage  Screw 2.0 x 12 mm, Round Hole"/>
    <x v="16"/>
    <s v="L240530601"/>
    <n v="-4"/>
    <n v="14.48404255319149"/>
    <n v="-57.936170212765958"/>
    <s v="USD"/>
    <m/>
    <n v="20240326"/>
    <s v="MediLine (JJ Grand Prix - Guatemala)"/>
    <m/>
    <m/>
  </r>
  <r>
    <x v="190"/>
    <x v="4"/>
    <x v="1"/>
    <x v="0"/>
    <s v="A-1PIZC-212014"/>
    <s v="A-1P IZC  Anchorage  Screw 2.0 x 14 mm, Half Threaded, Round Hole"/>
    <x v="20"/>
    <s v="L240901601"/>
    <n v="-15"/>
    <n v="18.622340425531917"/>
    <n v="-279.33510638297878"/>
    <s v="USD"/>
    <m/>
    <n v="20240327"/>
    <s v="MediLine (JJ Grand Prix - Guatemala)"/>
    <m/>
    <m/>
  </r>
  <r>
    <x v="190"/>
    <x v="4"/>
    <x v="1"/>
    <x v="0"/>
    <s v="A-1PIZC-212017"/>
    <s v="A-1P IZC  Anchorage  Screw 2.0 x 17 mm, Half Threaded, Round Hole"/>
    <x v="18"/>
    <s v="L230109201"/>
    <n v="-2"/>
    <n v="18.345205479452055"/>
    <n v="-36.69041095890411"/>
    <s v="USD"/>
    <m/>
    <n v="20240327"/>
    <s v="MediLine (JJ Grand Prix - Guatemala)"/>
    <m/>
    <m/>
  </r>
  <r>
    <x v="190"/>
    <x v="4"/>
    <x v="1"/>
    <x v="0"/>
    <s v="A-1PL-212012"/>
    <s v="A-1PL  Anchorage  Screw 2.0 x 12 mm, Round Hole"/>
    <x v="16"/>
    <s v="L240530601"/>
    <n v="-7"/>
    <n v="14.569553805774278"/>
    <n v="-101.98687664041995"/>
    <s v="USD"/>
    <m/>
    <n v="20240327"/>
    <s v="MediLine (JJ Grand Prix - Guatemala)"/>
    <m/>
    <m/>
  </r>
  <r>
    <x v="191"/>
    <x v="4"/>
    <x v="1"/>
    <x v="0"/>
    <s v="A-1PL-211508"/>
    <s v="A-1PL  Anchorage  Screw 1.5 x 8 mm, Round Hole"/>
    <x v="5"/>
    <s v="L240901701"/>
    <n v="-6"/>
    <n v="14.48404255319149"/>
    <n v="-86.904255319148945"/>
    <s v="USD"/>
    <m/>
    <n v="20240332"/>
    <s v="MediLine (JJ Grand Prix - Guatemala)"/>
    <m/>
    <m/>
  </r>
  <r>
    <x v="191"/>
    <x v="4"/>
    <x v="1"/>
    <x v="0"/>
    <s v="A-1PL-212010"/>
    <s v="A-1PL  Anchorage  Screw 2.0 x 10 mm, Round Hole"/>
    <x v="7"/>
    <s v="L240404601"/>
    <n v="-4"/>
    <n v="14.583333333333334"/>
    <n v="-58.333333333333336"/>
    <s v="USD"/>
    <m/>
    <n v="20240332"/>
    <s v="MediLine (JJ Grand Prix - Guatemala)"/>
    <m/>
    <m/>
  </r>
  <r>
    <x v="191"/>
    <x v="4"/>
    <x v="1"/>
    <x v="0"/>
    <s v="A-1PIZC-212014"/>
    <s v="A-1P IZC  Anchorage  Screw 2.0 x 14 mm, Half Threaded, Round Hole"/>
    <x v="20"/>
    <s v="L240810001"/>
    <n v="-2"/>
    <n v="18.622340425531917"/>
    <n v="-37.244680851063833"/>
    <s v="USD"/>
    <m/>
    <n v="20240332"/>
    <s v="MediLine (JJ Grand Prix - Guatemala)"/>
    <m/>
    <m/>
  </r>
  <r>
    <x v="191"/>
    <x v="4"/>
    <x v="1"/>
    <x v="0"/>
    <s v="A-1PIZC-212014"/>
    <s v="A-1P IZC  Anchorage  Screw 2.0 x 14 mm, Half Threaded, Round Hole"/>
    <x v="20"/>
    <s v="L240901601"/>
    <n v="-8"/>
    <n v="18.622340425531917"/>
    <n v="-148.97872340425533"/>
    <s v="USD"/>
    <m/>
    <n v="20240332"/>
    <s v="MediLine (JJ Grand Prix - Guatemala)"/>
    <m/>
    <m/>
  </r>
  <r>
    <x v="191"/>
    <x v="4"/>
    <x v="1"/>
    <x v="0"/>
    <s v="A-1PIZC-212017"/>
    <s v="A-1P IZC  Anchorage  Screw 2.0 x 17 mm, Half Threaded, Round Hole"/>
    <x v="18"/>
    <s v="L230109201"/>
    <n v="-4"/>
    <n v="18.345205479452055"/>
    <n v="-73.38082191780822"/>
    <s v="USD"/>
    <m/>
    <n v="20240332"/>
    <s v="MediLine (JJ Grand Prix - Guatemala)"/>
    <m/>
    <m/>
  </r>
  <r>
    <x v="191"/>
    <x v="4"/>
    <x v="1"/>
    <x v="0"/>
    <s v="A-1PL-212012"/>
    <s v="A-1PL  Anchorage  Screw 2.0 x 12 mm, Round Hole"/>
    <x v="16"/>
    <s v="L240530601"/>
    <n v="-2"/>
    <n v="14.48404255319149"/>
    <n v="-28.968085106382979"/>
    <s v="USD"/>
    <m/>
    <n v="20240332"/>
    <s v="MediLine (JJ Grand Prix - Guatemala)"/>
    <m/>
    <m/>
  </r>
  <r>
    <x v="191"/>
    <x v="4"/>
    <x v="1"/>
    <x v="1"/>
    <s v="TSXX-LOA2008"/>
    <s v="TORNILLO SOLUTION LOGIC-A 2.0 MM X 8.0 MM"/>
    <x v="6"/>
    <s v="EE173887X1"/>
    <n v="-13"/>
    <n v="51750"/>
    <n v="-672750"/>
    <s v="COP"/>
    <m/>
    <n v="20240333"/>
    <s v="Dr. Pedro Carballo (El Salvador-COIDES)"/>
    <m/>
    <m/>
  </r>
  <r>
    <x v="191"/>
    <x v="4"/>
    <x v="1"/>
    <x v="1"/>
    <s v="TSXX-LOA2008"/>
    <s v="TORNILLO SOLUTION LOGIC-A 2.0 MM X 8.0 MM"/>
    <x v="6"/>
    <s v="EE152481X1"/>
    <n v="-2"/>
    <n v="51750"/>
    <n v="5175000"/>
    <s v="COP"/>
    <m/>
    <n v="20240333"/>
    <s v="Dr. Pedro Carballo (El Salvador-COIDES)"/>
    <m/>
    <m/>
  </r>
  <r>
    <x v="191"/>
    <x v="4"/>
    <x v="1"/>
    <x v="1"/>
    <s v="TSXX-LOA1508"/>
    <s v="TORNILLO SOLUTION LOGIC-A 1.5 MM X 8.0 MM"/>
    <x v="5"/>
    <s v="EE182224X1"/>
    <n v="-12"/>
    <n v="51750"/>
    <n v="2277000"/>
    <s v="COP"/>
    <m/>
    <n v="20240333"/>
    <s v="Dr. Pedro Carballo (El Salvador-COIDES)"/>
    <m/>
    <m/>
  </r>
  <r>
    <x v="191"/>
    <x v="4"/>
    <x v="0"/>
    <x v="1"/>
    <s v="820-029"/>
    <s v="Mango anclaje rápido, corto-mini implante"/>
    <x v="1"/>
    <n v="52006"/>
    <n v="-2"/>
    <n v="647360"/>
    <n v="1942080"/>
    <s v="COP"/>
    <m/>
    <n v="20240333"/>
    <s v="Dr. Pedro Carballo (El Salvador-COIDES)"/>
    <m/>
    <m/>
  </r>
  <r>
    <x v="191"/>
    <x v="4"/>
    <x v="0"/>
    <x v="1"/>
    <s v="820-031"/>
    <s v="Extensión mini implante"/>
    <x v="2"/>
    <s v="NA"/>
    <n v="-2"/>
    <n v="102340"/>
    <n v="307020"/>
    <s v="COP"/>
    <m/>
    <n v="20240333"/>
    <s v="Dr. Pedro Carballo (El Salvador-COIDES)"/>
    <m/>
    <m/>
  </r>
  <r>
    <x v="191"/>
    <x v="9"/>
    <x v="1"/>
    <x v="1"/>
    <s v="TSXX-LOACE1508"/>
    <s v="TORNILLO SOLUTION LOGIC-A CABEZA ESFERICA 1.5 MM X 8.0 MM"/>
    <x v="13"/>
    <s v="EE182225x1"/>
    <n v="1"/>
    <n v="51750"/>
    <n v="51750"/>
    <s v="COP"/>
    <m/>
    <m/>
    <m/>
    <s v="Devolucion prestamo Virginia Hurtado 26-11"/>
    <m/>
  </r>
  <r>
    <x v="191"/>
    <x v="2"/>
    <x v="1"/>
    <x v="1"/>
    <s v="TSXX-LOA2012"/>
    <s v="TORNILLO SOLUTION LOGIC-A 2.0 MM X 12 MM"/>
    <x v="16"/>
    <s v="EE182222X1"/>
    <n v="2"/>
    <n v="51750"/>
    <n v="103500"/>
    <s v="COP"/>
    <s v="SAMPEDRO FV 150192"/>
    <m/>
    <m/>
    <m/>
    <m/>
  </r>
  <r>
    <x v="191"/>
    <x v="2"/>
    <x v="1"/>
    <x v="1"/>
    <s v="TSXX-LOA2008"/>
    <s v="TORNILLO SOLUTION LOGIC-A 2.0 MM X 8.0 MM"/>
    <x v="6"/>
    <s v="EE182213X1"/>
    <n v="8"/>
    <n v="51750"/>
    <n v="414000"/>
    <s v="COP"/>
    <s v="SAMPEDRO FV 150192"/>
    <m/>
    <m/>
    <m/>
    <m/>
  </r>
  <r>
    <x v="191"/>
    <x v="2"/>
    <x v="1"/>
    <x v="1"/>
    <s v="TSXX-LOA2010"/>
    <s v="TORNILLO SOLUTION LOGIC-A 2.0 MM X 10 MM"/>
    <x v="7"/>
    <s v="EE182212X1"/>
    <n v="4"/>
    <n v="51750"/>
    <n v="207000"/>
    <s v="COP"/>
    <s v="SAMPEDRO FV 150192"/>
    <m/>
    <m/>
    <m/>
    <m/>
  </r>
  <r>
    <x v="192"/>
    <x v="4"/>
    <x v="1"/>
    <x v="1"/>
    <s v="TSXX-LOA2020"/>
    <s v="TORNILLO SOLUTION LOGIC-A 2.0 MM X 20 MM"/>
    <x v="25"/>
    <s v="EE160216X1"/>
    <n v="-2"/>
    <n v="60750"/>
    <n v="2992500"/>
    <s v="COP"/>
    <m/>
    <n v="20240337"/>
    <s v="Yurani Mejia (Local)"/>
    <m/>
    <m/>
  </r>
  <r>
    <x v="192"/>
    <x v="4"/>
    <x v="1"/>
    <x v="1"/>
    <s v="TSXX-LOA2014"/>
    <s v="TORNILLO SOLUTION LOGIC-A 2.0 MM X 14 MM"/>
    <x v="8"/>
    <s v="EE173884X1"/>
    <n v="-2"/>
    <n v="51750"/>
    <n v="7762500"/>
    <s v="COP"/>
    <m/>
    <n v="20240337"/>
    <s v="Yurani Mejia (Local)"/>
    <m/>
    <m/>
  </r>
  <r>
    <x v="193"/>
    <x v="2"/>
    <x v="1"/>
    <x v="0"/>
    <s v="A-1PL-211508"/>
    <s v="A-1PL  Anchorage  Screw 1.5 x 8 mm, Round Hole"/>
    <x v="5"/>
    <s v="L240901701"/>
    <n v="50"/>
    <n v="14.409909909909908"/>
    <n v="720.49549549549545"/>
    <s v="USD"/>
    <s v="BioRay 20241112"/>
    <m/>
    <m/>
    <m/>
    <m/>
  </r>
  <r>
    <x v="193"/>
    <x v="2"/>
    <x v="1"/>
    <x v="0"/>
    <s v="A-1PL-212008"/>
    <s v="A-1PL  Anchorage  Screw 2.0 x 8 mm, Round Hole"/>
    <x v="6"/>
    <s v="L240714401"/>
    <n v="10"/>
    <n v="14.409909909909908"/>
    <n v="144.09909909909908"/>
    <s v="USD"/>
    <s v="BioRay 20241112"/>
    <m/>
    <m/>
    <m/>
    <m/>
  </r>
  <r>
    <x v="193"/>
    <x v="2"/>
    <x v="1"/>
    <x v="0"/>
    <s v="A-1PL-212010"/>
    <s v="A-1PL  Anchorage  Screw 2.0 x 10 mm, Round Hole"/>
    <x v="7"/>
    <s v="L240610001"/>
    <n v="35"/>
    <n v="14.409909909909908"/>
    <n v="504.3468468468468"/>
    <s v="USD"/>
    <s v="BioRay 20241112"/>
    <m/>
    <m/>
    <m/>
    <m/>
  </r>
  <r>
    <x v="193"/>
    <x v="2"/>
    <x v="1"/>
    <x v="0"/>
    <s v="A-1PL-212012"/>
    <s v="A-1PL  Anchorage  Screw 2.0 x 12 mm, Round Hole"/>
    <x v="16"/>
    <s v="L240913401"/>
    <n v="75"/>
    <n v="14.409909909909908"/>
    <n v="1080.7432432432431"/>
    <s v="USD"/>
    <s v="BioRay 20241112"/>
    <m/>
    <m/>
    <m/>
    <m/>
  </r>
  <r>
    <x v="193"/>
    <x v="2"/>
    <x v="1"/>
    <x v="0"/>
    <s v="A-1PIZC-212014"/>
    <s v="A-1P IZC  Anchorage  Screw 2.0 x 14 mm, Half Threaded, Round Hole"/>
    <x v="20"/>
    <s v="L241011901"/>
    <n v="100"/>
    <n v="18.527027027027028"/>
    <n v="1852.7027027027027"/>
    <s v="USD"/>
    <s v="BioRay 20241112"/>
    <m/>
    <m/>
    <m/>
    <m/>
  </r>
  <r>
    <x v="193"/>
    <x v="2"/>
    <x v="0"/>
    <x v="0"/>
    <n v="3308050"/>
    <s v="Handle Universal "/>
    <x v="17"/>
    <s v="NA"/>
    <n v="2"/>
    <n v="102.92792792792793"/>
    <n v="205.85585585585585"/>
    <s v="USD"/>
    <s v="BioRay 20241112"/>
    <m/>
    <m/>
    <m/>
    <m/>
  </r>
  <r>
    <x v="193"/>
    <x v="2"/>
    <x v="0"/>
    <x v="0"/>
    <n v="3318235"/>
    <s v="Universal Extension (A-1PII long blade)"/>
    <x v="2"/>
    <s v="NA"/>
    <n v="2"/>
    <n v="30.878378378378379"/>
    <n v="61.756756756756758"/>
    <s v="USD"/>
    <s v="BioRay 20241112"/>
    <m/>
    <m/>
    <m/>
    <m/>
  </r>
  <r>
    <x v="194"/>
    <x v="4"/>
    <x v="1"/>
    <x v="0"/>
    <s v="A-1PL-211508"/>
    <s v="A-1PL  Anchorage  Screw 1.5 x 8 mm, Round Hole"/>
    <x v="5"/>
    <s v="L240901701"/>
    <n v="-10"/>
    <n v="14.48404255319149"/>
    <n v="-144.84042553191489"/>
    <s v="USD"/>
    <m/>
    <n v="20240338"/>
    <s v="Dr Carlos Ramiro Llusca (Ecuador)"/>
    <m/>
    <m/>
  </r>
  <r>
    <x v="194"/>
    <x v="4"/>
    <x v="1"/>
    <x v="0"/>
    <s v="A-1PL-212010"/>
    <s v="A-1PL  Anchorage  Screw 2.0 x 10 mm, Round Hole"/>
    <x v="7"/>
    <s v="L240404601"/>
    <n v="-10"/>
    <n v="14.583333333333334"/>
    <n v="-145.83333333333334"/>
    <s v="USD"/>
    <m/>
    <n v="20240338"/>
    <s v="Dr Carlos Ramiro Llusca (Ecuador)"/>
    <m/>
    <m/>
  </r>
  <r>
    <x v="194"/>
    <x v="4"/>
    <x v="1"/>
    <x v="0"/>
    <s v="A-1PL-212014"/>
    <s v="A-1PL  Anchorage  Screw 2.0 x 14 mm, Round Hole"/>
    <x v="8"/>
    <s v="L220402701"/>
    <n v="-6"/>
    <n v="14.694879832810868"/>
    <n v="-88.169278996865202"/>
    <s v="USD"/>
    <m/>
    <n v="20240338"/>
    <s v="Dr Carlos Ramiro Llusca (Ecuador)"/>
    <m/>
    <m/>
  </r>
  <r>
    <x v="194"/>
    <x v="4"/>
    <x v="1"/>
    <x v="0"/>
    <s v="A-1PIZC-212014"/>
    <s v="A-1P IZC  Anchorage  Screw 2.0 x 14 mm, Half Threaded, Round Hole"/>
    <x v="20"/>
    <s v="L240901601"/>
    <n v="-15"/>
    <n v="18.622340425531917"/>
    <n v="-279.33510638297878"/>
    <s v="USD"/>
    <m/>
    <n v="20240338"/>
    <s v="Dr Carlos Ramiro Llusca (Ecuador)"/>
    <m/>
    <m/>
  </r>
  <r>
    <x v="194"/>
    <x v="4"/>
    <x v="1"/>
    <x v="0"/>
    <s v="A-1PIZC-212014"/>
    <s v="A-1P IZC  Anchorage  Screw 2.0 x 14 mm, Half Threaded, Round Hole"/>
    <x v="20"/>
    <s v="L241011901"/>
    <n v="-5"/>
    <n v="18.527027027027028"/>
    <n v="-92.635135135135144"/>
    <s v="USD"/>
    <m/>
    <n v="20240338"/>
    <s v="Dr Carlos Ramiro Llusca (Ecuador)"/>
    <m/>
    <m/>
  </r>
  <r>
    <x v="194"/>
    <x v="4"/>
    <x v="1"/>
    <x v="0"/>
    <s v="A-1N-211508"/>
    <s v="A-1N Anchorage screw 1.5 x 8mm, None-head, w/groove (Brackeet screw) "/>
    <x v="31"/>
    <s v="L191121001"/>
    <n v="-1"/>
    <n v="22.421917808219177"/>
    <n v="-22.421917808219177"/>
    <s v="USD"/>
    <m/>
    <n v="20240338"/>
    <s v="Dr Carlos Ramiro Llusca (Ecuador)"/>
    <m/>
    <m/>
  </r>
  <r>
    <x v="194"/>
    <x v="4"/>
    <x v="1"/>
    <x v="0"/>
    <s v="A-1N-212008"/>
    <s v="A-1N Anchorage screw 2.0 x 8mm, None-head, w/groove (Brackeet screw) "/>
    <x v="32"/>
    <s v="L200300701"/>
    <n v="-2"/>
    <n v="18"/>
    <n v="-36"/>
    <s v="USD"/>
    <m/>
    <n v="20240338"/>
    <s v="Dr Carlos Ramiro Llusca (Ecuador)"/>
    <m/>
    <m/>
  </r>
  <r>
    <x v="194"/>
    <x v="4"/>
    <x v="0"/>
    <x v="0"/>
    <s v="SMES #11"/>
    <s v="Expander First generation SMES #11"/>
    <x v="11"/>
    <m/>
    <n v="-2"/>
    <n v="73.06083650190115"/>
    <n v="-146.1216730038023"/>
    <s v="USD"/>
    <m/>
    <n v="20240338"/>
    <s v="Dr Carlos Ramiro Llusca (Ecuador)"/>
    <m/>
    <m/>
  </r>
  <r>
    <x v="194"/>
    <x v="4"/>
    <x v="1"/>
    <x v="1"/>
    <s v="TSXX-LOA1508"/>
    <s v="TORNILLO SOLUTION LOGIC-A 1.5 MM X 8.0 MM"/>
    <x v="5"/>
    <s v="EE182224X1"/>
    <n v="-5"/>
    <n v="51750"/>
    <n v="-258750"/>
    <s v="COP"/>
    <m/>
    <n v="20240338"/>
    <s v="Dr Carlos Ramiro Llusca (Ecuador)"/>
    <m/>
    <m/>
  </r>
  <r>
    <x v="194"/>
    <x v="4"/>
    <x v="1"/>
    <x v="1"/>
    <s v="TSXX-LOA2010"/>
    <s v="TORNILLO SOLUTION LOGIC-A 2.0 MM X 10 MM"/>
    <x v="7"/>
    <s v="EE180815X1"/>
    <n v="-3"/>
    <n v="51750"/>
    <n v="-155250"/>
    <s v="COP"/>
    <m/>
    <n v="20240338"/>
    <s v="Dr Carlos Ramiro Llusca (Ecuador)"/>
    <m/>
    <m/>
  </r>
  <r>
    <x v="194"/>
    <x v="4"/>
    <x v="1"/>
    <x v="0"/>
    <s v="A-1PL-212012"/>
    <s v="A-1PL  Anchorage  Screw 2.0 x 12 mm, Round Hole"/>
    <x v="16"/>
    <s v="L240530601"/>
    <n v="-30"/>
    <n v="14.569553805774278"/>
    <n v="-437.08661417322833"/>
    <s v="USD"/>
    <m/>
    <n v="20240338"/>
    <s v="Dr Carlos Ramiro Llusca (Ecuador)"/>
    <m/>
    <m/>
  </r>
  <r>
    <x v="194"/>
    <x v="4"/>
    <x v="1"/>
    <x v="1"/>
    <s v="TSXX-LOART2012"/>
    <s v="TORNILLO SOLUTION LOGIC-A ROSCA TOTAL 2.0MM X 12MM"/>
    <x v="14"/>
    <s v="EE148385X1"/>
    <n v="-8"/>
    <n v="51750"/>
    <n v="-414000"/>
    <s v="COP"/>
    <m/>
    <n v="20240338"/>
    <s v="Dr Carlos Ramiro Llusca (Ecuador)"/>
    <m/>
    <m/>
  </r>
  <r>
    <x v="194"/>
    <x v="4"/>
    <x v="1"/>
    <x v="1"/>
    <s v="TSXX-LOA2014"/>
    <s v="TORNILLO SOLUTION LOGIC-A 2.0 MM X 14 MM"/>
    <x v="8"/>
    <s v="EE173884X1"/>
    <n v="-5"/>
    <n v="51750"/>
    <n v="-258750"/>
    <s v="COP"/>
    <m/>
    <n v="20240338"/>
    <s v="Dr Carlos Ramiro Llusca (Ecuador)"/>
    <m/>
    <m/>
  </r>
  <r>
    <x v="194"/>
    <x v="4"/>
    <x v="1"/>
    <x v="1"/>
    <s v="TSXX-LOA2014"/>
    <s v="TORNILLO SOLUTION LOGIC-A 2.0 MM X 14 MM"/>
    <x v="8"/>
    <s v="EE178093X1"/>
    <n v="-5"/>
    <n v="51750"/>
    <n v="-258750"/>
    <s v="COP"/>
    <m/>
    <n v="20240338"/>
    <s v="Dr Carlos Ramiro Llusca (Ecuador)"/>
    <m/>
    <m/>
  </r>
  <r>
    <x v="194"/>
    <x v="4"/>
    <x v="1"/>
    <x v="1"/>
    <s v="TSXX-LOA2017"/>
    <s v="TORNILLO SOLUTION LOGIC-A 2.0 MM X 17 MM"/>
    <x v="12"/>
    <s v="EE148379X1"/>
    <n v="-2"/>
    <n v="51750"/>
    <n v="-103500"/>
    <s v="COP"/>
    <m/>
    <n v="20240338"/>
    <s v="Dr Carlos Ramiro Llusca (Ecuador)"/>
    <m/>
    <m/>
  </r>
  <r>
    <x v="194"/>
    <x v="4"/>
    <x v="1"/>
    <x v="1"/>
    <s v="TSXX-LOA2012"/>
    <s v="TORNILLO SOLUTION LOGIC-A 2.0 MM X 12 MM"/>
    <x v="16"/>
    <s v="EE182222X1"/>
    <n v="-20"/>
    <n v="51750"/>
    <n v="-1035000"/>
    <s v="COP"/>
    <m/>
    <n v="20240338"/>
    <s v="Dr Carlos Ramiro Llusca (Ecuador)"/>
    <m/>
    <m/>
  </r>
  <r>
    <x v="195"/>
    <x v="4"/>
    <x v="1"/>
    <x v="1"/>
    <s v="TSXX-LOA2008"/>
    <s v="TORNILLO SOLUTION LOGIC-A 2.0 MM X 8.0 MM"/>
    <x v="6"/>
    <s v="EE173887X1"/>
    <n v="-12"/>
    <n v="51750"/>
    <n v="-621000"/>
    <s v="COP"/>
    <m/>
    <n v="20240339"/>
    <s v="Julio Rodríguez (El Salvador)"/>
    <m/>
    <m/>
  </r>
  <r>
    <x v="195"/>
    <x v="4"/>
    <x v="1"/>
    <x v="1"/>
    <s v="TSXX-LOA2008"/>
    <s v="TORNILLO SOLUTION LOGIC-A 2.0 MM X 8.0 MM"/>
    <x v="6"/>
    <s v="EE174094X1"/>
    <n v="-8"/>
    <n v="51750"/>
    <n v="-414000"/>
    <s v="COP"/>
    <m/>
    <n v="20240339"/>
    <s v="Julio Rodríguez (El Salvador)"/>
    <m/>
    <m/>
  </r>
  <r>
    <x v="195"/>
    <x v="4"/>
    <x v="0"/>
    <x v="1"/>
    <s v="820-029"/>
    <s v="Mango anclaje rápido, corto-mini implante"/>
    <x v="1"/>
    <n v="52006"/>
    <n v="-2"/>
    <n v="647360"/>
    <n v="-1294720"/>
    <s v="COP"/>
    <m/>
    <n v="20240339"/>
    <s v="Julio Rodríguez (El Salvador)"/>
    <m/>
    <m/>
  </r>
  <r>
    <x v="195"/>
    <x v="4"/>
    <x v="0"/>
    <x v="1"/>
    <s v="820-031"/>
    <s v="Extensión mini implante"/>
    <x v="2"/>
    <s v="NA"/>
    <n v="-2"/>
    <n v="102340"/>
    <n v="-204680"/>
    <s v="COP"/>
    <m/>
    <n v="20240339"/>
    <s v="Julio Rodríguez (El Salvador)"/>
    <m/>
    <m/>
  </r>
  <r>
    <x v="195"/>
    <x v="4"/>
    <x v="0"/>
    <x v="0"/>
    <n v="3338235"/>
    <s v="Long Blade M"/>
    <x v="24"/>
    <s v="NA"/>
    <n v="-1"/>
    <n v="31.037234042553191"/>
    <n v="-31.037234042553191"/>
    <s v="USD"/>
    <m/>
    <n v="20240339"/>
    <s v="Julio Rodríguez (El Salvador)"/>
    <m/>
    <m/>
  </r>
  <r>
    <x v="196"/>
    <x v="2"/>
    <x v="1"/>
    <x v="0"/>
    <s v="A-1PL-212012"/>
    <s v="A-1PL  Anchorage  Screw 2.0 x 12 mm, Round Hole"/>
    <x v="16"/>
    <s v="L241000501"/>
    <n v="250"/>
    <n v="14.360205831903944"/>
    <n v="3590.0514579759861"/>
    <s v="USD"/>
    <s v="BioRay 20241125"/>
    <m/>
    <m/>
    <m/>
    <m/>
  </r>
  <r>
    <x v="196"/>
    <x v="2"/>
    <x v="0"/>
    <x v="0"/>
    <n v="3318225"/>
    <s v="Blade for Engine (A-1P 25mm)"/>
    <x v="40"/>
    <s v="NA"/>
    <n v="8"/>
    <n v="51.286449399656945"/>
    <n v="410.29159519725556"/>
    <s v="USD"/>
    <s v="BioRay 20241125"/>
    <m/>
    <m/>
    <m/>
    <m/>
  </r>
  <r>
    <x v="196"/>
    <x v="2"/>
    <x v="0"/>
    <x v="0"/>
    <n v="3318225"/>
    <s v="Blade for Engine (A-1P 50mm)"/>
    <x v="41"/>
    <s v="NA"/>
    <n v="2"/>
    <n v="51.286449399656945"/>
    <n v="102.57289879931389"/>
    <s v="USD"/>
    <s v="BioRay 20241125"/>
    <m/>
    <m/>
    <m/>
    <m/>
  </r>
  <r>
    <x v="196"/>
    <x v="2"/>
    <x v="0"/>
    <x v="0"/>
    <n v="3318235"/>
    <s v="Universal Extension (A-1PII long blade)"/>
    <x v="2"/>
    <s v="NA"/>
    <n v="40"/>
    <n v="30.771869639794168"/>
    <n v="1230.8747855917668"/>
    <s v="USD"/>
    <s v="BioRay 20241125"/>
    <m/>
    <m/>
    <m/>
    <m/>
  </r>
  <r>
    <x v="196"/>
    <x v="2"/>
    <x v="0"/>
    <x v="0"/>
    <n v="331007"/>
    <s v="Ratchet Adapter (A-1P)"/>
    <x v="42"/>
    <s v="NA"/>
    <n v="2"/>
    <n v="153.85934819897099"/>
    <n v="307.71869639794198"/>
    <s v="USD"/>
    <s v="BioRay 20241125"/>
    <m/>
    <m/>
    <m/>
    <m/>
  </r>
  <r>
    <x v="196"/>
    <x v="2"/>
    <x v="0"/>
    <x v="0"/>
    <n v="335555"/>
    <s v="Ratchet Wrench"/>
    <x v="43"/>
    <s v="NA"/>
    <n v="2"/>
    <n v="153.85934819897099"/>
    <n v="307.71869639794198"/>
    <s v="USD"/>
    <s v="BioRay 20241125"/>
    <m/>
    <m/>
    <m/>
    <m/>
  </r>
  <r>
    <x v="196"/>
    <x v="2"/>
    <x v="0"/>
    <x v="0"/>
    <s v="O-Ring"/>
    <s v="Long Blade Rubber O-ring black color (A-1PII)"/>
    <x v="44"/>
    <s v="NA"/>
    <n v="100"/>
    <n v="0.30771869639794169"/>
    <n v="30.771869639794168"/>
    <s v="USD"/>
    <s v="BioRay 20241125"/>
    <m/>
    <m/>
    <m/>
    <m/>
  </r>
  <r>
    <x v="196"/>
    <x v="9"/>
    <x v="1"/>
    <x v="0"/>
    <s v="A-1PL-212012"/>
    <s v="A-1PL  Anchorage  Screw 2.0 x 12 mm, Round Hole"/>
    <x v="16"/>
    <s v="L241000501"/>
    <n v="-3"/>
    <n v="14.360205831903944"/>
    <n v="-43.080617495711834"/>
    <s v="USD"/>
    <m/>
    <m/>
    <s v="Dra Elsa Arango"/>
    <s v="Uso Consultorio"/>
    <m/>
  </r>
  <r>
    <x v="196"/>
    <x v="1"/>
    <x v="0"/>
    <x v="0"/>
    <n v="3318225"/>
    <s v="Blade for Engine (A-1P 25mm)"/>
    <x v="40"/>
    <s v="NA"/>
    <n v="-1"/>
    <n v="51.286449399656945"/>
    <n v="-51.286449399656945"/>
    <s v="USD"/>
    <m/>
    <m/>
    <s v="Orthopremium ltda"/>
    <s v="Entregados a Orthopremium, pagados a la cuenta Dra Elsa"/>
    <m/>
  </r>
  <r>
    <x v="196"/>
    <x v="1"/>
    <x v="0"/>
    <x v="0"/>
    <n v="3318225"/>
    <s v="Blade for Engine (A-1P 50mm)"/>
    <x v="41"/>
    <s v="NA"/>
    <n v="-1"/>
    <n v="51.286449399656945"/>
    <n v="-51.286449399656945"/>
    <s v="USD"/>
    <m/>
    <m/>
    <s v="Orthopremium ltda"/>
    <s v="Entregados a Orthopremium, pagados a la cuenta Dra Elsa"/>
    <m/>
  </r>
  <r>
    <x v="196"/>
    <x v="1"/>
    <x v="1"/>
    <x v="0"/>
    <s v="A-1PL-212012"/>
    <s v="A-1PL  Anchorage  Screw 2.0 x 12 mm, Round Hole"/>
    <x v="16"/>
    <s v="L241000501"/>
    <n v="-200"/>
    <n v="14.360205831903944"/>
    <n v="-2872.0411663807886"/>
    <s v="USD"/>
    <m/>
    <m/>
    <s v="Orthopremium ltda"/>
    <s v="Entregados a Orthopremium, pagados a la cuenta Dra Elsa"/>
    <m/>
  </r>
  <r>
    <x v="196"/>
    <x v="1"/>
    <x v="0"/>
    <x v="0"/>
    <n v="3318235"/>
    <s v="Universal Extension (A-1PII long blade)"/>
    <x v="2"/>
    <s v="NA"/>
    <n v="-20"/>
    <n v="30.771869639794168"/>
    <n v="-615.4373927958834"/>
    <s v="USD"/>
    <m/>
    <m/>
    <s v="Orthopremium ltda"/>
    <s v="Entregados a Orthopremium, pagados a la cuenta Dra Elsa"/>
    <m/>
  </r>
  <r>
    <x v="196"/>
    <x v="1"/>
    <x v="0"/>
    <x v="0"/>
    <s v="O-Ring"/>
    <s v="Long Blade Rubber O-ring black color (A-1PII)"/>
    <x v="44"/>
    <s v="NA"/>
    <n v="-50"/>
    <n v="0.30771869639794169"/>
    <n v="-15.385934819897084"/>
    <s v="USD"/>
    <m/>
    <m/>
    <s v="Orthopremium ltda"/>
    <s v="Entregados a Orthopremium, pagados a la cuenta Dra Elsa"/>
    <m/>
  </r>
  <r>
    <x v="197"/>
    <x v="12"/>
    <x v="3"/>
    <x v="2"/>
    <m/>
    <m/>
    <x v="45"/>
    <m/>
    <m/>
    <m/>
    <m/>
    <m/>
    <m/>
    <m/>
    <m/>
    <m/>
    <m/>
  </r>
  <r>
    <x v="197"/>
    <x v="12"/>
    <x v="3"/>
    <x v="2"/>
    <m/>
    <m/>
    <x v="45"/>
    <m/>
    <n v="-23"/>
    <m/>
    <n v="27542500"/>
    <m/>
    <m/>
    <m/>
    <m/>
    <m/>
    <m/>
  </r>
  <r>
    <x v="197"/>
    <x v="12"/>
    <x v="3"/>
    <x v="2"/>
    <m/>
    <m/>
    <x v="45"/>
    <m/>
    <m/>
    <m/>
    <m/>
    <m/>
    <m/>
    <m/>
    <m/>
    <m/>
    <m/>
  </r>
  <r>
    <x v="197"/>
    <x v="12"/>
    <x v="3"/>
    <x v="2"/>
    <m/>
    <m/>
    <x v="45"/>
    <m/>
    <m/>
    <m/>
    <m/>
    <m/>
    <m/>
    <m/>
    <m/>
    <m/>
    <m/>
  </r>
  <r>
    <x v="197"/>
    <x v="12"/>
    <x v="3"/>
    <x v="2"/>
    <m/>
    <m/>
    <x v="45"/>
    <m/>
    <m/>
    <m/>
    <m/>
    <m/>
    <m/>
    <m/>
    <m/>
    <m/>
    <m/>
  </r>
  <r>
    <x v="197"/>
    <x v="12"/>
    <x v="3"/>
    <x v="2"/>
    <m/>
    <m/>
    <x v="45"/>
    <m/>
    <m/>
    <m/>
    <m/>
    <m/>
    <m/>
    <m/>
    <m/>
    <m/>
    <m/>
  </r>
  <r>
    <x v="197"/>
    <x v="12"/>
    <x v="3"/>
    <x v="2"/>
    <m/>
    <m/>
    <x v="45"/>
    <m/>
    <m/>
    <m/>
    <m/>
    <m/>
    <m/>
    <m/>
    <m/>
    <m/>
    <m/>
  </r>
  <r>
    <x v="197"/>
    <x v="12"/>
    <x v="3"/>
    <x v="2"/>
    <m/>
    <m/>
    <x v="45"/>
    <m/>
    <m/>
    <m/>
    <m/>
    <m/>
    <m/>
    <m/>
    <m/>
    <m/>
    <m/>
  </r>
  <r>
    <x v="197"/>
    <x v="12"/>
    <x v="3"/>
    <x v="2"/>
    <m/>
    <m/>
    <x v="45"/>
    <m/>
    <m/>
    <m/>
    <m/>
    <m/>
    <m/>
    <m/>
    <m/>
    <m/>
    <m/>
  </r>
  <r>
    <x v="197"/>
    <x v="12"/>
    <x v="3"/>
    <x v="2"/>
    <m/>
    <m/>
    <x v="45"/>
    <m/>
    <m/>
    <m/>
    <m/>
    <m/>
    <m/>
    <m/>
    <m/>
    <m/>
    <m/>
  </r>
  <r>
    <x v="197"/>
    <x v="12"/>
    <x v="3"/>
    <x v="2"/>
    <m/>
    <m/>
    <x v="45"/>
    <m/>
    <m/>
    <m/>
    <m/>
    <m/>
    <m/>
    <m/>
    <m/>
    <m/>
    <m/>
  </r>
  <r>
    <x v="197"/>
    <x v="12"/>
    <x v="3"/>
    <x v="2"/>
    <m/>
    <m/>
    <x v="45"/>
    <m/>
    <m/>
    <m/>
    <m/>
    <m/>
    <m/>
    <m/>
    <m/>
    <m/>
    <m/>
  </r>
  <r>
    <x v="197"/>
    <x v="12"/>
    <x v="3"/>
    <x v="2"/>
    <m/>
    <m/>
    <x v="45"/>
    <m/>
    <m/>
    <m/>
    <m/>
    <m/>
    <m/>
    <m/>
    <m/>
    <m/>
    <m/>
  </r>
  <r>
    <x v="197"/>
    <x v="12"/>
    <x v="3"/>
    <x v="2"/>
    <m/>
    <m/>
    <x v="45"/>
    <m/>
    <m/>
    <m/>
    <m/>
    <m/>
    <m/>
    <m/>
    <m/>
    <m/>
    <m/>
  </r>
  <r>
    <x v="197"/>
    <x v="12"/>
    <x v="3"/>
    <x v="2"/>
    <m/>
    <m/>
    <x v="45"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C57C3E-9519-4A78-ACE5-34172CC29F53}" name="PivotTable19" cacheId="606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outline="1" outlineData="1" multipleFieldFilters="0">
  <location ref="A4:E27" firstHeaderRow="1" firstDataRow="2" firstDataCol="1" rowPageCount="1" colPageCount="1"/>
  <pivotFields count="17">
    <pivotField axis="axisRow" numFmtId="16" multipleItemSelectionAllowed="1" showAll="0">
      <items count="58">
        <item x="0"/>
        <item x="3"/>
        <item x="4"/>
        <item x="7"/>
        <item x="8"/>
        <item x="9"/>
        <item x="10"/>
        <item x="11"/>
        <item x="12"/>
        <item x="13"/>
        <item x="14"/>
        <item x="1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2"/>
        <item x="30"/>
        <item x="31"/>
        <item x="33"/>
        <item x="34"/>
        <item x="35"/>
        <item x="36"/>
        <item x="38"/>
        <item x="55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6"/>
        <item x="2"/>
        <item x="5"/>
        <item x="6"/>
        <item x="37"/>
        <item t="default"/>
      </items>
    </pivotField>
    <pivotField axis="axisPage" showAll="0">
      <items count="10">
        <item x="6"/>
        <item x="5"/>
        <item x="8"/>
        <item x="0"/>
        <item x="3"/>
        <item x="1"/>
        <item x="2"/>
        <item x="4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Col" showAll="0">
      <items count="6">
        <item x="2"/>
        <item x="1"/>
        <item x="3"/>
        <item x="0"/>
        <item x="4"/>
        <item t="default"/>
      </items>
    </pivotField>
  </pivotFields>
  <rowFields count="1">
    <field x="0"/>
  </rowFields>
  <rowItems count="22">
    <i>
      <x v="2"/>
    </i>
    <i>
      <x v="7"/>
    </i>
    <i>
      <x v="8"/>
    </i>
    <i>
      <x v="9"/>
    </i>
    <i>
      <x v="11"/>
    </i>
    <i>
      <x v="16"/>
    </i>
    <i>
      <x v="17"/>
    </i>
    <i>
      <x v="20"/>
    </i>
    <i>
      <x v="22"/>
    </i>
    <i>
      <x v="23"/>
    </i>
    <i>
      <x v="25"/>
    </i>
    <i>
      <x v="29"/>
    </i>
    <i>
      <x v="32"/>
    </i>
    <i>
      <x v="34"/>
    </i>
    <i>
      <x v="39"/>
    </i>
    <i>
      <x v="40"/>
    </i>
    <i>
      <x v="42"/>
    </i>
    <i>
      <x v="44"/>
    </i>
    <i>
      <x v="45"/>
    </i>
    <i>
      <x v="51"/>
    </i>
    <i>
      <x v="52"/>
    </i>
    <i t="grand">
      <x/>
    </i>
  </rowItems>
  <colFields count="1">
    <field x="16"/>
  </colFields>
  <colItems count="4">
    <i>
      <x/>
    </i>
    <i>
      <x v="1"/>
    </i>
    <i>
      <x v="2"/>
    </i>
    <i t="grand">
      <x/>
    </i>
  </colItems>
  <pageFields count="1">
    <pageField fld="1" item="7" hier="-1"/>
  </pageFields>
  <dataFields count="1">
    <dataField name="Sum of Total Cost" fld="10" baseField="2" baseItem="0" numFmtId="165"/>
  </dataFields>
  <pivotTableStyleInfo name="PivotStyleLight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74F71D-D085-4D62-BFC2-FAAF9CAB9891}" name="PivotTable1" cacheId="600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outline="1" outlineData="1" multipleFieldFilters="0">
  <location ref="H4:K57" firstHeaderRow="1" firstDataRow="2" firstDataCol="1" rowPageCount="1" colPageCount="1"/>
  <pivotFields count="17">
    <pivotField axis="axisRow" numFmtId="16" multipleItemSelectionAllowed="1" showAl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axis="axisPage" showAll="0">
      <items count="10">
        <item x="6"/>
        <item x="5"/>
        <item x="8"/>
        <item x="0"/>
        <item x="3"/>
        <item x="1"/>
        <item x="2"/>
        <item x="4"/>
        <item x="7"/>
        <item t="default"/>
      </items>
    </pivotField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Row" showAll="0">
      <items count="6">
        <item x="2"/>
        <item x="1"/>
        <item x="3"/>
        <item x="0"/>
        <item x="4"/>
        <item t="default"/>
      </items>
    </pivotField>
  </pivotFields>
  <rowFields count="2">
    <field x="16"/>
    <field x="0"/>
  </rowFields>
  <rowItems count="52">
    <i>
      <x/>
    </i>
    <i r="1">
      <x v="2"/>
    </i>
    <i r="1">
      <x v="11"/>
    </i>
    <i r="1">
      <x v="23"/>
    </i>
    <i r="1">
      <x v="25"/>
    </i>
    <i r="1">
      <x v="26"/>
    </i>
    <i r="1">
      <x v="35"/>
    </i>
    <i r="1">
      <x v="43"/>
    </i>
    <i r="1">
      <x v="45"/>
    </i>
    <i r="1">
      <x v="56"/>
    </i>
    <i r="1">
      <x v="58"/>
    </i>
    <i r="1">
      <x v="65"/>
    </i>
    <i r="1">
      <x v="67"/>
    </i>
    <i r="1">
      <x v="71"/>
    </i>
    <i r="1">
      <x v="72"/>
    </i>
    <i r="1">
      <x v="77"/>
    </i>
    <i r="1">
      <x v="78"/>
    </i>
    <i r="1">
      <x v="81"/>
    </i>
    <i r="1">
      <x v="83"/>
    </i>
    <i r="1">
      <x v="94"/>
    </i>
    <i>
      <x v="1"/>
    </i>
    <i r="1">
      <x v="1"/>
    </i>
    <i r="1">
      <x v="2"/>
    </i>
    <i r="1">
      <x v="4"/>
    </i>
    <i r="1">
      <x v="12"/>
    </i>
    <i r="1">
      <x v="19"/>
    </i>
    <i r="1">
      <x v="25"/>
    </i>
    <i r="1">
      <x v="26"/>
    </i>
    <i r="1">
      <x v="28"/>
    </i>
    <i r="1">
      <x v="31"/>
    </i>
    <i r="1">
      <x v="38"/>
    </i>
    <i r="1">
      <x v="42"/>
    </i>
    <i r="1">
      <x v="45"/>
    </i>
    <i r="1">
      <x v="47"/>
    </i>
    <i r="1">
      <x v="48"/>
    </i>
    <i r="1">
      <x v="54"/>
    </i>
    <i r="1">
      <x v="56"/>
    </i>
    <i r="1">
      <x v="62"/>
    </i>
    <i r="1">
      <x v="68"/>
    </i>
    <i r="1">
      <x v="73"/>
    </i>
    <i r="1">
      <x v="76"/>
    </i>
    <i r="1">
      <x v="84"/>
    </i>
    <i r="1">
      <x v="87"/>
    </i>
    <i>
      <x v="2"/>
    </i>
    <i r="1">
      <x v="13"/>
    </i>
    <i r="1">
      <x v="20"/>
    </i>
    <i r="1">
      <x v="57"/>
    </i>
    <i r="1">
      <x v="94"/>
    </i>
    <i r="1">
      <x v="95"/>
    </i>
    <i>
      <x v="3"/>
    </i>
    <i r="1">
      <x v="82"/>
    </i>
    <i t="grand">
      <x/>
    </i>
  </rowItems>
  <colFields count="1">
    <field x="3"/>
  </colFields>
  <colItems count="3">
    <i>
      <x/>
    </i>
    <i>
      <x v="1"/>
    </i>
    <i t="grand">
      <x/>
    </i>
  </colItems>
  <pageFields count="1">
    <pageField fld="1" item="7" hier="-1"/>
  </pageFields>
  <dataFields count="1">
    <dataField name="Sum of Total Cost" fld="10" baseField="2" baseItem="0" numFmtId="165"/>
  </dataFields>
  <pivotTableStyleInfo name="PivotStyleLight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B64F13-8D6F-4EAA-9525-61433AAA82B9}" name="PivotTable2" cacheId="593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compact="0" compactData="0" multipleFieldFilters="0">
  <location ref="M5:P40" firstHeaderRow="1" firstDataRow="1" firstDataCol="3" rowPageCount="2" colPageCount="1"/>
  <pivotFields count="16">
    <pivotField compact="0" numFmtId="16" outline="0" multipleItemSelectionAllowed="1" showAll="0" defaultSubtotal="0"/>
    <pivotField axis="axisPage" compact="0" outline="0" showAll="0" defaultSubtotal="0">
      <items count="10">
        <item x="6"/>
        <item x="5"/>
        <item x="8"/>
        <item x="0"/>
        <item x="3"/>
        <item x="1"/>
        <item x="2"/>
        <item x="4"/>
        <item x="7"/>
        <item m="1" x="9"/>
      </items>
    </pivotField>
    <pivotField axis="axisRow" compact="0" outline="0" showAll="0" defaultSubtotal="0">
      <items count="4">
        <item x="1"/>
        <item x="0"/>
        <item x="2"/>
        <item m="1" x="3"/>
      </items>
    </pivotField>
    <pivotField axis="axisPage" compact="0" outline="0" showAll="0" defaultSubtotal="0">
      <items count="3">
        <item x="1"/>
        <item x="0"/>
        <item m="1" x="2"/>
      </items>
    </pivotField>
    <pivotField axis="axisRow" compact="0" outline="0" showAll="0" defaultSubtotal="0">
      <items count="45">
        <item x="21"/>
        <item x="0"/>
        <item x="23"/>
        <item x="29"/>
        <item x="32"/>
        <item x="28"/>
        <item x="18"/>
        <item x="26"/>
        <item x="31"/>
        <item x="1"/>
        <item x="2"/>
        <item x="30"/>
        <item x="38"/>
        <item x="39"/>
        <item x="24"/>
        <item x="22"/>
        <item x="4"/>
        <item x="5"/>
        <item x="6"/>
        <item x="25"/>
        <item x="20"/>
        <item x="8"/>
        <item x="9"/>
        <item x="3"/>
        <item x="10"/>
        <item x="11"/>
        <item x="12"/>
        <item x="13"/>
        <item x="7"/>
        <item x="19"/>
        <item x="14"/>
        <item x="15"/>
        <item x="33"/>
        <item x="34"/>
        <item x="35"/>
        <item x="36"/>
        <item x="37"/>
        <item x="16"/>
        <item x="17"/>
        <item x="27"/>
        <item x="40"/>
        <item x="41"/>
        <item x="42"/>
        <item x="43"/>
        <item x="44"/>
      </items>
    </pivotField>
    <pivotField compact="0" outline="0" showAll="0" defaultSubtotal="0"/>
    <pivotField axis="axisRow" compact="0" outline="0" showAll="0" defaultSubtotal="0">
      <items count="40">
        <item x="3"/>
        <item x="4"/>
        <item x="5"/>
        <item x="7"/>
        <item x="16"/>
        <item x="14"/>
        <item x="8"/>
        <item x="12"/>
        <item x="6"/>
        <item x="19"/>
        <item x="0"/>
        <item x="13"/>
        <item x="10"/>
        <item x="11"/>
        <item x="2"/>
        <item x="17"/>
        <item x="20"/>
        <item x="18"/>
        <item x="24"/>
        <item x="1"/>
        <item m="1" x="38"/>
        <item x="9"/>
        <item x="23"/>
        <item x="21"/>
        <item x="22"/>
        <item x="15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m="1" x="39"/>
        <item x="37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3">
    <field x="2"/>
    <field x="6"/>
    <field x="4"/>
  </rowFields>
  <rowItems count="35">
    <i>
      <x/>
      <x/>
      <x v="23"/>
    </i>
    <i r="1">
      <x v="1"/>
      <x v="16"/>
    </i>
    <i r="1">
      <x v="2"/>
      <x v="17"/>
    </i>
    <i r="2">
      <x v="26"/>
    </i>
    <i r="1">
      <x v="3"/>
      <x v="19"/>
    </i>
    <i r="2">
      <x v="28"/>
    </i>
    <i r="1">
      <x v="4"/>
      <x v="20"/>
    </i>
    <i r="2">
      <x v="29"/>
    </i>
    <i r="1">
      <x v="5"/>
      <x v="38"/>
    </i>
    <i r="1">
      <x v="6"/>
      <x v="21"/>
    </i>
    <i r="2">
      <x v="30"/>
    </i>
    <i r="1">
      <x v="7"/>
      <x v="31"/>
    </i>
    <i r="1">
      <x v="8"/>
      <x v="18"/>
    </i>
    <i r="2">
      <x v="27"/>
    </i>
    <i r="1">
      <x v="11"/>
      <x v="37"/>
    </i>
    <i r="1">
      <x v="16"/>
      <x v="14"/>
    </i>
    <i r="1">
      <x v="17"/>
      <x v="15"/>
    </i>
    <i r="1">
      <x v="21"/>
      <x v="22"/>
    </i>
    <i r="1">
      <x v="23"/>
      <x v="39"/>
    </i>
    <i r="1">
      <x v="27"/>
      <x v="33"/>
    </i>
    <i r="1">
      <x v="28"/>
      <x v="34"/>
    </i>
    <i r="1">
      <x v="32"/>
      <x v="12"/>
    </i>
    <i>
      <x v="1"/>
      <x v="9"/>
      <x v="2"/>
    </i>
    <i r="2">
      <x v="11"/>
    </i>
    <i r="1">
      <x v="10"/>
      <x v="1"/>
    </i>
    <i r="1">
      <x v="14"/>
      <x v="3"/>
    </i>
    <i r="2">
      <x v="10"/>
    </i>
    <i r="1">
      <x v="15"/>
      <x/>
    </i>
    <i r="1">
      <x v="18"/>
      <x v="4"/>
    </i>
    <i r="1">
      <x v="19"/>
      <x v="9"/>
    </i>
    <i r="1">
      <x v="22"/>
      <x v="8"/>
    </i>
    <i r="1">
      <x v="24"/>
      <x v="5"/>
    </i>
    <i r="1">
      <x v="25"/>
      <x v="7"/>
    </i>
    <i r="1">
      <x v="31"/>
      <x v="7"/>
    </i>
    <i t="grand">
      <x/>
    </i>
  </rowItems>
  <colItems count="1">
    <i/>
  </colItems>
  <pageFields count="2">
    <pageField fld="1" item="7" hier="-1"/>
    <pageField fld="3" hier="-1"/>
  </pageFields>
  <dataFields count="1">
    <dataField name="Average of Unit Cost" fld="9" subtotal="average" baseField="6" baseItem="1" numFmtId="3"/>
  </dataFields>
  <pivotTableStyleInfo name="PivotStyleLight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3B6525-9F1F-4FBC-AEDC-91546A991F6A}" name="PivotTable2" cacheId="614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outline="1" outlineData="1" multipleFieldFilters="0">
  <location ref="A5:T28" firstHeaderRow="1" firstDataRow="4" firstDataCol="1" rowPageCount="2" colPageCount="1"/>
  <pivotFields count="19">
    <pivotField axis="axisCol" numFmtId="16" multipleItemSelectionAllowed="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5">
        <item x="6"/>
        <item x="5"/>
        <item x="8"/>
        <item x="0"/>
        <item x="3"/>
        <item x="1"/>
        <item x="2"/>
        <item x="4"/>
        <item x="7"/>
        <item x="12"/>
        <item x="10"/>
        <item x="11"/>
        <item x="9"/>
        <item m="1" x="13"/>
        <item t="default"/>
      </items>
    </pivotField>
    <pivotField axis="axisRow" showAll="0">
      <items count="7">
        <item x="1"/>
        <item x="0"/>
        <item x="3"/>
        <item x="2"/>
        <item m="1" x="4"/>
        <item m="1" x="5"/>
        <item t="default"/>
      </items>
    </pivotField>
    <pivotField axis="axisPage" multipleItemSelectionAllowed="1" showAll="0">
      <items count="4">
        <item x="1"/>
        <item h="1" x="0"/>
        <item h="1" x="2"/>
        <item t="default"/>
      </items>
    </pivotField>
    <pivotField showAll="0"/>
    <pivotField showAll="0"/>
    <pivotField axis="axisRow" showAll="0">
      <items count="50">
        <item x="3"/>
        <item x="4"/>
        <item x="5"/>
        <item x="31"/>
        <item x="7"/>
        <item x="16"/>
        <item x="14"/>
        <item x="8"/>
        <item x="12"/>
        <item x="25"/>
        <item x="26"/>
        <item x="27"/>
        <item x="28"/>
        <item x="29"/>
        <item x="6"/>
        <item x="32"/>
        <item x="19"/>
        <item x="0"/>
        <item x="13"/>
        <item x="10"/>
        <item x="11"/>
        <item x="15"/>
        <item x="30"/>
        <item x="2"/>
        <item x="17"/>
        <item x="20"/>
        <item x="18"/>
        <item x="24"/>
        <item x="1"/>
        <item m="1" x="48"/>
        <item x="9"/>
        <item x="23"/>
        <item x="21"/>
        <item x="22"/>
        <item x="45"/>
        <item x="33"/>
        <item x="34"/>
        <item x="35"/>
        <item x="36"/>
        <item x="37"/>
        <item x="38"/>
        <item x="39"/>
        <item m="1" x="47"/>
        <item m="1" x="46"/>
        <item x="40"/>
        <item x="41"/>
        <item x="42"/>
        <item x="43"/>
        <item x="44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7">
        <item sd="0" x="0"/>
        <item x="1"/>
        <item x="2"/>
        <item x="3"/>
        <item x="4"/>
        <item x="5"/>
        <item t="default"/>
      </items>
    </pivotField>
    <pivotField axis="axisCol" showAll="0">
      <items count="6">
        <item sd="0" x="0"/>
        <item sd="0" x="1"/>
        <item sd="0" x="2"/>
        <item x="3"/>
        <item x="4"/>
        <item t="default"/>
      </items>
    </pivotField>
  </pivotFields>
  <rowFields count="2">
    <field x="2"/>
    <field x="6"/>
  </rowFields>
  <rowItems count="20">
    <i>
      <x/>
    </i>
    <i r="1">
      <x v="2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8"/>
    </i>
    <i>
      <x v="1"/>
    </i>
    <i r="1">
      <x v="16"/>
    </i>
    <i r="1">
      <x v="23"/>
    </i>
    <i r="1">
      <x v="28"/>
    </i>
    <i r="1">
      <x v="31"/>
    </i>
    <i t="grand">
      <x/>
    </i>
  </rowItems>
  <colFields count="3">
    <field x="18"/>
    <field x="17"/>
    <field x="0"/>
  </colFields>
  <colItems count="19">
    <i>
      <x v="2"/>
    </i>
    <i>
      <x v="3"/>
      <x v="1"/>
      <x v="1"/>
    </i>
    <i r="2">
      <x v="2"/>
    </i>
    <i r="2">
      <x v="3"/>
    </i>
    <i t="default" r="1">
      <x v="1"/>
    </i>
    <i r="1">
      <x v="2"/>
      <x v="4"/>
    </i>
    <i r="2">
      <x v="5"/>
    </i>
    <i r="2">
      <x v="6"/>
    </i>
    <i t="default" r="1">
      <x v="2"/>
    </i>
    <i r="1">
      <x v="3"/>
      <x v="7"/>
    </i>
    <i r="2">
      <x v="8"/>
    </i>
    <i r="2">
      <x v="9"/>
    </i>
    <i t="default" r="1">
      <x v="3"/>
    </i>
    <i r="1">
      <x v="4"/>
      <x v="10"/>
    </i>
    <i r="2">
      <x v="11"/>
    </i>
    <i r="2">
      <x v="12"/>
    </i>
    <i t="default" r="1">
      <x v="4"/>
    </i>
    <i t="default">
      <x v="3"/>
    </i>
    <i t="grand">
      <x/>
    </i>
  </colItems>
  <pageFields count="2">
    <pageField fld="3" hier="-1"/>
    <pageField fld="1" item="7" hier="-1"/>
  </pageFields>
  <dataFields count="1">
    <dataField name="Sum of Quantity" fld="8" baseField="4" baseItem="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7EA25E-7EE9-4ED0-87F1-798B725BB0C1}" name="TablaDinámica3" cacheId="56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G390" firstHeaderRow="1" firstDataRow="3" firstDataCol="1"/>
  <pivotFields count="20">
    <pivotField axis="axisRow" numFmtId="16" showAll="0">
      <items count="198">
        <item x="0"/>
        <item x="3"/>
        <item x="4"/>
        <item x="7"/>
        <item x="8"/>
        <item x="9"/>
        <item x="10"/>
        <item x="11"/>
        <item x="12"/>
        <item x="13"/>
        <item x="37"/>
        <item x="14"/>
        <item x="1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2"/>
        <item x="30"/>
        <item x="31"/>
        <item x="33"/>
        <item x="34"/>
        <item x="35"/>
        <item x="36"/>
        <item x="38"/>
        <item x="55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6"/>
        <item x="58"/>
        <item x="57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4"/>
        <item x="71"/>
        <item x="72"/>
        <item x="73"/>
        <item x="75"/>
        <item x="76"/>
        <item x="77"/>
        <item x="78"/>
        <item x="79"/>
        <item x="80"/>
        <item x="81"/>
        <item x="82"/>
        <item x="89"/>
        <item x="83"/>
        <item x="84"/>
        <item x="85"/>
        <item x="86"/>
        <item x="87"/>
        <item x="88"/>
        <item x="2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9"/>
        <item x="106"/>
        <item x="108"/>
        <item x="107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5"/>
        <item x="179"/>
        <item x="180"/>
        <item x="181"/>
        <item x="182"/>
        <item x="183"/>
        <item x="184"/>
        <item x="185"/>
        <item x="186"/>
        <item x="6"/>
        <item x="187"/>
        <item x="188"/>
        <item x="189"/>
        <item x="190"/>
        <item x="191"/>
        <item x="192"/>
        <item x="193"/>
        <item x="194"/>
        <item x="195"/>
        <item x="196"/>
        <item t="default"/>
      </items>
    </pivotField>
    <pivotField showAll="0"/>
    <pivotField axis="axisRow" showAll="0">
      <items count="4">
        <item x="1"/>
        <item x="0"/>
        <item x="2"/>
        <item t="default"/>
      </items>
    </pivotField>
    <pivotField axis="axisCol" showAll="0">
      <items count="3">
        <item x="1"/>
        <item x="0"/>
        <item t="default"/>
      </items>
    </pivotField>
    <pivotField showAll="0"/>
    <pivotField axis="axisRow" showAll="0">
      <items count="63">
        <item x="41"/>
        <item sd="0" x="56"/>
        <item sd="0" x="42"/>
        <item x="43"/>
        <item x="9"/>
        <item x="24"/>
        <item x="22"/>
        <item sd="0" x="3"/>
        <item sd="0" x="4"/>
        <item sd="0" x="5"/>
        <item sd="0" x="25"/>
        <item sd="0" x="20"/>
        <item sd="0" x="8"/>
        <item x="6"/>
        <item x="23"/>
        <item x="57"/>
        <item x="58"/>
        <item x="54"/>
        <item x="0"/>
        <item x="10"/>
        <item x="11"/>
        <item x="18"/>
        <item x="32"/>
        <item x="2"/>
        <item x="52"/>
        <item x="51"/>
        <item x="50"/>
        <item x="55"/>
        <item x="21"/>
        <item x="53"/>
        <item x="34"/>
        <item x="61"/>
        <item x="1"/>
        <item x="33"/>
        <item x="59"/>
        <item x="60"/>
        <item sd="0" x="12"/>
        <item sd="0" x="7"/>
        <item sd="0" x="19"/>
        <item sd="0" x="14"/>
        <item sd="0" x="15"/>
        <item sd="0" x="44"/>
        <item sd="0" x="35"/>
        <item sd="0" x="45"/>
        <item x="36"/>
        <item sd="0" x="46"/>
        <item sd="0" x="37"/>
        <item x="47"/>
        <item x="38"/>
        <item x="48"/>
        <item x="39"/>
        <item x="13"/>
        <item x="26"/>
        <item x="31"/>
        <item x="16"/>
        <item sd="0" x="28"/>
        <item sd="0" x="40"/>
        <item sd="0" x="17"/>
        <item x="49"/>
        <item x="30"/>
        <item x="27"/>
        <item x="29"/>
        <item t="default"/>
      </items>
    </pivotField>
    <pivotField axis="axisRow" showAll="0">
      <items count="46">
        <item x="3"/>
        <item x="4"/>
        <item x="39"/>
        <item x="5"/>
        <item x="31"/>
        <item x="7"/>
        <item x="16"/>
        <item x="14"/>
        <item x="8"/>
        <item x="12"/>
        <item x="25"/>
        <item x="26"/>
        <item x="27"/>
        <item x="28"/>
        <item x="29"/>
        <item x="6"/>
        <item x="32"/>
        <item x="19"/>
        <item x="40"/>
        <item x="41"/>
        <item x="38"/>
        <item x="0"/>
        <item x="13"/>
        <item x="10"/>
        <item x="11"/>
        <item x="15"/>
        <item x="30"/>
        <item x="2"/>
        <item x="36"/>
        <item x="35"/>
        <item x="34"/>
        <item x="17"/>
        <item x="20"/>
        <item x="18"/>
        <item x="37"/>
        <item x="24"/>
        <item x="1"/>
        <item x="44"/>
        <item x="33"/>
        <item x="42"/>
        <item x="43"/>
        <item x="9"/>
        <item x="23"/>
        <item x="21"/>
        <item x="22"/>
        <item t="default"/>
      </items>
    </pivotField>
    <pivotField showAll="0"/>
    <pivotField dataField="1" numFmtId="164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axis="axisRow" showAll="0" defaultSubtotal="0">
      <items count="14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x="12"/>
        <item sd="0" x="13"/>
      </items>
    </pivotField>
    <pivotField axis="axisRow" showAll="0" defaultSubtotal="0">
      <items count="6">
        <item sd="0" x="0"/>
        <item x="1"/>
        <item x="2"/>
        <item x="3"/>
        <item x="4"/>
        <item sd="0" x="5"/>
      </items>
    </pivotField>
    <pivotField axis="axisRow" showAll="0" defaultSubtotal="0">
      <items count="5">
        <item sd="0" x="0"/>
        <item x="1"/>
        <item x="2"/>
        <item x="3"/>
        <item sd="0" x="4"/>
      </items>
    </pivotField>
  </pivotFields>
  <rowFields count="7">
    <field x="19"/>
    <field x="18"/>
    <field x="17"/>
    <field x="0"/>
    <field x="2"/>
    <field x="6"/>
    <field x="5"/>
  </rowFields>
  <rowItems count="385">
    <i>
      <x v="1"/>
    </i>
    <i r="1">
      <x v="4"/>
    </i>
    <i r="2">
      <x v="12"/>
    </i>
    <i r="3">
      <x/>
    </i>
    <i r="4">
      <x/>
    </i>
    <i r="5">
      <x/>
    </i>
    <i r="6">
      <x v="7"/>
    </i>
    <i r="5">
      <x v="1"/>
    </i>
    <i r="6">
      <x v="8"/>
    </i>
    <i r="5">
      <x v="3"/>
    </i>
    <i r="6">
      <x v="9"/>
    </i>
    <i r="6">
      <x v="36"/>
    </i>
    <i r="5">
      <x v="5"/>
    </i>
    <i r="6">
      <x v="10"/>
    </i>
    <i r="5">
      <x v="6"/>
    </i>
    <i r="6">
      <x v="11"/>
    </i>
    <i r="6">
      <x v="38"/>
    </i>
    <i r="5">
      <x v="7"/>
    </i>
    <i r="6">
      <x v="57"/>
    </i>
    <i r="5">
      <x v="8"/>
    </i>
    <i r="6">
      <x v="12"/>
    </i>
    <i r="6">
      <x v="39"/>
    </i>
    <i r="5">
      <x v="9"/>
    </i>
    <i r="6">
      <x v="40"/>
    </i>
    <i r="5">
      <x v="15"/>
    </i>
    <i r="6">
      <x v="13"/>
    </i>
    <i r="6">
      <x v="51"/>
    </i>
    <i r="5">
      <x v="22"/>
    </i>
    <i r="6">
      <x v="54"/>
    </i>
    <i r="5">
      <x v="41"/>
    </i>
    <i r="6">
      <x v="4"/>
    </i>
    <i r="4">
      <x v="1"/>
    </i>
    <i r="5">
      <x v="21"/>
    </i>
    <i r="6">
      <x v="18"/>
    </i>
    <i r="5">
      <x v="23"/>
    </i>
    <i r="6">
      <x v="19"/>
    </i>
    <i r="5">
      <x v="24"/>
    </i>
    <i r="6">
      <x v="20"/>
    </i>
    <i r="5">
      <x v="25"/>
    </i>
    <i r="6">
      <x v="21"/>
    </i>
    <i r="5">
      <x v="27"/>
    </i>
    <i r="6">
      <x v="23"/>
    </i>
    <i r="5">
      <x v="36"/>
    </i>
    <i r="6">
      <x v="32"/>
    </i>
    <i r="3">
      <x v="1"/>
    </i>
    <i r="4">
      <x/>
    </i>
    <i r="5">
      <x v="5"/>
    </i>
    <i r="6">
      <x v="10"/>
    </i>
    <i r="5">
      <x v="15"/>
    </i>
    <i r="6">
      <x v="13"/>
    </i>
    <i r="3">
      <x v="2"/>
    </i>
    <i r="4">
      <x/>
    </i>
    <i r="5">
      <x v="3"/>
    </i>
    <i r="6">
      <x v="9"/>
    </i>
    <i r="5">
      <x v="5"/>
    </i>
    <i r="6">
      <x v="10"/>
    </i>
    <i r="5">
      <x v="6"/>
    </i>
    <i r="6">
      <x v="11"/>
    </i>
    <i r="5">
      <x v="8"/>
    </i>
    <i r="6">
      <x v="12"/>
    </i>
    <i r="5">
      <x v="15"/>
    </i>
    <i r="6">
      <x v="13"/>
    </i>
    <i r="5">
      <x v="33"/>
    </i>
    <i r="6">
      <x v="6"/>
    </i>
    <i r="4">
      <x v="1"/>
    </i>
    <i r="5">
      <x v="31"/>
    </i>
    <i r="6">
      <x v="28"/>
    </i>
    <i>
      <x v="2"/>
    </i>
    <i r="1">
      <x v="1"/>
    </i>
    <i r="2">
      <x v="1"/>
    </i>
    <i r="3">
      <x v="3"/>
    </i>
    <i r="4">
      <x/>
    </i>
    <i r="5">
      <x v="8"/>
    </i>
    <i r="6">
      <x v="39"/>
    </i>
    <i r="3">
      <x v="4"/>
    </i>
    <i r="4">
      <x/>
    </i>
    <i r="5">
      <x v="8"/>
    </i>
    <i r="6">
      <x v="39"/>
    </i>
    <i r="3">
      <x v="5"/>
    </i>
    <i r="4">
      <x v="1"/>
    </i>
    <i r="5">
      <x v="17"/>
    </i>
    <i r="6">
      <x v="14"/>
    </i>
    <i r="3">
      <x v="6"/>
    </i>
    <i r="4">
      <x/>
    </i>
    <i r="5">
      <x v="6"/>
    </i>
    <i r="6">
      <x v="38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 r="3">
      <x v="90"/>
    </i>
    <i r="4">
      <x/>
    </i>
    <i r="5">
      <x v="3"/>
    </i>
    <i r="6">
      <x v="9"/>
    </i>
    <i r="5">
      <x v="4"/>
    </i>
    <i r="6">
      <x v="2"/>
    </i>
    <i r="5">
      <x v="5"/>
    </i>
    <i r="6">
      <x v="10"/>
    </i>
    <i r="6">
      <x v="37"/>
    </i>
    <i r="5">
      <x v="6"/>
    </i>
    <i r="6">
      <x v="11"/>
    </i>
    <i r="6">
      <x v="38"/>
    </i>
    <i r="5">
      <x v="7"/>
    </i>
    <i r="6">
      <x v="57"/>
    </i>
    <i r="5">
      <x v="8"/>
    </i>
    <i r="6">
      <x v="12"/>
    </i>
    <i r="6">
      <x v="39"/>
    </i>
    <i r="5">
      <x v="9"/>
    </i>
    <i r="6">
      <x v="40"/>
    </i>
    <i r="5">
      <x v="15"/>
    </i>
    <i r="6">
      <x v="51"/>
    </i>
    <i r="5">
      <x v="16"/>
    </i>
    <i r="6">
      <x v="3"/>
    </i>
    <i r="5">
      <x v="32"/>
    </i>
    <i r="6">
      <x v="5"/>
    </i>
    <i r="5">
      <x v="33"/>
    </i>
    <i r="6">
      <x v="6"/>
    </i>
    <i r="4">
      <x v="1"/>
    </i>
    <i r="5">
      <x v="17"/>
    </i>
    <i r="6">
      <x v="14"/>
    </i>
    <i r="5">
      <x v="26"/>
    </i>
    <i r="6">
      <x/>
    </i>
    <i r="5">
      <x v="27"/>
    </i>
    <i r="6">
      <x v="59"/>
    </i>
    <i r="5">
      <x v="31"/>
    </i>
    <i r="6">
      <x v="28"/>
    </i>
    <i r="5">
      <x v="34"/>
    </i>
    <i r="6">
      <x v="29"/>
    </i>
    <i r="5">
      <x v="44"/>
    </i>
    <i r="6">
      <x v="61"/>
    </i>
    <i r="4">
      <x v="2"/>
    </i>
    <i r="5">
      <x v="28"/>
    </i>
    <i r="6">
      <x v="24"/>
    </i>
    <i r="5">
      <x v="29"/>
    </i>
    <i r="6">
      <x v="25"/>
    </i>
    <i r="5">
      <x v="30"/>
    </i>
    <i r="6">
      <x v="26"/>
    </i>
    <i r="3">
      <x v="91"/>
    </i>
    <i r="4">
      <x/>
    </i>
    <i r="5">
      <x v="6"/>
    </i>
    <i r="6">
      <x v="38"/>
    </i>
    <i r="3">
      <x v="92"/>
    </i>
    <i r="4">
      <x/>
    </i>
    <i r="5">
      <x v="3"/>
    </i>
    <i r="6">
      <x v="9"/>
    </i>
    <i r="5">
      <x v="5"/>
    </i>
    <i r="6">
      <x v="10"/>
    </i>
    <i r="5">
      <x v="6"/>
    </i>
    <i r="6">
      <x v="11"/>
    </i>
    <i r="5">
      <x v="11"/>
    </i>
    <i r="6">
      <x v="43"/>
    </i>
    <i r="5">
      <x v="12"/>
    </i>
    <i r="6">
      <x v="45"/>
    </i>
    <i r="5">
      <x v="32"/>
    </i>
    <i r="6">
      <x v="5"/>
    </i>
    <i r="5">
      <x v="33"/>
    </i>
    <i r="6">
      <x v="6"/>
    </i>
    <i r="3">
      <x v="93"/>
    </i>
    <i r="4">
      <x/>
    </i>
    <i r="5">
      <x v="3"/>
    </i>
    <i r="6">
      <x v="36"/>
    </i>
    <i r="5">
      <x v="5"/>
    </i>
    <i r="6">
      <x v="37"/>
    </i>
    <i r="5">
      <x v="6"/>
    </i>
    <i r="6">
      <x v="38"/>
    </i>
    <i r="5">
      <x v="7"/>
    </i>
    <i r="6">
      <x v="55"/>
    </i>
    <i r="5">
      <x v="8"/>
    </i>
    <i r="6">
      <x v="39"/>
    </i>
    <i r="5">
      <x v="9"/>
    </i>
    <i r="6">
      <x v="40"/>
    </i>
    <i r="5">
      <x v="15"/>
    </i>
    <i r="6">
      <x v="51"/>
    </i>
    <i r="4">
      <x v="1"/>
    </i>
    <i r="5">
      <x v="17"/>
    </i>
    <i r="6">
      <x v="14"/>
    </i>
    <i r="5">
      <x v="44"/>
    </i>
    <i r="6">
      <x v="61"/>
    </i>
    <i r="3">
      <x v="94"/>
    </i>
    <i r="4">
      <x v="1"/>
    </i>
    <i r="5">
      <x v="17"/>
    </i>
    <i r="6">
      <x v="22"/>
    </i>
    <i>
      <x v="3"/>
    </i>
    <i r="1">
      <x v="1"/>
    </i>
    <i r="2">
      <x v="1"/>
    </i>
    <i r="3">
      <x v="95"/>
    </i>
    <i r="4">
      <x v="1"/>
    </i>
    <i r="5">
      <x v="27"/>
    </i>
    <i r="6">
      <x v="59"/>
    </i>
    <i r="5">
      <x v="31"/>
    </i>
    <i r="6">
      <x v="28"/>
    </i>
    <i r="3">
      <x v="96"/>
    </i>
    <i r="4">
      <x/>
    </i>
    <i r="5">
      <x v="5"/>
    </i>
    <i r="6">
      <x v="37"/>
    </i>
    <i r="5">
      <x v="8"/>
    </i>
    <i r="6">
      <x v="39"/>
    </i>
    <i r="5">
      <x v="15"/>
    </i>
    <i r="6">
      <x v="51"/>
    </i>
    <i r="3">
      <x v="97"/>
    </i>
    <i r="4">
      <x/>
    </i>
    <i r="5">
      <x v="8"/>
    </i>
    <i r="6">
      <x v="39"/>
    </i>
    <i r="3">
      <x v="98"/>
    </i>
    <i r="4">
      <x/>
    </i>
    <i r="5">
      <x/>
    </i>
    <i r="6">
      <x v="7"/>
    </i>
    <i r="5">
      <x v="3"/>
    </i>
    <i r="6">
      <x v="36"/>
    </i>
    <i r="5">
      <x v="5"/>
    </i>
    <i r="6">
      <x v="10"/>
    </i>
    <i r="6">
      <x v="37"/>
    </i>
    <i r="5">
      <x v="6"/>
    </i>
    <i r="6">
      <x v="11"/>
    </i>
    <i r="6">
      <x v="38"/>
    </i>
    <i r="5">
      <x v="8"/>
    </i>
    <i r="6">
      <x v="39"/>
    </i>
    <i r="5">
      <x v="9"/>
    </i>
    <i r="6">
      <x v="40"/>
    </i>
    <i r="5">
      <x v="15"/>
    </i>
    <i r="6">
      <x v="51"/>
    </i>
    <i r="5">
      <x v="22"/>
    </i>
    <i r="6">
      <x v="53"/>
    </i>
    <i r="3">
      <x v="99"/>
    </i>
    <i r="4">
      <x/>
    </i>
    <i r="5">
      <x v="3"/>
    </i>
    <i r="6">
      <x v="9"/>
    </i>
    <i r="6">
      <x v="36"/>
    </i>
    <i r="5">
      <x v="5"/>
    </i>
    <i r="6">
      <x v="10"/>
    </i>
    <i r="6">
      <x v="37"/>
    </i>
    <i r="5">
      <x v="6"/>
    </i>
    <i r="6">
      <x v="11"/>
    </i>
    <i r="6">
      <x v="38"/>
    </i>
    <i r="5">
      <x v="8"/>
    </i>
    <i r="6">
      <x v="39"/>
    </i>
    <i r="5">
      <x v="15"/>
    </i>
    <i r="6">
      <x v="13"/>
    </i>
    <i r="6">
      <x v="51"/>
    </i>
    <i r="5">
      <x v="32"/>
    </i>
    <i r="6">
      <x v="5"/>
    </i>
    <i r="5">
      <x v="33"/>
    </i>
    <i r="6">
      <x v="6"/>
    </i>
    <i r="5">
      <x v="41"/>
    </i>
    <i r="6">
      <x v="4"/>
    </i>
    <i r="3">
      <x v="100"/>
    </i>
    <i r="4">
      <x/>
    </i>
    <i r="5">
      <x/>
    </i>
    <i r="6">
      <x v="7"/>
    </i>
    <i r="5">
      <x v="5"/>
    </i>
    <i r="6">
      <x v="10"/>
    </i>
    <i r="5">
      <x v="32"/>
    </i>
    <i r="6">
      <x v="5"/>
    </i>
    <i r="4">
      <x v="1"/>
    </i>
    <i r="5">
      <x v="27"/>
    </i>
    <i r="6">
      <x v="59"/>
    </i>
    <i r="5">
      <x v="31"/>
    </i>
    <i r="6">
      <x v="28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 r="3">
      <x v="191"/>
    </i>
    <i r="4">
      <x/>
    </i>
    <i r="5">
      <x v="3"/>
    </i>
    <i r="6">
      <x v="9"/>
    </i>
    <i r="6">
      <x v="36"/>
    </i>
    <i r="5">
      <x v="5"/>
    </i>
    <i r="6">
      <x v="10"/>
    </i>
    <i r="6">
      <x v="37"/>
    </i>
    <i r="5">
      <x v="6"/>
    </i>
    <i r="6">
      <x v="11"/>
    </i>
    <i r="6">
      <x v="38"/>
    </i>
    <i r="5">
      <x v="15"/>
    </i>
    <i r="6">
      <x v="51"/>
    </i>
    <i r="5">
      <x v="22"/>
    </i>
    <i r="6">
      <x v="52"/>
    </i>
    <i r="5">
      <x v="32"/>
    </i>
    <i r="6">
      <x v="5"/>
    </i>
    <i r="5">
      <x v="33"/>
    </i>
    <i r="6">
      <x v="6"/>
    </i>
    <i r="4">
      <x v="1"/>
    </i>
    <i r="5">
      <x v="27"/>
    </i>
    <i r="6">
      <x v="23"/>
    </i>
    <i r="5">
      <x v="36"/>
    </i>
    <i r="6">
      <x v="32"/>
    </i>
    <i r="3">
      <x v="192"/>
    </i>
    <i r="4">
      <x/>
    </i>
    <i r="5">
      <x v="8"/>
    </i>
    <i r="6">
      <x v="39"/>
    </i>
    <i r="5">
      <x v="10"/>
    </i>
    <i r="6">
      <x v="41"/>
    </i>
    <i r="3">
      <x v="193"/>
    </i>
    <i r="4">
      <x/>
    </i>
    <i r="5">
      <x v="3"/>
    </i>
    <i r="6">
      <x v="9"/>
    </i>
    <i r="5">
      <x v="5"/>
    </i>
    <i r="6">
      <x v="10"/>
    </i>
    <i r="5">
      <x v="6"/>
    </i>
    <i r="6">
      <x v="11"/>
    </i>
    <i r="5">
      <x v="15"/>
    </i>
    <i r="6">
      <x v="13"/>
    </i>
    <i r="5">
      <x v="32"/>
    </i>
    <i r="6">
      <x v="5"/>
    </i>
    <i r="4">
      <x v="1"/>
    </i>
    <i r="5">
      <x v="27"/>
    </i>
    <i r="6">
      <x v="59"/>
    </i>
    <i r="5">
      <x v="31"/>
    </i>
    <i r="6">
      <x v="28"/>
    </i>
    <i r="3">
      <x v="194"/>
    </i>
    <i r="4">
      <x/>
    </i>
    <i r="5">
      <x v="3"/>
    </i>
    <i r="6">
      <x v="9"/>
    </i>
    <i r="6">
      <x v="36"/>
    </i>
    <i r="5">
      <x v="4"/>
    </i>
    <i r="6">
      <x v="2"/>
    </i>
    <i r="5">
      <x v="5"/>
    </i>
    <i r="6">
      <x v="10"/>
    </i>
    <i r="6">
      <x v="37"/>
    </i>
    <i r="5">
      <x v="6"/>
    </i>
    <i r="6">
      <x v="11"/>
    </i>
    <i r="6">
      <x v="38"/>
    </i>
    <i r="5">
      <x v="7"/>
    </i>
    <i r="6">
      <x v="57"/>
    </i>
    <i r="5">
      <x v="8"/>
    </i>
    <i r="6">
      <x v="12"/>
    </i>
    <i r="6">
      <x v="39"/>
    </i>
    <i r="5">
      <x v="9"/>
    </i>
    <i r="6">
      <x v="40"/>
    </i>
    <i r="5">
      <x v="16"/>
    </i>
    <i r="6">
      <x v="3"/>
    </i>
    <i r="5">
      <x v="32"/>
    </i>
    <i r="6">
      <x v="5"/>
    </i>
    <i r="4">
      <x v="1"/>
    </i>
    <i r="5">
      <x v="24"/>
    </i>
    <i r="6">
      <x v="20"/>
    </i>
    <i r="3">
      <x v="195"/>
    </i>
    <i r="4">
      <x/>
    </i>
    <i r="5">
      <x v="15"/>
    </i>
    <i r="6">
      <x v="51"/>
    </i>
    <i r="4">
      <x v="1"/>
    </i>
    <i r="5">
      <x v="27"/>
    </i>
    <i r="6">
      <x v="23"/>
    </i>
    <i r="5">
      <x v="35"/>
    </i>
    <i r="6">
      <x v="30"/>
    </i>
    <i r="5">
      <x v="36"/>
    </i>
    <i r="6">
      <x v="32"/>
    </i>
    <i r="3">
      <x v="196"/>
    </i>
    <i r="4">
      <x/>
    </i>
    <i r="5">
      <x v="6"/>
    </i>
    <i r="6">
      <x v="11"/>
    </i>
    <i r="4">
      <x v="1"/>
    </i>
    <i r="5">
      <x v="18"/>
    </i>
    <i r="6">
      <x v="15"/>
    </i>
    <i r="5">
      <x v="19"/>
    </i>
    <i r="6">
      <x v="16"/>
    </i>
    <i r="5">
      <x v="27"/>
    </i>
    <i r="6">
      <x v="59"/>
    </i>
    <i r="5">
      <x v="37"/>
    </i>
    <i r="6">
      <x v="31"/>
    </i>
    <i r="5">
      <x v="39"/>
    </i>
    <i r="6">
      <x v="34"/>
    </i>
    <i r="5">
      <x v="40"/>
    </i>
    <i r="6">
      <x v="35"/>
    </i>
    <i t="grand">
      <x/>
    </i>
  </rowItems>
  <colFields count="2">
    <field x="3"/>
    <field x="-2"/>
  </colFields>
  <colItems count="6">
    <i>
      <x/>
      <x/>
    </i>
    <i r="1" i="1">
      <x v="1"/>
    </i>
    <i>
      <x v="1"/>
      <x/>
    </i>
    <i r="1" i="1">
      <x v="1"/>
    </i>
    <i t="grand">
      <x/>
    </i>
    <i t="grand" i="1">
      <x/>
    </i>
  </colItems>
  <dataFields count="2">
    <dataField name="Suma de Quantity" fld="8" baseField="0" baseItem="0" numFmtId="164"/>
    <dataField name="Suma de Total Cost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680487-A262-4899-8524-ADBDA562890D}" name="TablaDinámica2" cacheId="56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U11:W168" firstHeaderRow="0" firstDataRow="1" firstDataCol="1"/>
  <pivotFields count="20">
    <pivotField numFmtId="16" showAll="0">
      <items count="198">
        <item x="0"/>
        <item x="3"/>
        <item x="4"/>
        <item x="7"/>
        <item x="8"/>
        <item x="9"/>
        <item x="10"/>
        <item x="11"/>
        <item x="12"/>
        <item x="13"/>
        <item x="37"/>
        <item x="14"/>
        <item x="1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2"/>
        <item x="30"/>
        <item x="31"/>
        <item x="33"/>
        <item x="34"/>
        <item x="35"/>
        <item x="36"/>
        <item x="38"/>
        <item x="55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6"/>
        <item x="58"/>
        <item x="57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4"/>
        <item x="71"/>
        <item x="72"/>
        <item x="73"/>
        <item x="75"/>
        <item x="76"/>
        <item x="77"/>
        <item x="78"/>
        <item x="79"/>
        <item x="80"/>
        <item x="81"/>
        <item x="82"/>
        <item x="89"/>
        <item x="83"/>
        <item x="84"/>
        <item x="85"/>
        <item x="86"/>
        <item x="87"/>
        <item x="88"/>
        <item x="2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9"/>
        <item x="106"/>
        <item x="108"/>
        <item x="107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5"/>
        <item x="179"/>
        <item x="180"/>
        <item x="181"/>
        <item x="182"/>
        <item x="183"/>
        <item x="184"/>
        <item x="185"/>
        <item x="186"/>
        <item x="6"/>
        <item x="187"/>
        <item x="188"/>
        <item x="189"/>
        <item x="190"/>
        <item x="191"/>
        <item x="192"/>
        <item x="193"/>
        <item x="194"/>
        <item x="195"/>
        <item x="196"/>
        <item t="default"/>
      </items>
    </pivotField>
    <pivotField showAll="0"/>
    <pivotField axis="axisRow" showAll="0">
      <items count="4">
        <item x="1"/>
        <item x="0"/>
        <item x="2"/>
        <item t="default"/>
      </items>
    </pivotField>
    <pivotField showAll="0"/>
    <pivotField showAll="0"/>
    <pivotField axis="axisRow" showAll="0">
      <items count="63">
        <item x="41"/>
        <item sd="0" x="56"/>
        <item sd="0" x="42"/>
        <item sd="0" x="43"/>
        <item sd="0" x="9"/>
        <item sd="0" x="24"/>
        <item sd="0" x="22"/>
        <item sd="0" x="3"/>
        <item sd="0" x="4"/>
        <item sd="0" x="5"/>
        <item sd="0" x="25"/>
        <item sd="0" x="20"/>
        <item sd="0" x="8"/>
        <item sd="0" x="6"/>
        <item x="23"/>
        <item x="57"/>
        <item x="58"/>
        <item sd="0" x="54"/>
        <item x="0"/>
        <item x="10"/>
        <item x="11"/>
        <item x="18"/>
        <item x="32"/>
        <item x="2"/>
        <item x="52"/>
        <item x="51"/>
        <item x="50"/>
        <item x="55"/>
        <item x="21"/>
        <item x="53"/>
        <item x="34"/>
        <item x="61"/>
        <item x="1"/>
        <item x="33"/>
        <item x="59"/>
        <item x="60"/>
        <item sd="0" x="12"/>
        <item sd="0" x="7"/>
        <item sd="0" x="19"/>
        <item sd="0" x="14"/>
        <item sd="0" x="15"/>
        <item sd="0" x="44"/>
        <item sd="0" x="35"/>
        <item sd="0" x="45"/>
        <item sd="0" x="36"/>
        <item sd="0" x="46"/>
        <item sd="0" x="37"/>
        <item sd="0" x="47"/>
        <item sd="0" x="38"/>
        <item x="48"/>
        <item x="39"/>
        <item x="13"/>
        <item x="26"/>
        <item x="31"/>
        <item x="16"/>
        <item x="28"/>
        <item x="40"/>
        <item x="17"/>
        <item x="49"/>
        <item x="30"/>
        <item x="27"/>
        <item x="29"/>
        <item t="default"/>
      </items>
    </pivotField>
    <pivotField axis="axisRow" showAll="0">
      <items count="46">
        <item x="3"/>
        <item x="4"/>
        <item x="39"/>
        <item x="5"/>
        <item x="31"/>
        <item x="7"/>
        <item x="16"/>
        <item x="14"/>
        <item x="8"/>
        <item x="12"/>
        <item x="25"/>
        <item x="26"/>
        <item x="27"/>
        <item x="28"/>
        <item x="29"/>
        <item x="6"/>
        <item x="32"/>
        <item x="19"/>
        <item x="40"/>
        <item x="41"/>
        <item x="38"/>
        <item x="0"/>
        <item x="13"/>
        <item x="10"/>
        <item x="11"/>
        <item x="15"/>
        <item x="30"/>
        <item x="2"/>
        <item x="36"/>
        <item x="35"/>
        <item x="34"/>
        <item x="17"/>
        <item x="20"/>
        <item x="18"/>
        <item x="37"/>
        <item x="24"/>
        <item x="1"/>
        <item x="44"/>
        <item x="33"/>
        <item x="42"/>
        <item x="43"/>
        <item x="9"/>
        <item x="23"/>
        <item x="21"/>
        <item x="22"/>
        <item t="default"/>
      </items>
    </pivotField>
    <pivotField showAll="0"/>
    <pivotField dataField="1" numFmtId="164" showAll="0"/>
    <pivotField showAll="0"/>
    <pivotField dataField="1"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>
      <items count="5">
        <item x="0"/>
        <item x="1"/>
        <item x="2"/>
        <item x="3"/>
        <item x="4"/>
      </items>
    </pivotField>
  </pivotFields>
  <rowFields count="4">
    <field x="2"/>
    <field x="5"/>
    <field x="6"/>
    <field x="11"/>
  </rowFields>
  <rowItems count="157">
    <i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7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2">
      <x v="14"/>
    </i>
    <i r="3">
      <x/>
    </i>
    <i r="3">
      <x v="2"/>
    </i>
    <i r="1">
      <x v="50"/>
    </i>
    <i r="2">
      <x v="14"/>
    </i>
    <i r="3">
      <x v="2"/>
    </i>
    <i r="1">
      <x v="51"/>
    </i>
    <i r="2">
      <x v="15"/>
    </i>
    <i r="3">
      <x/>
    </i>
    <i r="3">
      <x v="2"/>
    </i>
    <i r="1">
      <x v="52"/>
    </i>
    <i r="2">
      <x v="22"/>
    </i>
    <i r="3">
      <x/>
    </i>
    <i r="3">
      <x v="2"/>
    </i>
    <i r="1">
      <x v="53"/>
    </i>
    <i r="2">
      <x v="22"/>
    </i>
    <i r="3">
      <x/>
    </i>
    <i r="3">
      <x v="2"/>
    </i>
    <i r="1">
      <x v="54"/>
    </i>
    <i r="2">
      <x v="22"/>
    </i>
    <i r="3">
      <x/>
    </i>
    <i r="3">
      <x v="2"/>
    </i>
    <i r="1">
      <x v="55"/>
    </i>
    <i r="2">
      <x v="7"/>
    </i>
    <i r="3">
      <x/>
    </i>
    <i r="3">
      <x v="2"/>
    </i>
    <i r="1">
      <x v="56"/>
    </i>
    <i r="2">
      <x v="7"/>
    </i>
    <i r="3">
      <x v="2"/>
    </i>
    <i r="1">
      <x v="57"/>
    </i>
    <i r="2">
      <x v="7"/>
    </i>
    <i r="3">
      <x/>
    </i>
    <i r="3">
      <x v="2"/>
    </i>
    <i r="1">
      <x v="60"/>
    </i>
    <i r="2">
      <x v="43"/>
    </i>
    <i r="3">
      <x v="2"/>
    </i>
    <i>
      <x v="1"/>
    </i>
    <i r="1">
      <x/>
    </i>
    <i r="2">
      <x v="26"/>
    </i>
    <i r="3">
      <x/>
    </i>
    <i r="3">
      <x v="1"/>
    </i>
    <i r="1">
      <x v="14"/>
    </i>
    <i r="2">
      <x v="17"/>
    </i>
    <i r="3">
      <x/>
    </i>
    <i r="3">
      <x v="1"/>
    </i>
    <i r="1">
      <x v="15"/>
    </i>
    <i r="2">
      <x v="18"/>
    </i>
    <i r="3">
      <x v="1"/>
    </i>
    <i r="1">
      <x v="16"/>
    </i>
    <i r="2">
      <x v="19"/>
    </i>
    <i r="3">
      <x v="1"/>
    </i>
    <i r="1">
      <x v="18"/>
    </i>
    <i r="2">
      <x v="21"/>
    </i>
    <i r="3">
      <x v="1"/>
    </i>
    <i r="3">
      <x v="2"/>
    </i>
    <i r="1">
      <x v="19"/>
    </i>
    <i r="2">
      <x v="23"/>
    </i>
    <i r="3">
      <x v="2"/>
    </i>
    <i r="1">
      <x v="20"/>
    </i>
    <i r="2">
      <x v="24"/>
    </i>
    <i r="3">
      <x v="1"/>
    </i>
    <i r="1">
      <x v="21"/>
    </i>
    <i r="2">
      <x v="25"/>
    </i>
    <i r="3">
      <x/>
    </i>
    <i r="3">
      <x v="2"/>
    </i>
    <i r="1">
      <x v="22"/>
    </i>
    <i r="2">
      <x v="17"/>
    </i>
    <i r="3">
      <x/>
    </i>
    <i r="3">
      <x v="2"/>
    </i>
    <i r="1">
      <x v="23"/>
    </i>
    <i r="2">
      <x v="27"/>
    </i>
    <i r="3">
      <x/>
    </i>
    <i r="3">
      <x v="2"/>
    </i>
    <i r="1">
      <x v="27"/>
    </i>
    <i r="2">
      <x v="31"/>
    </i>
    <i r="3">
      <x v="1"/>
    </i>
    <i r="1">
      <x v="28"/>
    </i>
    <i r="2">
      <x v="31"/>
    </i>
    <i r="3">
      <x/>
    </i>
    <i r="3">
      <x v="1"/>
    </i>
    <i r="1">
      <x v="29"/>
    </i>
    <i r="2">
      <x v="34"/>
    </i>
    <i r="3">
      <x/>
    </i>
    <i r="1">
      <x v="30"/>
    </i>
    <i r="2">
      <x v="35"/>
    </i>
    <i r="3">
      <x/>
    </i>
    <i r="3">
      <x v="1"/>
    </i>
    <i r="1">
      <x v="31"/>
    </i>
    <i r="2">
      <x v="37"/>
    </i>
    <i r="3">
      <x v="1"/>
    </i>
    <i r="1">
      <x v="32"/>
    </i>
    <i r="2">
      <x v="36"/>
    </i>
    <i r="3">
      <x/>
    </i>
    <i r="3">
      <x v="2"/>
    </i>
    <i r="1">
      <x v="33"/>
    </i>
    <i r="2">
      <x v="42"/>
    </i>
    <i r="3">
      <x/>
    </i>
    <i r="3">
      <x v="2"/>
    </i>
    <i r="1">
      <x v="34"/>
    </i>
    <i r="2">
      <x v="39"/>
    </i>
    <i r="3">
      <x v="1"/>
    </i>
    <i r="1">
      <x v="35"/>
    </i>
    <i r="2">
      <x v="40"/>
    </i>
    <i r="3">
      <x v="1"/>
    </i>
    <i r="1">
      <x v="58"/>
    </i>
    <i r="2">
      <x v="38"/>
    </i>
    <i r="3">
      <x v="2"/>
    </i>
    <i r="1">
      <x v="59"/>
    </i>
    <i r="2">
      <x v="27"/>
    </i>
    <i r="3">
      <x/>
    </i>
    <i r="3">
      <x v="1"/>
    </i>
    <i r="3">
      <x v="2"/>
    </i>
    <i r="1">
      <x v="61"/>
    </i>
    <i r="2">
      <x v="44"/>
    </i>
    <i r="3">
      <x/>
    </i>
    <i r="3">
      <x v="1"/>
    </i>
    <i r="3">
      <x v="2"/>
    </i>
    <i>
      <x v="2"/>
    </i>
    <i r="1">
      <x v="24"/>
    </i>
    <i r="2">
      <x v="28"/>
    </i>
    <i r="3">
      <x v="1"/>
    </i>
    <i r="1">
      <x v="25"/>
    </i>
    <i r="2">
      <x v="29"/>
    </i>
    <i r="3">
      <x v="1"/>
    </i>
    <i r="1">
      <x v="26"/>
    </i>
    <i r="2">
      <x v="30"/>
    </i>
    <i r="3"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Total Cost" fld="10" baseField="0" baseItem="0" numFmtId="43"/>
    <dataField name="Suma de Quantity" fld="8" baseField="0" baseItem="0" numFmtId="164"/>
  </dataFields>
  <formats count="3">
    <format dxfId="1203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20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201">
      <pivotArea collapsedLevelsAreSubtotals="1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5" count="1">
            <x v="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620908-9A0B-4572-85E8-51D788497C87}" name="TablaDinámica1" cacheId="55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W11:Y72" firstHeaderRow="0" firstDataRow="1" firstDataCol="1"/>
  <pivotFields count="19">
    <pivotField numFmtId="16" showAll="0"/>
    <pivotField showAll="0"/>
    <pivotField axis="axisRow" showAll="0">
      <items count="4">
        <item x="1"/>
        <item x="0"/>
        <item x="2"/>
        <item t="default"/>
      </items>
    </pivotField>
    <pivotField showAll="0"/>
    <pivotField showAll="0"/>
    <pivotField axis="axisRow" showAll="0">
      <items count="63">
        <item x="41"/>
        <item x="56"/>
        <item x="42"/>
        <item x="43"/>
        <item x="9"/>
        <item x="24"/>
        <item x="22"/>
        <item x="3"/>
        <item x="4"/>
        <item x="5"/>
        <item x="25"/>
        <item x="20"/>
        <item x="8"/>
        <item x="6"/>
        <item x="23"/>
        <item x="57"/>
        <item x="58"/>
        <item x="54"/>
        <item x="0"/>
        <item x="10"/>
        <item x="11"/>
        <item x="18"/>
        <item x="32"/>
        <item x="2"/>
        <item x="52"/>
        <item x="51"/>
        <item x="50"/>
        <item x="55"/>
        <item x="21"/>
        <item x="53"/>
        <item x="34"/>
        <item x="61"/>
        <item x="1"/>
        <item x="33"/>
        <item x="59"/>
        <item x="60"/>
        <item x="12"/>
        <item x="7"/>
        <item x="19"/>
        <item x="14"/>
        <item x="15"/>
        <item x="44"/>
        <item h="1" x="35"/>
        <item x="45"/>
        <item h="1" x="36"/>
        <item x="46"/>
        <item h="1" x="37"/>
        <item x="47"/>
        <item h="1" x="38"/>
        <item x="48"/>
        <item h="1" x="39"/>
        <item x="13"/>
        <item x="26"/>
        <item x="31"/>
        <item x="16"/>
        <item x="28"/>
        <item x="40"/>
        <item x="17"/>
        <item x="49"/>
        <item x="30"/>
        <item x="27"/>
        <item x="29"/>
        <item t="default"/>
      </items>
    </pivotField>
    <pivotField showAll="0"/>
    <pivotField showAll="0"/>
    <pivotField dataField="1" numFmtId="164"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2">
    <field x="2"/>
    <field x="5"/>
  </rowFields>
  <rowItems count="61">
    <i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7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3"/>
    </i>
    <i r="1">
      <x v="45"/>
    </i>
    <i r="1">
      <x v="47"/>
    </i>
    <i r="1">
      <x v="49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60"/>
    </i>
    <i>
      <x v="1"/>
    </i>
    <i r="1">
      <x/>
    </i>
    <i r="1">
      <x v="14"/>
    </i>
    <i r="1">
      <x v="15"/>
    </i>
    <i r="1">
      <x v="16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58"/>
    </i>
    <i r="1">
      <x v="59"/>
    </i>
    <i r="1">
      <x v="61"/>
    </i>
    <i>
      <x v="2"/>
    </i>
    <i r="1">
      <x v="24"/>
    </i>
    <i r="1">
      <x v="25"/>
    </i>
    <i r="1">
      <x v="26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VR TOTAL USD" fld="13" baseField="0" baseItem="0" numFmtId="166"/>
    <dataField name="Suma de Quantity" fld="8" baseField="0" baseItem="0" numFmtId="164"/>
  </dataFields>
  <formats count="2">
    <format dxfId="1068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067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100F6D-3067-40F3-B592-743E33C5A79D}" name="TablaDinámica4" cacheId="56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T2:V176" firstHeaderRow="0" firstDataRow="1" firstDataCol="1"/>
  <pivotFields count="17">
    <pivotField numFmtId="16"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axis="axisRow" showAll="0">
      <items count="48">
        <item x="33"/>
        <item x="35"/>
        <item x="34"/>
        <item x="15"/>
        <item x="13"/>
        <item x="16"/>
        <item x="5"/>
        <item x="11"/>
        <item x="14"/>
        <item x="7"/>
        <item x="32"/>
        <item x="12"/>
        <item x="25"/>
        <item x="42"/>
        <item x="43"/>
        <item x="26"/>
        <item x="36"/>
        <item x="41"/>
        <item x="31"/>
        <item x="21"/>
        <item x="30"/>
        <item x="1"/>
        <item x="24"/>
        <item x="38"/>
        <item x="46"/>
        <item x="20"/>
        <item x="37"/>
        <item x="44"/>
        <item x="45"/>
        <item x="8"/>
        <item x="0"/>
        <item x="6"/>
        <item x="4"/>
        <item x="10"/>
        <item x="19"/>
        <item x="23"/>
        <item x="22"/>
        <item x="28"/>
        <item x="27"/>
        <item x="3"/>
        <item x="40"/>
        <item x="9"/>
        <item x="18"/>
        <item x="29"/>
        <item x="17"/>
        <item x="2"/>
        <item x="39"/>
        <item t="default"/>
      </items>
    </pivotField>
    <pivotField axis="axisRow" showAll="0">
      <items count="37">
        <item x="5"/>
        <item x="23"/>
        <item x="7"/>
        <item x="25"/>
        <item x="0"/>
        <item x="6"/>
        <item x="13"/>
        <item x="4"/>
        <item x="9"/>
        <item x="14"/>
        <item x="17"/>
        <item x="16"/>
        <item x="22"/>
        <item x="21"/>
        <item x="3"/>
        <item x="24"/>
        <item x="19"/>
        <item x="31"/>
        <item x="32"/>
        <item x="20"/>
        <item x="26"/>
        <item x="8"/>
        <item x="30"/>
        <item x="2"/>
        <item x="1"/>
        <item x="10"/>
        <item x="12"/>
        <item x="18"/>
        <item x="28"/>
        <item x="15"/>
        <item x="35"/>
        <item x="33"/>
        <item x="34"/>
        <item x="11"/>
        <item x="27"/>
        <item x="29"/>
        <item t="default"/>
      </items>
    </pivotField>
    <pivotField showAll="0"/>
    <pivotField dataField="1" numFmtId="164" showAll="0"/>
    <pivotField showAll="0"/>
    <pivotField dataField="1"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</pivotFields>
  <rowFields count="4">
    <field x="2"/>
    <field x="5"/>
    <field x="6"/>
    <field x="11"/>
  </rowFields>
  <rowItems count="174">
    <i>
      <x/>
    </i>
    <i r="1">
      <x/>
    </i>
    <i r="2">
      <x v="1"/>
    </i>
    <i r="3">
      <x v="1"/>
    </i>
    <i r="1">
      <x v="1"/>
    </i>
    <i r="2">
      <x v="3"/>
    </i>
    <i r="3">
      <x/>
    </i>
    <i r="3">
      <x v="1"/>
    </i>
    <i r="1">
      <x v="2"/>
    </i>
    <i r="2">
      <x v="15"/>
    </i>
    <i r="3">
      <x v="1"/>
    </i>
    <i r="1">
      <x v="3"/>
    </i>
    <i r="2">
      <x v="33"/>
    </i>
    <i r="3">
      <x/>
    </i>
    <i r="3">
      <x v="1"/>
    </i>
    <i r="1">
      <x v="4"/>
    </i>
    <i r="2">
      <x v="25"/>
    </i>
    <i r="3">
      <x/>
    </i>
    <i r="3">
      <x v="1"/>
    </i>
    <i r="1">
      <x v="5"/>
    </i>
    <i r="2">
      <x v="26"/>
    </i>
    <i r="3">
      <x/>
    </i>
    <i r="3">
      <x v="1"/>
    </i>
    <i r="3">
      <x v="2"/>
    </i>
    <i r="1">
      <x v="6"/>
    </i>
    <i r="2">
      <x/>
    </i>
    <i r="3">
      <x/>
    </i>
    <i r="3">
      <x v="2"/>
    </i>
    <i r="1">
      <x v="7"/>
    </i>
    <i r="2">
      <x v="2"/>
    </i>
    <i r="3">
      <x/>
    </i>
    <i r="3">
      <x v="1"/>
    </i>
    <i r="3">
      <x v="2"/>
    </i>
    <i r="1">
      <x v="8"/>
    </i>
    <i r="2">
      <x v="4"/>
    </i>
    <i r="3">
      <x/>
    </i>
    <i r="3">
      <x v="1"/>
    </i>
    <i r="3">
      <x v="2"/>
    </i>
    <i r="1">
      <x v="9"/>
    </i>
    <i r="2">
      <x v="5"/>
    </i>
    <i r="3">
      <x/>
    </i>
    <i r="3">
      <x v="1"/>
    </i>
    <i r="1">
      <x v="10"/>
    </i>
    <i r="2">
      <x v="7"/>
    </i>
    <i r="3">
      <x/>
    </i>
    <i r="3">
      <x v="1"/>
    </i>
    <i r="1">
      <x v="11"/>
    </i>
    <i r="2">
      <x v="14"/>
    </i>
    <i r="3">
      <x/>
    </i>
    <i r="3">
      <x v="1"/>
    </i>
    <i r="3">
      <x v="2"/>
    </i>
    <i r="1">
      <x v="15"/>
    </i>
    <i r="2">
      <x v="19"/>
    </i>
    <i r="3">
      <x/>
    </i>
    <i r="1">
      <x v="29"/>
    </i>
    <i r="2">
      <x v="2"/>
    </i>
    <i r="3">
      <x/>
    </i>
    <i r="3">
      <x v="2"/>
    </i>
    <i r="1">
      <x v="30"/>
    </i>
    <i r="2">
      <x v="4"/>
    </i>
    <i r="3">
      <x/>
    </i>
    <i r="3">
      <x v="2"/>
    </i>
    <i r="1">
      <x v="31"/>
    </i>
    <i r="2">
      <x v="5"/>
    </i>
    <i r="3">
      <x/>
    </i>
    <i r="3">
      <x v="2"/>
    </i>
    <i r="1">
      <x v="32"/>
    </i>
    <i r="2">
      <x v="7"/>
    </i>
    <i r="3">
      <x/>
    </i>
    <i r="3">
      <x v="2"/>
    </i>
    <i r="1">
      <x v="33"/>
    </i>
    <i r="2">
      <x v="8"/>
    </i>
    <i r="3">
      <x/>
    </i>
    <i r="3">
      <x v="2"/>
    </i>
    <i r="1">
      <x v="34"/>
    </i>
    <i r="2">
      <x v="9"/>
    </i>
    <i r="3">
      <x/>
    </i>
    <i r="1">
      <x v="35"/>
    </i>
    <i r="2">
      <x v="10"/>
    </i>
    <i r="3">
      <x/>
    </i>
    <i r="1">
      <x v="36"/>
    </i>
    <i r="2">
      <x v="11"/>
    </i>
    <i r="3">
      <x/>
    </i>
    <i r="1">
      <x v="37"/>
    </i>
    <i r="2">
      <x v="12"/>
    </i>
    <i r="3">
      <x/>
    </i>
    <i r="1">
      <x v="38"/>
    </i>
    <i r="2">
      <x v="13"/>
    </i>
    <i r="3">
      <x/>
    </i>
    <i r="1">
      <x v="39"/>
    </i>
    <i r="2">
      <x v="14"/>
    </i>
    <i r="3">
      <x/>
    </i>
    <i r="3">
      <x v="2"/>
    </i>
    <i r="1">
      <x v="40"/>
    </i>
    <i r="2">
      <x v="21"/>
    </i>
    <i r="3">
      <x/>
    </i>
    <i r="3">
      <x v="2"/>
    </i>
    <i r="1">
      <x v="41"/>
    </i>
    <i r="2">
      <x v="21"/>
    </i>
    <i r="3">
      <x/>
    </i>
    <i r="3">
      <x v="2"/>
    </i>
    <i r="1">
      <x v="42"/>
    </i>
    <i r="2">
      <x v="21"/>
    </i>
    <i r="3">
      <x/>
    </i>
    <i r="1">
      <x v="43"/>
    </i>
    <i r="2">
      <x v="6"/>
    </i>
    <i r="3">
      <x/>
    </i>
    <i r="1">
      <x v="44"/>
    </i>
    <i r="2">
      <x v="6"/>
    </i>
    <i r="3">
      <x/>
    </i>
    <i r="3">
      <x v="2"/>
    </i>
    <i>
      <x v="1"/>
    </i>
    <i r="1">
      <x v="12"/>
    </i>
    <i r="2">
      <x v="16"/>
    </i>
    <i r="3">
      <x/>
    </i>
    <i r="3">
      <x v="1"/>
    </i>
    <i r="1">
      <x v="13"/>
    </i>
    <i r="2">
      <x v="17"/>
    </i>
    <i r="3">
      <x v="1"/>
    </i>
    <i r="1">
      <x v="14"/>
    </i>
    <i r="2">
      <x v="18"/>
    </i>
    <i r="3">
      <x v="1"/>
    </i>
    <i r="1">
      <x v="16"/>
    </i>
    <i r="2">
      <x v="20"/>
    </i>
    <i r="3">
      <x v="1"/>
    </i>
    <i r="1">
      <x v="17"/>
    </i>
    <i r="2">
      <x v="22"/>
    </i>
    <i r="3">
      <x v="1"/>
    </i>
    <i r="1">
      <x v="18"/>
    </i>
    <i r="2">
      <x v="16"/>
    </i>
    <i r="3">
      <x/>
    </i>
    <i r="1">
      <x v="19"/>
    </i>
    <i r="2">
      <x v="23"/>
    </i>
    <i r="3">
      <x/>
    </i>
    <i r="3">
      <x v="2"/>
    </i>
    <i r="1">
      <x v="20"/>
    </i>
    <i r="2">
      <x v="24"/>
    </i>
    <i r="3">
      <x v="1"/>
    </i>
    <i r="1">
      <x v="21"/>
    </i>
    <i r="2">
      <x v="24"/>
    </i>
    <i r="3">
      <x/>
    </i>
    <i r="3">
      <x v="1"/>
    </i>
    <i r="1">
      <x v="22"/>
    </i>
    <i r="2">
      <x v="27"/>
    </i>
    <i r="3">
      <x/>
    </i>
    <i r="1">
      <x v="23"/>
    </i>
    <i r="2">
      <x v="28"/>
    </i>
    <i r="3">
      <x/>
    </i>
    <i r="3">
      <x v="1"/>
    </i>
    <i r="1">
      <x v="24"/>
    </i>
    <i r="2">
      <x v="30"/>
    </i>
    <i r="3">
      <x v="1"/>
    </i>
    <i r="1">
      <x v="25"/>
    </i>
    <i r="2">
      <x v="29"/>
    </i>
    <i r="3">
      <x/>
    </i>
    <i r="1">
      <x v="26"/>
    </i>
    <i r="2">
      <x v="34"/>
    </i>
    <i r="3">
      <x/>
    </i>
    <i r="1">
      <x v="27"/>
    </i>
    <i r="2">
      <x v="31"/>
    </i>
    <i r="3">
      <x v="1"/>
    </i>
    <i r="1">
      <x v="28"/>
    </i>
    <i r="2">
      <x v="32"/>
    </i>
    <i r="3">
      <x v="1"/>
    </i>
    <i r="1">
      <x v="45"/>
    </i>
    <i r="2">
      <x v="23"/>
    </i>
    <i r="3">
      <x/>
    </i>
    <i r="3">
      <x v="1"/>
    </i>
    <i r="3">
      <x v="2"/>
    </i>
    <i r="1">
      <x v="46"/>
    </i>
    <i r="2">
      <x v="35"/>
    </i>
    <i r="3">
      <x/>
    </i>
    <i r="3"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Total Cost" fld="10" baseField="0" baseItem="0"/>
    <dataField name="Suma de Quantity" fld="8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296693-2A2C-41DB-80C9-C8EBDDF91EEA}" name="TablaDinámica2" cacheId="57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S2:U186" firstHeaderRow="0" firstDataRow="1" firstDataCol="1"/>
  <pivotFields count="17">
    <pivotField numFmtId="16"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axis="axisRow" showAll="0">
      <items count="55">
        <item x="41"/>
        <item x="42"/>
        <item x="43"/>
        <item x="17"/>
        <item x="5"/>
        <item x="6"/>
        <item x="33"/>
        <item x="34"/>
        <item x="7"/>
        <item x="9"/>
        <item x="13"/>
        <item x="14"/>
        <item x="8"/>
        <item x="2"/>
        <item x="18"/>
        <item x="19"/>
        <item x="20"/>
        <item x="21"/>
        <item x="30"/>
        <item x="24"/>
        <item x="52"/>
        <item x="51"/>
        <item x="50"/>
        <item x="4"/>
        <item x="53"/>
        <item x="32"/>
        <item x="23"/>
        <item x="31"/>
        <item x="10"/>
        <item x="0"/>
        <item x="3"/>
        <item x="1"/>
        <item x="15"/>
        <item x="44"/>
        <item x="35"/>
        <item x="45"/>
        <item x="36"/>
        <item x="46"/>
        <item x="37"/>
        <item x="47"/>
        <item x="38"/>
        <item x="48"/>
        <item x="39"/>
        <item x="11"/>
        <item x="16"/>
        <item x="29"/>
        <item x="12"/>
        <item x="26"/>
        <item x="40"/>
        <item x="22"/>
        <item x="49"/>
        <item x="28"/>
        <item x="25"/>
        <item x="27"/>
        <item t="default"/>
      </items>
    </pivotField>
    <pivotField axis="axisRow" showAll="0">
      <items count="39">
        <item x="23"/>
        <item x="24"/>
        <item x="7"/>
        <item x="31"/>
        <item x="0"/>
        <item x="3"/>
        <item x="16"/>
        <item x="1"/>
        <item x="10"/>
        <item x="25"/>
        <item x="26"/>
        <item x="27"/>
        <item x="28"/>
        <item x="29"/>
        <item x="8"/>
        <item x="32"/>
        <item x="2"/>
        <item x="12"/>
        <item x="9"/>
        <item x="13"/>
        <item x="14"/>
        <item x="15"/>
        <item x="30"/>
        <item x="18"/>
        <item x="36"/>
        <item x="35"/>
        <item x="34"/>
        <item x="4"/>
        <item x="5"/>
        <item x="6"/>
        <item x="37"/>
        <item x="22"/>
        <item x="17"/>
        <item x="33"/>
        <item x="11"/>
        <item x="21"/>
        <item x="19"/>
        <item x="20"/>
        <item t="default"/>
      </items>
    </pivotField>
    <pivotField showAll="0"/>
    <pivotField dataField="1" numFmtId="164" showAll="0"/>
    <pivotField showAll="0"/>
    <pivotField dataField="1"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</pivotFields>
  <rowFields count="4">
    <field x="2"/>
    <field x="5"/>
    <field x="6"/>
    <field x="11"/>
  </rowFields>
  <rowItems count="184">
    <i>
      <x/>
    </i>
    <i r="1">
      <x v="1"/>
    </i>
    <i r="2">
      <x v="3"/>
    </i>
    <i r="3">
      <x v="1"/>
    </i>
    <i r="1">
      <x v="2"/>
    </i>
    <i r="2">
      <x v="15"/>
    </i>
    <i r="3">
      <x v="1"/>
    </i>
    <i r="1">
      <x v="3"/>
    </i>
    <i r="2">
      <x v="34"/>
    </i>
    <i r="3">
      <x/>
    </i>
    <i r="1">
      <x v="4"/>
    </i>
    <i r="2">
      <x v="28"/>
    </i>
    <i r="3">
      <x/>
    </i>
    <i r="3">
      <x v="1"/>
    </i>
    <i r="1">
      <x v="5"/>
    </i>
    <i r="2">
      <x v="29"/>
    </i>
    <i r="3">
      <x/>
    </i>
    <i r="3">
      <x v="1"/>
    </i>
    <i r="3">
      <x v="2"/>
    </i>
    <i r="1">
      <x v="6"/>
    </i>
    <i r="2">
      <x/>
    </i>
    <i r="3">
      <x v="2"/>
    </i>
    <i r="1">
      <x v="7"/>
    </i>
    <i r="2">
      <x v="1"/>
    </i>
    <i r="3">
      <x v="2"/>
    </i>
    <i r="1">
      <x v="8"/>
    </i>
    <i r="2">
      <x v="2"/>
    </i>
    <i r="3">
      <x v="1"/>
    </i>
    <i r="3">
      <x v="2"/>
    </i>
    <i r="1">
      <x v="9"/>
    </i>
    <i r="2">
      <x v="4"/>
    </i>
    <i r="3">
      <x/>
    </i>
    <i r="3">
      <x v="1"/>
    </i>
    <i r="3">
      <x v="2"/>
    </i>
    <i r="1">
      <x v="10"/>
    </i>
    <i r="2">
      <x v="5"/>
    </i>
    <i r="3">
      <x v="1"/>
    </i>
    <i r="3">
      <x v="2"/>
    </i>
    <i r="1">
      <x v="11"/>
    </i>
    <i r="2">
      <x v="7"/>
    </i>
    <i r="3">
      <x/>
    </i>
    <i r="3">
      <x v="1"/>
    </i>
    <i r="3">
      <x v="2"/>
    </i>
    <i r="1">
      <x v="12"/>
    </i>
    <i r="2">
      <x v="14"/>
    </i>
    <i r="3">
      <x v="2"/>
    </i>
    <i r="1">
      <x v="28"/>
    </i>
    <i r="2">
      <x v="2"/>
    </i>
    <i r="3">
      <x v="2"/>
    </i>
    <i r="1">
      <x v="29"/>
    </i>
    <i r="2">
      <x v="4"/>
    </i>
    <i r="3">
      <x v="2"/>
    </i>
    <i r="1">
      <x v="30"/>
    </i>
    <i r="2">
      <x v="5"/>
    </i>
    <i r="3">
      <x v="2"/>
    </i>
    <i r="1">
      <x v="31"/>
    </i>
    <i r="2">
      <x v="7"/>
    </i>
    <i r="3">
      <x v="2"/>
    </i>
    <i r="1">
      <x v="32"/>
    </i>
    <i r="2">
      <x v="8"/>
    </i>
    <i r="3">
      <x v="2"/>
    </i>
    <i r="1">
      <x v="33"/>
    </i>
    <i r="2">
      <x v="9"/>
    </i>
    <i r="3">
      <x v="2"/>
    </i>
    <i r="1">
      <x v="34"/>
    </i>
    <i r="2">
      <x v="9"/>
    </i>
    <i r="3">
      <x v="2"/>
    </i>
    <i r="1">
      <x v="35"/>
    </i>
    <i r="2">
      <x v="10"/>
    </i>
    <i r="3">
      <x v="2"/>
    </i>
    <i r="1">
      <x v="36"/>
    </i>
    <i r="2">
      <x v="10"/>
    </i>
    <i r="3">
      <x v="2"/>
    </i>
    <i r="1">
      <x v="37"/>
    </i>
    <i r="2">
      <x v="11"/>
    </i>
    <i r="3">
      <x v="2"/>
    </i>
    <i r="1">
      <x v="38"/>
    </i>
    <i r="2">
      <x v="11"/>
    </i>
    <i r="3">
      <x v="2"/>
    </i>
    <i r="1">
      <x v="39"/>
    </i>
    <i r="2">
      <x v="12"/>
    </i>
    <i r="3">
      <x v="2"/>
    </i>
    <i r="1">
      <x v="40"/>
    </i>
    <i r="2">
      <x v="12"/>
    </i>
    <i r="3">
      <x v="2"/>
    </i>
    <i r="1">
      <x v="41"/>
    </i>
    <i r="2">
      <x v="13"/>
    </i>
    <i r="3">
      <x v="2"/>
    </i>
    <i r="1">
      <x v="42"/>
    </i>
    <i r="2">
      <x v="13"/>
    </i>
    <i r="3">
      <x v="2"/>
    </i>
    <i r="1">
      <x v="43"/>
    </i>
    <i r="2">
      <x v="14"/>
    </i>
    <i r="3">
      <x v="2"/>
    </i>
    <i r="1">
      <x v="44"/>
    </i>
    <i r="2">
      <x v="18"/>
    </i>
    <i r="3">
      <x v="2"/>
    </i>
    <i r="1">
      <x v="45"/>
    </i>
    <i r="2">
      <x v="18"/>
    </i>
    <i r="3">
      <x v="2"/>
    </i>
    <i r="1">
      <x v="46"/>
    </i>
    <i r="2">
      <x v="18"/>
    </i>
    <i r="3">
      <x v="2"/>
    </i>
    <i r="1">
      <x v="47"/>
    </i>
    <i r="2">
      <x v="6"/>
    </i>
    <i r="3">
      <x v="2"/>
    </i>
    <i r="1">
      <x v="48"/>
    </i>
    <i r="2">
      <x v="6"/>
    </i>
    <i r="3">
      <x v="2"/>
    </i>
    <i r="1">
      <x v="49"/>
    </i>
    <i r="2">
      <x v="6"/>
    </i>
    <i r="3">
      <x v="2"/>
    </i>
    <i r="1">
      <x v="52"/>
    </i>
    <i r="2">
      <x v="36"/>
    </i>
    <i r="3">
      <x v="2"/>
    </i>
    <i>
      <x v="1"/>
    </i>
    <i r="1">
      <x/>
    </i>
    <i r="2">
      <x v="22"/>
    </i>
    <i r="3">
      <x/>
    </i>
    <i r="3">
      <x v="1"/>
    </i>
    <i r="1">
      <x v="13"/>
    </i>
    <i r="2">
      <x v="16"/>
    </i>
    <i r="3">
      <x/>
    </i>
    <i r="3">
      <x v="1"/>
    </i>
    <i r="1">
      <x v="14"/>
    </i>
    <i r="2">
      <x v="17"/>
    </i>
    <i r="3">
      <x v="2"/>
    </i>
    <i r="1">
      <x v="15"/>
    </i>
    <i r="2">
      <x v="19"/>
    </i>
    <i r="3">
      <x v="2"/>
    </i>
    <i r="1">
      <x v="16"/>
    </i>
    <i r="2">
      <x v="20"/>
    </i>
    <i r="3">
      <x v="1"/>
    </i>
    <i r="1">
      <x v="17"/>
    </i>
    <i r="2">
      <x v="21"/>
    </i>
    <i r="3">
      <x/>
    </i>
    <i r="3">
      <x v="2"/>
    </i>
    <i r="1">
      <x v="18"/>
    </i>
    <i r="2">
      <x v="16"/>
    </i>
    <i r="3">
      <x v="2"/>
    </i>
    <i r="1">
      <x v="19"/>
    </i>
    <i r="2">
      <x v="23"/>
    </i>
    <i r="3">
      <x v="2"/>
    </i>
    <i r="1">
      <x v="23"/>
    </i>
    <i r="2">
      <x v="27"/>
    </i>
    <i r="3">
      <x/>
    </i>
    <i r="3">
      <x v="1"/>
    </i>
    <i r="1">
      <x v="24"/>
    </i>
    <i r="2">
      <x v="30"/>
    </i>
    <i r="3">
      <x/>
    </i>
    <i r="1">
      <x v="25"/>
    </i>
    <i r="2">
      <x v="31"/>
    </i>
    <i r="3">
      <x/>
    </i>
    <i r="1">
      <x v="26"/>
    </i>
    <i r="2">
      <x v="32"/>
    </i>
    <i r="3">
      <x/>
    </i>
    <i r="3">
      <x v="2"/>
    </i>
    <i r="1">
      <x v="27"/>
    </i>
    <i r="2">
      <x v="35"/>
    </i>
    <i r="3">
      <x/>
    </i>
    <i r="3">
      <x v="2"/>
    </i>
    <i r="1">
      <x v="50"/>
    </i>
    <i r="2">
      <x v="33"/>
    </i>
    <i r="3">
      <x v="2"/>
    </i>
    <i r="1">
      <x v="51"/>
    </i>
    <i r="2">
      <x v="23"/>
    </i>
    <i r="3">
      <x/>
    </i>
    <i r="3">
      <x v="1"/>
    </i>
    <i r="3">
      <x v="2"/>
    </i>
    <i r="1">
      <x v="53"/>
    </i>
    <i r="2">
      <x v="37"/>
    </i>
    <i r="3">
      <x v="1"/>
    </i>
    <i r="3">
      <x v="2"/>
    </i>
    <i>
      <x v="2"/>
    </i>
    <i r="1">
      <x v="20"/>
    </i>
    <i r="2">
      <x v="24"/>
    </i>
    <i r="3">
      <x v="1"/>
    </i>
    <i r="1">
      <x v="21"/>
    </i>
    <i r="2">
      <x v="25"/>
    </i>
    <i r="3">
      <x v="1"/>
    </i>
    <i r="1">
      <x v="22"/>
    </i>
    <i r="2">
      <x v="26"/>
    </i>
    <i r="3"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Total Cost" fld="10" baseField="0" baseItem="0" numFmtId="166"/>
    <dataField name="Suma de Quantity" fld="8" baseField="0" baseItem="0" numFmtId="164"/>
  </dataFields>
  <formats count="2">
    <format dxfId="1200">
      <pivotArea outline="0" collapsedLevelsAreSubtotals="1" fieldPosition="0"/>
    </format>
    <format dxfId="1199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92DC20-41E3-4CDB-952F-CD205C9B6396}" name="PivotTable2" cacheId="585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compact="0" compactData="0" multipleFieldFilters="0">
  <location ref="A7:H1179" firstHeaderRow="1" firstDataRow="2" firstDataCol="5"/>
  <pivotFields count="16">
    <pivotField axis="axisRow" compact="0" outline="0" showAll="0">
      <items count="199">
        <item x="0"/>
        <item x="3"/>
        <item x="4"/>
        <item x="7"/>
        <item x="8"/>
        <item x="9"/>
        <item x="10"/>
        <item x="11"/>
        <item x="12"/>
        <item x="13"/>
        <item x="37"/>
        <item x="14"/>
        <item x="1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2"/>
        <item x="30"/>
        <item x="31"/>
        <item x="33"/>
        <item x="34"/>
        <item x="35"/>
        <item x="36"/>
        <item x="38"/>
        <item x="55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6"/>
        <item x="58"/>
        <item x="57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4"/>
        <item x="71"/>
        <item x="72"/>
        <item x="73"/>
        <item x="75"/>
        <item x="76"/>
        <item x="77"/>
        <item x="78"/>
        <item x="79"/>
        <item x="80"/>
        <item x="81"/>
        <item x="82"/>
        <item x="89"/>
        <item x="83"/>
        <item x="84"/>
        <item x="85"/>
        <item x="86"/>
        <item x="87"/>
        <item x="88"/>
        <item x="2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9"/>
        <item x="106"/>
        <item x="108"/>
        <item x="107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5"/>
        <item x="179"/>
        <item x="180"/>
        <item x="181"/>
        <item x="182"/>
        <item x="183"/>
        <item x="184"/>
        <item x="185"/>
        <item x="186"/>
        <item x="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t="default"/>
      </items>
    </pivotField>
    <pivotField compact="0" outline="0" showAll="0"/>
    <pivotField axis="axisRow" compact="0" outline="0" showAll="0">
      <items count="7">
        <item x="1"/>
        <item x="0"/>
        <item x="3"/>
        <item x="2"/>
        <item m="1" x="4"/>
        <item m="1" x="5"/>
        <item t="default"/>
      </items>
    </pivotField>
    <pivotField axis="axisCol" compact="0" outline="0" showAll="0">
      <items count="6">
        <item x="1"/>
        <item x="0"/>
        <item x="2"/>
        <item m="1" x="3"/>
        <item m="1" x="4"/>
        <item t="default"/>
      </items>
    </pivotField>
    <pivotField compact="0" outline="0" showAll="0"/>
    <pivotField axis="axisRow" compact="0" outline="0" showAll="0">
      <items count="64">
        <item x="41"/>
        <item x="56"/>
        <item x="42"/>
        <item x="43"/>
        <item x="9"/>
        <item x="24"/>
        <item x="22"/>
        <item x="3"/>
        <item x="4"/>
        <item x="5"/>
        <item x="25"/>
        <item x="20"/>
        <item x="8"/>
        <item x="6"/>
        <item x="23"/>
        <item x="57"/>
        <item x="58"/>
        <item x="54"/>
        <item x="0"/>
        <item x="10"/>
        <item x="11"/>
        <item x="18"/>
        <item x="32"/>
        <item x="2"/>
        <item x="52"/>
        <item x="51"/>
        <item x="50"/>
        <item x="55"/>
        <item x="21"/>
        <item x="53"/>
        <item x="34"/>
        <item x="61"/>
        <item x="1"/>
        <item x="33"/>
        <item x="59"/>
        <item x="60"/>
        <item x="12"/>
        <item x="7"/>
        <item x="19"/>
        <item x="14"/>
        <item x="15"/>
        <item x="44"/>
        <item x="35"/>
        <item x="45"/>
        <item x="36"/>
        <item x="46"/>
        <item x="37"/>
        <item x="47"/>
        <item x="38"/>
        <item x="48"/>
        <item x="39"/>
        <item x="13"/>
        <item x="26"/>
        <item x="31"/>
        <item x="16"/>
        <item x="28"/>
        <item x="40"/>
        <item x="17"/>
        <item x="49"/>
        <item x="30"/>
        <item x="27"/>
        <item x="29"/>
        <item x="62"/>
        <item t="default"/>
      </items>
    </pivotField>
    <pivotField axis="axisRow" compact="0" outline="0" showAll="0" defaultSubtotal="0">
      <items count="51">
        <item x="3"/>
        <item x="21"/>
        <item x="31"/>
        <item x="32"/>
        <item x="4"/>
        <item x="5"/>
        <item x="6"/>
        <item x="7"/>
        <item x="16"/>
        <item x="14"/>
        <item x="8"/>
        <item x="12"/>
        <item x="13"/>
        <item x="20"/>
        <item x="18"/>
        <item x="1"/>
        <item x="0"/>
        <item x="2"/>
        <item m="1" x="48"/>
        <item x="17"/>
        <item x="45"/>
        <item x="9"/>
        <item x="19"/>
        <item x="23"/>
        <item x="24"/>
        <item x="22"/>
        <item x="25"/>
        <item x="26"/>
        <item x="27"/>
        <item x="28"/>
        <item x="29"/>
        <item x="10"/>
        <item x="11"/>
        <item x="15"/>
        <item x="30"/>
        <item x="33"/>
        <item x="34"/>
        <item x="35"/>
        <item x="36"/>
        <item x="37"/>
        <item x="38"/>
        <item m="1" x="50"/>
        <item m="1" x="49"/>
        <item x="39"/>
        <item m="1" x="47"/>
        <item m="1" x="46"/>
        <item x="40"/>
        <item x="41"/>
        <item x="42"/>
        <item x="43"/>
        <item x="44"/>
      </items>
    </pivotField>
    <pivotField compact="0" outline="0" showAll="0"/>
    <pivotField dataField="1" compact="0" outline="0" showAll="0"/>
    <pivotField compact="0" outline="0" showAll="0"/>
    <pivotField compact="0" outline="0" showAll="0"/>
    <pivotField axis="axisRow" compact="0" outline="0" showAll="0">
      <items count="4">
        <item x="1"/>
        <item x="2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</pivotFields>
  <rowFields count="5">
    <field x="2"/>
    <field x="6"/>
    <field x="5"/>
    <field x="0"/>
    <field x="11"/>
  </rowFields>
  <rowItems count="1171">
    <i>
      <x/>
      <x/>
      <x v="7"/>
      <x v="98"/>
      <x v="2"/>
    </i>
    <i t="default" r="3">
      <x v="98"/>
    </i>
    <i r="3">
      <x v="100"/>
      <x v="2"/>
    </i>
    <i t="default" r="3">
      <x v="100"/>
    </i>
    <i r="3">
      <x v="122"/>
      <x/>
    </i>
    <i t="default" r="3">
      <x v="122"/>
    </i>
    <i r="3">
      <x v="167"/>
      <x/>
    </i>
    <i t="default" r="3">
      <x v="167"/>
    </i>
    <i t="default" r="2">
      <x v="7"/>
    </i>
    <i r="1">
      <x v="2"/>
      <x v="2"/>
      <x v="127"/>
      <x v="1"/>
    </i>
    <i t="default" r="3">
      <x v="127"/>
    </i>
    <i r="3">
      <x v="137"/>
      <x/>
    </i>
    <i t="default" r="3">
      <x v="137"/>
    </i>
    <i r="3">
      <x v="146"/>
      <x v="1"/>
    </i>
    <i t="default" r="3">
      <x v="146"/>
    </i>
    <i r="3">
      <x v="194"/>
      <x v="1"/>
    </i>
    <i t="default" r="3">
      <x v="194"/>
    </i>
    <i t="default" r="2">
      <x v="2"/>
    </i>
    <i r="1">
      <x v="3"/>
      <x v="3"/>
      <x v="126"/>
      <x v="1"/>
    </i>
    <i t="default" r="3">
      <x v="126"/>
    </i>
    <i r="3">
      <x v="137"/>
      <x v="1"/>
    </i>
    <i t="default" r="3">
      <x v="137"/>
    </i>
    <i r="3">
      <x v="166"/>
      <x v="1"/>
    </i>
    <i t="default" r="3">
      <x v="166"/>
    </i>
    <i r="3">
      <x v="194"/>
      <x v="1"/>
    </i>
    <i t="default" r="3">
      <x v="194"/>
    </i>
    <i t="default" r="2">
      <x v="3"/>
    </i>
    <i r="1">
      <x v="5"/>
      <x v="9"/>
      <x v="99"/>
      <x/>
    </i>
    <i r="4">
      <x v="2"/>
    </i>
    <i t="default" r="3">
      <x v="99"/>
    </i>
    <i r="3">
      <x v="107"/>
      <x/>
    </i>
    <i r="4">
      <x v="1"/>
    </i>
    <i t="default" r="3">
      <x v="107"/>
    </i>
    <i r="3">
      <x v="110"/>
      <x v="1"/>
    </i>
    <i t="default" r="3">
      <x v="110"/>
    </i>
    <i r="3">
      <x v="113"/>
      <x v="1"/>
    </i>
    <i t="default" r="3">
      <x v="113"/>
    </i>
    <i r="3">
      <x v="125"/>
      <x v="1"/>
    </i>
    <i t="default" r="3">
      <x v="125"/>
    </i>
    <i r="3">
      <x v="126"/>
      <x v="1"/>
    </i>
    <i t="default" r="3">
      <x v="126"/>
    </i>
    <i r="3">
      <x v="127"/>
      <x v="1"/>
    </i>
    <i t="default" r="3">
      <x v="127"/>
    </i>
    <i r="3">
      <x v="128"/>
      <x v="1"/>
    </i>
    <i t="default" r="3">
      <x v="128"/>
    </i>
    <i r="3">
      <x v="134"/>
      <x v="1"/>
    </i>
    <i t="default" r="3">
      <x v="134"/>
    </i>
    <i r="3">
      <x v="137"/>
      <x v="1"/>
    </i>
    <i t="default" r="3">
      <x v="137"/>
    </i>
    <i r="3">
      <x v="138"/>
      <x v="1"/>
    </i>
    <i t="default" r="3">
      <x v="138"/>
    </i>
    <i r="3">
      <x v="140"/>
      <x v="1"/>
    </i>
    <i t="default" r="3">
      <x v="140"/>
    </i>
    <i r="3">
      <x v="148"/>
      <x v="1"/>
    </i>
    <i t="default" r="3">
      <x v="148"/>
    </i>
    <i r="3">
      <x v="156"/>
      <x v="1"/>
    </i>
    <i t="default" r="3">
      <x v="156"/>
    </i>
    <i r="3">
      <x v="165"/>
      <x v="1"/>
    </i>
    <i t="default" r="3">
      <x v="165"/>
    </i>
    <i r="3">
      <x v="166"/>
      <x v="1"/>
    </i>
    <i t="default" r="3">
      <x v="166"/>
    </i>
    <i r="3">
      <x v="167"/>
      <x v="1"/>
    </i>
    <i t="default" r="3">
      <x v="167"/>
    </i>
    <i r="3">
      <x v="175"/>
      <x v="1"/>
    </i>
    <i t="default" r="3">
      <x v="175"/>
    </i>
    <i r="3">
      <x v="177"/>
      <x v="1"/>
    </i>
    <i t="default" r="3">
      <x v="177"/>
    </i>
    <i r="3">
      <x v="179"/>
      <x v="1"/>
    </i>
    <i t="default" r="3">
      <x v="179"/>
    </i>
    <i r="3">
      <x v="181"/>
      <x v="1"/>
    </i>
    <i t="default" r="3">
      <x v="181"/>
    </i>
    <i r="3">
      <x v="182"/>
      <x v="1"/>
    </i>
    <i t="default" r="3">
      <x v="182"/>
    </i>
    <i r="3">
      <x v="185"/>
      <x v="1"/>
    </i>
    <i t="default" r="3">
      <x v="185"/>
    </i>
    <i r="3">
      <x v="189"/>
      <x v="1"/>
    </i>
    <i t="default" r="3">
      <x v="189"/>
    </i>
    <i r="3">
      <x v="190"/>
      <x v="1"/>
    </i>
    <i t="default" r="3">
      <x v="190"/>
    </i>
    <i r="3">
      <x v="191"/>
      <x v="1"/>
    </i>
    <i t="default" r="3">
      <x v="191"/>
    </i>
    <i r="3">
      <x v="193"/>
      <x v="1"/>
    </i>
    <i t="default" r="3">
      <x v="193"/>
    </i>
    <i r="3">
      <x v="194"/>
      <x v="1"/>
    </i>
    <i t="default" r="3">
      <x v="194"/>
    </i>
    <i t="default" r="2">
      <x v="9"/>
    </i>
    <i r="2">
      <x v="36"/>
      <x v="98"/>
      <x v="2"/>
    </i>
    <i t="default" r="3">
      <x v="98"/>
    </i>
    <i r="3">
      <x v="99"/>
      <x/>
    </i>
    <i t="default" r="3">
      <x v="99"/>
    </i>
    <i r="3">
      <x v="102"/>
      <x/>
    </i>
    <i t="default" r="3">
      <x v="102"/>
    </i>
    <i r="3">
      <x v="119"/>
      <x/>
    </i>
    <i t="default" r="3">
      <x v="119"/>
    </i>
    <i r="3">
      <x v="122"/>
      <x/>
    </i>
    <i t="default" r="3">
      <x v="122"/>
    </i>
    <i r="3">
      <x v="123"/>
      <x/>
    </i>
    <i t="default" r="3">
      <x v="123"/>
    </i>
    <i r="3">
      <x v="126"/>
      <x/>
    </i>
    <i t="default" r="3">
      <x v="126"/>
    </i>
    <i r="3">
      <x v="129"/>
      <x/>
    </i>
    <i t="default" r="3">
      <x v="129"/>
    </i>
    <i r="3">
      <x v="131"/>
      <x/>
    </i>
    <i t="default" r="3">
      <x v="131"/>
    </i>
    <i r="3">
      <x v="134"/>
      <x/>
    </i>
    <i t="default" r="3">
      <x v="134"/>
    </i>
    <i r="3">
      <x v="137"/>
      <x/>
    </i>
    <i t="default" r="3">
      <x v="137"/>
    </i>
    <i r="3">
      <x v="144"/>
      <x/>
    </i>
    <i t="default" r="3">
      <x v="144"/>
    </i>
    <i r="3">
      <x v="145"/>
      <x/>
    </i>
    <i t="default" r="3">
      <x v="145"/>
    </i>
    <i r="3">
      <x v="152"/>
      <x/>
    </i>
    <i t="default" r="3">
      <x v="152"/>
    </i>
    <i r="3">
      <x v="153"/>
      <x/>
    </i>
    <i t="default" r="3">
      <x v="153"/>
    </i>
    <i r="3">
      <x v="154"/>
      <x/>
    </i>
    <i t="default" r="3">
      <x v="154"/>
    </i>
    <i r="3">
      <x v="155"/>
      <x/>
    </i>
    <i t="default" r="3">
      <x v="155"/>
    </i>
    <i r="3">
      <x v="156"/>
      <x/>
    </i>
    <i t="default" r="3">
      <x v="156"/>
    </i>
    <i r="3">
      <x v="159"/>
      <x/>
    </i>
    <i t="default" r="3">
      <x v="159"/>
    </i>
    <i r="3">
      <x v="161"/>
      <x/>
    </i>
    <i t="default" r="3">
      <x v="161"/>
    </i>
    <i r="3">
      <x v="173"/>
      <x/>
    </i>
    <i t="default" r="3">
      <x v="173"/>
    </i>
    <i r="3">
      <x v="174"/>
      <x/>
    </i>
    <i t="default" r="3">
      <x v="174"/>
    </i>
    <i r="3">
      <x v="175"/>
      <x/>
    </i>
    <i t="default" r="3">
      <x v="175"/>
    </i>
    <i r="3">
      <x v="182"/>
      <x/>
    </i>
    <i t="default" r="3">
      <x v="182"/>
    </i>
    <i r="3">
      <x v="183"/>
      <x/>
    </i>
    <i t="default" r="3">
      <x v="183"/>
    </i>
    <i r="3">
      <x v="184"/>
      <x/>
    </i>
    <i t="default" r="3">
      <x v="184"/>
    </i>
    <i r="3">
      <x v="186"/>
      <x/>
    </i>
    <i t="default" r="3">
      <x v="186"/>
    </i>
    <i r="3">
      <x v="187"/>
      <x/>
    </i>
    <i t="default" r="3">
      <x v="187"/>
    </i>
    <i r="3">
      <x v="191"/>
      <x/>
    </i>
    <i t="default" r="3">
      <x v="191"/>
    </i>
    <i r="3">
      <x v="194"/>
      <x/>
    </i>
    <i t="default" r="3">
      <x v="194"/>
    </i>
    <i t="default" r="2">
      <x v="36"/>
    </i>
    <i r="1">
      <x v="6"/>
      <x v="13"/>
      <x v="99"/>
      <x/>
    </i>
    <i r="4">
      <x v="2"/>
    </i>
    <i t="default" r="3">
      <x v="99"/>
    </i>
    <i r="3">
      <x v="113"/>
      <x/>
    </i>
    <i t="default" r="3">
      <x v="113"/>
    </i>
    <i r="3">
      <x v="122"/>
      <x/>
    </i>
    <i t="default" r="3">
      <x v="122"/>
    </i>
    <i r="3">
      <x v="125"/>
      <x v="1"/>
    </i>
    <i t="default" r="3">
      <x v="125"/>
    </i>
    <i r="3">
      <x v="128"/>
      <x/>
    </i>
    <i t="default" r="3">
      <x v="128"/>
    </i>
    <i r="3">
      <x v="134"/>
      <x v="1"/>
    </i>
    <i t="default" r="3">
      <x v="134"/>
    </i>
    <i r="3">
      <x v="137"/>
      <x v="1"/>
    </i>
    <i t="default" r="3">
      <x v="137"/>
    </i>
    <i r="3">
      <x v="138"/>
      <x v="1"/>
    </i>
    <i t="default" r="3">
      <x v="138"/>
    </i>
    <i r="3">
      <x v="140"/>
      <x v="1"/>
    </i>
    <i t="default" r="3">
      <x v="140"/>
    </i>
    <i r="3">
      <x v="148"/>
      <x v="1"/>
    </i>
    <i t="default" r="3">
      <x v="148"/>
    </i>
    <i r="3">
      <x v="154"/>
      <x v="1"/>
    </i>
    <i t="default" r="3">
      <x v="154"/>
    </i>
    <i r="3">
      <x v="156"/>
      <x v="1"/>
    </i>
    <i t="default" r="3">
      <x v="156"/>
    </i>
    <i r="3">
      <x v="179"/>
      <x v="1"/>
    </i>
    <i t="default" r="3">
      <x v="179"/>
    </i>
    <i r="3">
      <x v="181"/>
      <x v="1"/>
    </i>
    <i t="default" r="3">
      <x v="181"/>
    </i>
    <i r="3">
      <x v="185"/>
      <x v="1"/>
    </i>
    <i t="default" r="3">
      <x v="185"/>
    </i>
    <i r="3">
      <x v="193"/>
      <x v="1"/>
    </i>
    <i t="default" r="3">
      <x v="193"/>
    </i>
    <i t="default" r="2">
      <x v="13"/>
    </i>
    <i r="2">
      <x v="51"/>
      <x v="96"/>
      <x v="2"/>
    </i>
    <i t="default" r="3">
      <x v="96"/>
    </i>
    <i r="3">
      <x v="98"/>
      <x v="2"/>
    </i>
    <i t="default" r="3">
      <x v="98"/>
    </i>
    <i r="3">
      <x v="99"/>
      <x/>
    </i>
    <i t="default" r="3">
      <x v="99"/>
    </i>
    <i r="3">
      <x v="102"/>
      <x/>
    </i>
    <i t="default" r="3">
      <x v="102"/>
    </i>
    <i r="3">
      <x v="108"/>
      <x/>
    </i>
    <i t="default" r="3">
      <x v="108"/>
    </i>
    <i r="3">
      <x v="110"/>
      <x/>
    </i>
    <i t="default" r="3">
      <x v="110"/>
    </i>
    <i r="3">
      <x v="112"/>
      <x/>
    </i>
    <i t="default" r="3">
      <x v="112"/>
    </i>
    <i r="3">
      <x v="113"/>
      <x/>
    </i>
    <i t="default" r="3">
      <x v="113"/>
    </i>
    <i r="3">
      <x v="122"/>
      <x/>
    </i>
    <i t="default" r="3">
      <x v="122"/>
    </i>
    <i r="3">
      <x v="131"/>
      <x/>
    </i>
    <i t="default" r="3">
      <x v="131"/>
    </i>
    <i r="3">
      <x v="134"/>
      <x/>
    </i>
    <i t="default" r="3">
      <x v="134"/>
    </i>
    <i r="3">
      <x v="137"/>
      <x/>
    </i>
    <i t="default" r="3">
      <x v="137"/>
    </i>
    <i r="3">
      <x v="145"/>
      <x/>
    </i>
    <i t="default" r="3">
      <x v="145"/>
    </i>
    <i r="3">
      <x v="152"/>
      <x/>
    </i>
    <i t="default" r="3">
      <x v="152"/>
    </i>
    <i r="3">
      <x v="153"/>
      <x/>
    </i>
    <i t="default" r="3">
      <x v="153"/>
    </i>
    <i r="3">
      <x v="154"/>
      <x/>
    </i>
    <i t="default" r="3">
      <x v="154"/>
    </i>
    <i r="3">
      <x v="157"/>
      <x/>
    </i>
    <i t="default" r="3">
      <x v="157"/>
    </i>
    <i r="3">
      <x v="158"/>
      <x/>
    </i>
    <i t="default" r="3">
      <x v="158"/>
    </i>
    <i r="3">
      <x v="159"/>
      <x/>
    </i>
    <i t="default" r="3">
      <x v="159"/>
    </i>
    <i r="3">
      <x v="160"/>
      <x/>
    </i>
    <i t="default" r="3">
      <x v="160"/>
    </i>
    <i r="3">
      <x v="162"/>
      <x/>
    </i>
    <i t="default" r="3">
      <x v="162"/>
    </i>
    <i r="3">
      <x v="168"/>
      <x/>
    </i>
    <i t="default" r="3">
      <x v="168"/>
    </i>
    <i r="3">
      <x v="169"/>
      <x/>
    </i>
    <i t="default" r="3">
      <x v="169"/>
    </i>
    <i r="3">
      <x v="174"/>
      <x/>
    </i>
    <i t="default" r="3">
      <x v="174"/>
    </i>
    <i r="3">
      <x v="175"/>
      <x/>
    </i>
    <i t="default" r="3">
      <x v="175"/>
    </i>
    <i r="3">
      <x v="176"/>
      <x/>
    </i>
    <i t="default" r="3">
      <x v="176"/>
    </i>
    <i r="3">
      <x v="178"/>
      <x/>
    </i>
    <i t="default" r="3">
      <x v="178"/>
    </i>
    <i r="3">
      <x v="184"/>
      <x/>
    </i>
    <i t="default" r="3">
      <x v="184"/>
    </i>
    <i r="3">
      <x v="186"/>
      <x/>
    </i>
    <i t="default" r="3">
      <x v="186"/>
    </i>
    <i r="3">
      <x v="187"/>
      <x/>
    </i>
    <i t="default" r="3">
      <x v="187"/>
    </i>
    <i r="3">
      <x v="191"/>
      <x/>
    </i>
    <i t="default" r="3">
      <x v="191"/>
    </i>
    <i r="3">
      <x v="195"/>
      <x/>
    </i>
    <i t="default" r="3">
      <x v="195"/>
    </i>
    <i t="default" r="2">
      <x v="51"/>
    </i>
    <i r="1">
      <x v="7"/>
      <x v="10"/>
      <x v="98"/>
      <x/>
    </i>
    <i t="default" r="3">
      <x v="98"/>
    </i>
    <i r="3">
      <x v="99"/>
      <x/>
    </i>
    <i t="default" r="3">
      <x v="99"/>
    </i>
    <i r="3">
      <x v="100"/>
      <x v="2"/>
    </i>
    <i t="default" r="3">
      <x v="100"/>
    </i>
    <i r="3">
      <x v="107"/>
      <x/>
    </i>
    <i t="default" r="3">
      <x v="107"/>
    </i>
    <i r="3">
      <x v="110"/>
      <x/>
    </i>
    <i t="default" r="3">
      <x v="110"/>
    </i>
    <i r="3">
      <x v="113"/>
      <x/>
    </i>
    <i t="default" r="3">
      <x v="113"/>
    </i>
    <i r="3">
      <x v="121"/>
      <x v="1"/>
    </i>
    <i t="default" r="3">
      <x v="121"/>
    </i>
    <i r="3">
      <x v="122"/>
      <x/>
    </i>
    <i t="default" r="3">
      <x v="122"/>
    </i>
    <i r="3">
      <x v="125"/>
      <x v="1"/>
    </i>
    <i t="default" r="3">
      <x v="125"/>
    </i>
    <i r="3">
      <x v="126"/>
      <x v="1"/>
    </i>
    <i t="default" r="3">
      <x v="126"/>
    </i>
    <i r="3">
      <x v="127"/>
      <x v="1"/>
    </i>
    <i t="default" r="3">
      <x v="127"/>
    </i>
    <i r="3">
      <x v="128"/>
      <x/>
    </i>
    <i t="default" r="3">
      <x v="128"/>
    </i>
    <i r="3">
      <x v="130"/>
      <x/>
    </i>
    <i t="default" r="3">
      <x v="130"/>
    </i>
    <i r="3">
      <x v="134"/>
      <x/>
    </i>
    <i t="default" r="3">
      <x v="134"/>
    </i>
    <i r="3">
      <x v="137"/>
      <x v="1"/>
    </i>
    <i t="default" r="3">
      <x v="137"/>
    </i>
    <i r="3">
      <x v="138"/>
      <x v="1"/>
    </i>
    <i t="default" r="3">
      <x v="138"/>
    </i>
    <i r="3">
      <x v="140"/>
      <x v="1"/>
    </i>
    <i t="default" r="3">
      <x v="140"/>
    </i>
    <i r="3">
      <x v="147"/>
      <x/>
    </i>
    <i t="default" r="3">
      <x v="147"/>
    </i>
    <i r="3">
      <x v="148"/>
      <x v="1"/>
    </i>
    <i t="default" r="3">
      <x v="148"/>
    </i>
    <i r="3">
      <x v="152"/>
      <x v="1"/>
    </i>
    <i t="default" r="3">
      <x v="152"/>
    </i>
    <i r="3">
      <x v="154"/>
      <x/>
    </i>
    <i t="default" r="3">
      <x v="154"/>
    </i>
    <i r="3">
      <x v="156"/>
      <x v="1"/>
    </i>
    <i t="default" r="3">
      <x v="156"/>
    </i>
    <i r="3">
      <x v="163"/>
      <x/>
    </i>
    <i t="default" r="3">
      <x v="163"/>
    </i>
    <i r="3">
      <x v="165"/>
      <x/>
    </i>
    <i t="default" r="3">
      <x v="165"/>
    </i>
    <i r="3">
      <x v="166"/>
      <x/>
    </i>
    <i r="4">
      <x v="1"/>
    </i>
    <i t="default" r="3">
      <x v="166"/>
    </i>
    <i r="3">
      <x v="175"/>
      <x v="1"/>
    </i>
    <i t="default" r="3">
      <x v="175"/>
    </i>
    <i r="3">
      <x v="179"/>
      <x v="1"/>
    </i>
    <i t="default" r="3">
      <x v="179"/>
    </i>
    <i r="3">
      <x v="181"/>
      <x v="1"/>
    </i>
    <i t="default" r="3">
      <x v="181"/>
    </i>
    <i r="3">
      <x v="185"/>
      <x v="1"/>
    </i>
    <i t="default" r="3">
      <x v="185"/>
    </i>
    <i r="3">
      <x v="189"/>
      <x v="1"/>
    </i>
    <i t="default" r="3">
      <x v="189"/>
    </i>
    <i r="3">
      <x v="190"/>
      <x v="1"/>
    </i>
    <i t="default" r="3">
      <x v="190"/>
    </i>
    <i r="3">
      <x v="191"/>
      <x v="1"/>
    </i>
    <i t="default" r="3">
      <x v="191"/>
    </i>
    <i r="3">
      <x v="193"/>
      <x v="1"/>
    </i>
    <i t="default" r="3">
      <x v="193"/>
    </i>
    <i r="3">
      <x v="194"/>
      <x v="1"/>
    </i>
    <i t="default" r="3">
      <x v="194"/>
    </i>
    <i t="default" r="2">
      <x v="10"/>
    </i>
    <i r="2">
      <x v="37"/>
      <x v="96"/>
      <x v="2"/>
    </i>
    <i t="default" r="3">
      <x v="96"/>
    </i>
    <i r="3">
      <x v="98"/>
      <x v="2"/>
    </i>
    <i t="default" r="3">
      <x v="98"/>
    </i>
    <i r="3">
      <x v="99"/>
      <x/>
    </i>
    <i t="default" r="3">
      <x v="99"/>
    </i>
    <i r="3">
      <x v="102"/>
      <x/>
    </i>
    <i t="default" r="3">
      <x v="102"/>
    </i>
    <i r="3">
      <x v="104"/>
      <x/>
    </i>
    <i t="default" r="3">
      <x v="104"/>
    </i>
    <i r="3">
      <x v="108"/>
      <x/>
    </i>
    <i t="default" r="3">
      <x v="108"/>
    </i>
    <i r="3">
      <x v="110"/>
      <x/>
    </i>
    <i t="default" r="3">
      <x v="110"/>
    </i>
    <i r="3">
      <x v="112"/>
      <x/>
    </i>
    <i t="default" r="3">
      <x v="112"/>
    </i>
    <i r="3">
      <x v="113"/>
      <x/>
    </i>
    <i t="default" r="3">
      <x v="113"/>
    </i>
    <i r="3">
      <x v="114"/>
      <x/>
    </i>
    <i t="default" r="3">
      <x v="114"/>
    </i>
    <i r="3">
      <x v="116"/>
      <x/>
    </i>
    <i t="default" r="3">
      <x v="116"/>
    </i>
    <i r="3">
      <x v="123"/>
      <x/>
    </i>
    <i t="default" r="3">
      <x v="123"/>
    </i>
    <i r="3">
      <x v="126"/>
      <x/>
    </i>
    <i t="default" r="3">
      <x v="126"/>
    </i>
    <i r="3">
      <x v="127"/>
      <x/>
    </i>
    <i t="default" r="3">
      <x v="127"/>
    </i>
    <i r="3">
      <x v="129"/>
      <x/>
    </i>
    <i t="default" r="3">
      <x v="129"/>
    </i>
    <i r="3">
      <x v="130"/>
      <x/>
    </i>
    <i t="default" r="3">
      <x v="130"/>
    </i>
    <i r="3">
      <x v="131"/>
      <x/>
    </i>
    <i t="default" r="3">
      <x v="131"/>
    </i>
    <i r="3">
      <x v="134"/>
      <x/>
    </i>
    <i t="default" r="3">
      <x v="134"/>
    </i>
    <i r="3">
      <x v="137"/>
      <x/>
    </i>
    <i t="default" r="3">
      <x v="137"/>
    </i>
    <i r="3">
      <x v="141"/>
      <x/>
    </i>
    <i t="default" r="3">
      <x v="141"/>
    </i>
    <i r="3">
      <x v="144"/>
      <x/>
    </i>
    <i t="default" r="3">
      <x v="144"/>
    </i>
    <i r="3">
      <x v="145"/>
      <x/>
    </i>
    <i t="default" r="3">
      <x v="145"/>
    </i>
    <i r="3">
      <x v="149"/>
      <x/>
    </i>
    <i t="default" r="3">
      <x v="149"/>
    </i>
    <i r="3">
      <x v="152"/>
      <x/>
    </i>
    <i t="default" r="3">
      <x v="152"/>
    </i>
    <i r="3">
      <x v="154"/>
      <x/>
    </i>
    <i t="default" r="3">
      <x v="154"/>
    </i>
    <i r="3">
      <x v="156"/>
      <x/>
    </i>
    <i t="default" r="3">
      <x v="156"/>
    </i>
    <i r="3">
      <x v="159"/>
      <x/>
    </i>
    <i t="default" r="3">
      <x v="159"/>
    </i>
    <i r="3">
      <x v="160"/>
      <x/>
    </i>
    <i t="default" r="3">
      <x v="160"/>
    </i>
    <i r="3">
      <x v="162"/>
      <x/>
    </i>
    <i t="default" r="3">
      <x v="162"/>
    </i>
    <i r="3">
      <x v="163"/>
      <x/>
    </i>
    <i t="default" r="3">
      <x v="163"/>
    </i>
    <i r="3">
      <x v="166"/>
      <x/>
    </i>
    <i t="default" r="3">
      <x v="166"/>
    </i>
    <i r="3">
      <x v="168"/>
      <x/>
    </i>
    <i t="default" r="3">
      <x v="168"/>
    </i>
    <i r="3">
      <x v="169"/>
      <x/>
    </i>
    <i t="default" r="3">
      <x v="169"/>
    </i>
    <i r="3">
      <x v="170"/>
      <x/>
    </i>
    <i t="default" r="3">
      <x v="170"/>
    </i>
    <i r="3">
      <x v="174"/>
      <x/>
    </i>
    <i t="default" r="3">
      <x v="174"/>
    </i>
    <i r="3">
      <x v="175"/>
      <x/>
    </i>
    <i t="default" r="3">
      <x v="175"/>
    </i>
    <i r="3">
      <x v="176"/>
      <x/>
    </i>
    <i t="default" r="3">
      <x v="176"/>
    </i>
    <i r="3">
      <x v="177"/>
      <x/>
    </i>
    <i t="default" r="3">
      <x v="177"/>
    </i>
    <i r="3">
      <x v="178"/>
      <x/>
    </i>
    <i t="default" r="3">
      <x v="178"/>
    </i>
    <i r="3">
      <x v="186"/>
      <x/>
    </i>
    <i t="default" r="3">
      <x v="186"/>
    </i>
    <i r="3">
      <x v="187"/>
      <x/>
    </i>
    <i t="default" r="3">
      <x v="187"/>
    </i>
    <i r="3">
      <x v="188"/>
      <x/>
    </i>
    <i t="default" r="3">
      <x v="188"/>
    </i>
    <i r="3">
      <x v="191"/>
      <x/>
    </i>
    <i t="default" r="3">
      <x v="191"/>
    </i>
    <i r="3">
      <x v="194"/>
      <x/>
    </i>
    <i t="default" r="3">
      <x v="194"/>
    </i>
    <i t="default" r="2">
      <x v="37"/>
    </i>
    <i r="1">
      <x v="8"/>
      <x v="11"/>
      <x v="98"/>
      <x v="1"/>
    </i>
    <i t="default" r="3">
      <x v="98"/>
    </i>
    <i r="3">
      <x v="99"/>
      <x v="1"/>
    </i>
    <i t="default" r="3">
      <x v="99"/>
    </i>
    <i r="3">
      <x v="102"/>
      <x v="1"/>
    </i>
    <i t="default" r="3">
      <x v="102"/>
    </i>
    <i r="3">
      <x v="107"/>
      <x v="1"/>
    </i>
    <i t="default" r="3">
      <x v="107"/>
    </i>
    <i r="3">
      <x v="110"/>
      <x/>
    </i>
    <i r="4">
      <x v="1"/>
    </i>
    <i t="default" r="3">
      <x v="110"/>
    </i>
    <i r="3">
      <x v="125"/>
      <x v="1"/>
    </i>
    <i t="default" r="3">
      <x v="125"/>
    </i>
    <i r="3">
      <x v="126"/>
      <x v="1"/>
    </i>
    <i t="default" r="3">
      <x v="126"/>
    </i>
    <i r="3">
      <x v="128"/>
      <x v="1"/>
    </i>
    <i t="default" r="3">
      <x v="128"/>
    </i>
    <i r="3">
      <x v="134"/>
      <x v="1"/>
    </i>
    <i t="default" r="3">
      <x v="134"/>
    </i>
    <i r="3">
      <x v="138"/>
      <x v="1"/>
    </i>
    <i t="default" r="3">
      <x v="138"/>
    </i>
    <i r="3">
      <x v="140"/>
      <x v="1"/>
    </i>
    <i t="default" r="3">
      <x v="140"/>
    </i>
    <i r="3">
      <x v="146"/>
      <x v="1"/>
    </i>
    <i t="default" r="3">
      <x v="146"/>
    </i>
    <i r="3">
      <x v="147"/>
      <x v="1"/>
    </i>
    <i t="default" r="3">
      <x v="147"/>
    </i>
    <i r="3">
      <x v="148"/>
      <x v="1"/>
    </i>
    <i t="default" r="3">
      <x v="148"/>
    </i>
    <i r="3">
      <x v="152"/>
      <x v="1"/>
    </i>
    <i t="default" r="3">
      <x v="152"/>
    </i>
    <i r="3">
      <x v="154"/>
      <x v="1"/>
    </i>
    <i t="default" r="3">
      <x v="154"/>
    </i>
    <i r="3">
      <x v="156"/>
      <x v="1"/>
    </i>
    <i t="default" r="3">
      <x v="156"/>
    </i>
    <i r="3">
      <x v="165"/>
      <x v="1"/>
    </i>
    <i t="default" r="3">
      <x v="165"/>
    </i>
    <i r="3">
      <x v="166"/>
      <x v="1"/>
    </i>
    <i t="default" r="3">
      <x v="166"/>
    </i>
    <i r="3">
      <x v="167"/>
      <x v="1"/>
    </i>
    <i t="default" r="3">
      <x v="167"/>
    </i>
    <i r="3">
      <x v="175"/>
      <x v="1"/>
    </i>
    <i t="default" r="3">
      <x v="175"/>
    </i>
    <i r="3">
      <x v="179"/>
      <x v="1"/>
    </i>
    <i t="default" r="3">
      <x v="179"/>
    </i>
    <i r="3">
      <x v="181"/>
      <x v="1"/>
    </i>
    <i t="default" r="3">
      <x v="181"/>
    </i>
    <i r="3">
      <x v="182"/>
      <x v="1"/>
    </i>
    <i t="default" r="3">
      <x v="182"/>
    </i>
    <i r="3">
      <x v="185"/>
      <x v="1"/>
    </i>
    <i t="default" r="3">
      <x v="185"/>
    </i>
    <i r="3">
      <x v="189"/>
      <x v="1"/>
    </i>
    <i t="default" r="3">
      <x v="189"/>
    </i>
    <i r="3">
      <x v="190"/>
      <x v="1"/>
    </i>
    <i t="default" r="3">
      <x v="190"/>
    </i>
    <i r="3">
      <x v="191"/>
      <x v="1"/>
    </i>
    <i t="default" r="3">
      <x v="191"/>
    </i>
    <i r="3">
      <x v="193"/>
      <x v="1"/>
    </i>
    <i t="default" r="3">
      <x v="193"/>
    </i>
    <i r="3">
      <x v="194"/>
      <x v="1"/>
    </i>
    <i t="default" r="3">
      <x v="194"/>
    </i>
    <i r="3">
      <x v="196"/>
      <x v="1"/>
    </i>
    <i t="default" r="3">
      <x v="196"/>
    </i>
    <i t="default" r="2">
      <x v="11"/>
    </i>
    <i r="2">
      <x v="38"/>
      <x v="98"/>
      <x v="2"/>
    </i>
    <i t="default" r="3">
      <x v="98"/>
    </i>
    <i r="3">
      <x v="99"/>
      <x/>
    </i>
    <i r="4">
      <x v="2"/>
    </i>
    <i t="default" r="3">
      <x v="99"/>
    </i>
    <i r="3">
      <x v="101"/>
      <x v="2"/>
    </i>
    <i t="default" r="3">
      <x v="101"/>
    </i>
    <i r="3">
      <x v="102"/>
      <x/>
    </i>
    <i t="default" r="3">
      <x v="102"/>
    </i>
    <i r="3">
      <x v="103"/>
      <x/>
    </i>
    <i t="default" r="3">
      <x v="103"/>
    </i>
    <i r="3">
      <x v="108"/>
      <x/>
    </i>
    <i t="default" r="3">
      <x v="108"/>
    </i>
    <i r="3">
      <x v="110"/>
      <x/>
    </i>
    <i t="default" r="3">
      <x v="110"/>
    </i>
    <i r="3">
      <x v="112"/>
      <x/>
    </i>
    <i t="default" r="3">
      <x v="112"/>
    </i>
    <i r="3">
      <x v="113"/>
      <x/>
    </i>
    <i t="default" r="3">
      <x v="113"/>
    </i>
    <i r="3">
      <x v="114"/>
      <x/>
    </i>
    <i t="default" r="3">
      <x v="114"/>
    </i>
    <i r="3">
      <x v="115"/>
      <x/>
    </i>
    <i t="default" r="3">
      <x v="115"/>
    </i>
    <i r="3">
      <x v="120"/>
      <x v="2"/>
    </i>
    <i t="default" r="3">
      <x v="120"/>
    </i>
    <i r="3">
      <x v="122"/>
      <x/>
    </i>
    <i t="default" r="3">
      <x v="122"/>
    </i>
    <i r="3">
      <x v="123"/>
      <x/>
    </i>
    <i t="default" r="3">
      <x v="123"/>
    </i>
    <i r="3">
      <x v="126"/>
      <x/>
    </i>
    <i t="default" r="3">
      <x v="126"/>
    </i>
    <i r="3">
      <x v="127"/>
      <x/>
    </i>
    <i t="default" r="3">
      <x v="127"/>
    </i>
    <i r="3">
      <x v="129"/>
      <x/>
    </i>
    <i t="default" r="3">
      <x v="129"/>
    </i>
    <i r="3">
      <x v="131"/>
      <x/>
    </i>
    <i t="default" r="3">
      <x v="131"/>
    </i>
    <i r="3">
      <x v="133"/>
      <x/>
    </i>
    <i t="default" r="3">
      <x v="133"/>
    </i>
    <i r="3">
      <x v="134"/>
      <x/>
    </i>
    <i t="default" r="3">
      <x v="134"/>
    </i>
    <i r="3">
      <x v="136"/>
      <x/>
    </i>
    <i t="default" r="3">
      <x v="136"/>
    </i>
    <i r="3">
      <x v="137"/>
      <x/>
    </i>
    <i t="default" r="3">
      <x v="137"/>
    </i>
    <i r="3">
      <x v="143"/>
      <x/>
    </i>
    <i t="default" r="3">
      <x v="143"/>
    </i>
    <i r="3">
      <x v="144"/>
      <x/>
    </i>
    <i t="default" r="3">
      <x v="144"/>
    </i>
    <i r="3">
      <x v="149"/>
      <x/>
    </i>
    <i t="default" r="3">
      <x v="149"/>
    </i>
    <i r="3">
      <x v="152"/>
      <x/>
    </i>
    <i t="default" r="3">
      <x v="152"/>
    </i>
    <i r="3">
      <x v="153"/>
      <x/>
    </i>
    <i t="default" r="3">
      <x v="153"/>
    </i>
    <i r="3">
      <x v="154"/>
      <x/>
    </i>
    <i t="default" r="3">
      <x v="154"/>
    </i>
    <i r="3">
      <x v="155"/>
      <x/>
    </i>
    <i t="default" r="3">
      <x v="155"/>
    </i>
    <i r="3">
      <x v="159"/>
      <x/>
    </i>
    <i t="default" r="3">
      <x v="159"/>
    </i>
    <i r="3">
      <x v="160"/>
      <x/>
    </i>
    <i t="default" r="3">
      <x v="160"/>
    </i>
    <i r="3">
      <x v="162"/>
      <x/>
    </i>
    <i t="default" r="3">
      <x v="162"/>
    </i>
    <i r="3">
      <x v="163"/>
      <x/>
    </i>
    <i t="default" r="3">
      <x v="163"/>
    </i>
    <i r="3">
      <x v="169"/>
      <x/>
    </i>
    <i t="default" r="3">
      <x v="169"/>
    </i>
    <i r="3">
      <x v="171"/>
      <x/>
    </i>
    <i t="default" r="3">
      <x v="171"/>
    </i>
    <i r="3">
      <x v="173"/>
      <x/>
    </i>
    <i t="default" r="3">
      <x v="173"/>
    </i>
    <i r="3">
      <x v="174"/>
      <x/>
    </i>
    <i t="default" r="3">
      <x v="174"/>
    </i>
    <i r="3">
      <x v="175"/>
      <x/>
    </i>
    <i t="default" r="3">
      <x v="175"/>
    </i>
    <i r="3">
      <x v="176"/>
      <x/>
    </i>
    <i t="default" r="3">
      <x v="176"/>
    </i>
    <i r="3">
      <x v="178"/>
      <x/>
    </i>
    <i t="default" r="3">
      <x v="178"/>
    </i>
    <i r="3">
      <x v="186"/>
      <x/>
    </i>
    <i t="default" r="3">
      <x v="186"/>
    </i>
    <i r="3">
      <x v="187"/>
      <x/>
    </i>
    <i t="default" r="3">
      <x v="187"/>
    </i>
    <i r="3">
      <x v="188"/>
      <x/>
    </i>
    <i t="default" r="3">
      <x v="188"/>
    </i>
    <i r="3">
      <x v="191"/>
      <x/>
    </i>
    <i t="default" r="3">
      <x v="191"/>
    </i>
    <i r="3">
      <x v="194"/>
      <x/>
    </i>
    <i t="default" r="3">
      <x v="194"/>
    </i>
    <i t="default" r="2">
      <x v="38"/>
    </i>
    <i r="1">
      <x v="9"/>
      <x v="55"/>
      <x v="115"/>
      <x/>
    </i>
    <i t="default" r="3">
      <x v="115"/>
    </i>
    <i t="default" r="2">
      <x v="55"/>
    </i>
    <i r="2">
      <x v="57"/>
      <x v="102"/>
      <x v="2"/>
    </i>
    <i t="default" r="3">
      <x v="102"/>
    </i>
    <i r="3">
      <x v="110"/>
      <x/>
    </i>
    <i t="default" r="3">
      <x v="110"/>
    </i>
    <i r="3">
      <x v="112"/>
      <x/>
    </i>
    <i t="default" r="3">
      <x v="112"/>
    </i>
    <i r="3">
      <x v="113"/>
      <x/>
    </i>
    <i t="default" r="3">
      <x v="113"/>
    </i>
    <i r="3">
      <x v="123"/>
      <x/>
    </i>
    <i t="default" r="3">
      <x v="123"/>
    </i>
    <i r="3">
      <x v="131"/>
      <x/>
    </i>
    <i t="default" r="3">
      <x v="131"/>
    </i>
    <i r="3">
      <x v="133"/>
      <x/>
    </i>
    <i t="default" r="3">
      <x v="133"/>
    </i>
    <i r="3">
      <x v="134"/>
      <x/>
    </i>
    <i t="default" r="3">
      <x v="134"/>
    </i>
    <i r="3">
      <x v="146"/>
      <x/>
    </i>
    <i t="default" r="3">
      <x v="146"/>
    </i>
    <i r="3">
      <x v="161"/>
      <x/>
    </i>
    <i t="default" r="3">
      <x v="161"/>
    </i>
    <i r="3">
      <x v="173"/>
      <x/>
    </i>
    <i t="default" r="3">
      <x v="173"/>
    </i>
    <i r="3">
      <x v="174"/>
      <x/>
    </i>
    <i t="default" r="3">
      <x v="174"/>
    </i>
    <i r="3">
      <x v="175"/>
      <x/>
    </i>
    <i t="default" r="3">
      <x v="175"/>
    </i>
    <i r="3">
      <x v="178"/>
      <x/>
    </i>
    <i t="default" r="3">
      <x v="178"/>
    </i>
    <i r="3">
      <x v="182"/>
      <x/>
    </i>
    <i t="default" r="3">
      <x v="182"/>
    </i>
    <i r="3">
      <x v="187"/>
      <x/>
    </i>
    <i t="default" r="3">
      <x v="187"/>
    </i>
    <i r="3">
      <x v="194"/>
      <x/>
    </i>
    <i t="default" r="3">
      <x v="194"/>
    </i>
    <i t="default" r="2">
      <x v="57"/>
    </i>
    <i r="1">
      <x v="10"/>
      <x v="12"/>
      <x v="125"/>
      <x v="1"/>
    </i>
    <i t="default" r="3">
      <x v="125"/>
    </i>
    <i r="3">
      <x v="126"/>
      <x/>
    </i>
    <i t="default" r="3">
      <x v="126"/>
    </i>
    <i r="3">
      <x v="127"/>
      <x v="1"/>
    </i>
    <i t="default" r="3">
      <x v="127"/>
    </i>
    <i r="3">
      <x v="134"/>
      <x/>
    </i>
    <i r="4">
      <x v="1"/>
    </i>
    <i t="default" r="3">
      <x v="134"/>
    </i>
    <i r="3">
      <x v="137"/>
      <x/>
    </i>
    <i t="default" r="3">
      <x v="137"/>
    </i>
    <i r="3">
      <x v="138"/>
      <x v="1"/>
    </i>
    <i t="default" r="3">
      <x v="138"/>
    </i>
    <i r="3">
      <x v="154"/>
      <x/>
    </i>
    <i t="default" r="3">
      <x v="154"/>
    </i>
    <i r="3">
      <x v="166"/>
      <x v="1"/>
    </i>
    <i t="default" r="3">
      <x v="166"/>
    </i>
    <i r="3">
      <x v="170"/>
      <x v="1"/>
    </i>
    <i t="default" r="3">
      <x v="170"/>
    </i>
    <i r="3">
      <x v="181"/>
      <x/>
    </i>
    <i r="4">
      <x v="1"/>
    </i>
    <i t="default" r="3">
      <x v="181"/>
    </i>
    <i r="3">
      <x v="194"/>
      <x v="1"/>
    </i>
    <i t="default" r="3">
      <x v="194"/>
    </i>
    <i t="default" r="2">
      <x v="12"/>
    </i>
    <i r="2">
      <x v="39"/>
      <x v="96"/>
      <x v="2"/>
    </i>
    <i t="default" r="3">
      <x v="96"/>
    </i>
    <i r="3">
      <x v="97"/>
      <x v="2"/>
    </i>
    <i t="default" r="3">
      <x v="97"/>
    </i>
    <i r="3">
      <x v="98"/>
      <x v="2"/>
    </i>
    <i t="default" r="3">
      <x v="98"/>
    </i>
    <i r="3">
      <x v="99"/>
      <x/>
    </i>
    <i r="4">
      <x v="2"/>
    </i>
    <i t="default" r="3">
      <x v="99"/>
    </i>
    <i r="3">
      <x v="102"/>
      <x/>
    </i>
    <i t="default" r="3">
      <x v="102"/>
    </i>
    <i r="3">
      <x v="103"/>
      <x/>
    </i>
    <i t="default" r="3">
      <x v="103"/>
    </i>
    <i r="3">
      <x v="105"/>
      <x/>
    </i>
    <i t="default" r="3">
      <x v="105"/>
    </i>
    <i r="3">
      <x v="108"/>
      <x/>
    </i>
    <i t="default" r="3">
      <x v="108"/>
    </i>
    <i r="3">
      <x v="112"/>
      <x/>
    </i>
    <i t="default" r="3">
      <x v="112"/>
    </i>
    <i r="3">
      <x v="115"/>
      <x/>
    </i>
    <i t="default" r="3">
      <x v="115"/>
    </i>
    <i r="3">
      <x v="122"/>
      <x/>
    </i>
    <i t="default" r="3">
      <x v="122"/>
    </i>
    <i r="3">
      <x v="123"/>
      <x/>
    </i>
    <i t="default" r="3">
      <x v="123"/>
    </i>
    <i r="3">
      <x v="126"/>
      <x/>
    </i>
    <i t="default" r="3">
      <x v="126"/>
    </i>
    <i r="3">
      <x v="129"/>
      <x/>
    </i>
    <i t="default" r="3">
      <x v="129"/>
    </i>
    <i r="3">
      <x v="131"/>
      <x/>
    </i>
    <i t="default" r="3">
      <x v="131"/>
    </i>
    <i r="3">
      <x v="133"/>
      <x/>
    </i>
    <i t="default" r="3">
      <x v="133"/>
    </i>
    <i r="3">
      <x v="134"/>
      <x/>
    </i>
    <i t="default" r="3">
      <x v="134"/>
    </i>
    <i r="3">
      <x v="136"/>
      <x/>
    </i>
    <i t="default" r="3">
      <x v="136"/>
    </i>
    <i r="3">
      <x v="137"/>
      <x/>
    </i>
    <i t="default" r="3">
      <x v="137"/>
    </i>
    <i r="3">
      <x v="145"/>
      <x/>
    </i>
    <i t="default" r="3">
      <x v="145"/>
    </i>
    <i r="3">
      <x v="150"/>
      <x/>
    </i>
    <i t="default" r="3">
      <x v="150"/>
    </i>
    <i r="3">
      <x v="151"/>
      <x/>
    </i>
    <i t="default" r="3">
      <x v="151"/>
    </i>
    <i r="3">
      <x v="152"/>
      <x/>
    </i>
    <i t="default" r="3">
      <x v="152"/>
    </i>
    <i r="3">
      <x v="153"/>
      <x/>
    </i>
    <i t="default" r="3">
      <x v="153"/>
    </i>
    <i r="3">
      <x v="154"/>
      <x/>
    </i>
    <i t="default" r="3">
      <x v="154"/>
    </i>
    <i r="3">
      <x v="155"/>
      <x/>
    </i>
    <i t="default" r="3">
      <x v="155"/>
    </i>
    <i r="3">
      <x v="159"/>
      <x/>
    </i>
    <i t="default" r="3">
      <x v="159"/>
    </i>
    <i r="3">
      <x v="160"/>
      <x/>
    </i>
    <i t="default" r="3">
      <x v="160"/>
    </i>
    <i r="3">
      <x v="161"/>
      <x/>
    </i>
    <i t="default" r="3">
      <x v="161"/>
    </i>
    <i r="3">
      <x v="168"/>
      <x/>
    </i>
    <i t="default" r="3">
      <x v="168"/>
    </i>
    <i r="3">
      <x v="169"/>
      <x/>
    </i>
    <i t="default" r="3">
      <x v="169"/>
    </i>
    <i r="3">
      <x v="170"/>
      <x/>
    </i>
    <i t="default" r="3">
      <x v="170"/>
    </i>
    <i r="3">
      <x v="171"/>
      <x/>
    </i>
    <i t="default" r="3">
      <x v="171"/>
    </i>
    <i r="3">
      <x v="172"/>
      <x/>
    </i>
    <i t="default" r="3">
      <x v="172"/>
    </i>
    <i r="3">
      <x v="173"/>
      <x/>
    </i>
    <i t="default" r="3">
      <x v="173"/>
    </i>
    <i r="3">
      <x v="174"/>
      <x/>
    </i>
    <i t="default" r="3">
      <x v="174"/>
    </i>
    <i r="3">
      <x v="175"/>
      <x/>
    </i>
    <i t="default" r="3">
      <x v="175"/>
    </i>
    <i r="3">
      <x v="176"/>
      <x/>
    </i>
    <i t="default" r="3">
      <x v="176"/>
    </i>
    <i r="3">
      <x v="178"/>
      <x/>
    </i>
    <i t="default" r="3">
      <x v="178"/>
    </i>
    <i r="3">
      <x v="183"/>
      <x/>
    </i>
    <i t="default" r="3">
      <x v="183"/>
    </i>
    <i r="3">
      <x v="186"/>
      <x/>
    </i>
    <i t="default" r="3">
      <x v="186"/>
    </i>
    <i r="3">
      <x v="192"/>
      <x/>
    </i>
    <i t="default" r="3">
      <x v="192"/>
    </i>
    <i r="3">
      <x v="194"/>
      <x/>
    </i>
    <i t="default" r="3">
      <x v="194"/>
    </i>
    <i t="default" r="2">
      <x v="39"/>
    </i>
    <i r="1">
      <x v="11"/>
      <x v="40"/>
      <x v="98"/>
      <x v="2"/>
    </i>
    <i t="default" r="3">
      <x v="98"/>
    </i>
    <i r="3">
      <x v="103"/>
      <x/>
    </i>
    <i t="default" r="3">
      <x v="103"/>
    </i>
    <i r="3">
      <x v="129"/>
      <x/>
    </i>
    <i t="default" r="3">
      <x v="129"/>
    </i>
    <i r="3">
      <x v="152"/>
      <x/>
    </i>
    <i t="default" r="3">
      <x v="152"/>
    </i>
    <i r="3">
      <x v="173"/>
      <x/>
    </i>
    <i t="default" r="3">
      <x v="173"/>
    </i>
    <i r="3">
      <x v="174"/>
      <x/>
    </i>
    <i t="default" r="3">
      <x v="174"/>
    </i>
    <i r="3">
      <x v="175"/>
      <x/>
    </i>
    <i t="default" r="3">
      <x v="175"/>
    </i>
    <i r="3">
      <x v="178"/>
      <x/>
    </i>
    <i t="default" r="3">
      <x v="178"/>
    </i>
    <i r="3">
      <x v="194"/>
      <x/>
    </i>
    <i t="default" r="3">
      <x v="194"/>
    </i>
    <i t="default" r="2">
      <x v="40"/>
    </i>
    <i r="1">
      <x v="12"/>
      <x v="52"/>
      <x v="173"/>
      <x/>
    </i>
    <i t="default" r="3">
      <x v="173"/>
    </i>
    <i r="3">
      <x v="189"/>
      <x v="2"/>
    </i>
    <i t="default" r="3">
      <x v="189"/>
    </i>
    <i r="3">
      <x v="191"/>
      <x/>
    </i>
    <i t="default" r="3">
      <x v="191"/>
    </i>
    <i t="default" r="2">
      <x v="52"/>
    </i>
    <i r="2">
      <x v="53"/>
      <x v="98"/>
      <x v="2"/>
    </i>
    <i t="default" r="3">
      <x v="98"/>
    </i>
    <i r="3">
      <x v="124"/>
      <x/>
    </i>
    <i t="default" r="3">
      <x v="124"/>
    </i>
    <i r="3">
      <x v="156"/>
      <x/>
    </i>
    <i t="default" r="3">
      <x v="156"/>
    </i>
    <i r="3">
      <x v="187"/>
      <x/>
    </i>
    <i t="default" r="3">
      <x v="187"/>
    </i>
    <i t="default" r="2">
      <x v="53"/>
    </i>
    <i r="2">
      <x v="54"/>
      <x v="102"/>
      <x/>
    </i>
    <i t="default" r="3">
      <x v="102"/>
    </i>
    <i r="3">
      <x v="157"/>
      <x/>
    </i>
    <i t="default" r="3">
      <x v="157"/>
    </i>
    <i t="default" r="2">
      <x v="54"/>
    </i>
    <i r="1">
      <x v="13"/>
      <x v="5"/>
      <x v="99"/>
      <x v="1"/>
    </i>
    <i t="default" r="3">
      <x v="99"/>
    </i>
    <i r="3">
      <x v="100"/>
      <x/>
    </i>
    <i t="default" r="3">
      <x v="100"/>
    </i>
    <i r="3">
      <x v="102"/>
      <x v="1"/>
    </i>
    <i t="default" r="3">
      <x v="102"/>
    </i>
    <i r="3">
      <x v="107"/>
      <x v="1"/>
    </i>
    <i t="default" r="3">
      <x v="107"/>
    </i>
    <i r="3">
      <x v="113"/>
      <x v="1"/>
    </i>
    <i t="default" r="3">
      <x v="113"/>
    </i>
    <i r="3">
      <x v="121"/>
      <x v="1"/>
    </i>
    <i t="default" r="3">
      <x v="121"/>
    </i>
    <i r="3">
      <x v="125"/>
      <x v="1"/>
    </i>
    <i t="default" r="3">
      <x v="125"/>
    </i>
    <i r="3">
      <x v="126"/>
      <x v="1"/>
    </i>
    <i t="default" r="3">
      <x v="126"/>
    </i>
    <i r="3">
      <x v="128"/>
      <x v="1"/>
    </i>
    <i t="default" r="3">
      <x v="128"/>
    </i>
    <i r="3">
      <x v="134"/>
      <x v="1"/>
    </i>
    <i t="default" r="3">
      <x v="134"/>
    </i>
    <i r="3">
      <x v="138"/>
      <x v="1"/>
    </i>
    <i t="default" r="3">
      <x v="138"/>
    </i>
    <i r="3">
      <x v="148"/>
      <x v="1"/>
    </i>
    <i t="default" r="3">
      <x v="148"/>
    </i>
    <i r="3">
      <x v="152"/>
      <x v="1"/>
    </i>
    <i t="default" r="3">
      <x v="152"/>
    </i>
    <i r="3">
      <x v="154"/>
      <x v="1"/>
    </i>
    <i t="default" r="3">
      <x v="154"/>
    </i>
    <i r="3">
      <x v="156"/>
      <x v="1"/>
    </i>
    <i t="default" r="3">
      <x v="156"/>
    </i>
    <i r="3">
      <x v="163"/>
      <x v="1"/>
    </i>
    <i t="default" r="3">
      <x v="163"/>
    </i>
    <i r="3">
      <x v="165"/>
      <x v="1"/>
    </i>
    <i t="default" r="3">
      <x v="165"/>
    </i>
    <i r="3">
      <x v="167"/>
      <x v="1"/>
    </i>
    <i t="default" r="3">
      <x v="167"/>
    </i>
    <i r="3">
      <x v="175"/>
      <x v="1"/>
    </i>
    <i t="default" r="3">
      <x v="175"/>
    </i>
    <i r="3">
      <x v="177"/>
      <x v="1"/>
    </i>
    <i t="default" r="3">
      <x v="177"/>
    </i>
    <i r="3">
      <x v="179"/>
      <x v="1"/>
    </i>
    <i t="default" r="3">
      <x v="179"/>
    </i>
    <i r="3">
      <x v="181"/>
      <x v="1"/>
    </i>
    <i t="default" r="3">
      <x v="181"/>
    </i>
    <i r="3">
      <x v="182"/>
      <x v="1"/>
    </i>
    <i t="default" r="3">
      <x v="182"/>
    </i>
    <i r="3">
      <x v="185"/>
      <x v="1"/>
    </i>
    <i t="default" r="3">
      <x v="185"/>
    </i>
    <i r="3">
      <x v="189"/>
      <x v="1"/>
    </i>
    <i t="default" r="3">
      <x v="189"/>
    </i>
    <i r="3">
      <x v="190"/>
      <x v="1"/>
    </i>
    <i t="default" r="3">
      <x v="190"/>
    </i>
    <i r="3">
      <x v="191"/>
      <x v="1"/>
    </i>
    <i t="default" r="3">
      <x v="191"/>
    </i>
    <i r="3">
      <x v="193"/>
      <x v="1"/>
    </i>
    <i t="default" r="3">
      <x v="193"/>
    </i>
    <i r="3">
      <x v="194"/>
      <x v="1"/>
    </i>
    <i t="default" r="3">
      <x v="194"/>
    </i>
    <i t="default" r="2">
      <x v="5"/>
    </i>
    <i r="1">
      <x v="14"/>
      <x v="6"/>
      <x v="99"/>
      <x v="2"/>
    </i>
    <i t="default" r="3">
      <x v="99"/>
    </i>
    <i r="3">
      <x v="110"/>
      <x/>
    </i>
    <i t="default" r="3">
      <x v="110"/>
    </i>
    <i r="3">
      <x v="113"/>
      <x/>
    </i>
    <i t="default" r="3">
      <x v="113"/>
    </i>
    <i r="3">
      <x v="125"/>
      <x v="1"/>
    </i>
    <i t="default" r="3">
      <x v="125"/>
    </i>
    <i r="3">
      <x v="126"/>
      <x/>
    </i>
    <i t="default" r="3">
      <x v="126"/>
    </i>
    <i r="3">
      <x v="134"/>
      <x/>
    </i>
    <i t="default" r="3">
      <x v="134"/>
    </i>
    <i r="3">
      <x v="138"/>
      <x v="1"/>
    </i>
    <i t="default" r="3">
      <x v="138"/>
    </i>
    <i r="3">
      <x v="154"/>
      <x/>
    </i>
    <i t="default" r="3">
      <x v="154"/>
    </i>
    <i r="3">
      <x v="177"/>
      <x v="1"/>
    </i>
    <i t="default" r="3">
      <x v="177"/>
    </i>
    <i r="3">
      <x v="179"/>
      <x v="1"/>
    </i>
    <i t="default" r="3">
      <x v="179"/>
    </i>
    <i r="3">
      <x v="181"/>
      <x v="1"/>
    </i>
    <i t="default" r="3">
      <x v="181"/>
    </i>
    <i r="3">
      <x v="189"/>
      <x v="1"/>
    </i>
    <i t="default" r="3">
      <x v="189"/>
    </i>
    <i r="3">
      <x v="190"/>
      <x v="1"/>
    </i>
    <i t="default" r="3">
      <x v="190"/>
    </i>
    <i r="3">
      <x v="191"/>
      <x v="1"/>
    </i>
    <i t="default" r="3">
      <x v="191"/>
    </i>
    <i t="default" r="2">
      <x v="6"/>
    </i>
    <i r="1">
      <x v="21"/>
      <x v="4"/>
      <x v="99"/>
      <x/>
    </i>
    <i t="default" r="3">
      <x v="99"/>
    </i>
    <i r="3">
      <x v="102"/>
      <x/>
    </i>
    <i t="default" r="3">
      <x v="102"/>
    </i>
    <i r="3">
      <x v="113"/>
      <x/>
    </i>
    <i t="default" r="3">
      <x v="113"/>
    </i>
    <i r="3">
      <x v="125"/>
      <x/>
    </i>
    <i r="4">
      <x v="1"/>
    </i>
    <i t="default" r="3">
      <x v="125"/>
    </i>
    <i r="3">
      <x v="127"/>
      <x v="1"/>
    </i>
    <i t="default" r="3">
      <x v="127"/>
    </i>
    <i r="3">
      <x v="134"/>
      <x/>
    </i>
    <i t="default" r="3">
      <x v="134"/>
    </i>
    <i r="3">
      <x v="148"/>
      <x v="1"/>
    </i>
    <i t="default" r="3">
      <x v="148"/>
    </i>
    <i r="3">
      <x v="182"/>
      <x v="1"/>
    </i>
    <i t="default" r="3">
      <x v="182"/>
    </i>
    <i t="default" r="2">
      <x v="4"/>
    </i>
    <i r="1">
      <x v="26"/>
      <x v="41"/>
      <x v="103"/>
      <x/>
    </i>
    <i t="default" r="3">
      <x v="103"/>
    </i>
    <i r="3">
      <x v="115"/>
      <x/>
    </i>
    <i t="default" r="3">
      <x v="115"/>
    </i>
    <i r="3">
      <x v="132"/>
      <x/>
    </i>
    <i t="default" r="3">
      <x v="132"/>
    </i>
    <i r="3">
      <x v="135"/>
      <x/>
    </i>
    <i t="default" r="3">
      <x v="135"/>
    </i>
    <i r="3">
      <x v="161"/>
      <x/>
    </i>
    <i t="default" r="3">
      <x v="161"/>
    </i>
    <i r="3">
      <x v="162"/>
      <x/>
    </i>
    <i t="default" r="3">
      <x v="162"/>
    </i>
    <i r="3">
      <x v="192"/>
      <x/>
    </i>
    <i t="default" r="3">
      <x v="192"/>
    </i>
    <i t="default" r="2">
      <x v="41"/>
    </i>
    <i r="1">
      <x v="27"/>
      <x v="43"/>
      <x v="109"/>
      <x/>
    </i>
    <i t="default" r="3">
      <x v="109"/>
    </i>
    <i r="3">
      <x v="115"/>
      <x/>
    </i>
    <i t="default" r="3">
      <x v="115"/>
    </i>
    <i r="3">
      <x v="117"/>
      <x/>
    </i>
    <i t="default" r="3">
      <x v="117"/>
    </i>
    <i r="3">
      <x v="161"/>
      <x/>
    </i>
    <i t="default" r="3">
      <x v="161"/>
    </i>
    <i r="3">
      <x v="162"/>
      <x/>
    </i>
    <i t="default" r="3">
      <x v="162"/>
    </i>
    <i r="3">
      <x v="180"/>
      <x/>
    </i>
    <i t="default" r="3">
      <x v="180"/>
    </i>
    <i t="default" r="2">
      <x v="43"/>
    </i>
    <i r="1">
      <x v="28"/>
      <x v="45"/>
      <x v="109"/>
      <x/>
    </i>
    <i t="default" r="3">
      <x v="109"/>
    </i>
    <i r="3">
      <x v="115"/>
      <x/>
    </i>
    <i t="default" r="3">
      <x v="115"/>
    </i>
    <i r="3">
      <x v="117"/>
      <x/>
    </i>
    <i t="default" r="3">
      <x v="117"/>
    </i>
    <i r="3">
      <x v="161"/>
      <x/>
    </i>
    <i t="default" r="3">
      <x v="161"/>
    </i>
    <i r="3">
      <x v="162"/>
      <x/>
    </i>
    <i t="default" r="3">
      <x v="162"/>
    </i>
    <i t="default" r="2">
      <x v="45"/>
    </i>
    <i r="1">
      <x v="29"/>
      <x v="47"/>
      <x v="115"/>
      <x/>
    </i>
    <i t="default" r="3">
      <x v="115"/>
    </i>
    <i r="3">
      <x v="161"/>
      <x/>
    </i>
    <i t="default" r="3">
      <x v="161"/>
    </i>
    <i r="3">
      <x v="162"/>
      <x/>
    </i>
    <i t="default" r="3">
      <x v="162"/>
    </i>
    <i t="default" r="2">
      <x v="47"/>
    </i>
    <i r="1">
      <x v="30"/>
      <x v="49"/>
      <x v="115"/>
      <x/>
    </i>
    <i t="default" r="3">
      <x v="115"/>
    </i>
    <i r="3">
      <x v="161"/>
      <x/>
    </i>
    <i t="default" r="3">
      <x v="161"/>
    </i>
    <i r="3">
      <x v="162"/>
      <x/>
    </i>
    <i t="default" r="3">
      <x v="162"/>
    </i>
    <i t="default" r="2">
      <x v="49"/>
    </i>
    <i r="1">
      <x v="40"/>
      <x v="17"/>
      <x v="114"/>
      <x/>
    </i>
    <i t="default" r="3">
      <x v="114"/>
    </i>
    <i t="default" r="2">
      <x v="17"/>
    </i>
    <i r="1">
      <x v="43"/>
      <x v="1"/>
      <x v="125"/>
      <x v="1"/>
    </i>
    <i t="default" r="3">
      <x v="125"/>
    </i>
    <i t="default" r="2">
      <x v="1"/>
    </i>
    <i t="default">
      <x/>
    </i>
    <i>
      <x v="1"/>
      <x v="15"/>
      <x v="32"/>
      <x v="103"/>
      <x/>
    </i>
    <i t="default" r="3">
      <x v="103"/>
    </i>
    <i r="3">
      <x v="110"/>
      <x/>
    </i>
    <i t="default" r="3">
      <x v="110"/>
    </i>
    <i r="3">
      <x v="112"/>
      <x/>
    </i>
    <i t="default" r="3">
      <x v="112"/>
    </i>
    <i r="3">
      <x v="122"/>
      <x/>
    </i>
    <i t="default" r="3">
      <x v="122"/>
    </i>
    <i r="3">
      <x v="123"/>
      <x/>
    </i>
    <i t="default" r="3">
      <x v="123"/>
    </i>
    <i r="3">
      <x v="142"/>
      <x/>
    </i>
    <i t="default" r="3">
      <x v="142"/>
    </i>
    <i r="3">
      <x v="152"/>
      <x/>
    </i>
    <i t="default" r="3">
      <x v="152"/>
    </i>
    <i r="3">
      <x v="153"/>
      <x/>
    </i>
    <i t="default" r="3">
      <x v="153"/>
    </i>
    <i r="3">
      <x v="160"/>
      <x/>
    </i>
    <i t="default" r="3">
      <x v="160"/>
    </i>
    <i r="3">
      <x v="161"/>
      <x/>
    </i>
    <i t="default" r="3">
      <x v="161"/>
    </i>
    <i r="3">
      <x v="164"/>
      <x/>
    </i>
    <i t="default" r="3">
      <x v="164"/>
    </i>
    <i r="3">
      <x v="174"/>
      <x/>
    </i>
    <i t="default" r="3">
      <x v="174"/>
    </i>
    <i r="3">
      <x v="175"/>
      <x/>
    </i>
    <i t="default" r="3">
      <x v="175"/>
    </i>
    <i r="3">
      <x v="178"/>
      <x/>
    </i>
    <i t="default" r="3">
      <x v="178"/>
    </i>
    <i r="3">
      <x v="184"/>
      <x/>
    </i>
    <i t="default" r="3">
      <x v="184"/>
    </i>
    <i r="3">
      <x v="191"/>
      <x/>
    </i>
    <i t="default" r="3">
      <x v="191"/>
    </i>
    <i r="3">
      <x v="195"/>
      <x/>
    </i>
    <i t="default" r="3">
      <x v="195"/>
    </i>
    <i t="default" r="2">
      <x v="32"/>
    </i>
    <i r="1">
      <x v="16"/>
      <x v="18"/>
      <x v="138"/>
      <x v="1"/>
    </i>
    <i t="default" r="3">
      <x v="138"/>
    </i>
    <i r="3">
      <x v="179"/>
      <x v="1"/>
    </i>
    <i t="default" r="3">
      <x v="179"/>
    </i>
    <i t="default" r="2">
      <x v="18"/>
    </i>
    <i r="1">
      <x v="17"/>
      <x v="23"/>
      <x v="103"/>
      <x/>
    </i>
    <i t="default" r="3">
      <x v="103"/>
    </i>
    <i r="3">
      <x v="110"/>
      <x/>
    </i>
    <i t="default" r="3">
      <x v="110"/>
    </i>
    <i r="3">
      <x v="112"/>
      <x/>
    </i>
    <i t="default" r="3">
      <x v="112"/>
    </i>
    <i r="3">
      <x v="121"/>
      <x/>
    </i>
    <i t="default" r="3">
      <x v="121"/>
    </i>
    <i r="3">
      <x v="122"/>
      <x/>
    </i>
    <i t="default" r="3">
      <x v="122"/>
    </i>
    <i r="3">
      <x v="123"/>
      <x/>
    </i>
    <i t="default" r="3">
      <x v="123"/>
    </i>
    <i r="3">
      <x v="129"/>
      <x/>
    </i>
    <i t="default" r="3">
      <x v="129"/>
    </i>
    <i r="3">
      <x v="133"/>
      <x/>
    </i>
    <i r="4">
      <x v="2"/>
    </i>
    <i t="default" r="3">
      <x v="133"/>
    </i>
    <i r="3">
      <x v="134"/>
      <x/>
    </i>
    <i t="default" r="3">
      <x v="134"/>
    </i>
    <i r="3">
      <x v="137"/>
      <x/>
    </i>
    <i t="default" r="3">
      <x v="137"/>
    </i>
    <i r="3">
      <x v="142"/>
      <x/>
    </i>
    <i t="default" r="3">
      <x v="142"/>
    </i>
    <i r="3">
      <x v="152"/>
      <x/>
    </i>
    <i t="default" r="3">
      <x v="152"/>
    </i>
    <i r="3">
      <x v="153"/>
      <x/>
    </i>
    <i t="default" r="3">
      <x v="153"/>
    </i>
    <i r="3">
      <x v="156"/>
      <x/>
    </i>
    <i t="default" r="3">
      <x v="156"/>
    </i>
    <i r="3">
      <x v="160"/>
      <x/>
    </i>
    <i t="default" r="3">
      <x v="160"/>
    </i>
    <i r="3">
      <x v="161"/>
      <x/>
    </i>
    <i t="default" r="3">
      <x v="161"/>
    </i>
    <i r="3">
      <x v="164"/>
      <x/>
    </i>
    <i t="default" r="3">
      <x v="164"/>
    </i>
    <i r="3">
      <x v="174"/>
      <x/>
    </i>
    <i t="default" r="3">
      <x v="174"/>
    </i>
    <i r="3">
      <x v="175"/>
      <x/>
    </i>
    <i t="default" r="3">
      <x v="175"/>
    </i>
    <i r="3">
      <x v="178"/>
      <x/>
    </i>
    <i t="default" r="3">
      <x v="178"/>
    </i>
    <i r="3">
      <x v="184"/>
      <x/>
    </i>
    <i t="default" r="3">
      <x v="184"/>
    </i>
    <i r="3">
      <x v="191"/>
      <x/>
    </i>
    <i t="default" r="3">
      <x v="191"/>
    </i>
    <i r="3">
      <x v="195"/>
      <x/>
    </i>
    <i t="default" r="3">
      <x v="195"/>
    </i>
    <i t="default" r="2">
      <x v="23"/>
    </i>
    <i r="2">
      <x v="59"/>
      <x v="95"/>
      <x/>
    </i>
    <i t="default" r="3">
      <x v="95"/>
    </i>
    <i r="3">
      <x v="100"/>
      <x v="2"/>
    </i>
    <i t="default" r="3">
      <x v="100"/>
    </i>
    <i r="3">
      <x v="101"/>
      <x/>
    </i>
    <i t="default" r="3">
      <x v="101"/>
    </i>
    <i r="3">
      <x v="106"/>
      <x/>
    </i>
    <i t="default" r="3">
      <x v="106"/>
    </i>
    <i r="3">
      <x v="107"/>
      <x/>
    </i>
    <i t="default" r="3">
      <x v="107"/>
    </i>
    <i r="3">
      <x v="110"/>
      <x/>
    </i>
    <i t="default" r="3">
      <x v="110"/>
    </i>
    <i r="3">
      <x v="118"/>
      <x/>
    </i>
    <i t="default" r="3">
      <x v="118"/>
    </i>
    <i r="3">
      <x v="126"/>
      <x v="1"/>
    </i>
    <i t="default" r="3">
      <x v="126"/>
    </i>
    <i r="3">
      <x v="133"/>
      <x v="1"/>
    </i>
    <i t="default" r="3">
      <x v="133"/>
    </i>
    <i r="3">
      <x v="137"/>
      <x v="1"/>
    </i>
    <i t="default" r="3">
      <x v="137"/>
    </i>
    <i r="3">
      <x v="139"/>
      <x v="1"/>
    </i>
    <i t="default" r="3">
      <x v="139"/>
    </i>
    <i r="3">
      <x v="140"/>
      <x v="1"/>
    </i>
    <i t="default" r="3">
      <x v="140"/>
    </i>
    <i r="3">
      <x v="152"/>
      <x v="1"/>
    </i>
    <i t="default" r="3">
      <x v="152"/>
    </i>
    <i r="3">
      <x v="156"/>
      <x v="1"/>
    </i>
    <i t="default" r="3">
      <x v="156"/>
    </i>
    <i r="3">
      <x v="168"/>
      <x v="1"/>
    </i>
    <i t="default" r="3">
      <x v="168"/>
    </i>
    <i r="3">
      <x v="175"/>
      <x v="1"/>
    </i>
    <i t="default" r="3">
      <x v="175"/>
    </i>
    <i r="3">
      <x v="179"/>
      <x v="1"/>
    </i>
    <i t="default" r="3">
      <x v="179"/>
    </i>
    <i r="3">
      <x v="181"/>
      <x v="1"/>
    </i>
    <i t="default" r="3">
      <x v="181"/>
    </i>
    <i r="3">
      <x v="185"/>
      <x v="1"/>
    </i>
    <i t="default" r="3">
      <x v="185"/>
    </i>
    <i r="3">
      <x v="193"/>
      <x v="1"/>
    </i>
    <i t="default" r="3">
      <x v="193"/>
    </i>
    <i r="3">
      <x v="196"/>
      <x v="1"/>
    </i>
    <i t="default" r="3">
      <x v="196"/>
    </i>
    <i t="default" r="2">
      <x v="59"/>
    </i>
    <i r="1">
      <x v="19"/>
      <x v="27"/>
      <x v="118"/>
      <x v="1"/>
    </i>
    <i t="default" r="3">
      <x v="118"/>
    </i>
    <i t="default" r="2">
      <x v="27"/>
    </i>
    <i r="2">
      <x v="28"/>
      <x v="95"/>
      <x/>
    </i>
    <i t="default" r="3">
      <x v="95"/>
    </i>
    <i r="3">
      <x v="100"/>
      <x/>
    </i>
    <i t="default" r="3">
      <x v="100"/>
    </i>
    <i r="3">
      <x v="101"/>
      <x/>
    </i>
    <i t="default" r="3">
      <x v="101"/>
    </i>
    <i r="3">
      <x v="106"/>
      <x/>
    </i>
    <i t="default" r="3">
      <x v="106"/>
    </i>
    <i r="3">
      <x v="110"/>
      <x v="1"/>
    </i>
    <i t="default" r="3">
      <x v="110"/>
    </i>
    <i r="3">
      <x v="139"/>
      <x v="1"/>
    </i>
    <i t="default" r="3">
      <x v="139"/>
    </i>
    <i r="3">
      <x v="140"/>
      <x v="1"/>
    </i>
    <i t="default" r="3">
      <x v="140"/>
    </i>
    <i r="3">
      <x v="156"/>
      <x v="1"/>
    </i>
    <i t="default" r="3">
      <x v="156"/>
    </i>
    <i r="3">
      <x v="168"/>
      <x v="1"/>
    </i>
    <i t="default" r="3">
      <x v="168"/>
    </i>
    <i r="3">
      <x v="175"/>
      <x v="1"/>
    </i>
    <i t="default" r="3">
      <x v="175"/>
    </i>
    <i r="3">
      <x v="179"/>
      <x v="1"/>
    </i>
    <i t="default" r="3">
      <x v="179"/>
    </i>
    <i r="3">
      <x v="181"/>
      <x v="1"/>
    </i>
    <i t="default" r="3">
      <x v="181"/>
    </i>
    <i r="3">
      <x v="185"/>
      <x v="1"/>
    </i>
    <i t="default" r="3">
      <x v="185"/>
    </i>
    <i r="3">
      <x v="193"/>
      <x v="1"/>
    </i>
    <i t="default" r="3">
      <x v="193"/>
    </i>
    <i t="default" r="2">
      <x v="28"/>
    </i>
    <i r="1">
      <x v="22"/>
      <x v="14"/>
      <x v="113"/>
      <x/>
    </i>
    <i t="default" r="3">
      <x v="113"/>
    </i>
    <i r="3">
      <x v="118"/>
      <x/>
    </i>
    <i t="default" r="3">
      <x v="118"/>
    </i>
    <i r="3">
      <x v="125"/>
      <x v="1"/>
    </i>
    <i t="default" r="3">
      <x v="125"/>
    </i>
    <i r="3">
      <x v="127"/>
      <x v="1"/>
    </i>
    <i t="default" r="3">
      <x v="127"/>
    </i>
    <i r="3">
      <x v="138"/>
      <x v="1"/>
    </i>
    <i t="default" r="3">
      <x v="138"/>
    </i>
    <i t="default" r="2">
      <x v="14"/>
    </i>
    <i r="2">
      <x v="22"/>
      <x v="123"/>
      <x/>
    </i>
    <i t="default" r="3">
      <x v="123"/>
    </i>
    <i r="3">
      <x v="137"/>
      <x/>
    </i>
    <i t="default" r="3">
      <x v="137"/>
    </i>
    <i r="3">
      <x v="143"/>
      <x/>
    </i>
    <i t="default" r="3">
      <x v="143"/>
    </i>
    <i r="3">
      <x v="152"/>
      <x/>
    </i>
    <i t="default" r="3">
      <x v="152"/>
    </i>
    <i r="3">
      <x v="156"/>
      <x/>
    </i>
    <i t="default" r="3">
      <x v="156"/>
    </i>
    <i r="3">
      <x v="157"/>
      <x/>
    </i>
    <i t="default" r="3">
      <x v="157"/>
    </i>
    <i r="3">
      <x v="169"/>
      <x/>
    </i>
    <i t="default" r="3">
      <x v="169"/>
    </i>
    <i r="3">
      <x v="175"/>
      <x/>
    </i>
    <i t="default" r="3">
      <x v="175"/>
    </i>
    <i r="3">
      <x v="176"/>
      <x/>
    </i>
    <i t="default" r="3">
      <x v="176"/>
    </i>
    <i r="3">
      <x v="178"/>
      <x/>
    </i>
    <i t="default" r="3">
      <x v="178"/>
    </i>
    <i r="3">
      <x v="184"/>
      <x/>
    </i>
    <i t="default" r="3">
      <x v="184"/>
    </i>
    <i t="default" r="2">
      <x v="22"/>
    </i>
    <i r="1">
      <x v="23"/>
      <x v="33"/>
      <x v="152"/>
      <x/>
    </i>
    <i t="default" r="3">
      <x v="152"/>
    </i>
    <i r="3">
      <x v="156"/>
      <x/>
    </i>
    <i t="default" r="3">
      <x v="156"/>
    </i>
    <i r="3">
      <x v="157"/>
      <x/>
    </i>
    <i t="default" r="3">
      <x v="157"/>
    </i>
    <i r="3">
      <x v="161"/>
      <x/>
    </i>
    <i t="default" r="3">
      <x v="161"/>
    </i>
    <i r="3">
      <x v="164"/>
      <x/>
    </i>
    <i t="default" r="3">
      <x v="164"/>
    </i>
    <i r="3">
      <x v="169"/>
      <x/>
    </i>
    <i t="default" r="3">
      <x v="169"/>
    </i>
    <i r="3">
      <x v="175"/>
      <x/>
    </i>
    <i t="default" r="3">
      <x v="175"/>
    </i>
    <i r="3">
      <x v="176"/>
      <x/>
    </i>
    <i t="default" r="3">
      <x v="176"/>
    </i>
    <i r="3">
      <x v="178"/>
      <x/>
    </i>
    <i t="default" r="3">
      <x v="178"/>
    </i>
    <i t="default" r="2">
      <x v="33"/>
    </i>
    <i r="1">
      <x v="24"/>
      <x v="30"/>
      <x v="152"/>
      <x/>
    </i>
    <i t="default" r="3">
      <x v="152"/>
    </i>
    <i r="3">
      <x v="157"/>
      <x/>
    </i>
    <i t="default" r="3">
      <x v="157"/>
    </i>
    <i r="3">
      <x v="185"/>
      <x v="1"/>
    </i>
    <i t="default" r="3">
      <x v="185"/>
    </i>
    <i r="3">
      <x v="195"/>
      <x v="1"/>
    </i>
    <i t="default" r="3">
      <x v="195"/>
    </i>
    <i t="default" r="2">
      <x v="30"/>
    </i>
    <i r="1">
      <x v="25"/>
      <x v="61"/>
      <x v="152"/>
      <x/>
    </i>
    <i t="default" r="3">
      <x v="152"/>
    </i>
    <i r="3">
      <x v="157"/>
      <x v="1"/>
    </i>
    <i t="default" r="3">
      <x v="157"/>
    </i>
    <i t="default" r="2">
      <x v="61"/>
    </i>
    <i r="1">
      <x v="32"/>
      <x v="20"/>
      <x v="194"/>
      <x v="1"/>
    </i>
    <i t="default" r="3">
      <x v="194"/>
    </i>
    <i t="default" r="2">
      <x v="20"/>
    </i>
    <i r="1">
      <x v="39"/>
      <x v="29"/>
      <x v="111"/>
      <x/>
    </i>
    <i t="default" r="3">
      <x v="111"/>
    </i>
    <i t="default" r="2">
      <x v="29"/>
    </i>
    <i r="1">
      <x v="46"/>
      <x v="15"/>
      <x v="196"/>
      <x v="1"/>
    </i>
    <i t="default" r="3">
      <x v="196"/>
    </i>
    <i t="default" r="2">
      <x v="15"/>
    </i>
    <i r="1">
      <x v="47"/>
      <x v="16"/>
      <x v="196"/>
      <x v="1"/>
    </i>
    <i t="default" r="3">
      <x v="196"/>
    </i>
    <i t="default" r="2">
      <x v="16"/>
    </i>
    <i r="1">
      <x v="48"/>
      <x v="34"/>
      <x v="196"/>
      <x v="1"/>
    </i>
    <i t="default" r="3">
      <x v="196"/>
    </i>
    <i t="default" r="2">
      <x v="34"/>
    </i>
    <i r="1">
      <x v="49"/>
      <x v="35"/>
      <x v="196"/>
      <x v="1"/>
    </i>
    <i t="default" r="3">
      <x v="196"/>
    </i>
    <i t="default" r="2">
      <x v="35"/>
    </i>
    <i r="1">
      <x v="50"/>
      <x v="31"/>
      <x v="196"/>
      <x v="1"/>
    </i>
    <i t="default" r="3">
      <x v="196"/>
    </i>
    <i t="default" r="2">
      <x v="31"/>
    </i>
    <i t="default">
      <x v="1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Sum of Quantity" fld="8" baseField="6" baseItem="0" numFmtId="165"/>
  </dataFields>
  <formats count="82">
    <format dxfId="1198">
      <pivotArea outline="0" fieldPosition="0">
        <references count="3">
          <reference field="2" count="1" selected="0">
            <x v="0"/>
          </reference>
          <reference field="3" count="1" selected="0">
            <x v="1"/>
          </reference>
          <reference field="6" count="1" selected="0">
            <x v="4"/>
          </reference>
        </references>
      </pivotArea>
    </format>
    <format dxfId="1197">
      <pivotArea outline="0" fieldPosition="0">
        <references count="3">
          <reference field="2" count="1" selected="0">
            <x v="1"/>
          </reference>
          <reference field="3" count="1" selected="0">
            <x v="1"/>
          </reference>
          <reference field="6" count="1" selected="0">
            <x v="15"/>
          </reference>
        </references>
      </pivotArea>
    </format>
    <format dxfId="1196">
      <pivotArea outline="0" fieldPosition="0">
        <references count="3">
          <reference field="2" count="1" selected="0">
            <x v="1"/>
          </reference>
          <reference field="3" count="1" selected="0">
            <x v="1"/>
          </reference>
          <reference field="6" count="1" selected="0">
            <x v="31"/>
          </reference>
        </references>
      </pivotArea>
    </format>
    <format dxfId="1195">
      <pivotArea outline="0" fieldPosition="0">
        <references count="3">
          <reference field="2" count="1" selected="0">
            <x v="1"/>
          </reference>
          <reference field="3" count="1" selected="0">
            <x v="1"/>
          </reference>
          <reference field="6" count="1" selected="0">
            <x v="18"/>
          </reference>
        </references>
      </pivotArea>
    </format>
    <format dxfId="1194">
      <pivotArea outline="0" fieldPosition="0">
        <references count="3">
          <reference field="2" count="1" selected="0">
            <x v="0"/>
          </reference>
          <reference field="3" count="1" selected="0">
            <x v="0"/>
          </reference>
          <reference field="6" count="2" selected="0">
            <x v="0"/>
            <x v="4"/>
          </reference>
        </references>
      </pivotArea>
    </format>
    <format dxfId="1193">
      <pivotArea outline="0" fieldPosition="0">
        <references count="3">
          <reference field="2" count="1" selected="0">
            <x v="0"/>
          </reference>
          <reference field="3" count="1" selected="0">
            <x v="1"/>
          </reference>
          <reference field="6" count="1" selected="0">
            <x v="9"/>
          </reference>
        </references>
      </pivotArea>
    </format>
    <format dxfId="1192">
      <pivotArea outline="0" fieldPosition="0">
        <references count="3">
          <reference field="2" count="1" selected="0">
            <x v="0"/>
          </reference>
          <reference field="3" count="1" selected="0">
            <x v="0"/>
          </reference>
          <reference field="6" count="2" selected="0">
            <x v="13"/>
            <x v="14"/>
          </reference>
        </references>
      </pivotArea>
    </format>
    <format dxfId="1191">
      <pivotArea outline="0" fieldPosition="0">
        <references count="3">
          <reference field="2" count="1" selected="0">
            <x v="0"/>
          </reference>
          <reference field="3" count="1" selected="0">
            <x v="1"/>
          </reference>
          <reference field="6" count="1" selected="0">
            <x v="12"/>
          </reference>
        </references>
      </pivotArea>
    </format>
    <format dxfId="1190">
      <pivotArea outline="0" fieldPosition="0">
        <references count="3">
          <reference field="2" count="1" selected="0">
            <x v="1"/>
          </reference>
          <reference field="3" count="1" selected="0">
            <x v="0"/>
          </reference>
          <reference field="6" count="3" selected="0">
            <x v="16"/>
            <x v="31"/>
            <x v="32"/>
          </reference>
        </references>
      </pivotArea>
    </format>
    <format dxfId="1189">
      <pivotArea field="2" grandCol="1" outline="0" axis="axisRow" fieldPosition="0">
        <references count="1">
          <reference field="2" count="1" selected="0" defaultSubtotal="1">
            <x v="0"/>
          </reference>
        </references>
      </pivotArea>
    </format>
    <format dxfId="1188">
      <pivotArea outline="0" fieldPosition="0">
        <references count="3">
          <reference field="2" count="1" selected="0">
            <x v="0"/>
          </reference>
          <reference field="3" count="1" selected="0">
            <x v="0"/>
          </reference>
          <reference field="6" count="1" selected="0">
            <x v="21"/>
          </reference>
        </references>
      </pivotArea>
    </format>
    <format dxfId="1187">
      <pivotArea outline="0" fieldPosition="0">
        <references count="3">
          <reference field="2" count="1" selected="0">
            <x v="0"/>
          </reference>
          <reference field="3" count="1" selected="0">
            <x v="0"/>
          </reference>
          <reference field="6" count="1" selected="0">
            <x v="21"/>
          </reference>
        </references>
      </pivotArea>
    </format>
    <format dxfId="1186">
      <pivotArea outline="0" fieldPosition="0">
        <references count="3">
          <reference field="2" count="1" selected="0">
            <x v="0"/>
          </reference>
          <reference field="3" count="1" selected="0">
            <x v="0"/>
          </reference>
          <reference field="6" count="2" selected="0">
            <x v="7"/>
            <x v="8"/>
          </reference>
        </references>
      </pivotArea>
    </format>
    <format dxfId="1185">
      <pivotArea outline="0" fieldPosition="0">
        <references count="3">
          <reference field="2" count="1" selected="0">
            <x v="1"/>
          </reference>
          <reference field="3" count="1" selected="0">
            <x v="1"/>
          </reference>
          <reference field="6" count="2" selected="0">
            <x v="16"/>
            <x v="32"/>
          </reference>
        </references>
      </pivotArea>
    </format>
    <format dxfId="1184">
      <pivotArea outline="0" fieldPosition="0">
        <references count="3">
          <reference field="2" count="1" selected="0">
            <x v="0"/>
          </reference>
          <reference field="3" count="1" selected="0">
            <x v="0"/>
          </reference>
          <reference field="6" count="2" selected="0">
            <x v="10"/>
            <x v="11"/>
          </reference>
        </references>
      </pivotArea>
    </format>
    <format dxfId="1183">
      <pivotArea outline="0" fieldPosition="0">
        <references count="3">
          <reference field="2" count="1" selected="0">
            <x v="0"/>
          </reference>
          <reference field="3" count="1" selected="0">
            <x v="0"/>
          </reference>
          <reference field="6" count="1" selected="0">
            <x v="1"/>
          </reference>
        </references>
      </pivotArea>
    </format>
    <format dxfId="1182">
      <pivotArea outline="0" fieldPosition="0">
        <references count="3">
          <reference field="2" count="1" selected="0">
            <x v="0"/>
          </reference>
          <reference field="3" count="1" selected="0">
            <x v="0"/>
          </reference>
          <reference field="6" count="4" selected="0">
            <x v="1"/>
            <x v="13"/>
            <x v="14"/>
            <x v="21"/>
          </reference>
        </references>
      </pivotArea>
    </format>
    <format dxfId="1181">
      <pivotArea outline="0" fieldPosition="0">
        <references count="3">
          <reference field="2" count="1" selected="0">
            <x v="0"/>
          </reference>
          <reference field="3" count="1" selected="0">
            <x v="1"/>
          </reference>
          <reference field="6" count="1" selected="0">
            <x v="11"/>
          </reference>
        </references>
      </pivotArea>
    </format>
    <format dxfId="1180">
      <pivotArea outline="0" fieldPosition="0">
        <references count="3">
          <reference field="2" count="1" selected="0">
            <x v="0"/>
          </reference>
          <reference field="3" count="1" selected="0">
            <x v="1"/>
          </reference>
          <reference field="6" count="2" selected="0">
            <x v="7"/>
            <x v="8"/>
          </reference>
        </references>
      </pivotArea>
    </format>
    <format dxfId="1179">
      <pivotArea outline="0" fieldPosition="0">
        <references count="3">
          <reference field="2" count="1" selected="0">
            <x v="0"/>
          </reference>
          <reference field="3" count="1" selected="0">
            <x v="1"/>
          </reference>
          <reference field="6" count="1" selected="0">
            <x v="1"/>
          </reference>
        </references>
      </pivotArea>
    </format>
    <format dxfId="1178">
      <pivotArea outline="0" fieldPosition="0">
        <references count="3">
          <reference field="2" count="1" selected="0">
            <x v="0"/>
          </reference>
          <reference field="3" count="1" selected="0">
            <x v="0"/>
          </reference>
          <reference field="6" count="1" selected="0">
            <x v="5"/>
          </reference>
        </references>
      </pivotArea>
    </format>
    <format dxfId="1177">
      <pivotArea outline="0" fieldPosition="0">
        <references count="3">
          <reference field="2" count="1" selected="0">
            <x v="1"/>
          </reference>
          <reference field="3" count="1" selected="0">
            <x v="1"/>
          </reference>
          <reference field="6" count="1" selected="0">
            <x v="15"/>
          </reference>
        </references>
      </pivotArea>
    </format>
    <format dxfId="1176">
      <pivotArea outline="0" fieldPosition="0">
        <references count="3">
          <reference field="2" count="1" selected="0">
            <x v="1"/>
          </reference>
          <reference field="3" count="1" selected="0">
            <x v="0"/>
          </reference>
          <reference field="6" count="1" selected="0">
            <x v="19"/>
          </reference>
        </references>
      </pivotArea>
    </format>
    <format dxfId="1175">
      <pivotArea outline="0" fieldPosition="0">
        <references count="3">
          <reference field="2" count="1" selected="0">
            <x v="1"/>
          </reference>
          <reference field="3" count="1" selected="0">
            <x v="0"/>
          </reference>
          <reference field="6" count="1" selected="0">
            <x v="25"/>
          </reference>
        </references>
      </pivotArea>
    </format>
    <format dxfId="1174">
      <pivotArea outline="0" fieldPosition="0">
        <references count="3">
          <reference field="2" count="1" selected="0">
            <x v="1"/>
          </reference>
          <reference field="3" count="1" selected="0">
            <x v="1"/>
          </reference>
          <reference field="6" count="1" selected="0">
            <x v="25"/>
          </reference>
        </references>
      </pivotArea>
    </format>
    <format dxfId="1173">
      <pivotArea outline="0" fieldPosition="0">
        <references count="3">
          <reference field="2" count="1" selected="0">
            <x v="1"/>
          </reference>
          <reference field="3" count="1" selected="0">
            <x v="1"/>
          </reference>
          <reference field="6" count="1" selected="0">
            <x v="23"/>
          </reference>
        </references>
      </pivotArea>
    </format>
    <format dxfId="1172">
      <pivotArea outline="0" fieldPosition="0">
        <references count="3">
          <reference field="2" count="1" selected="0">
            <x v="1"/>
          </reference>
          <reference field="3" count="1" selected="0">
            <x v="0"/>
          </reference>
          <reference field="6" count="1" selected="0">
            <x v="24"/>
          </reference>
        </references>
      </pivotArea>
    </format>
    <format dxfId="1171">
      <pivotArea outline="0" fieldPosition="0">
        <references count="3">
          <reference field="2" count="1" selected="0">
            <x v="1"/>
          </reference>
          <reference field="3" count="1" selected="0">
            <x v="1"/>
          </reference>
          <reference field="6" count="1" selected="0">
            <x v="24"/>
          </reference>
        </references>
      </pivotArea>
    </format>
    <format dxfId="1170">
      <pivotArea outline="0" fieldPosition="0">
        <references count="3">
          <reference field="2" count="1" selected="0">
            <x v="0"/>
          </reference>
          <reference field="3" count="1" selected="0">
            <x v="1"/>
          </reference>
          <reference field="6" count="5" selected="0">
            <x v="26"/>
            <x v="27"/>
            <x v="28"/>
            <x v="29"/>
            <x v="30"/>
          </reference>
        </references>
      </pivotArea>
    </format>
    <format dxfId="1169">
      <pivotArea outline="0" fieldPosition="0">
        <references count="3">
          <reference field="2" count="1" selected="0">
            <x v="0"/>
          </reference>
          <reference field="3" count="1" selected="0">
            <x v="0"/>
          </reference>
          <reference field="6" count="5" selected="0">
            <x v="26"/>
            <x v="27"/>
            <x v="28"/>
            <x v="29"/>
            <x v="30"/>
          </reference>
        </references>
      </pivotArea>
    </format>
    <format dxfId="1168">
      <pivotArea outline="0" fieldPosition="0">
        <references count="3">
          <reference field="2" count="1" selected="0">
            <x v="0"/>
          </reference>
          <reference field="3" count="1" selected="0">
            <x v="0"/>
          </reference>
          <reference field="6" count="1" selected="0">
            <x v="9"/>
          </reference>
        </references>
      </pivotArea>
    </format>
    <format dxfId="1167">
      <pivotArea outline="0" fieldPosition="0">
        <references count="3">
          <reference field="2" count="1" selected="0">
            <x v="0"/>
          </reference>
          <reference field="3" count="1" selected="0">
            <x v="0"/>
          </reference>
          <reference field="6" count="1" selected="0">
            <x v="6"/>
          </reference>
        </references>
      </pivotArea>
    </format>
    <format dxfId="1166">
      <pivotArea outline="0" fieldPosition="0">
        <references count="3">
          <reference field="2" count="1" selected="0">
            <x v="0"/>
          </reference>
          <reference field="3" count="1" selected="0">
            <x v="0"/>
          </reference>
          <reference field="6" count="1" selected="0">
            <x v="12"/>
          </reference>
        </references>
      </pivotArea>
    </format>
    <format dxfId="1165">
      <pivotArea outline="0" fieldPosition="0">
        <references count="3">
          <reference field="2" count="1" selected="0">
            <x v="0"/>
          </reference>
          <reference field="3" count="1" selected="0">
            <x v="1"/>
          </reference>
          <reference field="6" count="1" selected="0">
            <x v="4"/>
          </reference>
        </references>
      </pivotArea>
    </format>
    <format dxfId="1164">
      <pivotArea dataOnly="0" labelOnly="1" outline="0" fieldPosition="0">
        <references count="2">
          <reference field="2" count="1" selected="0">
            <x v="0"/>
          </reference>
          <reference field="6" count="1">
            <x v="4"/>
          </reference>
        </references>
      </pivotArea>
    </format>
    <format dxfId="1163">
      <pivotArea outline="0" fieldPosition="0">
        <references count="3">
          <reference field="2" count="1" selected="0">
            <x v="0"/>
          </reference>
          <reference field="3" count="1" selected="0">
            <x v="0"/>
          </reference>
          <reference field="6" count="2" selected="0">
            <x v="2"/>
            <x v="3"/>
          </reference>
        </references>
      </pivotArea>
    </format>
    <format dxfId="1162">
      <pivotArea outline="0" fieldPosition="0">
        <references count="3">
          <reference field="2" count="1" selected="0">
            <x v="0"/>
          </reference>
          <reference field="3" count="1" selected="0">
            <x v="1"/>
          </reference>
          <reference field="6" count="2" selected="0">
            <x v="2"/>
            <x v="3"/>
          </reference>
        </references>
      </pivotArea>
    </format>
    <format dxfId="1161">
      <pivotArea outline="0" fieldPosition="0">
        <references count="3">
          <reference field="2" count="1" selected="0">
            <x v="0"/>
          </reference>
          <reference field="3" count="1" selected="0">
            <x v="1"/>
          </reference>
          <reference field="6" count="2" selected="0">
            <x v="13"/>
            <x v="14"/>
          </reference>
        </references>
      </pivotArea>
    </format>
    <format dxfId="1160">
      <pivotArea outline="0" fieldPosition="0">
        <references count="3">
          <reference field="2" count="1" selected="0">
            <x v="1"/>
          </reference>
          <reference field="3" count="1" selected="0">
            <x v="0"/>
          </reference>
          <reference field="6" count="1" selected="0">
            <x v="15"/>
          </reference>
        </references>
      </pivotArea>
    </format>
    <format dxfId="1159">
      <pivotArea outline="0" fieldPosition="0">
        <references count="3">
          <reference field="2" count="1" selected="0">
            <x v="1"/>
          </reference>
          <reference field="3" count="1" selected="0">
            <x v="0"/>
          </reference>
          <reference field="6" count="2" selected="0">
            <x v="33"/>
            <x v="34"/>
          </reference>
        </references>
      </pivotArea>
    </format>
    <format dxfId="1158">
      <pivotArea outline="0" fieldPosition="0">
        <references count="3">
          <reference field="2" count="1" selected="0">
            <x v="1"/>
          </reference>
          <reference field="3" count="1" selected="0">
            <x v="0"/>
          </reference>
          <reference field="6" count="1" selected="0">
            <x v="22"/>
          </reference>
        </references>
      </pivotArea>
    </format>
    <format dxfId="1157">
      <pivotArea outline="0" fieldPosition="0">
        <references count="3">
          <reference field="2" count="1" selected="0">
            <x v="1"/>
          </reference>
          <reference field="3" count="1" selected="0">
            <x v="0"/>
          </reference>
          <reference field="6" count="1" selected="0">
            <x v="23"/>
          </reference>
        </references>
      </pivotArea>
    </format>
    <format dxfId="1156">
      <pivotArea outline="0" fieldPosition="0">
        <references count="3">
          <reference field="2" count="1" selected="0">
            <x v="1"/>
          </reference>
          <reference field="3" count="1" selected="0">
            <x v="0"/>
          </reference>
          <reference field="6" count="1" selected="0">
            <x v="17"/>
          </reference>
        </references>
      </pivotArea>
    </format>
    <format dxfId="1155">
      <pivotArea outline="0" fieldPosition="0">
        <references count="3">
          <reference field="2" count="1" selected="0">
            <x v="0"/>
          </reference>
          <reference field="3" count="1" selected="0">
            <x v="0"/>
          </reference>
          <reference field="6" count="1" selected="0">
            <x v="8"/>
          </reference>
        </references>
      </pivotArea>
    </format>
    <format dxfId="1154">
      <pivotArea outline="0" fieldPosition="0">
        <references count="3">
          <reference field="2" count="1" selected="0">
            <x v="0"/>
          </reference>
          <reference field="3" count="1" selected="0">
            <x v="0"/>
          </reference>
          <reference field="6" count="1" selected="0">
            <x v="11"/>
          </reference>
        </references>
      </pivotArea>
    </format>
    <format dxfId="1153">
      <pivotArea outline="0" fieldPosition="0">
        <references count="3">
          <reference field="2" count="1" selected="0">
            <x v="0"/>
          </reference>
          <reference field="3" count="1" selected="0">
            <x v="1"/>
          </reference>
          <reference field="6" count="2" selected="0">
            <x v="5"/>
            <x v="6"/>
          </reference>
        </references>
      </pivotArea>
    </format>
    <format dxfId="1152">
      <pivotArea outline="0" fieldPosition="0">
        <references count="3">
          <reference field="2" count="1" selected="0">
            <x v="1"/>
          </reference>
          <reference field="3" count="1" selected="0">
            <x v="1"/>
          </reference>
          <reference field="6" count="1" selected="0">
            <x v="22"/>
          </reference>
        </references>
      </pivotArea>
    </format>
    <format dxfId="1151">
      <pivotArea outline="0" fieldPosition="0">
        <references count="3">
          <reference field="2" count="1" selected="0">
            <x v="0"/>
          </reference>
          <reference field="3" count="1" selected="0">
            <x v="0"/>
          </reference>
          <reference field="6" count="1" selected="0">
            <x v="7"/>
          </reference>
        </references>
      </pivotArea>
    </format>
    <format dxfId="1150">
      <pivotArea outline="0" fieldPosition="0">
        <references count="3">
          <reference field="2" count="1" selected="0">
            <x v="0"/>
          </reference>
          <reference field="3" count="1" selected="0">
            <x v="0"/>
          </reference>
          <reference field="6" count="1" selected="0">
            <x v="10"/>
          </reference>
        </references>
      </pivotArea>
    </format>
    <format dxfId="1149">
      <pivotArea outline="0" fieldPosition="0">
        <references count="3">
          <reference field="2" count="1" selected="0">
            <x v="0"/>
          </reference>
          <reference field="3" count="1" selected="0">
            <x v="1"/>
          </reference>
          <reference field="6" count="1" selected="0">
            <x v="0"/>
          </reference>
        </references>
      </pivotArea>
    </format>
    <format dxfId="1148">
      <pivotArea outline="0" fieldPosition="0">
        <references count="3">
          <reference field="2" count="1" selected="0">
            <x v="0"/>
          </reference>
          <reference field="3" count="1" selected="0">
            <x v="1"/>
          </reference>
          <reference field="6" count="1" selected="0">
            <x v="2"/>
          </reference>
        </references>
      </pivotArea>
    </format>
    <format dxfId="1147">
      <pivotArea outline="0" fieldPosition="0">
        <references count="3">
          <reference field="2" count="1" selected="0">
            <x v="0"/>
          </reference>
          <reference field="3" count="1" selected="0">
            <x v="1"/>
          </reference>
          <reference field="6" count="1" selected="0">
            <x v="8"/>
          </reference>
        </references>
      </pivotArea>
    </format>
    <format dxfId="1146">
      <pivotArea outline="0" fieldPosition="0">
        <references count="3">
          <reference field="2" count="1" selected="0">
            <x v="0"/>
          </reference>
          <reference field="3" count="1" selected="0">
            <x v="1"/>
          </reference>
          <reference field="6" count="1" selected="0">
            <x v="13"/>
          </reference>
        </references>
      </pivotArea>
    </format>
    <format dxfId="1145">
      <pivotArea outline="0" fieldPosition="0">
        <references count="3">
          <reference field="2" count="1" selected="0">
            <x v="1"/>
          </reference>
          <reference field="3" count="1" selected="0">
            <x v="1"/>
          </reference>
          <reference field="6" count="2" selected="0">
            <x v="17"/>
            <x v="19"/>
          </reference>
        </references>
      </pivotArea>
    </format>
    <format dxfId="1144">
      <pivotArea outline="0" fieldPosition="0">
        <references count="3">
          <reference field="2" count="1" selected="0">
            <x v="1"/>
          </reference>
          <reference field="3" count="1" selected="0">
            <x v="1"/>
          </reference>
          <reference field="6" count="1" selected="0">
            <x v="34"/>
          </reference>
        </references>
      </pivotArea>
    </format>
    <format dxfId="1143">
      <pivotArea outline="0" fieldPosition="0">
        <references count="3">
          <reference field="2" count="1" selected="0">
            <x v="1"/>
          </reference>
          <reference field="3" count="1" selected="0">
            <x v="1"/>
          </reference>
          <reference field="6" count="2" selected="0">
            <x v="31"/>
            <x v="32"/>
          </reference>
        </references>
      </pivotArea>
    </format>
    <format dxfId="1142">
      <pivotArea outline="0" fieldPosition="0">
        <references count="3">
          <reference field="2" count="1" selected="0">
            <x v="1"/>
          </reference>
          <reference field="3" count="1" selected="0">
            <x v="1"/>
          </reference>
          <reference field="6" count="2" selected="0">
            <x v="31"/>
            <x v="32"/>
          </reference>
        </references>
      </pivotArea>
    </format>
    <format dxfId="1141">
      <pivotArea outline="0" fieldPosition="0">
        <references count="3">
          <reference field="2" count="1" selected="0">
            <x v="0"/>
          </reference>
          <reference field="3" count="1" selected="0">
            <x v="1"/>
          </reference>
          <reference field="6" count="1" selected="0">
            <x v="5"/>
          </reference>
        </references>
      </pivotArea>
    </format>
    <format dxfId="1140">
      <pivotArea outline="0" fieldPosition="0">
        <references count="3">
          <reference field="2" count="1" selected="0">
            <x v="0"/>
          </reference>
          <reference field="3" count="1" selected="0">
            <x v="1"/>
          </reference>
          <reference field="6" count="1" selected="0">
            <x v="6"/>
          </reference>
        </references>
      </pivotArea>
    </format>
    <format dxfId="1139">
      <pivotArea outline="0" fieldPosition="0">
        <references count="3">
          <reference field="2" count="1" selected="0">
            <x v="0"/>
          </reference>
          <reference field="3" count="1" selected="0">
            <x v="1"/>
          </reference>
          <reference field="6" count="1" selected="0">
            <x v="10"/>
          </reference>
        </references>
      </pivotArea>
    </format>
    <format dxfId="1138">
      <pivotArea outline="0" fieldPosition="0">
        <references count="3">
          <reference field="2" count="1" selected="0">
            <x v="0"/>
          </reference>
          <reference field="3" count="1" selected="0">
            <x v="1"/>
          </reference>
          <reference field="6" count="1" selected="0">
            <x v="14"/>
          </reference>
        </references>
      </pivotArea>
    </format>
    <format dxfId="1137">
      <pivotArea outline="0" fieldPosition="0">
        <references count="3">
          <reference field="2" count="1" selected="0">
            <x v="0"/>
          </reference>
          <reference field="3" count="1" selected="0">
            <x v="1"/>
          </reference>
          <reference field="6" count="1" selected="0">
            <x v="21"/>
          </reference>
        </references>
      </pivotArea>
    </format>
    <format dxfId="1136">
      <pivotArea outline="0" fieldPosition="0">
        <references count="3">
          <reference field="2" count="1" selected="0">
            <x v="1"/>
          </reference>
          <reference field="3" count="1" selected="0">
            <x v="1"/>
          </reference>
          <reference field="6" count="1" selected="0">
            <x v="16"/>
          </reference>
        </references>
      </pivotArea>
    </format>
    <format dxfId="1135">
      <pivotArea outline="0" fieldPosition="0">
        <references count="3">
          <reference field="2" count="1" selected="0">
            <x v="1"/>
          </reference>
          <reference field="3" count="1" selected="0">
            <x v="0"/>
          </reference>
          <reference field="6" count="1" selected="0">
            <x v="15"/>
          </reference>
        </references>
      </pivotArea>
    </format>
    <format dxfId="1134">
      <pivotArea outline="0" fieldPosition="0">
        <references count="3">
          <reference field="2" count="1" selected="0">
            <x v="1"/>
          </reference>
          <reference field="3" count="1" selected="0">
            <x v="0"/>
          </reference>
          <reference field="6" count="1" selected="0">
            <x v="17"/>
          </reference>
        </references>
      </pivotArea>
    </format>
    <format dxfId="1133">
      <pivotArea outline="0" fieldPosition="0">
        <references count="3">
          <reference field="2" count="1" selected="0">
            <x v="1"/>
          </reference>
          <reference field="3" count="1" selected="0">
            <x v="1"/>
          </reference>
          <reference field="6" count="1" selected="0">
            <x v="32"/>
          </reference>
        </references>
      </pivotArea>
    </format>
    <format dxfId="1132">
      <pivotArea outline="0" fieldPosition="0">
        <references count="3">
          <reference field="2" count="1" selected="0">
            <x v="1"/>
          </reference>
          <reference field="3" count="1" selected="0">
            <x v="1"/>
          </reference>
          <reference field="6" count="1" selected="0">
            <x v="24"/>
          </reference>
        </references>
      </pivotArea>
    </format>
    <format dxfId="1131">
      <pivotArea field="6" grandCol="1" outline="0" axis="axisRow" fieldPosition="1">
        <references count="2">
          <reference field="2" count="1" selected="0">
            <x v="0"/>
          </reference>
          <reference field="6" count="21" selected="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21"/>
            <x v="26"/>
            <x v="27"/>
            <x v="28"/>
            <x v="29"/>
            <x v="30"/>
          </reference>
        </references>
      </pivotArea>
    </format>
    <format dxfId="1130">
      <pivotArea outline="0" fieldPosition="0">
        <references count="3">
          <reference field="2" count="1" selected="0">
            <x v="0"/>
          </reference>
          <reference field="3" count="1" selected="0">
            <x v="1"/>
          </reference>
          <reference field="6" count="1" selected="0">
            <x v="8"/>
          </reference>
        </references>
      </pivotArea>
    </format>
    <format dxfId="1129">
      <pivotArea outline="0" fieldPosition="0">
        <references count="3">
          <reference field="2" count="1" selected="0">
            <x v="0"/>
          </reference>
          <reference field="3" count="1" selected="0">
            <x v="1"/>
          </reference>
          <reference field="6" count="2" selected="0">
            <x v="5"/>
            <x v="6"/>
          </reference>
        </references>
      </pivotArea>
    </format>
    <format dxfId="1128">
      <pivotArea outline="0" fieldPosition="0">
        <references count="3">
          <reference field="2" count="1" selected="0">
            <x v="1"/>
          </reference>
          <reference field="3" count="1" selected="0">
            <x v="0"/>
          </reference>
          <reference field="6" count="1" selected="0">
            <x v="15"/>
          </reference>
        </references>
      </pivotArea>
    </format>
    <format dxfId="1127">
      <pivotArea outline="0" fieldPosition="0">
        <references count="3">
          <reference field="2" count="1" selected="0">
            <x v="0"/>
          </reference>
          <reference field="3" count="1" selected="0">
            <x v="1"/>
          </reference>
          <reference field="6" count="1" selected="0">
            <x v="21"/>
          </reference>
        </references>
      </pivotArea>
    </format>
    <format dxfId="1126">
      <pivotArea outline="0" fieldPosition="0">
        <references count="3">
          <reference field="2" count="1" selected="0">
            <x v="1"/>
          </reference>
          <reference field="3" count="1" selected="0">
            <x v="1"/>
          </reference>
          <reference field="6" count="1" selected="0">
            <x v="16"/>
          </reference>
        </references>
      </pivotArea>
    </format>
    <format dxfId="1125">
      <pivotArea outline="0" fieldPosition="0">
        <references count="3">
          <reference field="2" count="1" selected="0">
            <x v="0"/>
          </reference>
          <reference field="3" count="1" selected="0">
            <x v="1"/>
          </reference>
          <reference field="6" count="1" selected="0">
            <x v="5"/>
          </reference>
        </references>
      </pivotArea>
    </format>
    <format dxfId="1124">
      <pivotArea outline="0" fieldPosition="0">
        <references count="3">
          <reference field="2" count="1" selected="0">
            <x v="0"/>
          </reference>
          <reference field="3" count="1" selected="0">
            <x v="1"/>
          </reference>
          <reference field="6" count="1" selected="0">
            <x v="6"/>
          </reference>
        </references>
      </pivotArea>
    </format>
    <format dxfId="1123">
      <pivotArea outline="0" fieldPosition="0">
        <references count="3">
          <reference field="2" count="1" selected="0">
            <x v="0"/>
          </reference>
          <reference field="3" count="1" selected="0">
            <x v="1"/>
          </reference>
          <reference field="6" count="1" selected="0">
            <x v="8"/>
          </reference>
        </references>
      </pivotArea>
    </format>
    <format dxfId="1122">
      <pivotArea outline="0" fieldPosition="0">
        <references count="3">
          <reference field="2" count="1" selected="0">
            <x v="0"/>
          </reference>
          <reference field="3" count="1" selected="0">
            <x v="1"/>
          </reference>
          <reference field="6" count="1" selected="0">
            <x v="13"/>
          </reference>
        </references>
      </pivotArea>
    </format>
    <format dxfId="1121">
      <pivotArea outline="0" fieldPosition="0">
        <references count="3">
          <reference field="2" count="1" selected="0">
            <x v="0"/>
          </reference>
          <reference field="3" count="1" selected="0">
            <x v="1"/>
          </reference>
          <reference field="6" count="1" selected="0">
            <x v="21"/>
          </reference>
        </references>
      </pivotArea>
    </format>
    <format dxfId="1120">
      <pivotArea outline="0" fieldPosition="0">
        <references count="3">
          <reference field="2" count="1" selected="0">
            <x v="0"/>
          </reference>
          <reference field="3" count="1" selected="0">
            <x v="1"/>
          </reference>
          <reference field="6" count="1" selected="0">
            <x v="5"/>
          </reference>
        </references>
      </pivotArea>
    </format>
    <format dxfId="1119">
      <pivotArea outline="0" fieldPosition="0">
        <references count="3">
          <reference field="2" count="1" selected="0">
            <x v="0"/>
          </reference>
          <reference field="3" count="1" selected="0">
            <x v="1"/>
          </reference>
          <reference field="6" count="1" selected="0">
            <x v="6"/>
          </reference>
        </references>
      </pivotArea>
    </format>
    <format dxfId="1118">
      <pivotArea outline="0" fieldPosition="0">
        <references count="3">
          <reference field="2" count="1" selected="0">
            <x v="0"/>
          </reference>
          <reference field="3" count="1" selected="0">
            <x v="1"/>
          </reference>
          <reference field="6" count="1" selected="0">
            <x v="8"/>
          </reference>
        </references>
      </pivotArea>
    </format>
    <format dxfId="1117">
      <pivotArea outline="0" fieldPosition="0">
        <references count="3">
          <reference field="2" count="1" selected="0">
            <x v="0"/>
          </reference>
          <reference field="3" count="1" selected="0">
            <x v="1"/>
          </reference>
          <reference field="6" count="1" selected="0">
            <x v="13"/>
          </reference>
        </references>
      </pivotArea>
    </format>
  </formats>
  <pivotTableStyleInfo name="PivotStyleMedium9" showRowHeaders="1" showColHeaders="1" showRowStripes="0" showColStripes="0" showLastColumn="1"/>
  <filters count="1">
    <filter fld="0" type="dateNewerThan" evalOrder="-1" id="1">
      <autoFilter ref="A1">
        <filterColumn colId="0">
          <customFilters>
            <customFilter operator="greaterThan" val="45291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C46D23-20AE-4A4E-9A71-D87E06343015}" name="PivotTable2" cacheId="585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compact="0" compactData="0" multipleFieldFilters="0">
  <location ref="A7:E40" firstHeaderRow="1" firstDataRow="2" firstDataCol="2"/>
  <pivotFields count="16">
    <pivotField compact="0" outline="0" showAll="0"/>
    <pivotField compact="0" outline="0" showAll="0"/>
    <pivotField axis="axisRow" compact="0" outline="0" showAll="0">
      <items count="7">
        <item x="1"/>
        <item x="0"/>
        <item h="1" x="3"/>
        <item h="1" x="2"/>
        <item h="1" m="1" x="4"/>
        <item h="1" m="1" x="5"/>
        <item t="default"/>
      </items>
    </pivotField>
    <pivotField axis="axisCol" compact="0" outline="0" showAll="0">
      <items count="6">
        <item x="1"/>
        <item x="0"/>
        <item x="2"/>
        <item m="1" x="3"/>
        <item m="1" x="4"/>
        <item t="default"/>
      </items>
    </pivotField>
    <pivotField compact="0" outline="0" showAll="0"/>
    <pivotField compact="0" outline="0" showAll="0"/>
    <pivotField axis="axisRow" compact="0" outline="0" showAll="0">
      <items count="52">
        <item x="3"/>
        <item x="4"/>
        <item x="5"/>
        <item x="6"/>
        <item x="7"/>
        <item x="16"/>
        <item x="14"/>
        <item x="8"/>
        <item x="12"/>
        <item x="13"/>
        <item x="20"/>
        <item x="18"/>
        <item x="1"/>
        <item x="0"/>
        <item x="11"/>
        <item x="10"/>
        <item x="2"/>
        <item h="1" m="1" x="48"/>
        <item x="17"/>
        <item x="45"/>
        <item x="9"/>
        <item x="19"/>
        <item x="21"/>
        <item x="23"/>
        <item x="24"/>
        <item x="22"/>
        <item x="25"/>
        <item x="26"/>
        <item x="27"/>
        <item x="28"/>
        <item x="29"/>
        <item h="1" x="15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m="1" x="50"/>
        <item h="1" m="1" x="49"/>
        <item h="1" x="39"/>
        <item h="1" m="1" x="47"/>
        <item h="1" m="1" x="46"/>
        <item h="1" x="40"/>
        <item h="1" x="41"/>
        <item h="1" x="42"/>
        <item h="1" x="43"/>
        <item h="1" x="44"/>
        <item t="default"/>
      </items>
    </pivotField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2">
    <field x="2"/>
    <field x="6"/>
  </rowFields>
  <rowItems count="32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0"/>
    </i>
    <i r="1">
      <x v="22"/>
    </i>
    <i r="1">
      <x v="26"/>
    </i>
    <i r="1">
      <x v="27"/>
    </i>
    <i r="1">
      <x v="28"/>
    </i>
    <i r="1">
      <x v="29"/>
    </i>
    <i r="1">
      <x v="30"/>
    </i>
    <i t="default">
      <x/>
    </i>
    <i>
      <x v="1"/>
      <x v="12"/>
    </i>
    <i r="1">
      <x v="13"/>
    </i>
    <i r="1">
      <x v="14"/>
    </i>
    <i r="1">
      <x v="15"/>
    </i>
    <i r="1">
      <x v="16"/>
    </i>
    <i r="1">
      <x v="18"/>
    </i>
    <i r="1">
      <x v="21"/>
    </i>
    <i r="1">
      <x v="23"/>
    </i>
    <i r="1">
      <x v="24"/>
    </i>
    <i r="1">
      <x v="25"/>
    </i>
    <i t="default">
      <x v="1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Sum of Total Cost" fld="10" baseField="6" baseItem="0" numFmtId="6"/>
  </dataFields>
  <formats count="48">
    <format dxfId="1116">
      <pivotArea outline="0" fieldPosition="0">
        <references count="3">
          <reference field="2" count="1" selected="0">
            <x v="0"/>
          </reference>
          <reference field="3" count="1" selected="0">
            <x v="1"/>
          </reference>
          <reference field="6" count="1" selected="0">
            <x v="0"/>
          </reference>
        </references>
      </pivotArea>
    </format>
    <format dxfId="1115">
      <pivotArea outline="0" fieldPosition="0">
        <references count="3">
          <reference field="2" count="1" selected="0">
            <x v="0"/>
          </reference>
          <reference field="3" count="1" selected="0">
            <x v="1"/>
          </reference>
          <reference field="6" count="1" selected="0">
            <x v="1"/>
          </reference>
        </references>
      </pivotArea>
    </format>
    <format dxfId="1114">
      <pivotArea outline="0" fieldPosition="0">
        <references count="3">
          <reference field="2" count="1" selected="0">
            <x v="0"/>
          </reference>
          <reference field="3" count="1" selected="0">
            <x v="1"/>
          </reference>
          <reference field="6" count="1" selected="0">
            <x v="2"/>
          </reference>
        </references>
      </pivotArea>
    </format>
    <format dxfId="1113">
      <pivotArea outline="0" fieldPosition="0">
        <references count="3">
          <reference field="2" count="1" selected="0">
            <x v="1"/>
          </reference>
          <reference field="3" count="1" selected="0">
            <x v="1"/>
          </reference>
          <reference field="6" count="1" selected="0">
            <x v="12"/>
          </reference>
        </references>
      </pivotArea>
    </format>
    <format dxfId="1112">
      <pivotArea outline="0" fieldPosition="0">
        <references count="3">
          <reference field="2" count="1" selected="0">
            <x v="1"/>
          </reference>
          <reference field="3" count="1" selected="0">
            <x v="1"/>
          </reference>
          <reference field="6" count="1" selected="0">
            <x v="15"/>
          </reference>
        </references>
      </pivotArea>
    </format>
    <format dxfId="1111">
      <pivotArea outline="0" fieldPosition="0">
        <references count="3">
          <reference field="2" count="1" selected="0">
            <x v="1"/>
          </reference>
          <reference field="3" count="1" selected="0">
            <x v="1"/>
          </reference>
          <reference field="6" count="1" selected="0">
            <x v="17"/>
          </reference>
        </references>
      </pivotArea>
    </format>
    <format dxfId="1110">
      <pivotArea outline="0" fieldPosition="0">
        <references count="3">
          <reference field="2" count="1" selected="0">
            <x v="0"/>
          </reference>
          <reference field="3" count="1" selected="0">
            <x v="0"/>
          </reference>
          <reference field="6" count="2" selected="0">
            <x v="0"/>
            <x v="1"/>
          </reference>
        </references>
      </pivotArea>
    </format>
    <format dxfId="1109">
      <pivotArea outline="0" fieldPosition="0">
        <references count="3">
          <reference field="2" count="1" selected="0">
            <x v="0"/>
          </reference>
          <reference field="3" count="1" selected="0">
            <x v="1"/>
          </reference>
          <reference field="6" count="1" selected="0">
            <x v="6"/>
          </reference>
        </references>
      </pivotArea>
    </format>
    <format dxfId="1108">
      <pivotArea outline="0" fieldPosition="0">
        <references count="3">
          <reference field="2" count="1" selected="0">
            <x v="0"/>
          </reference>
          <reference field="3" count="1" selected="0">
            <x v="0"/>
          </reference>
          <reference field="6" count="2" selected="0">
            <x v="10"/>
            <x v="11"/>
          </reference>
        </references>
      </pivotArea>
    </format>
    <format dxfId="1107">
      <pivotArea outline="0" fieldPosition="0">
        <references count="3">
          <reference field="2" count="1" selected="0">
            <x v="0"/>
          </reference>
          <reference field="3" count="1" selected="0">
            <x v="1"/>
          </reference>
          <reference field="6" count="1" selected="0">
            <x v="9"/>
          </reference>
        </references>
      </pivotArea>
    </format>
    <format dxfId="1106">
      <pivotArea outline="0" fieldPosition="0">
        <references count="3">
          <reference field="2" count="1" selected="0">
            <x v="1"/>
          </reference>
          <reference field="3" count="1" selected="0">
            <x v="0"/>
          </reference>
          <reference field="6" count="3" selected="0">
            <x v="13"/>
            <x v="14"/>
            <x v="15"/>
          </reference>
        </references>
      </pivotArea>
    </format>
    <format dxfId="1105">
      <pivotArea field="2" grandCol="1" outline="0" axis="axisRow" fieldPosition="0">
        <references count="1">
          <reference field="2" count="1" selected="0" defaultSubtotal="1">
            <x v="0"/>
          </reference>
        </references>
      </pivotArea>
    </format>
    <format dxfId="1104">
      <pivotArea outline="0" fieldPosition="0">
        <references count="3">
          <reference field="2" count="1" selected="0">
            <x v="0"/>
          </reference>
          <reference field="3" count="1" selected="0">
            <x v="0"/>
          </reference>
          <reference field="6" count="1" selected="0">
            <x v="20"/>
          </reference>
        </references>
      </pivotArea>
    </format>
    <format dxfId="1103">
      <pivotArea outline="0" fieldPosition="0">
        <references count="3">
          <reference field="2" count="1" selected="0">
            <x v="0"/>
          </reference>
          <reference field="3" count="1" selected="0">
            <x v="0"/>
          </reference>
          <reference field="6" count="1" selected="0">
            <x v="20"/>
          </reference>
        </references>
      </pivotArea>
    </format>
    <format dxfId="1102">
      <pivotArea outline="0" fieldPosition="0">
        <references count="3">
          <reference field="2" count="1" selected="0">
            <x v="0"/>
          </reference>
          <reference field="3" count="1" selected="0">
            <x v="0"/>
          </reference>
          <reference field="6" count="2" selected="0">
            <x v="4"/>
            <x v="5"/>
          </reference>
        </references>
      </pivotArea>
    </format>
    <format dxfId="1101">
      <pivotArea outline="0" fieldPosition="0">
        <references count="3">
          <reference field="2" count="1" selected="0">
            <x v="0"/>
          </reference>
          <reference field="3" count="1" selected="0">
            <x v="1"/>
          </reference>
          <reference field="6" count="1" selected="0">
            <x v="10"/>
          </reference>
        </references>
      </pivotArea>
    </format>
    <format dxfId="1100">
      <pivotArea outline="0" fieldPosition="0">
        <references count="3">
          <reference field="2" count="1" selected="0">
            <x v="0"/>
          </reference>
          <reference field="3" count="1" selected="0">
            <x v="1"/>
          </reference>
          <reference field="6" count="1" selected="0">
            <x v="11"/>
          </reference>
        </references>
      </pivotArea>
    </format>
    <format dxfId="1099">
      <pivotArea outline="0" fieldPosition="0">
        <references count="3">
          <reference field="2" count="1" selected="0">
            <x v="1"/>
          </reference>
          <reference field="3" count="1" selected="0">
            <x v="1"/>
          </reference>
          <reference field="6" count="2" selected="0">
            <x v="13"/>
            <x v="14"/>
          </reference>
        </references>
      </pivotArea>
    </format>
    <format dxfId="1098">
      <pivotArea outline="0" fieldPosition="0">
        <references count="3">
          <reference field="2" count="1" selected="0">
            <x v="0"/>
          </reference>
          <reference field="3" count="1" selected="0">
            <x v="0"/>
          </reference>
          <reference field="6" count="2" selected="0">
            <x v="7"/>
            <x v="8"/>
          </reference>
        </references>
      </pivotArea>
    </format>
    <format dxfId="1097">
      <pivotArea outline="0" fieldPosition="0">
        <references count="3">
          <reference field="2" count="1" selected="0">
            <x v="0"/>
          </reference>
          <reference field="3" count="1" selected="0">
            <x v="0"/>
          </reference>
          <reference field="6" count="1" selected="0">
            <x v="22"/>
          </reference>
        </references>
      </pivotArea>
    </format>
    <format dxfId="1096">
      <pivotArea outline="0" fieldPosition="0">
        <references count="3">
          <reference field="2" count="1" selected="0">
            <x v="0"/>
          </reference>
          <reference field="3" count="1" selected="0">
            <x v="0"/>
          </reference>
          <reference field="6" count="4" selected="0">
            <x v="10"/>
            <x v="11"/>
            <x v="20"/>
            <x v="22"/>
          </reference>
        </references>
      </pivotArea>
    </format>
    <format dxfId="1095">
      <pivotArea outline="0" fieldPosition="0">
        <references count="3">
          <reference field="2" count="1" selected="0">
            <x v="0"/>
          </reference>
          <reference field="3" count="1" selected="0">
            <x v="1"/>
          </reference>
          <reference field="6" count="1" selected="0">
            <x v="8"/>
          </reference>
        </references>
      </pivotArea>
    </format>
    <format dxfId="1094">
      <pivotArea outline="0" fieldPosition="0">
        <references count="3">
          <reference field="2" count="1" selected="0">
            <x v="0"/>
          </reference>
          <reference field="3" count="1" selected="0">
            <x v="1"/>
          </reference>
          <reference field="6" count="2" selected="0">
            <x v="4"/>
            <x v="5"/>
          </reference>
        </references>
      </pivotArea>
    </format>
    <format dxfId="1093">
      <pivotArea outline="0" fieldPosition="0">
        <references count="3">
          <reference field="2" count="1" selected="0">
            <x v="0"/>
          </reference>
          <reference field="3" count="1" selected="0">
            <x v="1"/>
          </reference>
          <reference field="6" count="1" selected="0">
            <x v="20"/>
          </reference>
        </references>
      </pivotArea>
    </format>
    <format dxfId="1092">
      <pivotArea outline="0" fieldPosition="0">
        <references count="3">
          <reference field="2" count="1" selected="0">
            <x v="0"/>
          </reference>
          <reference field="3" count="1" selected="0">
            <x v="1"/>
          </reference>
          <reference field="6" count="1" selected="0">
            <x v="22"/>
          </reference>
        </references>
      </pivotArea>
    </format>
    <format dxfId="1091">
      <pivotArea outline="0" fieldPosition="0">
        <references count="3">
          <reference field="2" count="1" selected="0">
            <x v="0"/>
          </reference>
          <reference field="3" count="1" selected="0">
            <x v="0"/>
          </reference>
          <reference field="6" count="1" selected="0">
            <x v="3"/>
          </reference>
        </references>
      </pivotArea>
    </format>
    <format dxfId="1090">
      <pivotArea outline="0" fieldPosition="0">
        <references count="3">
          <reference field="2" count="1" selected="0">
            <x v="0"/>
          </reference>
          <reference field="3" count="1" selected="0">
            <x v="0"/>
          </reference>
          <reference field="6" count="1" selected="0">
            <x v="2"/>
          </reference>
        </references>
      </pivotArea>
    </format>
    <format dxfId="1089">
      <pivotArea outline="0" fieldPosition="0">
        <references count="3">
          <reference field="2" count="1" selected="0">
            <x v="0"/>
          </reference>
          <reference field="3" count="1" selected="0">
            <x v="0"/>
          </reference>
          <reference field="6" count="1" selected="0">
            <x v="9"/>
          </reference>
        </references>
      </pivotArea>
    </format>
    <format dxfId="1088">
      <pivotArea outline="0" fieldPosition="0">
        <references count="3">
          <reference field="2" count="1" selected="0">
            <x v="1"/>
          </reference>
          <reference field="3" count="1" selected="0">
            <x v="1"/>
          </reference>
          <reference field="6" count="1" selected="0">
            <x v="12"/>
          </reference>
        </references>
      </pivotArea>
    </format>
    <format dxfId="1087">
      <pivotArea outline="0" fieldPosition="0">
        <references count="3">
          <reference field="2" count="1" selected="0">
            <x v="1"/>
          </reference>
          <reference field="3" count="1" selected="0">
            <x v="0"/>
          </reference>
          <reference field="6" count="1" selected="0">
            <x v="18"/>
          </reference>
        </references>
      </pivotArea>
    </format>
    <format dxfId="1086">
      <pivotArea outline="0" fieldPosition="0">
        <references count="3">
          <reference field="2" count="1" selected="0">
            <x v="1"/>
          </reference>
          <reference field="3" count="1" selected="0">
            <x v="0"/>
          </reference>
          <reference field="6" count="1" selected="0">
            <x v="25"/>
          </reference>
        </references>
      </pivotArea>
    </format>
    <format dxfId="1085">
      <pivotArea outline="0" fieldPosition="0">
        <references count="3">
          <reference field="2" count="1" selected="0">
            <x v="1"/>
          </reference>
          <reference field="3" count="1" selected="0">
            <x v="0"/>
          </reference>
          <reference field="6" count="1" selected="0">
            <x v="21"/>
          </reference>
        </references>
      </pivotArea>
    </format>
    <format dxfId="1084">
      <pivotArea outline="0" fieldPosition="0">
        <references count="3">
          <reference field="2" count="1" selected="0">
            <x v="1"/>
          </reference>
          <reference field="3" count="1" selected="0">
            <x v="1"/>
          </reference>
          <reference field="6" count="1" selected="0">
            <x v="25"/>
          </reference>
        </references>
      </pivotArea>
    </format>
    <format dxfId="1083">
      <pivotArea outline="0" fieldPosition="0">
        <references count="3">
          <reference field="2" count="1" selected="0">
            <x v="1"/>
          </reference>
          <reference field="3" count="1" selected="0">
            <x v="0"/>
          </reference>
          <reference field="6" count="1" selected="0">
            <x v="16"/>
          </reference>
        </references>
      </pivotArea>
    </format>
    <format dxfId="1082">
      <pivotArea outline="0" fieldPosition="0">
        <references count="3">
          <reference field="2" count="1" selected="0">
            <x v="1"/>
          </reference>
          <reference field="3" count="1" selected="0">
            <x v="1"/>
          </reference>
          <reference field="6" count="1" selected="0">
            <x v="23"/>
          </reference>
        </references>
      </pivotArea>
    </format>
    <format dxfId="1081">
      <pivotArea outline="0" fieldPosition="0">
        <references count="3">
          <reference field="2" count="1" selected="0">
            <x v="1"/>
          </reference>
          <reference field="3" count="1" selected="0">
            <x v="0"/>
          </reference>
          <reference field="6" count="1" selected="0">
            <x v="24"/>
          </reference>
        </references>
      </pivotArea>
    </format>
    <format dxfId="1080">
      <pivotArea outline="0" fieldPosition="0">
        <references count="3">
          <reference field="2" count="1" selected="0">
            <x v="1"/>
          </reference>
          <reference field="3" count="1" selected="0">
            <x v="0"/>
          </reference>
          <reference field="6" count="1" selected="0">
            <x v="12"/>
          </reference>
        </references>
      </pivotArea>
    </format>
    <format dxfId="1079">
      <pivotArea outline="0" fieldPosition="0">
        <references count="3">
          <reference field="2" count="1" selected="0">
            <x v="1"/>
          </reference>
          <reference field="3" count="1" selected="0">
            <x v="0"/>
          </reference>
          <reference field="6" count="1" selected="0">
            <x v="23"/>
          </reference>
        </references>
      </pivotArea>
    </format>
    <format dxfId="1078">
      <pivotArea outline="0" fieldPosition="0">
        <references count="3">
          <reference field="2" count="1" selected="0">
            <x v="1"/>
          </reference>
          <reference field="3" count="1" selected="0">
            <x v="1"/>
          </reference>
          <reference field="6" count="1" selected="0">
            <x v="24"/>
          </reference>
        </references>
      </pivotArea>
    </format>
    <format dxfId="1077">
      <pivotArea outline="0" fieldPosition="0">
        <references count="3">
          <reference field="2" count="1" selected="0">
            <x v="0"/>
          </reference>
          <reference field="3" count="1" selected="0">
            <x v="1"/>
          </reference>
          <reference field="6" count="1" selected="0">
            <x v="7"/>
          </reference>
        </references>
      </pivotArea>
    </format>
    <format dxfId="1076">
      <pivotArea outline="0" fieldPosition="0">
        <references count="3">
          <reference field="2" count="1" selected="0">
            <x v="1"/>
          </reference>
          <reference field="3" count="1" selected="0">
            <x v="1"/>
          </reference>
          <reference field="6" count="1" selected="0">
            <x v="16"/>
          </reference>
        </references>
      </pivotArea>
    </format>
    <format dxfId="1075">
      <pivotArea outline="0" fieldPosition="0">
        <references count="3">
          <reference field="2" count="1" selected="0">
            <x v="1"/>
          </reference>
          <reference field="3" count="1" selected="0">
            <x v="1"/>
          </reference>
          <reference field="6" count="1" selected="0">
            <x v="21"/>
          </reference>
        </references>
      </pivotArea>
    </format>
    <format dxfId="1074">
      <pivotArea outline="0" fieldPosition="0">
        <references count="3">
          <reference field="2" count="1" selected="0">
            <x v="1"/>
          </reference>
          <reference field="3" count="1" selected="0">
            <x v="1"/>
          </reference>
          <reference field="6" count="1" selected="0">
            <x v="18"/>
          </reference>
        </references>
      </pivotArea>
    </format>
    <format dxfId="1073">
      <pivotArea outline="0" fieldPosition="0">
        <references count="3">
          <reference field="2" count="1" selected="0">
            <x v="0"/>
          </reference>
          <reference field="3" count="1" selected="0">
            <x v="1"/>
          </reference>
          <reference field="6" count="5" selected="0">
            <x v="26"/>
            <x v="27"/>
            <x v="28"/>
            <x v="29"/>
            <x v="30"/>
          </reference>
        </references>
      </pivotArea>
    </format>
    <format dxfId="1072">
      <pivotArea outline="0" fieldPosition="0">
        <references count="3">
          <reference field="2" count="1" selected="0">
            <x v="0"/>
          </reference>
          <reference field="3" count="1" selected="0">
            <x v="0"/>
          </reference>
          <reference field="6" count="5" selected="0">
            <x v="26"/>
            <x v="27"/>
            <x v="28"/>
            <x v="29"/>
            <x v="30"/>
          </reference>
        </references>
      </pivotArea>
    </format>
    <format dxfId="1071">
      <pivotArea outline="0" fieldPosition="0">
        <references count="3">
          <reference field="2" count="1" selected="0">
            <x v="0"/>
          </reference>
          <reference field="3" count="1" selected="0">
            <x v="0"/>
          </reference>
          <reference field="6" count="1" selected="0">
            <x v="6"/>
          </reference>
        </references>
      </pivotArea>
    </format>
    <format dxfId="1070">
      <pivotArea outline="0" fieldPosition="0">
        <references count="3">
          <reference field="2" count="1" selected="0">
            <x v="0"/>
          </reference>
          <reference field="3" count="1" selected="0">
            <x v="1"/>
          </reference>
          <reference field="6" count="1" selected="0">
            <x v="3"/>
          </reference>
        </references>
      </pivotArea>
    </format>
    <format dxfId="1069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6.xml"/><Relationship Id="rId5" Type="http://schemas.openxmlformats.org/officeDocument/2006/relationships/comments" Target="../comments2.xml"/><Relationship Id="rId4" Type="http://schemas.openxmlformats.org/officeDocument/2006/relationships/vmlDrawing" Target="../drawings/vmlDrawing2.v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7.xml"/><Relationship Id="rId5" Type="http://schemas.openxmlformats.org/officeDocument/2006/relationships/comments" Target="../comments3.xml"/><Relationship Id="rId4" Type="http://schemas.openxmlformats.org/officeDocument/2006/relationships/vmlDrawing" Target="../drawings/vmlDrawing3.v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ivotTable" Target="../pivotTables/pivotTable8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ivotTable" Target="../pivotTables/pivotTable9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10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11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1D625-FC6C-40E2-8140-EFEA4B8719D0}">
  <dimension ref="A2:P57"/>
  <sheetViews>
    <sheetView topLeftCell="G1" workbookViewId="0">
      <selection activeCell="B11" sqref="B11"/>
    </sheetView>
  </sheetViews>
  <sheetFormatPr baseColWidth="10" defaultColWidth="9.140625" defaultRowHeight="15" x14ac:dyDescent="0.25"/>
  <cols>
    <col min="1" max="1" width="17.5703125" bestFit="1" customWidth="1"/>
    <col min="2" max="2" width="22.42578125" bestFit="1" customWidth="1"/>
    <col min="3" max="4" width="11.28515625" bestFit="1" customWidth="1"/>
    <col min="5" max="5" width="12.5703125" bestFit="1" customWidth="1"/>
    <col min="6" max="6" width="11.42578125" bestFit="1" customWidth="1"/>
    <col min="7" max="7" width="12" customWidth="1"/>
    <col min="8" max="8" width="17.5703125" bestFit="1" customWidth="1"/>
    <col min="9" max="9" width="22.42578125" bestFit="1" customWidth="1"/>
    <col min="10" max="10" width="12.28515625" bestFit="1" customWidth="1"/>
    <col min="11" max="11" width="12.5703125" bestFit="1" customWidth="1"/>
    <col min="13" max="13" width="32.42578125" bestFit="1" customWidth="1"/>
    <col min="14" max="14" width="18.140625" bestFit="1" customWidth="1"/>
    <col min="15" max="15" width="15.7109375" bestFit="1" customWidth="1"/>
    <col min="16" max="16" width="19.28515625" bestFit="1" customWidth="1"/>
    <col min="17" max="17" width="7.42578125" bestFit="1" customWidth="1"/>
    <col min="18" max="18" width="8.85546875" bestFit="1" customWidth="1"/>
    <col min="19" max="21" width="7.42578125" bestFit="1" customWidth="1"/>
    <col min="22" max="22" width="10.7109375" bestFit="1" customWidth="1"/>
    <col min="23" max="23" width="17.42578125" bestFit="1" customWidth="1"/>
    <col min="24" max="24" width="23.5703125" bestFit="1" customWidth="1"/>
    <col min="25" max="25" width="32.140625" bestFit="1" customWidth="1"/>
    <col min="26" max="26" width="18.42578125" bestFit="1" customWidth="1"/>
    <col min="27" max="27" width="7.42578125" bestFit="1" customWidth="1"/>
    <col min="28" max="28" width="11.85546875" bestFit="1" customWidth="1"/>
    <col min="29" max="29" width="10.7109375" bestFit="1" customWidth="1"/>
  </cols>
  <sheetData>
    <row r="2" spans="1:16" x14ac:dyDescent="0.25">
      <c r="A2" s="9" t="s">
        <v>12</v>
      </c>
      <c r="B2" t="s">
        <v>103</v>
      </c>
      <c r="H2" s="9" t="s">
        <v>12</v>
      </c>
      <c r="I2" t="s">
        <v>103</v>
      </c>
      <c r="M2" s="9" t="s">
        <v>12</v>
      </c>
      <c r="N2" t="s">
        <v>103</v>
      </c>
    </row>
    <row r="3" spans="1:16" x14ac:dyDescent="0.25">
      <c r="M3" s="9" t="s">
        <v>1</v>
      </c>
      <c r="N3" t="s">
        <v>697</v>
      </c>
    </row>
    <row r="4" spans="1:16" x14ac:dyDescent="0.25">
      <c r="A4" s="9" t="s">
        <v>125</v>
      </c>
      <c r="B4" s="9" t="s">
        <v>680</v>
      </c>
      <c r="H4" s="9" t="s">
        <v>125</v>
      </c>
      <c r="I4" s="9" t="s">
        <v>680</v>
      </c>
    </row>
    <row r="5" spans="1:16" x14ac:dyDescent="0.25">
      <c r="A5" s="9" t="s">
        <v>690</v>
      </c>
      <c r="B5" t="s">
        <v>279</v>
      </c>
      <c r="C5" t="s">
        <v>280</v>
      </c>
      <c r="D5" t="s">
        <v>138</v>
      </c>
      <c r="E5" t="s">
        <v>673</v>
      </c>
      <c r="H5" s="9" t="s">
        <v>690</v>
      </c>
      <c r="I5" t="s">
        <v>66</v>
      </c>
      <c r="J5" t="s">
        <v>14</v>
      </c>
      <c r="K5" t="s">
        <v>673</v>
      </c>
      <c r="M5" s="9" t="s">
        <v>11</v>
      </c>
      <c r="N5" s="9" t="s">
        <v>3</v>
      </c>
      <c r="O5" s="9" t="s">
        <v>13</v>
      </c>
      <c r="P5" t="s">
        <v>321</v>
      </c>
    </row>
    <row r="6" spans="1:16" x14ac:dyDescent="0.25">
      <c r="A6" s="52">
        <v>44923</v>
      </c>
      <c r="B6" s="11"/>
      <c r="C6" s="11">
        <v>-4796557</v>
      </c>
      <c r="D6" s="11"/>
      <c r="E6" s="11">
        <v>-4796557</v>
      </c>
      <c r="G6" s="11"/>
      <c r="H6" s="38" t="s">
        <v>279</v>
      </c>
      <c r="I6" s="11">
        <v>-82677340</v>
      </c>
      <c r="J6" s="11">
        <v>-57900298.635115936</v>
      </c>
      <c r="K6" s="11">
        <v>-140577638.63511592</v>
      </c>
      <c r="M6" t="s">
        <v>0</v>
      </c>
      <c r="N6" t="s">
        <v>16</v>
      </c>
      <c r="O6" t="s">
        <v>289</v>
      </c>
      <c r="P6" s="29">
        <v>73331</v>
      </c>
    </row>
    <row r="7" spans="1:16" x14ac:dyDescent="0.25">
      <c r="A7" s="52">
        <v>44960</v>
      </c>
      <c r="B7" s="11">
        <v>-9919328.6266666669</v>
      </c>
      <c r="C7" s="11"/>
      <c r="D7" s="11"/>
      <c r="E7" s="11">
        <v>-9919328.6266666669</v>
      </c>
      <c r="G7" s="11"/>
      <c r="H7" s="160">
        <v>45245</v>
      </c>
      <c r="I7" s="11"/>
      <c r="J7" s="11">
        <v>-3288639</v>
      </c>
      <c r="K7" s="11">
        <v>-3288639</v>
      </c>
      <c r="N7" t="s">
        <v>23</v>
      </c>
      <c r="O7" t="s">
        <v>21</v>
      </c>
      <c r="P7" s="29">
        <v>73331</v>
      </c>
    </row>
    <row r="8" spans="1:16" x14ac:dyDescent="0.25">
      <c r="A8" s="52">
        <v>44963</v>
      </c>
      <c r="B8" s="11"/>
      <c r="C8" s="11">
        <v>-4549586.324824444</v>
      </c>
      <c r="D8" s="11"/>
      <c r="E8" s="11">
        <v>-4549586.324824444</v>
      </c>
      <c r="G8" s="11"/>
      <c r="H8" s="160">
        <v>44960</v>
      </c>
      <c r="I8" s="11">
        <v>-3696000</v>
      </c>
      <c r="J8" s="11">
        <v>-6223328.6266666669</v>
      </c>
      <c r="K8" s="11">
        <v>-9919328.6266666669</v>
      </c>
      <c r="N8" t="s">
        <v>27</v>
      </c>
      <c r="O8" t="s">
        <v>25</v>
      </c>
      <c r="P8" s="29">
        <v>69919.100581678867</v>
      </c>
    </row>
    <row r="9" spans="1:16" x14ac:dyDescent="0.25">
      <c r="A9" s="52">
        <v>44965</v>
      </c>
      <c r="B9" s="11"/>
      <c r="C9" s="11"/>
      <c r="D9" s="11">
        <v>-10104869.833333332</v>
      </c>
      <c r="E9" s="11">
        <v>-10104869.833333332</v>
      </c>
      <c r="G9" s="11"/>
      <c r="H9" s="160">
        <v>44998</v>
      </c>
      <c r="I9" s="11">
        <v>-51750</v>
      </c>
      <c r="J9" s="11"/>
      <c r="K9" s="11">
        <v>-51750</v>
      </c>
      <c r="O9" t="s">
        <v>71</v>
      </c>
      <c r="P9" s="29">
        <v>53265.384615384617</v>
      </c>
    </row>
    <row r="10" spans="1:16" x14ac:dyDescent="0.25">
      <c r="A10" s="52">
        <v>44974</v>
      </c>
      <c r="B10" s="11"/>
      <c r="C10" s="11">
        <v>-10144972.953888888</v>
      </c>
      <c r="D10" s="11"/>
      <c r="E10" s="11">
        <v>-10144972.953888888</v>
      </c>
      <c r="G10" s="11"/>
      <c r="H10" s="160">
        <v>45000</v>
      </c>
      <c r="I10" s="11">
        <v>-3011530</v>
      </c>
      <c r="J10" s="11"/>
      <c r="K10" s="11">
        <v>-3011530</v>
      </c>
      <c r="N10" t="s">
        <v>141</v>
      </c>
      <c r="O10" t="s">
        <v>39</v>
      </c>
      <c r="P10" s="29">
        <v>77147.228199233723</v>
      </c>
    </row>
    <row r="11" spans="1:16" x14ac:dyDescent="0.25">
      <c r="A11" s="52">
        <v>44981</v>
      </c>
      <c r="B11" s="11"/>
      <c r="C11" s="11">
        <v>-5307508.6044444432</v>
      </c>
      <c r="D11" s="11"/>
      <c r="E11" s="11">
        <v>-5307508.6044444432</v>
      </c>
      <c r="G11" s="11"/>
      <c r="H11" s="160">
        <v>45001</v>
      </c>
      <c r="I11" s="11">
        <v>-3984750</v>
      </c>
      <c r="J11" s="11">
        <v>-8275263.7788888887</v>
      </c>
      <c r="K11" s="11">
        <v>-12260013.778888889</v>
      </c>
      <c r="O11" t="s">
        <v>139</v>
      </c>
      <c r="P11" s="29">
        <v>51750</v>
      </c>
    </row>
    <row r="12" spans="1:16" x14ac:dyDescent="0.25">
      <c r="A12" s="52">
        <v>44985</v>
      </c>
      <c r="B12" s="11"/>
      <c r="C12" s="11"/>
      <c r="D12" s="11">
        <v>-3303572.59595</v>
      </c>
      <c r="E12" s="11">
        <v>-3303572.59595</v>
      </c>
      <c r="G12" s="11"/>
      <c r="H12" s="160">
        <v>45035</v>
      </c>
      <c r="I12" s="11">
        <v>-6017300</v>
      </c>
      <c r="J12" s="11"/>
      <c r="K12" s="11">
        <v>-6017300</v>
      </c>
      <c r="N12" t="s">
        <v>80</v>
      </c>
      <c r="O12" t="s">
        <v>42</v>
      </c>
      <c r="P12" s="29">
        <v>73548.065612633189</v>
      </c>
    </row>
    <row r="13" spans="1:16" x14ac:dyDescent="0.25">
      <c r="A13" s="52">
        <v>44998</v>
      </c>
      <c r="B13" s="11">
        <v>-51750</v>
      </c>
      <c r="C13" s="11"/>
      <c r="D13" s="11"/>
      <c r="E13" s="11">
        <v>-51750</v>
      </c>
      <c r="G13" s="11"/>
      <c r="H13" s="160">
        <v>45064</v>
      </c>
      <c r="I13" s="11">
        <v>-517500</v>
      </c>
      <c r="J13" s="11">
        <v>-3193678.2888888889</v>
      </c>
      <c r="K13" s="11">
        <v>-3711178.2888888889</v>
      </c>
      <c r="O13" t="s">
        <v>78</v>
      </c>
      <c r="P13" s="29">
        <v>52981.25</v>
      </c>
    </row>
    <row r="14" spans="1:16" x14ac:dyDescent="0.25">
      <c r="A14" s="52">
        <v>45000</v>
      </c>
      <c r="B14" s="11">
        <v>-3011530</v>
      </c>
      <c r="C14" s="11">
        <v>-8522175.6774122231</v>
      </c>
      <c r="D14" s="11"/>
      <c r="E14" s="11">
        <v>-11533705.677412223</v>
      </c>
      <c r="G14" s="11"/>
      <c r="H14" s="160">
        <v>45075</v>
      </c>
      <c r="I14" s="11">
        <v>-3105000</v>
      </c>
      <c r="J14" s="11"/>
      <c r="K14" s="11">
        <v>-3105000</v>
      </c>
      <c r="N14" t="s">
        <v>84</v>
      </c>
      <c r="O14" t="s">
        <v>82</v>
      </c>
      <c r="P14" s="29">
        <v>52844.444444444445</v>
      </c>
    </row>
    <row r="15" spans="1:16" x14ac:dyDescent="0.25">
      <c r="A15" s="52">
        <v>45001</v>
      </c>
      <c r="B15" s="11">
        <v>-12260013.778888889</v>
      </c>
      <c r="C15" s="11">
        <v>-2871850</v>
      </c>
      <c r="D15" s="11"/>
      <c r="E15" s="11">
        <v>-15131863.778888889</v>
      </c>
      <c r="G15" s="11"/>
      <c r="H15" s="160">
        <v>45118</v>
      </c>
      <c r="I15" s="11"/>
      <c r="J15" s="11">
        <v>-5945341.941414142</v>
      </c>
      <c r="K15" s="11">
        <v>-5945341.941414142</v>
      </c>
      <c r="N15" t="s">
        <v>50</v>
      </c>
      <c r="O15" t="s">
        <v>48</v>
      </c>
      <c r="P15" s="29">
        <v>72142.743006992998</v>
      </c>
    </row>
    <row r="16" spans="1:16" x14ac:dyDescent="0.25">
      <c r="A16" s="52">
        <v>45007</v>
      </c>
      <c r="B16" s="11"/>
      <c r="C16" s="11">
        <v>-2528267.9506666665</v>
      </c>
      <c r="D16" s="11"/>
      <c r="E16" s="11">
        <v>-2528267.9506666665</v>
      </c>
      <c r="G16" s="11"/>
      <c r="H16" s="160">
        <v>45121</v>
      </c>
      <c r="I16" s="11">
        <v>-1914750</v>
      </c>
      <c r="J16" s="11"/>
      <c r="K16" s="11">
        <v>-1914750</v>
      </c>
      <c r="O16" t="s">
        <v>86</v>
      </c>
      <c r="P16" s="29">
        <v>54067.647058823532</v>
      </c>
    </row>
    <row r="17" spans="1:16" x14ac:dyDescent="0.25">
      <c r="A17" s="52">
        <v>45015</v>
      </c>
      <c r="B17" s="11"/>
      <c r="C17" s="11">
        <v>-3702283.3911111103</v>
      </c>
      <c r="D17" s="11"/>
      <c r="E17" s="11">
        <v>-3702283.3911111103</v>
      </c>
      <c r="G17" s="11"/>
      <c r="H17" s="160">
        <v>45154</v>
      </c>
      <c r="I17" s="11">
        <v>-19296000</v>
      </c>
      <c r="J17" s="11"/>
      <c r="K17" s="11">
        <v>-19296000</v>
      </c>
      <c r="N17" t="s">
        <v>93</v>
      </c>
      <c r="O17" t="s">
        <v>91</v>
      </c>
      <c r="P17" s="29">
        <v>53938.888888888891</v>
      </c>
    </row>
    <row r="18" spans="1:16" x14ac:dyDescent="0.25">
      <c r="A18" s="52">
        <v>45035</v>
      </c>
      <c r="B18" s="11">
        <v>-6017300</v>
      </c>
      <c r="C18" s="11"/>
      <c r="D18" s="11"/>
      <c r="E18" s="11">
        <v>-6017300</v>
      </c>
      <c r="G18" s="11"/>
      <c r="H18" s="160">
        <v>45156</v>
      </c>
      <c r="I18" s="11">
        <v>-11838010</v>
      </c>
      <c r="J18" s="11">
        <v>-4821496.9411252951</v>
      </c>
      <c r="K18" s="11">
        <v>-16659506.941125296</v>
      </c>
      <c r="N18" t="s">
        <v>37</v>
      </c>
      <c r="O18" t="s">
        <v>35</v>
      </c>
      <c r="P18" s="29">
        <v>72657.665263157905</v>
      </c>
    </row>
    <row r="19" spans="1:16" x14ac:dyDescent="0.25">
      <c r="A19" s="52">
        <v>45048</v>
      </c>
      <c r="B19" s="11"/>
      <c r="C19" s="11">
        <v>-5966650.8311111107</v>
      </c>
      <c r="D19" s="11"/>
      <c r="E19" s="11">
        <v>-5966650.8311111107</v>
      </c>
      <c r="G19" s="11"/>
      <c r="H19" s="160">
        <v>45169</v>
      </c>
      <c r="I19" s="11">
        <v>-1280750</v>
      </c>
      <c r="J19" s="11"/>
      <c r="K19" s="11">
        <v>-1280750</v>
      </c>
      <c r="O19" t="s">
        <v>75</v>
      </c>
      <c r="P19" s="29">
        <v>52507.692307692305</v>
      </c>
    </row>
    <row r="20" spans="1:16" x14ac:dyDescent="0.25">
      <c r="A20" s="52">
        <v>45057</v>
      </c>
      <c r="B20" s="11"/>
      <c r="C20" s="11">
        <v>-11225000.59689131</v>
      </c>
      <c r="D20" s="11"/>
      <c r="E20" s="11">
        <v>-11225000.59689131</v>
      </c>
      <c r="G20" s="11"/>
      <c r="H20" s="160">
        <v>45173</v>
      </c>
      <c r="I20" s="11"/>
      <c r="J20" s="11">
        <v>-9870632.1321577784</v>
      </c>
      <c r="K20" s="11">
        <v>-9870632.1321577784</v>
      </c>
      <c r="N20" t="s">
        <v>69</v>
      </c>
      <c r="O20" t="s">
        <v>67</v>
      </c>
      <c r="P20" s="29">
        <v>53720</v>
      </c>
    </row>
    <row r="21" spans="1:16" x14ac:dyDescent="0.25">
      <c r="A21" s="52">
        <v>45064</v>
      </c>
      <c r="B21" s="11">
        <v>-3303208.2888888889</v>
      </c>
      <c r="C21" s="11"/>
      <c r="D21" s="11"/>
      <c r="E21" s="11">
        <v>-3303208.2888888889</v>
      </c>
      <c r="G21" s="11"/>
      <c r="H21" s="160">
        <v>45190</v>
      </c>
      <c r="I21" s="11">
        <v>-18604000</v>
      </c>
      <c r="J21" s="11"/>
      <c r="K21" s="11">
        <v>-18604000</v>
      </c>
      <c r="N21" t="s">
        <v>56</v>
      </c>
      <c r="O21" t="s">
        <v>54</v>
      </c>
      <c r="P21" s="29">
        <v>84079.97418437172</v>
      </c>
    </row>
    <row r="22" spans="1:16" x14ac:dyDescent="0.25">
      <c r="A22" s="52">
        <v>45075</v>
      </c>
      <c r="B22" s="11">
        <v>-3105000</v>
      </c>
      <c r="C22" s="11">
        <v>-3271728.0926022222</v>
      </c>
      <c r="D22" s="11"/>
      <c r="E22" s="11">
        <v>-6376728.0926022222</v>
      </c>
      <c r="G22" s="11"/>
      <c r="H22" s="160">
        <v>45191</v>
      </c>
      <c r="I22" s="11">
        <v>-1863000</v>
      </c>
      <c r="J22" s="11">
        <v>-12639265.357743435</v>
      </c>
      <c r="K22" s="11">
        <v>-14502265.357743435</v>
      </c>
      <c r="N22" t="s">
        <v>60</v>
      </c>
      <c r="O22" t="s">
        <v>58</v>
      </c>
      <c r="P22" s="29">
        <v>81642.203471005414</v>
      </c>
    </row>
    <row r="23" spans="1:16" x14ac:dyDescent="0.25">
      <c r="A23" s="52">
        <v>45085</v>
      </c>
      <c r="B23" s="11"/>
      <c r="C23" s="11">
        <v>-3160334.938333333</v>
      </c>
      <c r="D23" s="11"/>
      <c r="E23" s="11">
        <v>-3160334.938333333</v>
      </c>
      <c r="G23" s="11"/>
      <c r="H23" s="160">
        <v>45198</v>
      </c>
      <c r="I23" s="11">
        <v>-7497000</v>
      </c>
      <c r="J23" s="11"/>
      <c r="K23" s="11">
        <v>-7497000</v>
      </c>
      <c r="N23" t="s">
        <v>146</v>
      </c>
      <c r="O23" t="s">
        <v>46</v>
      </c>
      <c r="P23" s="29">
        <v>96332.75</v>
      </c>
    </row>
    <row r="24" spans="1:16" x14ac:dyDescent="0.25">
      <c r="A24" s="52">
        <v>45092</v>
      </c>
      <c r="B24" s="11"/>
      <c r="C24" s="11">
        <v>-3957780.3060788885</v>
      </c>
      <c r="D24" s="11"/>
      <c r="E24" s="11">
        <v>-3957780.3060788885</v>
      </c>
      <c r="G24" s="11"/>
      <c r="H24" s="160">
        <v>45205</v>
      </c>
      <c r="I24" s="11"/>
      <c r="J24" s="11">
        <v>-1955409</v>
      </c>
      <c r="K24" s="11">
        <v>-1955409</v>
      </c>
      <c r="N24" t="s">
        <v>191</v>
      </c>
      <c r="O24" t="s">
        <v>190</v>
      </c>
      <c r="P24" s="29">
        <v>83892.219696969711</v>
      </c>
    </row>
    <row r="25" spans="1:16" x14ac:dyDescent="0.25">
      <c r="A25" s="52">
        <v>45117</v>
      </c>
      <c r="B25" s="11"/>
      <c r="C25" s="11">
        <v>-5646815.650808081</v>
      </c>
      <c r="D25" s="11"/>
      <c r="E25" s="11">
        <v>-5646815.650808081</v>
      </c>
      <c r="G25" s="11"/>
      <c r="H25" s="160">
        <v>45271</v>
      </c>
      <c r="I25" s="11"/>
      <c r="J25" s="11">
        <v>-1687243.5682308364</v>
      </c>
      <c r="K25" s="11">
        <v>-1687243.5682308364</v>
      </c>
      <c r="N25" t="s">
        <v>266</v>
      </c>
      <c r="O25" t="s">
        <v>249</v>
      </c>
      <c r="P25" s="29">
        <v>60750</v>
      </c>
    </row>
    <row r="26" spans="1:16" x14ac:dyDescent="0.25">
      <c r="A26" s="52">
        <v>45118</v>
      </c>
      <c r="B26" s="11">
        <v>-4313461.9414141411</v>
      </c>
      <c r="C26" s="11">
        <v>-2051813.1333333331</v>
      </c>
      <c r="D26" s="11"/>
      <c r="E26" s="11">
        <v>-6365275.0747474739</v>
      </c>
      <c r="G26" s="11"/>
      <c r="H26" s="38" t="s">
        <v>280</v>
      </c>
      <c r="I26" s="11">
        <v>-2991900</v>
      </c>
      <c r="J26" s="11">
        <v>-127775259.67695226</v>
      </c>
      <c r="K26" s="11">
        <v>-130767159.67695226</v>
      </c>
      <c r="N26" t="s">
        <v>267</v>
      </c>
      <c r="O26" t="s">
        <v>251</v>
      </c>
      <c r="P26" s="29">
        <v>60750</v>
      </c>
    </row>
    <row r="27" spans="1:16" x14ac:dyDescent="0.25">
      <c r="A27" s="52" t="s">
        <v>673</v>
      </c>
      <c r="B27" s="11">
        <v>-41981592.63585858</v>
      </c>
      <c r="C27" s="11">
        <v>-77703325.451506078</v>
      </c>
      <c r="D27" s="11">
        <v>-13408442.429283332</v>
      </c>
      <c r="E27" s="11">
        <v>-133093360.51664798</v>
      </c>
      <c r="G27" s="11"/>
      <c r="H27" s="160">
        <v>44974</v>
      </c>
      <c r="I27" s="11"/>
      <c r="J27" s="11">
        <v>-10144972.953888888</v>
      </c>
      <c r="K27" s="11">
        <v>-10144972.953888888</v>
      </c>
      <c r="N27" t="s">
        <v>325</v>
      </c>
      <c r="O27" t="s">
        <v>322</v>
      </c>
      <c r="P27" s="29">
        <v>1</v>
      </c>
    </row>
    <row r="28" spans="1:16" x14ac:dyDescent="0.25">
      <c r="G28" s="11"/>
      <c r="H28" s="160">
        <v>45245</v>
      </c>
      <c r="I28" s="11"/>
      <c r="J28" s="11">
        <v>-2271430</v>
      </c>
      <c r="K28" s="11">
        <v>-2271430</v>
      </c>
      <c r="M28" t="s">
        <v>4</v>
      </c>
      <c r="N28" t="s">
        <v>148</v>
      </c>
      <c r="O28">
        <v>3318225</v>
      </c>
      <c r="P28" s="29">
        <v>160053.78029125</v>
      </c>
    </row>
    <row r="29" spans="1:16" x14ac:dyDescent="0.25">
      <c r="H29" s="160">
        <v>44923</v>
      </c>
      <c r="I29" s="11"/>
      <c r="J29" s="11">
        <v>-4796557</v>
      </c>
      <c r="K29" s="11">
        <v>-4796557</v>
      </c>
      <c r="O29" t="s">
        <v>276</v>
      </c>
      <c r="P29" s="29">
        <v>83600</v>
      </c>
    </row>
    <row r="30" spans="1:16" x14ac:dyDescent="0.25">
      <c r="H30" s="160">
        <v>44963</v>
      </c>
      <c r="I30" s="11"/>
      <c r="J30" s="11">
        <v>-4549586.324824444</v>
      </c>
      <c r="K30" s="11">
        <v>-4549586.324824444</v>
      </c>
      <c r="N30" t="s">
        <v>109</v>
      </c>
      <c r="O30">
        <v>3318055</v>
      </c>
      <c r="P30" s="29">
        <v>1862528.4323232323</v>
      </c>
    </row>
    <row r="31" spans="1:16" x14ac:dyDescent="0.25">
      <c r="H31" s="160">
        <v>44981</v>
      </c>
      <c r="I31" s="11">
        <v>-1749900</v>
      </c>
      <c r="J31" s="11">
        <v>-3557608.6044444437</v>
      </c>
      <c r="K31" s="11">
        <v>-5307508.6044444442</v>
      </c>
      <c r="N31" t="s">
        <v>107</v>
      </c>
      <c r="O31">
        <v>3318235</v>
      </c>
      <c r="P31" s="29">
        <v>126823.49600000003</v>
      </c>
    </row>
    <row r="32" spans="1:16" x14ac:dyDescent="0.25">
      <c r="H32" s="160">
        <v>45000</v>
      </c>
      <c r="I32" s="11"/>
      <c r="J32" s="11">
        <v>-8522175.6774122231</v>
      </c>
      <c r="K32" s="11">
        <v>-8522175.6774122231</v>
      </c>
      <c r="O32" t="s">
        <v>102</v>
      </c>
      <c r="P32" s="29">
        <v>97051.111111111109</v>
      </c>
    </row>
    <row r="33" spans="8:16" x14ac:dyDescent="0.25">
      <c r="H33" s="160">
        <v>45001</v>
      </c>
      <c r="I33" s="11"/>
      <c r="J33" s="11">
        <v>-2871850</v>
      </c>
      <c r="K33" s="11">
        <v>-2871850</v>
      </c>
      <c r="N33" t="s">
        <v>137</v>
      </c>
      <c r="O33">
        <v>3308050</v>
      </c>
      <c r="P33" s="29">
        <v>516560.59222222201</v>
      </c>
    </row>
    <row r="34" spans="8:16" x14ac:dyDescent="0.25">
      <c r="H34" s="160">
        <v>45007</v>
      </c>
      <c r="I34" s="11"/>
      <c r="J34" s="11">
        <v>-2528267.9506666665</v>
      </c>
      <c r="K34" s="11">
        <v>-2528267.9506666665</v>
      </c>
      <c r="N34" t="s">
        <v>231</v>
      </c>
      <c r="O34">
        <v>3338235</v>
      </c>
      <c r="P34" s="29">
        <v>153420.53519000002</v>
      </c>
    </row>
    <row r="35" spans="8:16" x14ac:dyDescent="0.25">
      <c r="H35" s="160">
        <v>45015</v>
      </c>
      <c r="I35" s="11"/>
      <c r="J35" s="11">
        <v>-3702283.3911111108</v>
      </c>
      <c r="K35" s="11">
        <v>-3702283.3911111108</v>
      </c>
      <c r="N35" t="s">
        <v>106</v>
      </c>
      <c r="O35" t="s">
        <v>96</v>
      </c>
      <c r="P35" s="29">
        <v>538475</v>
      </c>
    </row>
    <row r="36" spans="8:16" x14ac:dyDescent="0.25">
      <c r="H36" s="160">
        <v>45048</v>
      </c>
      <c r="I36" s="11"/>
      <c r="J36" s="11">
        <v>-5966650.8311111107</v>
      </c>
      <c r="K36" s="11">
        <v>-5966650.8311111107</v>
      </c>
      <c r="N36" t="s">
        <v>271</v>
      </c>
      <c r="O36" t="s">
        <v>274</v>
      </c>
      <c r="P36" s="29">
        <v>161530</v>
      </c>
    </row>
    <row r="37" spans="8:16" x14ac:dyDescent="0.25">
      <c r="H37" s="160">
        <v>45057</v>
      </c>
      <c r="I37" s="11"/>
      <c r="J37" s="11">
        <v>-12448910.596891314</v>
      </c>
      <c r="K37" s="11">
        <v>-12448910.596891314</v>
      </c>
      <c r="N37" t="s">
        <v>208</v>
      </c>
      <c r="O37">
        <v>3348235</v>
      </c>
      <c r="P37" s="29">
        <v>102290.79405569076</v>
      </c>
    </row>
    <row r="38" spans="8:16" x14ac:dyDescent="0.25">
      <c r="H38" s="160">
        <v>45075</v>
      </c>
      <c r="I38" s="11"/>
      <c r="J38" s="11">
        <v>-4903608.0926022222</v>
      </c>
      <c r="K38" s="11">
        <v>-4903608.0926022222</v>
      </c>
      <c r="N38" t="s">
        <v>290</v>
      </c>
      <c r="O38" t="s">
        <v>315</v>
      </c>
      <c r="P38" s="29">
        <v>334446.60984848486</v>
      </c>
    </row>
    <row r="39" spans="8:16" x14ac:dyDescent="0.25">
      <c r="H39" s="160">
        <v>45085</v>
      </c>
      <c r="I39" s="11"/>
      <c r="J39" s="11">
        <v>-3160334.938333333</v>
      </c>
      <c r="K39" s="11">
        <v>-3160334.938333333</v>
      </c>
      <c r="N39" t="s">
        <v>316</v>
      </c>
      <c r="O39" t="s">
        <v>315</v>
      </c>
      <c r="P39" s="29">
        <v>331339.82954545453</v>
      </c>
    </row>
    <row r="40" spans="8:16" x14ac:dyDescent="0.25">
      <c r="H40" s="160">
        <v>45092</v>
      </c>
      <c r="I40" s="11"/>
      <c r="J40" s="11">
        <v>-5916036.3060788885</v>
      </c>
      <c r="K40" s="11">
        <v>-5916036.3060788885</v>
      </c>
      <c r="M40" t="s">
        <v>673</v>
      </c>
      <c r="P40" s="29">
        <v>122051.87320151614</v>
      </c>
    </row>
    <row r="41" spans="8:16" x14ac:dyDescent="0.25">
      <c r="H41" s="160">
        <v>45117</v>
      </c>
      <c r="I41" s="11"/>
      <c r="J41" s="11">
        <v>-5646815.650808081</v>
      </c>
      <c r="K41" s="11">
        <v>-5646815.650808081</v>
      </c>
    </row>
    <row r="42" spans="8:16" x14ac:dyDescent="0.25">
      <c r="H42" s="160">
        <v>45118</v>
      </c>
      <c r="I42" s="11"/>
      <c r="J42" s="11">
        <v>-13745192.229381919</v>
      </c>
      <c r="K42" s="11">
        <v>-13745192.229381919</v>
      </c>
    </row>
    <row r="43" spans="8:16" x14ac:dyDescent="0.25">
      <c r="H43" s="160">
        <v>45148</v>
      </c>
      <c r="I43" s="11"/>
      <c r="J43" s="11">
        <v>-3515618.1644444442</v>
      </c>
      <c r="K43" s="11">
        <v>-3515618.1644444442</v>
      </c>
    </row>
    <row r="44" spans="8:16" x14ac:dyDescent="0.25">
      <c r="H44" s="160">
        <v>45163</v>
      </c>
      <c r="I44" s="11">
        <v>-931500</v>
      </c>
      <c r="J44" s="11">
        <v>-17011797.175964754</v>
      </c>
      <c r="K44" s="11">
        <v>-17943297.175964754</v>
      </c>
    </row>
    <row r="45" spans="8:16" x14ac:dyDescent="0.25">
      <c r="H45" s="160">
        <v>45180</v>
      </c>
      <c r="I45" s="11"/>
      <c r="J45" s="11">
        <v>-5470854.8127257675</v>
      </c>
      <c r="K45" s="11">
        <v>-5470854.8127257675</v>
      </c>
    </row>
    <row r="46" spans="8:16" x14ac:dyDescent="0.25">
      <c r="H46" s="160">
        <v>45184</v>
      </c>
      <c r="I46" s="11"/>
      <c r="J46" s="11">
        <v>-1846015.0444444444</v>
      </c>
      <c r="K46" s="11">
        <v>-1846015.0444444444</v>
      </c>
    </row>
    <row r="47" spans="8:16" x14ac:dyDescent="0.25">
      <c r="H47" s="160">
        <v>45206</v>
      </c>
      <c r="I47" s="11"/>
      <c r="J47" s="11">
        <v>-3802667</v>
      </c>
      <c r="K47" s="11">
        <v>-3802667</v>
      </c>
    </row>
    <row r="48" spans="8:16" x14ac:dyDescent="0.25">
      <c r="H48" s="160">
        <v>45225</v>
      </c>
      <c r="I48" s="11">
        <v>-310500</v>
      </c>
      <c r="J48" s="11">
        <v>-1396026.9318181819</v>
      </c>
      <c r="K48" s="11">
        <v>-1706526.9318181819</v>
      </c>
    </row>
    <row r="49" spans="8:11" x14ac:dyDescent="0.25">
      <c r="H49" s="38" t="s">
        <v>138</v>
      </c>
      <c r="I49" s="11">
        <v>-9476100</v>
      </c>
      <c r="J49" s="11">
        <v>-15473620.507154055</v>
      </c>
      <c r="K49" s="11">
        <v>-24949720.507154055</v>
      </c>
    </row>
    <row r="50" spans="8:11" x14ac:dyDescent="0.25">
      <c r="H50" s="160">
        <v>44965</v>
      </c>
      <c r="I50" s="11"/>
      <c r="J50" s="11">
        <v>-10104869.833333332</v>
      </c>
      <c r="K50" s="11">
        <v>-10104869.833333332</v>
      </c>
    </row>
    <row r="51" spans="8:11" x14ac:dyDescent="0.25">
      <c r="H51" s="160">
        <v>44985</v>
      </c>
      <c r="I51" s="11"/>
      <c r="J51" s="11">
        <v>-3303572.59595</v>
      </c>
      <c r="K51" s="11">
        <v>-3303572.59595</v>
      </c>
    </row>
    <row r="52" spans="8:11" x14ac:dyDescent="0.25">
      <c r="H52" s="160">
        <v>45124</v>
      </c>
      <c r="I52" s="11">
        <v>-8868600</v>
      </c>
      <c r="J52" s="11"/>
      <c r="K52" s="11">
        <v>-8868600</v>
      </c>
    </row>
    <row r="53" spans="8:11" x14ac:dyDescent="0.25">
      <c r="H53" s="160">
        <v>45271</v>
      </c>
      <c r="I53" s="11">
        <v>-607500</v>
      </c>
      <c r="J53" s="11"/>
      <c r="K53" s="11">
        <v>-607500</v>
      </c>
    </row>
    <row r="54" spans="8:11" x14ac:dyDescent="0.25">
      <c r="H54" s="160">
        <v>45280</v>
      </c>
      <c r="I54" s="11"/>
      <c r="J54" s="11">
        <v>-2065178.0778707226</v>
      </c>
      <c r="K54" s="11">
        <v>-2065178.0778707226</v>
      </c>
    </row>
    <row r="55" spans="8:11" x14ac:dyDescent="0.25">
      <c r="H55" s="38" t="s">
        <v>672</v>
      </c>
      <c r="I55" s="11">
        <v>-486000</v>
      </c>
      <c r="J55" s="11"/>
      <c r="K55" s="11">
        <v>-486000</v>
      </c>
    </row>
    <row r="56" spans="8:11" x14ac:dyDescent="0.25">
      <c r="H56" s="160">
        <v>45202</v>
      </c>
      <c r="I56" s="11">
        <v>-486000</v>
      </c>
      <c r="J56" s="11"/>
      <c r="K56" s="11">
        <v>-486000</v>
      </c>
    </row>
    <row r="57" spans="8:11" x14ac:dyDescent="0.25">
      <c r="H57" s="38" t="s">
        <v>673</v>
      </c>
      <c r="I57" s="11">
        <v>-95631340</v>
      </c>
      <c r="J57" s="11">
        <v>-201149178.81922224</v>
      </c>
      <c r="K57" s="11">
        <v>-296780518.81922215</v>
      </c>
    </row>
  </sheetData>
  <pageMargins left="0.7" right="0.7" top="0.75" bottom="0.75" header="0.3" footer="0.3"/>
  <pageSetup orientation="portrait" horizontalDpi="1200" verticalDpi="1200"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2D907-EACF-4186-9138-762EC9C87FF3}">
  <dimension ref="A2:T28"/>
  <sheetViews>
    <sheetView workbookViewId="0">
      <selection activeCell="B17" sqref="B17"/>
    </sheetView>
  </sheetViews>
  <sheetFormatPr baseColWidth="10" defaultColWidth="9.140625" defaultRowHeight="15" x14ac:dyDescent="0.25"/>
  <cols>
    <col min="1" max="1" width="19.28515625" bestFit="1" customWidth="1"/>
    <col min="2" max="2" width="22.42578125" bestFit="1" customWidth="1"/>
    <col min="3" max="3" width="8.42578125" bestFit="1" customWidth="1"/>
    <col min="4" max="5" width="4.7109375" bestFit="1" customWidth="1"/>
    <col min="6" max="6" width="11.42578125" bestFit="1" customWidth="1"/>
    <col min="7" max="7" width="8.42578125" bestFit="1" customWidth="1"/>
    <col min="8" max="9" width="4.7109375" bestFit="1" customWidth="1"/>
    <col min="10" max="10" width="11.42578125" bestFit="1" customWidth="1"/>
    <col min="11" max="11" width="8.42578125" bestFit="1" customWidth="1"/>
    <col min="12" max="13" width="4.7109375" bestFit="1" customWidth="1"/>
    <col min="14" max="14" width="11.42578125" bestFit="1" customWidth="1"/>
    <col min="15" max="15" width="8.42578125" bestFit="1" customWidth="1"/>
    <col min="16" max="17" width="4.7109375" bestFit="1" customWidth="1"/>
    <col min="18" max="18" width="11.42578125" bestFit="1" customWidth="1"/>
    <col min="19" max="19" width="9.85546875" bestFit="1" customWidth="1"/>
    <col min="20" max="20" width="12.5703125" bestFit="1" customWidth="1"/>
    <col min="21" max="21" width="10.7109375" bestFit="1" customWidth="1"/>
    <col min="22" max="23" width="5.5703125" bestFit="1" customWidth="1"/>
    <col min="24" max="28" width="6.42578125" bestFit="1" customWidth="1"/>
    <col min="29" max="29" width="5.42578125" bestFit="1" customWidth="1"/>
    <col min="30" max="33" width="6.42578125" bestFit="1" customWidth="1"/>
    <col min="34" max="34" width="10.7109375" bestFit="1" customWidth="1"/>
  </cols>
  <sheetData>
    <row r="2" spans="1:20" x14ac:dyDescent="0.25">
      <c r="A2" s="9" t="s">
        <v>1</v>
      </c>
      <c r="B2" t="s">
        <v>66</v>
      </c>
    </row>
    <row r="3" spans="1:20" x14ac:dyDescent="0.25">
      <c r="A3" s="9" t="s">
        <v>12</v>
      </c>
      <c r="B3" t="s">
        <v>103</v>
      </c>
    </row>
    <row r="5" spans="1:20" x14ac:dyDescent="0.25">
      <c r="A5" s="9" t="s">
        <v>105</v>
      </c>
      <c r="B5" s="9" t="s">
        <v>680</v>
      </c>
    </row>
    <row r="6" spans="1:20" x14ac:dyDescent="0.25">
      <c r="B6" t="s">
        <v>245</v>
      </c>
      <c r="C6" t="s">
        <v>440</v>
      </c>
      <c r="S6" t="s">
        <v>681</v>
      </c>
      <c r="T6" t="s">
        <v>673</v>
      </c>
    </row>
    <row r="7" spans="1:20" x14ac:dyDescent="0.25">
      <c r="C7" t="s">
        <v>682</v>
      </c>
      <c r="F7" t="s">
        <v>683</v>
      </c>
      <c r="G7" t="s">
        <v>684</v>
      </c>
      <c r="J7" t="s">
        <v>685</v>
      </c>
      <c r="K7" t="s">
        <v>686</v>
      </c>
      <c r="N7" t="s">
        <v>687</v>
      </c>
      <c r="O7" t="s">
        <v>688</v>
      </c>
      <c r="R7" t="s">
        <v>689</v>
      </c>
    </row>
    <row r="8" spans="1:20" x14ac:dyDescent="0.25">
      <c r="A8" s="9" t="s">
        <v>690</v>
      </c>
      <c r="C8" s="5" t="s">
        <v>691</v>
      </c>
      <c r="D8" s="5" t="s">
        <v>692</v>
      </c>
      <c r="E8" s="5" t="s">
        <v>693</v>
      </c>
      <c r="G8" s="5" t="s">
        <v>694</v>
      </c>
      <c r="H8" s="5" t="s">
        <v>695</v>
      </c>
      <c r="I8" s="5" t="s">
        <v>696</v>
      </c>
      <c r="K8" s="5" t="s">
        <v>417</v>
      </c>
      <c r="L8" s="5" t="s">
        <v>418</v>
      </c>
      <c r="M8" s="5" t="s">
        <v>419</v>
      </c>
      <c r="O8" s="5" t="s">
        <v>420</v>
      </c>
      <c r="P8" s="5" t="s">
        <v>421</v>
      </c>
      <c r="Q8" s="5" t="s">
        <v>422</v>
      </c>
    </row>
    <row r="9" spans="1:20" x14ac:dyDescent="0.25">
      <c r="A9" s="38" t="s">
        <v>0</v>
      </c>
      <c r="B9" s="29">
        <v>-1017</v>
      </c>
      <c r="C9" s="29">
        <v>-122</v>
      </c>
      <c r="D9" s="29">
        <v>-117</v>
      </c>
      <c r="E9" s="29">
        <v>-302</v>
      </c>
      <c r="F9" s="29">
        <v>-541</v>
      </c>
      <c r="G9" s="29"/>
      <c r="H9" s="29">
        <v>-469</v>
      </c>
      <c r="I9" s="29">
        <v>-98</v>
      </c>
      <c r="J9" s="29">
        <v>-567</v>
      </c>
      <c r="K9" s="29">
        <v>-71</v>
      </c>
      <c r="L9" s="29">
        <v>-475</v>
      </c>
      <c r="M9" s="29">
        <v>-367</v>
      </c>
      <c r="N9" s="29">
        <v>-913</v>
      </c>
      <c r="O9" s="29">
        <v>-182</v>
      </c>
      <c r="P9" s="29">
        <v>-156</v>
      </c>
      <c r="Q9" s="29">
        <v>-99</v>
      </c>
      <c r="R9" s="29">
        <v>-437</v>
      </c>
      <c r="S9" s="29">
        <v>-2458</v>
      </c>
      <c r="T9" s="29">
        <v>-3475</v>
      </c>
    </row>
    <row r="10" spans="1:20" x14ac:dyDescent="0.25">
      <c r="A10" s="39" t="s">
        <v>27</v>
      </c>
      <c r="B10" s="29">
        <v>-146</v>
      </c>
      <c r="C10" s="29">
        <v>-32</v>
      </c>
      <c r="D10" s="29"/>
      <c r="E10" s="29"/>
      <c r="F10" s="29">
        <v>-32</v>
      </c>
      <c r="G10" s="29"/>
      <c r="H10" s="29">
        <v>-104</v>
      </c>
      <c r="I10" s="29">
        <v>-8</v>
      </c>
      <c r="J10" s="29">
        <v>-112</v>
      </c>
      <c r="K10" s="29">
        <v>-4</v>
      </c>
      <c r="L10" s="29">
        <v>-65</v>
      </c>
      <c r="M10" s="29">
        <v>-28</v>
      </c>
      <c r="N10" s="29">
        <v>-97</v>
      </c>
      <c r="O10" s="29">
        <v>-6</v>
      </c>
      <c r="P10" s="29">
        <v>-22</v>
      </c>
      <c r="Q10" s="29">
        <v>-17</v>
      </c>
      <c r="R10" s="29">
        <v>-45</v>
      </c>
      <c r="S10" s="29">
        <v>-286</v>
      </c>
      <c r="T10" s="29">
        <v>-432</v>
      </c>
    </row>
    <row r="11" spans="1:20" x14ac:dyDescent="0.25">
      <c r="A11" s="39" t="s">
        <v>141</v>
      </c>
      <c r="B11" s="29">
        <v>-130</v>
      </c>
      <c r="C11" s="29">
        <v>-15</v>
      </c>
      <c r="D11" s="29">
        <v>-20</v>
      </c>
      <c r="E11" s="29">
        <v>-48</v>
      </c>
      <c r="F11" s="29">
        <v>-83</v>
      </c>
      <c r="G11" s="29"/>
      <c r="H11" s="29">
        <v>-61</v>
      </c>
      <c r="I11" s="29">
        <v>-7</v>
      </c>
      <c r="J11" s="29">
        <v>-68</v>
      </c>
      <c r="K11" s="29">
        <v>-17</v>
      </c>
      <c r="L11" s="29">
        <v>-87</v>
      </c>
      <c r="M11" s="29">
        <v>-103</v>
      </c>
      <c r="N11" s="29">
        <v>-207</v>
      </c>
      <c r="O11" s="29">
        <v>-16</v>
      </c>
      <c r="P11" s="29">
        <v>-50</v>
      </c>
      <c r="Q11" s="29">
        <v>-3</v>
      </c>
      <c r="R11" s="29">
        <v>-69</v>
      </c>
      <c r="S11" s="29">
        <v>-427</v>
      </c>
      <c r="T11" s="29">
        <v>-557</v>
      </c>
    </row>
    <row r="12" spans="1:20" x14ac:dyDescent="0.25">
      <c r="A12" s="39" t="s">
        <v>80</v>
      </c>
      <c r="B12" s="29">
        <v>-183</v>
      </c>
      <c r="C12" s="29">
        <v>-25</v>
      </c>
      <c r="D12" s="29">
        <v>-34</v>
      </c>
      <c r="E12" s="29">
        <v>-75</v>
      </c>
      <c r="F12" s="29">
        <v>-134</v>
      </c>
      <c r="G12" s="29"/>
      <c r="H12" s="29">
        <v>-171</v>
      </c>
      <c r="I12" s="29">
        <v>-30</v>
      </c>
      <c r="J12" s="29">
        <v>-201</v>
      </c>
      <c r="K12" s="29">
        <v>-28</v>
      </c>
      <c r="L12" s="29">
        <v>-83</v>
      </c>
      <c r="M12" s="29">
        <v>-115</v>
      </c>
      <c r="N12" s="29">
        <v>-226</v>
      </c>
      <c r="O12" s="29">
        <v>-69</v>
      </c>
      <c r="P12" s="29">
        <v>-43</v>
      </c>
      <c r="Q12" s="29">
        <v>-20</v>
      </c>
      <c r="R12" s="29">
        <v>-132</v>
      </c>
      <c r="S12" s="29">
        <v>-693</v>
      </c>
      <c r="T12" s="29">
        <v>-876</v>
      </c>
    </row>
    <row r="13" spans="1:20" x14ac:dyDescent="0.25">
      <c r="A13" s="39" t="s">
        <v>84</v>
      </c>
      <c r="B13" s="29">
        <v>-177</v>
      </c>
      <c r="C13" s="29"/>
      <c r="D13" s="29">
        <v>-5</v>
      </c>
      <c r="E13" s="29">
        <v>-52</v>
      </c>
      <c r="F13" s="29">
        <v>-57</v>
      </c>
      <c r="G13" s="29"/>
      <c r="H13" s="29">
        <v>-20</v>
      </c>
      <c r="I13" s="29">
        <v>-5</v>
      </c>
      <c r="J13" s="29">
        <v>-25</v>
      </c>
      <c r="K13" s="29">
        <v>-10</v>
      </c>
      <c r="L13" s="29"/>
      <c r="M13" s="29">
        <v>-14</v>
      </c>
      <c r="N13" s="29">
        <v>-24</v>
      </c>
      <c r="O13" s="29">
        <v>-7</v>
      </c>
      <c r="P13" s="29">
        <v>-11</v>
      </c>
      <c r="Q13" s="29">
        <v>-8</v>
      </c>
      <c r="R13" s="29">
        <v>-26</v>
      </c>
      <c r="S13" s="29">
        <v>-132</v>
      </c>
      <c r="T13" s="29">
        <v>-309</v>
      </c>
    </row>
    <row r="14" spans="1:20" x14ac:dyDescent="0.25">
      <c r="A14" s="39" t="s">
        <v>50</v>
      </c>
      <c r="B14" s="29">
        <v>-146</v>
      </c>
      <c r="C14" s="29">
        <v>-27</v>
      </c>
      <c r="D14" s="29">
        <v>-30</v>
      </c>
      <c r="E14" s="29">
        <v>-80</v>
      </c>
      <c r="F14" s="29">
        <v>-137</v>
      </c>
      <c r="G14" s="29"/>
      <c r="H14" s="29">
        <v>-97</v>
      </c>
      <c r="I14" s="29">
        <v>-35</v>
      </c>
      <c r="J14" s="29">
        <v>-132</v>
      </c>
      <c r="K14" s="29">
        <v>-10</v>
      </c>
      <c r="L14" s="29">
        <v>-84</v>
      </c>
      <c r="M14" s="29">
        <v>-45</v>
      </c>
      <c r="N14" s="29">
        <v>-139</v>
      </c>
      <c r="O14" s="29">
        <v>-45</v>
      </c>
      <c r="P14" s="29"/>
      <c r="Q14" s="29">
        <v>-12</v>
      </c>
      <c r="R14" s="29">
        <v>-57</v>
      </c>
      <c r="S14" s="29">
        <v>-465</v>
      </c>
      <c r="T14" s="29">
        <v>-611</v>
      </c>
    </row>
    <row r="15" spans="1:20" x14ac:dyDescent="0.25">
      <c r="A15" s="39" t="s">
        <v>93</v>
      </c>
      <c r="B15" s="29">
        <v>-64</v>
      </c>
      <c r="C15" s="29">
        <v>-7</v>
      </c>
      <c r="D15" s="29">
        <v>-2</v>
      </c>
      <c r="E15" s="29"/>
      <c r="F15" s="29">
        <v>-9</v>
      </c>
      <c r="G15" s="29"/>
      <c r="H15" s="29">
        <v>-10</v>
      </c>
      <c r="I15" s="29"/>
      <c r="J15" s="29">
        <v>-10</v>
      </c>
      <c r="K15" s="29"/>
      <c r="L15" s="29">
        <v>-36</v>
      </c>
      <c r="M15" s="29">
        <v>-6</v>
      </c>
      <c r="N15" s="29">
        <v>-42</v>
      </c>
      <c r="O15" s="29">
        <v>-21</v>
      </c>
      <c r="P15" s="29"/>
      <c r="Q15" s="29">
        <v>-2</v>
      </c>
      <c r="R15" s="29">
        <v>-23</v>
      </c>
      <c r="S15" s="29">
        <v>-84</v>
      </c>
      <c r="T15" s="29">
        <v>-148</v>
      </c>
    </row>
    <row r="16" spans="1:20" x14ac:dyDescent="0.25">
      <c r="A16" s="39" t="s">
        <v>265</v>
      </c>
      <c r="B16" s="29"/>
      <c r="C16" s="29"/>
      <c r="D16" s="29">
        <v>-1</v>
      </c>
      <c r="E16" s="29"/>
      <c r="F16" s="29">
        <v>-1</v>
      </c>
      <c r="G16" s="29"/>
      <c r="H16" s="29"/>
      <c r="I16" s="29">
        <v>-2</v>
      </c>
      <c r="J16" s="29">
        <v>-2</v>
      </c>
      <c r="K16" s="29"/>
      <c r="L16" s="29"/>
      <c r="M16" s="29">
        <v>-2</v>
      </c>
      <c r="N16" s="29">
        <v>-2</v>
      </c>
      <c r="O16" s="29"/>
      <c r="P16" s="29"/>
      <c r="Q16" s="29">
        <v>-2</v>
      </c>
      <c r="R16" s="29">
        <v>-2</v>
      </c>
      <c r="S16" s="29">
        <v>-7</v>
      </c>
      <c r="T16" s="29">
        <v>-7</v>
      </c>
    </row>
    <row r="17" spans="1:20" x14ac:dyDescent="0.25">
      <c r="A17" s="39" t="s">
        <v>266</v>
      </c>
      <c r="B17" s="29">
        <v>-14</v>
      </c>
      <c r="C17" s="29"/>
      <c r="D17" s="29"/>
      <c r="E17" s="29"/>
      <c r="F17" s="29"/>
      <c r="G17" s="29"/>
      <c r="H17" s="29"/>
      <c r="I17" s="29"/>
      <c r="J17" s="29"/>
      <c r="K17" s="29"/>
      <c r="L17" s="29"/>
      <c r="M17" s="29">
        <v>-1</v>
      </c>
      <c r="N17" s="29">
        <v>-1</v>
      </c>
      <c r="O17" s="29">
        <v>-2</v>
      </c>
      <c r="P17" s="29"/>
      <c r="Q17" s="29"/>
      <c r="R17" s="29">
        <v>-2</v>
      </c>
      <c r="S17" s="29">
        <v>-3</v>
      </c>
      <c r="T17" s="29">
        <v>-17</v>
      </c>
    </row>
    <row r="18" spans="1:20" x14ac:dyDescent="0.25">
      <c r="A18" s="39" t="s">
        <v>267</v>
      </c>
      <c r="B18" s="29">
        <v>-4</v>
      </c>
      <c r="C18" s="29"/>
      <c r="D18" s="29"/>
      <c r="E18" s="29"/>
      <c r="F18" s="29"/>
      <c r="G18" s="29"/>
      <c r="H18" s="29"/>
      <c r="I18" s="29"/>
      <c r="J18" s="29"/>
      <c r="K18" s="29"/>
      <c r="L18" s="29"/>
      <c r="M18" s="29">
        <v>-4</v>
      </c>
      <c r="N18" s="29">
        <v>-4</v>
      </c>
      <c r="O18" s="29"/>
      <c r="P18" s="29"/>
      <c r="Q18" s="29"/>
      <c r="R18" s="29"/>
      <c r="S18" s="29">
        <v>-4</v>
      </c>
      <c r="T18" s="29">
        <v>-8</v>
      </c>
    </row>
    <row r="19" spans="1:20" x14ac:dyDescent="0.25">
      <c r="A19" s="39" t="s">
        <v>268</v>
      </c>
      <c r="B19" s="29"/>
      <c r="C19" s="29"/>
      <c r="D19" s="29"/>
      <c r="E19" s="29"/>
      <c r="F19" s="29"/>
      <c r="G19" s="29"/>
      <c r="H19" s="29"/>
      <c r="I19" s="29"/>
      <c r="J19" s="29"/>
      <c r="K19" s="29"/>
      <c r="L19" s="29"/>
      <c r="M19" s="29">
        <v>-5</v>
      </c>
      <c r="N19" s="29">
        <v>-5</v>
      </c>
      <c r="O19" s="29"/>
      <c r="P19" s="29"/>
      <c r="Q19" s="29"/>
      <c r="R19" s="29"/>
      <c r="S19" s="29">
        <v>-5</v>
      </c>
      <c r="T19" s="29">
        <v>-5</v>
      </c>
    </row>
    <row r="20" spans="1:20" x14ac:dyDescent="0.25">
      <c r="A20" s="39" t="s">
        <v>269</v>
      </c>
      <c r="B20" s="29"/>
      <c r="C20" s="29"/>
      <c r="D20" s="29"/>
      <c r="E20" s="29"/>
      <c r="F20" s="29"/>
      <c r="G20" s="29"/>
      <c r="H20" s="29"/>
      <c r="I20" s="29"/>
      <c r="J20" s="29"/>
      <c r="K20" s="29"/>
      <c r="L20" s="29"/>
      <c r="M20" s="29">
        <v>-4</v>
      </c>
      <c r="N20" s="29">
        <v>-4</v>
      </c>
      <c r="O20" s="29"/>
      <c r="P20" s="29"/>
      <c r="Q20" s="29"/>
      <c r="R20" s="29"/>
      <c r="S20" s="29">
        <v>-4</v>
      </c>
      <c r="T20" s="29">
        <v>-4</v>
      </c>
    </row>
    <row r="21" spans="1:20" x14ac:dyDescent="0.25">
      <c r="A21" s="39" t="s">
        <v>37</v>
      </c>
      <c r="B21" s="29">
        <v>-85</v>
      </c>
      <c r="C21" s="29">
        <v>-10</v>
      </c>
      <c r="D21" s="29">
        <v>-25</v>
      </c>
      <c r="E21" s="29">
        <v>-47</v>
      </c>
      <c r="F21" s="29">
        <v>-82</v>
      </c>
      <c r="G21" s="29"/>
      <c r="H21" s="29">
        <v>-6</v>
      </c>
      <c r="I21" s="29">
        <v>-11</v>
      </c>
      <c r="J21" s="29">
        <v>-17</v>
      </c>
      <c r="K21" s="29">
        <v>-2</v>
      </c>
      <c r="L21" s="29">
        <v>-93</v>
      </c>
      <c r="M21" s="29">
        <v>-39</v>
      </c>
      <c r="N21" s="29">
        <v>-134</v>
      </c>
      <c r="O21" s="29">
        <v>-16</v>
      </c>
      <c r="P21" s="29">
        <v>-20</v>
      </c>
      <c r="Q21" s="29">
        <v>-35</v>
      </c>
      <c r="R21" s="29">
        <v>-71</v>
      </c>
      <c r="S21" s="29">
        <v>-304</v>
      </c>
      <c r="T21" s="29">
        <v>-389</v>
      </c>
    </row>
    <row r="22" spans="1:20" x14ac:dyDescent="0.25">
      <c r="A22" s="39" t="s">
        <v>69</v>
      </c>
      <c r="B22" s="29">
        <v>-68</v>
      </c>
      <c r="C22" s="29">
        <v>-6</v>
      </c>
      <c r="D22" s="29"/>
      <c r="E22" s="29"/>
      <c r="F22" s="29">
        <v>-6</v>
      </c>
      <c r="G22" s="29"/>
      <c r="H22" s="29"/>
      <c r="I22" s="29"/>
      <c r="J22" s="29"/>
      <c r="K22" s="29"/>
      <c r="L22" s="29">
        <v>-27</v>
      </c>
      <c r="M22" s="29">
        <v>-1</v>
      </c>
      <c r="N22" s="29">
        <v>-28</v>
      </c>
      <c r="O22" s="29"/>
      <c r="P22" s="29">
        <v>-10</v>
      </c>
      <c r="Q22" s="29"/>
      <c r="R22" s="29">
        <v>-10</v>
      </c>
      <c r="S22" s="29">
        <v>-44</v>
      </c>
      <c r="T22" s="29">
        <v>-112</v>
      </c>
    </row>
    <row r="23" spans="1:20" x14ac:dyDescent="0.25">
      <c r="A23" s="38" t="s">
        <v>4</v>
      </c>
      <c r="B23" s="29">
        <v>-154</v>
      </c>
      <c r="C23" s="29"/>
      <c r="D23" s="29">
        <v>-4</v>
      </c>
      <c r="E23" s="29">
        <v>-12</v>
      </c>
      <c r="F23" s="29">
        <v>-16</v>
      </c>
      <c r="G23" s="29">
        <v>-10</v>
      </c>
      <c r="H23" s="29">
        <v>-9</v>
      </c>
      <c r="I23" s="29">
        <v>-8</v>
      </c>
      <c r="J23" s="29">
        <v>-27</v>
      </c>
      <c r="K23" s="29">
        <v>-1</v>
      </c>
      <c r="L23" s="29">
        <v>-48</v>
      </c>
      <c r="M23" s="29">
        <v>-25</v>
      </c>
      <c r="N23" s="29">
        <v>-74</v>
      </c>
      <c r="O23" s="29">
        <v>-25</v>
      </c>
      <c r="P23" s="29">
        <v>-25</v>
      </c>
      <c r="Q23" s="29">
        <v>-8</v>
      </c>
      <c r="R23" s="29">
        <v>-58</v>
      </c>
      <c r="S23" s="29">
        <v>-175</v>
      </c>
      <c r="T23" s="29">
        <v>-329</v>
      </c>
    </row>
    <row r="24" spans="1:20" x14ac:dyDescent="0.25">
      <c r="A24" s="39" t="s">
        <v>148</v>
      </c>
      <c r="B24" s="29">
        <v>-22</v>
      </c>
      <c r="C24" s="29"/>
      <c r="D24" s="29"/>
      <c r="E24" s="29"/>
      <c r="F24" s="29"/>
      <c r="G24" s="29"/>
      <c r="H24" s="29"/>
      <c r="I24" s="29">
        <v>-2</v>
      </c>
      <c r="J24" s="29">
        <v>-2</v>
      </c>
      <c r="K24" s="29">
        <v>-1</v>
      </c>
      <c r="L24" s="29">
        <v>-13</v>
      </c>
      <c r="M24" s="29">
        <v>-7</v>
      </c>
      <c r="N24" s="29">
        <v>-21</v>
      </c>
      <c r="O24" s="29">
        <v>-7</v>
      </c>
      <c r="P24" s="29">
        <v>-2</v>
      </c>
      <c r="Q24" s="29"/>
      <c r="R24" s="29">
        <v>-9</v>
      </c>
      <c r="S24" s="29">
        <v>-32</v>
      </c>
      <c r="T24" s="29">
        <v>-54</v>
      </c>
    </row>
    <row r="25" spans="1:20" x14ac:dyDescent="0.25">
      <c r="A25" s="39" t="s">
        <v>107</v>
      </c>
      <c r="B25" s="29">
        <v>-58</v>
      </c>
      <c r="C25" s="29"/>
      <c r="D25" s="29">
        <v>-2</v>
      </c>
      <c r="E25" s="29">
        <v>-6</v>
      </c>
      <c r="F25" s="29">
        <v>-8</v>
      </c>
      <c r="G25" s="29">
        <v>-10</v>
      </c>
      <c r="H25" s="29">
        <v>-7</v>
      </c>
      <c r="I25" s="29">
        <v>-6</v>
      </c>
      <c r="J25" s="29">
        <v>-23</v>
      </c>
      <c r="K25" s="29"/>
      <c r="L25" s="29">
        <v>-16</v>
      </c>
      <c r="M25" s="29">
        <v>-6</v>
      </c>
      <c r="N25" s="29">
        <v>-22</v>
      </c>
      <c r="O25" s="29">
        <v>-7</v>
      </c>
      <c r="P25" s="29">
        <v>-20</v>
      </c>
      <c r="Q25" s="29">
        <v>-4</v>
      </c>
      <c r="R25" s="29">
        <v>-31</v>
      </c>
      <c r="S25" s="29">
        <v>-84</v>
      </c>
      <c r="T25" s="29">
        <v>-142</v>
      </c>
    </row>
    <row r="26" spans="1:20" x14ac:dyDescent="0.25">
      <c r="A26" s="39" t="s">
        <v>106</v>
      </c>
      <c r="B26" s="29">
        <v>-52</v>
      </c>
      <c r="C26" s="29"/>
      <c r="D26" s="29">
        <v>-2</v>
      </c>
      <c r="E26" s="29">
        <v>-6</v>
      </c>
      <c r="F26" s="29">
        <v>-8</v>
      </c>
      <c r="G26" s="29"/>
      <c r="H26" s="29">
        <v>-2</v>
      </c>
      <c r="I26" s="29"/>
      <c r="J26" s="29">
        <v>-2</v>
      </c>
      <c r="K26" s="29"/>
      <c r="L26" s="29">
        <v>-6</v>
      </c>
      <c r="M26" s="29">
        <v>-5</v>
      </c>
      <c r="N26" s="29">
        <v>-11</v>
      </c>
      <c r="O26" s="29">
        <v>-4</v>
      </c>
      <c r="P26" s="29">
        <v>-3</v>
      </c>
      <c r="Q26" s="29">
        <v>-4</v>
      </c>
      <c r="R26" s="29">
        <v>-11</v>
      </c>
      <c r="S26" s="29">
        <v>-32</v>
      </c>
      <c r="T26" s="29">
        <v>-84</v>
      </c>
    </row>
    <row r="27" spans="1:20" x14ac:dyDescent="0.25">
      <c r="A27" s="39" t="s">
        <v>271</v>
      </c>
      <c r="B27" s="29">
        <v>-22</v>
      </c>
      <c r="C27" s="29"/>
      <c r="D27" s="29"/>
      <c r="E27" s="29"/>
      <c r="F27" s="29"/>
      <c r="G27" s="29"/>
      <c r="H27" s="29"/>
      <c r="I27" s="29"/>
      <c r="J27" s="29"/>
      <c r="K27" s="29"/>
      <c r="L27" s="29">
        <v>-13</v>
      </c>
      <c r="M27" s="29">
        <v>-7</v>
      </c>
      <c r="N27" s="29">
        <v>-20</v>
      </c>
      <c r="O27" s="29">
        <v>-7</v>
      </c>
      <c r="P27" s="29"/>
      <c r="Q27" s="29"/>
      <c r="R27" s="29">
        <v>-7</v>
      </c>
      <c r="S27" s="29">
        <v>-27</v>
      </c>
      <c r="T27" s="29">
        <v>-49</v>
      </c>
    </row>
    <row r="28" spans="1:20" x14ac:dyDescent="0.25">
      <c r="A28" s="38" t="s">
        <v>673</v>
      </c>
      <c r="B28" s="29">
        <v>-1171</v>
      </c>
      <c r="C28" s="29">
        <v>-122</v>
      </c>
      <c r="D28" s="29">
        <v>-121</v>
      </c>
      <c r="E28" s="29">
        <v>-314</v>
      </c>
      <c r="F28" s="29">
        <v>-557</v>
      </c>
      <c r="G28" s="29">
        <v>-10</v>
      </c>
      <c r="H28" s="29">
        <v>-478</v>
      </c>
      <c r="I28" s="29">
        <v>-106</v>
      </c>
      <c r="J28" s="29">
        <v>-594</v>
      </c>
      <c r="K28" s="29">
        <v>-72</v>
      </c>
      <c r="L28" s="29">
        <v>-523</v>
      </c>
      <c r="M28" s="29">
        <v>-392</v>
      </c>
      <c r="N28" s="29">
        <v>-987</v>
      </c>
      <c r="O28" s="29">
        <v>-207</v>
      </c>
      <c r="P28" s="29">
        <v>-181</v>
      </c>
      <c r="Q28" s="29">
        <v>-107</v>
      </c>
      <c r="R28" s="29">
        <v>-495</v>
      </c>
      <c r="S28" s="29">
        <v>-2633</v>
      </c>
      <c r="T28" s="29">
        <v>-3804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77F21F-B8C1-408F-91B7-DB4F4C63408F}">
  <sheetPr filterMode="1">
    <tabColor rgb="FF00B050"/>
  </sheetPr>
  <dimension ref="A1:AEH2056"/>
  <sheetViews>
    <sheetView tabSelected="1" topLeftCell="A4" zoomScaleNormal="100" workbookViewId="0">
      <pane ySplit="7" topLeftCell="A907" activePane="bottomLeft" state="frozen"/>
      <selection activeCell="A4" sqref="A4"/>
      <selection pane="bottomLeft" activeCell="K952" sqref="K952"/>
    </sheetView>
  </sheetViews>
  <sheetFormatPr baseColWidth="10" defaultColWidth="9.140625" defaultRowHeight="15" x14ac:dyDescent="0.25"/>
  <cols>
    <col min="1" max="1" width="4.42578125" customWidth="1"/>
    <col min="2" max="2" width="10.85546875" customWidth="1"/>
    <col min="3" max="3" width="14.5703125" bestFit="1" customWidth="1"/>
    <col min="4" max="4" width="11.85546875" bestFit="1" customWidth="1"/>
    <col min="5" max="5" width="7.140625" bestFit="1" customWidth="1"/>
    <col min="6" max="6" width="19.5703125" style="4" bestFit="1" customWidth="1"/>
    <col min="7" max="7" width="63.5703125" bestFit="1" customWidth="1"/>
    <col min="8" max="8" width="28.5703125" style="4" bestFit="1" customWidth="1"/>
    <col min="9" max="9" width="15.28515625" style="4" customWidth="1"/>
    <col min="10" max="10" width="9.7109375" style="8" customWidth="1"/>
    <col min="11" max="11" width="11" style="79" customWidth="1"/>
    <col min="12" max="12" width="12.5703125" style="17" customWidth="1"/>
    <col min="13" max="13" width="9.5703125" style="102" customWidth="1"/>
    <col min="14" max="14" width="17.5703125" customWidth="1"/>
    <col min="15" max="15" width="14.7109375" style="54" customWidth="1"/>
    <col min="16" max="16" width="20.28515625" customWidth="1"/>
    <col min="17" max="17" width="14.7109375" customWidth="1"/>
  </cols>
  <sheetData>
    <row r="1" spans="2:18" x14ac:dyDescent="0.25">
      <c r="G1" t="s">
        <v>14</v>
      </c>
    </row>
    <row r="4" spans="2:18" x14ac:dyDescent="0.25">
      <c r="K4" s="4"/>
      <c r="L4" s="8"/>
    </row>
    <row r="5" spans="2:18" x14ac:dyDescent="0.25">
      <c r="H5" s="4" t="s">
        <v>668</v>
      </c>
      <c r="I5" s="4">
        <v>56</v>
      </c>
      <c r="K5" s="79">
        <v>203</v>
      </c>
    </row>
    <row r="6" spans="2:18" ht="18.75" x14ac:dyDescent="0.3">
      <c r="B6" s="10" t="s">
        <v>10</v>
      </c>
      <c r="C6" s="1"/>
      <c r="H6" s="8" t="s">
        <v>348</v>
      </c>
      <c r="I6" s="79">
        <v>50</v>
      </c>
      <c r="K6" s="79">
        <v>184</v>
      </c>
    </row>
    <row r="7" spans="2:18" x14ac:dyDescent="0.25">
      <c r="H7" s="8" t="s">
        <v>666</v>
      </c>
      <c r="I7" s="79">
        <v>3</v>
      </c>
      <c r="K7" s="79">
        <f>+K5-K6</f>
        <v>19</v>
      </c>
    </row>
    <row r="8" spans="2:18" x14ac:dyDescent="0.25">
      <c r="H8" s="8" t="s">
        <v>667</v>
      </c>
      <c r="I8" s="79">
        <v>1</v>
      </c>
      <c r="O8" s="54">
        <f>+(69+81)/2</f>
        <v>75</v>
      </c>
    </row>
    <row r="10" spans="2:18" ht="28.5" customHeight="1" x14ac:dyDescent="0.25">
      <c r="B10" s="2" t="s">
        <v>9</v>
      </c>
      <c r="C10" s="2" t="s">
        <v>12</v>
      </c>
      <c r="D10" s="2" t="s">
        <v>11</v>
      </c>
      <c r="E10" s="2" t="s">
        <v>1</v>
      </c>
      <c r="F10" s="6" t="s">
        <v>13</v>
      </c>
      <c r="G10" s="2" t="s">
        <v>2</v>
      </c>
      <c r="H10" s="6" t="s">
        <v>3</v>
      </c>
      <c r="I10" s="6" t="s">
        <v>17</v>
      </c>
      <c r="J10" s="123" t="s">
        <v>19</v>
      </c>
      <c r="K10" s="123" t="s">
        <v>5</v>
      </c>
      <c r="L10" s="18" t="s">
        <v>6</v>
      </c>
      <c r="M10" s="103" t="s">
        <v>526</v>
      </c>
      <c r="N10" s="2" t="s">
        <v>8</v>
      </c>
      <c r="O10" s="6" t="s">
        <v>7</v>
      </c>
      <c r="P10" s="2" t="s">
        <v>133</v>
      </c>
      <c r="Q10" s="2" t="s">
        <v>122</v>
      </c>
      <c r="R10" s="2" t="s">
        <v>278</v>
      </c>
    </row>
    <row r="11" spans="2:18" hidden="1" x14ac:dyDescent="0.25">
      <c r="B11" s="5">
        <v>44903</v>
      </c>
      <c r="C11" t="s">
        <v>20</v>
      </c>
      <c r="D11" t="s">
        <v>4</v>
      </c>
      <c r="E11" t="s">
        <v>14</v>
      </c>
      <c r="F11" s="4">
        <v>3318055</v>
      </c>
      <c r="G11" t="s">
        <v>318</v>
      </c>
      <c r="H11" s="4" t="s">
        <v>109</v>
      </c>
      <c r="J11" s="8">
        <v>2</v>
      </c>
      <c r="K11" s="48">
        <f>450*4800</f>
        <v>2160000</v>
      </c>
      <c r="L11" s="17">
        <f>+J11*K11</f>
        <v>4320000</v>
      </c>
      <c r="O11"/>
    </row>
    <row r="12" spans="2:18" hidden="1" x14ac:dyDescent="0.25">
      <c r="B12" s="5">
        <v>44903</v>
      </c>
      <c r="C12" t="s">
        <v>20</v>
      </c>
      <c r="D12" t="s">
        <v>4</v>
      </c>
      <c r="E12" t="s">
        <v>66</v>
      </c>
      <c r="F12" s="4" t="s">
        <v>96</v>
      </c>
      <c r="G12" t="s">
        <v>95</v>
      </c>
      <c r="H12" s="4" t="s">
        <v>106</v>
      </c>
      <c r="I12" s="4">
        <v>49116</v>
      </c>
      <c r="J12" s="8">
        <v>10</v>
      </c>
      <c r="K12" s="48">
        <f>300000*1.19</f>
        <v>357000</v>
      </c>
      <c r="L12" s="17">
        <f>+K12*J12</f>
        <v>3570000</v>
      </c>
      <c r="M12" s="102" t="s">
        <v>529</v>
      </c>
      <c r="N12" t="s">
        <v>670</v>
      </c>
      <c r="O12"/>
    </row>
    <row r="13" spans="2:18" hidden="1" x14ac:dyDescent="0.25">
      <c r="B13" s="5">
        <v>44903</v>
      </c>
      <c r="C13" t="s">
        <v>120</v>
      </c>
      <c r="D13" t="s">
        <v>4</v>
      </c>
      <c r="E13" t="s">
        <v>66</v>
      </c>
      <c r="F13" s="4" t="s">
        <v>102</v>
      </c>
      <c r="G13" t="s">
        <v>101</v>
      </c>
      <c r="H13" s="4" t="s">
        <v>107</v>
      </c>
      <c r="I13" s="4">
        <v>48791</v>
      </c>
      <c r="J13" s="8">
        <v>-12</v>
      </c>
      <c r="K13" s="48">
        <f>76000*1.19</f>
        <v>90440</v>
      </c>
      <c r="L13" s="17">
        <f>+K13*J13</f>
        <v>-1085280</v>
      </c>
      <c r="O13"/>
    </row>
    <row r="14" spans="2:18" hidden="1" x14ac:dyDescent="0.25">
      <c r="B14" s="5">
        <v>44903</v>
      </c>
      <c r="C14" t="s">
        <v>120</v>
      </c>
      <c r="D14" t="s">
        <v>4</v>
      </c>
      <c r="E14" t="s">
        <v>66</v>
      </c>
      <c r="F14" s="4" t="s">
        <v>96</v>
      </c>
      <c r="G14" t="s">
        <v>95</v>
      </c>
      <c r="H14" s="4" t="s">
        <v>106</v>
      </c>
      <c r="I14" s="4">
        <v>48466</v>
      </c>
      <c r="J14" s="8">
        <v>-19</v>
      </c>
      <c r="K14" s="48">
        <f t="shared" ref="K14" si="0">300000*1.19</f>
        <v>357000</v>
      </c>
      <c r="L14" s="17">
        <f t="shared" ref="L14:L17" si="1">+K14*J14</f>
        <v>-6783000</v>
      </c>
      <c r="M14" s="102" t="s">
        <v>529</v>
      </c>
      <c r="O14"/>
    </row>
    <row r="15" spans="2:18" hidden="1" x14ac:dyDescent="0.25">
      <c r="B15" s="5">
        <v>44903</v>
      </c>
      <c r="C15" t="s">
        <v>120</v>
      </c>
      <c r="D15" t="s">
        <v>4</v>
      </c>
      <c r="E15" t="s">
        <v>66</v>
      </c>
      <c r="F15" s="4" t="s">
        <v>102</v>
      </c>
      <c r="G15" t="s">
        <v>101</v>
      </c>
      <c r="H15" s="4" t="s">
        <v>107</v>
      </c>
      <c r="I15" s="4">
        <v>48141</v>
      </c>
      <c r="J15" s="8">
        <v>-16</v>
      </c>
      <c r="K15" s="48">
        <f t="shared" ref="K15" si="2">76000*1.19</f>
        <v>90440</v>
      </c>
      <c r="L15" s="17">
        <f t="shared" si="1"/>
        <v>-1447040</v>
      </c>
      <c r="O15"/>
    </row>
    <row r="16" spans="2:18" hidden="1" x14ac:dyDescent="0.25">
      <c r="B16" s="5">
        <v>44903</v>
      </c>
      <c r="C16" t="s">
        <v>120</v>
      </c>
      <c r="D16" t="s">
        <v>4</v>
      </c>
      <c r="E16" t="s">
        <v>66</v>
      </c>
      <c r="F16" s="4" t="s">
        <v>96</v>
      </c>
      <c r="G16" t="s">
        <v>95</v>
      </c>
      <c r="H16" s="4" t="s">
        <v>106</v>
      </c>
      <c r="I16" s="4">
        <v>47816</v>
      </c>
      <c r="J16" s="8">
        <v>-20</v>
      </c>
      <c r="K16" s="48">
        <f t="shared" ref="K16" si="3">300000*1.19</f>
        <v>357000</v>
      </c>
      <c r="L16" s="17">
        <f t="shared" si="1"/>
        <v>-7140000</v>
      </c>
      <c r="M16" s="102" t="s">
        <v>529</v>
      </c>
      <c r="O16"/>
    </row>
    <row r="17" spans="1:814" hidden="1" x14ac:dyDescent="0.25">
      <c r="B17" s="5">
        <v>44903</v>
      </c>
      <c r="C17" t="s">
        <v>120</v>
      </c>
      <c r="D17" t="s">
        <v>4</v>
      </c>
      <c r="E17" t="s">
        <v>66</v>
      </c>
      <c r="F17" s="4" t="s">
        <v>102</v>
      </c>
      <c r="G17" t="s">
        <v>101</v>
      </c>
      <c r="H17" s="4" t="s">
        <v>107</v>
      </c>
      <c r="I17" s="4">
        <v>47491</v>
      </c>
      <c r="J17" s="8">
        <v>-20</v>
      </c>
      <c r="K17" s="48">
        <f t="shared" ref="K17" si="4">76000*1.19</f>
        <v>90440</v>
      </c>
      <c r="L17" s="17">
        <f t="shared" si="1"/>
        <v>-1808800</v>
      </c>
      <c r="O17"/>
    </row>
    <row r="18" spans="1:814" hidden="1" x14ac:dyDescent="0.25">
      <c r="B18" s="5">
        <v>44903</v>
      </c>
      <c r="C18" t="s">
        <v>20</v>
      </c>
      <c r="D18" t="s">
        <v>0</v>
      </c>
      <c r="E18" t="s">
        <v>14</v>
      </c>
      <c r="F18" s="3" t="s">
        <v>289</v>
      </c>
      <c r="G18" t="s">
        <v>15</v>
      </c>
      <c r="H18" s="4" t="s">
        <v>16</v>
      </c>
      <c r="I18" s="4" t="s">
        <v>18</v>
      </c>
      <c r="J18" s="8">
        <v>30</v>
      </c>
      <c r="K18" s="48">
        <v>73331</v>
      </c>
      <c r="L18" s="17">
        <f t="shared" ref="L18" si="5">+J18*K18</f>
        <v>2199930</v>
      </c>
      <c r="M18"/>
      <c r="O18"/>
    </row>
    <row r="19" spans="1:814" hidden="1" x14ac:dyDescent="0.25">
      <c r="B19" s="5">
        <v>44903</v>
      </c>
      <c r="C19" t="s">
        <v>20</v>
      </c>
      <c r="D19" t="s">
        <v>0</v>
      </c>
      <c r="E19" t="s">
        <v>14</v>
      </c>
      <c r="F19" s="3" t="s">
        <v>21</v>
      </c>
      <c r="G19" t="s">
        <v>22</v>
      </c>
      <c r="H19" s="4" t="s">
        <v>23</v>
      </c>
      <c r="I19" s="4" t="s">
        <v>24</v>
      </c>
      <c r="J19" s="8">
        <v>4</v>
      </c>
      <c r="K19" s="48">
        <v>73331</v>
      </c>
      <c r="L19" s="17">
        <f t="shared" ref="L19:L27" si="6">+J19*K19</f>
        <v>293324</v>
      </c>
      <c r="O19"/>
    </row>
    <row r="20" spans="1:814" hidden="1" x14ac:dyDescent="0.25">
      <c r="B20" s="5">
        <v>44903</v>
      </c>
      <c r="C20" t="s">
        <v>20</v>
      </c>
      <c r="D20" t="s">
        <v>0</v>
      </c>
      <c r="E20" t="s">
        <v>14</v>
      </c>
      <c r="F20" s="3" t="s">
        <v>25</v>
      </c>
      <c r="G20" t="s">
        <v>26</v>
      </c>
      <c r="H20" s="4" t="s">
        <v>27</v>
      </c>
      <c r="I20" s="4" t="s">
        <v>28</v>
      </c>
      <c r="J20" s="8">
        <v>3</v>
      </c>
      <c r="K20" s="48">
        <v>73331</v>
      </c>
      <c r="L20" s="17">
        <f t="shared" si="6"/>
        <v>219993</v>
      </c>
      <c r="O20"/>
    </row>
    <row r="21" spans="1:814" hidden="1" x14ac:dyDescent="0.25">
      <c r="B21" s="5">
        <v>44903</v>
      </c>
      <c r="C21" t="s">
        <v>20</v>
      </c>
      <c r="D21" t="s">
        <v>0</v>
      </c>
      <c r="E21" t="s">
        <v>14</v>
      </c>
      <c r="F21" s="3" t="s">
        <v>25</v>
      </c>
      <c r="G21" t="s">
        <v>26</v>
      </c>
      <c r="H21" s="4" t="s">
        <v>27</v>
      </c>
      <c r="I21" s="4" t="s">
        <v>29</v>
      </c>
      <c r="J21" s="8">
        <v>12</v>
      </c>
      <c r="K21" s="48">
        <v>73331</v>
      </c>
      <c r="L21" s="17">
        <f t="shared" si="6"/>
        <v>879972</v>
      </c>
      <c r="O21"/>
    </row>
    <row r="22" spans="1:814" hidden="1" x14ac:dyDescent="0.25">
      <c r="B22" s="5">
        <v>44903</v>
      </c>
      <c r="C22" t="s">
        <v>20</v>
      </c>
      <c r="D22" t="s">
        <v>0</v>
      </c>
      <c r="E22" t="s">
        <v>14</v>
      </c>
      <c r="F22" s="3" t="s">
        <v>25</v>
      </c>
      <c r="G22" t="s">
        <v>26</v>
      </c>
      <c r="H22" s="4" t="s">
        <v>27</v>
      </c>
      <c r="I22" s="4" t="s">
        <v>30</v>
      </c>
      <c r="J22" s="8">
        <v>1</v>
      </c>
      <c r="K22" s="48">
        <v>73331</v>
      </c>
      <c r="L22" s="17">
        <f t="shared" si="6"/>
        <v>73331</v>
      </c>
      <c r="M22" s="102" t="s">
        <v>529</v>
      </c>
      <c r="O22"/>
    </row>
    <row r="23" spans="1:814" hidden="1" x14ac:dyDescent="0.25">
      <c r="B23" s="5">
        <v>44903</v>
      </c>
      <c r="C23" t="s">
        <v>20</v>
      </c>
      <c r="D23" t="s">
        <v>0</v>
      </c>
      <c r="E23" t="s">
        <v>14</v>
      </c>
      <c r="F23" s="3" t="s">
        <v>25</v>
      </c>
      <c r="G23" t="s">
        <v>26</v>
      </c>
      <c r="H23" s="4" t="s">
        <v>27</v>
      </c>
      <c r="I23" s="4" t="s">
        <v>31</v>
      </c>
      <c r="J23" s="8">
        <v>5</v>
      </c>
      <c r="K23" s="48">
        <v>73331</v>
      </c>
      <c r="L23" s="17">
        <f t="shared" si="6"/>
        <v>366655</v>
      </c>
      <c r="O23"/>
    </row>
    <row r="24" spans="1:814" hidden="1" x14ac:dyDescent="0.25">
      <c r="B24" s="5">
        <v>44903</v>
      </c>
      <c r="C24" t="s">
        <v>20</v>
      </c>
      <c r="D24" t="s">
        <v>0</v>
      </c>
      <c r="E24" t="s">
        <v>14</v>
      </c>
      <c r="F24" s="3" t="s">
        <v>25</v>
      </c>
      <c r="G24" t="s">
        <v>26</v>
      </c>
      <c r="H24" s="4" t="s">
        <v>27</v>
      </c>
      <c r="I24" s="4" t="s">
        <v>32</v>
      </c>
      <c r="J24" s="8">
        <v>1</v>
      </c>
      <c r="K24" s="48">
        <v>73331</v>
      </c>
      <c r="L24" s="17">
        <f t="shared" si="6"/>
        <v>73331</v>
      </c>
      <c r="O24"/>
    </row>
    <row r="25" spans="1:814" hidden="1" x14ac:dyDescent="0.25">
      <c r="B25" s="5">
        <v>44903</v>
      </c>
      <c r="C25" t="s">
        <v>20</v>
      </c>
      <c r="D25" t="s">
        <v>0</v>
      </c>
      <c r="E25" t="s">
        <v>14</v>
      </c>
      <c r="F25" s="3" t="s">
        <v>25</v>
      </c>
      <c r="G25" t="s">
        <v>26</v>
      </c>
      <c r="H25" s="4" t="s">
        <v>27</v>
      </c>
      <c r="I25" s="4" t="s">
        <v>33</v>
      </c>
      <c r="J25" s="8">
        <v>2</v>
      </c>
      <c r="K25" s="48">
        <v>73331</v>
      </c>
      <c r="L25" s="17">
        <f t="shared" si="6"/>
        <v>146662</v>
      </c>
      <c r="O25"/>
    </row>
    <row r="26" spans="1:814" hidden="1" x14ac:dyDescent="0.25">
      <c r="B26" s="5">
        <v>44903</v>
      </c>
      <c r="C26" t="s">
        <v>20</v>
      </c>
      <c r="D26" t="s">
        <v>0</v>
      </c>
      <c r="E26" t="s">
        <v>14</v>
      </c>
      <c r="F26" s="3" t="s">
        <v>25</v>
      </c>
      <c r="G26" t="s">
        <v>26</v>
      </c>
      <c r="H26" s="4" t="s">
        <v>27</v>
      </c>
      <c r="I26" s="4" t="s">
        <v>34</v>
      </c>
      <c r="J26" s="8">
        <v>1</v>
      </c>
      <c r="K26" s="48">
        <v>73331</v>
      </c>
      <c r="L26" s="17">
        <f t="shared" si="6"/>
        <v>73331</v>
      </c>
      <c r="O26"/>
    </row>
    <row r="27" spans="1:814" hidden="1" x14ac:dyDescent="0.25">
      <c r="B27" s="5">
        <v>44903</v>
      </c>
      <c r="C27" t="s">
        <v>20</v>
      </c>
      <c r="D27" t="s">
        <v>0</v>
      </c>
      <c r="E27" t="s">
        <v>14</v>
      </c>
      <c r="F27" s="3" t="s">
        <v>35</v>
      </c>
      <c r="G27" t="s">
        <v>36</v>
      </c>
      <c r="H27" s="4" t="s">
        <v>37</v>
      </c>
      <c r="I27" s="4" t="s">
        <v>38</v>
      </c>
      <c r="J27" s="8">
        <v>3</v>
      </c>
      <c r="K27" s="48">
        <v>73331</v>
      </c>
      <c r="L27" s="17">
        <f t="shared" si="6"/>
        <v>219993</v>
      </c>
      <c r="O27"/>
    </row>
    <row r="28" spans="1:814" hidden="1" x14ac:dyDescent="0.25">
      <c r="A28" s="69"/>
      <c r="B28" s="68">
        <v>44974</v>
      </c>
      <c r="C28" s="69" t="s">
        <v>63</v>
      </c>
      <c r="D28" s="69" t="s">
        <v>0</v>
      </c>
      <c r="E28" s="69" t="s">
        <v>66</v>
      </c>
      <c r="F28" s="70" t="s">
        <v>139</v>
      </c>
      <c r="G28" s="69" t="s">
        <v>140</v>
      </c>
      <c r="H28" s="70" t="s">
        <v>141</v>
      </c>
      <c r="I28" s="154" t="s">
        <v>158</v>
      </c>
      <c r="J28" s="78">
        <v>60</v>
      </c>
      <c r="K28" s="72">
        <f>57500*0.9</f>
        <v>51750</v>
      </c>
      <c r="L28" s="73">
        <f>+J28*K28</f>
        <v>3105000</v>
      </c>
      <c r="M28" s="107"/>
      <c r="N28" s="69" t="s">
        <v>168</v>
      </c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  <c r="AA28" s="69"/>
      <c r="AB28" s="69"/>
      <c r="AC28" s="69"/>
      <c r="AD28" s="69"/>
      <c r="AE28" s="69"/>
      <c r="AF28" s="69"/>
      <c r="AG28" s="69"/>
      <c r="AH28" s="69"/>
      <c r="AI28" s="69"/>
      <c r="AJ28" s="69"/>
      <c r="AK28" s="69"/>
      <c r="AL28" s="69"/>
      <c r="AM28" s="69"/>
      <c r="AN28" s="69"/>
      <c r="AO28" s="69"/>
      <c r="AP28" s="69"/>
      <c r="AQ28" s="69"/>
      <c r="AR28" s="69"/>
      <c r="AS28" s="69"/>
      <c r="AT28" s="69"/>
      <c r="AU28" s="69"/>
      <c r="AV28" s="69"/>
      <c r="AW28" s="69"/>
      <c r="AX28" s="69"/>
      <c r="AY28" s="69"/>
      <c r="AZ28" s="69"/>
      <c r="BA28" s="69"/>
      <c r="BB28" s="69"/>
      <c r="BC28" s="69"/>
      <c r="BD28" s="69"/>
      <c r="BE28" s="69"/>
      <c r="BF28" s="69"/>
      <c r="BG28" s="69"/>
      <c r="BH28" s="69"/>
      <c r="BI28" s="69"/>
      <c r="BJ28" s="69"/>
      <c r="BK28" s="69"/>
      <c r="BL28" s="69"/>
      <c r="BM28" s="69"/>
      <c r="BN28" s="69"/>
      <c r="BO28" s="69"/>
      <c r="BP28" s="69"/>
      <c r="BQ28" s="69"/>
      <c r="BR28" s="69"/>
      <c r="BS28" s="69"/>
      <c r="BT28" s="69"/>
      <c r="BU28" s="69"/>
      <c r="BV28" s="69"/>
      <c r="BW28" s="69"/>
      <c r="BX28" s="69"/>
      <c r="BY28" s="69"/>
      <c r="BZ28" s="69"/>
      <c r="CA28" s="69"/>
      <c r="CB28" s="69"/>
      <c r="CC28" s="69"/>
      <c r="CD28" s="69"/>
      <c r="CE28" s="69"/>
      <c r="CF28" s="69"/>
      <c r="CG28" s="69"/>
      <c r="CH28" s="69"/>
      <c r="CI28" s="69"/>
      <c r="CJ28" s="69"/>
      <c r="CK28" s="69"/>
      <c r="CL28" s="69"/>
      <c r="CM28" s="69"/>
      <c r="CN28" s="69"/>
      <c r="CO28" s="69"/>
      <c r="CP28" s="69"/>
      <c r="CQ28" s="69"/>
      <c r="CR28" s="69"/>
      <c r="CS28" s="69"/>
      <c r="CT28" s="69"/>
      <c r="CU28" s="69"/>
      <c r="CV28" s="69"/>
      <c r="CW28" s="69"/>
      <c r="CX28" s="69"/>
      <c r="CY28" s="69"/>
      <c r="CZ28" s="69"/>
      <c r="DA28" s="69"/>
      <c r="DB28" s="69"/>
      <c r="DC28" s="69"/>
      <c r="DD28" s="69"/>
      <c r="DE28" s="69"/>
      <c r="DF28" s="69"/>
      <c r="DG28" s="69"/>
      <c r="DH28" s="69"/>
      <c r="DI28" s="69"/>
      <c r="DJ28" s="69"/>
      <c r="DK28" s="69"/>
      <c r="DL28" s="69"/>
      <c r="DM28" s="69"/>
      <c r="DN28" s="69"/>
      <c r="DO28" s="69"/>
      <c r="DP28" s="69"/>
      <c r="DQ28" s="69"/>
      <c r="DR28" s="69"/>
      <c r="DS28" s="69"/>
      <c r="DT28" s="69"/>
      <c r="DU28" s="69"/>
      <c r="DV28" s="69"/>
      <c r="DW28" s="69"/>
      <c r="DX28" s="69"/>
      <c r="DY28" s="69"/>
      <c r="DZ28" s="69"/>
      <c r="EA28" s="69"/>
      <c r="EB28" s="69"/>
      <c r="EC28" s="69"/>
      <c r="ED28" s="69"/>
      <c r="EE28" s="69"/>
      <c r="EF28" s="69"/>
      <c r="EG28" s="69"/>
      <c r="EH28" s="69"/>
      <c r="EI28" s="69"/>
      <c r="EJ28" s="69"/>
      <c r="EK28" s="69"/>
      <c r="EL28" s="69"/>
      <c r="EM28" s="69"/>
      <c r="EN28" s="69"/>
      <c r="EO28" s="69"/>
      <c r="EP28" s="69"/>
      <c r="EQ28" s="69"/>
      <c r="ER28" s="69"/>
      <c r="ES28" s="69"/>
      <c r="ET28" s="69"/>
      <c r="EU28" s="69"/>
      <c r="EV28" s="69"/>
      <c r="EW28" s="69"/>
      <c r="EX28" s="69"/>
      <c r="EY28" s="69"/>
      <c r="EZ28" s="69"/>
      <c r="FA28" s="69"/>
      <c r="FB28" s="69"/>
      <c r="FC28" s="69"/>
      <c r="FD28" s="69"/>
      <c r="FE28" s="69"/>
      <c r="FF28" s="69"/>
      <c r="FG28" s="69"/>
      <c r="FH28" s="69"/>
      <c r="FI28" s="69"/>
      <c r="FJ28" s="69"/>
      <c r="FK28" s="69"/>
      <c r="FL28" s="69"/>
      <c r="FM28" s="69"/>
      <c r="FN28" s="69"/>
      <c r="FO28" s="69"/>
      <c r="FP28" s="69"/>
      <c r="FQ28" s="69"/>
      <c r="FR28" s="69"/>
      <c r="FS28" s="69"/>
      <c r="FT28" s="69"/>
      <c r="FU28" s="69"/>
      <c r="FV28" s="69"/>
      <c r="FW28" s="69"/>
      <c r="FX28" s="69"/>
      <c r="FY28" s="69"/>
      <c r="FZ28" s="69"/>
      <c r="GA28" s="69"/>
      <c r="GB28" s="69"/>
      <c r="GC28" s="69"/>
      <c r="GD28" s="69"/>
      <c r="GE28" s="69"/>
      <c r="GF28" s="69"/>
      <c r="GG28" s="69"/>
      <c r="GH28" s="69"/>
      <c r="GI28" s="69"/>
      <c r="GJ28" s="69"/>
      <c r="GK28" s="69"/>
      <c r="GL28" s="69"/>
      <c r="GM28" s="69"/>
      <c r="GN28" s="69"/>
      <c r="GO28" s="69"/>
      <c r="GP28" s="69"/>
      <c r="GQ28" s="69"/>
      <c r="GR28" s="69"/>
      <c r="GS28" s="69"/>
      <c r="GT28" s="69"/>
      <c r="GU28" s="69"/>
      <c r="GV28" s="69"/>
      <c r="GW28" s="69"/>
      <c r="GX28" s="69"/>
      <c r="GY28" s="69"/>
      <c r="GZ28" s="69"/>
      <c r="HA28" s="69"/>
      <c r="HB28" s="69"/>
      <c r="HC28" s="69"/>
      <c r="HD28" s="69"/>
      <c r="HE28" s="69"/>
      <c r="HF28" s="69"/>
      <c r="HG28" s="69"/>
      <c r="HH28" s="69"/>
      <c r="HI28" s="69"/>
      <c r="HJ28" s="69"/>
      <c r="HK28" s="69"/>
      <c r="HL28" s="69"/>
      <c r="HM28" s="69"/>
      <c r="HN28" s="69"/>
      <c r="HO28" s="69"/>
      <c r="HP28" s="69"/>
      <c r="HQ28" s="69"/>
      <c r="HR28" s="69"/>
      <c r="HS28" s="69"/>
      <c r="HT28" s="69"/>
      <c r="HU28" s="69"/>
      <c r="HV28" s="69"/>
      <c r="HW28" s="69"/>
      <c r="HX28" s="69"/>
      <c r="HY28" s="69"/>
      <c r="HZ28" s="69"/>
      <c r="IA28" s="69"/>
      <c r="IB28" s="69"/>
      <c r="IC28" s="69"/>
      <c r="ID28" s="69"/>
      <c r="IE28" s="69"/>
      <c r="IF28" s="69"/>
      <c r="IG28" s="69"/>
      <c r="IH28" s="69"/>
      <c r="II28" s="69"/>
      <c r="IJ28" s="69"/>
      <c r="IK28" s="69"/>
      <c r="IL28" s="69"/>
      <c r="IM28" s="69"/>
      <c r="IN28" s="69"/>
      <c r="IO28" s="69"/>
      <c r="IP28" s="69"/>
      <c r="IQ28" s="69"/>
      <c r="IR28" s="69"/>
      <c r="IS28" s="69"/>
      <c r="IT28" s="69"/>
      <c r="IU28" s="69"/>
      <c r="IV28" s="69"/>
      <c r="IW28" s="69"/>
      <c r="IX28" s="69"/>
      <c r="IY28" s="69"/>
      <c r="IZ28" s="69"/>
      <c r="JA28" s="69"/>
      <c r="JB28" s="69"/>
      <c r="JC28" s="69"/>
      <c r="JD28" s="69"/>
      <c r="JE28" s="69"/>
      <c r="JF28" s="69"/>
      <c r="JG28" s="69"/>
      <c r="JH28" s="69"/>
      <c r="JI28" s="69"/>
      <c r="JJ28" s="69"/>
      <c r="JK28" s="69"/>
      <c r="JL28" s="69"/>
      <c r="JM28" s="69"/>
      <c r="JN28" s="69"/>
      <c r="JO28" s="69"/>
      <c r="JP28" s="69"/>
      <c r="JQ28" s="69"/>
      <c r="JR28" s="69"/>
      <c r="JS28" s="69"/>
      <c r="JT28" s="69"/>
      <c r="JU28" s="69"/>
      <c r="JV28" s="69"/>
      <c r="JW28" s="69"/>
      <c r="JX28" s="69"/>
      <c r="JY28" s="69"/>
      <c r="JZ28" s="69"/>
      <c r="KA28" s="69"/>
      <c r="KB28" s="69"/>
      <c r="KC28" s="69"/>
      <c r="KD28" s="69"/>
      <c r="KE28" s="69"/>
      <c r="KF28" s="69"/>
      <c r="KG28" s="69"/>
      <c r="KH28" s="69"/>
      <c r="KI28" s="69"/>
      <c r="KJ28" s="69"/>
      <c r="KK28" s="69"/>
      <c r="KL28" s="69"/>
      <c r="KM28" s="69"/>
      <c r="KN28" s="69"/>
      <c r="KO28" s="69"/>
      <c r="KP28" s="69"/>
      <c r="KQ28" s="69"/>
      <c r="KR28" s="69"/>
      <c r="KS28" s="69"/>
      <c r="KT28" s="69"/>
      <c r="KU28" s="69"/>
      <c r="KV28" s="69"/>
      <c r="KW28" s="69"/>
      <c r="KX28" s="69"/>
      <c r="KY28" s="69"/>
      <c r="KZ28" s="69"/>
      <c r="LA28" s="69"/>
      <c r="LB28" s="69"/>
      <c r="LC28" s="69"/>
      <c r="LD28" s="69"/>
      <c r="LE28" s="69"/>
      <c r="LF28" s="69"/>
      <c r="LG28" s="69"/>
      <c r="LH28" s="69"/>
      <c r="LI28" s="69"/>
      <c r="LJ28" s="69"/>
      <c r="LK28" s="69"/>
      <c r="LL28" s="69"/>
      <c r="LM28" s="69"/>
      <c r="LN28" s="69"/>
      <c r="LO28" s="69"/>
      <c r="LP28" s="69"/>
      <c r="LQ28" s="69"/>
      <c r="LR28" s="69"/>
      <c r="LS28" s="69"/>
      <c r="LT28" s="69"/>
      <c r="LU28" s="69"/>
      <c r="LV28" s="69"/>
      <c r="LW28" s="69"/>
      <c r="LX28" s="69"/>
      <c r="LY28" s="69"/>
      <c r="LZ28" s="69"/>
      <c r="MA28" s="69"/>
      <c r="MB28" s="69"/>
      <c r="MC28" s="69"/>
      <c r="MD28" s="69"/>
      <c r="ME28" s="69"/>
      <c r="MF28" s="69"/>
      <c r="MG28" s="69"/>
      <c r="MH28" s="69"/>
      <c r="MI28" s="69"/>
      <c r="MJ28" s="69"/>
      <c r="MK28" s="69"/>
      <c r="ML28" s="69"/>
      <c r="MM28" s="69"/>
      <c r="MN28" s="69"/>
      <c r="MO28" s="69"/>
      <c r="MP28" s="69"/>
      <c r="MQ28" s="69"/>
      <c r="MR28" s="69"/>
      <c r="MS28" s="69"/>
      <c r="MT28" s="69"/>
      <c r="MU28" s="69"/>
      <c r="MV28" s="69"/>
      <c r="MW28" s="69"/>
      <c r="MX28" s="69"/>
      <c r="MY28" s="69"/>
      <c r="MZ28" s="69"/>
      <c r="NA28" s="69"/>
      <c r="NB28" s="69"/>
      <c r="NC28" s="69"/>
      <c r="ND28" s="69"/>
      <c r="NE28" s="69"/>
      <c r="NF28" s="69"/>
      <c r="NG28" s="69"/>
      <c r="NH28" s="69"/>
      <c r="NI28" s="69"/>
      <c r="NJ28" s="69"/>
      <c r="NK28" s="69"/>
      <c r="NL28" s="69"/>
      <c r="NM28" s="69"/>
      <c r="NN28" s="69"/>
      <c r="NO28" s="69"/>
      <c r="NP28" s="69"/>
      <c r="NQ28" s="69"/>
      <c r="NR28" s="69"/>
      <c r="NS28" s="69"/>
      <c r="NT28" s="69"/>
      <c r="NU28" s="69"/>
      <c r="NV28" s="69"/>
      <c r="NW28" s="69"/>
      <c r="NX28" s="69"/>
      <c r="NY28" s="69"/>
      <c r="NZ28" s="69"/>
      <c r="OA28" s="69"/>
      <c r="OB28" s="69"/>
      <c r="OC28" s="69"/>
      <c r="OD28" s="69"/>
      <c r="OE28" s="69"/>
      <c r="OF28" s="69"/>
      <c r="OG28" s="69"/>
      <c r="OH28" s="69"/>
      <c r="OI28" s="69"/>
      <c r="OJ28" s="69"/>
      <c r="OK28" s="69"/>
      <c r="OL28" s="69"/>
      <c r="OM28" s="69"/>
      <c r="ON28" s="69"/>
      <c r="OO28" s="69"/>
      <c r="OP28" s="69"/>
      <c r="OQ28" s="69"/>
      <c r="OR28" s="69"/>
      <c r="OS28" s="69"/>
      <c r="OT28" s="69"/>
      <c r="OU28" s="69"/>
      <c r="OV28" s="69"/>
      <c r="OW28" s="69"/>
      <c r="OX28" s="69"/>
      <c r="OY28" s="69"/>
      <c r="OZ28" s="69"/>
      <c r="PA28" s="69"/>
      <c r="PB28" s="69"/>
      <c r="PC28" s="69"/>
      <c r="PD28" s="69"/>
      <c r="PE28" s="69"/>
      <c r="PF28" s="69"/>
      <c r="PG28" s="69"/>
      <c r="PH28" s="69"/>
      <c r="PI28" s="69"/>
      <c r="PJ28" s="69"/>
      <c r="PK28" s="69"/>
      <c r="PL28" s="69"/>
      <c r="PM28" s="69"/>
      <c r="PN28" s="69"/>
      <c r="PO28" s="69"/>
      <c r="PP28" s="69"/>
      <c r="PQ28" s="69"/>
      <c r="PR28" s="69"/>
      <c r="PS28" s="69"/>
      <c r="PT28" s="69"/>
      <c r="PU28" s="69"/>
      <c r="PV28" s="69"/>
      <c r="PW28" s="69"/>
      <c r="PX28" s="69"/>
      <c r="PY28" s="69"/>
      <c r="PZ28" s="69"/>
      <c r="QA28" s="69"/>
      <c r="QB28" s="69"/>
      <c r="QC28" s="69"/>
      <c r="QD28" s="69"/>
      <c r="QE28" s="69"/>
      <c r="QF28" s="69"/>
      <c r="QG28" s="69"/>
      <c r="QH28" s="69"/>
      <c r="QI28" s="69"/>
      <c r="QJ28" s="69"/>
      <c r="QK28" s="69"/>
      <c r="QL28" s="69"/>
      <c r="QM28" s="69"/>
      <c r="QN28" s="69"/>
      <c r="QO28" s="69"/>
      <c r="QP28" s="69"/>
      <c r="QQ28" s="69"/>
      <c r="QR28" s="69"/>
      <c r="QS28" s="69"/>
      <c r="QT28" s="69"/>
      <c r="QU28" s="69"/>
      <c r="QV28" s="69"/>
      <c r="QW28" s="69"/>
      <c r="QX28" s="69"/>
      <c r="QY28" s="69"/>
      <c r="QZ28" s="69"/>
      <c r="RA28" s="69"/>
      <c r="RB28" s="69"/>
      <c r="RC28" s="69"/>
      <c r="RD28" s="69"/>
      <c r="RE28" s="69"/>
      <c r="RF28" s="69"/>
      <c r="RG28" s="69"/>
      <c r="RH28" s="69"/>
      <c r="RI28" s="69"/>
      <c r="RJ28" s="69"/>
      <c r="RK28" s="69"/>
      <c r="RL28" s="69"/>
      <c r="RM28" s="69"/>
      <c r="RN28" s="69"/>
      <c r="RO28" s="69"/>
      <c r="RP28" s="69"/>
      <c r="RQ28" s="69"/>
      <c r="RR28" s="69"/>
      <c r="RS28" s="69"/>
      <c r="RT28" s="69"/>
      <c r="RU28" s="69"/>
      <c r="RV28" s="69"/>
      <c r="RW28" s="69"/>
      <c r="RX28" s="69"/>
      <c r="RY28" s="69"/>
      <c r="RZ28" s="69"/>
      <c r="SA28" s="69"/>
      <c r="SB28" s="69"/>
      <c r="SC28" s="69"/>
      <c r="SD28" s="69"/>
      <c r="SE28" s="69"/>
      <c r="SF28" s="69"/>
      <c r="SG28" s="69"/>
      <c r="SH28" s="69"/>
      <c r="SI28" s="69"/>
      <c r="SJ28" s="69"/>
      <c r="SK28" s="69"/>
      <c r="SL28" s="69"/>
      <c r="SM28" s="69"/>
      <c r="SN28" s="69"/>
      <c r="SO28" s="69"/>
      <c r="SP28" s="69"/>
      <c r="SQ28" s="69"/>
      <c r="SR28" s="69"/>
      <c r="SS28" s="69"/>
      <c r="ST28" s="69"/>
      <c r="SU28" s="69"/>
      <c r="SV28" s="69"/>
      <c r="SW28" s="69"/>
      <c r="SX28" s="69"/>
      <c r="SY28" s="69"/>
      <c r="SZ28" s="69"/>
      <c r="TA28" s="69"/>
      <c r="TB28" s="69"/>
      <c r="TC28" s="69"/>
      <c r="TD28" s="69"/>
      <c r="TE28" s="69"/>
      <c r="TF28" s="69"/>
      <c r="TG28" s="69"/>
      <c r="TH28" s="69"/>
      <c r="TI28" s="69"/>
      <c r="TJ28" s="69"/>
      <c r="TK28" s="69"/>
      <c r="TL28" s="69"/>
      <c r="TM28" s="69"/>
      <c r="TN28" s="69"/>
      <c r="TO28" s="69"/>
      <c r="TP28" s="69"/>
      <c r="TQ28" s="69"/>
      <c r="TR28" s="69"/>
      <c r="TS28" s="69"/>
      <c r="TT28" s="69"/>
      <c r="TU28" s="69"/>
      <c r="TV28" s="69"/>
      <c r="TW28" s="69"/>
      <c r="TX28" s="69"/>
      <c r="TY28" s="69"/>
      <c r="TZ28" s="69"/>
      <c r="UA28" s="69"/>
      <c r="UB28" s="69"/>
      <c r="UC28" s="69"/>
      <c r="UD28" s="69"/>
      <c r="UE28" s="69"/>
      <c r="UF28" s="69"/>
      <c r="UG28" s="69"/>
      <c r="UH28" s="69"/>
      <c r="UI28" s="69"/>
      <c r="UJ28" s="69"/>
      <c r="UK28" s="69"/>
      <c r="UL28" s="69"/>
      <c r="UM28" s="69"/>
      <c r="UN28" s="69"/>
      <c r="UO28" s="69"/>
      <c r="UP28" s="69"/>
      <c r="UQ28" s="69"/>
      <c r="UR28" s="69"/>
      <c r="US28" s="69"/>
      <c r="UT28" s="69"/>
      <c r="UU28" s="69"/>
      <c r="UV28" s="69"/>
      <c r="UW28" s="69"/>
      <c r="UX28" s="69"/>
      <c r="UY28" s="69"/>
      <c r="UZ28" s="69"/>
      <c r="VA28" s="69"/>
      <c r="VB28" s="69"/>
      <c r="VC28" s="69"/>
      <c r="VD28" s="69"/>
      <c r="VE28" s="69"/>
      <c r="VF28" s="69"/>
      <c r="VG28" s="69"/>
      <c r="VH28" s="69"/>
      <c r="VI28" s="69"/>
      <c r="VJ28" s="69"/>
      <c r="VK28" s="69"/>
      <c r="VL28" s="69"/>
      <c r="VM28" s="69"/>
      <c r="VN28" s="69"/>
      <c r="VO28" s="69"/>
      <c r="VP28" s="69"/>
      <c r="VQ28" s="69"/>
      <c r="VR28" s="69"/>
      <c r="VS28" s="69"/>
      <c r="VT28" s="69"/>
      <c r="VU28" s="69"/>
      <c r="VV28" s="69"/>
      <c r="VW28" s="69"/>
      <c r="VX28" s="69"/>
      <c r="VY28" s="69"/>
      <c r="VZ28" s="69"/>
      <c r="WA28" s="69"/>
      <c r="WB28" s="69"/>
      <c r="WC28" s="69"/>
      <c r="WD28" s="69"/>
      <c r="WE28" s="69"/>
      <c r="WF28" s="69"/>
      <c r="WG28" s="69"/>
      <c r="WH28" s="69"/>
      <c r="WI28" s="69"/>
      <c r="WJ28" s="69"/>
      <c r="WK28" s="69"/>
      <c r="WL28" s="69"/>
      <c r="WM28" s="69"/>
      <c r="WN28" s="69"/>
      <c r="WO28" s="69"/>
      <c r="WP28" s="69"/>
      <c r="WQ28" s="69"/>
      <c r="WR28" s="69"/>
      <c r="WS28" s="69"/>
      <c r="WT28" s="69"/>
      <c r="WU28" s="69"/>
      <c r="WV28" s="69"/>
      <c r="WW28" s="69"/>
      <c r="WX28" s="69"/>
      <c r="WY28" s="69"/>
      <c r="WZ28" s="69"/>
      <c r="XA28" s="69"/>
      <c r="XB28" s="69"/>
      <c r="XC28" s="69"/>
      <c r="XD28" s="69"/>
      <c r="XE28" s="69"/>
      <c r="XF28" s="69"/>
      <c r="XG28" s="69"/>
      <c r="XH28" s="69"/>
      <c r="XI28" s="69"/>
      <c r="XJ28" s="69"/>
      <c r="XK28" s="69"/>
      <c r="XL28" s="69"/>
      <c r="XM28" s="69"/>
      <c r="XN28" s="69"/>
      <c r="XO28" s="69"/>
      <c r="XP28" s="69"/>
      <c r="XQ28" s="69"/>
      <c r="XR28" s="69"/>
      <c r="XS28" s="69"/>
      <c r="XT28" s="69"/>
      <c r="XU28" s="69"/>
      <c r="XV28" s="69"/>
      <c r="XW28" s="69"/>
      <c r="XX28" s="69"/>
      <c r="XY28" s="69"/>
      <c r="XZ28" s="69"/>
      <c r="YA28" s="69"/>
      <c r="YB28" s="69"/>
      <c r="YC28" s="69"/>
      <c r="YD28" s="69"/>
      <c r="YE28" s="69"/>
      <c r="YF28" s="69"/>
      <c r="YG28" s="69"/>
      <c r="YH28" s="69"/>
      <c r="YI28" s="69"/>
      <c r="YJ28" s="69"/>
      <c r="YK28" s="69"/>
      <c r="YL28" s="69"/>
      <c r="YM28" s="69"/>
      <c r="YN28" s="69"/>
      <c r="YO28" s="69"/>
      <c r="YP28" s="69"/>
      <c r="YQ28" s="69"/>
      <c r="YR28" s="69"/>
      <c r="YS28" s="69"/>
      <c r="YT28" s="69"/>
      <c r="YU28" s="69"/>
      <c r="YV28" s="69"/>
      <c r="YW28" s="69"/>
      <c r="YX28" s="69"/>
      <c r="YY28" s="69"/>
      <c r="YZ28" s="69"/>
      <c r="ZA28" s="69"/>
      <c r="ZB28" s="69"/>
      <c r="ZC28" s="69"/>
      <c r="ZD28" s="69"/>
      <c r="ZE28" s="69"/>
      <c r="ZF28" s="69"/>
      <c r="ZG28" s="69"/>
      <c r="ZH28" s="69"/>
      <c r="ZI28" s="69"/>
      <c r="ZJ28" s="69"/>
      <c r="ZK28" s="69"/>
      <c r="ZL28" s="69"/>
      <c r="ZM28" s="69"/>
      <c r="ZN28" s="69"/>
      <c r="ZO28" s="69"/>
      <c r="ZP28" s="69"/>
      <c r="ZQ28" s="69"/>
      <c r="ZR28" s="69"/>
      <c r="ZS28" s="69"/>
      <c r="ZT28" s="69"/>
      <c r="ZU28" s="69"/>
      <c r="ZV28" s="69"/>
      <c r="ZW28" s="69"/>
      <c r="ZX28" s="69"/>
      <c r="ZY28" s="69"/>
      <c r="ZZ28" s="69"/>
      <c r="AAA28" s="69"/>
      <c r="AAB28" s="69"/>
      <c r="AAC28" s="69"/>
      <c r="AAD28" s="69"/>
      <c r="AAE28" s="69"/>
      <c r="AAF28" s="69"/>
      <c r="AAG28" s="69"/>
      <c r="AAH28" s="69"/>
      <c r="AAI28" s="69"/>
      <c r="AAJ28" s="69"/>
      <c r="AAK28" s="69"/>
      <c r="AAL28" s="69"/>
      <c r="AAM28" s="69"/>
      <c r="AAN28" s="69"/>
      <c r="AAO28" s="69"/>
      <c r="AAP28" s="69"/>
      <c r="AAQ28" s="69"/>
      <c r="AAR28" s="69"/>
      <c r="AAS28" s="69"/>
      <c r="AAT28" s="69"/>
      <c r="AAU28" s="69"/>
      <c r="AAV28" s="69"/>
      <c r="AAW28" s="69"/>
      <c r="AAX28" s="69"/>
      <c r="AAY28" s="69"/>
      <c r="AAZ28" s="69"/>
      <c r="ABA28" s="69"/>
      <c r="ABB28" s="69"/>
      <c r="ABC28" s="69"/>
      <c r="ABD28" s="69"/>
      <c r="ABE28" s="69"/>
      <c r="ABF28" s="69"/>
      <c r="ABG28" s="69"/>
      <c r="ABH28" s="69"/>
      <c r="ABI28" s="69"/>
      <c r="ABJ28" s="69"/>
      <c r="ABK28" s="69"/>
      <c r="ABL28" s="69"/>
      <c r="ABM28" s="69"/>
      <c r="ABN28" s="69"/>
      <c r="ABO28" s="69"/>
      <c r="ABP28" s="69"/>
      <c r="ABQ28" s="69"/>
      <c r="ABR28" s="69"/>
      <c r="ABS28" s="69"/>
      <c r="ABT28" s="69"/>
      <c r="ABU28" s="69"/>
      <c r="ABV28" s="69"/>
      <c r="ABW28" s="69"/>
      <c r="ABX28" s="69"/>
      <c r="ABY28" s="69"/>
      <c r="ABZ28" s="69"/>
      <c r="ACA28" s="69"/>
      <c r="ACB28" s="69"/>
      <c r="ACC28" s="69"/>
      <c r="ACD28" s="69"/>
      <c r="ACE28" s="69"/>
      <c r="ACF28" s="69"/>
      <c r="ACG28" s="69"/>
      <c r="ACH28" s="69"/>
      <c r="ACI28" s="69"/>
      <c r="ACJ28" s="69"/>
      <c r="ACK28" s="69"/>
      <c r="ACL28" s="69"/>
      <c r="ACM28" s="69"/>
      <c r="ACN28" s="69"/>
      <c r="ACO28" s="69"/>
      <c r="ACP28" s="69"/>
      <c r="ACQ28" s="69"/>
      <c r="ACR28" s="69"/>
      <c r="ACS28" s="69"/>
      <c r="ACT28" s="69"/>
      <c r="ACU28" s="69"/>
      <c r="ACV28" s="69"/>
      <c r="ACW28" s="69"/>
      <c r="ACX28" s="69"/>
      <c r="ACY28" s="69"/>
      <c r="ACZ28" s="69"/>
      <c r="ADA28" s="69"/>
      <c r="ADB28" s="69"/>
      <c r="ADC28" s="69"/>
      <c r="ADD28" s="69"/>
      <c r="ADE28" s="69"/>
      <c r="ADF28" s="69"/>
      <c r="ADG28" s="69"/>
      <c r="ADH28" s="69"/>
      <c r="ADI28" s="69"/>
      <c r="ADJ28" s="69"/>
      <c r="ADK28" s="69"/>
      <c r="ADL28" s="69"/>
      <c r="ADM28" s="69"/>
      <c r="ADN28" s="69"/>
      <c r="ADO28" s="69"/>
      <c r="ADP28" s="69"/>
      <c r="ADQ28" s="69"/>
      <c r="ADR28" s="69"/>
      <c r="ADS28" s="69"/>
      <c r="ADT28" s="69"/>
      <c r="ADU28" s="69"/>
      <c r="ADV28" s="69"/>
      <c r="ADW28" s="69"/>
      <c r="ADX28" s="69"/>
      <c r="ADY28" s="69"/>
      <c r="ADZ28" s="69"/>
      <c r="AEA28" s="69"/>
      <c r="AEB28" s="69"/>
      <c r="AEC28" s="69"/>
      <c r="AED28" s="69"/>
      <c r="AEE28" s="69"/>
      <c r="AEF28" s="69"/>
      <c r="AEG28" s="69"/>
      <c r="AEH28" s="69"/>
    </row>
    <row r="29" spans="1:814" hidden="1" x14ac:dyDescent="0.25">
      <c r="B29" s="5">
        <v>44903</v>
      </c>
      <c r="C29" t="s">
        <v>20</v>
      </c>
      <c r="D29" t="s">
        <v>0</v>
      </c>
      <c r="E29" t="s">
        <v>14</v>
      </c>
      <c r="F29" s="3" t="s">
        <v>48</v>
      </c>
      <c r="G29" t="s">
        <v>49</v>
      </c>
      <c r="H29" s="4" t="s">
        <v>50</v>
      </c>
      <c r="I29" s="4" t="s">
        <v>51</v>
      </c>
      <c r="J29" s="8">
        <v>2</v>
      </c>
      <c r="K29" s="48">
        <v>73331</v>
      </c>
      <c r="L29" s="17">
        <f>+J29*K29</f>
        <v>146662</v>
      </c>
      <c r="O29"/>
    </row>
    <row r="30" spans="1:814" hidden="1" x14ac:dyDescent="0.25">
      <c r="B30" s="5">
        <v>44903</v>
      </c>
      <c r="C30" t="s">
        <v>20</v>
      </c>
      <c r="D30" t="s">
        <v>0</v>
      </c>
      <c r="E30" t="s">
        <v>14</v>
      </c>
      <c r="F30" s="3" t="s">
        <v>48</v>
      </c>
      <c r="G30" t="s">
        <v>49</v>
      </c>
      <c r="H30" s="4" t="s">
        <v>50</v>
      </c>
      <c r="I30" s="4" t="s">
        <v>52</v>
      </c>
      <c r="J30" s="8">
        <v>17</v>
      </c>
      <c r="K30" s="48">
        <v>73331</v>
      </c>
      <c r="L30" s="17">
        <f>+J30*K30</f>
        <v>1246627</v>
      </c>
      <c r="O30"/>
    </row>
    <row r="31" spans="1:814" hidden="1" x14ac:dyDescent="0.25">
      <c r="B31" s="5">
        <v>44903</v>
      </c>
      <c r="C31" t="s">
        <v>20</v>
      </c>
      <c r="D31" t="s">
        <v>0</v>
      </c>
      <c r="E31" t="s">
        <v>14</v>
      </c>
      <c r="F31" s="3" t="s">
        <v>48</v>
      </c>
      <c r="G31" t="s">
        <v>49</v>
      </c>
      <c r="H31" s="4" t="s">
        <v>50</v>
      </c>
      <c r="I31" s="4" t="s">
        <v>53</v>
      </c>
      <c r="J31" s="8">
        <v>10</v>
      </c>
      <c r="K31" s="48">
        <v>73331</v>
      </c>
      <c r="L31" s="17">
        <f>+J31*K31</f>
        <v>733310</v>
      </c>
      <c r="O31"/>
    </row>
    <row r="32" spans="1:814" hidden="1" x14ac:dyDescent="0.25">
      <c r="B32" s="5">
        <v>44903</v>
      </c>
      <c r="C32" t="s">
        <v>20</v>
      </c>
      <c r="D32" t="s">
        <v>0</v>
      </c>
      <c r="E32" t="s">
        <v>14</v>
      </c>
      <c r="F32" s="3" t="s">
        <v>46</v>
      </c>
      <c r="G32" t="s">
        <v>532</v>
      </c>
      <c r="H32" s="4" t="s">
        <v>146</v>
      </c>
      <c r="I32" s="4" t="s">
        <v>47</v>
      </c>
      <c r="J32" s="8">
        <v>8</v>
      </c>
      <c r="K32" s="48">
        <v>73331</v>
      </c>
      <c r="L32" s="17">
        <f>+J32*K32</f>
        <v>586648</v>
      </c>
      <c r="M32" s="102" t="s">
        <v>529</v>
      </c>
      <c r="O32"/>
    </row>
    <row r="33" spans="1:814" hidden="1" x14ac:dyDescent="0.25">
      <c r="B33" s="5">
        <v>44903</v>
      </c>
      <c r="C33" t="s">
        <v>20</v>
      </c>
      <c r="D33" t="s">
        <v>4</v>
      </c>
      <c r="E33" t="s">
        <v>14</v>
      </c>
      <c r="F33" s="4" t="s">
        <v>99</v>
      </c>
      <c r="G33" t="s">
        <v>100</v>
      </c>
      <c r="H33" s="4" t="s">
        <v>111</v>
      </c>
      <c r="J33" s="8">
        <v>1</v>
      </c>
      <c r="K33" s="48"/>
      <c r="O33"/>
    </row>
    <row r="34" spans="1:814" hidden="1" x14ac:dyDescent="0.25">
      <c r="B34" s="5">
        <v>44903</v>
      </c>
      <c r="C34" t="s">
        <v>20</v>
      </c>
      <c r="D34" t="s">
        <v>4</v>
      </c>
      <c r="E34" t="s">
        <v>14</v>
      </c>
      <c r="F34" s="4" t="s">
        <v>97</v>
      </c>
      <c r="G34" t="s">
        <v>98</v>
      </c>
      <c r="H34" s="4" t="s">
        <v>110</v>
      </c>
      <c r="J34" s="8">
        <v>4</v>
      </c>
      <c r="K34" s="48">
        <v>73.06083650190115</v>
      </c>
      <c r="L34" s="17">
        <f t="shared" ref="L34" si="7">+J34*K34</f>
        <v>292.2433460076046</v>
      </c>
      <c r="M34" s="102" t="s">
        <v>527</v>
      </c>
      <c r="O34"/>
    </row>
    <row r="35" spans="1:814" hidden="1" x14ac:dyDescent="0.25">
      <c r="B35" s="5">
        <v>44903</v>
      </c>
      <c r="C35" t="s">
        <v>20</v>
      </c>
      <c r="D35" t="s">
        <v>0</v>
      </c>
      <c r="E35" t="s">
        <v>66</v>
      </c>
      <c r="F35" s="4" t="s">
        <v>71</v>
      </c>
      <c r="G35" t="s">
        <v>72</v>
      </c>
      <c r="H35" s="4" t="s">
        <v>27</v>
      </c>
      <c r="I35" s="4" t="s">
        <v>73</v>
      </c>
      <c r="J35" s="8">
        <v>24</v>
      </c>
      <c r="K35" s="48">
        <v>61600</v>
      </c>
      <c r="L35" s="17">
        <f t="shared" ref="L35:L42" si="8">+J35*K35</f>
        <v>1478400</v>
      </c>
      <c r="O35"/>
    </row>
    <row r="36" spans="1:814" hidden="1" x14ac:dyDescent="0.25">
      <c r="B36" s="5">
        <v>44903</v>
      </c>
      <c r="C36" t="s">
        <v>20</v>
      </c>
      <c r="D36" t="s">
        <v>0</v>
      </c>
      <c r="E36" t="s">
        <v>66</v>
      </c>
      <c r="F36" s="4" t="s">
        <v>71</v>
      </c>
      <c r="G36" t="s">
        <v>72</v>
      </c>
      <c r="H36" s="4" t="s">
        <v>27</v>
      </c>
      <c r="I36" s="4" t="s">
        <v>74</v>
      </c>
      <c r="J36" s="8">
        <v>4</v>
      </c>
      <c r="K36" s="48">
        <v>61600</v>
      </c>
      <c r="L36" s="17">
        <f t="shared" si="8"/>
        <v>246400</v>
      </c>
      <c r="O36"/>
    </row>
    <row r="37" spans="1:814" hidden="1" x14ac:dyDescent="0.25">
      <c r="B37" s="5">
        <v>44903</v>
      </c>
      <c r="C37" t="s">
        <v>20</v>
      </c>
      <c r="D37" t="s">
        <v>0</v>
      </c>
      <c r="E37" t="s">
        <v>66</v>
      </c>
      <c r="F37" s="4" t="s">
        <v>75</v>
      </c>
      <c r="G37" t="s">
        <v>76</v>
      </c>
      <c r="H37" s="4" t="s">
        <v>37</v>
      </c>
      <c r="I37" s="4" t="s">
        <v>77</v>
      </c>
      <c r="J37" s="8">
        <v>1</v>
      </c>
      <c r="K37" s="48">
        <v>61600</v>
      </c>
      <c r="L37" s="17">
        <f t="shared" si="8"/>
        <v>61600</v>
      </c>
      <c r="O37"/>
    </row>
    <row r="38" spans="1:814" hidden="1" x14ac:dyDescent="0.25">
      <c r="B38" s="5">
        <v>44903</v>
      </c>
      <c r="C38" t="s">
        <v>20</v>
      </c>
      <c r="D38" t="s">
        <v>0</v>
      </c>
      <c r="E38" t="s">
        <v>66</v>
      </c>
      <c r="F38" s="4" t="s">
        <v>86</v>
      </c>
      <c r="G38" t="s">
        <v>87</v>
      </c>
      <c r="H38" s="37" t="s">
        <v>50</v>
      </c>
      <c r="I38" s="4" t="s">
        <v>88</v>
      </c>
      <c r="J38" s="8">
        <f>15+12</f>
        <v>27</v>
      </c>
      <c r="K38" s="48">
        <v>61600</v>
      </c>
      <c r="L38" s="17">
        <f t="shared" si="8"/>
        <v>1663200</v>
      </c>
      <c r="O38"/>
    </row>
    <row r="39" spans="1:814" hidden="1" x14ac:dyDescent="0.25">
      <c r="B39" s="5">
        <v>44903</v>
      </c>
      <c r="C39" t="s">
        <v>20</v>
      </c>
      <c r="D39" t="s">
        <v>0</v>
      </c>
      <c r="E39" t="s">
        <v>66</v>
      </c>
      <c r="F39" s="4" t="s">
        <v>86</v>
      </c>
      <c r="G39" t="s">
        <v>87</v>
      </c>
      <c r="H39" s="37" t="s">
        <v>50</v>
      </c>
      <c r="I39" s="4" t="s">
        <v>90</v>
      </c>
      <c r="J39" s="8">
        <v>1</v>
      </c>
      <c r="K39" s="48">
        <v>61600</v>
      </c>
      <c r="L39" s="17">
        <f t="shared" si="8"/>
        <v>61600</v>
      </c>
      <c r="O39"/>
    </row>
    <row r="40" spans="1:814" hidden="1" x14ac:dyDescent="0.25">
      <c r="B40" s="5">
        <v>44903</v>
      </c>
      <c r="C40" t="s">
        <v>20</v>
      </c>
      <c r="D40" t="s">
        <v>0</v>
      </c>
      <c r="E40" t="s">
        <v>66</v>
      </c>
      <c r="F40" s="4" t="s">
        <v>91</v>
      </c>
      <c r="G40" t="s">
        <v>92</v>
      </c>
      <c r="H40" s="4" t="s">
        <v>93</v>
      </c>
      <c r="I40" s="4" t="s">
        <v>94</v>
      </c>
      <c r="J40" s="8">
        <f>16+13+5</f>
        <v>34</v>
      </c>
      <c r="K40" s="48">
        <v>61600</v>
      </c>
      <c r="L40" s="17">
        <f t="shared" si="8"/>
        <v>2094400</v>
      </c>
      <c r="O40"/>
    </row>
    <row r="41" spans="1:814" hidden="1" x14ac:dyDescent="0.25">
      <c r="B41" s="5">
        <v>44903</v>
      </c>
      <c r="C41" t="s">
        <v>20</v>
      </c>
      <c r="D41" t="s">
        <v>0</v>
      </c>
      <c r="E41" t="s">
        <v>66</v>
      </c>
      <c r="F41" s="4" t="s">
        <v>67</v>
      </c>
      <c r="G41" t="s">
        <v>68</v>
      </c>
      <c r="H41" s="4" t="s">
        <v>69</v>
      </c>
      <c r="I41" s="4" t="s">
        <v>70</v>
      </c>
      <c r="J41" s="8">
        <v>18</v>
      </c>
      <c r="K41" s="48">
        <v>61600</v>
      </c>
      <c r="L41" s="17">
        <f t="shared" si="8"/>
        <v>1108800</v>
      </c>
      <c r="O41"/>
    </row>
    <row r="42" spans="1:814" hidden="1" x14ac:dyDescent="0.25">
      <c r="B42" s="5">
        <v>44903</v>
      </c>
      <c r="C42" t="s">
        <v>20</v>
      </c>
      <c r="D42" t="s">
        <v>0</v>
      </c>
      <c r="E42" t="s">
        <v>66</v>
      </c>
      <c r="F42" s="4" t="s">
        <v>82</v>
      </c>
      <c r="G42" t="s">
        <v>83</v>
      </c>
      <c r="H42" s="4" t="s">
        <v>84</v>
      </c>
      <c r="I42" s="4" t="s">
        <v>85</v>
      </c>
      <c r="J42" s="8">
        <v>10</v>
      </c>
      <c r="K42" s="48">
        <v>61600</v>
      </c>
      <c r="L42" s="17">
        <f t="shared" si="8"/>
        <v>616000</v>
      </c>
      <c r="O42"/>
    </row>
    <row r="43" spans="1:814" hidden="1" x14ac:dyDescent="0.25">
      <c r="B43" s="5">
        <v>44903</v>
      </c>
      <c r="C43" t="s">
        <v>20</v>
      </c>
      <c r="D43" t="s">
        <v>4</v>
      </c>
      <c r="E43" t="s">
        <v>14</v>
      </c>
      <c r="F43" s="4" t="s">
        <v>291</v>
      </c>
      <c r="G43" t="s">
        <v>295</v>
      </c>
      <c r="H43" s="4" t="s">
        <v>290</v>
      </c>
      <c r="J43" s="8">
        <v>7</v>
      </c>
      <c r="K43" s="48"/>
      <c r="O43"/>
    </row>
    <row r="44" spans="1:814" ht="22.5" hidden="1" customHeight="1" x14ac:dyDescent="0.25">
      <c r="B44" s="5">
        <v>44903</v>
      </c>
      <c r="C44" t="s">
        <v>20</v>
      </c>
      <c r="D44" t="s">
        <v>0</v>
      </c>
      <c r="E44" t="s">
        <v>66</v>
      </c>
      <c r="F44" s="4" t="s">
        <v>78</v>
      </c>
      <c r="G44" t="s">
        <v>79</v>
      </c>
      <c r="H44" s="4" t="s">
        <v>80</v>
      </c>
      <c r="I44" s="4" t="s">
        <v>81</v>
      </c>
      <c r="J44" s="8">
        <v>1</v>
      </c>
      <c r="K44" s="48">
        <v>61600</v>
      </c>
      <c r="L44" s="17">
        <f t="shared" ref="L44:L67" si="9">+J44*K44</f>
        <v>61600</v>
      </c>
      <c r="O44"/>
    </row>
    <row r="45" spans="1:814" hidden="1" x14ac:dyDescent="0.25">
      <c r="B45" s="5">
        <v>44903</v>
      </c>
      <c r="C45" t="s">
        <v>20</v>
      </c>
      <c r="D45" t="s">
        <v>0</v>
      </c>
      <c r="E45" t="s">
        <v>66</v>
      </c>
      <c r="F45" s="4" t="s">
        <v>78</v>
      </c>
      <c r="G45" t="s">
        <v>79</v>
      </c>
      <c r="H45" s="4" t="s">
        <v>80</v>
      </c>
      <c r="I45" s="4" t="s">
        <v>89</v>
      </c>
      <c r="J45" s="8">
        <v>2</v>
      </c>
      <c r="K45" s="48">
        <v>61600</v>
      </c>
      <c r="L45" s="17">
        <f t="shared" si="9"/>
        <v>123200</v>
      </c>
      <c r="O45"/>
    </row>
    <row r="46" spans="1:814" hidden="1" x14ac:dyDescent="0.25">
      <c r="B46" s="5">
        <v>44903</v>
      </c>
      <c r="C46" t="s">
        <v>20</v>
      </c>
      <c r="D46" t="s">
        <v>0</v>
      </c>
      <c r="E46" t="s">
        <v>14</v>
      </c>
      <c r="F46" s="3" t="s">
        <v>42</v>
      </c>
      <c r="G46" t="s">
        <v>43</v>
      </c>
      <c r="H46" s="4" t="s">
        <v>44</v>
      </c>
      <c r="I46" s="4" t="s">
        <v>45</v>
      </c>
      <c r="J46" s="8">
        <v>12</v>
      </c>
      <c r="K46" s="48">
        <v>73331</v>
      </c>
      <c r="L46" s="17">
        <f t="shared" si="9"/>
        <v>879972</v>
      </c>
      <c r="O46"/>
    </row>
    <row r="47" spans="1:814" hidden="1" x14ac:dyDescent="0.25">
      <c r="A47" s="69"/>
      <c r="B47" s="68">
        <v>45245</v>
      </c>
      <c r="C47" s="69" t="s">
        <v>63</v>
      </c>
      <c r="D47" s="69" t="s">
        <v>0</v>
      </c>
      <c r="E47" s="69" t="s">
        <v>66</v>
      </c>
      <c r="F47" s="70" t="s">
        <v>139</v>
      </c>
      <c r="G47" s="69" t="s">
        <v>140</v>
      </c>
      <c r="H47" s="70" t="s">
        <v>41</v>
      </c>
      <c r="I47" s="155" t="s">
        <v>380</v>
      </c>
      <c r="J47" s="156">
        <v>100</v>
      </c>
      <c r="K47" s="72">
        <f>57500*0.9</f>
        <v>51750</v>
      </c>
      <c r="L47" s="73">
        <f t="shared" si="9"/>
        <v>5175000</v>
      </c>
      <c r="M47" s="107"/>
      <c r="N47" s="69" t="s">
        <v>384</v>
      </c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69"/>
      <c r="BI47" s="69"/>
      <c r="BJ47" s="69"/>
      <c r="BK47" s="69"/>
      <c r="BL47" s="69"/>
      <c r="BM47" s="69"/>
      <c r="BN47" s="69"/>
      <c r="BO47" s="69"/>
      <c r="BP47" s="69"/>
      <c r="BQ47" s="69"/>
      <c r="BR47" s="69"/>
      <c r="BS47" s="69"/>
      <c r="BT47" s="69"/>
      <c r="BU47" s="69"/>
      <c r="BV47" s="69"/>
      <c r="BW47" s="69"/>
      <c r="BX47" s="69"/>
      <c r="BY47" s="69"/>
      <c r="BZ47" s="69"/>
      <c r="CA47" s="69"/>
      <c r="CB47" s="69"/>
      <c r="CC47" s="69"/>
      <c r="CD47" s="69"/>
      <c r="CE47" s="69"/>
      <c r="CF47" s="69"/>
      <c r="CG47" s="69"/>
      <c r="CH47" s="69"/>
      <c r="CI47" s="69"/>
      <c r="CJ47" s="69"/>
      <c r="CK47" s="69"/>
      <c r="CL47" s="69"/>
      <c r="CM47" s="69"/>
      <c r="CN47" s="69"/>
      <c r="CO47" s="69"/>
      <c r="CP47" s="69"/>
      <c r="CQ47" s="69"/>
      <c r="CR47" s="69"/>
      <c r="CS47" s="69"/>
      <c r="CT47" s="69"/>
      <c r="CU47" s="69"/>
      <c r="CV47" s="69"/>
      <c r="CW47" s="69"/>
      <c r="CX47" s="69"/>
      <c r="CY47" s="69"/>
      <c r="CZ47" s="69"/>
      <c r="DA47" s="69"/>
      <c r="DB47" s="69"/>
      <c r="DC47" s="69"/>
      <c r="DD47" s="69"/>
      <c r="DE47" s="69"/>
      <c r="DF47" s="69"/>
      <c r="DG47" s="69"/>
      <c r="DH47" s="69"/>
      <c r="DI47" s="69"/>
      <c r="DJ47" s="69"/>
      <c r="DK47" s="69"/>
      <c r="DL47" s="69"/>
      <c r="DM47" s="69"/>
      <c r="DN47" s="69"/>
      <c r="DO47" s="69"/>
      <c r="DP47" s="69"/>
      <c r="DQ47" s="69"/>
      <c r="DR47" s="69"/>
      <c r="DS47" s="69"/>
      <c r="DT47" s="69"/>
      <c r="DU47" s="69"/>
      <c r="DV47" s="69"/>
      <c r="DW47" s="69"/>
      <c r="DX47" s="69"/>
      <c r="DY47" s="69"/>
      <c r="DZ47" s="69"/>
      <c r="EA47" s="69"/>
      <c r="EB47" s="69"/>
      <c r="EC47" s="69"/>
      <c r="ED47" s="69"/>
      <c r="EE47" s="69"/>
      <c r="EF47" s="69"/>
      <c r="EG47" s="69"/>
      <c r="EH47" s="69"/>
      <c r="EI47" s="69"/>
      <c r="EJ47" s="69"/>
      <c r="EK47" s="69"/>
      <c r="EL47" s="69"/>
      <c r="EM47" s="69"/>
      <c r="EN47" s="69"/>
      <c r="EO47" s="69"/>
      <c r="EP47" s="69"/>
      <c r="EQ47" s="69"/>
      <c r="ER47" s="69"/>
      <c r="ES47" s="69"/>
      <c r="ET47" s="69"/>
      <c r="EU47" s="69"/>
      <c r="EV47" s="69"/>
      <c r="EW47" s="69"/>
      <c r="EX47" s="69"/>
      <c r="EY47" s="69"/>
      <c r="EZ47" s="69"/>
      <c r="FA47" s="69"/>
      <c r="FB47" s="69"/>
      <c r="FC47" s="69"/>
      <c r="FD47" s="69"/>
      <c r="FE47" s="69"/>
      <c r="FF47" s="69"/>
      <c r="FG47" s="69"/>
      <c r="FH47" s="69"/>
      <c r="FI47" s="69"/>
      <c r="FJ47" s="69"/>
      <c r="FK47" s="69"/>
      <c r="FL47" s="69"/>
      <c r="FM47" s="69"/>
      <c r="FN47" s="69"/>
      <c r="FO47" s="69"/>
      <c r="FP47" s="69"/>
      <c r="FQ47" s="69"/>
      <c r="FR47" s="69"/>
      <c r="FS47" s="69"/>
      <c r="FT47" s="69"/>
      <c r="FU47" s="69"/>
      <c r="FV47" s="69"/>
      <c r="FW47" s="69"/>
      <c r="FX47" s="69"/>
      <c r="FY47" s="69"/>
      <c r="FZ47" s="69"/>
      <c r="GA47" s="69"/>
      <c r="GB47" s="69"/>
      <c r="GC47" s="69"/>
      <c r="GD47" s="69"/>
      <c r="GE47" s="69"/>
      <c r="GF47" s="69"/>
      <c r="GG47" s="69"/>
      <c r="GH47" s="69"/>
      <c r="GI47" s="69"/>
      <c r="GJ47" s="69"/>
      <c r="GK47" s="69"/>
      <c r="GL47" s="69"/>
      <c r="GM47" s="69"/>
      <c r="GN47" s="69"/>
      <c r="GO47" s="69"/>
      <c r="GP47" s="69"/>
      <c r="GQ47" s="69"/>
      <c r="GR47" s="69"/>
      <c r="GS47" s="69"/>
      <c r="GT47" s="69"/>
      <c r="GU47" s="69"/>
      <c r="GV47" s="69"/>
      <c r="GW47" s="69"/>
      <c r="GX47" s="69"/>
      <c r="GY47" s="69"/>
      <c r="GZ47" s="69"/>
      <c r="HA47" s="69"/>
      <c r="HB47" s="69"/>
      <c r="HC47" s="69"/>
      <c r="HD47" s="69"/>
      <c r="HE47" s="69"/>
      <c r="HF47" s="69"/>
      <c r="HG47" s="69"/>
      <c r="HH47" s="69"/>
      <c r="HI47" s="69"/>
      <c r="HJ47" s="69"/>
      <c r="HK47" s="69"/>
      <c r="HL47" s="69"/>
      <c r="HM47" s="69"/>
      <c r="HN47" s="69"/>
      <c r="HO47" s="69"/>
      <c r="HP47" s="69"/>
      <c r="HQ47" s="69"/>
      <c r="HR47" s="69"/>
      <c r="HS47" s="69"/>
      <c r="HT47" s="69"/>
      <c r="HU47" s="69"/>
      <c r="HV47" s="69"/>
      <c r="HW47" s="69"/>
      <c r="HX47" s="69"/>
      <c r="HY47" s="69"/>
      <c r="HZ47" s="69"/>
      <c r="IA47" s="69"/>
      <c r="IB47" s="69"/>
      <c r="IC47" s="69"/>
      <c r="ID47" s="69"/>
      <c r="IE47" s="69"/>
      <c r="IF47" s="69"/>
      <c r="IG47" s="69"/>
      <c r="IH47" s="69"/>
      <c r="II47" s="69"/>
      <c r="IJ47" s="69"/>
      <c r="IK47" s="69"/>
      <c r="IL47" s="69"/>
      <c r="IM47" s="69"/>
      <c r="IN47" s="69"/>
      <c r="IO47" s="69"/>
      <c r="IP47" s="69"/>
      <c r="IQ47" s="69"/>
      <c r="IR47" s="69"/>
      <c r="IS47" s="69"/>
      <c r="IT47" s="69"/>
      <c r="IU47" s="69"/>
      <c r="IV47" s="69"/>
      <c r="IW47" s="69"/>
      <c r="IX47" s="69"/>
      <c r="IY47" s="69"/>
      <c r="IZ47" s="69"/>
      <c r="JA47" s="69"/>
      <c r="JB47" s="69"/>
      <c r="JC47" s="69"/>
      <c r="JD47" s="69"/>
      <c r="JE47" s="69"/>
      <c r="JF47" s="69"/>
      <c r="JG47" s="69"/>
      <c r="JH47" s="69"/>
      <c r="JI47" s="69"/>
      <c r="JJ47" s="69"/>
      <c r="JK47" s="69"/>
      <c r="JL47" s="69"/>
      <c r="JM47" s="69"/>
      <c r="JN47" s="69"/>
      <c r="JO47" s="69"/>
      <c r="JP47" s="69"/>
      <c r="JQ47" s="69"/>
      <c r="JR47" s="69"/>
      <c r="JS47" s="69"/>
      <c r="JT47" s="69"/>
      <c r="JU47" s="69"/>
      <c r="JV47" s="69"/>
      <c r="JW47" s="69"/>
      <c r="JX47" s="69"/>
      <c r="JY47" s="69"/>
      <c r="JZ47" s="69"/>
      <c r="KA47" s="69"/>
      <c r="KB47" s="69"/>
      <c r="KC47" s="69"/>
      <c r="KD47" s="69"/>
      <c r="KE47" s="69"/>
      <c r="KF47" s="69"/>
      <c r="KG47" s="69"/>
      <c r="KH47" s="69"/>
      <c r="KI47" s="69"/>
      <c r="KJ47" s="69"/>
      <c r="KK47" s="69"/>
      <c r="KL47" s="69"/>
      <c r="KM47" s="69"/>
      <c r="KN47" s="69"/>
      <c r="KO47" s="69"/>
      <c r="KP47" s="69"/>
      <c r="KQ47" s="69"/>
      <c r="KR47" s="69"/>
      <c r="KS47" s="69"/>
      <c r="KT47" s="69"/>
      <c r="KU47" s="69"/>
      <c r="KV47" s="69"/>
      <c r="KW47" s="69"/>
      <c r="KX47" s="69"/>
      <c r="KY47" s="69"/>
      <c r="KZ47" s="69"/>
      <c r="LA47" s="69"/>
      <c r="LB47" s="69"/>
      <c r="LC47" s="69"/>
      <c r="LD47" s="69"/>
      <c r="LE47" s="69"/>
      <c r="LF47" s="69"/>
      <c r="LG47" s="69"/>
      <c r="LH47" s="69"/>
      <c r="LI47" s="69"/>
      <c r="LJ47" s="69"/>
      <c r="LK47" s="69"/>
      <c r="LL47" s="69"/>
      <c r="LM47" s="69"/>
      <c r="LN47" s="69"/>
      <c r="LO47" s="69"/>
      <c r="LP47" s="69"/>
      <c r="LQ47" s="69"/>
      <c r="LR47" s="69"/>
      <c r="LS47" s="69"/>
      <c r="LT47" s="69"/>
      <c r="LU47" s="69"/>
      <c r="LV47" s="69"/>
      <c r="LW47" s="69"/>
      <c r="LX47" s="69"/>
      <c r="LY47" s="69"/>
      <c r="LZ47" s="69"/>
      <c r="MA47" s="69"/>
      <c r="MB47" s="69"/>
      <c r="MC47" s="69"/>
      <c r="MD47" s="69"/>
      <c r="ME47" s="69"/>
      <c r="MF47" s="69"/>
      <c r="MG47" s="69"/>
      <c r="MH47" s="69"/>
      <c r="MI47" s="69"/>
      <c r="MJ47" s="69"/>
      <c r="MK47" s="69"/>
      <c r="ML47" s="69"/>
      <c r="MM47" s="69"/>
      <c r="MN47" s="69"/>
      <c r="MO47" s="69"/>
      <c r="MP47" s="69"/>
      <c r="MQ47" s="69"/>
      <c r="MR47" s="69"/>
      <c r="MS47" s="69"/>
      <c r="MT47" s="69"/>
      <c r="MU47" s="69"/>
      <c r="MV47" s="69"/>
      <c r="MW47" s="69"/>
      <c r="MX47" s="69"/>
      <c r="MY47" s="69"/>
      <c r="MZ47" s="69"/>
      <c r="NA47" s="69"/>
      <c r="NB47" s="69"/>
      <c r="NC47" s="69"/>
      <c r="ND47" s="69"/>
      <c r="NE47" s="69"/>
      <c r="NF47" s="69"/>
      <c r="NG47" s="69"/>
      <c r="NH47" s="69"/>
      <c r="NI47" s="69"/>
      <c r="NJ47" s="69"/>
      <c r="NK47" s="69"/>
      <c r="NL47" s="69"/>
      <c r="NM47" s="69"/>
      <c r="NN47" s="69"/>
      <c r="NO47" s="69"/>
      <c r="NP47" s="69"/>
      <c r="NQ47" s="69"/>
      <c r="NR47" s="69"/>
      <c r="NS47" s="69"/>
      <c r="NT47" s="69"/>
      <c r="NU47" s="69"/>
      <c r="NV47" s="69"/>
      <c r="NW47" s="69"/>
      <c r="NX47" s="69"/>
      <c r="NY47" s="69"/>
      <c r="NZ47" s="69"/>
      <c r="OA47" s="69"/>
      <c r="OB47" s="69"/>
      <c r="OC47" s="69"/>
      <c r="OD47" s="69"/>
      <c r="OE47" s="69"/>
      <c r="OF47" s="69"/>
      <c r="OG47" s="69"/>
      <c r="OH47" s="69"/>
      <c r="OI47" s="69"/>
      <c r="OJ47" s="69"/>
      <c r="OK47" s="69"/>
      <c r="OL47" s="69"/>
      <c r="OM47" s="69"/>
      <c r="ON47" s="69"/>
      <c r="OO47" s="69"/>
      <c r="OP47" s="69"/>
      <c r="OQ47" s="69"/>
      <c r="OR47" s="69"/>
      <c r="OS47" s="69"/>
      <c r="OT47" s="69"/>
      <c r="OU47" s="69"/>
      <c r="OV47" s="69"/>
      <c r="OW47" s="69"/>
      <c r="OX47" s="69"/>
      <c r="OY47" s="69"/>
      <c r="OZ47" s="69"/>
      <c r="PA47" s="69"/>
      <c r="PB47" s="69"/>
      <c r="PC47" s="69"/>
      <c r="PD47" s="69"/>
      <c r="PE47" s="69"/>
      <c r="PF47" s="69"/>
      <c r="PG47" s="69"/>
      <c r="PH47" s="69"/>
      <c r="PI47" s="69"/>
      <c r="PJ47" s="69"/>
      <c r="PK47" s="69"/>
      <c r="PL47" s="69"/>
      <c r="PM47" s="69"/>
      <c r="PN47" s="69"/>
      <c r="PO47" s="69"/>
      <c r="PP47" s="69"/>
      <c r="PQ47" s="69"/>
      <c r="PR47" s="69"/>
      <c r="PS47" s="69"/>
      <c r="PT47" s="69"/>
      <c r="PU47" s="69"/>
      <c r="PV47" s="69"/>
      <c r="PW47" s="69"/>
      <c r="PX47" s="69"/>
      <c r="PY47" s="69"/>
      <c r="PZ47" s="69"/>
      <c r="QA47" s="69"/>
      <c r="QB47" s="69"/>
      <c r="QC47" s="69"/>
      <c r="QD47" s="69"/>
      <c r="QE47" s="69"/>
      <c r="QF47" s="69"/>
      <c r="QG47" s="69"/>
      <c r="QH47" s="69"/>
      <c r="QI47" s="69"/>
      <c r="QJ47" s="69"/>
      <c r="QK47" s="69"/>
      <c r="QL47" s="69"/>
      <c r="QM47" s="69"/>
      <c r="QN47" s="69"/>
      <c r="QO47" s="69"/>
      <c r="QP47" s="69"/>
      <c r="QQ47" s="69"/>
      <c r="QR47" s="69"/>
      <c r="QS47" s="69"/>
      <c r="QT47" s="69"/>
      <c r="QU47" s="69"/>
      <c r="QV47" s="69"/>
      <c r="QW47" s="69"/>
      <c r="QX47" s="69"/>
      <c r="QY47" s="69"/>
      <c r="QZ47" s="69"/>
      <c r="RA47" s="69"/>
      <c r="RB47" s="69"/>
      <c r="RC47" s="69"/>
      <c r="RD47" s="69"/>
      <c r="RE47" s="69"/>
      <c r="RF47" s="69"/>
      <c r="RG47" s="69"/>
      <c r="RH47" s="69"/>
      <c r="RI47" s="69"/>
      <c r="RJ47" s="69"/>
      <c r="RK47" s="69"/>
      <c r="RL47" s="69"/>
      <c r="RM47" s="69"/>
      <c r="RN47" s="69"/>
      <c r="RO47" s="69"/>
      <c r="RP47" s="69"/>
      <c r="RQ47" s="69"/>
      <c r="RR47" s="69"/>
      <c r="RS47" s="69"/>
      <c r="RT47" s="69"/>
      <c r="RU47" s="69"/>
      <c r="RV47" s="69"/>
      <c r="RW47" s="69"/>
      <c r="RX47" s="69"/>
      <c r="RY47" s="69"/>
      <c r="RZ47" s="69"/>
      <c r="SA47" s="69"/>
      <c r="SB47" s="69"/>
      <c r="SC47" s="69"/>
      <c r="SD47" s="69"/>
      <c r="SE47" s="69"/>
      <c r="SF47" s="69"/>
      <c r="SG47" s="69"/>
      <c r="SH47" s="69"/>
      <c r="SI47" s="69"/>
      <c r="SJ47" s="69"/>
      <c r="SK47" s="69"/>
      <c r="SL47" s="69"/>
      <c r="SM47" s="69"/>
      <c r="SN47" s="69"/>
      <c r="SO47" s="69"/>
      <c r="SP47" s="69"/>
      <c r="SQ47" s="69"/>
      <c r="SR47" s="69"/>
      <c r="SS47" s="69"/>
      <c r="ST47" s="69"/>
      <c r="SU47" s="69"/>
      <c r="SV47" s="69"/>
      <c r="SW47" s="69"/>
      <c r="SX47" s="69"/>
      <c r="SY47" s="69"/>
      <c r="SZ47" s="69"/>
      <c r="TA47" s="69"/>
      <c r="TB47" s="69"/>
      <c r="TC47" s="69"/>
      <c r="TD47" s="69"/>
      <c r="TE47" s="69"/>
      <c r="TF47" s="69"/>
      <c r="TG47" s="69"/>
      <c r="TH47" s="69"/>
      <c r="TI47" s="69"/>
      <c r="TJ47" s="69"/>
      <c r="TK47" s="69"/>
      <c r="TL47" s="69"/>
      <c r="TM47" s="69"/>
      <c r="TN47" s="69"/>
      <c r="TO47" s="69"/>
      <c r="TP47" s="69"/>
      <c r="TQ47" s="69"/>
      <c r="TR47" s="69"/>
      <c r="TS47" s="69"/>
      <c r="TT47" s="69"/>
      <c r="TU47" s="69"/>
      <c r="TV47" s="69"/>
      <c r="TW47" s="69"/>
      <c r="TX47" s="69"/>
      <c r="TY47" s="69"/>
      <c r="TZ47" s="69"/>
      <c r="UA47" s="69"/>
      <c r="UB47" s="69"/>
      <c r="UC47" s="69"/>
      <c r="UD47" s="69"/>
      <c r="UE47" s="69"/>
      <c r="UF47" s="69"/>
      <c r="UG47" s="69"/>
      <c r="UH47" s="69"/>
      <c r="UI47" s="69"/>
      <c r="UJ47" s="69"/>
      <c r="UK47" s="69"/>
      <c r="UL47" s="69"/>
      <c r="UM47" s="69"/>
      <c r="UN47" s="69"/>
      <c r="UO47" s="69"/>
      <c r="UP47" s="69"/>
      <c r="UQ47" s="69"/>
      <c r="UR47" s="69"/>
      <c r="US47" s="69"/>
      <c r="UT47" s="69"/>
      <c r="UU47" s="69"/>
      <c r="UV47" s="69"/>
      <c r="UW47" s="69"/>
      <c r="UX47" s="69"/>
      <c r="UY47" s="69"/>
      <c r="UZ47" s="69"/>
      <c r="VA47" s="69"/>
      <c r="VB47" s="69"/>
      <c r="VC47" s="69"/>
      <c r="VD47" s="69"/>
      <c r="VE47" s="69"/>
      <c r="VF47" s="69"/>
      <c r="VG47" s="69"/>
      <c r="VH47" s="69"/>
      <c r="VI47" s="69"/>
      <c r="VJ47" s="69"/>
      <c r="VK47" s="69"/>
      <c r="VL47" s="69"/>
      <c r="VM47" s="69"/>
      <c r="VN47" s="69"/>
      <c r="VO47" s="69"/>
      <c r="VP47" s="69"/>
      <c r="VQ47" s="69"/>
      <c r="VR47" s="69"/>
      <c r="VS47" s="69"/>
      <c r="VT47" s="69"/>
      <c r="VU47" s="69"/>
      <c r="VV47" s="69"/>
      <c r="VW47" s="69"/>
      <c r="VX47" s="69"/>
      <c r="VY47" s="69"/>
      <c r="VZ47" s="69"/>
      <c r="WA47" s="69"/>
      <c r="WB47" s="69"/>
      <c r="WC47" s="69"/>
      <c r="WD47" s="69"/>
      <c r="WE47" s="69"/>
      <c r="WF47" s="69"/>
      <c r="WG47" s="69"/>
      <c r="WH47" s="69"/>
      <c r="WI47" s="69"/>
      <c r="WJ47" s="69"/>
      <c r="WK47" s="69"/>
      <c r="WL47" s="69"/>
      <c r="WM47" s="69"/>
      <c r="WN47" s="69"/>
      <c r="WO47" s="69"/>
      <c r="WP47" s="69"/>
      <c r="WQ47" s="69"/>
      <c r="WR47" s="69"/>
      <c r="WS47" s="69"/>
      <c r="WT47" s="69"/>
      <c r="WU47" s="69"/>
      <c r="WV47" s="69"/>
      <c r="WW47" s="69"/>
      <c r="WX47" s="69"/>
      <c r="WY47" s="69"/>
      <c r="WZ47" s="69"/>
      <c r="XA47" s="69"/>
      <c r="XB47" s="69"/>
      <c r="XC47" s="69"/>
      <c r="XD47" s="69"/>
      <c r="XE47" s="69"/>
      <c r="XF47" s="69"/>
      <c r="XG47" s="69"/>
      <c r="XH47" s="69"/>
      <c r="XI47" s="69"/>
      <c r="XJ47" s="69"/>
      <c r="XK47" s="69"/>
      <c r="XL47" s="69"/>
      <c r="XM47" s="69"/>
      <c r="XN47" s="69"/>
      <c r="XO47" s="69"/>
      <c r="XP47" s="69"/>
      <c r="XQ47" s="69"/>
      <c r="XR47" s="69"/>
      <c r="XS47" s="69"/>
      <c r="XT47" s="69"/>
      <c r="XU47" s="69"/>
      <c r="XV47" s="69"/>
      <c r="XW47" s="69"/>
      <c r="XX47" s="69"/>
      <c r="XY47" s="69"/>
      <c r="XZ47" s="69"/>
      <c r="YA47" s="69"/>
      <c r="YB47" s="69"/>
      <c r="YC47" s="69"/>
      <c r="YD47" s="69"/>
      <c r="YE47" s="69"/>
      <c r="YF47" s="69"/>
      <c r="YG47" s="69"/>
      <c r="YH47" s="69"/>
      <c r="YI47" s="69"/>
      <c r="YJ47" s="69"/>
      <c r="YK47" s="69"/>
      <c r="YL47" s="69"/>
      <c r="YM47" s="69"/>
      <c r="YN47" s="69"/>
      <c r="YO47" s="69"/>
      <c r="YP47" s="69"/>
      <c r="YQ47" s="69"/>
      <c r="YR47" s="69"/>
      <c r="YS47" s="69"/>
      <c r="YT47" s="69"/>
      <c r="YU47" s="69"/>
      <c r="YV47" s="69"/>
      <c r="YW47" s="69"/>
      <c r="YX47" s="69"/>
      <c r="YY47" s="69"/>
      <c r="YZ47" s="69"/>
      <c r="ZA47" s="69"/>
      <c r="ZB47" s="69"/>
      <c r="ZC47" s="69"/>
      <c r="ZD47" s="69"/>
      <c r="ZE47" s="69"/>
      <c r="ZF47" s="69"/>
      <c r="ZG47" s="69"/>
      <c r="ZH47" s="69"/>
      <c r="ZI47" s="69"/>
      <c r="ZJ47" s="69"/>
      <c r="ZK47" s="69"/>
      <c r="ZL47" s="69"/>
      <c r="ZM47" s="69"/>
      <c r="ZN47" s="69"/>
      <c r="ZO47" s="69"/>
      <c r="ZP47" s="69"/>
      <c r="ZQ47" s="69"/>
      <c r="ZR47" s="69"/>
      <c r="ZS47" s="69"/>
      <c r="ZT47" s="69"/>
      <c r="ZU47" s="69"/>
      <c r="ZV47" s="69"/>
      <c r="ZW47" s="69"/>
      <c r="ZX47" s="69"/>
      <c r="ZY47" s="69"/>
      <c r="ZZ47" s="69"/>
      <c r="AAA47" s="69"/>
      <c r="AAB47" s="69"/>
      <c r="AAC47" s="69"/>
      <c r="AAD47" s="69"/>
      <c r="AAE47" s="69"/>
      <c r="AAF47" s="69"/>
      <c r="AAG47" s="69"/>
      <c r="AAH47" s="69"/>
      <c r="AAI47" s="69"/>
      <c r="AAJ47" s="69"/>
      <c r="AAK47" s="69"/>
      <c r="AAL47" s="69"/>
      <c r="AAM47" s="69"/>
      <c r="AAN47" s="69"/>
      <c r="AAO47" s="69"/>
      <c r="AAP47" s="69"/>
      <c r="AAQ47" s="69"/>
      <c r="AAR47" s="69"/>
      <c r="AAS47" s="69"/>
      <c r="AAT47" s="69"/>
      <c r="AAU47" s="69"/>
      <c r="AAV47" s="69"/>
      <c r="AAW47" s="69"/>
      <c r="AAX47" s="69"/>
      <c r="AAY47" s="69"/>
      <c r="AAZ47" s="69"/>
      <c r="ABA47" s="69"/>
      <c r="ABB47" s="69"/>
      <c r="ABC47" s="69"/>
      <c r="ABD47" s="69"/>
      <c r="ABE47" s="69"/>
      <c r="ABF47" s="69"/>
      <c r="ABG47" s="69"/>
      <c r="ABH47" s="69"/>
      <c r="ABI47" s="69"/>
      <c r="ABJ47" s="69"/>
      <c r="ABK47" s="69"/>
      <c r="ABL47" s="69"/>
      <c r="ABM47" s="69"/>
      <c r="ABN47" s="69"/>
      <c r="ABO47" s="69"/>
      <c r="ABP47" s="69"/>
      <c r="ABQ47" s="69"/>
      <c r="ABR47" s="69"/>
      <c r="ABS47" s="69"/>
      <c r="ABT47" s="69"/>
      <c r="ABU47" s="69"/>
      <c r="ABV47" s="69"/>
      <c r="ABW47" s="69"/>
      <c r="ABX47" s="69"/>
      <c r="ABY47" s="69"/>
      <c r="ABZ47" s="69"/>
      <c r="ACA47" s="69"/>
      <c r="ACB47" s="69"/>
      <c r="ACC47" s="69"/>
      <c r="ACD47" s="69"/>
      <c r="ACE47" s="69"/>
      <c r="ACF47" s="69"/>
      <c r="ACG47" s="69"/>
      <c r="ACH47" s="69"/>
      <c r="ACI47" s="69"/>
      <c r="ACJ47" s="69"/>
      <c r="ACK47" s="69"/>
      <c r="ACL47" s="69"/>
      <c r="ACM47" s="69"/>
      <c r="ACN47" s="69"/>
      <c r="ACO47" s="69"/>
      <c r="ACP47" s="69"/>
      <c r="ACQ47" s="69"/>
      <c r="ACR47" s="69"/>
      <c r="ACS47" s="69"/>
      <c r="ACT47" s="69"/>
      <c r="ACU47" s="69"/>
      <c r="ACV47" s="69"/>
      <c r="ACW47" s="69"/>
      <c r="ACX47" s="69"/>
      <c r="ACY47" s="69"/>
      <c r="ACZ47" s="69"/>
      <c r="ADA47" s="69"/>
      <c r="ADB47" s="69"/>
      <c r="ADC47" s="69"/>
      <c r="ADD47" s="69"/>
      <c r="ADE47" s="69"/>
      <c r="ADF47" s="69"/>
      <c r="ADG47" s="69"/>
      <c r="ADH47" s="69"/>
      <c r="ADI47" s="69"/>
      <c r="ADJ47" s="69"/>
      <c r="ADK47" s="69"/>
      <c r="ADL47" s="69"/>
      <c r="ADM47" s="69"/>
      <c r="ADN47" s="69"/>
      <c r="ADO47" s="69"/>
      <c r="ADP47" s="69"/>
      <c r="ADQ47" s="69"/>
      <c r="ADR47" s="69"/>
      <c r="ADS47" s="69"/>
      <c r="ADT47" s="69"/>
      <c r="ADU47" s="69"/>
      <c r="ADV47" s="69"/>
      <c r="ADW47" s="69"/>
      <c r="ADX47" s="69"/>
      <c r="ADY47" s="69"/>
      <c r="ADZ47" s="69"/>
      <c r="AEA47" s="69"/>
      <c r="AEB47" s="69"/>
      <c r="AEC47" s="69"/>
      <c r="AED47" s="69"/>
      <c r="AEE47" s="69"/>
      <c r="AEF47" s="69"/>
      <c r="AEG47" s="69"/>
      <c r="AEH47" s="69"/>
    </row>
    <row r="48" spans="1:814" hidden="1" x14ac:dyDescent="0.25">
      <c r="B48" s="5">
        <v>44909</v>
      </c>
      <c r="C48" t="s">
        <v>121</v>
      </c>
      <c r="D48" t="s">
        <v>0</v>
      </c>
      <c r="E48" t="s">
        <v>14</v>
      </c>
      <c r="F48" s="3" t="s">
        <v>35</v>
      </c>
      <c r="G48" t="s">
        <v>36</v>
      </c>
      <c r="H48" s="4" t="s">
        <v>37</v>
      </c>
      <c r="I48" s="4" t="s">
        <v>65</v>
      </c>
      <c r="J48" s="8">
        <v>5</v>
      </c>
      <c r="K48" s="48">
        <v>73331</v>
      </c>
      <c r="L48" s="17">
        <f t="shared" si="9"/>
        <v>366655</v>
      </c>
      <c r="O48"/>
      <c r="Q48" t="s">
        <v>132</v>
      </c>
    </row>
    <row r="49" spans="1:814" hidden="1" x14ac:dyDescent="0.25">
      <c r="B49" s="5">
        <v>44923</v>
      </c>
      <c r="C49" t="s">
        <v>120</v>
      </c>
      <c r="D49" t="s">
        <v>4</v>
      </c>
      <c r="E49" t="s">
        <v>14</v>
      </c>
      <c r="F49" s="4">
        <v>3308050</v>
      </c>
      <c r="G49" t="s">
        <v>137</v>
      </c>
      <c r="H49" s="4" t="s">
        <v>137</v>
      </c>
      <c r="I49" s="4" t="s">
        <v>138</v>
      </c>
      <c r="J49" s="8">
        <v>3</v>
      </c>
      <c r="K49" s="48">
        <v>675000</v>
      </c>
      <c r="L49" s="17">
        <f t="shared" si="9"/>
        <v>2025000</v>
      </c>
      <c r="M49" s="102" t="s">
        <v>529</v>
      </c>
      <c r="O49"/>
      <c r="P49" t="s">
        <v>659</v>
      </c>
    </row>
    <row r="50" spans="1:814" hidden="1" x14ac:dyDescent="0.25">
      <c r="B50" s="5">
        <v>44923</v>
      </c>
      <c r="C50" t="s">
        <v>103</v>
      </c>
      <c r="D50" t="s">
        <v>4</v>
      </c>
      <c r="E50" t="s">
        <v>14</v>
      </c>
      <c r="F50" s="4">
        <v>3308050</v>
      </c>
      <c r="G50" t="s">
        <v>137</v>
      </c>
      <c r="H50" s="4" t="s">
        <v>137</v>
      </c>
      <c r="I50" s="4" t="s">
        <v>138</v>
      </c>
      <c r="J50" s="8">
        <v>-2</v>
      </c>
      <c r="K50" s="48">
        <v>675000</v>
      </c>
      <c r="L50" s="17">
        <f t="shared" si="9"/>
        <v>-1350000</v>
      </c>
      <c r="M50" s="102" t="s">
        <v>529</v>
      </c>
      <c r="O50">
        <v>20220040</v>
      </c>
      <c r="P50" t="s">
        <v>282</v>
      </c>
      <c r="R50" t="s">
        <v>280</v>
      </c>
    </row>
    <row r="51" spans="1:814" hidden="1" x14ac:dyDescent="0.25">
      <c r="B51" s="5">
        <v>44923</v>
      </c>
      <c r="C51" t="s">
        <v>103</v>
      </c>
      <c r="D51" t="s">
        <v>0</v>
      </c>
      <c r="E51" t="s">
        <v>14</v>
      </c>
      <c r="F51" s="3" t="s">
        <v>58</v>
      </c>
      <c r="G51" t="s">
        <v>59</v>
      </c>
      <c r="H51" s="4" t="s">
        <v>60</v>
      </c>
      <c r="I51" s="4" t="s">
        <v>61</v>
      </c>
      <c r="J51" s="8">
        <v>-3</v>
      </c>
      <c r="K51" s="48">
        <v>73331</v>
      </c>
      <c r="L51" s="17">
        <f t="shared" si="9"/>
        <v>-219993</v>
      </c>
      <c r="M51" s="102" t="s">
        <v>529</v>
      </c>
      <c r="O51">
        <v>20220040</v>
      </c>
      <c r="P51" t="s">
        <v>282</v>
      </c>
      <c r="R51" t="s">
        <v>280</v>
      </c>
    </row>
    <row r="52" spans="1:814" hidden="1" x14ac:dyDescent="0.25">
      <c r="B52" s="5">
        <v>44923</v>
      </c>
      <c r="C52" t="s">
        <v>103</v>
      </c>
      <c r="D52" t="s">
        <v>0</v>
      </c>
      <c r="E52" t="s">
        <v>14</v>
      </c>
      <c r="F52" s="3" t="s">
        <v>58</v>
      </c>
      <c r="G52" t="s">
        <v>59</v>
      </c>
      <c r="H52" s="4" t="s">
        <v>60</v>
      </c>
      <c r="I52" s="4" t="s">
        <v>62</v>
      </c>
      <c r="J52" s="8">
        <v>-2</v>
      </c>
      <c r="K52" s="48">
        <v>73331</v>
      </c>
      <c r="L52" s="17">
        <f t="shared" si="9"/>
        <v>-146662</v>
      </c>
      <c r="M52" s="102" t="s">
        <v>529</v>
      </c>
      <c r="O52">
        <v>20220040</v>
      </c>
      <c r="P52" t="s">
        <v>282</v>
      </c>
      <c r="R52" t="s">
        <v>280</v>
      </c>
    </row>
    <row r="53" spans="1:814" hidden="1" x14ac:dyDescent="0.25">
      <c r="B53" s="5">
        <v>44923</v>
      </c>
      <c r="C53" t="s">
        <v>103</v>
      </c>
      <c r="D53" t="s">
        <v>0</v>
      </c>
      <c r="E53" t="s">
        <v>14</v>
      </c>
      <c r="F53" s="3" t="s">
        <v>25</v>
      </c>
      <c r="G53" t="s">
        <v>26</v>
      </c>
      <c r="H53" s="4" t="s">
        <v>27</v>
      </c>
      <c r="I53" s="4" t="s">
        <v>30</v>
      </c>
      <c r="J53" s="8">
        <v>-1</v>
      </c>
      <c r="K53" s="48">
        <v>73331</v>
      </c>
      <c r="L53" s="17">
        <f t="shared" si="9"/>
        <v>-73331</v>
      </c>
      <c r="M53" s="102" t="s">
        <v>529</v>
      </c>
      <c r="O53">
        <v>20220040</v>
      </c>
      <c r="P53" t="s">
        <v>282</v>
      </c>
      <c r="R53" t="s">
        <v>280</v>
      </c>
    </row>
    <row r="54" spans="1:814" hidden="1" x14ac:dyDescent="0.25">
      <c r="B54" s="5">
        <v>44923</v>
      </c>
      <c r="C54" t="s">
        <v>103</v>
      </c>
      <c r="D54" t="s">
        <v>0</v>
      </c>
      <c r="E54" t="s">
        <v>14</v>
      </c>
      <c r="F54" s="3" t="s">
        <v>25</v>
      </c>
      <c r="G54" t="s">
        <v>26</v>
      </c>
      <c r="H54" s="4" t="s">
        <v>27</v>
      </c>
      <c r="I54" s="4" t="s">
        <v>31</v>
      </c>
      <c r="J54" s="8">
        <v>-5</v>
      </c>
      <c r="K54" s="48">
        <v>73331</v>
      </c>
      <c r="L54" s="17">
        <f t="shared" si="9"/>
        <v>-366655</v>
      </c>
      <c r="O54">
        <v>20220040</v>
      </c>
      <c r="P54" t="s">
        <v>282</v>
      </c>
      <c r="R54" t="s">
        <v>280</v>
      </c>
    </row>
    <row r="55" spans="1:814" hidden="1" x14ac:dyDescent="0.25">
      <c r="B55" s="5">
        <v>44923</v>
      </c>
      <c r="C55" t="s">
        <v>103</v>
      </c>
      <c r="D55" t="s">
        <v>0</v>
      </c>
      <c r="E55" t="s">
        <v>14</v>
      </c>
      <c r="F55" s="3" t="s">
        <v>25</v>
      </c>
      <c r="G55" t="s">
        <v>26</v>
      </c>
      <c r="H55" s="4" t="s">
        <v>27</v>
      </c>
      <c r="I55" s="4" t="s">
        <v>32</v>
      </c>
      <c r="J55" s="8">
        <v>-1</v>
      </c>
      <c r="K55" s="48">
        <v>73331</v>
      </c>
      <c r="L55" s="17">
        <f t="shared" si="9"/>
        <v>-73331</v>
      </c>
      <c r="O55">
        <v>20220040</v>
      </c>
      <c r="P55" t="s">
        <v>282</v>
      </c>
      <c r="R55" t="s">
        <v>280</v>
      </c>
    </row>
    <row r="56" spans="1:814" hidden="1" x14ac:dyDescent="0.25">
      <c r="B56" s="5">
        <v>44923</v>
      </c>
      <c r="C56" t="s">
        <v>103</v>
      </c>
      <c r="D56" t="s">
        <v>0</v>
      </c>
      <c r="E56" t="s">
        <v>14</v>
      </c>
      <c r="F56" s="3" t="s">
        <v>25</v>
      </c>
      <c r="G56" t="s">
        <v>26</v>
      </c>
      <c r="H56" s="4" t="s">
        <v>27</v>
      </c>
      <c r="I56" s="4" t="s">
        <v>33</v>
      </c>
      <c r="J56" s="8">
        <v>-2</v>
      </c>
      <c r="K56" s="48">
        <v>73331</v>
      </c>
      <c r="L56" s="17">
        <f t="shared" si="9"/>
        <v>-146662</v>
      </c>
      <c r="O56">
        <v>20220040</v>
      </c>
      <c r="P56" t="s">
        <v>282</v>
      </c>
      <c r="R56" t="s">
        <v>280</v>
      </c>
    </row>
    <row r="57" spans="1:814" hidden="1" x14ac:dyDescent="0.25">
      <c r="B57" s="5">
        <v>44923</v>
      </c>
      <c r="C57" t="s">
        <v>103</v>
      </c>
      <c r="D57" t="s">
        <v>0</v>
      </c>
      <c r="E57" t="s">
        <v>14</v>
      </c>
      <c r="F57" s="3" t="s">
        <v>25</v>
      </c>
      <c r="G57" t="s">
        <v>26</v>
      </c>
      <c r="H57" s="4" t="s">
        <v>27</v>
      </c>
      <c r="I57" s="4" t="s">
        <v>34</v>
      </c>
      <c r="J57" s="8">
        <v>-1</v>
      </c>
      <c r="K57" s="48">
        <v>73331</v>
      </c>
      <c r="L57" s="17">
        <f t="shared" si="9"/>
        <v>-73331</v>
      </c>
      <c r="O57">
        <v>20220040</v>
      </c>
      <c r="P57" t="s">
        <v>282</v>
      </c>
      <c r="R57" t="s">
        <v>280</v>
      </c>
    </row>
    <row r="58" spans="1:814" hidden="1" x14ac:dyDescent="0.25">
      <c r="B58" s="5">
        <v>44923</v>
      </c>
      <c r="C58" t="s">
        <v>103</v>
      </c>
      <c r="D58" t="s">
        <v>0</v>
      </c>
      <c r="E58" t="s">
        <v>14</v>
      </c>
      <c r="F58" s="3" t="s">
        <v>35</v>
      </c>
      <c r="G58" t="s">
        <v>36</v>
      </c>
      <c r="H58" s="4" t="s">
        <v>37</v>
      </c>
      <c r="I58" s="4" t="s">
        <v>38</v>
      </c>
      <c r="J58" s="8">
        <v>-3</v>
      </c>
      <c r="K58" s="48">
        <v>73331</v>
      </c>
      <c r="L58" s="17">
        <f t="shared" si="9"/>
        <v>-219993</v>
      </c>
      <c r="O58">
        <v>20220040</v>
      </c>
      <c r="P58" t="s">
        <v>282</v>
      </c>
      <c r="R58" t="s">
        <v>280</v>
      </c>
    </row>
    <row r="59" spans="1:814" hidden="1" x14ac:dyDescent="0.25">
      <c r="B59" s="5">
        <v>44923</v>
      </c>
      <c r="C59" t="s">
        <v>103</v>
      </c>
      <c r="D59" t="s">
        <v>0</v>
      </c>
      <c r="E59" t="s">
        <v>14</v>
      </c>
      <c r="F59" s="3" t="s">
        <v>35</v>
      </c>
      <c r="G59" t="s">
        <v>36</v>
      </c>
      <c r="H59" s="4" t="s">
        <v>37</v>
      </c>
      <c r="I59" s="4" t="s">
        <v>65</v>
      </c>
      <c r="J59" s="8">
        <v>-5</v>
      </c>
      <c r="K59" s="48">
        <v>73331</v>
      </c>
      <c r="L59" s="17">
        <f t="shared" si="9"/>
        <v>-366655</v>
      </c>
      <c r="O59">
        <v>20220040</v>
      </c>
      <c r="P59" t="s">
        <v>282</v>
      </c>
      <c r="R59" t="s">
        <v>280</v>
      </c>
    </row>
    <row r="60" spans="1:814" hidden="1" x14ac:dyDescent="0.25">
      <c r="A60" s="69"/>
      <c r="B60" s="68">
        <v>45567</v>
      </c>
      <c r="C60" s="69" t="s">
        <v>63</v>
      </c>
      <c r="D60" s="69" t="s">
        <v>0</v>
      </c>
      <c r="E60" s="69" t="s">
        <v>66</v>
      </c>
      <c r="F60" s="70" t="s">
        <v>139</v>
      </c>
      <c r="G60" s="69" t="s">
        <v>140</v>
      </c>
      <c r="H60" s="70" t="s">
        <v>141</v>
      </c>
      <c r="I60" s="154" t="s">
        <v>590</v>
      </c>
      <c r="J60" s="78">
        <v>71</v>
      </c>
      <c r="K60" s="72">
        <v>51750</v>
      </c>
      <c r="L60" s="73">
        <f t="shared" si="9"/>
        <v>3674250</v>
      </c>
      <c r="M60" s="107" t="s">
        <v>529</v>
      </c>
      <c r="N60" s="69" t="s">
        <v>663</v>
      </c>
      <c r="O60" s="91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  <c r="AA60" s="69"/>
      <c r="AB60" s="69"/>
      <c r="AC60" s="69"/>
      <c r="AD60" s="69"/>
      <c r="AE60" s="69"/>
      <c r="AF60" s="69"/>
      <c r="AG60" s="69"/>
      <c r="AH60" s="69"/>
      <c r="AI60" s="69"/>
      <c r="AJ60" s="69"/>
      <c r="AK60" s="69"/>
      <c r="AL60" s="69"/>
      <c r="AM60" s="69"/>
      <c r="AN60" s="69"/>
      <c r="AO60" s="69"/>
      <c r="AP60" s="69"/>
      <c r="AQ60" s="69"/>
      <c r="AR60" s="69"/>
      <c r="AS60" s="69"/>
      <c r="AT60" s="69"/>
      <c r="AU60" s="69"/>
      <c r="AV60" s="69"/>
      <c r="AW60" s="69"/>
      <c r="AX60" s="69"/>
      <c r="AY60" s="69"/>
      <c r="AZ60" s="69"/>
      <c r="BA60" s="69"/>
      <c r="BB60" s="69"/>
      <c r="BC60" s="69"/>
      <c r="BD60" s="69"/>
      <c r="BE60" s="69"/>
      <c r="BF60" s="69"/>
      <c r="BG60" s="69"/>
      <c r="BH60" s="69"/>
      <c r="BI60" s="69"/>
      <c r="BJ60" s="69"/>
      <c r="BK60" s="69"/>
      <c r="BL60" s="69"/>
      <c r="BM60" s="69"/>
      <c r="BN60" s="69"/>
      <c r="BO60" s="69"/>
      <c r="BP60" s="69"/>
      <c r="BQ60" s="69"/>
      <c r="BR60" s="69"/>
      <c r="BS60" s="69"/>
      <c r="BT60" s="69"/>
      <c r="BU60" s="69"/>
      <c r="BV60" s="69"/>
      <c r="BW60" s="69"/>
      <c r="BX60" s="69"/>
      <c r="BY60" s="69"/>
      <c r="BZ60" s="69"/>
      <c r="CA60" s="69"/>
      <c r="CB60" s="69"/>
      <c r="CC60" s="69"/>
      <c r="CD60" s="69"/>
      <c r="CE60" s="69"/>
      <c r="CF60" s="69"/>
      <c r="CG60" s="69"/>
      <c r="CH60" s="69"/>
      <c r="CI60" s="69"/>
      <c r="CJ60" s="69"/>
      <c r="CK60" s="69"/>
      <c r="CL60" s="69"/>
      <c r="CM60" s="69"/>
      <c r="CN60" s="69"/>
      <c r="CO60" s="69"/>
      <c r="CP60" s="69"/>
      <c r="CQ60" s="69"/>
      <c r="CR60" s="69"/>
      <c r="CS60" s="69"/>
      <c r="CT60" s="69"/>
      <c r="CU60" s="69"/>
      <c r="CV60" s="69"/>
      <c r="CW60" s="69"/>
      <c r="CX60" s="69"/>
      <c r="CY60" s="69"/>
      <c r="CZ60" s="69"/>
      <c r="DA60" s="69"/>
      <c r="DB60" s="69"/>
      <c r="DC60" s="69"/>
      <c r="DD60" s="69"/>
      <c r="DE60" s="69"/>
      <c r="DF60" s="69"/>
      <c r="DG60" s="69"/>
      <c r="DH60" s="69"/>
      <c r="DI60" s="69"/>
      <c r="DJ60" s="69"/>
      <c r="DK60" s="69"/>
      <c r="DL60" s="69"/>
      <c r="DM60" s="69"/>
      <c r="DN60" s="69"/>
      <c r="DO60" s="69"/>
      <c r="DP60" s="69"/>
      <c r="DQ60" s="69"/>
      <c r="DR60" s="69"/>
      <c r="DS60" s="69"/>
      <c r="DT60" s="69"/>
      <c r="DU60" s="69"/>
      <c r="DV60" s="69"/>
      <c r="DW60" s="69"/>
      <c r="DX60" s="69"/>
      <c r="DY60" s="69"/>
      <c r="DZ60" s="69"/>
      <c r="EA60" s="69"/>
      <c r="EB60" s="69"/>
      <c r="EC60" s="69"/>
      <c r="ED60" s="69"/>
      <c r="EE60" s="69"/>
      <c r="EF60" s="69"/>
      <c r="EG60" s="69"/>
      <c r="EH60" s="69"/>
      <c r="EI60" s="69"/>
      <c r="EJ60" s="69"/>
      <c r="EK60" s="69"/>
      <c r="EL60" s="69"/>
      <c r="EM60" s="69"/>
      <c r="EN60" s="69"/>
      <c r="EO60" s="69"/>
      <c r="EP60" s="69"/>
      <c r="EQ60" s="69"/>
      <c r="ER60" s="69"/>
      <c r="ES60" s="69"/>
      <c r="ET60" s="69"/>
      <c r="EU60" s="69"/>
      <c r="EV60" s="69"/>
      <c r="EW60" s="69"/>
      <c r="EX60" s="69"/>
      <c r="EY60" s="69"/>
      <c r="EZ60" s="69"/>
      <c r="FA60" s="69"/>
      <c r="FB60" s="69"/>
      <c r="FC60" s="69"/>
      <c r="FD60" s="69"/>
      <c r="FE60" s="69"/>
      <c r="FF60" s="69"/>
      <c r="FG60" s="69"/>
      <c r="FH60" s="69"/>
      <c r="FI60" s="69"/>
      <c r="FJ60" s="69"/>
      <c r="FK60" s="69"/>
      <c r="FL60" s="69"/>
      <c r="FM60" s="69"/>
      <c r="FN60" s="69"/>
      <c r="FO60" s="69"/>
      <c r="FP60" s="69"/>
      <c r="FQ60" s="69"/>
      <c r="FR60" s="69"/>
      <c r="FS60" s="69"/>
      <c r="FT60" s="69"/>
      <c r="FU60" s="69"/>
      <c r="FV60" s="69"/>
      <c r="FW60" s="69"/>
      <c r="FX60" s="69"/>
      <c r="FY60" s="69"/>
      <c r="FZ60" s="69"/>
      <c r="GA60" s="69"/>
      <c r="GB60" s="69"/>
      <c r="GC60" s="69"/>
      <c r="GD60" s="69"/>
      <c r="GE60" s="69"/>
      <c r="GF60" s="69"/>
      <c r="GG60" s="69"/>
      <c r="GH60" s="69"/>
      <c r="GI60" s="69"/>
      <c r="GJ60" s="69"/>
      <c r="GK60" s="69"/>
      <c r="GL60" s="69"/>
      <c r="GM60" s="69"/>
      <c r="GN60" s="69"/>
      <c r="GO60" s="69"/>
      <c r="GP60" s="69"/>
      <c r="GQ60" s="69"/>
      <c r="GR60" s="69"/>
      <c r="GS60" s="69"/>
      <c r="GT60" s="69"/>
      <c r="GU60" s="69"/>
      <c r="GV60" s="69"/>
      <c r="GW60" s="69"/>
      <c r="GX60" s="69"/>
      <c r="GY60" s="69"/>
      <c r="GZ60" s="69"/>
      <c r="HA60" s="69"/>
      <c r="HB60" s="69"/>
      <c r="HC60" s="69"/>
      <c r="HD60" s="69"/>
      <c r="HE60" s="69"/>
      <c r="HF60" s="69"/>
      <c r="HG60" s="69"/>
      <c r="HH60" s="69"/>
      <c r="HI60" s="69"/>
      <c r="HJ60" s="69"/>
      <c r="HK60" s="69"/>
      <c r="HL60" s="69"/>
      <c r="HM60" s="69"/>
      <c r="HN60" s="69"/>
      <c r="HO60" s="69"/>
      <c r="HP60" s="69"/>
      <c r="HQ60" s="69"/>
      <c r="HR60" s="69"/>
      <c r="HS60" s="69"/>
      <c r="HT60" s="69"/>
      <c r="HU60" s="69"/>
      <c r="HV60" s="69"/>
      <c r="HW60" s="69"/>
      <c r="HX60" s="69"/>
      <c r="HY60" s="69"/>
      <c r="HZ60" s="69"/>
      <c r="IA60" s="69"/>
      <c r="IB60" s="69"/>
      <c r="IC60" s="69"/>
      <c r="ID60" s="69"/>
      <c r="IE60" s="69"/>
      <c r="IF60" s="69"/>
      <c r="IG60" s="69"/>
      <c r="IH60" s="69"/>
      <c r="II60" s="69"/>
      <c r="IJ60" s="69"/>
      <c r="IK60" s="69"/>
      <c r="IL60" s="69"/>
      <c r="IM60" s="69"/>
      <c r="IN60" s="69"/>
      <c r="IO60" s="69"/>
      <c r="IP60" s="69"/>
      <c r="IQ60" s="69"/>
      <c r="IR60" s="69"/>
      <c r="IS60" s="69"/>
      <c r="IT60" s="69"/>
      <c r="IU60" s="69"/>
      <c r="IV60" s="69"/>
      <c r="IW60" s="69"/>
      <c r="IX60" s="69"/>
      <c r="IY60" s="69"/>
      <c r="IZ60" s="69"/>
      <c r="JA60" s="69"/>
      <c r="JB60" s="69"/>
      <c r="JC60" s="69"/>
      <c r="JD60" s="69"/>
      <c r="JE60" s="69"/>
      <c r="JF60" s="69"/>
      <c r="JG60" s="69"/>
      <c r="JH60" s="69"/>
      <c r="JI60" s="69"/>
      <c r="JJ60" s="69"/>
      <c r="JK60" s="69"/>
      <c r="JL60" s="69"/>
      <c r="JM60" s="69"/>
      <c r="JN60" s="69"/>
      <c r="JO60" s="69"/>
      <c r="JP60" s="69"/>
      <c r="JQ60" s="69"/>
      <c r="JR60" s="69"/>
      <c r="JS60" s="69"/>
      <c r="JT60" s="69"/>
      <c r="JU60" s="69"/>
      <c r="JV60" s="69"/>
      <c r="JW60" s="69"/>
      <c r="JX60" s="69"/>
      <c r="JY60" s="69"/>
      <c r="JZ60" s="69"/>
      <c r="KA60" s="69"/>
      <c r="KB60" s="69"/>
      <c r="KC60" s="69"/>
      <c r="KD60" s="69"/>
      <c r="KE60" s="69"/>
      <c r="KF60" s="69"/>
      <c r="KG60" s="69"/>
      <c r="KH60" s="69"/>
      <c r="KI60" s="69"/>
      <c r="KJ60" s="69"/>
      <c r="KK60" s="69"/>
      <c r="KL60" s="69"/>
      <c r="KM60" s="69"/>
      <c r="KN60" s="69"/>
      <c r="KO60" s="69"/>
      <c r="KP60" s="69"/>
      <c r="KQ60" s="69"/>
      <c r="KR60" s="69"/>
      <c r="KS60" s="69"/>
      <c r="KT60" s="69"/>
      <c r="KU60" s="69"/>
      <c r="KV60" s="69"/>
      <c r="KW60" s="69"/>
      <c r="KX60" s="69"/>
      <c r="KY60" s="69"/>
      <c r="KZ60" s="69"/>
      <c r="LA60" s="69"/>
      <c r="LB60" s="69"/>
      <c r="LC60" s="69"/>
      <c r="LD60" s="69"/>
      <c r="LE60" s="69"/>
      <c r="LF60" s="69"/>
      <c r="LG60" s="69"/>
      <c r="LH60" s="69"/>
      <c r="LI60" s="69"/>
      <c r="LJ60" s="69"/>
      <c r="LK60" s="69"/>
      <c r="LL60" s="69"/>
      <c r="LM60" s="69"/>
      <c r="LN60" s="69"/>
      <c r="LO60" s="69"/>
      <c r="LP60" s="69"/>
      <c r="LQ60" s="69"/>
      <c r="LR60" s="69"/>
      <c r="LS60" s="69"/>
      <c r="LT60" s="69"/>
      <c r="LU60" s="69"/>
      <c r="LV60" s="69" t="s">
        <v>506</v>
      </c>
      <c r="LW60" s="69"/>
      <c r="LX60" s="69"/>
      <c r="LY60" s="69"/>
      <c r="LZ60" s="69"/>
      <c r="MA60" s="69"/>
      <c r="MB60" s="69"/>
      <c r="MC60" s="69"/>
      <c r="MD60" s="69"/>
      <c r="ME60" s="69"/>
      <c r="MF60" s="69"/>
      <c r="MG60" s="69"/>
      <c r="MH60" s="69"/>
      <c r="MI60" s="69"/>
      <c r="MJ60" s="69"/>
      <c r="MK60" s="69"/>
      <c r="ML60" s="69"/>
      <c r="MM60" s="69"/>
      <c r="MN60" s="69"/>
      <c r="MO60" s="69"/>
      <c r="MP60" s="69"/>
      <c r="MQ60" s="69"/>
      <c r="MR60" s="69"/>
      <c r="MS60" s="69"/>
      <c r="MT60" s="69"/>
      <c r="MU60" s="69"/>
      <c r="MV60" s="69"/>
      <c r="MW60" s="69"/>
      <c r="MX60" s="69"/>
      <c r="MY60" s="69"/>
      <c r="MZ60" s="69"/>
      <c r="NA60" s="69"/>
      <c r="NB60" s="69"/>
      <c r="NC60" s="69"/>
      <c r="ND60" s="69"/>
      <c r="NE60" s="69"/>
      <c r="NF60" s="69"/>
      <c r="NG60" s="69"/>
      <c r="NH60" s="69"/>
      <c r="NI60" s="69"/>
      <c r="NJ60" s="69"/>
      <c r="NK60" s="69"/>
      <c r="NL60" s="69"/>
      <c r="NM60" s="69"/>
      <c r="NN60" s="69"/>
      <c r="NO60" s="69"/>
      <c r="NP60" s="69"/>
      <c r="NQ60" s="69"/>
      <c r="NR60" s="69"/>
      <c r="NS60" s="69"/>
      <c r="NT60" s="69"/>
      <c r="NU60" s="69"/>
      <c r="NV60" s="69"/>
      <c r="NW60" s="69"/>
      <c r="NX60" s="69"/>
      <c r="NY60" s="69"/>
      <c r="NZ60" s="69"/>
      <c r="OA60" s="69"/>
      <c r="OB60" s="69"/>
      <c r="OC60" s="69"/>
      <c r="OD60" s="69"/>
      <c r="OE60" s="69"/>
      <c r="OF60" s="69"/>
      <c r="OG60" s="69"/>
      <c r="OH60" s="69"/>
      <c r="OI60" s="69"/>
      <c r="OJ60" s="69"/>
      <c r="OK60" s="69"/>
      <c r="OL60" s="69"/>
      <c r="OM60" s="69"/>
      <c r="ON60" s="69"/>
      <c r="OO60" s="69"/>
      <c r="OP60" s="69"/>
      <c r="OQ60" s="69"/>
      <c r="OR60" s="69"/>
      <c r="OS60" s="69"/>
      <c r="OT60" s="69"/>
      <c r="OU60" s="69"/>
      <c r="OV60" s="69"/>
      <c r="OW60" s="69"/>
      <c r="OX60" s="69"/>
      <c r="OY60" s="69"/>
      <c r="OZ60" s="69"/>
      <c r="PA60" s="69"/>
      <c r="PB60" s="69"/>
      <c r="PC60" s="69"/>
      <c r="PD60" s="69"/>
      <c r="PE60" s="69"/>
      <c r="PF60" s="69"/>
      <c r="PG60" s="69"/>
      <c r="PH60" s="69"/>
      <c r="PI60" s="69"/>
      <c r="PJ60" s="69"/>
      <c r="PK60" s="69"/>
      <c r="PL60" s="69"/>
      <c r="PM60" s="69"/>
      <c r="PN60" s="69"/>
      <c r="PO60" s="69"/>
      <c r="PP60" s="69"/>
      <c r="PQ60" s="69"/>
      <c r="PR60" s="69"/>
      <c r="PS60" s="69"/>
      <c r="PT60" s="69"/>
      <c r="PU60" s="69"/>
      <c r="PV60" s="69"/>
      <c r="PW60" s="69"/>
      <c r="PX60" s="69"/>
      <c r="PY60" s="69"/>
      <c r="PZ60" s="69"/>
      <c r="QA60" s="69"/>
      <c r="QB60" s="69"/>
      <c r="QC60" s="69"/>
      <c r="QD60" s="69"/>
      <c r="QE60" s="69"/>
      <c r="QF60" s="69"/>
      <c r="QG60" s="69"/>
      <c r="QH60" s="69"/>
      <c r="QI60" s="69"/>
      <c r="QJ60" s="69"/>
      <c r="QK60" s="69"/>
      <c r="QL60" s="69"/>
      <c r="QM60" s="69"/>
      <c r="QN60" s="69"/>
      <c r="QO60" s="69"/>
      <c r="QP60" s="69"/>
      <c r="QQ60" s="69"/>
      <c r="QR60" s="69"/>
      <c r="QS60" s="69"/>
      <c r="QT60" s="69"/>
      <c r="QU60" s="69"/>
      <c r="QV60" s="69"/>
      <c r="QW60" s="69"/>
      <c r="QX60" s="69"/>
      <c r="QY60" s="69"/>
      <c r="QZ60" s="69"/>
      <c r="RA60" s="69"/>
      <c r="RB60" s="69"/>
      <c r="RC60" s="69"/>
      <c r="RD60" s="69"/>
      <c r="RE60" s="69"/>
      <c r="RF60" s="69"/>
      <c r="RG60" s="69"/>
      <c r="RH60" s="69"/>
      <c r="RI60" s="69"/>
      <c r="RJ60" s="69"/>
      <c r="RK60" s="69"/>
      <c r="RL60" s="69"/>
      <c r="RM60" s="69"/>
      <c r="RN60" s="69"/>
      <c r="RO60" s="69"/>
      <c r="RP60" s="69"/>
      <c r="RQ60" s="69"/>
      <c r="RR60" s="69"/>
      <c r="RS60" s="69"/>
      <c r="RT60" s="69"/>
      <c r="RU60" s="69"/>
      <c r="RV60" s="69"/>
      <c r="RW60" s="69"/>
      <c r="RX60" s="69"/>
      <c r="RY60" s="69"/>
      <c r="RZ60" s="69"/>
      <c r="SA60" s="69"/>
      <c r="SB60" s="69"/>
      <c r="SC60" s="69"/>
      <c r="SD60" s="69"/>
      <c r="SE60" s="69"/>
      <c r="SF60" s="69"/>
      <c r="SG60" s="69"/>
      <c r="SH60" s="69"/>
      <c r="SI60" s="69"/>
      <c r="SJ60" s="69"/>
      <c r="SK60" s="69"/>
      <c r="SL60" s="69"/>
      <c r="SM60" s="69"/>
      <c r="SN60" s="69"/>
      <c r="SO60" s="69"/>
      <c r="SP60" s="69"/>
      <c r="SQ60" s="69"/>
      <c r="SR60" s="69"/>
      <c r="SS60" s="69"/>
      <c r="ST60" s="69"/>
      <c r="SU60" s="69"/>
      <c r="SV60" s="69"/>
      <c r="SW60" s="69"/>
      <c r="SX60" s="69"/>
      <c r="SY60" s="69"/>
      <c r="SZ60" s="69"/>
      <c r="TA60" s="69"/>
      <c r="TB60" s="69"/>
      <c r="TC60" s="69"/>
      <c r="TD60" s="69"/>
      <c r="TE60" s="69"/>
      <c r="TF60" s="69"/>
      <c r="TG60" s="69"/>
      <c r="TH60" s="69"/>
      <c r="TI60" s="69"/>
      <c r="TJ60" s="69"/>
      <c r="TK60" s="69"/>
      <c r="TL60" s="69"/>
      <c r="TM60" s="69"/>
      <c r="TN60" s="69"/>
      <c r="TO60" s="69"/>
      <c r="TP60" s="69"/>
      <c r="TQ60" s="69"/>
      <c r="TR60" s="69"/>
      <c r="TS60" s="69"/>
      <c r="TT60" s="69"/>
      <c r="TU60" s="69"/>
      <c r="TV60" s="69"/>
      <c r="TW60" s="69"/>
      <c r="TX60" s="69"/>
      <c r="TY60" s="69"/>
      <c r="TZ60" s="69"/>
      <c r="UA60" s="69"/>
      <c r="UB60" s="69"/>
      <c r="UC60" s="69"/>
      <c r="UD60" s="69"/>
      <c r="UE60" s="69"/>
      <c r="UF60" s="69"/>
      <c r="UG60" s="69"/>
      <c r="UH60" s="69"/>
      <c r="UI60" s="69"/>
      <c r="UJ60" s="69"/>
      <c r="UK60" s="69"/>
      <c r="UL60" s="69"/>
      <c r="UM60" s="69"/>
      <c r="UN60" s="69"/>
      <c r="UO60" s="69"/>
      <c r="UP60" s="69"/>
      <c r="UQ60" s="69"/>
      <c r="UR60" s="69"/>
      <c r="US60" s="69"/>
      <c r="UT60" s="69"/>
      <c r="UU60" s="69"/>
      <c r="UV60" s="69"/>
      <c r="UW60" s="69"/>
      <c r="UX60" s="69"/>
      <c r="UY60" s="69"/>
      <c r="UZ60" s="69"/>
      <c r="VA60" s="69"/>
      <c r="VB60" s="69"/>
      <c r="VC60" s="69"/>
      <c r="VD60" s="69"/>
      <c r="VE60" s="69"/>
      <c r="VF60" s="69"/>
      <c r="VG60" s="69"/>
      <c r="VH60" s="69"/>
      <c r="VI60" s="69"/>
      <c r="VJ60" s="69"/>
      <c r="VK60" s="69"/>
      <c r="VL60" s="69"/>
      <c r="VM60" s="69"/>
      <c r="VN60" s="69"/>
      <c r="VO60" s="69"/>
      <c r="VP60" s="69"/>
      <c r="VQ60" s="69"/>
      <c r="VR60" s="69"/>
      <c r="VS60" s="69"/>
      <c r="VT60" s="69"/>
      <c r="VU60" s="69"/>
      <c r="VV60" s="69"/>
      <c r="VW60" s="69"/>
      <c r="VX60" s="69"/>
      <c r="VY60" s="69"/>
      <c r="VZ60" s="69"/>
      <c r="WA60" s="69"/>
      <c r="WB60" s="69"/>
      <c r="WC60" s="69"/>
      <c r="WD60" s="69"/>
      <c r="WE60" s="69"/>
      <c r="WF60" s="69"/>
      <c r="WG60" s="69"/>
      <c r="WH60" s="69"/>
      <c r="WI60" s="69"/>
      <c r="WJ60" s="69"/>
      <c r="WK60" s="69"/>
      <c r="WL60" s="69"/>
      <c r="WM60" s="69"/>
      <c r="WN60" s="69"/>
      <c r="WO60" s="69"/>
      <c r="WP60" s="69"/>
      <c r="WQ60" s="69"/>
      <c r="WR60" s="69"/>
      <c r="WS60" s="69"/>
      <c r="WT60" s="69"/>
      <c r="WU60" s="69"/>
      <c r="WV60" s="69"/>
      <c r="WW60" s="69"/>
      <c r="WX60" s="69"/>
      <c r="WY60" s="69"/>
      <c r="WZ60" s="69"/>
      <c r="XA60" s="69"/>
      <c r="XB60" s="69"/>
      <c r="XC60" s="69"/>
      <c r="XD60" s="69"/>
      <c r="XE60" s="69"/>
      <c r="XF60" s="69"/>
      <c r="XG60" s="69"/>
      <c r="XH60" s="69"/>
      <c r="XI60" s="69"/>
      <c r="XJ60" s="69"/>
      <c r="XK60" s="69"/>
      <c r="XL60" s="69"/>
      <c r="XM60" s="69"/>
      <c r="XN60" s="69"/>
      <c r="XO60" s="69"/>
      <c r="XP60" s="69"/>
      <c r="XQ60" s="69"/>
      <c r="XR60" s="69"/>
      <c r="XS60" s="69"/>
      <c r="XT60" s="69"/>
      <c r="XU60" s="69"/>
      <c r="XV60" s="69"/>
      <c r="XW60" s="69"/>
      <c r="XX60" s="69"/>
      <c r="XY60" s="69"/>
      <c r="XZ60" s="69"/>
      <c r="YA60" s="69"/>
      <c r="YB60" s="69"/>
      <c r="YC60" s="69"/>
      <c r="YD60" s="69"/>
      <c r="YE60" s="69"/>
      <c r="YF60" s="69"/>
      <c r="YG60" s="69"/>
      <c r="YH60" s="69"/>
      <c r="YI60" s="69"/>
      <c r="YJ60" s="69"/>
      <c r="YK60" s="69"/>
      <c r="YL60" s="69"/>
      <c r="YM60" s="69"/>
      <c r="YN60" s="69"/>
      <c r="YO60" s="69"/>
      <c r="YP60" s="69"/>
      <c r="YQ60" s="69"/>
      <c r="YR60" s="69"/>
      <c r="YS60" s="69"/>
      <c r="YT60" s="69"/>
      <c r="YU60" s="69"/>
      <c r="YV60" s="69"/>
      <c r="YW60" s="69"/>
      <c r="YX60" s="69"/>
      <c r="YY60" s="69"/>
      <c r="YZ60" s="69"/>
      <c r="ZA60" s="69"/>
      <c r="ZB60" s="69"/>
      <c r="ZC60" s="69"/>
      <c r="ZD60" s="69"/>
      <c r="ZE60" s="69"/>
      <c r="ZF60" s="69"/>
      <c r="ZG60" s="69"/>
      <c r="ZH60" s="69"/>
      <c r="ZI60" s="69"/>
      <c r="ZJ60" s="69"/>
      <c r="ZK60" s="69"/>
      <c r="ZL60" s="69"/>
      <c r="ZM60" s="69"/>
      <c r="ZN60" s="69"/>
      <c r="ZO60" s="69"/>
      <c r="ZP60" s="69"/>
      <c r="ZQ60" s="69"/>
      <c r="ZR60" s="69"/>
      <c r="ZS60" s="69"/>
      <c r="ZT60" s="69"/>
      <c r="ZU60" s="69"/>
      <c r="ZV60" s="69"/>
      <c r="ZW60" s="69"/>
      <c r="ZX60" s="69"/>
      <c r="ZY60" s="69"/>
      <c r="ZZ60" s="69"/>
      <c r="AAA60" s="69"/>
      <c r="AAB60" s="69"/>
      <c r="AAC60" s="69"/>
      <c r="AAD60" s="69"/>
      <c r="AAE60" s="69"/>
      <c r="AAF60" s="69"/>
      <c r="AAG60" s="69"/>
      <c r="AAH60" s="69"/>
      <c r="AAI60" s="69"/>
      <c r="AAJ60" s="69"/>
      <c r="AAK60" s="69"/>
      <c r="AAL60" s="69"/>
      <c r="AAM60" s="69"/>
      <c r="AAN60" s="69"/>
      <c r="AAO60" s="69"/>
      <c r="AAP60" s="69"/>
      <c r="AAQ60" s="69"/>
      <c r="AAR60" s="69"/>
      <c r="AAS60" s="69"/>
      <c r="AAT60" s="69"/>
      <c r="AAU60" s="69"/>
      <c r="AAV60" s="69"/>
      <c r="AAW60" s="69"/>
      <c r="AAX60" s="69"/>
      <c r="AAY60" s="69"/>
      <c r="AAZ60" s="69"/>
      <c r="ABA60" s="69"/>
      <c r="ABB60" s="69"/>
      <c r="ABC60" s="69"/>
      <c r="ABD60" s="69"/>
      <c r="ABE60" s="69"/>
      <c r="ABF60" s="69"/>
      <c r="ABG60" s="69"/>
      <c r="ABH60" s="69"/>
      <c r="ABI60" s="69"/>
      <c r="ABJ60" s="69"/>
      <c r="ABK60" s="69"/>
      <c r="ABL60" s="69"/>
      <c r="ABM60" s="69"/>
      <c r="ABN60" s="69"/>
      <c r="ABO60" s="69"/>
      <c r="ABP60" s="69"/>
      <c r="ABQ60" s="69"/>
      <c r="ABR60" s="69"/>
      <c r="ABS60" s="69"/>
      <c r="ABT60" s="69"/>
      <c r="ABU60" s="69"/>
      <c r="ABV60" s="69"/>
      <c r="ABW60" s="69"/>
      <c r="ABX60" s="69"/>
      <c r="ABY60" s="69"/>
      <c r="ABZ60" s="69"/>
      <c r="ACA60" s="69"/>
      <c r="ACB60" s="69"/>
      <c r="ACC60" s="69"/>
      <c r="ACD60" s="69"/>
      <c r="ACE60" s="69"/>
      <c r="ACF60" s="69"/>
      <c r="ACG60" s="69"/>
      <c r="ACH60" s="69"/>
      <c r="ACI60" s="69"/>
      <c r="ACJ60" s="69"/>
      <c r="ACK60" s="69"/>
      <c r="ACL60" s="69"/>
      <c r="ACM60" s="69"/>
      <c r="ACN60" s="69"/>
      <c r="ACO60" s="69"/>
      <c r="ACP60" s="69"/>
      <c r="ACQ60" s="69"/>
      <c r="ACR60" s="69"/>
      <c r="ACS60" s="69"/>
      <c r="ACT60" s="69"/>
      <c r="ACU60" s="69"/>
      <c r="ACV60" s="69"/>
      <c r="ACW60" s="69"/>
      <c r="ACX60" s="69"/>
      <c r="ACY60" s="69"/>
      <c r="ACZ60" s="69"/>
      <c r="ADA60" s="69"/>
      <c r="ADB60" s="69"/>
      <c r="ADC60" s="69"/>
      <c r="ADD60" s="69"/>
      <c r="ADE60" s="69"/>
      <c r="ADF60" s="69"/>
      <c r="ADG60" s="69"/>
      <c r="ADH60" s="69"/>
      <c r="ADI60" s="69"/>
      <c r="ADJ60" s="69"/>
      <c r="ADK60" s="69"/>
      <c r="ADL60" s="69"/>
      <c r="ADM60" s="69"/>
      <c r="ADN60" s="69"/>
      <c r="ADO60" s="69"/>
      <c r="ADP60" s="69"/>
      <c r="ADQ60" s="69"/>
      <c r="ADR60" s="69"/>
      <c r="ADS60" s="69"/>
      <c r="ADT60" s="69"/>
      <c r="ADU60" s="69"/>
      <c r="ADV60" s="69"/>
      <c r="ADW60" s="69"/>
      <c r="ADX60" s="69"/>
      <c r="ADY60" s="69"/>
      <c r="ADZ60" s="69"/>
      <c r="AEA60" s="69"/>
      <c r="AEB60" s="69"/>
      <c r="AEC60" s="69"/>
      <c r="AED60" s="69"/>
      <c r="AEE60" s="69"/>
      <c r="AEF60" s="69"/>
      <c r="AEG60" s="69"/>
      <c r="AEH60" s="69"/>
    </row>
    <row r="61" spans="1:814" hidden="1" x14ac:dyDescent="0.25">
      <c r="A61" s="69"/>
      <c r="B61" s="68">
        <v>45614</v>
      </c>
      <c r="C61" s="69" t="s">
        <v>63</v>
      </c>
      <c r="D61" s="69" t="s">
        <v>0</v>
      </c>
      <c r="E61" s="69" t="s">
        <v>66</v>
      </c>
      <c r="F61" s="70" t="s">
        <v>139</v>
      </c>
      <c r="G61" s="69" t="s">
        <v>140</v>
      </c>
      <c r="H61" s="70" t="s">
        <v>141</v>
      </c>
      <c r="I61" s="154" t="s">
        <v>620</v>
      </c>
      <c r="J61" s="78">
        <v>29</v>
      </c>
      <c r="K61" s="116">
        <v>51750</v>
      </c>
      <c r="L61" s="73">
        <f t="shared" si="9"/>
        <v>1500750</v>
      </c>
      <c r="M61" s="107" t="s">
        <v>529</v>
      </c>
      <c r="N61" s="69" t="s">
        <v>614</v>
      </c>
      <c r="O61" s="91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  <c r="AA61" s="69"/>
      <c r="AB61" s="69"/>
      <c r="AC61" s="69"/>
      <c r="AD61" s="69"/>
      <c r="AE61" s="69"/>
      <c r="AF61" s="69"/>
      <c r="AG61" s="69"/>
      <c r="AH61" s="69"/>
      <c r="AI61" s="69"/>
      <c r="AJ61" s="69"/>
      <c r="AK61" s="69"/>
      <c r="AL61" s="69"/>
      <c r="AM61" s="69"/>
      <c r="AN61" s="69"/>
      <c r="AO61" s="69"/>
      <c r="AP61" s="69"/>
      <c r="AQ61" s="69"/>
      <c r="AR61" s="69"/>
      <c r="AS61" s="69"/>
      <c r="AT61" s="69"/>
      <c r="AU61" s="69"/>
      <c r="AV61" s="69"/>
      <c r="AW61" s="69"/>
      <c r="AX61" s="69"/>
      <c r="AY61" s="69"/>
      <c r="AZ61" s="69"/>
      <c r="BA61" s="69"/>
      <c r="BB61" s="69"/>
      <c r="BC61" s="69"/>
      <c r="BD61" s="69"/>
      <c r="BE61" s="69"/>
      <c r="BF61" s="69"/>
      <c r="BG61" s="69"/>
      <c r="BH61" s="69"/>
      <c r="BI61" s="69"/>
      <c r="BJ61" s="69"/>
      <c r="BK61" s="69"/>
      <c r="BL61" s="69"/>
      <c r="BM61" s="69"/>
      <c r="BN61" s="69"/>
      <c r="BO61" s="69"/>
      <c r="BP61" s="69"/>
      <c r="BQ61" s="69"/>
      <c r="BR61" s="69"/>
      <c r="BS61" s="69"/>
      <c r="BT61" s="69"/>
      <c r="BU61" s="69"/>
      <c r="BV61" s="69"/>
      <c r="BW61" s="69"/>
      <c r="BX61" s="69"/>
      <c r="BY61" s="69"/>
      <c r="BZ61" s="69"/>
      <c r="CA61" s="69"/>
      <c r="CB61" s="69"/>
      <c r="CC61" s="69"/>
      <c r="CD61" s="69"/>
      <c r="CE61" s="69"/>
      <c r="CF61" s="69"/>
      <c r="CG61" s="69"/>
      <c r="CH61" s="69"/>
      <c r="CI61" s="69"/>
      <c r="CJ61" s="69"/>
      <c r="CK61" s="69"/>
      <c r="CL61" s="69"/>
      <c r="CM61" s="69"/>
      <c r="CN61" s="69"/>
      <c r="CO61" s="69"/>
      <c r="CP61" s="69"/>
      <c r="CQ61" s="69"/>
      <c r="CR61" s="69"/>
      <c r="CS61" s="69"/>
      <c r="CT61" s="69"/>
      <c r="CU61" s="69"/>
      <c r="CV61" s="69"/>
      <c r="CW61" s="69"/>
      <c r="CX61" s="69"/>
      <c r="CY61" s="69"/>
      <c r="CZ61" s="69"/>
      <c r="DA61" s="69"/>
      <c r="DB61" s="69"/>
      <c r="DC61" s="69"/>
      <c r="DD61" s="69"/>
      <c r="DE61" s="69"/>
      <c r="DF61" s="69"/>
      <c r="DG61" s="69"/>
      <c r="DH61" s="69"/>
      <c r="DI61" s="69"/>
      <c r="DJ61" s="69"/>
      <c r="DK61" s="69"/>
      <c r="DL61" s="69"/>
      <c r="DM61" s="69"/>
      <c r="DN61" s="69"/>
      <c r="DO61" s="69"/>
      <c r="DP61" s="69"/>
      <c r="DQ61" s="69"/>
      <c r="DR61" s="69"/>
      <c r="DS61" s="69"/>
      <c r="DT61" s="69"/>
      <c r="DU61" s="69"/>
      <c r="DV61" s="69"/>
      <c r="DW61" s="69"/>
      <c r="DX61" s="69"/>
      <c r="DY61" s="69"/>
      <c r="DZ61" s="69"/>
      <c r="EA61" s="69"/>
      <c r="EB61" s="69"/>
      <c r="EC61" s="69"/>
      <c r="ED61" s="69"/>
      <c r="EE61" s="69"/>
      <c r="EF61" s="69"/>
      <c r="EG61" s="69"/>
      <c r="EH61" s="69"/>
      <c r="EI61" s="69"/>
      <c r="EJ61" s="69"/>
      <c r="EK61" s="69"/>
      <c r="EL61" s="69"/>
      <c r="EM61" s="69"/>
      <c r="EN61" s="69"/>
      <c r="EO61" s="69"/>
      <c r="EP61" s="69"/>
      <c r="EQ61" s="69"/>
      <c r="ER61" s="69"/>
      <c r="ES61" s="69"/>
      <c r="ET61" s="69"/>
      <c r="EU61" s="69"/>
      <c r="EV61" s="69"/>
      <c r="EW61" s="69"/>
      <c r="EX61" s="69"/>
      <c r="EY61" s="69"/>
      <c r="EZ61" s="69"/>
      <c r="FA61" s="69"/>
      <c r="FB61" s="69"/>
      <c r="FC61" s="69"/>
      <c r="FD61" s="69"/>
      <c r="FE61" s="69"/>
      <c r="FF61" s="69"/>
      <c r="FG61" s="69"/>
      <c r="FH61" s="69"/>
      <c r="FI61" s="69"/>
      <c r="FJ61" s="69"/>
      <c r="FK61" s="69"/>
      <c r="FL61" s="69"/>
      <c r="FM61" s="69"/>
      <c r="FN61" s="69"/>
      <c r="FO61" s="69"/>
      <c r="FP61" s="69"/>
      <c r="FQ61" s="69"/>
      <c r="FR61" s="69"/>
      <c r="FS61" s="69"/>
      <c r="FT61" s="69"/>
      <c r="FU61" s="69"/>
      <c r="FV61" s="69"/>
      <c r="FW61" s="69"/>
      <c r="FX61" s="69"/>
      <c r="FY61" s="69"/>
      <c r="FZ61" s="69"/>
      <c r="GA61" s="69"/>
      <c r="GB61" s="69"/>
      <c r="GC61" s="69"/>
      <c r="GD61" s="69"/>
      <c r="GE61" s="69"/>
      <c r="GF61" s="69"/>
      <c r="GG61" s="69"/>
      <c r="GH61" s="69"/>
      <c r="GI61" s="69"/>
      <c r="GJ61" s="69"/>
      <c r="GK61" s="69"/>
      <c r="GL61" s="69"/>
      <c r="GM61" s="69"/>
      <c r="GN61" s="69"/>
      <c r="GO61" s="69"/>
      <c r="GP61" s="69"/>
      <c r="GQ61" s="69"/>
      <c r="GR61" s="69"/>
      <c r="GS61" s="69"/>
      <c r="GT61" s="69"/>
      <c r="GU61" s="69"/>
      <c r="GV61" s="69"/>
      <c r="GW61" s="69"/>
      <c r="GX61" s="69"/>
      <c r="GY61" s="69"/>
      <c r="GZ61" s="69"/>
      <c r="HA61" s="69"/>
      <c r="HB61" s="69"/>
      <c r="HC61" s="69"/>
      <c r="HD61" s="69"/>
      <c r="HE61" s="69"/>
      <c r="HF61" s="69"/>
      <c r="HG61" s="69"/>
      <c r="HH61" s="69"/>
      <c r="HI61" s="69"/>
      <c r="HJ61" s="69"/>
      <c r="HK61" s="69"/>
      <c r="HL61" s="69"/>
      <c r="HM61" s="69"/>
      <c r="HN61" s="69"/>
      <c r="HO61" s="69"/>
      <c r="HP61" s="69"/>
      <c r="HQ61" s="69"/>
      <c r="HR61" s="69"/>
      <c r="HS61" s="69"/>
      <c r="HT61" s="69"/>
      <c r="HU61" s="69"/>
      <c r="HV61" s="69"/>
      <c r="HW61" s="69"/>
      <c r="HX61" s="69"/>
      <c r="HY61" s="69"/>
      <c r="HZ61" s="69"/>
      <c r="IA61" s="69"/>
      <c r="IB61" s="69"/>
      <c r="IC61" s="69"/>
      <c r="ID61" s="69"/>
      <c r="IE61" s="69"/>
      <c r="IF61" s="69"/>
      <c r="IG61" s="69"/>
      <c r="IH61" s="69"/>
      <c r="II61" s="69"/>
      <c r="IJ61" s="69"/>
      <c r="IK61" s="69"/>
      <c r="IL61" s="69"/>
      <c r="IM61" s="69"/>
      <c r="IN61" s="69"/>
      <c r="IO61" s="69"/>
      <c r="IP61" s="69"/>
      <c r="IQ61" s="69"/>
      <c r="IR61" s="69"/>
      <c r="IS61" s="69"/>
      <c r="IT61" s="69"/>
      <c r="IU61" s="69"/>
      <c r="IV61" s="69"/>
      <c r="IW61" s="69"/>
      <c r="IX61" s="69"/>
      <c r="IY61" s="69"/>
      <c r="IZ61" s="69"/>
      <c r="JA61" s="69"/>
      <c r="JB61" s="69"/>
      <c r="JC61" s="69"/>
      <c r="JD61" s="69"/>
      <c r="JE61" s="69"/>
      <c r="JF61" s="69"/>
      <c r="JG61" s="69"/>
      <c r="JH61" s="69"/>
      <c r="JI61" s="69"/>
      <c r="JJ61" s="69"/>
      <c r="JK61" s="69"/>
      <c r="JL61" s="69"/>
      <c r="JM61" s="69"/>
      <c r="JN61" s="69"/>
      <c r="JO61" s="69"/>
      <c r="JP61" s="69"/>
      <c r="JQ61" s="69"/>
      <c r="JR61" s="69"/>
      <c r="JS61" s="69"/>
      <c r="JT61" s="69"/>
      <c r="JU61" s="69"/>
      <c r="JV61" s="69"/>
      <c r="JW61" s="69"/>
      <c r="JX61" s="69"/>
      <c r="JY61" s="69"/>
      <c r="JZ61" s="69"/>
      <c r="KA61" s="69"/>
      <c r="KB61" s="69"/>
      <c r="KC61" s="69"/>
      <c r="KD61" s="69"/>
      <c r="KE61" s="69"/>
      <c r="KF61" s="69"/>
      <c r="KG61" s="69"/>
      <c r="KH61" s="69"/>
      <c r="KI61" s="69"/>
      <c r="KJ61" s="69"/>
      <c r="KK61" s="69"/>
      <c r="KL61" s="69"/>
      <c r="KM61" s="69"/>
      <c r="KN61" s="69"/>
      <c r="KO61" s="69"/>
      <c r="KP61" s="69"/>
      <c r="KQ61" s="69"/>
      <c r="KR61" s="69"/>
      <c r="KS61" s="69"/>
      <c r="KT61" s="69"/>
      <c r="KU61" s="69"/>
      <c r="KV61" s="69"/>
      <c r="KW61" s="69"/>
      <c r="KX61" s="69"/>
      <c r="KY61" s="69"/>
      <c r="KZ61" s="69"/>
      <c r="LA61" s="69"/>
      <c r="LB61" s="69"/>
      <c r="LC61" s="69"/>
      <c r="LD61" s="69"/>
      <c r="LE61" s="69"/>
      <c r="LF61" s="69"/>
      <c r="LG61" s="69"/>
      <c r="LH61" s="69"/>
      <c r="LI61" s="69"/>
      <c r="LJ61" s="69"/>
      <c r="LK61" s="69"/>
      <c r="LL61" s="69"/>
      <c r="LM61" s="69"/>
      <c r="LN61" s="69"/>
      <c r="LO61" s="69"/>
      <c r="LP61" s="69"/>
      <c r="LQ61" s="69"/>
      <c r="LR61" s="69"/>
      <c r="LS61" s="69"/>
      <c r="LT61" s="69"/>
      <c r="LU61" s="69"/>
      <c r="LV61" s="69"/>
      <c r="LW61" s="69"/>
      <c r="LX61" s="69"/>
      <c r="LY61" s="69"/>
      <c r="LZ61" s="69"/>
      <c r="MA61" s="69"/>
      <c r="MB61" s="69"/>
      <c r="MC61" s="69"/>
      <c r="MD61" s="69"/>
      <c r="ME61" s="69"/>
      <c r="MF61" s="69"/>
      <c r="MG61" s="69"/>
      <c r="MH61" s="69"/>
      <c r="MI61" s="69"/>
      <c r="MJ61" s="69"/>
      <c r="MK61" s="69"/>
      <c r="ML61" s="69"/>
      <c r="MM61" s="69"/>
      <c r="MN61" s="69"/>
      <c r="MO61" s="69"/>
      <c r="MP61" s="69"/>
      <c r="MQ61" s="69"/>
      <c r="MR61" s="69"/>
      <c r="MS61" s="69"/>
      <c r="MT61" s="69"/>
      <c r="MU61" s="69"/>
      <c r="MV61" s="69"/>
      <c r="MW61" s="69"/>
      <c r="MX61" s="69"/>
      <c r="MY61" s="69"/>
      <c r="MZ61" s="69"/>
      <c r="NA61" s="69"/>
      <c r="NB61" s="69"/>
      <c r="NC61" s="69"/>
      <c r="ND61" s="69"/>
      <c r="NE61" s="69"/>
      <c r="NF61" s="69"/>
      <c r="NG61" s="69"/>
      <c r="NH61" s="69"/>
      <c r="NI61" s="69"/>
      <c r="NJ61" s="69"/>
      <c r="NK61" s="69"/>
      <c r="NL61" s="69"/>
      <c r="NM61" s="69"/>
      <c r="NN61" s="69"/>
      <c r="NO61" s="69"/>
      <c r="NP61" s="69"/>
      <c r="NQ61" s="69"/>
      <c r="NR61" s="69"/>
      <c r="NS61" s="69"/>
      <c r="NT61" s="69"/>
      <c r="NU61" s="69"/>
      <c r="NV61" s="69"/>
      <c r="NW61" s="69"/>
      <c r="NX61" s="69"/>
      <c r="NY61" s="69"/>
      <c r="NZ61" s="69"/>
      <c r="OA61" s="69"/>
      <c r="OB61" s="69"/>
      <c r="OC61" s="69"/>
      <c r="OD61" s="69"/>
      <c r="OE61" s="69"/>
      <c r="OF61" s="69"/>
      <c r="OG61" s="69"/>
      <c r="OH61" s="69"/>
      <c r="OI61" s="69"/>
      <c r="OJ61" s="69"/>
      <c r="OK61" s="69"/>
      <c r="OL61" s="69"/>
      <c r="OM61" s="69"/>
      <c r="ON61" s="69"/>
      <c r="OO61" s="69"/>
      <c r="OP61" s="69"/>
      <c r="OQ61" s="69"/>
      <c r="OR61" s="69"/>
      <c r="OS61" s="69"/>
      <c r="OT61" s="69"/>
      <c r="OU61" s="69"/>
      <c r="OV61" s="69"/>
      <c r="OW61" s="69"/>
      <c r="OX61" s="69"/>
      <c r="OY61" s="69"/>
      <c r="OZ61" s="69"/>
      <c r="PA61" s="69"/>
      <c r="PB61" s="69"/>
      <c r="PC61" s="69"/>
      <c r="PD61" s="69"/>
      <c r="PE61" s="69"/>
      <c r="PF61" s="69"/>
      <c r="PG61" s="69"/>
      <c r="PH61" s="69"/>
      <c r="PI61" s="69"/>
      <c r="PJ61" s="69"/>
      <c r="PK61" s="69"/>
      <c r="PL61" s="69"/>
      <c r="PM61" s="69"/>
      <c r="PN61" s="69"/>
      <c r="PO61" s="69"/>
      <c r="PP61" s="69"/>
      <c r="PQ61" s="69"/>
      <c r="PR61" s="69"/>
      <c r="PS61" s="69"/>
      <c r="PT61" s="69"/>
      <c r="PU61" s="69"/>
      <c r="PV61" s="69"/>
      <c r="PW61" s="69"/>
      <c r="PX61" s="69"/>
      <c r="PY61" s="69"/>
      <c r="PZ61" s="69"/>
      <c r="QA61" s="69"/>
      <c r="QB61" s="69"/>
      <c r="QC61" s="69"/>
      <c r="QD61" s="69"/>
      <c r="QE61" s="69"/>
      <c r="QF61" s="69"/>
      <c r="QG61" s="69"/>
      <c r="QH61" s="69"/>
      <c r="QI61" s="69"/>
      <c r="QJ61" s="69"/>
      <c r="QK61" s="69"/>
      <c r="QL61" s="69"/>
      <c r="QM61" s="69"/>
      <c r="QN61" s="69"/>
      <c r="QO61" s="69"/>
      <c r="QP61" s="69"/>
      <c r="QQ61" s="69"/>
      <c r="QR61" s="69"/>
      <c r="QS61" s="69"/>
      <c r="QT61" s="69"/>
      <c r="QU61" s="69"/>
      <c r="QV61" s="69"/>
      <c r="QW61" s="69"/>
      <c r="QX61" s="69"/>
      <c r="QY61" s="69"/>
      <c r="QZ61" s="69"/>
      <c r="RA61" s="69"/>
      <c r="RB61" s="69"/>
      <c r="RC61" s="69"/>
      <c r="RD61" s="69"/>
      <c r="RE61" s="69"/>
      <c r="RF61" s="69"/>
      <c r="RG61" s="69"/>
      <c r="RH61" s="69"/>
      <c r="RI61" s="69"/>
      <c r="RJ61" s="69"/>
      <c r="RK61" s="69"/>
      <c r="RL61" s="69"/>
      <c r="RM61" s="69"/>
      <c r="RN61" s="69"/>
      <c r="RO61" s="69"/>
      <c r="RP61" s="69"/>
      <c r="RQ61" s="69"/>
      <c r="RR61" s="69"/>
      <c r="RS61" s="69"/>
      <c r="RT61" s="69"/>
      <c r="RU61" s="69"/>
      <c r="RV61" s="69"/>
      <c r="RW61" s="69"/>
      <c r="RX61" s="69"/>
      <c r="RY61" s="69"/>
      <c r="RZ61" s="69"/>
      <c r="SA61" s="69"/>
      <c r="SB61" s="69"/>
      <c r="SC61" s="69"/>
      <c r="SD61" s="69"/>
      <c r="SE61" s="69"/>
      <c r="SF61" s="69"/>
      <c r="SG61" s="69"/>
      <c r="SH61" s="69"/>
      <c r="SI61" s="69"/>
      <c r="SJ61" s="69"/>
      <c r="SK61" s="69"/>
      <c r="SL61" s="69"/>
      <c r="SM61" s="69"/>
      <c r="SN61" s="69"/>
      <c r="SO61" s="69"/>
      <c r="SP61" s="69"/>
      <c r="SQ61" s="69"/>
      <c r="SR61" s="69"/>
      <c r="SS61" s="69"/>
      <c r="ST61" s="69"/>
      <c r="SU61" s="69"/>
      <c r="SV61" s="69"/>
      <c r="SW61" s="69"/>
      <c r="SX61" s="69"/>
      <c r="SY61" s="69"/>
      <c r="SZ61" s="69"/>
      <c r="TA61" s="69"/>
      <c r="TB61" s="69"/>
      <c r="TC61" s="69"/>
      <c r="TD61" s="69"/>
      <c r="TE61" s="69"/>
      <c r="TF61" s="69"/>
      <c r="TG61" s="69"/>
      <c r="TH61" s="69"/>
      <c r="TI61" s="69"/>
      <c r="TJ61" s="69"/>
      <c r="TK61" s="69"/>
      <c r="TL61" s="69"/>
      <c r="TM61" s="69"/>
      <c r="TN61" s="69"/>
      <c r="TO61" s="69"/>
      <c r="TP61" s="69"/>
      <c r="TQ61" s="69"/>
      <c r="TR61" s="69"/>
      <c r="TS61" s="69"/>
      <c r="TT61" s="69"/>
      <c r="TU61" s="69"/>
      <c r="TV61" s="69"/>
      <c r="TW61" s="69"/>
      <c r="TX61" s="69"/>
      <c r="TY61" s="69"/>
      <c r="TZ61" s="69"/>
      <c r="UA61" s="69"/>
      <c r="UB61" s="69"/>
      <c r="UC61" s="69"/>
      <c r="UD61" s="69"/>
      <c r="UE61" s="69"/>
      <c r="UF61" s="69"/>
      <c r="UG61" s="69"/>
      <c r="UH61" s="69"/>
      <c r="UI61" s="69"/>
      <c r="UJ61" s="69"/>
      <c r="UK61" s="69"/>
      <c r="UL61" s="69"/>
      <c r="UM61" s="69"/>
      <c r="UN61" s="69"/>
      <c r="UO61" s="69"/>
      <c r="UP61" s="69"/>
      <c r="UQ61" s="69"/>
      <c r="UR61" s="69"/>
      <c r="US61" s="69"/>
      <c r="UT61" s="69"/>
      <c r="UU61" s="69"/>
      <c r="UV61" s="69"/>
      <c r="UW61" s="69"/>
      <c r="UX61" s="69"/>
      <c r="UY61" s="69"/>
      <c r="UZ61" s="69"/>
      <c r="VA61" s="69"/>
      <c r="VB61" s="69"/>
      <c r="VC61" s="69"/>
      <c r="VD61" s="69"/>
      <c r="VE61" s="69"/>
      <c r="VF61" s="69"/>
      <c r="VG61" s="69"/>
      <c r="VH61" s="69"/>
      <c r="VI61" s="69"/>
      <c r="VJ61" s="69"/>
      <c r="VK61" s="69"/>
      <c r="VL61" s="69"/>
      <c r="VM61" s="69"/>
      <c r="VN61" s="69"/>
      <c r="VO61" s="69"/>
      <c r="VP61" s="69"/>
      <c r="VQ61" s="69"/>
      <c r="VR61" s="69"/>
      <c r="VS61" s="69"/>
      <c r="VT61" s="69"/>
      <c r="VU61" s="69"/>
      <c r="VV61" s="69"/>
      <c r="VW61" s="69"/>
      <c r="VX61" s="69"/>
      <c r="VY61" s="69"/>
      <c r="VZ61" s="69"/>
      <c r="WA61" s="69"/>
      <c r="WB61" s="69"/>
      <c r="WC61" s="69"/>
      <c r="WD61" s="69"/>
      <c r="WE61" s="69"/>
      <c r="WF61" s="69"/>
      <c r="WG61" s="69"/>
      <c r="WH61" s="69"/>
      <c r="WI61" s="69"/>
      <c r="WJ61" s="69"/>
      <c r="WK61" s="69"/>
      <c r="WL61" s="69"/>
      <c r="WM61" s="69"/>
      <c r="WN61" s="69"/>
      <c r="WO61" s="69"/>
      <c r="WP61" s="69"/>
      <c r="WQ61" s="69"/>
      <c r="WR61" s="69"/>
      <c r="WS61" s="69"/>
      <c r="WT61" s="69"/>
      <c r="WU61" s="69"/>
      <c r="WV61" s="69"/>
      <c r="WW61" s="69"/>
      <c r="WX61" s="69"/>
      <c r="WY61" s="69"/>
      <c r="WZ61" s="69"/>
      <c r="XA61" s="69"/>
      <c r="XB61" s="69"/>
      <c r="XC61" s="69"/>
      <c r="XD61" s="69"/>
      <c r="XE61" s="69"/>
      <c r="XF61" s="69"/>
      <c r="XG61" s="69"/>
      <c r="XH61" s="69"/>
      <c r="XI61" s="69"/>
      <c r="XJ61" s="69"/>
      <c r="XK61" s="69"/>
      <c r="XL61" s="69"/>
      <c r="XM61" s="69"/>
      <c r="XN61" s="69"/>
      <c r="XO61" s="69"/>
      <c r="XP61" s="69"/>
      <c r="XQ61" s="69"/>
      <c r="XR61" s="69"/>
      <c r="XS61" s="69"/>
      <c r="XT61" s="69"/>
      <c r="XU61" s="69"/>
      <c r="XV61" s="69"/>
      <c r="XW61" s="69"/>
      <c r="XX61" s="69"/>
      <c r="XY61" s="69"/>
      <c r="XZ61" s="69"/>
      <c r="YA61" s="69"/>
      <c r="YB61" s="69"/>
      <c r="YC61" s="69"/>
      <c r="YD61" s="69"/>
      <c r="YE61" s="69"/>
      <c r="YF61" s="69"/>
      <c r="YG61" s="69"/>
      <c r="YH61" s="69"/>
      <c r="YI61" s="69"/>
      <c r="YJ61" s="69"/>
      <c r="YK61" s="69"/>
      <c r="YL61" s="69"/>
      <c r="YM61" s="69"/>
      <c r="YN61" s="69"/>
      <c r="YO61" s="69"/>
      <c r="YP61" s="69"/>
      <c r="YQ61" s="69"/>
      <c r="YR61" s="69"/>
      <c r="YS61" s="69"/>
      <c r="YT61" s="69"/>
      <c r="YU61" s="69"/>
      <c r="YV61" s="69"/>
      <c r="YW61" s="69"/>
      <c r="YX61" s="69"/>
      <c r="YY61" s="69"/>
      <c r="YZ61" s="69"/>
      <c r="ZA61" s="69"/>
      <c r="ZB61" s="69"/>
      <c r="ZC61" s="69"/>
      <c r="ZD61" s="69"/>
      <c r="ZE61" s="69"/>
      <c r="ZF61" s="69"/>
      <c r="ZG61" s="69"/>
      <c r="ZH61" s="69"/>
      <c r="ZI61" s="69"/>
      <c r="ZJ61" s="69"/>
      <c r="ZK61" s="69"/>
      <c r="ZL61" s="69"/>
      <c r="ZM61" s="69"/>
      <c r="ZN61" s="69"/>
      <c r="ZO61" s="69"/>
      <c r="ZP61" s="69"/>
      <c r="ZQ61" s="69"/>
      <c r="ZR61" s="69"/>
      <c r="ZS61" s="69"/>
      <c r="ZT61" s="69"/>
      <c r="ZU61" s="69"/>
      <c r="ZV61" s="69"/>
      <c r="ZW61" s="69"/>
      <c r="ZX61" s="69"/>
      <c r="ZY61" s="69"/>
      <c r="ZZ61" s="69"/>
      <c r="AAA61" s="69"/>
      <c r="AAB61" s="69"/>
      <c r="AAC61" s="69"/>
      <c r="AAD61" s="69"/>
      <c r="AAE61" s="69"/>
      <c r="AAF61" s="69"/>
      <c r="AAG61" s="69"/>
      <c r="AAH61" s="69"/>
      <c r="AAI61" s="69"/>
      <c r="AAJ61" s="69"/>
      <c r="AAK61" s="69"/>
      <c r="AAL61" s="69"/>
      <c r="AAM61" s="69"/>
      <c r="AAN61" s="69"/>
      <c r="AAO61" s="69"/>
      <c r="AAP61" s="69"/>
      <c r="AAQ61" s="69"/>
      <c r="AAR61" s="69"/>
      <c r="AAS61" s="69"/>
      <c r="AAT61" s="69"/>
      <c r="AAU61" s="69"/>
      <c r="AAV61" s="69"/>
      <c r="AAW61" s="69"/>
      <c r="AAX61" s="69"/>
      <c r="AAY61" s="69"/>
      <c r="AAZ61" s="69"/>
      <c r="ABA61" s="69"/>
      <c r="ABB61" s="69"/>
      <c r="ABC61" s="69"/>
      <c r="ABD61" s="69"/>
      <c r="ABE61" s="69"/>
      <c r="ABF61" s="69"/>
      <c r="ABG61" s="69"/>
      <c r="ABH61" s="69"/>
      <c r="ABI61" s="69"/>
      <c r="ABJ61" s="69"/>
      <c r="ABK61" s="69"/>
      <c r="ABL61" s="69"/>
      <c r="ABM61" s="69"/>
      <c r="ABN61" s="69"/>
      <c r="ABO61" s="69"/>
      <c r="ABP61" s="69"/>
      <c r="ABQ61" s="69"/>
      <c r="ABR61" s="69"/>
      <c r="ABS61" s="69"/>
      <c r="ABT61" s="69"/>
      <c r="ABU61" s="69"/>
      <c r="ABV61" s="69"/>
      <c r="ABW61" s="69"/>
      <c r="ABX61" s="69"/>
      <c r="ABY61" s="69"/>
      <c r="ABZ61" s="69"/>
      <c r="ACA61" s="69"/>
      <c r="ACB61" s="69"/>
      <c r="ACC61" s="69"/>
      <c r="ACD61" s="69"/>
      <c r="ACE61" s="69"/>
      <c r="ACF61" s="69"/>
      <c r="ACG61" s="69"/>
      <c r="ACH61" s="69"/>
      <c r="ACI61" s="69"/>
      <c r="ACJ61" s="69"/>
      <c r="ACK61" s="69"/>
      <c r="ACL61" s="69"/>
      <c r="ACM61" s="69"/>
      <c r="ACN61" s="69"/>
      <c r="ACO61" s="69"/>
      <c r="ACP61" s="69"/>
      <c r="ACQ61" s="69"/>
      <c r="ACR61" s="69"/>
      <c r="ACS61" s="69"/>
      <c r="ACT61" s="69"/>
      <c r="ACU61" s="69"/>
      <c r="ACV61" s="69"/>
      <c r="ACW61" s="69"/>
      <c r="ACX61" s="69"/>
      <c r="ACY61" s="69"/>
      <c r="ACZ61" s="69"/>
      <c r="ADA61" s="69"/>
      <c r="ADB61" s="69"/>
      <c r="ADC61" s="69"/>
      <c r="ADD61" s="69"/>
      <c r="ADE61" s="69"/>
      <c r="ADF61" s="69"/>
      <c r="ADG61" s="69"/>
      <c r="ADH61" s="69"/>
      <c r="ADI61" s="69"/>
      <c r="ADJ61" s="69"/>
      <c r="ADK61" s="69"/>
      <c r="ADL61" s="69"/>
      <c r="ADM61" s="69"/>
      <c r="ADN61" s="69"/>
      <c r="ADO61" s="69"/>
      <c r="ADP61" s="69"/>
      <c r="ADQ61" s="69"/>
      <c r="ADR61" s="69"/>
      <c r="ADS61" s="69"/>
      <c r="ADT61" s="69"/>
      <c r="ADU61" s="69"/>
      <c r="ADV61" s="69"/>
      <c r="ADW61" s="69"/>
      <c r="ADX61" s="69"/>
      <c r="ADY61" s="69"/>
      <c r="ADZ61" s="69"/>
      <c r="AEA61" s="69"/>
      <c r="AEB61" s="69"/>
      <c r="AEC61" s="69"/>
      <c r="AED61" s="69"/>
      <c r="AEE61" s="69"/>
      <c r="AEF61" s="69"/>
      <c r="AEG61" s="69"/>
      <c r="AEH61" s="69"/>
    </row>
    <row r="62" spans="1:814" hidden="1" x14ac:dyDescent="0.25">
      <c r="B62" s="5">
        <v>44923</v>
      </c>
      <c r="C62" t="s">
        <v>103</v>
      </c>
      <c r="D62" t="s">
        <v>0</v>
      </c>
      <c r="E62" t="s">
        <v>14</v>
      </c>
      <c r="F62" s="3" t="s">
        <v>42</v>
      </c>
      <c r="G62" t="s">
        <v>43</v>
      </c>
      <c r="H62" s="4" t="s">
        <v>44</v>
      </c>
      <c r="I62" s="4" t="s">
        <v>45</v>
      </c>
      <c r="J62" s="8">
        <v>-8</v>
      </c>
      <c r="K62" s="48">
        <v>73331</v>
      </c>
      <c r="L62" s="17">
        <f t="shared" si="9"/>
        <v>-586648</v>
      </c>
      <c r="O62">
        <v>20220040</v>
      </c>
      <c r="P62" t="s">
        <v>282</v>
      </c>
      <c r="R62" t="s">
        <v>280</v>
      </c>
    </row>
    <row r="63" spans="1:814" ht="22.5" hidden="1" customHeight="1" x14ac:dyDescent="0.25">
      <c r="B63" s="5">
        <v>44923</v>
      </c>
      <c r="C63" t="s">
        <v>103</v>
      </c>
      <c r="D63" t="s">
        <v>0</v>
      </c>
      <c r="E63" t="s">
        <v>14</v>
      </c>
      <c r="F63" s="3" t="s">
        <v>48</v>
      </c>
      <c r="G63" t="s">
        <v>49</v>
      </c>
      <c r="H63" s="4" t="s">
        <v>50</v>
      </c>
      <c r="I63" s="4" t="s">
        <v>52</v>
      </c>
      <c r="J63" s="8">
        <v>-1</v>
      </c>
      <c r="K63" s="48">
        <v>73331</v>
      </c>
      <c r="L63" s="17">
        <f t="shared" si="9"/>
        <v>-73331</v>
      </c>
      <c r="O63">
        <v>20220040</v>
      </c>
      <c r="P63" t="s">
        <v>282</v>
      </c>
      <c r="R63" t="s">
        <v>280</v>
      </c>
    </row>
    <row r="64" spans="1:814" hidden="1" x14ac:dyDescent="0.25">
      <c r="B64" s="5">
        <v>44938</v>
      </c>
      <c r="C64" t="s">
        <v>121</v>
      </c>
      <c r="D64" t="s">
        <v>0</v>
      </c>
      <c r="E64" t="s">
        <v>66</v>
      </c>
      <c r="F64" s="4" t="s">
        <v>86</v>
      </c>
      <c r="G64" t="s">
        <v>87</v>
      </c>
      <c r="H64" s="4" t="s">
        <v>50</v>
      </c>
      <c r="I64" s="4" t="s">
        <v>90</v>
      </c>
      <c r="J64" s="8">
        <v>-1</v>
      </c>
      <c r="K64" s="48">
        <v>61600</v>
      </c>
      <c r="L64" s="17">
        <f t="shared" si="9"/>
        <v>-61600</v>
      </c>
      <c r="O64"/>
      <c r="Q64" t="s">
        <v>124</v>
      </c>
    </row>
    <row r="65" spans="2:17" hidden="1" x14ac:dyDescent="0.25">
      <c r="B65" s="5">
        <v>44938</v>
      </c>
      <c r="C65" t="s">
        <v>121</v>
      </c>
      <c r="D65" t="s">
        <v>0</v>
      </c>
      <c r="E65" t="s">
        <v>66</v>
      </c>
      <c r="F65" s="4" t="s">
        <v>86</v>
      </c>
      <c r="G65" t="s">
        <v>87</v>
      </c>
      <c r="H65" s="4" t="s">
        <v>50</v>
      </c>
      <c r="I65" s="4" t="s">
        <v>88</v>
      </c>
      <c r="J65" s="8">
        <v>-1</v>
      </c>
      <c r="K65" s="48">
        <v>61600</v>
      </c>
      <c r="L65" s="17">
        <f t="shared" si="9"/>
        <v>-61600</v>
      </c>
      <c r="O65"/>
      <c r="Q65" t="s">
        <v>124</v>
      </c>
    </row>
    <row r="66" spans="2:17" hidden="1" x14ac:dyDescent="0.25">
      <c r="B66" s="5">
        <v>44939</v>
      </c>
      <c r="C66" t="s">
        <v>121</v>
      </c>
      <c r="D66" t="s">
        <v>0</v>
      </c>
      <c r="E66" t="s">
        <v>66</v>
      </c>
      <c r="F66" s="4" t="s">
        <v>86</v>
      </c>
      <c r="G66" t="s">
        <v>87</v>
      </c>
      <c r="H66" s="4" t="s">
        <v>50</v>
      </c>
      <c r="I66" s="4" t="s">
        <v>123</v>
      </c>
      <c r="J66" s="8">
        <v>2</v>
      </c>
      <c r="K66" s="48">
        <v>61600</v>
      </c>
      <c r="L66" s="17">
        <f t="shared" si="9"/>
        <v>123200</v>
      </c>
      <c r="O66"/>
      <c r="Q66" t="s">
        <v>124</v>
      </c>
    </row>
    <row r="67" spans="2:17" hidden="1" x14ac:dyDescent="0.25">
      <c r="B67" s="5">
        <v>44943</v>
      </c>
      <c r="C67" t="s">
        <v>120</v>
      </c>
      <c r="D67" t="s">
        <v>4</v>
      </c>
      <c r="E67" t="s">
        <v>14</v>
      </c>
      <c r="F67" s="4">
        <v>3318225</v>
      </c>
      <c r="G67" t="s">
        <v>148</v>
      </c>
      <c r="H67" s="4" t="s">
        <v>148</v>
      </c>
      <c r="I67" s="4" t="s">
        <v>138</v>
      </c>
      <c r="J67" s="8">
        <v>-4</v>
      </c>
      <c r="K67" s="29">
        <v>153420.53519000002</v>
      </c>
      <c r="L67" s="35">
        <f t="shared" si="9"/>
        <v>-613682.1407600001</v>
      </c>
      <c r="M67" s="104" t="s">
        <v>529</v>
      </c>
      <c r="O67"/>
      <c r="P67" t="s">
        <v>272</v>
      </c>
    </row>
    <row r="68" spans="2:17" hidden="1" x14ac:dyDescent="0.25">
      <c r="B68" s="5">
        <v>44952</v>
      </c>
      <c r="C68" t="s">
        <v>121</v>
      </c>
      <c r="D68" t="s">
        <v>0</v>
      </c>
      <c r="E68" t="s">
        <v>66</v>
      </c>
      <c r="F68" s="4" t="s">
        <v>78</v>
      </c>
      <c r="G68" t="s">
        <v>79</v>
      </c>
      <c r="H68" s="4" t="s">
        <v>80</v>
      </c>
      <c r="I68" s="4" t="s">
        <v>143</v>
      </c>
      <c r="J68" s="8">
        <v>2</v>
      </c>
      <c r="K68" s="48">
        <v>51750</v>
      </c>
      <c r="L68" s="17">
        <f t="shared" ref="L68:L73" si="10">+K68*J68</f>
        <v>103500</v>
      </c>
      <c r="O68"/>
      <c r="Q68" t="s">
        <v>132</v>
      </c>
    </row>
    <row r="69" spans="2:17" hidden="1" x14ac:dyDescent="0.25">
      <c r="B69" s="5">
        <v>44952</v>
      </c>
      <c r="C69" t="s">
        <v>121</v>
      </c>
      <c r="D69" t="s">
        <v>0</v>
      </c>
      <c r="E69" t="s">
        <v>66</v>
      </c>
      <c r="F69" s="4" t="s">
        <v>78</v>
      </c>
      <c r="G69" t="s">
        <v>79</v>
      </c>
      <c r="H69" s="4" t="s">
        <v>80</v>
      </c>
      <c r="I69" s="4" t="s">
        <v>144</v>
      </c>
      <c r="J69" s="8">
        <v>2</v>
      </c>
      <c r="K69" s="48">
        <v>51750</v>
      </c>
      <c r="L69" s="17">
        <f t="shared" si="10"/>
        <v>103500</v>
      </c>
      <c r="O69"/>
      <c r="Q69" t="s">
        <v>132</v>
      </c>
    </row>
    <row r="70" spans="2:17" hidden="1" x14ac:dyDescent="0.25">
      <c r="B70" s="5">
        <v>44952</v>
      </c>
      <c r="C70" t="s">
        <v>121</v>
      </c>
      <c r="D70" t="s">
        <v>0</v>
      </c>
      <c r="E70" t="s">
        <v>66</v>
      </c>
      <c r="F70" s="4" t="s">
        <v>78</v>
      </c>
      <c r="G70" t="s">
        <v>79</v>
      </c>
      <c r="H70" s="4" t="s">
        <v>80</v>
      </c>
      <c r="I70" s="4" t="s">
        <v>145</v>
      </c>
      <c r="J70" s="8">
        <v>1</v>
      </c>
      <c r="K70" s="48">
        <v>51750</v>
      </c>
      <c r="L70" s="17">
        <f t="shared" si="10"/>
        <v>51750</v>
      </c>
      <c r="O70"/>
      <c r="Q70" t="s">
        <v>132</v>
      </c>
    </row>
    <row r="71" spans="2:17" hidden="1" x14ac:dyDescent="0.25">
      <c r="B71" s="5">
        <v>44952</v>
      </c>
      <c r="C71" t="s">
        <v>169</v>
      </c>
      <c r="D71" t="s">
        <v>0</v>
      </c>
      <c r="E71" t="s">
        <v>66</v>
      </c>
      <c r="F71" s="4" t="s">
        <v>78</v>
      </c>
      <c r="G71" t="s">
        <v>79</v>
      </c>
      <c r="H71" s="4" t="s">
        <v>80</v>
      </c>
      <c r="I71" s="4" t="s">
        <v>143</v>
      </c>
      <c r="J71" s="8">
        <v>-2</v>
      </c>
      <c r="K71" s="48">
        <v>51750</v>
      </c>
      <c r="L71" s="17">
        <f t="shared" si="10"/>
        <v>-103500</v>
      </c>
      <c r="O71"/>
      <c r="P71" t="s">
        <v>213</v>
      </c>
    </row>
    <row r="72" spans="2:17" hidden="1" x14ac:dyDescent="0.25">
      <c r="B72" s="5">
        <v>44952</v>
      </c>
      <c r="C72" t="s">
        <v>169</v>
      </c>
      <c r="D72" t="s">
        <v>0</v>
      </c>
      <c r="E72" t="s">
        <v>66</v>
      </c>
      <c r="F72" s="4" t="s">
        <v>78</v>
      </c>
      <c r="G72" t="s">
        <v>79</v>
      </c>
      <c r="H72" s="4" t="s">
        <v>80</v>
      </c>
      <c r="I72" s="4" t="s">
        <v>144</v>
      </c>
      <c r="J72" s="8">
        <v>-2</v>
      </c>
      <c r="K72" s="48">
        <v>51750</v>
      </c>
      <c r="L72" s="17">
        <f t="shared" si="10"/>
        <v>-103500</v>
      </c>
      <c r="O72"/>
      <c r="P72" t="s">
        <v>213</v>
      </c>
    </row>
    <row r="73" spans="2:17" hidden="1" x14ac:dyDescent="0.25">
      <c r="B73" s="5">
        <v>44952</v>
      </c>
      <c r="C73" t="s">
        <v>169</v>
      </c>
      <c r="D73" t="s">
        <v>0</v>
      </c>
      <c r="E73" t="s">
        <v>66</v>
      </c>
      <c r="F73" s="4" t="s">
        <v>78</v>
      </c>
      <c r="G73" t="s">
        <v>79</v>
      </c>
      <c r="H73" s="4" t="s">
        <v>80</v>
      </c>
      <c r="I73" s="4" t="s">
        <v>145</v>
      </c>
      <c r="J73" s="8">
        <v>-1</v>
      </c>
      <c r="K73" s="48">
        <v>51750</v>
      </c>
      <c r="L73" s="17">
        <f t="shared" si="10"/>
        <v>-51750</v>
      </c>
      <c r="O73"/>
      <c r="P73" t="s">
        <v>213</v>
      </c>
    </row>
    <row r="74" spans="2:17" hidden="1" x14ac:dyDescent="0.25">
      <c r="B74" s="5">
        <v>44960</v>
      </c>
      <c r="C74" t="s">
        <v>63</v>
      </c>
      <c r="D74" t="s">
        <v>4</v>
      </c>
      <c r="E74" t="s">
        <v>14</v>
      </c>
      <c r="F74" s="4">
        <v>3308050</v>
      </c>
      <c r="G74" t="s">
        <v>137</v>
      </c>
      <c r="H74" s="4" t="s">
        <v>137</v>
      </c>
      <c r="I74" s="4" t="s">
        <v>138</v>
      </c>
      <c r="J74" s="8">
        <v>48</v>
      </c>
      <c r="K74" s="50">
        <v>505243.49166666658</v>
      </c>
      <c r="L74" s="35">
        <f t="shared" ref="L74:L105" si="11">+J74*K74</f>
        <v>24251687.599999994</v>
      </c>
      <c r="M74" s="104" t="s">
        <v>529</v>
      </c>
      <c r="N74" t="s">
        <v>224</v>
      </c>
      <c r="O74"/>
    </row>
    <row r="75" spans="2:17" hidden="1" x14ac:dyDescent="0.25">
      <c r="B75" s="5">
        <v>44960</v>
      </c>
      <c r="C75" t="s">
        <v>63</v>
      </c>
      <c r="D75" t="s">
        <v>0</v>
      </c>
      <c r="E75" t="s">
        <v>14</v>
      </c>
      <c r="F75" s="3" t="s">
        <v>54</v>
      </c>
      <c r="G75" t="s">
        <v>55</v>
      </c>
      <c r="H75" s="4" t="s">
        <v>56</v>
      </c>
      <c r="I75" s="4" t="s">
        <v>134</v>
      </c>
      <c r="J75" s="8">
        <f>21+50+13+16</f>
        <v>100</v>
      </c>
      <c r="K75" s="50">
        <v>84287.164444444439</v>
      </c>
      <c r="L75" s="35">
        <f t="shared" si="11"/>
        <v>8428716.444444444</v>
      </c>
      <c r="M75" s="104" t="s">
        <v>529</v>
      </c>
      <c r="N75" t="s">
        <v>224</v>
      </c>
      <c r="O75"/>
    </row>
    <row r="76" spans="2:17" hidden="1" x14ac:dyDescent="0.25">
      <c r="B76" s="5">
        <v>44960</v>
      </c>
      <c r="C76" t="s">
        <v>63</v>
      </c>
      <c r="D76" t="s">
        <v>0</v>
      </c>
      <c r="E76" t="s">
        <v>14</v>
      </c>
      <c r="F76" s="3" t="s">
        <v>58</v>
      </c>
      <c r="G76" t="s">
        <v>59</v>
      </c>
      <c r="H76" s="4" t="s">
        <v>60</v>
      </c>
      <c r="I76" s="4" t="s">
        <v>135</v>
      </c>
      <c r="J76" s="8">
        <v>50</v>
      </c>
      <c r="K76" s="50">
        <v>84287.164444444439</v>
      </c>
      <c r="L76" s="35">
        <f t="shared" si="11"/>
        <v>4214358.222222222</v>
      </c>
      <c r="M76" s="104" t="s">
        <v>529</v>
      </c>
      <c r="N76" t="s">
        <v>224</v>
      </c>
      <c r="O76"/>
    </row>
    <row r="77" spans="2:17" hidden="1" x14ac:dyDescent="0.25">
      <c r="B77" s="5">
        <v>44960</v>
      </c>
      <c r="C77" t="s">
        <v>63</v>
      </c>
      <c r="D77" t="s">
        <v>0</v>
      </c>
      <c r="E77" t="s">
        <v>14</v>
      </c>
      <c r="F77" s="3" t="s">
        <v>25</v>
      </c>
      <c r="G77" t="s">
        <v>26</v>
      </c>
      <c r="H77" s="4" t="s">
        <v>27</v>
      </c>
      <c r="I77" s="4" t="s">
        <v>127</v>
      </c>
      <c r="J77" s="8">
        <v>1</v>
      </c>
      <c r="K77" s="50">
        <v>65949.40444444443</v>
      </c>
      <c r="L77" s="35">
        <f t="shared" si="11"/>
        <v>65949.40444444443</v>
      </c>
      <c r="M77" s="104"/>
      <c r="N77" t="s">
        <v>224</v>
      </c>
      <c r="O77"/>
    </row>
    <row r="78" spans="2:17" hidden="1" x14ac:dyDescent="0.25">
      <c r="B78" s="5">
        <v>44960</v>
      </c>
      <c r="C78" t="s">
        <v>63</v>
      </c>
      <c r="D78" t="s">
        <v>0</v>
      </c>
      <c r="E78" t="s">
        <v>14</v>
      </c>
      <c r="F78" s="3" t="s">
        <v>25</v>
      </c>
      <c r="G78" t="s">
        <v>26</v>
      </c>
      <c r="H78" s="4" t="s">
        <v>27</v>
      </c>
      <c r="I78" s="4" t="s">
        <v>127</v>
      </c>
      <c r="J78" s="8">
        <v>34</v>
      </c>
      <c r="K78" s="50">
        <v>65949.40444444443</v>
      </c>
      <c r="L78" s="35">
        <f t="shared" si="11"/>
        <v>2242279.7511111107</v>
      </c>
      <c r="M78" s="104"/>
      <c r="N78" t="s">
        <v>224</v>
      </c>
      <c r="O78"/>
    </row>
    <row r="79" spans="2:17" s="69" customFormat="1" hidden="1" x14ac:dyDescent="0.25">
      <c r="B79" s="68">
        <v>44960</v>
      </c>
      <c r="C79" s="69" t="s">
        <v>63</v>
      </c>
      <c r="D79" s="69" t="s">
        <v>0</v>
      </c>
      <c r="E79" s="69" t="s">
        <v>14</v>
      </c>
      <c r="F79" s="120" t="s">
        <v>25</v>
      </c>
      <c r="G79" s="69" t="s">
        <v>26</v>
      </c>
      <c r="H79" s="70" t="s">
        <v>27</v>
      </c>
      <c r="I79" s="144" t="s">
        <v>29</v>
      </c>
      <c r="J79" s="71">
        <v>35</v>
      </c>
      <c r="K79" s="143">
        <v>65949.40444444443</v>
      </c>
      <c r="L79" s="73">
        <f t="shared" si="11"/>
        <v>2308229.1555555551</v>
      </c>
      <c r="M79" s="107"/>
      <c r="N79" s="69" t="s">
        <v>224</v>
      </c>
    </row>
    <row r="80" spans="2:17" hidden="1" x14ac:dyDescent="0.25">
      <c r="B80" s="5">
        <v>44960</v>
      </c>
      <c r="C80" t="s">
        <v>63</v>
      </c>
      <c r="D80" t="s">
        <v>0</v>
      </c>
      <c r="E80" t="s">
        <v>14</v>
      </c>
      <c r="F80" s="3" t="s">
        <v>35</v>
      </c>
      <c r="G80" t="s">
        <v>36</v>
      </c>
      <c r="H80" s="4" t="s">
        <v>37</v>
      </c>
      <c r="I80" s="4" t="s">
        <v>131</v>
      </c>
      <c r="J80" s="8">
        <v>60</v>
      </c>
      <c r="K80" s="50">
        <v>65949.40444444443</v>
      </c>
      <c r="L80" s="35">
        <f t="shared" si="11"/>
        <v>3956964.2666666657</v>
      </c>
      <c r="M80" s="104"/>
      <c r="N80" t="s">
        <v>224</v>
      </c>
      <c r="O80"/>
    </row>
    <row r="81" spans="2:18" hidden="1" x14ac:dyDescent="0.25">
      <c r="B81" s="5">
        <v>44903</v>
      </c>
      <c r="C81" t="s">
        <v>20</v>
      </c>
      <c r="D81" t="s">
        <v>0</v>
      </c>
      <c r="E81" t="s">
        <v>14</v>
      </c>
      <c r="F81" s="3" t="s">
        <v>39</v>
      </c>
      <c r="G81" t="s">
        <v>40</v>
      </c>
      <c r="H81" s="4" t="s">
        <v>41</v>
      </c>
      <c r="I81" s="4" t="s">
        <v>30</v>
      </c>
      <c r="J81" s="8">
        <v>3</v>
      </c>
      <c r="K81" s="48">
        <v>73331</v>
      </c>
      <c r="L81" s="17">
        <f t="shared" si="11"/>
        <v>219993</v>
      </c>
      <c r="M81" s="102" t="s">
        <v>529</v>
      </c>
      <c r="O81"/>
    </row>
    <row r="82" spans="2:18" hidden="1" x14ac:dyDescent="0.25">
      <c r="B82" s="5">
        <v>44909</v>
      </c>
      <c r="C82" t="s">
        <v>121</v>
      </c>
      <c r="D82" t="s">
        <v>0</v>
      </c>
      <c r="E82" t="s">
        <v>14</v>
      </c>
      <c r="F82" s="3" t="s">
        <v>39</v>
      </c>
      <c r="G82" t="s">
        <v>40</v>
      </c>
      <c r="H82" s="4" t="s">
        <v>41</v>
      </c>
      <c r="I82" s="4" t="s">
        <v>64</v>
      </c>
      <c r="J82" s="8">
        <v>12</v>
      </c>
      <c r="K82" s="48">
        <v>73331</v>
      </c>
      <c r="L82" s="17">
        <f t="shared" si="11"/>
        <v>879972</v>
      </c>
      <c r="O82"/>
      <c r="Q82" t="s">
        <v>132</v>
      </c>
    </row>
    <row r="83" spans="2:18" hidden="1" x14ac:dyDescent="0.25">
      <c r="B83" s="5">
        <v>44960</v>
      </c>
      <c r="C83" t="s">
        <v>103</v>
      </c>
      <c r="D83" t="s">
        <v>0</v>
      </c>
      <c r="E83" t="s">
        <v>14</v>
      </c>
      <c r="F83" s="3" t="s">
        <v>54</v>
      </c>
      <c r="G83" t="s">
        <v>55</v>
      </c>
      <c r="H83" s="4" t="s">
        <v>56</v>
      </c>
      <c r="I83" s="4" t="s">
        <v>57</v>
      </c>
      <c r="J83" s="8">
        <v>-10</v>
      </c>
      <c r="K83" s="48">
        <v>73331</v>
      </c>
      <c r="L83" s="17">
        <f t="shared" si="11"/>
        <v>-733310</v>
      </c>
      <c r="M83" s="102" t="s">
        <v>529</v>
      </c>
      <c r="O83">
        <v>20230026</v>
      </c>
      <c r="P83" t="s">
        <v>136</v>
      </c>
      <c r="R83" t="s">
        <v>279</v>
      </c>
    </row>
    <row r="84" spans="2:18" hidden="1" x14ac:dyDescent="0.25">
      <c r="B84" s="5">
        <v>44960</v>
      </c>
      <c r="C84" t="s">
        <v>103</v>
      </c>
      <c r="D84" t="s">
        <v>0</v>
      </c>
      <c r="E84" t="s">
        <v>14</v>
      </c>
      <c r="F84" s="3" t="s">
        <v>58</v>
      </c>
      <c r="G84" t="s">
        <v>59</v>
      </c>
      <c r="H84" s="4" t="s">
        <v>60</v>
      </c>
      <c r="I84" s="4" t="s">
        <v>61</v>
      </c>
      <c r="J84" s="8">
        <v>-10</v>
      </c>
      <c r="K84" s="48">
        <v>73331</v>
      </c>
      <c r="L84" s="17">
        <f t="shared" si="11"/>
        <v>-733310</v>
      </c>
      <c r="M84" s="102" t="s">
        <v>529</v>
      </c>
      <c r="O84">
        <v>20230026</v>
      </c>
      <c r="P84" t="s">
        <v>136</v>
      </c>
      <c r="R84" t="s">
        <v>279</v>
      </c>
    </row>
    <row r="85" spans="2:18" hidden="1" x14ac:dyDescent="0.25">
      <c r="B85" s="5">
        <v>44960</v>
      </c>
      <c r="C85" t="s">
        <v>103</v>
      </c>
      <c r="D85" t="s">
        <v>0</v>
      </c>
      <c r="E85" t="s">
        <v>14</v>
      </c>
      <c r="F85" s="3" t="s">
        <v>25</v>
      </c>
      <c r="G85" t="s">
        <v>26</v>
      </c>
      <c r="H85" s="4" t="s">
        <v>27</v>
      </c>
      <c r="I85" s="4" t="s">
        <v>127</v>
      </c>
      <c r="J85" s="8">
        <v>-1</v>
      </c>
      <c r="K85" s="50">
        <v>65949.40444444443</v>
      </c>
      <c r="L85" s="35">
        <f t="shared" si="11"/>
        <v>-65949.40444444443</v>
      </c>
      <c r="M85" s="104"/>
      <c r="O85">
        <v>20230026</v>
      </c>
      <c r="P85" t="s">
        <v>136</v>
      </c>
      <c r="R85" t="s">
        <v>279</v>
      </c>
    </row>
    <row r="86" spans="2:18" hidden="1" x14ac:dyDescent="0.25">
      <c r="B86" s="5">
        <v>44960</v>
      </c>
      <c r="C86" t="s">
        <v>103</v>
      </c>
      <c r="D86" t="s">
        <v>0</v>
      </c>
      <c r="E86" t="s">
        <v>14</v>
      </c>
      <c r="F86" s="3" t="s">
        <v>25</v>
      </c>
      <c r="G86" t="s">
        <v>26</v>
      </c>
      <c r="H86" s="4" t="s">
        <v>27</v>
      </c>
      <c r="I86" s="4" t="s">
        <v>28</v>
      </c>
      <c r="J86" s="8">
        <v>-3</v>
      </c>
      <c r="K86" s="48">
        <v>73331</v>
      </c>
      <c r="L86" s="17">
        <f t="shared" si="11"/>
        <v>-219993</v>
      </c>
      <c r="O86">
        <v>20230026</v>
      </c>
      <c r="P86" t="s">
        <v>136</v>
      </c>
      <c r="R86" t="s">
        <v>279</v>
      </c>
    </row>
    <row r="87" spans="2:18" hidden="1" x14ac:dyDescent="0.25">
      <c r="B87" s="5">
        <v>44960</v>
      </c>
      <c r="C87" t="s">
        <v>103</v>
      </c>
      <c r="D87" t="s">
        <v>0</v>
      </c>
      <c r="E87" t="s">
        <v>14</v>
      </c>
      <c r="F87" s="3" t="s">
        <v>25</v>
      </c>
      <c r="G87" t="s">
        <v>26</v>
      </c>
      <c r="H87" s="4" t="s">
        <v>27</v>
      </c>
      <c r="I87" s="4" t="s">
        <v>29</v>
      </c>
      <c r="J87" s="8">
        <v>-16</v>
      </c>
      <c r="K87" s="48">
        <v>73331</v>
      </c>
      <c r="L87" s="17">
        <f t="shared" si="11"/>
        <v>-1173296</v>
      </c>
      <c r="O87">
        <v>20230026</v>
      </c>
      <c r="P87" t="s">
        <v>136</v>
      </c>
      <c r="R87" t="s">
        <v>279</v>
      </c>
    </row>
    <row r="88" spans="2:18" hidden="1" x14ac:dyDescent="0.25">
      <c r="B88" s="5">
        <v>44923</v>
      </c>
      <c r="C88" t="s">
        <v>103</v>
      </c>
      <c r="D88" t="s">
        <v>0</v>
      </c>
      <c r="E88" t="s">
        <v>14</v>
      </c>
      <c r="F88" s="3" t="s">
        <v>39</v>
      </c>
      <c r="G88" t="s">
        <v>40</v>
      </c>
      <c r="H88" s="4" t="s">
        <v>41</v>
      </c>
      <c r="I88" s="4" t="s">
        <v>30</v>
      </c>
      <c r="J88" s="8">
        <v>-3</v>
      </c>
      <c r="K88" s="48">
        <v>73331</v>
      </c>
      <c r="L88" s="17">
        <f t="shared" si="11"/>
        <v>-219993</v>
      </c>
      <c r="M88" s="102" t="s">
        <v>529</v>
      </c>
      <c r="O88">
        <v>20220040</v>
      </c>
      <c r="P88" t="s">
        <v>282</v>
      </c>
      <c r="R88" t="s">
        <v>280</v>
      </c>
    </row>
    <row r="89" spans="2:18" hidden="1" x14ac:dyDescent="0.25">
      <c r="B89" s="5">
        <v>44923</v>
      </c>
      <c r="C89" t="s">
        <v>103</v>
      </c>
      <c r="D89" t="s">
        <v>0</v>
      </c>
      <c r="E89" t="s">
        <v>14</v>
      </c>
      <c r="F89" s="3" t="s">
        <v>39</v>
      </c>
      <c r="G89" t="s">
        <v>40</v>
      </c>
      <c r="H89" s="4" t="s">
        <v>41</v>
      </c>
      <c r="I89" s="4" t="s">
        <v>64</v>
      </c>
      <c r="J89" s="8">
        <v>-12</v>
      </c>
      <c r="K89" s="48">
        <v>73331</v>
      </c>
      <c r="L89" s="17">
        <f t="shared" si="11"/>
        <v>-879972</v>
      </c>
      <c r="O89">
        <v>20220040</v>
      </c>
      <c r="P89" t="s">
        <v>282</v>
      </c>
      <c r="R89" t="s">
        <v>280</v>
      </c>
    </row>
    <row r="90" spans="2:18" hidden="1" x14ac:dyDescent="0.25">
      <c r="B90" s="5">
        <v>44960</v>
      </c>
      <c r="C90" t="s">
        <v>63</v>
      </c>
      <c r="D90" t="s">
        <v>0</v>
      </c>
      <c r="E90" t="s">
        <v>14</v>
      </c>
      <c r="F90" s="3" t="s">
        <v>39</v>
      </c>
      <c r="G90" t="s">
        <v>40</v>
      </c>
      <c r="H90" s="4" t="s">
        <v>41</v>
      </c>
      <c r="I90" s="4" t="s">
        <v>128</v>
      </c>
      <c r="J90" s="8">
        <v>50</v>
      </c>
      <c r="K90" s="50">
        <v>65949.40444444443</v>
      </c>
      <c r="L90" s="35">
        <f t="shared" si="11"/>
        <v>3297470.2222222215</v>
      </c>
      <c r="M90" s="104"/>
      <c r="N90" t="s">
        <v>224</v>
      </c>
      <c r="O90"/>
    </row>
    <row r="91" spans="2:18" hidden="1" x14ac:dyDescent="0.25">
      <c r="B91" s="5">
        <v>44960</v>
      </c>
      <c r="C91" t="s">
        <v>103</v>
      </c>
      <c r="D91" t="s">
        <v>0</v>
      </c>
      <c r="E91" t="s">
        <v>66</v>
      </c>
      <c r="F91" s="4" t="s">
        <v>71</v>
      </c>
      <c r="G91" t="s">
        <v>72</v>
      </c>
      <c r="H91" s="4" t="s">
        <v>27</v>
      </c>
      <c r="I91" s="4" t="s">
        <v>73</v>
      </c>
      <c r="J91" s="8">
        <v>-24</v>
      </c>
      <c r="K91" s="48">
        <v>61600</v>
      </c>
      <c r="L91" s="17">
        <f t="shared" si="11"/>
        <v>-1478400</v>
      </c>
      <c r="O91">
        <v>20230027</v>
      </c>
      <c r="P91" t="s">
        <v>126</v>
      </c>
      <c r="R91" t="s">
        <v>279</v>
      </c>
    </row>
    <row r="92" spans="2:18" hidden="1" x14ac:dyDescent="0.25">
      <c r="B92" s="5">
        <v>44960</v>
      </c>
      <c r="C92" t="s">
        <v>103</v>
      </c>
      <c r="D92" t="s">
        <v>0</v>
      </c>
      <c r="E92" t="s">
        <v>66</v>
      </c>
      <c r="F92" s="4" t="s">
        <v>71</v>
      </c>
      <c r="G92" t="s">
        <v>72</v>
      </c>
      <c r="H92" s="4" t="s">
        <v>27</v>
      </c>
      <c r="I92" s="4" t="s">
        <v>74</v>
      </c>
      <c r="J92" s="8">
        <v>-4</v>
      </c>
      <c r="K92" s="48">
        <v>61600</v>
      </c>
      <c r="L92" s="17">
        <f t="shared" si="11"/>
        <v>-246400</v>
      </c>
      <c r="O92">
        <v>20230027</v>
      </c>
      <c r="P92" t="s">
        <v>126</v>
      </c>
      <c r="R92" t="s">
        <v>279</v>
      </c>
    </row>
    <row r="93" spans="2:18" hidden="1" x14ac:dyDescent="0.25">
      <c r="B93" s="5">
        <v>44960</v>
      </c>
      <c r="C93" t="s">
        <v>103</v>
      </c>
      <c r="D93" t="s">
        <v>0</v>
      </c>
      <c r="E93" t="s">
        <v>66</v>
      </c>
      <c r="F93" s="4" t="s">
        <v>75</v>
      </c>
      <c r="G93" t="s">
        <v>76</v>
      </c>
      <c r="H93" s="4" t="s">
        <v>37</v>
      </c>
      <c r="I93" s="4" t="s">
        <v>77</v>
      </c>
      <c r="J93" s="8">
        <v>-1</v>
      </c>
      <c r="K93" s="48">
        <v>61600</v>
      </c>
      <c r="L93" s="17">
        <f t="shared" si="11"/>
        <v>-61600</v>
      </c>
      <c r="O93">
        <v>20230027</v>
      </c>
      <c r="P93" t="s">
        <v>126</v>
      </c>
      <c r="R93" t="s">
        <v>279</v>
      </c>
    </row>
    <row r="94" spans="2:18" hidden="1" x14ac:dyDescent="0.25">
      <c r="B94" s="5">
        <v>44960</v>
      </c>
      <c r="C94" t="s">
        <v>103</v>
      </c>
      <c r="D94" t="s">
        <v>0</v>
      </c>
      <c r="E94" t="s">
        <v>66</v>
      </c>
      <c r="F94" s="4" t="s">
        <v>86</v>
      </c>
      <c r="G94" t="s">
        <v>87</v>
      </c>
      <c r="H94" s="4" t="s">
        <v>50</v>
      </c>
      <c r="I94" s="4" t="s">
        <v>123</v>
      </c>
      <c r="J94" s="8">
        <v>-2</v>
      </c>
      <c r="K94" s="48">
        <v>61600</v>
      </c>
      <c r="L94" s="17">
        <f t="shared" si="11"/>
        <v>-123200</v>
      </c>
      <c r="O94">
        <v>20230027</v>
      </c>
      <c r="P94" t="s">
        <v>126</v>
      </c>
      <c r="R94" t="s">
        <v>279</v>
      </c>
    </row>
    <row r="95" spans="2:18" hidden="1" x14ac:dyDescent="0.25">
      <c r="B95" s="5">
        <v>44960</v>
      </c>
      <c r="C95" t="s">
        <v>103</v>
      </c>
      <c r="D95" t="s">
        <v>0</v>
      </c>
      <c r="E95" t="s">
        <v>66</v>
      </c>
      <c r="F95" s="4" t="s">
        <v>86</v>
      </c>
      <c r="G95" t="s">
        <v>87</v>
      </c>
      <c r="H95" s="4" t="s">
        <v>50</v>
      </c>
      <c r="I95" s="4" t="s">
        <v>88</v>
      </c>
      <c r="J95" s="8">
        <v>-8</v>
      </c>
      <c r="K95" s="48">
        <v>61600</v>
      </c>
      <c r="L95" s="17">
        <f t="shared" si="11"/>
        <v>-492800</v>
      </c>
      <c r="O95">
        <v>20230027</v>
      </c>
      <c r="P95" t="s">
        <v>126</v>
      </c>
      <c r="R95" t="s">
        <v>279</v>
      </c>
    </row>
    <row r="96" spans="2:18" hidden="1" x14ac:dyDescent="0.25">
      <c r="B96" s="5">
        <v>44960</v>
      </c>
      <c r="C96" t="s">
        <v>103</v>
      </c>
      <c r="D96" t="s">
        <v>0</v>
      </c>
      <c r="E96" t="s">
        <v>66</v>
      </c>
      <c r="F96" s="4" t="s">
        <v>67</v>
      </c>
      <c r="G96" t="s">
        <v>68</v>
      </c>
      <c r="H96" s="4" t="s">
        <v>69</v>
      </c>
      <c r="I96" s="4" t="s">
        <v>70</v>
      </c>
      <c r="J96" s="8">
        <v>-18</v>
      </c>
      <c r="K96" s="48">
        <v>61600</v>
      </c>
      <c r="L96" s="17">
        <f t="shared" si="11"/>
        <v>-1108800</v>
      </c>
      <c r="O96">
        <v>20230027</v>
      </c>
      <c r="P96" t="s">
        <v>126</v>
      </c>
      <c r="R96" t="s">
        <v>279</v>
      </c>
    </row>
    <row r="97" spans="2:18" hidden="1" x14ac:dyDescent="0.25">
      <c r="B97" s="5">
        <v>44960</v>
      </c>
      <c r="C97" t="s">
        <v>103</v>
      </c>
      <c r="D97" t="s">
        <v>0</v>
      </c>
      <c r="E97" t="s">
        <v>66</v>
      </c>
      <c r="F97" s="4" t="s">
        <v>78</v>
      </c>
      <c r="G97" t="s">
        <v>79</v>
      </c>
      <c r="H97" s="4" t="s">
        <v>80</v>
      </c>
      <c r="I97" s="4" t="s">
        <v>81</v>
      </c>
      <c r="J97" s="8">
        <v>-1</v>
      </c>
      <c r="K97" s="48">
        <v>61600</v>
      </c>
      <c r="L97" s="17">
        <f t="shared" si="11"/>
        <v>-61600</v>
      </c>
      <c r="O97">
        <v>20230027</v>
      </c>
      <c r="P97" t="s">
        <v>126</v>
      </c>
      <c r="R97" t="s">
        <v>279</v>
      </c>
    </row>
    <row r="98" spans="2:18" hidden="1" x14ac:dyDescent="0.25">
      <c r="B98" s="5">
        <v>44960</v>
      </c>
      <c r="C98" t="s">
        <v>103</v>
      </c>
      <c r="D98" t="s">
        <v>0</v>
      </c>
      <c r="E98" t="s">
        <v>66</v>
      </c>
      <c r="F98" s="4" t="s">
        <v>78</v>
      </c>
      <c r="G98" t="s">
        <v>79</v>
      </c>
      <c r="H98" s="4" t="s">
        <v>80</v>
      </c>
      <c r="I98" s="4" t="s">
        <v>89</v>
      </c>
      <c r="J98" s="8">
        <v>-2</v>
      </c>
      <c r="K98" s="48">
        <v>61600</v>
      </c>
      <c r="L98" s="17">
        <f t="shared" si="11"/>
        <v>-123200</v>
      </c>
      <c r="O98">
        <v>20230027</v>
      </c>
      <c r="P98" t="s">
        <v>126</v>
      </c>
      <c r="R98" t="s">
        <v>279</v>
      </c>
    </row>
    <row r="99" spans="2:18" hidden="1" x14ac:dyDescent="0.25">
      <c r="B99" s="5">
        <v>44960</v>
      </c>
      <c r="C99" t="s">
        <v>63</v>
      </c>
      <c r="D99" t="s">
        <v>0</v>
      </c>
      <c r="E99" t="s">
        <v>14</v>
      </c>
      <c r="F99" s="3" t="s">
        <v>42</v>
      </c>
      <c r="G99" t="s">
        <v>43</v>
      </c>
      <c r="H99" s="4" t="s">
        <v>44</v>
      </c>
      <c r="I99" s="4" t="s">
        <v>130</v>
      </c>
      <c r="J99" s="8">
        <f>24</f>
        <v>24</v>
      </c>
      <c r="K99" s="50">
        <v>65949.40444444443</v>
      </c>
      <c r="L99" s="35">
        <f t="shared" si="11"/>
        <v>1582785.7066666663</v>
      </c>
      <c r="M99" s="104"/>
      <c r="N99" t="s">
        <v>224</v>
      </c>
      <c r="O99"/>
    </row>
    <row r="100" spans="2:18" hidden="1" x14ac:dyDescent="0.25">
      <c r="B100" s="5">
        <v>44960</v>
      </c>
      <c r="C100" t="s">
        <v>63</v>
      </c>
      <c r="D100" t="s">
        <v>0</v>
      </c>
      <c r="E100" t="s">
        <v>14</v>
      </c>
      <c r="F100" s="3" t="s">
        <v>42</v>
      </c>
      <c r="G100" t="s">
        <v>43</v>
      </c>
      <c r="H100" s="4" t="s">
        <v>44</v>
      </c>
      <c r="I100" s="4" t="s">
        <v>130</v>
      </c>
      <c r="J100" s="8">
        <f>13+20+20+20+4</f>
        <v>77</v>
      </c>
      <c r="K100" s="50">
        <v>65949.40444444443</v>
      </c>
      <c r="L100" s="35">
        <f t="shared" si="11"/>
        <v>5078104.142222221</v>
      </c>
      <c r="M100" s="104"/>
      <c r="N100" t="s">
        <v>224</v>
      </c>
      <c r="O100"/>
    </row>
    <row r="101" spans="2:18" hidden="1" x14ac:dyDescent="0.25">
      <c r="B101" s="5">
        <v>44960</v>
      </c>
      <c r="C101" t="s">
        <v>103</v>
      </c>
      <c r="D101" t="s">
        <v>0</v>
      </c>
      <c r="E101" t="s">
        <v>14</v>
      </c>
      <c r="F101" s="3" t="s">
        <v>42</v>
      </c>
      <c r="G101" t="s">
        <v>43</v>
      </c>
      <c r="H101" s="4" t="s">
        <v>44</v>
      </c>
      <c r="I101" s="4" t="s">
        <v>130</v>
      </c>
      <c r="J101" s="8">
        <v>-20</v>
      </c>
      <c r="K101" s="50">
        <v>65949.40444444443</v>
      </c>
      <c r="L101" s="35">
        <f t="shared" si="11"/>
        <v>-1318988.0888888887</v>
      </c>
      <c r="M101" s="104"/>
      <c r="O101">
        <v>20230026</v>
      </c>
      <c r="P101" t="s">
        <v>136</v>
      </c>
      <c r="R101" t="s">
        <v>279</v>
      </c>
    </row>
    <row r="102" spans="2:18" hidden="1" x14ac:dyDescent="0.25">
      <c r="B102" s="5">
        <v>44963</v>
      </c>
      <c r="C102" t="s">
        <v>103</v>
      </c>
      <c r="D102" t="s">
        <v>0</v>
      </c>
      <c r="E102" t="s">
        <v>14</v>
      </c>
      <c r="F102" s="3" t="s">
        <v>54</v>
      </c>
      <c r="G102" t="s">
        <v>55</v>
      </c>
      <c r="H102" s="4" t="s">
        <v>56</v>
      </c>
      <c r="I102" s="4" t="s">
        <v>57</v>
      </c>
      <c r="J102" s="8">
        <v>-9</v>
      </c>
      <c r="K102" s="48">
        <v>73331</v>
      </c>
      <c r="L102" s="17">
        <f t="shared" si="11"/>
        <v>-659979</v>
      </c>
      <c r="M102" s="102" t="s">
        <v>529</v>
      </c>
      <c r="O102">
        <v>20230028</v>
      </c>
      <c r="P102" t="s">
        <v>147</v>
      </c>
      <c r="R102" t="s">
        <v>280</v>
      </c>
    </row>
    <row r="103" spans="2:18" hidden="1" x14ac:dyDescent="0.25">
      <c r="B103" s="5">
        <v>44963</v>
      </c>
      <c r="C103" t="s">
        <v>103</v>
      </c>
      <c r="D103" t="s">
        <v>0</v>
      </c>
      <c r="E103" t="s">
        <v>14</v>
      </c>
      <c r="F103" s="3" t="s">
        <v>58</v>
      </c>
      <c r="G103" t="s">
        <v>59</v>
      </c>
      <c r="H103" s="4" t="s">
        <v>60</v>
      </c>
      <c r="I103" s="4" t="s">
        <v>135</v>
      </c>
      <c r="J103" s="8">
        <v>-2</v>
      </c>
      <c r="K103" s="50">
        <v>84287.164444444439</v>
      </c>
      <c r="L103" s="35">
        <f t="shared" si="11"/>
        <v>-168574.32888888888</v>
      </c>
      <c r="M103" s="104" t="s">
        <v>529</v>
      </c>
      <c r="O103">
        <v>20230028</v>
      </c>
      <c r="P103" t="s">
        <v>147</v>
      </c>
      <c r="R103" t="s">
        <v>280</v>
      </c>
    </row>
    <row r="104" spans="2:18" hidden="1" x14ac:dyDescent="0.25">
      <c r="B104" s="5">
        <v>44960</v>
      </c>
      <c r="C104" t="s">
        <v>63</v>
      </c>
      <c r="D104" t="s">
        <v>0</v>
      </c>
      <c r="E104" t="s">
        <v>14</v>
      </c>
      <c r="F104" s="3" t="s">
        <v>39</v>
      </c>
      <c r="G104" t="s">
        <v>40</v>
      </c>
      <c r="H104" s="4" t="s">
        <v>41</v>
      </c>
      <c r="I104" s="4" t="s">
        <v>129</v>
      </c>
      <c r="J104" s="8">
        <v>10</v>
      </c>
      <c r="K104" s="50">
        <v>65949.40444444443</v>
      </c>
      <c r="L104" s="35">
        <f t="shared" si="11"/>
        <v>659494.04444444436</v>
      </c>
      <c r="M104" s="104"/>
      <c r="N104" t="s">
        <v>224</v>
      </c>
      <c r="O104"/>
    </row>
    <row r="105" spans="2:18" hidden="1" x14ac:dyDescent="0.25">
      <c r="B105" s="5">
        <v>44963</v>
      </c>
      <c r="C105" t="s">
        <v>103</v>
      </c>
      <c r="D105" t="s">
        <v>4</v>
      </c>
      <c r="E105" t="s">
        <v>14</v>
      </c>
      <c r="F105" s="4">
        <v>3308050</v>
      </c>
      <c r="G105" t="s">
        <v>137</v>
      </c>
      <c r="H105" s="4" t="s">
        <v>137</v>
      </c>
      <c r="I105" s="4" t="s">
        <v>138</v>
      </c>
      <c r="J105" s="8">
        <v>-2</v>
      </c>
      <c r="K105" s="48">
        <v>505243.49166666658</v>
      </c>
      <c r="L105" s="17">
        <f t="shared" si="11"/>
        <v>-1010486.9833333332</v>
      </c>
      <c r="M105" s="102" t="s">
        <v>529</v>
      </c>
      <c r="O105">
        <v>20230028</v>
      </c>
      <c r="P105" t="s">
        <v>147</v>
      </c>
      <c r="R105" t="s">
        <v>280</v>
      </c>
    </row>
    <row r="106" spans="2:18" hidden="1" x14ac:dyDescent="0.25">
      <c r="B106" s="5">
        <v>44963</v>
      </c>
      <c r="C106" t="s">
        <v>103</v>
      </c>
      <c r="D106" t="s">
        <v>4</v>
      </c>
      <c r="E106" t="s">
        <v>14</v>
      </c>
      <c r="F106" s="4">
        <v>3318225</v>
      </c>
      <c r="G106" t="s">
        <v>148</v>
      </c>
      <c r="H106" s="4" t="s">
        <v>148</v>
      </c>
      <c r="I106" s="4" t="s">
        <v>138</v>
      </c>
      <c r="J106" s="8">
        <v>-2</v>
      </c>
      <c r="K106" s="29">
        <v>153420.53519000002</v>
      </c>
      <c r="L106" s="35">
        <f t="shared" ref="L106:L137" si="12">+J106*K106</f>
        <v>-306841.07038000005</v>
      </c>
      <c r="M106" s="104" t="s">
        <v>529</v>
      </c>
      <c r="O106">
        <v>20230028</v>
      </c>
      <c r="P106" t="s">
        <v>147</v>
      </c>
      <c r="R106" t="s">
        <v>280</v>
      </c>
    </row>
    <row r="107" spans="2:18" hidden="1" x14ac:dyDescent="0.25">
      <c r="B107" s="5">
        <v>44963</v>
      </c>
      <c r="C107" t="s">
        <v>103</v>
      </c>
      <c r="D107" t="s">
        <v>0</v>
      </c>
      <c r="E107" t="s">
        <v>14</v>
      </c>
      <c r="F107" s="3" t="s">
        <v>42</v>
      </c>
      <c r="G107" t="s">
        <v>43</v>
      </c>
      <c r="H107" s="4" t="s">
        <v>44</v>
      </c>
      <c r="I107" s="4" t="s">
        <v>45</v>
      </c>
      <c r="J107" s="8">
        <v>-4</v>
      </c>
      <c r="K107" s="48">
        <v>73331</v>
      </c>
      <c r="L107" s="17">
        <f t="shared" si="12"/>
        <v>-293324</v>
      </c>
      <c r="O107">
        <v>20230028</v>
      </c>
      <c r="P107" t="s">
        <v>147</v>
      </c>
      <c r="R107" t="s">
        <v>280</v>
      </c>
    </row>
    <row r="108" spans="2:18" hidden="1" x14ac:dyDescent="0.25">
      <c r="B108" s="5">
        <v>44963</v>
      </c>
      <c r="C108" t="s">
        <v>103</v>
      </c>
      <c r="D108" t="s">
        <v>0</v>
      </c>
      <c r="E108" t="s">
        <v>14</v>
      </c>
      <c r="F108" s="3" t="s">
        <v>42</v>
      </c>
      <c r="G108" t="s">
        <v>43</v>
      </c>
      <c r="H108" s="4" t="s">
        <v>44</v>
      </c>
      <c r="I108" s="4" t="s">
        <v>130</v>
      </c>
      <c r="J108" s="8">
        <v>-2</v>
      </c>
      <c r="K108" s="50">
        <v>65949.40444444443</v>
      </c>
      <c r="L108" s="35">
        <f t="shared" si="12"/>
        <v>-131898.80888888886</v>
      </c>
      <c r="M108" s="104"/>
      <c r="O108">
        <v>20230028</v>
      </c>
      <c r="P108" t="s">
        <v>147</v>
      </c>
      <c r="R108" t="s">
        <v>280</v>
      </c>
    </row>
    <row r="109" spans="2:18" hidden="1" x14ac:dyDescent="0.25">
      <c r="B109" s="5">
        <v>44965</v>
      </c>
      <c r="C109" t="s">
        <v>103</v>
      </c>
      <c r="D109" t="s">
        <v>4</v>
      </c>
      <c r="E109" t="s">
        <v>14</v>
      </c>
      <c r="F109" s="4">
        <v>3308050</v>
      </c>
      <c r="G109" t="s">
        <v>137</v>
      </c>
      <c r="H109" s="4" t="s">
        <v>137</v>
      </c>
      <c r="I109" s="4" t="s">
        <v>138</v>
      </c>
      <c r="J109" s="8">
        <v>-20</v>
      </c>
      <c r="K109" s="50">
        <v>505243.49166666658</v>
      </c>
      <c r="L109" s="35">
        <f t="shared" si="12"/>
        <v>-10104869.833333332</v>
      </c>
      <c r="M109" s="104" t="s">
        <v>529</v>
      </c>
      <c r="O109" s="4">
        <v>20230030</v>
      </c>
      <c r="P109" t="s">
        <v>149</v>
      </c>
      <c r="R109" t="s">
        <v>138</v>
      </c>
    </row>
    <row r="110" spans="2:18" hidden="1" x14ac:dyDescent="0.25">
      <c r="B110" s="5">
        <v>44972</v>
      </c>
      <c r="C110" t="s">
        <v>120</v>
      </c>
      <c r="D110" t="s">
        <v>0</v>
      </c>
      <c r="E110" t="s">
        <v>14</v>
      </c>
      <c r="F110" s="3" t="s">
        <v>48</v>
      </c>
      <c r="G110" t="s">
        <v>49</v>
      </c>
      <c r="H110" s="4" t="s">
        <v>50</v>
      </c>
      <c r="I110" s="4" t="s">
        <v>51</v>
      </c>
      <c r="J110" s="8">
        <v>-1</v>
      </c>
      <c r="K110" s="48">
        <v>73331</v>
      </c>
      <c r="L110" s="17">
        <f t="shared" si="12"/>
        <v>-73331</v>
      </c>
      <c r="M110" s="102" t="s">
        <v>529</v>
      </c>
      <c r="O110"/>
      <c r="Q110" t="s">
        <v>150</v>
      </c>
    </row>
    <row r="111" spans="2:18" hidden="1" x14ac:dyDescent="0.25">
      <c r="B111" s="5">
        <v>44972</v>
      </c>
      <c r="C111" t="s">
        <v>120</v>
      </c>
      <c r="D111" t="s">
        <v>4</v>
      </c>
      <c r="E111" t="s">
        <v>14</v>
      </c>
      <c r="F111" s="4">
        <v>3308050</v>
      </c>
      <c r="G111" t="s">
        <v>137</v>
      </c>
      <c r="H111" s="4" t="s">
        <v>137</v>
      </c>
      <c r="I111" s="4" t="s">
        <v>138</v>
      </c>
      <c r="J111" s="8">
        <v>-1</v>
      </c>
      <c r="K111" s="48">
        <v>505243.49166666658</v>
      </c>
      <c r="L111" s="17">
        <f t="shared" si="12"/>
        <v>-505243.49166666658</v>
      </c>
      <c r="M111" s="102" t="s">
        <v>529</v>
      </c>
      <c r="O111"/>
      <c r="Q111" t="s">
        <v>150</v>
      </c>
    </row>
    <row r="112" spans="2:18" hidden="1" x14ac:dyDescent="0.25">
      <c r="B112" s="5">
        <v>44974</v>
      </c>
      <c r="C112" t="s">
        <v>63</v>
      </c>
      <c r="D112" t="s">
        <v>0</v>
      </c>
      <c r="E112" t="s">
        <v>66</v>
      </c>
      <c r="F112" s="4" t="s">
        <v>71</v>
      </c>
      <c r="G112" t="s">
        <v>72</v>
      </c>
      <c r="H112" s="4" t="s">
        <v>27</v>
      </c>
      <c r="I112" s="4" t="s">
        <v>73</v>
      </c>
      <c r="J112" s="8">
        <v>1</v>
      </c>
      <c r="K112" s="29">
        <f t="shared" ref="K112:K117" si="13">57500*0.9</f>
        <v>51750</v>
      </c>
      <c r="L112" s="17">
        <f t="shared" si="12"/>
        <v>51750</v>
      </c>
      <c r="N112" t="s">
        <v>168</v>
      </c>
      <c r="O112"/>
    </row>
    <row r="113" spans="1:814" hidden="1" x14ac:dyDescent="0.25">
      <c r="B113" s="5">
        <v>44974</v>
      </c>
      <c r="C113" t="s">
        <v>63</v>
      </c>
      <c r="D113" t="s">
        <v>0</v>
      </c>
      <c r="E113" t="s">
        <v>66</v>
      </c>
      <c r="F113" s="4" t="s">
        <v>71</v>
      </c>
      <c r="G113" t="s">
        <v>72</v>
      </c>
      <c r="H113" s="4" t="s">
        <v>27</v>
      </c>
      <c r="I113" s="4" t="s">
        <v>74</v>
      </c>
      <c r="J113" s="8">
        <v>5</v>
      </c>
      <c r="K113" s="29">
        <f t="shared" si="13"/>
        <v>51750</v>
      </c>
      <c r="L113" s="17">
        <f t="shared" si="12"/>
        <v>258750</v>
      </c>
      <c r="N113" t="s">
        <v>168</v>
      </c>
      <c r="O113"/>
    </row>
    <row r="114" spans="1:814" hidden="1" x14ac:dyDescent="0.25">
      <c r="B114" s="5">
        <v>44974</v>
      </c>
      <c r="C114" t="s">
        <v>63</v>
      </c>
      <c r="D114" t="s">
        <v>0</v>
      </c>
      <c r="E114" t="s">
        <v>66</v>
      </c>
      <c r="F114" s="4" t="s">
        <v>71</v>
      </c>
      <c r="G114" t="s">
        <v>72</v>
      </c>
      <c r="H114" s="4" t="s">
        <v>27</v>
      </c>
      <c r="I114" s="4" t="s">
        <v>152</v>
      </c>
      <c r="J114" s="8">
        <v>9</v>
      </c>
      <c r="K114" s="29">
        <f t="shared" si="13"/>
        <v>51750</v>
      </c>
      <c r="L114" s="17">
        <f t="shared" si="12"/>
        <v>465750</v>
      </c>
      <c r="N114" t="s">
        <v>168</v>
      </c>
      <c r="O114"/>
    </row>
    <row r="115" spans="1:814" hidden="1" x14ac:dyDescent="0.25">
      <c r="B115" s="5">
        <v>44974</v>
      </c>
      <c r="C115" t="s">
        <v>63</v>
      </c>
      <c r="D115" t="s">
        <v>0</v>
      </c>
      <c r="E115" t="s">
        <v>66</v>
      </c>
      <c r="F115" s="4" t="s">
        <v>75</v>
      </c>
      <c r="G115" t="s">
        <v>76</v>
      </c>
      <c r="H115" s="4" t="s">
        <v>37</v>
      </c>
      <c r="I115" s="4" t="s">
        <v>153</v>
      </c>
      <c r="J115" s="8">
        <v>2</v>
      </c>
      <c r="K115" s="29">
        <f t="shared" si="13"/>
        <v>51750</v>
      </c>
      <c r="L115" s="17">
        <f t="shared" si="12"/>
        <v>103500</v>
      </c>
      <c r="N115" t="s">
        <v>168</v>
      </c>
      <c r="O115"/>
    </row>
    <row r="116" spans="1:814" hidden="1" x14ac:dyDescent="0.25">
      <c r="B116" s="5">
        <v>44974</v>
      </c>
      <c r="C116" t="s">
        <v>63</v>
      </c>
      <c r="D116" t="s">
        <v>0</v>
      </c>
      <c r="E116" t="s">
        <v>66</v>
      </c>
      <c r="F116" s="4" t="s">
        <v>75</v>
      </c>
      <c r="G116" t="s">
        <v>76</v>
      </c>
      <c r="H116" s="4" t="s">
        <v>37</v>
      </c>
      <c r="I116" s="4" t="s">
        <v>154</v>
      </c>
      <c r="J116" s="8">
        <v>2</v>
      </c>
      <c r="K116" s="29">
        <f t="shared" si="13"/>
        <v>51750</v>
      </c>
      <c r="L116" s="17">
        <f t="shared" si="12"/>
        <v>103500</v>
      </c>
      <c r="N116" t="s">
        <v>168</v>
      </c>
      <c r="O116"/>
    </row>
    <row r="117" spans="1:814" hidden="1" x14ac:dyDescent="0.25">
      <c r="B117" s="5">
        <v>44974</v>
      </c>
      <c r="C117" t="s">
        <v>63</v>
      </c>
      <c r="D117" t="s">
        <v>0</v>
      </c>
      <c r="E117" t="s">
        <v>66</v>
      </c>
      <c r="F117" s="4" t="s">
        <v>75</v>
      </c>
      <c r="G117" t="s">
        <v>76</v>
      </c>
      <c r="H117" s="4" t="s">
        <v>37</v>
      </c>
      <c r="I117" s="4" t="s">
        <v>155</v>
      </c>
      <c r="J117" s="8">
        <v>10</v>
      </c>
      <c r="K117" s="29">
        <f t="shared" si="13"/>
        <v>51750</v>
      </c>
      <c r="L117" s="17">
        <f t="shared" si="12"/>
        <v>517500</v>
      </c>
      <c r="N117" t="s">
        <v>168</v>
      </c>
      <c r="O117"/>
    </row>
    <row r="118" spans="1:814" hidden="1" x14ac:dyDescent="0.25">
      <c r="B118" s="5">
        <v>44960</v>
      </c>
      <c r="C118" t="s">
        <v>103</v>
      </c>
      <c r="D118" t="s">
        <v>0</v>
      </c>
      <c r="E118" t="s">
        <v>14</v>
      </c>
      <c r="F118" s="3" t="s">
        <v>39</v>
      </c>
      <c r="G118" t="s">
        <v>40</v>
      </c>
      <c r="H118" s="4" t="s">
        <v>41</v>
      </c>
      <c r="I118" s="4" t="s">
        <v>129</v>
      </c>
      <c r="J118" s="8">
        <v>-10</v>
      </c>
      <c r="K118" s="50">
        <v>65949.40444444443</v>
      </c>
      <c r="L118" s="35">
        <f t="shared" si="12"/>
        <v>-659494.04444444436</v>
      </c>
      <c r="M118" s="104"/>
      <c r="O118">
        <v>20230026</v>
      </c>
      <c r="P118" t="s">
        <v>136</v>
      </c>
      <c r="R118" t="s">
        <v>279</v>
      </c>
    </row>
    <row r="119" spans="1:814" hidden="1" x14ac:dyDescent="0.25">
      <c r="B119" s="5">
        <v>44960</v>
      </c>
      <c r="C119" t="s">
        <v>103</v>
      </c>
      <c r="D119" t="s">
        <v>0</v>
      </c>
      <c r="E119" t="s">
        <v>14</v>
      </c>
      <c r="F119" s="3" t="s">
        <v>39</v>
      </c>
      <c r="G119" t="s">
        <v>40</v>
      </c>
      <c r="H119" s="4" t="s">
        <v>41</v>
      </c>
      <c r="I119" s="4" t="s">
        <v>128</v>
      </c>
      <c r="J119" s="8">
        <v>-8</v>
      </c>
      <c r="K119" s="50">
        <v>65949.40444444443</v>
      </c>
      <c r="L119" s="35">
        <f t="shared" si="12"/>
        <v>-527595.23555555544</v>
      </c>
      <c r="M119" s="104"/>
      <c r="O119">
        <v>20230026</v>
      </c>
      <c r="P119" t="s">
        <v>136</v>
      </c>
      <c r="R119" t="s">
        <v>279</v>
      </c>
    </row>
    <row r="120" spans="1:814" s="69" customFormat="1" hidden="1" x14ac:dyDescent="0.25">
      <c r="A120"/>
      <c r="B120" s="5">
        <v>44960</v>
      </c>
      <c r="C120" t="s">
        <v>103</v>
      </c>
      <c r="D120" t="s">
        <v>0</v>
      </c>
      <c r="E120" t="s">
        <v>14</v>
      </c>
      <c r="F120" s="3" t="s">
        <v>39</v>
      </c>
      <c r="G120" t="s">
        <v>40</v>
      </c>
      <c r="H120" s="4" t="s">
        <v>41</v>
      </c>
      <c r="I120" s="4" t="s">
        <v>128</v>
      </c>
      <c r="J120" s="8">
        <v>-12</v>
      </c>
      <c r="K120" s="50">
        <v>65949.40444444443</v>
      </c>
      <c r="L120" s="35">
        <f t="shared" si="12"/>
        <v>-791392.85333333316</v>
      </c>
      <c r="M120" s="104"/>
      <c r="N120"/>
      <c r="O120">
        <v>20230029</v>
      </c>
      <c r="P120" t="s">
        <v>136</v>
      </c>
      <c r="Q120"/>
      <c r="R120" t="s">
        <v>279</v>
      </c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/>
      <c r="ABD120"/>
      <c r="ABE120"/>
      <c r="ABF120"/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</row>
    <row r="121" spans="1:814" hidden="1" x14ac:dyDescent="0.25">
      <c r="B121" s="5">
        <v>44963</v>
      </c>
      <c r="C121" t="s">
        <v>103</v>
      </c>
      <c r="D121" t="s">
        <v>0</v>
      </c>
      <c r="E121" t="s">
        <v>14</v>
      </c>
      <c r="F121" s="3" t="s">
        <v>39</v>
      </c>
      <c r="G121" t="s">
        <v>40</v>
      </c>
      <c r="H121" s="4" t="s">
        <v>41</v>
      </c>
      <c r="I121" s="4" t="s">
        <v>128</v>
      </c>
      <c r="J121" s="8">
        <v>-30</v>
      </c>
      <c r="K121" s="50">
        <v>65949.40444444443</v>
      </c>
      <c r="L121" s="35">
        <f t="shared" si="12"/>
        <v>-1978482.1333333328</v>
      </c>
      <c r="M121" s="104"/>
      <c r="O121">
        <v>20230028</v>
      </c>
      <c r="P121" t="s">
        <v>147</v>
      </c>
      <c r="R121" t="s">
        <v>280</v>
      </c>
    </row>
    <row r="122" spans="1:814" hidden="1" x14ac:dyDescent="0.25">
      <c r="B122" s="5">
        <v>44974</v>
      </c>
      <c r="C122" t="s">
        <v>63</v>
      </c>
      <c r="D122" t="s">
        <v>0</v>
      </c>
      <c r="E122" t="s">
        <v>66</v>
      </c>
      <c r="F122" s="4" t="s">
        <v>86</v>
      </c>
      <c r="G122" t="s">
        <v>87</v>
      </c>
      <c r="H122" s="4" t="s">
        <v>50</v>
      </c>
      <c r="I122" s="4" t="s">
        <v>162</v>
      </c>
      <c r="J122" s="8">
        <v>3</v>
      </c>
      <c r="K122" s="29">
        <f t="shared" ref="K122:K128" si="14">57500*0.9</f>
        <v>51750</v>
      </c>
      <c r="L122" s="17">
        <f t="shared" si="12"/>
        <v>155250</v>
      </c>
      <c r="N122" t="s">
        <v>168</v>
      </c>
      <c r="O122"/>
    </row>
    <row r="123" spans="1:814" hidden="1" x14ac:dyDescent="0.25">
      <c r="B123" s="5">
        <v>44974</v>
      </c>
      <c r="C123" t="s">
        <v>63</v>
      </c>
      <c r="D123" t="s">
        <v>0</v>
      </c>
      <c r="E123" t="s">
        <v>66</v>
      </c>
      <c r="F123" s="4" t="s">
        <v>86</v>
      </c>
      <c r="G123" t="s">
        <v>87</v>
      </c>
      <c r="H123" s="4" t="s">
        <v>50</v>
      </c>
      <c r="I123" s="4" t="s">
        <v>163</v>
      </c>
      <c r="J123" s="8">
        <v>2</v>
      </c>
      <c r="K123" s="29">
        <f t="shared" si="14"/>
        <v>51750</v>
      </c>
      <c r="L123" s="17">
        <f t="shared" si="12"/>
        <v>103500</v>
      </c>
      <c r="N123" t="s">
        <v>168</v>
      </c>
      <c r="O123"/>
    </row>
    <row r="124" spans="1:814" hidden="1" x14ac:dyDescent="0.25">
      <c r="B124" s="5">
        <v>44974</v>
      </c>
      <c r="C124" t="s">
        <v>63</v>
      </c>
      <c r="D124" t="s">
        <v>0</v>
      </c>
      <c r="E124" t="s">
        <v>66</v>
      </c>
      <c r="F124" s="4" t="s">
        <v>86</v>
      </c>
      <c r="G124" t="s">
        <v>87</v>
      </c>
      <c r="H124" s="4" t="s">
        <v>50</v>
      </c>
      <c r="I124" s="4" t="s">
        <v>164</v>
      </c>
      <c r="J124" s="8">
        <v>5</v>
      </c>
      <c r="K124" s="29">
        <f t="shared" si="14"/>
        <v>51750</v>
      </c>
      <c r="L124" s="17">
        <f t="shared" si="12"/>
        <v>258750</v>
      </c>
      <c r="N124" t="s">
        <v>168</v>
      </c>
      <c r="O124"/>
    </row>
    <row r="125" spans="1:814" hidden="1" x14ac:dyDescent="0.25">
      <c r="B125" s="5">
        <v>44974</v>
      </c>
      <c r="C125" t="s">
        <v>63</v>
      </c>
      <c r="D125" t="s">
        <v>0</v>
      </c>
      <c r="E125" t="s">
        <v>66</v>
      </c>
      <c r="F125" s="4" t="s">
        <v>91</v>
      </c>
      <c r="G125" t="s">
        <v>92</v>
      </c>
      <c r="H125" s="4" t="s">
        <v>93</v>
      </c>
      <c r="I125" s="4" t="s">
        <v>165</v>
      </c>
      <c r="J125" s="8">
        <v>4</v>
      </c>
      <c r="K125" s="29">
        <f t="shared" si="14"/>
        <v>51750</v>
      </c>
      <c r="L125" s="17">
        <f t="shared" si="12"/>
        <v>207000</v>
      </c>
      <c r="N125" t="s">
        <v>168</v>
      </c>
      <c r="O125"/>
    </row>
    <row r="126" spans="1:814" hidden="1" x14ac:dyDescent="0.25">
      <c r="B126" s="5">
        <v>44974</v>
      </c>
      <c r="C126" t="s">
        <v>63</v>
      </c>
      <c r="D126" t="s">
        <v>0</v>
      </c>
      <c r="E126" t="s">
        <v>66</v>
      </c>
      <c r="F126" s="4" t="s">
        <v>91</v>
      </c>
      <c r="G126" t="s">
        <v>92</v>
      </c>
      <c r="H126" s="4" t="s">
        <v>93</v>
      </c>
      <c r="I126" s="4" t="s">
        <v>166</v>
      </c>
      <c r="J126" s="8">
        <v>1</v>
      </c>
      <c r="K126" s="29">
        <f t="shared" si="14"/>
        <v>51750</v>
      </c>
      <c r="L126" s="17">
        <f t="shared" si="12"/>
        <v>51750</v>
      </c>
      <c r="N126" t="s">
        <v>168</v>
      </c>
      <c r="O126"/>
    </row>
    <row r="127" spans="1:814" hidden="1" x14ac:dyDescent="0.25">
      <c r="B127" s="5">
        <v>44974</v>
      </c>
      <c r="C127" t="s">
        <v>63</v>
      </c>
      <c r="D127" t="s">
        <v>0</v>
      </c>
      <c r="E127" t="s">
        <v>66</v>
      </c>
      <c r="F127" s="4" t="s">
        <v>91</v>
      </c>
      <c r="G127" t="s">
        <v>92</v>
      </c>
      <c r="H127" s="4" t="s">
        <v>93</v>
      </c>
      <c r="I127" s="4" t="s">
        <v>167</v>
      </c>
      <c r="J127" s="8">
        <v>10</v>
      </c>
      <c r="K127" s="29">
        <f t="shared" si="14"/>
        <v>51750</v>
      </c>
      <c r="L127" s="17">
        <f t="shared" si="12"/>
        <v>517500</v>
      </c>
      <c r="N127" t="s">
        <v>168</v>
      </c>
      <c r="O127"/>
    </row>
    <row r="128" spans="1:814" hidden="1" x14ac:dyDescent="0.25">
      <c r="B128" s="5">
        <v>44974</v>
      </c>
      <c r="C128" t="s">
        <v>63</v>
      </c>
      <c r="D128" t="s">
        <v>0</v>
      </c>
      <c r="E128" t="s">
        <v>66</v>
      </c>
      <c r="F128" s="4" t="s">
        <v>67</v>
      </c>
      <c r="G128" t="s">
        <v>151</v>
      </c>
      <c r="H128" s="4" t="s">
        <v>69</v>
      </c>
      <c r="I128" s="4" t="s">
        <v>70</v>
      </c>
      <c r="J128" s="8">
        <v>2</v>
      </c>
      <c r="K128" s="29">
        <f t="shared" si="14"/>
        <v>51750</v>
      </c>
      <c r="L128" s="17">
        <f t="shared" si="12"/>
        <v>103500</v>
      </c>
      <c r="N128" t="s">
        <v>168</v>
      </c>
      <c r="O128"/>
    </row>
    <row r="129" spans="2:18" hidden="1" x14ac:dyDescent="0.25">
      <c r="B129" s="5">
        <v>44974</v>
      </c>
      <c r="C129" t="s">
        <v>103</v>
      </c>
      <c r="D129" t="s">
        <v>0</v>
      </c>
      <c r="E129" t="s">
        <v>14</v>
      </c>
      <c r="F129" s="3" t="s">
        <v>54</v>
      </c>
      <c r="G129" t="s">
        <v>55</v>
      </c>
      <c r="H129" s="4" t="s">
        <v>56</v>
      </c>
      <c r="I129" s="4" t="s">
        <v>57</v>
      </c>
      <c r="J129" s="8">
        <v>-7</v>
      </c>
      <c r="K129" s="48">
        <v>73331</v>
      </c>
      <c r="L129" s="17">
        <f t="shared" si="12"/>
        <v>-513317</v>
      </c>
      <c r="M129" s="102" t="s">
        <v>529</v>
      </c>
      <c r="O129">
        <v>20230036</v>
      </c>
      <c r="P129" t="s">
        <v>147</v>
      </c>
      <c r="R129" t="s">
        <v>280</v>
      </c>
    </row>
    <row r="130" spans="2:18" hidden="1" x14ac:dyDescent="0.25">
      <c r="B130" s="5">
        <v>44974</v>
      </c>
      <c r="C130" t="s">
        <v>103</v>
      </c>
      <c r="D130" t="s">
        <v>0</v>
      </c>
      <c r="E130" t="s">
        <v>14</v>
      </c>
      <c r="F130" s="3" t="s">
        <v>54</v>
      </c>
      <c r="G130" t="s">
        <v>55</v>
      </c>
      <c r="H130" s="4" t="s">
        <v>56</v>
      </c>
      <c r="I130" s="4" t="s">
        <v>134</v>
      </c>
      <c r="J130" s="8">
        <v>-3</v>
      </c>
      <c r="K130" s="50">
        <v>84287.164444444439</v>
      </c>
      <c r="L130" s="17">
        <f t="shared" si="12"/>
        <v>-252861.49333333332</v>
      </c>
      <c r="M130" s="102" t="s">
        <v>529</v>
      </c>
      <c r="O130">
        <v>20230036</v>
      </c>
      <c r="P130" t="s">
        <v>147</v>
      </c>
      <c r="R130" t="s">
        <v>280</v>
      </c>
    </row>
    <row r="131" spans="2:18" hidden="1" x14ac:dyDescent="0.25">
      <c r="B131" s="5">
        <v>44974</v>
      </c>
      <c r="C131" t="s">
        <v>103</v>
      </c>
      <c r="D131" t="s">
        <v>0</v>
      </c>
      <c r="E131" t="s">
        <v>14</v>
      </c>
      <c r="F131" s="3" t="s">
        <v>35</v>
      </c>
      <c r="G131" t="s">
        <v>36</v>
      </c>
      <c r="H131" s="4" t="s">
        <v>37</v>
      </c>
      <c r="I131" s="4" t="s">
        <v>131</v>
      </c>
      <c r="J131" s="8">
        <v>-8</v>
      </c>
      <c r="K131" s="50">
        <v>65949.40444444443</v>
      </c>
      <c r="L131" s="35">
        <f t="shared" si="12"/>
        <v>-527595.23555555544</v>
      </c>
      <c r="M131" s="104"/>
      <c r="O131">
        <v>20230037</v>
      </c>
      <c r="P131" t="s">
        <v>234</v>
      </c>
      <c r="R131" t="s">
        <v>280</v>
      </c>
    </row>
    <row r="132" spans="2:18" hidden="1" x14ac:dyDescent="0.25">
      <c r="B132" s="5">
        <v>44974</v>
      </c>
      <c r="C132" t="s">
        <v>103</v>
      </c>
      <c r="D132" t="s">
        <v>0</v>
      </c>
      <c r="E132" t="s">
        <v>14</v>
      </c>
      <c r="F132" s="4" t="s">
        <v>46</v>
      </c>
      <c r="G132" t="s">
        <v>532</v>
      </c>
      <c r="H132" s="4" t="s">
        <v>146</v>
      </c>
      <c r="I132" s="4" t="s">
        <v>47</v>
      </c>
      <c r="J132" s="8">
        <v>-8</v>
      </c>
      <c r="K132" s="48">
        <v>73331</v>
      </c>
      <c r="L132" s="17">
        <f t="shared" si="12"/>
        <v>-586648</v>
      </c>
      <c r="M132" s="102" t="s">
        <v>529</v>
      </c>
      <c r="O132">
        <v>20230037</v>
      </c>
      <c r="P132" t="s">
        <v>234</v>
      </c>
      <c r="R132" t="s">
        <v>280</v>
      </c>
    </row>
    <row r="133" spans="2:18" hidden="1" x14ac:dyDescent="0.25">
      <c r="B133" s="5">
        <v>44974</v>
      </c>
      <c r="C133" t="s">
        <v>103</v>
      </c>
      <c r="D133" t="s">
        <v>0</v>
      </c>
      <c r="E133" t="s">
        <v>14</v>
      </c>
      <c r="F133" s="4" t="s">
        <v>54</v>
      </c>
      <c r="G133" t="s">
        <v>55</v>
      </c>
      <c r="H133" s="4" t="s">
        <v>56</v>
      </c>
      <c r="I133" s="4" t="s">
        <v>57</v>
      </c>
      <c r="J133" s="8">
        <v>-16</v>
      </c>
      <c r="K133" s="48">
        <v>73331</v>
      </c>
      <c r="L133" s="17">
        <f t="shared" si="12"/>
        <v>-1173296</v>
      </c>
      <c r="M133" s="102" t="s">
        <v>529</v>
      </c>
      <c r="O133">
        <v>20230037</v>
      </c>
      <c r="P133" t="s">
        <v>234</v>
      </c>
      <c r="R133" t="s">
        <v>280</v>
      </c>
    </row>
    <row r="134" spans="2:18" hidden="1" x14ac:dyDescent="0.25">
      <c r="B134" s="5">
        <v>44974</v>
      </c>
      <c r="C134" t="s">
        <v>103</v>
      </c>
      <c r="D134" t="s">
        <v>0</v>
      </c>
      <c r="E134" t="s">
        <v>14</v>
      </c>
      <c r="F134" s="4" t="s">
        <v>58</v>
      </c>
      <c r="G134" t="s">
        <v>59</v>
      </c>
      <c r="H134" s="4" t="s">
        <v>60</v>
      </c>
      <c r="I134" s="4" t="s">
        <v>135</v>
      </c>
      <c r="J134" s="8">
        <v>-4</v>
      </c>
      <c r="K134" s="50">
        <v>84287.164444444439</v>
      </c>
      <c r="L134" s="35">
        <f t="shared" si="12"/>
        <v>-337148.65777777776</v>
      </c>
      <c r="M134" s="104" t="s">
        <v>529</v>
      </c>
      <c r="O134">
        <v>20230037</v>
      </c>
      <c r="P134" t="s">
        <v>234</v>
      </c>
      <c r="R134" t="s">
        <v>280</v>
      </c>
    </row>
    <row r="135" spans="2:18" hidden="1" x14ac:dyDescent="0.25">
      <c r="B135" s="5">
        <v>44974</v>
      </c>
      <c r="C135" t="s">
        <v>103</v>
      </c>
      <c r="D135" t="s">
        <v>0</v>
      </c>
      <c r="E135" t="s">
        <v>14</v>
      </c>
      <c r="F135" s="4" t="s">
        <v>25</v>
      </c>
      <c r="G135" t="s">
        <v>26</v>
      </c>
      <c r="H135" s="4" t="s">
        <v>27</v>
      </c>
      <c r="I135" s="4" t="s">
        <v>29</v>
      </c>
      <c r="J135" s="8">
        <v>-7</v>
      </c>
      <c r="K135" s="50">
        <v>65949.40444444443</v>
      </c>
      <c r="L135" s="35">
        <f t="shared" si="12"/>
        <v>-461645.83111111098</v>
      </c>
      <c r="M135" s="104"/>
      <c r="O135">
        <v>20230037</v>
      </c>
      <c r="P135" t="s">
        <v>234</v>
      </c>
      <c r="R135" t="s">
        <v>280</v>
      </c>
    </row>
    <row r="136" spans="2:18" hidden="1" x14ac:dyDescent="0.25">
      <c r="B136" s="5">
        <v>44974</v>
      </c>
      <c r="C136" t="s">
        <v>103</v>
      </c>
      <c r="D136" t="s">
        <v>4</v>
      </c>
      <c r="E136" t="s">
        <v>14</v>
      </c>
      <c r="F136" s="4">
        <v>3318055</v>
      </c>
      <c r="G136" t="s">
        <v>318</v>
      </c>
      <c r="H136" s="4" t="s">
        <v>109</v>
      </c>
      <c r="I136" s="4" t="s">
        <v>138</v>
      </c>
      <c r="J136" s="8">
        <v>-1</v>
      </c>
      <c r="K136" s="48">
        <f>450*4800</f>
        <v>2160000</v>
      </c>
      <c r="L136" s="17">
        <f t="shared" si="12"/>
        <v>-2160000</v>
      </c>
      <c r="O136">
        <v>20230037</v>
      </c>
      <c r="P136" t="s">
        <v>234</v>
      </c>
      <c r="R136" t="s">
        <v>280</v>
      </c>
    </row>
    <row r="137" spans="2:18" hidden="1" x14ac:dyDescent="0.25">
      <c r="B137" s="5">
        <v>44974</v>
      </c>
      <c r="C137" t="s">
        <v>103</v>
      </c>
      <c r="D137" t="s">
        <v>4</v>
      </c>
      <c r="E137" t="s">
        <v>14</v>
      </c>
      <c r="F137" s="4">
        <v>3308050</v>
      </c>
      <c r="G137" t="s">
        <v>137</v>
      </c>
      <c r="H137" s="4" t="s">
        <v>137</v>
      </c>
      <c r="I137" s="4" t="s">
        <v>138</v>
      </c>
      <c r="J137" s="8">
        <v>-1</v>
      </c>
      <c r="K137" s="48">
        <v>505243.49166666658</v>
      </c>
      <c r="L137" s="17">
        <f t="shared" si="12"/>
        <v>-505243.49166666658</v>
      </c>
      <c r="M137" s="102" t="s">
        <v>529</v>
      </c>
      <c r="O137">
        <v>20230037</v>
      </c>
      <c r="P137" t="s">
        <v>234</v>
      </c>
      <c r="R137" t="s">
        <v>280</v>
      </c>
    </row>
    <row r="138" spans="2:18" hidden="1" x14ac:dyDescent="0.25">
      <c r="B138" s="5">
        <v>44974</v>
      </c>
      <c r="C138" t="s">
        <v>63</v>
      </c>
      <c r="D138" t="s">
        <v>0</v>
      </c>
      <c r="E138" t="s">
        <v>66</v>
      </c>
      <c r="F138" s="4" t="s">
        <v>78</v>
      </c>
      <c r="G138" t="s">
        <v>79</v>
      </c>
      <c r="H138" s="4" t="s">
        <v>80</v>
      </c>
      <c r="I138" s="4" t="s">
        <v>160</v>
      </c>
      <c r="J138" s="8">
        <v>1</v>
      </c>
      <c r="K138" s="29">
        <f>57500*0.9</f>
        <v>51750</v>
      </c>
      <c r="L138" s="17">
        <f t="shared" ref="L138:L139" si="15">+J138*K138</f>
        <v>51750</v>
      </c>
      <c r="N138" t="s">
        <v>168</v>
      </c>
      <c r="O138"/>
    </row>
    <row r="139" spans="2:18" hidden="1" x14ac:dyDescent="0.25">
      <c r="B139" s="5">
        <v>44974</v>
      </c>
      <c r="C139" t="s">
        <v>63</v>
      </c>
      <c r="D139" t="s">
        <v>0</v>
      </c>
      <c r="E139" t="s">
        <v>66</v>
      </c>
      <c r="F139" s="4" t="s">
        <v>78</v>
      </c>
      <c r="G139" t="s">
        <v>79</v>
      </c>
      <c r="H139" s="4" t="s">
        <v>80</v>
      </c>
      <c r="I139" s="4" t="s">
        <v>161</v>
      </c>
      <c r="J139" s="8">
        <v>13</v>
      </c>
      <c r="K139" s="29">
        <f>57500*0.9</f>
        <v>51750</v>
      </c>
      <c r="L139" s="17">
        <f t="shared" si="15"/>
        <v>672750</v>
      </c>
      <c r="N139" t="s">
        <v>168</v>
      </c>
      <c r="O139"/>
    </row>
    <row r="140" spans="2:18" hidden="1" x14ac:dyDescent="0.25">
      <c r="B140" s="5">
        <v>44977</v>
      </c>
      <c r="C140" t="s">
        <v>169</v>
      </c>
      <c r="D140" t="s">
        <v>4</v>
      </c>
      <c r="E140" t="s">
        <v>14</v>
      </c>
      <c r="F140" s="4" t="s">
        <v>99</v>
      </c>
      <c r="G140" t="s">
        <v>100</v>
      </c>
      <c r="H140" s="4" t="s">
        <v>111</v>
      </c>
      <c r="J140" s="8">
        <v>-1</v>
      </c>
      <c r="K140" s="29"/>
      <c r="O140"/>
      <c r="P140" t="s">
        <v>170</v>
      </c>
    </row>
    <row r="141" spans="2:18" hidden="1" x14ac:dyDescent="0.25">
      <c r="B141" s="5">
        <v>44977</v>
      </c>
      <c r="C141" t="s">
        <v>169</v>
      </c>
      <c r="D141" t="s">
        <v>4</v>
      </c>
      <c r="E141" t="s">
        <v>14</v>
      </c>
      <c r="F141" s="4" t="s">
        <v>97</v>
      </c>
      <c r="G141" t="s">
        <v>98</v>
      </c>
      <c r="H141" s="4" t="s">
        <v>110</v>
      </c>
      <c r="J141" s="8">
        <v>-1</v>
      </c>
      <c r="K141" s="29">
        <v>73.06083650190115</v>
      </c>
      <c r="L141" s="17">
        <f t="shared" ref="L141" si="16">+J141*K141</f>
        <v>-73.06083650190115</v>
      </c>
      <c r="M141" s="102" t="s">
        <v>527</v>
      </c>
      <c r="O141"/>
      <c r="P141" t="s">
        <v>170</v>
      </c>
    </row>
    <row r="142" spans="2:18" hidden="1" x14ac:dyDescent="0.25">
      <c r="B142" s="5">
        <v>44977</v>
      </c>
      <c r="C142" t="s">
        <v>169</v>
      </c>
      <c r="D142" t="s">
        <v>4</v>
      </c>
      <c r="E142" t="s">
        <v>14</v>
      </c>
      <c r="F142" s="4" t="s">
        <v>315</v>
      </c>
      <c r="G142" t="s">
        <v>295</v>
      </c>
      <c r="H142" s="4" t="s">
        <v>290</v>
      </c>
      <c r="J142" s="8">
        <v>-1</v>
      </c>
      <c r="K142" s="29"/>
      <c r="O142"/>
      <c r="P142" t="s">
        <v>170</v>
      </c>
    </row>
    <row r="143" spans="2:18" hidden="1" x14ac:dyDescent="0.25">
      <c r="B143" s="5">
        <v>44977</v>
      </c>
      <c r="C143" t="s">
        <v>169</v>
      </c>
      <c r="D143" t="s">
        <v>0</v>
      </c>
      <c r="E143" t="s">
        <v>66</v>
      </c>
      <c r="F143" s="4" t="s">
        <v>67</v>
      </c>
      <c r="G143" t="s">
        <v>151</v>
      </c>
      <c r="H143" s="4" t="s">
        <v>69</v>
      </c>
      <c r="I143" s="4" t="s">
        <v>70</v>
      </c>
      <c r="J143" s="8">
        <v>-2</v>
      </c>
      <c r="K143" s="48">
        <v>61600</v>
      </c>
      <c r="O143"/>
      <c r="P143" t="s">
        <v>142</v>
      </c>
    </row>
    <row r="144" spans="2:18" hidden="1" x14ac:dyDescent="0.25">
      <c r="B144" s="5">
        <v>44977</v>
      </c>
      <c r="C144" t="s">
        <v>169</v>
      </c>
      <c r="D144" t="s">
        <v>0</v>
      </c>
      <c r="E144" t="s">
        <v>66</v>
      </c>
      <c r="F144" s="4" t="s">
        <v>71</v>
      </c>
      <c r="G144" t="s">
        <v>72</v>
      </c>
      <c r="H144" s="4" t="s">
        <v>27</v>
      </c>
      <c r="I144" s="4" t="s">
        <v>152</v>
      </c>
      <c r="J144" s="8">
        <v>-2</v>
      </c>
      <c r="K144" s="29">
        <f>57500*0.9</f>
        <v>51750</v>
      </c>
      <c r="O144"/>
      <c r="P144" t="s">
        <v>142</v>
      </c>
    </row>
    <row r="145" spans="2:16" hidden="1" x14ac:dyDescent="0.25">
      <c r="B145" s="5">
        <v>44977</v>
      </c>
      <c r="C145" t="s">
        <v>169</v>
      </c>
      <c r="D145" t="s">
        <v>0</v>
      </c>
      <c r="E145" t="s">
        <v>66</v>
      </c>
      <c r="F145" s="4" t="s">
        <v>75</v>
      </c>
      <c r="G145" t="s">
        <v>76</v>
      </c>
      <c r="H145" s="4" t="s">
        <v>37</v>
      </c>
      <c r="I145" s="4" t="s">
        <v>155</v>
      </c>
      <c r="J145" s="8">
        <v>-2</v>
      </c>
      <c r="K145" s="29">
        <f>57500*0.9</f>
        <v>51750</v>
      </c>
      <c r="O145"/>
      <c r="P145" t="s">
        <v>142</v>
      </c>
    </row>
    <row r="146" spans="2:16" hidden="1" x14ac:dyDescent="0.25">
      <c r="B146" s="5">
        <v>44974</v>
      </c>
      <c r="C146" t="s">
        <v>63</v>
      </c>
      <c r="D146" t="s">
        <v>0</v>
      </c>
      <c r="E146" t="s">
        <v>66</v>
      </c>
      <c r="F146" s="4" t="s">
        <v>139</v>
      </c>
      <c r="G146" t="s">
        <v>140</v>
      </c>
      <c r="H146" s="4" t="s">
        <v>141</v>
      </c>
      <c r="I146" s="4" t="s">
        <v>156</v>
      </c>
      <c r="J146" s="8">
        <v>12</v>
      </c>
      <c r="K146" s="29">
        <f>57500*0.9</f>
        <v>51750</v>
      </c>
      <c r="L146" s="17">
        <f>+J146*K146</f>
        <v>621000</v>
      </c>
      <c r="N146" t="s">
        <v>168</v>
      </c>
      <c r="O146"/>
    </row>
    <row r="147" spans="2:16" hidden="1" x14ac:dyDescent="0.25">
      <c r="B147" s="5">
        <v>44977</v>
      </c>
      <c r="C147" t="s">
        <v>169</v>
      </c>
      <c r="D147" t="s">
        <v>0</v>
      </c>
      <c r="E147" t="s">
        <v>66</v>
      </c>
      <c r="F147" s="4" t="s">
        <v>82</v>
      </c>
      <c r="G147" t="s">
        <v>83</v>
      </c>
      <c r="H147" s="4" t="s">
        <v>84</v>
      </c>
      <c r="I147" s="4" t="s">
        <v>85</v>
      </c>
      <c r="J147" s="8">
        <v>-2</v>
      </c>
      <c r="K147" s="48">
        <v>61600</v>
      </c>
      <c r="L147" s="17">
        <f>+J147*K147</f>
        <v>-123200</v>
      </c>
      <c r="O147"/>
      <c r="P147" t="s">
        <v>142</v>
      </c>
    </row>
    <row r="148" spans="2:16" hidden="1" x14ac:dyDescent="0.25">
      <c r="B148" s="5">
        <v>44977</v>
      </c>
      <c r="C148" t="s">
        <v>169</v>
      </c>
      <c r="D148" t="s">
        <v>0</v>
      </c>
      <c r="E148" t="s">
        <v>66</v>
      </c>
      <c r="F148" s="4" t="s">
        <v>86</v>
      </c>
      <c r="G148" t="s">
        <v>87</v>
      </c>
      <c r="H148" s="4" t="s">
        <v>50</v>
      </c>
      <c r="I148" s="4" t="s">
        <v>88</v>
      </c>
      <c r="J148" s="8">
        <v>-2</v>
      </c>
      <c r="K148" s="48">
        <v>61600</v>
      </c>
      <c r="L148" s="17">
        <f>+J148*K148</f>
        <v>-123200</v>
      </c>
      <c r="O148"/>
      <c r="P148" t="s">
        <v>142</v>
      </c>
    </row>
    <row r="149" spans="2:16" hidden="1" x14ac:dyDescent="0.25">
      <c r="B149" s="5">
        <v>44977</v>
      </c>
      <c r="C149" t="s">
        <v>169</v>
      </c>
      <c r="D149" t="s">
        <v>0</v>
      </c>
      <c r="E149" t="s">
        <v>66</v>
      </c>
      <c r="F149" s="4" t="s">
        <v>91</v>
      </c>
      <c r="G149" t="s">
        <v>92</v>
      </c>
      <c r="H149" s="4" t="s">
        <v>93</v>
      </c>
      <c r="I149" s="4" t="s">
        <v>94</v>
      </c>
      <c r="J149" s="8">
        <v>-2</v>
      </c>
      <c r="K149" s="48">
        <v>61600</v>
      </c>
      <c r="L149" s="17">
        <f>+J149*K149</f>
        <v>-123200</v>
      </c>
      <c r="O149"/>
      <c r="P149" t="s">
        <v>142</v>
      </c>
    </row>
    <row r="150" spans="2:16" hidden="1" x14ac:dyDescent="0.25">
      <c r="B150" s="5">
        <v>44977</v>
      </c>
      <c r="C150" t="s">
        <v>169</v>
      </c>
      <c r="D150" t="s">
        <v>4</v>
      </c>
      <c r="E150" t="s">
        <v>66</v>
      </c>
      <c r="F150" s="4" t="s">
        <v>96</v>
      </c>
      <c r="G150" t="s">
        <v>95</v>
      </c>
      <c r="H150" s="4" t="s">
        <v>106</v>
      </c>
      <c r="I150" s="4">
        <v>49116</v>
      </c>
      <c r="J150" s="8">
        <v>-5</v>
      </c>
      <c r="K150" s="48">
        <f>300000*1.19</f>
        <v>357000</v>
      </c>
      <c r="L150" s="17">
        <f>+J150*K150</f>
        <v>-1785000</v>
      </c>
      <c r="O150"/>
      <c r="P150" t="s">
        <v>142</v>
      </c>
    </row>
    <row r="151" spans="2:16" hidden="1" x14ac:dyDescent="0.25">
      <c r="B151" s="5">
        <v>44977</v>
      </c>
      <c r="C151" t="s">
        <v>169</v>
      </c>
      <c r="D151" t="s">
        <v>4</v>
      </c>
      <c r="E151" t="s">
        <v>66</v>
      </c>
      <c r="F151" s="4" t="s">
        <v>102</v>
      </c>
      <c r="G151" t="s">
        <v>101</v>
      </c>
      <c r="H151" s="4" t="s">
        <v>107</v>
      </c>
      <c r="I151" s="4">
        <v>48791</v>
      </c>
      <c r="J151" s="8">
        <v>-5</v>
      </c>
      <c r="K151" s="48">
        <f>76000*1.19</f>
        <v>90440</v>
      </c>
      <c r="L151" s="17">
        <f>+K151*J151</f>
        <v>-452200</v>
      </c>
      <c r="O151"/>
      <c r="P151" t="s">
        <v>142</v>
      </c>
    </row>
    <row r="152" spans="2:16" hidden="1" x14ac:dyDescent="0.25">
      <c r="B152" s="5">
        <v>44977</v>
      </c>
      <c r="C152" t="s">
        <v>169</v>
      </c>
      <c r="D152" t="s">
        <v>0</v>
      </c>
      <c r="E152" t="s">
        <v>66</v>
      </c>
      <c r="F152" s="4" t="s">
        <v>78</v>
      </c>
      <c r="G152" t="s">
        <v>79</v>
      </c>
      <c r="H152" s="4" t="s">
        <v>80</v>
      </c>
      <c r="I152" s="4" t="s">
        <v>161</v>
      </c>
      <c r="J152" s="8">
        <v>-1</v>
      </c>
      <c r="K152" s="29">
        <f>57500*0.9</f>
        <v>51750</v>
      </c>
      <c r="L152" s="17">
        <f>+J152*K152</f>
        <v>-51750</v>
      </c>
      <c r="O152"/>
      <c r="P152" t="s">
        <v>142</v>
      </c>
    </row>
    <row r="153" spans="2:16" hidden="1" x14ac:dyDescent="0.25">
      <c r="B153" s="5">
        <v>44977</v>
      </c>
      <c r="C153" t="s">
        <v>169</v>
      </c>
      <c r="D153" t="s">
        <v>0</v>
      </c>
      <c r="E153" t="s">
        <v>66</v>
      </c>
      <c r="F153" s="4" t="s">
        <v>78</v>
      </c>
      <c r="G153" t="s">
        <v>79</v>
      </c>
      <c r="H153" s="4" t="s">
        <v>80</v>
      </c>
      <c r="I153" s="4" t="s">
        <v>160</v>
      </c>
      <c r="J153" s="8">
        <v>-1</v>
      </c>
      <c r="K153" s="29">
        <f>57500*0.9</f>
        <v>51750</v>
      </c>
      <c r="L153" s="17">
        <f>+J153*K153</f>
        <v>-51750</v>
      </c>
      <c r="O153"/>
      <c r="P153" t="s">
        <v>142</v>
      </c>
    </row>
    <row r="154" spans="2:16" hidden="1" x14ac:dyDescent="0.25">
      <c r="B154" s="5">
        <v>44978</v>
      </c>
      <c r="C154" t="s">
        <v>63</v>
      </c>
      <c r="D154" t="s">
        <v>0</v>
      </c>
      <c r="E154" t="s">
        <v>66</v>
      </c>
      <c r="F154" s="4" t="s">
        <v>75</v>
      </c>
      <c r="G154" t="s">
        <v>76</v>
      </c>
      <c r="H154" s="4" t="s">
        <v>37</v>
      </c>
      <c r="I154" s="4" t="s">
        <v>171</v>
      </c>
      <c r="J154" s="8">
        <v>10</v>
      </c>
      <c r="K154" s="29">
        <f>57500*0.9</f>
        <v>51750</v>
      </c>
      <c r="L154" s="17">
        <f>+J154*K154</f>
        <v>517500</v>
      </c>
      <c r="N154" t="s">
        <v>177</v>
      </c>
      <c r="O154"/>
    </row>
    <row r="155" spans="2:16" hidden="1" x14ac:dyDescent="0.25">
      <c r="B155" s="5">
        <v>44974</v>
      </c>
      <c r="C155" t="s">
        <v>63</v>
      </c>
      <c r="D155" t="s">
        <v>0</v>
      </c>
      <c r="E155" t="s">
        <v>66</v>
      </c>
      <c r="F155" s="4" t="s">
        <v>139</v>
      </c>
      <c r="G155" t="s">
        <v>140</v>
      </c>
      <c r="H155" s="4" t="s">
        <v>141</v>
      </c>
      <c r="I155" s="4" t="s">
        <v>157</v>
      </c>
      <c r="J155" s="8">
        <v>9</v>
      </c>
      <c r="K155" s="29">
        <f>57500*0.9</f>
        <v>51750</v>
      </c>
      <c r="L155" s="17">
        <f>+J155*K155</f>
        <v>465750</v>
      </c>
      <c r="N155" t="s">
        <v>168</v>
      </c>
      <c r="O155"/>
    </row>
    <row r="156" spans="2:16" hidden="1" x14ac:dyDescent="0.25">
      <c r="B156" s="5">
        <v>44974</v>
      </c>
      <c r="C156" t="s">
        <v>63</v>
      </c>
      <c r="D156" t="s">
        <v>0</v>
      </c>
      <c r="E156" t="s">
        <v>66</v>
      </c>
      <c r="F156" s="4" t="s">
        <v>139</v>
      </c>
      <c r="G156" t="s">
        <v>140</v>
      </c>
      <c r="H156" s="4" t="s">
        <v>141</v>
      </c>
      <c r="I156" s="4" t="s">
        <v>159</v>
      </c>
      <c r="J156" s="8">
        <v>40</v>
      </c>
      <c r="K156" s="29">
        <f>57500*0.9</f>
        <v>51750</v>
      </c>
      <c r="L156" s="17">
        <f>+J156*K156</f>
        <v>2070000</v>
      </c>
      <c r="N156" t="s">
        <v>168</v>
      </c>
      <c r="O156"/>
    </row>
    <row r="157" spans="2:16" hidden="1" x14ac:dyDescent="0.25">
      <c r="B157" s="5">
        <v>44977</v>
      </c>
      <c r="C157" t="s">
        <v>169</v>
      </c>
      <c r="D157" t="s">
        <v>0</v>
      </c>
      <c r="E157" t="s">
        <v>66</v>
      </c>
      <c r="F157" s="4" t="s">
        <v>139</v>
      </c>
      <c r="G157" t="s">
        <v>140</v>
      </c>
      <c r="H157" s="4" t="s">
        <v>141</v>
      </c>
      <c r="I157" s="4" t="s">
        <v>158</v>
      </c>
      <c r="J157" s="8">
        <v>-2</v>
      </c>
      <c r="K157" s="48">
        <v>51750</v>
      </c>
      <c r="L157" s="17">
        <f>+K157*J157</f>
        <v>-103500</v>
      </c>
      <c r="O157"/>
      <c r="P157" t="s">
        <v>142</v>
      </c>
    </row>
    <row r="158" spans="2:16" hidden="1" x14ac:dyDescent="0.25">
      <c r="B158" s="5">
        <v>44978</v>
      </c>
      <c r="C158" t="s">
        <v>63</v>
      </c>
      <c r="D158" t="s">
        <v>0</v>
      </c>
      <c r="E158" t="s">
        <v>66</v>
      </c>
      <c r="F158" s="4" t="s">
        <v>78</v>
      </c>
      <c r="G158" t="s">
        <v>79</v>
      </c>
      <c r="H158" s="4" t="s">
        <v>80</v>
      </c>
      <c r="I158" s="4" t="s">
        <v>174</v>
      </c>
      <c r="J158" s="8">
        <v>60</v>
      </c>
      <c r="K158" s="29">
        <f>57500*0.9</f>
        <v>51750</v>
      </c>
      <c r="L158" s="17">
        <f>+J158*K158</f>
        <v>3105000</v>
      </c>
      <c r="N158" t="s">
        <v>177</v>
      </c>
      <c r="O158"/>
    </row>
    <row r="159" spans="2:16" hidden="1" x14ac:dyDescent="0.25">
      <c r="B159" s="5">
        <v>44978</v>
      </c>
      <c r="C159" t="s">
        <v>63</v>
      </c>
      <c r="D159" t="s">
        <v>0</v>
      </c>
      <c r="E159" t="s">
        <v>66</v>
      </c>
      <c r="F159" s="4" t="s">
        <v>78</v>
      </c>
      <c r="G159" t="s">
        <v>79</v>
      </c>
      <c r="H159" s="4" t="s">
        <v>80</v>
      </c>
      <c r="I159" s="4" t="s">
        <v>175</v>
      </c>
      <c r="J159" s="8">
        <v>60</v>
      </c>
      <c r="K159" s="29">
        <f>57500*0.9</f>
        <v>51750</v>
      </c>
      <c r="L159" s="17">
        <f>+J159*K159</f>
        <v>3105000</v>
      </c>
      <c r="N159" t="s">
        <v>177</v>
      </c>
      <c r="O159"/>
    </row>
    <row r="160" spans="2:16" hidden="1" x14ac:dyDescent="0.25">
      <c r="B160" s="5">
        <v>44978</v>
      </c>
      <c r="C160" t="s">
        <v>63</v>
      </c>
      <c r="D160" t="s">
        <v>0</v>
      </c>
      <c r="E160" t="s">
        <v>66</v>
      </c>
      <c r="F160" s="4" t="s">
        <v>78</v>
      </c>
      <c r="G160" t="s">
        <v>79</v>
      </c>
      <c r="H160" s="4" t="s">
        <v>80</v>
      </c>
      <c r="I160" s="4" t="s">
        <v>176</v>
      </c>
      <c r="J160" s="8">
        <v>60</v>
      </c>
      <c r="K160" s="29">
        <f>57500*0.9</f>
        <v>51750</v>
      </c>
      <c r="L160" s="17">
        <f>+J160*K160</f>
        <v>3105000</v>
      </c>
      <c r="N160" t="s">
        <v>177</v>
      </c>
      <c r="O160"/>
    </row>
    <row r="161" spans="2:18" hidden="1" x14ac:dyDescent="0.25">
      <c r="B161" s="5">
        <v>44979</v>
      </c>
      <c r="C161" t="s">
        <v>120</v>
      </c>
      <c r="D161" t="s">
        <v>4</v>
      </c>
      <c r="E161" t="s">
        <v>14</v>
      </c>
      <c r="F161" s="4">
        <v>3318225</v>
      </c>
      <c r="G161" t="s">
        <v>148</v>
      </c>
      <c r="H161" s="4" t="s">
        <v>148</v>
      </c>
      <c r="J161" s="8">
        <v>-1</v>
      </c>
      <c r="K161" s="29">
        <v>153420.53519000002</v>
      </c>
      <c r="L161" s="35">
        <f>+J161*K161</f>
        <v>-153420.53519000002</v>
      </c>
      <c r="M161" s="104" t="s">
        <v>529</v>
      </c>
      <c r="O161"/>
      <c r="Q161" t="s">
        <v>150</v>
      </c>
    </row>
    <row r="162" spans="2:18" hidden="1" x14ac:dyDescent="0.25">
      <c r="B162" s="5">
        <v>44979</v>
      </c>
      <c r="C162" t="s">
        <v>120</v>
      </c>
      <c r="D162" t="s">
        <v>4</v>
      </c>
      <c r="E162" t="s">
        <v>14</v>
      </c>
      <c r="F162" s="4" t="s">
        <v>97</v>
      </c>
      <c r="G162" t="s">
        <v>98</v>
      </c>
      <c r="H162" s="4" t="s">
        <v>110</v>
      </c>
      <c r="J162" s="8">
        <v>-1</v>
      </c>
      <c r="K162" s="29">
        <v>73.06083650190115</v>
      </c>
      <c r="L162" s="17">
        <f t="shared" ref="L162" si="17">+J162*K162</f>
        <v>-73.06083650190115</v>
      </c>
      <c r="M162" s="102" t="s">
        <v>527</v>
      </c>
      <c r="O162"/>
      <c r="Q162" t="s">
        <v>150</v>
      </c>
    </row>
    <row r="163" spans="2:18" hidden="1" x14ac:dyDescent="0.25">
      <c r="B163" s="5">
        <v>44979</v>
      </c>
      <c r="C163" t="s">
        <v>120</v>
      </c>
      <c r="D163" t="s">
        <v>4</v>
      </c>
      <c r="E163" t="s">
        <v>14</v>
      </c>
      <c r="F163" s="4" t="s">
        <v>315</v>
      </c>
      <c r="G163" t="s">
        <v>295</v>
      </c>
      <c r="H163" s="4" t="s">
        <v>290</v>
      </c>
      <c r="J163" s="8">
        <v>-1</v>
      </c>
      <c r="K163" s="29"/>
      <c r="O163"/>
      <c r="Q163" t="s">
        <v>150</v>
      </c>
    </row>
    <row r="164" spans="2:18" hidden="1" x14ac:dyDescent="0.25">
      <c r="B164" s="5">
        <v>44979</v>
      </c>
      <c r="C164" t="s">
        <v>63</v>
      </c>
      <c r="D164" t="s">
        <v>0</v>
      </c>
      <c r="E164" t="s">
        <v>66</v>
      </c>
      <c r="F164" s="4" t="s">
        <v>86</v>
      </c>
      <c r="G164" t="s">
        <v>87</v>
      </c>
      <c r="H164" s="4" t="s">
        <v>184</v>
      </c>
      <c r="I164" s="4" t="s">
        <v>180</v>
      </c>
      <c r="J164" s="8">
        <v>60</v>
      </c>
      <c r="K164" s="29">
        <f t="shared" ref="K164:K169" si="18">57500*0.9</f>
        <v>51750</v>
      </c>
      <c r="L164" s="17">
        <f t="shared" ref="L164:L187" si="19">+J164*K164</f>
        <v>3105000</v>
      </c>
      <c r="N164" t="s">
        <v>186</v>
      </c>
      <c r="O164"/>
    </row>
    <row r="165" spans="2:18" hidden="1" x14ac:dyDescent="0.25">
      <c r="B165" s="5">
        <v>44979</v>
      </c>
      <c r="C165" t="s">
        <v>63</v>
      </c>
      <c r="D165" t="s">
        <v>0</v>
      </c>
      <c r="E165" t="s">
        <v>66</v>
      </c>
      <c r="F165" s="4" t="s">
        <v>86</v>
      </c>
      <c r="G165" t="s">
        <v>87</v>
      </c>
      <c r="H165" s="4" t="s">
        <v>184</v>
      </c>
      <c r="I165" s="4" t="s">
        <v>181</v>
      </c>
      <c r="J165" s="8">
        <v>60</v>
      </c>
      <c r="K165" s="29">
        <f t="shared" si="18"/>
        <v>51750</v>
      </c>
      <c r="L165" s="17">
        <f t="shared" si="19"/>
        <v>3105000</v>
      </c>
      <c r="N165" t="s">
        <v>186</v>
      </c>
      <c r="O165"/>
    </row>
    <row r="166" spans="2:18" hidden="1" x14ac:dyDescent="0.25">
      <c r="B166" s="5">
        <v>44979</v>
      </c>
      <c r="C166" t="s">
        <v>63</v>
      </c>
      <c r="D166" t="s">
        <v>0</v>
      </c>
      <c r="E166" t="s">
        <v>66</v>
      </c>
      <c r="F166" s="4" t="s">
        <v>86</v>
      </c>
      <c r="G166" t="s">
        <v>87</v>
      </c>
      <c r="H166" s="4" t="s">
        <v>184</v>
      </c>
      <c r="I166" s="4" t="s">
        <v>182</v>
      </c>
      <c r="J166" s="8">
        <v>60</v>
      </c>
      <c r="K166" s="29">
        <f t="shared" si="18"/>
        <v>51750</v>
      </c>
      <c r="L166" s="17">
        <f t="shared" si="19"/>
        <v>3105000</v>
      </c>
      <c r="N166" t="s">
        <v>186</v>
      </c>
      <c r="O166"/>
    </row>
    <row r="167" spans="2:18" hidden="1" x14ac:dyDescent="0.25">
      <c r="B167" s="5">
        <v>44979</v>
      </c>
      <c r="C167" t="s">
        <v>63</v>
      </c>
      <c r="D167" t="s">
        <v>0</v>
      </c>
      <c r="E167" t="s">
        <v>66</v>
      </c>
      <c r="F167" s="4" t="s">
        <v>91</v>
      </c>
      <c r="G167" t="s">
        <v>92</v>
      </c>
      <c r="H167" s="4" t="s">
        <v>185</v>
      </c>
      <c r="I167" s="4" t="s">
        <v>183</v>
      </c>
      <c r="J167" s="8">
        <v>60</v>
      </c>
      <c r="K167" s="29">
        <f t="shared" si="18"/>
        <v>51750</v>
      </c>
      <c r="L167" s="17">
        <f t="shared" si="19"/>
        <v>3105000</v>
      </c>
      <c r="N167" t="s">
        <v>186</v>
      </c>
      <c r="O167"/>
    </row>
    <row r="168" spans="2:18" hidden="1" x14ac:dyDescent="0.25">
      <c r="B168" s="5">
        <v>44979</v>
      </c>
      <c r="C168" t="s">
        <v>63</v>
      </c>
      <c r="D168" t="s">
        <v>0</v>
      </c>
      <c r="E168" t="s">
        <v>66</v>
      </c>
      <c r="F168" s="4" t="s">
        <v>78</v>
      </c>
      <c r="G168" t="s">
        <v>79</v>
      </c>
      <c r="H168" s="4" t="s">
        <v>80</v>
      </c>
      <c r="I168" s="4" t="s">
        <v>179</v>
      </c>
      <c r="J168" s="8">
        <v>6</v>
      </c>
      <c r="K168" s="29">
        <f t="shared" si="18"/>
        <v>51750</v>
      </c>
      <c r="L168" s="17">
        <f t="shared" si="19"/>
        <v>310500</v>
      </c>
      <c r="N168" t="s">
        <v>186</v>
      </c>
      <c r="O168"/>
    </row>
    <row r="169" spans="2:18" hidden="1" x14ac:dyDescent="0.25">
      <c r="B169" s="5">
        <v>44978</v>
      </c>
      <c r="C169" t="s">
        <v>63</v>
      </c>
      <c r="D169" t="s">
        <v>0</v>
      </c>
      <c r="E169" t="s">
        <v>66</v>
      </c>
      <c r="F169" s="4" t="s">
        <v>139</v>
      </c>
      <c r="G169" t="s">
        <v>140</v>
      </c>
      <c r="H169" s="4" t="s">
        <v>141</v>
      </c>
      <c r="I169" s="4" t="s">
        <v>159</v>
      </c>
      <c r="J169" s="8">
        <v>10</v>
      </c>
      <c r="K169" s="29">
        <f t="shared" si="18"/>
        <v>51750</v>
      </c>
      <c r="L169" s="17">
        <f t="shared" si="19"/>
        <v>517500</v>
      </c>
      <c r="N169" t="s">
        <v>177</v>
      </c>
      <c r="O169"/>
    </row>
    <row r="170" spans="2:18" hidden="1" x14ac:dyDescent="0.25">
      <c r="B170" s="5">
        <v>44980</v>
      </c>
      <c r="C170" t="s">
        <v>121</v>
      </c>
      <c r="D170" t="s">
        <v>0</v>
      </c>
      <c r="E170" t="s">
        <v>66</v>
      </c>
      <c r="F170" s="4" t="s">
        <v>86</v>
      </c>
      <c r="G170" t="s">
        <v>87</v>
      </c>
      <c r="H170" s="4" t="s">
        <v>50</v>
      </c>
      <c r="I170" s="4" t="s">
        <v>88</v>
      </c>
      <c r="J170" s="8">
        <v>-8</v>
      </c>
      <c r="K170" s="48">
        <v>61600</v>
      </c>
      <c r="L170" s="17">
        <f t="shared" si="19"/>
        <v>-492800</v>
      </c>
      <c r="O170">
        <v>20230046</v>
      </c>
      <c r="Q170" t="s">
        <v>187</v>
      </c>
      <c r="R170" t="s">
        <v>138</v>
      </c>
    </row>
    <row r="171" spans="2:18" hidden="1" x14ac:dyDescent="0.25">
      <c r="B171" s="5">
        <v>44980</v>
      </c>
      <c r="C171" t="s">
        <v>121</v>
      </c>
      <c r="D171" t="s">
        <v>0</v>
      </c>
      <c r="E171" t="s">
        <v>66</v>
      </c>
      <c r="F171" s="4" t="s">
        <v>78</v>
      </c>
      <c r="G171" t="s">
        <v>79</v>
      </c>
      <c r="H171" s="4" t="s">
        <v>80</v>
      </c>
      <c r="I171" s="4" t="s">
        <v>161</v>
      </c>
      <c r="J171" s="8">
        <v>-12</v>
      </c>
      <c r="K171" s="29">
        <f>57500*0.9</f>
        <v>51750</v>
      </c>
      <c r="L171" s="17">
        <f t="shared" si="19"/>
        <v>-621000</v>
      </c>
      <c r="O171">
        <v>20230046</v>
      </c>
      <c r="Q171" t="s">
        <v>187</v>
      </c>
      <c r="R171" t="s">
        <v>138</v>
      </c>
    </row>
    <row r="172" spans="2:18" hidden="1" x14ac:dyDescent="0.25">
      <c r="B172" s="5">
        <v>44981</v>
      </c>
      <c r="C172" t="s">
        <v>63</v>
      </c>
      <c r="D172" t="s">
        <v>0</v>
      </c>
      <c r="E172" t="s">
        <v>14</v>
      </c>
      <c r="F172" s="4" t="s">
        <v>190</v>
      </c>
      <c r="G172" t="s">
        <v>199</v>
      </c>
      <c r="H172" s="4" t="s">
        <v>191</v>
      </c>
      <c r="I172" s="4" t="s">
        <v>192</v>
      </c>
      <c r="J172" s="8">
        <v>15</v>
      </c>
      <c r="K172" s="50">
        <v>93249</v>
      </c>
      <c r="L172" s="35">
        <f t="shared" si="19"/>
        <v>1398735</v>
      </c>
      <c r="M172" s="104"/>
      <c r="N172" t="s">
        <v>244</v>
      </c>
      <c r="O172"/>
    </row>
    <row r="173" spans="2:18" hidden="1" x14ac:dyDescent="0.25">
      <c r="B173" s="5">
        <v>44981</v>
      </c>
      <c r="C173" t="s">
        <v>63</v>
      </c>
      <c r="D173" t="s">
        <v>0</v>
      </c>
      <c r="E173" t="s">
        <v>14</v>
      </c>
      <c r="F173" s="4" t="s">
        <v>25</v>
      </c>
      <c r="G173" t="s">
        <v>26</v>
      </c>
      <c r="H173" s="4" t="s">
        <v>27</v>
      </c>
      <c r="I173" s="4" t="s">
        <v>127</v>
      </c>
      <c r="J173" s="8">
        <v>50</v>
      </c>
      <c r="K173" s="50">
        <v>81594</v>
      </c>
      <c r="L173" s="35">
        <f t="shared" si="19"/>
        <v>4079700</v>
      </c>
      <c r="M173" s="104"/>
      <c r="N173" t="s">
        <v>244</v>
      </c>
      <c r="O173"/>
    </row>
    <row r="174" spans="2:18" hidden="1" x14ac:dyDescent="0.25">
      <c r="B174" s="5">
        <v>44981</v>
      </c>
      <c r="C174" t="s">
        <v>63</v>
      </c>
      <c r="D174" t="s">
        <v>0</v>
      </c>
      <c r="E174" t="s">
        <v>14</v>
      </c>
      <c r="F174" s="4" t="s">
        <v>35</v>
      </c>
      <c r="G174" t="s">
        <v>36</v>
      </c>
      <c r="H174" s="4" t="s">
        <v>37</v>
      </c>
      <c r="I174" s="4" t="s">
        <v>131</v>
      </c>
      <c r="J174" s="8">
        <v>60</v>
      </c>
      <c r="K174" s="50">
        <v>81594</v>
      </c>
      <c r="L174" s="35">
        <f t="shared" si="19"/>
        <v>4895640</v>
      </c>
      <c r="M174" s="104"/>
      <c r="N174" t="s">
        <v>244</v>
      </c>
      <c r="O174"/>
    </row>
    <row r="175" spans="2:18" hidden="1" x14ac:dyDescent="0.25">
      <c r="B175" s="5">
        <v>44978</v>
      </c>
      <c r="C175" t="s">
        <v>63</v>
      </c>
      <c r="D175" t="s">
        <v>0</v>
      </c>
      <c r="E175" t="s">
        <v>66</v>
      </c>
      <c r="F175" s="4" t="s">
        <v>139</v>
      </c>
      <c r="G175" t="s">
        <v>140</v>
      </c>
      <c r="H175" s="4" t="s">
        <v>141</v>
      </c>
      <c r="I175" s="4" t="s">
        <v>172</v>
      </c>
      <c r="J175" s="8">
        <v>60</v>
      </c>
      <c r="K175" s="29">
        <f>57500*0.9</f>
        <v>51750</v>
      </c>
      <c r="L175" s="17">
        <f t="shared" si="19"/>
        <v>3105000</v>
      </c>
      <c r="N175" t="s">
        <v>177</v>
      </c>
      <c r="O175"/>
    </row>
    <row r="176" spans="2:18" hidden="1" x14ac:dyDescent="0.25">
      <c r="B176" s="5">
        <v>44978</v>
      </c>
      <c r="C176" t="s">
        <v>63</v>
      </c>
      <c r="D176" t="s">
        <v>0</v>
      </c>
      <c r="E176" t="s">
        <v>66</v>
      </c>
      <c r="F176" s="4" t="s">
        <v>139</v>
      </c>
      <c r="G176" t="s">
        <v>140</v>
      </c>
      <c r="H176" s="4" t="s">
        <v>141</v>
      </c>
      <c r="I176" s="4" t="s">
        <v>173</v>
      </c>
      <c r="J176" s="8">
        <v>9</v>
      </c>
      <c r="K176" s="29">
        <f>57500*0.9</f>
        <v>51750</v>
      </c>
      <c r="L176" s="17">
        <f t="shared" si="19"/>
        <v>465750</v>
      </c>
      <c r="N176" t="s">
        <v>177</v>
      </c>
      <c r="O176"/>
    </row>
    <row r="177" spans="2:18" hidden="1" x14ac:dyDescent="0.25">
      <c r="B177" s="5">
        <v>44980</v>
      </c>
      <c r="C177" t="s">
        <v>121</v>
      </c>
      <c r="D177" t="s">
        <v>0</v>
      </c>
      <c r="E177" t="s">
        <v>66</v>
      </c>
      <c r="F177" s="4" t="s">
        <v>139</v>
      </c>
      <c r="G177" t="s">
        <v>140</v>
      </c>
      <c r="H177" s="4" t="s">
        <v>141</v>
      </c>
      <c r="I177" s="4" t="s">
        <v>159</v>
      </c>
      <c r="J177" s="8">
        <v>-10</v>
      </c>
      <c r="K177" s="29">
        <f>57500*0.9</f>
        <v>51750</v>
      </c>
      <c r="L177" s="17">
        <f t="shared" si="19"/>
        <v>-517500</v>
      </c>
      <c r="O177">
        <v>20230046</v>
      </c>
      <c r="Q177" t="s">
        <v>187</v>
      </c>
      <c r="R177" t="s">
        <v>138</v>
      </c>
    </row>
    <row r="178" spans="2:18" hidden="1" x14ac:dyDescent="0.25">
      <c r="B178" s="5">
        <v>44981</v>
      </c>
      <c r="C178" t="s">
        <v>63</v>
      </c>
      <c r="D178" t="s">
        <v>0</v>
      </c>
      <c r="E178" t="s">
        <v>14</v>
      </c>
      <c r="F178" s="4" t="s">
        <v>46</v>
      </c>
      <c r="G178" t="s">
        <v>532</v>
      </c>
      <c r="H178" s="4" t="s">
        <v>146</v>
      </c>
      <c r="I178" s="4" t="s">
        <v>188</v>
      </c>
      <c r="J178" s="8">
        <v>40</v>
      </c>
      <c r="K178" s="29">
        <v>104000</v>
      </c>
      <c r="L178" s="35">
        <f t="shared" si="19"/>
        <v>4160000</v>
      </c>
      <c r="M178" s="104" t="s">
        <v>529</v>
      </c>
      <c r="N178" t="s">
        <v>244</v>
      </c>
      <c r="O178"/>
    </row>
    <row r="179" spans="2:18" hidden="1" x14ac:dyDescent="0.25">
      <c r="B179" s="5">
        <v>44981</v>
      </c>
      <c r="C179" t="s">
        <v>63</v>
      </c>
      <c r="D179" t="s">
        <v>0</v>
      </c>
      <c r="E179" t="s">
        <v>14</v>
      </c>
      <c r="F179" s="4" t="s">
        <v>54</v>
      </c>
      <c r="G179" t="s">
        <v>55</v>
      </c>
      <c r="H179" s="4" t="s">
        <v>56</v>
      </c>
      <c r="I179" s="4" t="s">
        <v>195</v>
      </c>
      <c r="J179" s="8">
        <v>20</v>
      </c>
      <c r="K179" s="50">
        <v>104905</v>
      </c>
      <c r="L179" s="35">
        <f t="shared" si="19"/>
        <v>2098100</v>
      </c>
      <c r="M179" s="104" t="s">
        <v>529</v>
      </c>
      <c r="N179" t="s">
        <v>244</v>
      </c>
      <c r="O179"/>
    </row>
    <row r="180" spans="2:18" hidden="1" x14ac:dyDescent="0.25">
      <c r="B180" s="5">
        <v>44981</v>
      </c>
      <c r="C180" t="s">
        <v>63</v>
      </c>
      <c r="D180" t="s">
        <v>0</v>
      </c>
      <c r="E180" t="s">
        <v>14</v>
      </c>
      <c r="F180" s="4" t="s">
        <v>58</v>
      </c>
      <c r="G180" t="s">
        <v>59</v>
      </c>
      <c r="H180" s="4" t="s">
        <v>60</v>
      </c>
      <c r="I180" s="4" t="s">
        <v>196</v>
      </c>
      <c r="J180" s="8">
        <v>20</v>
      </c>
      <c r="K180" s="50">
        <v>104905</v>
      </c>
      <c r="L180" s="35">
        <f t="shared" si="19"/>
        <v>2098100</v>
      </c>
      <c r="M180" s="104" t="s">
        <v>529</v>
      </c>
      <c r="N180" t="s">
        <v>244</v>
      </c>
      <c r="O180"/>
    </row>
    <row r="181" spans="2:18" hidden="1" x14ac:dyDescent="0.25">
      <c r="B181" s="5">
        <v>44981</v>
      </c>
      <c r="C181" t="s">
        <v>103</v>
      </c>
      <c r="D181" t="s">
        <v>0</v>
      </c>
      <c r="E181" t="s">
        <v>14</v>
      </c>
      <c r="F181" s="4" t="s">
        <v>25</v>
      </c>
      <c r="G181" t="s">
        <v>26</v>
      </c>
      <c r="H181" s="4" t="s">
        <v>27</v>
      </c>
      <c r="I181" s="4" t="s">
        <v>29</v>
      </c>
      <c r="J181" s="8">
        <v>-8</v>
      </c>
      <c r="K181" s="50">
        <v>65949.40444444443</v>
      </c>
      <c r="L181" s="35">
        <f t="shared" si="19"/>
        <v>-527595.23555555544</v>
      </c>
      <c r="M181" s="104"/>
      <c r="O181">
        <v>20230047</v>
      </c>
      <c r="P181" t="s">
        <v>243</v>
      </c>
      <c r="R181" t="s">
        <v>280</v>
      </c>
    </row>
    <row r="182" spans="2:18" hidden="1" x14ac:dyDescent="0.25">
      <c r="B182" s="5">
        <v>44981</v>
      </c>
      <c r="C182" t="s">
        <v>103</v>
      </c>
      <c r="D182" t="s">
        <v>0</v>
      </c>
      <c r="E182" t="s">
        <v>14</v>
      </c>
      <c r="F182" s="4" t="s">
        <v>35</v>
      </c>
      <c r="G182" t="s">
        <v>36</v>
      </c>
      <c r="H182" s="4" t="s">
        <v>37</v>
      </c>
      <c r="I182" s="4" t="s">
        <v>131</v>
      </c>
      <c r="J182" s="8">
        <v>-3</v>
      </c>
      <c r="K182" s="50">
        <v>65949.40444444443</v>
      </c>
      <c r="L182" s="35">
        <f t="shared" si="19"/>
        <v>-197848.21333333329</v>
      </c>
      <c r="M182" s="104"/>
      <c r="O182">
        <v>20230047</v>
      </c>
      <c r="P182" t="s">
        <v>243</v>
      </c>
      <c r="R182" t="s">
        <v>280</v>
      </c>
    </row>
    <row r="183" spans="2:18" hidden="1" x14ac:dyDescent="0.25">
      <c r="B183" s="5">
        <v>44981</v>
      </c>
      <c r="C183" t="s">
        <v>63</v>
      </c>
      <c r="D183" t="s">
        <v>0</v>
      </c>
      <c r="E183" t="s">
        <v>14</v>
      </c>
      <c r="F183" s="4" t="s">
        <v>39</v>
      </c>
      <c r="G183" t="s">
        <v>40</v>
      </c>
      <c r="H183" s="4" t="s">
        <v>41</v>
      </c>
      <c r="I183" s="4" t="s">
        <v>193</v>
      </c>
      <c r="J183" s="8">
        <v>100</v>
      </c>
      <c r="K183" s="50">
        <v>81594</v>
      </c>
      <c r="L183" s="35">
        <f t="shared" si="19"/>
        <v>8159400</v>
      </c>
      <c r="M183" s="104"/>
      <c r="N183" t="s">
        <v>244</v>
      </c>
      <c r="O183"/>
    </row>
    <row r="184" spans="2:18" hidden="1" x14ac:dyDescent="0.25">
      <c r="B184" s="5">
        <v>44981</v>
      </c>
      <c r="C184" t="s">
        <v>103</v>
      </c>
      <c r="D184" t="s">
        <v>0</v>
      </c>
      <c r="E184" t="s">
        <v>14</v>
      </c>
      <c r="F184" s="4" t="s">
        <v>46</v>
      </c>
      <c r="G184" t="s">
        <v>532</v>
      </c>
      <c r="H184" s="4" t="s">
        <v>146</v>
      </c>
      <c r="I184" s="4" t="s">
        <v>188</v>
      </c>
      <c r="J184" s="8">
        <v>-2</v>
      </c>
      <c r="K184" s="29">
        <v>104000</v>
      </c>
      <c r="L184" s="35">
        <f t="shared" si="19"/>
        <v>-208000</v>
      </c>
      <c r="M184" s="104" t="s">
        <v>529</v>
      </c>
      <c r="O184">
        <v>20230047</v>
      </c>
      <c r="P184" t="s">
        <v>243</v>
      </c>
      <c r="R184" t="s">
        <v>280</v>
      </c>
    </row>
    <row r="185" spans="2:18" hidden="1" x14ac:dyDescent="0.25">
      <c r="B185" s="5">
        <v>44981</v>
      </c>
      <c r="C185" t="s">
        <v>103</v>
      </c>
      <c r="D185" t="s">
        <v>0</v>
      </c>
      <c r="E185" t="s">
        <v>14</v>
      </c>
      <c r="F185" s="4" t="s">
        <v>54</v>
      </c>
      <c r="G185" t="s">
        <v>55</v>
      </c>
      <c r="H185" s="4" t="s">
        <v>56</v>
      </c>
      <c r="I185" s="4" t="s">
        <v>134</v>
      </c>
      <c r="J185" s="8">
        <v>-12</v>
      </c>
      <c r="K185" s="50">
        <v>84287.164444444439</v>
      </c>
      <c r="L185" s="17">
        <f t="shared" si="19"/>
        <v>-1011445.9733333333</v>
      </c>
      <c r="M185" s="102" t="s">
        <v>529</v>
      </c>
      <c r="O185">
        <v>20230047</v>
      </c>
      <c r="P185" t="s">
        <v>243</v>
      </c>
      <c r="R185" t="s">
        <v>280</v>
      </c>
    </row>
    <row r="186" spans="2:18" hidden="1" x14ac:dyDescent="0.25">
      <c r="B186" s="5">
        <v>44981</v>
      </c>
      <c r="C186" t="s">
        <v>103</v>
      </c>
      <c r="D186" t="s">
        <v>0</v>
      </c>
      <c r="E186" t="s">
        <v>14</v>
      </c>
      <c r="F186" s="4" t="s">
        <v>58</v>
      </c>
      <c r="G186" t="s">
        <v>59</v>
      </c>
      <c r="H186" s="4" t="s">
        <v>60</v>
      </c>
      <c r="I186" s="4" t="s">
        <v>135</v>
      </c>
      <c r="J186" s="8">
        <v>-2</v>
      </c>
      <c r="K186" s="50">
        <v>84287.164444444439</v>
      </c>
      <c r="L186" s="35">
        <f t="shared" si="19"/>
        <v>-168574.32888888888</v>
      </c>
      <c r="M186" s="104" t="s">
        <v>529</v>
      </c>
      <c r="O186">
        <v>20230047</v>
      </c>
      <c r="P186" t="s">
        <v>243</v>
      </c>
      <c r="R186" t="s">
        <v>280</v>
      </c>
    </row>
    <row r="187" spans="2:18" hidden="1" x14ac:dyDescent="0.25">
      <c r="B187" s="5">
        <v>44981</v>
      </c>
      <c r="C187" t="s">
        <v>103</v>
      </c>
      <c r="D187" t="s">
        <v>0</v>
      </c>
      <c r="E187" t="s">
        <v>66</v>
      </c>
      <c r="F187" s="4" t="s">
        <v>86</v>
      </c>
      <c r="G187" t="s">
        <v>87</v>
      </c>
      <c r="H187" s="4" t="s">
        <v>50</v>
      </c>
      <c r="I187" s="4" t="s">
        <v>88</v>
      </c>
      <c r="J187" s="8">
        <v>-2</v>
      </c>
      <c r="K187" s="48">
        <v>61600</v>
      </c>
      <c r="L187" s="17">
        <f t="shared" si="19"/>
        <v>-123200</v>
      </c>
      <c r="O187">
        <v>20230047</v>
      </c>
      <c r="P187" t="s">
        <v>243</v>
      </c>
      <c r="R187" t="s">
        <v>280</v>
      </c>
    </row>
    <row r="188" spans="2:18" hidden="1" x14ac:dyDescent="0.25">
      <c r="B188" s="5">
        <v>44981</v>
      </c>
      <c r="C188" t="s">
        <v>103</v>
      </c>
      <c r="D188" t="s">
        <v>4</v>
      </c>
      <c r="E188" t="s">
        <v>66</v>
      </c>
      <c r="F188" s="4" t="s">
        <v>102</v>
      </c>
      <c r="G188" t="s">
        <v>101</v>
      </c>
      <c r="H188" s="4" t="s">
        <v>107</v>
      </c>
      <c r="I188" s="4">
        <v>48791</v>
      </c>
      <c r="J188" s="8">
        <v>-2</v>
      </c>
      <c r="K188" s="48">
        <f>76000*1.19</f>
        <v>90440</v>
      </c>
      <c r="L188" s="17">
        <f>+K188*J188</f>
        <v>-180880</v>
      </c>
      <c r="O188">
        <v>20230047</v>
      </c>
      <c r="P188" t="s">
        <v>243</v>
      </c>
      <c r="R188" t="s">
        <v>280</v>
      </c>
    </row>
    <row r="189" spans="2:18" hidden="1" x14ac:dyDescent="0.25">
      <c r="B189" s="5">
        <v>44981</v>
      </c>
      <c r="C189" t="s">
        <v>103</v>
      </c>
      <c r="D189" t="s">
        <v>4</v>
      </c>
      <c r="E189" t="s">
        <v>66</v>
      </c>
      <c r="F189" s="4" t="s">
        <v>96</v>
      </c>
      <c r="G189" t="s">
        <v>95</v>
      </c>
      <c r="H189" s="4" t="s">
        <v>106</v>
      </c>
      <c r="I189" s="4">
        <v>49116</v>
      </c>
      <c r="J189" s="8">
        <v>-3</v>
      </c>
      <c r="K189" s="48">
        <f>300000*1.19</f>
        <v>357000</v>
      </c>
      <c r="L189" s="17">
        <f>+J189*K189</f>
        <v>-1071000</v>
      </c>
      <c r="O189">
        <v>20230047</v>
      </c>
      <c r="P189" t="s">
        <v>243</v>
      </c>
      <c r="R189" t="s">
        <v>280</v>
      </c>
    </row>
    <row r="190" spans="2:18" hidden="1" x14ac:dyDescent="0.25">
      <c r="B190" s="5">
        <v>44981</v>
      </c>
      <c r="C190" t="s">
        <v>103</v>
      </c>
      <c r="D190" t="s">
        <v>4</v>
      </c>
      <c r="E190" t="s">
        <v>66</v>
      </c>
      <c r="F190" s="4" t="s">
        <v>102</v>
      </c>
      <c r="G190" t="s">
        <v>101</v>
      </c>
      <c r="H190" s="4" t="s">
        <v>107</v>
      </c>
      <c r="I190" s="4">
        <v>48791</v>
      </c>
      <c r="J190" s="8">
        <v>-3</v>
      </c>
      <c r="K190" s="48">
        <f>76000*1.19</f>
        <v>90440</v>
      </c>
      <c r="L190" s="17">
        <f>+K190*J190</f>
        <v>-271320</v>
      </c>
      <c r="O190">
        <v>20230047</v>
      </c>
      <c r="P190" t="s">
        <v>243</v>
      </c>
      <c r="R190" t="s">
        <v>280</v>
      </c>
    </row>
    <row r="191" spans="2:18" hidden="1" x14ac:dyDescent="0.25">
      <c r="B191" s="5">
        <v>44981</v>
      </c>
      <c r="C191" t="s">
        <v>63</v>
      </c>
      <c r="D191" t="s">
        <v>0</v>
      </c>
      <c r="E191" t="s">
        <v>14</v>
      </c>
      <c r="F191" s="4" t="s">
        <v>39</v>
      </c>
      <c r="G191" t="s">
        <v>40</v>
      </c>
      <c r="H191" s="4" t="s">
        <v>41</v>
      </c>
      <c r="I191" s="4" t="s">
        <v>128</v>
      </c>
      <c r="J191" s="8">
        <v>100</v>
      </c>
      <c r="K191" s="50">
        <v>81594</v>
      </c>
      <c r="L191" s="35">
        <f>+J191*K191</f>
        <v>8159400</v>
      </c>
      <c r="M191" s="104"/>
      <c r="N191" t="s">
        <v>244</v>
      </c>
      <c r="O191"/>
    </row>
    <row r="192" spans="2:18" hidden="1" x14ac:dyDescent="0.25">
      <c r="B192" s="5">
        <v>44981</v>
      </c>
      <c r="C192" t="s">
        <v>197</v>
      </c>
      <c r="D192" t="s">
        <v>4</v>
      </c>
      <c r="E192" t="s">
        <v>66</v>
      </c>
      <c r="F192" s="4" t="s">
        <v>102</v>
      </c>
      <c r="G192" t="s">
        <v>101</v>
      </c>
      <c r="H192" s="4" t="s">
        <v>107</v>
      </c>
      <c r="I192" s="4">
        <v>48791</v>
      </c>
      <c r="J192" s="8">
        <v>-8</v>
      </c>
      <c r="K192" s="48">
        <f>76000*1.19</f>
        <v>90440</v>
      </c>
      <c r="L192" s="17">
        <f>+K192*J192</f>
        <v>-723520</v>
      </c>
      <c r="N192" t="s">
        <v>198</v>
      </c>
      <c r="O192"/>
      <c r="R192" t="s">
        <v>198</v>
      </c>
    </row>
    <row r="193" spans="2:18" hidden="1" x14ac:dyDescent="0.25">
      <c r="B193" s="5">
        <v>44981</v>
      </c>
      <c r="C193" t="s">
        <v>103</v>
      </c>
      <c r="D193" t="s">
        <v>0</v>
      </c>
      <c r="E193" t="s">
        <v>66</v>
      </c>
      <c r="F193" s="4" t="s">
        <v>78</v>
      </c>
      <c r="G193" t="s">
        <v>79</v>
      </c>
      <c r="H193" s="4" t="s">
        <v>80</v>
      </c>
      <c r="I193" s="4" t="s">
        <v>175</v>
      </c>
      <c r="J193" s="8">
        <v>-2</v>
      </c>
      <c r="K193" s="29">
        <f t="shared" ref="K193:K202" si="20">57500*0.9</f>
        <v>51750</v>
      </c>
      <c r="L193" s="17">
        <f t="shared" ref="L193:L226" si="21">+J193*K193</f>
        <v>-103500</v>
      </c>
      <c r="O193">
        <v>20230047</v>
      </c>
      <c r="P193" t="s">
        <v>243</v>
      </c>
      <c r="R193" t="s">
        <v>280</v>
      </c>
    </row>
    <row r="194" spans="2:18" hidden="1" x14ac:dyDescent="0.25">
      <c r="B194" s="5">
        <v>44985</v>
      </c>
      <c r="C194" t="s">
        <v>63</v>
      </c>
      <c r="D194" t="s">
        <v>0</v>
      </c>
      <c r="E194" t="s">
        <v>66</v>
      </c>
      <c r="F194" s="4" t="s">
        <v>86</v>
      </c>
      <c r="G194" t="s">
        <v>87</v>
      </c>
      <c r="H194" s="4" t="s">
        <v>50</v>
      </c>
      <c r="I194" s="4" t="s">
        <v>201</v>
      </c>
      <c r="J194" s="8">
        <v>10</v>
      </c>
      <c r="K194" s="29">
        <f t="shared" si="20"/>
        <v>51750</v>
      </c>
      <c r="L194" s="17">
        <f t="shared" si="21"/>
        <v>517500</v>
      </c>
      <c r="N194" t="s">
        <v>206</v>
      </c>
      <c r="O194"/>
    </row>
    <row r="195" spans="2:18" hidden="1" x14ac:dyDescent="0.25">
      <c r="B195" s="5">
        <v>44985</v>
      </c>
      <c r="C195" t="s">
        <v>63</v>
      </c>
      <c r="D195" t="s">
        <v>0</v>
      </c>
      <c r="E195" t="s">
        <v>66</v>
      </c>
      <c r="F195" s="4" t="s">
        <v>91</v>
      </c>
      <c r="G195" t="s">
        <v>92</v>
      </c>
      <c r="H195" s="4" t="s">
        <v>93</v>
      </c>
      <c r="I195" s="4" t="s">
        <v>202</v>
      </c>
      <c r="J195" s="8">
        <v>5</v>
      </c>
      <c r="K195" s="29">
        <f t="shared" si="20"/>
        <v>51750</v>
      </c>
      <c r="L195" s="17">
        <f t="shared" si="21"/>
        <v>258750</v>
      </c>
      <c r="N195" t="s">
        <v>206</v>
      </c>
      <c r="O195"/>
    </row>
    <row r="196" spans="2:18" hidden="1" x14ac:dyDescent="0.25">
      <c r="B196" s="5">
        <v>44985</v>
      </c>
      <c r="C196" t="s">
        <v>63</v>
      </c>
      <c r="D196" t="s">
        <v>0</v>
      </c>
      <c r="E196" t="s">
        <v>66</v>
      </c>
      <c r="F196" s="4" t="s">
        <v>91</v>
      </c>
      <c r="G196" t="s">
        <v>92</v>
      </c>
      <c r="H196" s="4" t="s">
        <v>93</v>
      </c>
      <c r="I196" s="4" t="s">
        <v>415</v>
      </c>
      <c r="J196" s="8">
        <v>20</v>
      </c>
      <c r="K196" s="29">
        <f t="shared" si="20"/>
        <v>51750</v>
      </c>
      <c r="L196" s="17">
        <f t="shared" si="21"/>
        <v>1035000</v>
      </c>
      <c r="N196" t="s">
        <v>206</v>
      </c>
      <c r="O196"/>
    </row>
    <row r="197" spans="2:18" hidden="1" x14ac:dyDescent="0.25">
      <c r="B197" s="5">
        <v>44985</v>
      </c>
      <c r="C197" t="s">
        <v>63</v>
      </c>
      <c r="D197" t="s">
        <v>0</v>
      </c>
      <c r="E197" t="s">
        <v>66</v>
      </c>
      <c r="F197" s="4" t="s">
        <v>75</v>
      </c>
      <c r="G197" t="s">
        <v>76</v>
      </c>
      <c r="H197" s="4" t="s">
        <v>37</v>
      </c>
      <c r="I197" s="4" t="s">
        <v>203</v>
      </c>
      <c r="J197" s="8">
        <v>16</v>
      </c>
      <c r="K197" s="29">
        <f t="shared" si="20"/>
        <v>51750</v>
      </c>
      <c r="L197" s="17">
        <f t="shared" si="21"/>
        <v>828000</v>
      </c>
      <c r="N197" t="s">
        <v>206</v>
      </c>
      <c r="O197"/>
    </row>
    <row r="198" spans="2:18" hidden="1" x14ac:dyDescent="0.25">
      <c r="B198" s="5">
        <v>44985</v>
      </c>
      <c r="C198" t="s">
        <v>63</v>
      </c>
      <c r="D198" t="s">
        <v>0</v>
      </c>
      <c r="E198" t="s">
        <v>66</v>
      </c>
      <c r="F198" s="4" t="s">
        <v>75</v>
      </c>
      <c r="G198" t="s">
        <v>76</v>
      </c>
      <c r="H198" s="4" t="s">
        <v>37</v>
      </c>
      <c r="I198" s="4" t="s">
        <v>204</v>
      </c>
      <c r="J198" s="8">
        <v>60</v>
      </c>
      <c r="K198" s="29">
        <f t="shared" si="20"/>
        <v>51750</v>
      </c>
      <c r="L198" s="17">
        <f t="shared" si="21"/>
        <v>3105000</v>
      </c>
      <c r="N198" t="s">
        <v>206</v>
      </c>
      <c r="O198"/>
    </row>
    <row r="199" spans="2:18" hidden="1" x14ac:dyDescent="0.25">
      <c r="B199" s="5">
        <v>44985</v>
      </c>
      <c r="C199" t="s">
        <v>63</v>
      </c>
      <c r="D199" t="s">
        <v>0</v>
      </c>
      <c r="E199" t="s">
        <v>66</v>
      </c>
      <c r="F199" s="4" t="s">
        <v>82</v>
      </c>
      <c r="G199" t="s">
        <v>200</v>
      </c>
      <c r="H199" s="4" t="s">
        <v>84</v>
      </c>
      <c r="I199" s="4" t="s">
        <v>205</v>
      </c>
      <c r="J199" s="8">
        <v>50</v>
      </c>
      <c r="K199" s="29">
        <f t="shared" si="20"/>
        <v>51750</v>
      </c>
      <c r="L199" s="17">
        <f t="shared" si="21"/>
        <v>2587500</v>
      </c>
      <c r="N199" t="s">
        <v>206</v>
      </c>
      <c r="O199"/>
    </row>
    <row r="200" spans="2:18" hidden="1" x14ac:dyDescent="0.25">
      <c r="B200" s="5">
        <v>44985</v>
      </c>
      <c r="C200" t="s">
        <v>215</v>
      </c>
      <c r="D200" t="s">
        <v>0</v>
      </c>
      <c r="E200" t="s">
        <v>66</v>
      </c>
      <c r="F200" s="4" t="s">
        <v>82</v>
      </c>
      <c r="G200" t="s">
        <v>200</v>
      </c>
      <c r="H200" s="4" t="s">
        <v>84</v>
      </c>
      <c r="I200" s="4" t="s">
        <v>205</v>
      </c>
      <c r="J200" s="8">
        <v>-2</v>
      </c>
      <c r="K200" s="29">
        <f t="shared" si="20"/>
        <v>51750</v>
      </c>
      <c r="L200" s="17">
        <f t="shared" si="21"/>
        <v>-103500</v>
      </c>
      <c r="O200"/>
      <c r="P200" t="s">
        <v>214</v>
      </c>
    </row>
    <row r="201" spans="2:18" hidden="1" x14ac:dyDescent="0.25">
      <c r="B201" s="5">
        <v>44985</v>
      </c>
      <c r="C201" t="s">
        <v>215</v>
      </c>
      <c r="D201" t="s">
        <v>0</v>
      </c>
      <c r="E201" t="s">
        <v>66</v>
      </c>
      <c r="F201" s="4" t="s">
        <v>86</v>
      </c>
      <c r="G201" t="s">
        <v>87</v>
      </c>
      <c r="H201" s="4" t="s">
        <v>50</v>
      </c>
      <c r="I201" s="4" t="s">
        <v>201</v>
      </c>
      <c r="J201" s="8">
        <v>-2</v>
      </c>
      <c r="K201" s="29">
        <f t="shared" si="20"/>
        <v>51750</v>
      </c>
      <c r="L201" s="17">
        <f t="shared" si="21"/>
        <v>-103500</v>
      </c>
      <c r="O201"/>
      <c r="P201" t="s">
        <v>214</v>
      </c>
    </row>
    <row r="202" spans="2:18" hidden="1" x14ac:dyDescent="0.25">
      <c r="B202" s="5">
        <v>44985</v>
      </c>
      <c r="C202" t="s">
        <v>215</v>
      </c>
      <c r="D202" t="s">
        <v>0</v>
      </c>
      <c r="E202" t="s">
        <v>66</v>
      </c>
      <c r="F202" s="4" t="s">
        <v>75</v>
      </c>
      <c r="G202" t="s">
        <v>76</v>
      </c>
      <c r="H202" s="4" t="s">
        <v>37</v>
      </c>
      <c r="I202" s="4" t="s">
        <v>203</v>
      </c>
      <c r="J202" s="8">
        <v>-2</v>
      </c>
      <c r="K202" s="29">
        <f t="shared" si="20"/>
        <v>51750</v>
      </c>
      <c r="L202" s="17">
        <f t="shared" si="21"/>
        <v>-103500</v>
      </c>
      <c r="O202"/>
      <c r="P202" t="s">
        <v>214</v>
      </c>
    </row>
    <row r="203" spans="2:18" hidden="1" x14ac:dyDescent="0.25">
      <c r="B203" s="5">
        <v>44985</v>
      </c>
      <c r="C203" t="s">
        <v>63</v>
      </c>
      <c r="D203" t="s">
        <v>4</v>
      </c>
      <c r="E203" t="s">
        <v>14</v>
      </c>
      <c r="F203" s="4">
        <v>3348235</v>
      </c>
      <c r="G203" t="s">
        <v>207</v>
      </c>
      <c r="H203" s="4" t="s">
        <v>208</v>
      </c>
      <c r="J203" s="8">
        <v>10</v>
      </c>
      <c r="K203" s="29">
        <v>153420.53519000002</v>
      </c>
      <c r="L203" s="35">
        <f t="shared" si="21"/>
        <v>1534205.3519000001</v>
      </c>
      <c r="M203" s="104"/>
      <c r="N203" t="s">
        <v>225</v>
      </c>
      <c r="O203"/>
    </row>
    <row r="204" spans="2:18" hidden="1" x14ac:dyDescent="0.25">
      <c r="B204" s="5">
        <v>44985</v>
      </c>
      <c r="C204" t="s">
        <v>63</v>
      </c>
      <c r="D204" t="s">
        <v>4</v>
      </c>
      <c r="E204" t="s">
        <v>14</v>
      </c>
      <c r="F204" s="4">
        <v>3318235</v>
      </c>
      <c r="G204" t="s">
        <v>209</v>
      </c>
      <c r="H204" s="4" t="s">
        <v>107</v>
      </c>
      <c r="J204" s="8">
        <v>40</v>
      </c>
      <c r="K204" s="29">
        <v>126823.496</v>
      </c>
      <c r="L204" s="35">
        <f t="shared" si="21"/>
        <v>5072939.84</v>
      </c>
      <c r="M204" s="104" t="s">
        <v>529</v>
      </c>
      <c r="N204" t="s">
        <v>225</v>
      </c>
      <c r="O204"/>
    </row>
    <row r="205" spans="2:18" hidden="1" x14ac:dyDescent="0.25">
      <c r="B205" s="5">
        <v>44985</v>
      </c>
      <c r="C205" t="s">
        <v>103</v>
      </c>
      <c r="D205" t="s">
        <v>4</v>
      </c>
      <c r="E205" t="s">
        <v>14</v>
      </c>
      <c r="F205" s="4">
        <v>3348235</v>
      </c>
      <c r="G205" t="s">
        <v>207</v>
      </c>
      <c r="H205" s="4" t="s">
        <v>208</v>
      </c>
      <c r="J205" s="8">
        <v>-5</v>
      </c>
      <c r="K205" s="29">
        <v>153420.53519000002</v>
      </c>
      <c r="L205" s="35">
        <f t="shared" si="21"/>
        <v>-767102.67595000006</v>
      </c>
      <c r="M205" s="104"/>
      <c r="O205" s="7">
        <v>20230030</v>
      </c>
      <c r="P205" t="s">
        <v>149</v>
      </c>
      <c r="R205" t="s">
        <v>138</v>
      </c>
    </row>
    <row r="206" spans="2:18" hidden="1" x14ac:dyDescent="0.25">
      <c r="B206" s="5">
        <v>44985</v>
      </c>
      <c r="C206" t="s">
        <v>103</v>
      </c>
      <c r="D206" t="s">
        <v>4</v>
      </c>
      <c r="E206" t="s">
        <v>14</v>
      </c>
      <c r="F206" s="4">
        <v>3318235</v>
      </c>
      <c r="G206" t="s">
        <v>209</v>
      </c>
      <c r="H206" s="4" t="s">
        <v>107</v>
      </c>
      <c r="J206" s="8">
        <v>-20</v>
      </c>
      <c r="K206" s="29">
        <v>126823.496</v>
      </c>
      <c r="L206" s="35">
        <f t="shared" si="21"/>
        <v>-2536469.92</v>
      </c>
      <c r="M206" s="104" t="s">
        <v>529</v>
      </c>
      <c r="O206" s="7">
        <v>20230030</v>
      </c>
      <c r="P206" t="s">
        <v>149</v>
      </c>
      <c r="R206" t="s">
        <v>138</v>
      </c>
    </row>
    <row r="207" spans="2:18" hidden="1" x14ac:dyDescent="0.25">
      <c r="B207" s="5">
        <v>44981</v>
      </c>
      <c r="C207" t="s">
        <v>63</v>
      </c>
      <c r="D207" t="s">
        <v>0</v>
      </c>
      <c r="E207" t="s">
        <v>14</v>
      </c>
      <c r="F207" s="4" t="s">
        <v>39</v>
      </c>
      <c r="G207" t="s">
        <v>40</v>
      </c>
      <c r="H207" s="4" t="s">
        <v>41</v>
      </c>
      <c r="I207" s="4" t="s">
        <v>129</v>
      </c>
      <c r="J207" s="8">
        <v>100</v>
      </c>
      <c r="K207" s="50">
        <v>81594</v>
      </c>
      <c r="L207" s="35">
        <f t="shared" si="21"/>
        <v>8159400</v>
      </c>
      <c r="M207" s="104"/>
      <c r="N207" t="s">
        <v>244</v>
      </c>
      <c r="O207"/>
    </row>
    <row r="208" spans="2:18" hidden="1" x14ac:dyDescent="0.25">
      <c r="B208" s="5">
        <v>44987</v>
      </c>
      <c r="C208" t="s">
        <v>121</v>
      </c>
      <c r="D208" t="s">
        <v>0</v>
      </c>
      <c r="E208" t="s">
        <v>66</v>
      </c>
      <c r="F208" s="4" t="s">
        <v>86</v>
      </c>
      <c r="G208" t="s">
        <v>87</v>
      </c>
      <c r="H208" s="4" t="s">
        <v>50</v>
      </c>
      <c r="I208" s="4" t="s">
        <v>212</v>
      </c>
      <c r="J208" s="8">
        <v>8</v>
      </c>
      <c r="K208" s="29">
        <f t="shared" ref="K208:K215" si="22">57500*0.9</f>
        <v>51750</v>
      </c>
      <c r="L208" s="17">
        <f t="shared" si="21"/>
        <v>414000</v>
      </c>
      <c r="O208"/>
      <c r="Q208" t="s">
        <v>187</v>
      </c>
    </row>
    <row r="209" spans="2:18" hidden="1" x14ac:dyDescent="0.25">
      <c r="B209" s="5">
        <v>44987</v>
      </c>
      <c r="C209" t="s">
        <v>63</v>
      </c>
      <c r="D209" t="s">
        <v>0</v>
      </c>
      <c r="E209" t="s">
        <v>66</v>
      </c>
      <c r="F209" s="4" t="s">
        <v>71</v>
      </c>
      <c r="G209" t="s">
        <v>72</v>
      </c>
      <c r="H209" s="4" t="s">
        <v>27</v>
      </c>
      <c r="I209" s="4" t="s">
        <v>217</v>
      </c>
      <c r="J209" s="8">
        <v>5</v>
      </c>
      <c r="K209" s="29">
        <f t="shared" si="22"/>
        <v>51750</v>
      </c>
      <c r="L209" s="17">
        <f t="shared" si="21"/>
        <v>258750</v>
      </c>
      <c r="N209" t="s">
        <v>223</v>
      </c>
      <c r="O209"/>
    </row>
    <row r="210" spans="2:18" hidden="1" x14ac:dyDescent="0.25">
      <c r="B210" s="5">
        <v>44987</v>
      </c>
      <c r="C210" t="s">
        <v>63</v>
      </c>
      <c r="D210" t="s">
        <v>0</v>
      </c>
      <c r="E210" t="s">
        <v>66</v>
      </c>
      <c r="F210" s="4" t="s">
        <v>71</v>
      </c>
      <c r="G210" t="s">
        <v>72</v>
      </c>
      <c r="H210" s="4" t="s">
        <v>27</v>
      </c>
      <c r="I210" s="4" t="s">
        <v>218</v>
      </c>
      <c r="J210" s="8">
        <v>10</v>
      </c>
      <c r="K210" s="29">
        <f t="shared" si="22"/>
        <v>51750</v>
      </c>
      <c r="L210" s="17">
        <f t="shared" si="21"/>
        <v>517500</v>
      </c>
      <c r="N210" t="s">
        <v>223</v>
      </c>
      <c r="O210"/>
    </row>
    <row r="211" spans="2:18" s="109" customFormat="1" hidden="1" x14ac:dyDescent="0.25">
      <c r="B211" s="110">
        <v>44987</v>
      </c>
      <c r="C211" s="109" t="s">
        <v>63</v>
      </c>
      <c r="D211" s="109" t="s">
        <v>0</v>
      </c>
      <c r="E211" s="109" t="s">
        <v>66</v>
      </c>
      <c r="F211" s="111" t="s">
        <v>71</v>
      </c>
      <c r="G211" s="109" t="s">
        <v>72</v>
      </c>
      <c r="H211" s="111" t="s">
        <v>27</v>
      </c>
      <c r="I211" s="111" t="s">
        <v>219</v>
      </c>
      <c r="J211" s="112">
        <v>60</v>
      </c>
      <c r="K211" s="113">
        <f t="shared" si="22"/>
        <v>51750</v>
      </c>
      <c r="L211" s="114">
        <f t="shared" si="21"/>
        <v>3105000</v>
      </c>
      <c r="M211" s="115"/>
      <c r="N211" s="109" t="s">
        <v>223</v>
      </c>
    </row>
    <row r="212" spans="2:18" s="69" customFormat="1" hidden="1" x14ac:dyDescent="0.25">
      <c r="B212" s="68">
        <v>44987</v>
      </c>
      <c r="C212" s="69" t="s">
        <v>63</v>
      </c>
      <c r="D212" s="69" t="s">
        <v>0</v>
      </c>
      <c r="E212" s="69" t="s">
        <v>66</v>
      </c>
      <c r="F212" s="70" t="s">
        <v>71</v>
      </c>
      <c r="G212" s="69" t="s">
        <v>72</v>
      </c>
      <c r="H212" s="70" t="s">
        <v>27</v>
      </c>
      <c r="I212" s="144" t="s">
        <v>220</v>
      </c>
      <c r="J212" s="71">
        <v>60</v>
      </c>
      <c r="K212" s="72">
        <f t="shared" si="22"/>
        <v>51750</v>
      </c>
      <c r="L212" s="73">
        <f t="shared" si="21"/>
        <v>3105000</v>
      </c>
      <c r="M212" s="107"/>
      <c r="N212" s="69" t="s">
        <v>223</v>
      </c>
    </row>
    <row r="213" spans="2:18" hidden="1" x14ac:dyDescent="0.25">
      <c r="B213" s="5">
        <v>44987</v>
      </c>
      <c r="C213" t="s">
        <v>63</v>
      </c>
      <c r="D213" t="s">
        <v>0</v>
      </c>
      <c r="E213" t="s">
        <v>66</v>
      </c>
      <c r="F213" s="4" t="s">
        <v>71</v>
      </c>
      <c r="G213" t="s">
        <v>72</v>
      </c>
      <c r="H213" s="4" t="s">
        <v>27</v>
      </c>
      <c r="I213" s="4" t="s">
        <v>221</v>
      </c>
      <c r="J213" s="8">
        <v>50</v>
      </c>
      <c r="K213" s="29">
        <f t="shared" si="22"/>
        <v>51750</v>
      </c>
      <c r="L213" s="17">
        <f t="shared" si="21"/>
        <v>2587500</v>
      </c>
      <c r="N213" t="s">
        <v>223</v>
      </c>
      <c r="O213"/>
    </row>
    <row r="214" spans="2:18" hidden="1" x14ac:dyDescent="0.25">
      <c r="B214" s="5">
        <v>44987</v>
      </c>
      <c r="C214" t="s">
        <v>63</v>
      </c>
      <c r="D214" t="s">
        <v>0</v>
      </c>
      <c r="E214" t="s">
        <v>66</v>
      </c>
      <c r="F214" s="4" t="s">
        <v>67</v>
      </c>
      <c r="G214" t="s">
        <v>216</v>
      </c>
      <c r="H214" s="4" t="s">
        <v>69</v>
      </c>
      <c r="I214" s="4" t="s">
        <v>342</v>
      </c>
      <c r="J214" s="8">
        <v>60</v>
      </c>
      <c r="K214" s="29">
        <f t="shared" si="22"/>
        <v>51750</v>
      </c>
      <c r="L214" s="17">
        <f t="shared" si="21"/>
        <v>3105000</v>
      </c>
      <c r="N214" t="s">
        <v>223</v>
      </c>
      <c r="O214"/>
    </row>
    <row r="215" spans="2:18" s="69" customFormat="1" hidden="1" x14ac:dyDescent="0.25">
      <c r="B215" s="68">
        <v>44987</v>
      </c>
      <c r="C215" s="69" t="s">
        <v>63</v>
      </c>
      <c r="D215" s="69" t="s">
        <v>0</v>
      </c>
      <c r="E215" s="69" t="s">
        <v>66</v>
      </c>
      <c r="F215" s="70" t="s">
        <v>67</v>
      </c>
      <c r="G215" s="69" t="s">
        <v>216</v>
      </c>
      <c r="H215" s="70" t="s">
        <v>69</v>
      </c>
      <c r="I215" s="154" t="s">
        <v>222</v>
      </c>
      <c r="J215" s="157">
        <v>38</v>
      </c>
      <c r="K215" s="72">
        <f t="shared" si="22"/>
        <v>51750</v>
      </c>
      <c r="L215" s="73">
        <f t="shared" si="21"/>
        <v>1966500</v>
      </c>
      <c r="M215" s="107"/>
      <c r="N215" s="69" t="s">
        <v>223</v>
      </c>
    </row>
    <row r="216" spans="2:18" hidden="1" x14ac:dyDescent="0.25">
      <c r="B216" s="5">
        <v>44995</v>
      </c>
      <c r="C216" t="s">
        <v>169</v>
      </c>
      <c r="D216" t="s">
        <v>0</v>
      </c>
      <c r="E216" t="s">
        <v>66</v>
      </c>
      <c r="F216" s="4" t="s">
        <v>82</v>
      </c>
      <c r="G216" t="s">
        <v>83</v>
      </c>
      <c r="H216" s="4" t="s">
        <v>84</v>
      </c>
      <c r="I216" s="4" t="s">
        <v>85</v>
      </c>
      <c r="J216" s="8">
        <v>-2</v>
      </c>
      <c r="K216" s="48">
        <v>61600</v>
      </c>
      <c r="L216" s="17">
        <f t="shared" si="21"/>
        <v>-123200</v>
      </c>
      <c r="O216"/>
      <c r="P216" t="s">
        <v>436</v>
      </c>
    </row>
    <row r="217" spans="2:18" hidden="1" x14ac:dyDescent="0.25">
      <c r="B217" s="5">
        <v>44995</v>
      </c>
      <c r="C217" t="s">
        <v>169</v>
      </c>
      <c r="D217" t="s">
        <v>0</v>
      </c>
      <c r="E217" t="s">
        <v>66</v>
      </c>
      <c r="F217" s="4" t="s">
        <v>86</v>
      </c>
      <c r="G217" t="s">
        <v>87</v>
      </c>
      <c r="H217" s="4" t="s">
        <v>50</v>
      </c>
      <c r="I217" s="4" t="s">
        <v>212</v>
      </c>
      <c r="J217" s="8">
        <v>-2</v>
      </c>
      <c r="K217" s="29">
        <f>57500*0.9</f>
        <v>51750</v>
      </c>
      <c r="L217" s="17">
        <f t="shared" si="21"/>
        <v>-103500</v>
      </c>
      <c r="O217"/>
      <c r="P217" t="s">
        <v>436</v>
      </c>
    </row>
    <row r="218" spans="2:18" hidden="1" x14ac:dyDescent="0.25">
      <c r="B218" s="5">
        <v>44981</v>
      </c>
      <c r="C218" t="s">
        <v>103</v>
      </c>
      <c r="D218" t="s">
        <v>0</v>
      </c>
      <c r="E218" t="s">
        <v>14</v>
      </c>
      <c r="F218" s="4" t="s">
        <v>39</v>
      </c>
      <c r="G218" t="s">
        <v>40</v>
      </c>
      <c r="H218" s="4" t="s">
        <v>41</v>
      </c>
      <c r="I218" s="4" t="s">
        <v>129</v>
      </c>
      <c r="J218" s="8">
        <v>-8</v>
      </c>
      <c r="K218" s="50">
        <v>81594</v>
      </c>
      <c r="L218" s="17">
        <f t="shared" si="21"/>
        <v>-652752</v>
      </c>
      <c r="O218">
        <v>20230047</v>
      </c>
      <c r="P218" t="s">
        <v>243</v>
      </c>
      <c r="R218" t="s">
        <v>280</v>
      </c>
    </row>
    <row r="219" spans="2:18" hidden="1" x14ac:dyDescent="0.25">
      <c r="B219" s="5">
        <v>44995</v>
      </c>
      <c r="C219" t="s">
        <v>169</v>
      </c>
      <c r="D219" t="s">
        <v>0</v>
      </c>
      <c r="E219" t="s">
        <v>66</v>
      </c>
      <c r="F219" s="4" t="s">
        <v>91</v>
      </c>
      <c r="G219" t="s">
        <v>92</v>
      </c>
      <c r="H219" s="4" t="s">
        <v>93</v>
      </c>
      <c r="I219" s="4" t="s">
        <v>94</v>
      </c>
      <c r="J219" s="8">
        <v>-2</v>
      </c>
      <c r="K219" s="48">
        <v>61600</v>
      </c>
      <c r="L219" s="17">
        <f t="shared" si="21"/>
        <v>-123200</v>
      </c>
      <c r="O219"/>
      <c r="P219" t="s">
        <v>436</v>
      </c>
    </row>
    <row r="220" spans="2:18" hidden="1" x14ac:dyDescent="0.25">
      <c r="B220" s="5">
        <v>44995</v>
      </c>
      <c r="C220" t="s">
        <v>121</v>
      </c>
      <c r="D220" t="s">
        <v>4</v>
      </c>
      <c r="E220" t="s">
        <v>66</v>
      </c>
      <c r="F220" s="4" t="s">
        <v>276</v>
      </c>
      <c r="G220" t="s">
        <v>275</v>
      </c>
      <c r="H220" s="4" t="s">
        <v>148</v>
      </c>
      <c r="J220" s="8">
        <v>10</v>
      </c>
      <c r="K220" s="29">
        <v>83600</v>
      </c>
      <c r="L220" s="17">
        <f t="shared" si="21"/>
        <v>836000</v>
      </c>
      <c r="O220"/>
      <c r="Q220" t="s">
        <v>227</v>
      </c>
    </row>
    <row r="221" spans="2:18" hidden="1" x14ac:dyDescent="0.25">
      <c r="B221" s="5">
        <v>44995</v>
      </c>
      <c r="C221" t="s">
        <v>120</v>
      </c>
      <c r="D221" t="s">
        <v>4</v>
      </c>
      <c r="E221" t="s">
        <v>66</v>
      </c>
      <c r="F221" s="4" t="s">
        <v>274</v>
      </c>
      <c r="G221" t="s">
        <v>273</v>
      </c>
      <c r="H221" s="4" t="s">
        <v>271</v>
      </c>
      <c r="J221" s="8">
        <v>10</v>
      </c>
      <c r="K221" s="29">
        <v>172550</v>
      </c>
      <c r="L221" s="17">
        <f t="shared" si="21"/>
        <v>1725500</v>
      </c>
      <c r="O221"/>
      <c r="Q221" t="s">
        <v>227</v>
      </c>
    </row>
    <row r="222" spans="2:18" hidden="1" x14ac:dyDescent="0.25">
      <c r="B222" s="5">
        <v>44995</v>
      </c>
      <c r="C222" t="s">
        <v>215</v>
      </c>
      <c r="D222" t="s">
        <v>4</v>
      </c>
      <c r="E222" t="s">
        <v>66</v>
      </c>
      <c r="F222" s="4" t="s">
        <v>276</v>
      </c>
      <c r="G222" t="s">
        <v>275</v>
      </c>
      <c r="H222" s="4" t="s">
        <v>148</v>
      </c>
      <c r="J222" s="8">
        <v>-10</v>
      </c>
      <c r="K222" s="29">
        <v>83600</v>
      </c>
      <c r="L222" s="17">
        <f t="shared" si="21"/>
        <v>-836000</v>
      </c>
      <c r="O222"/>
      <c r="P222" t="s">
        <v>226</v>
      </c>
      <c r="Q222" t="s">
        <v>124</v>
      </c>
    </row>
    <row r="223" spans="2:18" hidden="1" x14ac:dyDescent="0.25">
      <c r="B223" s="5">
        <v>44995</v>
      </c>
      <c r="C223" t="s">
        <v>215</v>
      </c>
      <c r="D223" t="s">
        <v>4</v>
      </c>
      <c r="E223" t="s">
        <v>66</v>
      </c>
      <c r="F223" s="4" t="s">
        <v>274</v>
      </c>
      <c r="G223" t="s">
        <v>273</v>
      </c>
      <c r="H223" s="4" t="s">
        <v>271</v>
      </c>
      <c r="J223" s="8">
        <v>-11</v>
      </c>
      <c r="K223" s="29">
        <v>172550</v>
      </c>
      <c r="L223" s="17">
        <f t="shared" si="21"/>
        <v>-1898050</v>
      </c>
      <c r="O223"/>
      <c r="P223" t="s">
        <v>226</v>
      </c>
      <c r="Q223" t="s">
        <v>124</v>
      </c>
    </row>
    <row r="224" spans="2:18" hidden="1" x14ac:dyDescent="0.25">
      <c r="B224" s="5">
        <v>44987</v>
      </c>
      <c r="C224" t="s">
        <v>121</v>
      </c>
      <c r="D224" t="s">
        <v>0</v>
      </c>
      <c r="E224" t="s">
        <v>66</v>
      </c>
      <c r="F224" s="4" t="s">
        <v>78</v>
      </c>
      <c r="G224" t="s">
        <v>79</v>
      </c>
      <c r="H224" s="4" t="s">
        <v>80</v>
      </c>
      <c r="I224" s="4" t="s">
        <v>210</v>
      </c>
      <c r="J224" s="8">
        <v>20</v>
      </c>
      <c r="K224" s="29">
        <f>57500*0.9</f>
        <v>51750</v>
      </c>
      <c r="L224" s="17">
        <f t="shared" si="21"/>
        <v>1035000</v>
      </c>
      <c r="O224"/>
      <c r="Q224" t="s">
        <v>187</v>
      </c>
    </row>
    <row r="225" spans="2:18" hidden="1" x14ac:dyDescent="0.25">
      <c r="B225" s="5">
        <v>44974</v>
      </c>
      <c r="C225" t="s">
        <v>103</v>
      </c>
      <c r="D225" t="s">
        <v>0</v>
      </c>
      <c r="E225" t="s">
        <v>14</v>
      </c>
      <c r="F225" s="3" t="s">
        <v>42</v>
      </c>
      <c r="G225" t="s">
        <v>43</v>
      </c>
      <c r="H225" s="4" t="s">
        <v>44</v>
      </c>
      <c r="I225" s="4" t="s">
        <v>130</v>
      </c>
      <c r="J225" s="8">
        <v>-55</v>
      </c>
      <c r="K225" s="50">
        <v>65949.40444444443</v>
      </c>
      <c r="L225" s="35">
        <f t="shared" si="21"/>
        <v>-3627217.2444444438</v>
      </c>
      <c r="M225" s="104"/>
      <c r="O225">
        <v>20230036</v>
      </c>
      <c r="P225" t="s">
        <v>147</v>
      </c>
      <c r="R225" t="s">
        <v>280</v>
      </c>
    </row>
    <row r="226" spans="2:18" hidden="1" x14ac:dyDescent="0.25">
      <c r="B226" s="5">
        <v>44998</v>
      </c>
      <c r="C226" t="s">
        <v>121</v>
      </c>
      <c r="D226" t="s">
        <v>0</v>
      </c>
      <c r="E226" t="s">
        <v>66</v>
      </c>
      <c r="F226" s="4" t="s">
        <v>91</v>
      </c>
      <c r="G226" t="s">
        <v>92</v>
      </c>
      <c r="H226" s="4" t="s">
        <v>93</v>
      </c>
      <c r="I226" s="4" t="s">
        <v>94</v>
      </c>
      <c r="J226" s="8">
        <v>-15</v>
      </c>
      <c r="K226" s="48">
        <v>61600</v>
      </c>
      <c r="L226" s="35">
        <f t="shared" si="21"/>
        <v>-924000</v>
      </c>
      <c r="M226" s="104"/>
      <c r="O226"/>
      <c r="P226" t="s">
        <v>229</v>
      </c>
      <c r="Q226" t="s">
        <v>124</v>
      </c>
    </row>
    <row r="227" spans="2:18" hidden="1" x14ac:dyDescent="0.25">
      <c r="B227" s="5">
        <v>44995</v>
      </c>
      <c r="C227" t="s">
        <v>169</v>
      </c>
      <c r="D227" t="s">
        <v>0</v>
      </c>
      <c r="E227" t="s">
        <v>66</v>
      </c>
      <c r="F227" s="4" t="s">
        <v>78</v>
      </c>
      <c r="G227" t="s">
        <v>79</v>
      </c>
      <c r="H227" s="4" t="s">
        <v>80</v>
      </c>
      <c r="I227" s="4" t="s">
        <v>210</v>
      </c>
      <c r="J227" s="8">
        <v>-1</v>
      </c>
      <c r="K227" s="48">
        <v>51750</v>
      </c>
      <c r="L227" s="17">
        <f>+K227*J227</f>
        <v>-51750</v>
      </c>
      <c r="O227"/>
      <c r="P227" t="s">
        <v>436</v>
      </c>
    </row>
    <row r="228" spans="2:18" hidden="1" x14ac:dyDescent="0.25">
      <c r="B228" s="5">
        <v>44995</v>
      </c>
      <c r="C228" t="s">
        <v>121</v>
      </c>
      <c r="D228" t="s">
        <v>0</v>
      </c>
      <c r="E228" t="s">
        <v>66</v>
      </c>
      <c r="F228" s="4" t="s">
        <v>78</v>
      </c>
      <c r="G228" t="s">
        <v>79</v>
      </c>
      <c r="H228" s="4" t="s">
        <v>44</v>
      </c>
      <c r="I228" s="4" t="s">
        <v>210</v>
      </c>
      <c r="J228" s="8">
        <v>-5</v>
      </c>
      <c r="K228" s="48">
        <v>51750</v>
      </c>
      <c r="L228" s="17">
        <f>+K228*J228</f>
        <v>-258750</v>
      </c>
      <c r="O228" t="s">
        <v>228</v>
      </c>
      <c r="Q228" t="s">
        <v>132</v>
      </c>
    </row>
    <row r="229" spans="2:18" hidden="1" x14ac:dyDescent="0.25">
      <c r="B229" s="5">
        <v>44998</v>
      </c>
      <c r="C229" t="s">
        <v>121</v>
      </c>
      <c r="D229" t="s">
        <v>0</v>
      </c>
      <c r="E229" t="s">
        <v>66</v>
      </c>
      <c r="F229" s="4" t="s">
        <v>86</v>
      </c>
      <c r="G229" t="s">
        <v>87</v>
      </c>
      <c r="H229" s="40" t="s">
        <v>50</v>
      </c>
      <c r="I229" s="4" t="s">
        <v>88</v>
      </c>
      <c r="J229" s="8">
        <v>-6</v>
      </c>
      <c r="K229" s="48">
        <v>61600</v>
      </c>
      <c r="L229" s="17">
        <f>+J229*K229</f>
        <v>-369600</v>
      </c>
      <c r="O229"/>
      <c r="P229" t="s">
        <v>229</v>
      </c>
      <c r="Q229" t="s">
        <v>124</v>
      </c>
    </row>
    <row r="230" spans="2:18" hidden="1" x14ac:dyDescent="0.25">
      <c r="B230" s="5">
        <v>44998</v>
      </c>
      <c r="C230" t="s">
        <v>121</v>
      </c>
      <c r="D230" t="s">
        <v>0</v>
      </c>
      <c r="E230" t="s">
        <v>66</v>
      </c>
      <c r="F230" s="4" t="s">
        <v>86</v>
      </c>
      <c r="G230" t="s">
        <v>87</v>
      </c>
      <c r="H230" s="4" t="s">
        <v>184</v>
      </c>
      <c r="I230" s="4" t="s">
        <v>182</v>
      </c>
      <c r="J230" s="8">
        <v>-14</v>
      </c>
      <c r="K230" s="29">
        <f>57500*0.9</f>
        <v>51750</v>
      </c>
      <c r="L230" s="17">
        <f>+J230*K230</f>
        <v>-724500</v>
      </c>
      <c r="O230"/>
      <c r="P230" t="s">
        <v>229</v>
      </c>
      <c r="Q230" t="s">
        <v>124</v>
      </c>
    </row>
    <row r="231" spans="2:18" hidden="1" x14ac:dyDescent="0.25">
      <c r="B231" s="5">
        <v>44981</v>
      </c>
      <c r="C231" t="s">
        <v>189</v>
      </c>
      <c r="D231" t="s">
        <v>0</v>
      </c>
      <c r="E231" t="s">
        <v>66</v>
      </c>
      <c r="F231" s="4" t="s">
        <v>139</v>
      </c>
      <c r="G231" t="s">
        <v>140</v>
      </c>
      <c r="H231" s="4" t="s">
        <v>141</v>
      </c>
      <c r="I231" s="4" t="s">
        <v>158</v>
      </c>
      <c r="J231" s="8">
        <v>-6</v>
      </c>
      <c r="K231" s="48">
        <v>51750</v>
      </c>
      <c r="L231" s="17">
        <f>+K231*J231</f>
        <v>-310500</v>
      </c>
      <c r="O231">
        <v>20230047</v>
      </c>
      <c r="P231" t="s">
        <v>243</v>
      </c>
      <c r="R231" t="s">
        <v>280</v>
      </c>
    </row>
    <row r="232" spans="2:18" hidden="1" x14ac:dyDescent="0.25">
      <c r="B232" s="5">
        <v>44987</v>
      </c>
      <c r="C232" t="s">
        <v>121</v>
      </c>
      <c r="D232" t="s">
        <v>0</v>
      </c>
      <c r="E232" t="s">
        <v>66</v>
      </c>
      <c r="F232" s="4" t="s">
        <v>139</v>
      </c>
      <c r="G232" t="s">
        <v>140</v>
      </c>
      <c r="H232" s="4" t="s">
        <v>141</v>
      </c>
      <c r="I232" s="4" t="s">
        <v>211</v>
      </c>
      <c r="J232" s="8">
        <v>10</v>
      </c>
      <c r="K232" s="29">
        <f t="shared" ref="K232:K246" si="23">57500*0.9</f>
        <v>51750</v>
      </c>
      <c r="L232" s="17">
        <f t="shared" ref="L232:L267" si="24">+J232*K232</f>
        <v>517500</v>
      </c>
      <c r="O232"/>
      <c r="Q232" t="s">
        <v>187</v>
      </c>
    </row>
    <row r="233" spans="2:18" hidden="1" x14ac:dyDescent="0.25">
      <c r="B233" s="5">
        <v>44995</v>
      </c>
      <c r="C233" t="s">
        <v>169</v>
      </c>
      <c r="D233" t="s">
        <v>0</v>
      </c>
      <c r="E233" t="s">
        <v>66</v>
      </c>
      <c r="F233" s="4" t="s">
        <v>139</v>
      </c>
      <c r="G233" t="s">
        <v>140</v>
      </c>
      <c r="H233" s="4" t="s">
        <v>141</v>
      </c>
      <c r="I233" s="4" t="s">
        <v>211</v>
      </c>
      <c r="J233" s="8">
        <v>-2</v>
      </c>
      <c r="K233" s="29">
        <f t="shared" si="23"/>
        <v>51750</v>
      </c>
      <c r="L233" s="17">
        <f t="shared" si="24"/>
        <v>-103500</v>
      </c>
      <c r="O233"/>
      <c r="P233" t="s">
        <v>436</v>
      </c>
    </row>
    <row r="234" spans="2:18" hidden="1" x14ac:dyDescent="0.25">
      <c r="B234" s="5">
        <v>44998</v>
      </c>
      <c r="C234" t="s">
        <v>121</v>
      </c>
      <c r="D234" t="s">
        <v>0</v>
      </c>
      <c r="E234" t="s">
        <v>66</v>
      </c>
      <c r="F234" s="4" t="s">
        <v>75</v>
      </c>
      <c r="G234" t="s">
        <v>76</v>
      </c>
      <c r="H234" s="4" t="s">
        <v>37</v>
      </c>
      <c r="I234" s="4" t="s">
        <v>171</v>
      </c>
      <c r="J234" s="8">
        <v>-10</v>
      </c>
      <c r="K234" s="29">
        <f t="shared" si="23"/>
        <v>51750</v>
      </c>
      <c r="L234" s="17">
        <f t="shared" si="24"/>
        <v>-517500</v>
      </c>
      <c r="O234"/>
      <c r="P234" t="s">
        <v>229</v>
      </c>
      <c r="Q234" t="s">
        <v>124</v>
      </c>
    </row>
    <row r="235" spans="2:18" hidden="1" x14ac:dyDescent="0.25">
      <c r="B235" s="5">
        <v>44998</v>
      </c>
      <c r="C235" t="s">
        <v>121</v>
      </c>
      <c r="D235" t="s">
        <v>0</v>
      </c>
      <c r="E235" t="s">
        <v>66</v>
      </c>
      <c r="F235" s="4" t="s">
        <v>75</v>
      </c>
      <c r="G235" t="s">
        <v>76</v>
      </c>
      <c r="H235" s="4" t="s">
        <v>37</v>
      </c>
      <c r="I235" s="4" t="s">
        <v>155</v>
      </c>
      <c r="J235" s="8">
        <v>-8</v>
      </c>
      <c r="K235" s="29">
        <f t="shared" si="23"/>
        <v>51750</v>
      </c>
      <c r="L235" s="17">
        <f t="shared" si="24"/>
        <v>-414000</v>
      </c>
      <c r="O235"/>
      <c r="P235" t="s">
        <v>229</v>
      </c>
      <c r="Q235" t="s">
        <v>124</v>
      </c>
    </row>
    <row r="236" spans="2:18" hidden="1" x14ac:dyDescent="0.25">
      <c r="B236" s="5">
        <v>44998</v>
      </c>
      <c r="C236" t="s">
        <v>121</v>
      </c>
      <c r="D236" t="s">
        <v>0</v>
      </c>
      <c r="E236" t="s">
        <v>66</v>
      </c>
      <c r="F236" s="4" t="s">
        <v>75</v>
      </c>
      <c r="G236" t="s">
        <v>76</v>
      </c>
      <c r="H236" s="4" t="s">
        <v>37</v>
      </c>
      <c r="I236" s="4" t="s">
        <v>153</v>
      </c>
      <c r="J236" s="8">
        <v>-2</v>
      </c>
      <c r="K236" s="29">
        <f t="shared" si="23"/>
        <v>51750</v>
      </c>
      <c r="L236" s="17">
        <f t="shared" si="24"/>
        <v>-103500</v>
      </c>
      <c r="O236"/>
      <c r="P236" t="s">
        <v>229</v>
      </c>
      <c r="Q236" t="s">
        <v>124</v>
      </c>
    </row>
    <row r="237" spans="2:18" hidden="1" x14ac:dyDescent="0.25">
      <c r="B237" s="5">
        <v>44998</v>
      </c>
      <c r="C237" t="s">
        <v>121</v>
      </c>
      <c r="D237" t="s">
        <v>0</v>
      </c>
      <c r="E237" t="s">
        <v>66</v>
      </c>
      <c r="F237" s="4" t="s">
        <v>71</v>
      </c>
      <c r="G237" t="s">
        <v>72</v>
      </c>
      <c r="H237" s="4" t="s">
        <v>27</v>
      </c>
      <c r="I237" s="4" t="s">
        <v>217</v>
      </c>
      <c r="J237" s="8">
        <v>-5</v>
      </c>
      <c r="K237" s="29">
        <f t="shared" si="23"/>
        <v>51750</v>
      </c>
      <c r="L237" s="17">
        <f t="shared" si="24"/>
        <v>-258750</v>
      </c>
      <c r="O237"/>
      <c r="P237" t="s">
        <v>229</v>
      </c>
      <c r="Q237" t="s">
        <v>124</v>
      </c>
    </row>
    <row r="238" spans="2:18" hidden="1" x14ac:dyDescent="0.25">
      <c r="B238" s="5">
        <v>44998</v>
      </c>
      <c r="C238" t="s">
        <v>121</v>
      </c>
      <c r="D238" t="s">
        <v>0</v>
      </c>
      <c r="E238" t="s">
        <v>66</v>
      </c>
      <c r="F238" s="4" t="s">
        <v>71</v>
      </c>
      <c r="G238" t="s">
        <v>72</v>
      </c>
      <c r="H238" s="4" t="s">
        <v>27</v>
      </c>
      <c r="I238" s="4" t="s">
        <v>218</v>
      </c>
      <c r="J238" s="8">
        <v>-10</v>
      </c>
      <c r="K238" s="29">
        <f t="shared" si="23"/>
        <v>51750</v>
      </c>
      <c r="L238" s="17">
        <f t="shared" si="24"/>
        <v>-517500</v>
      </c>
      <c r="O238"/>
      <c r="P238" t="s">
        <v>229</v>
      </c>
      <c r="Q238" t="s">
        <v>124</v>
      </c>
    </row>
    <row r="239" spans="2:18" hidden="1" x14ac:dyDescent="0.25">
      <c r="B239" s="5">
        <v>44998</v>
      </c>
      <c r="C239" t="s">
        <v>121</v>
      </c>
      <c r="D239" t="s">
        <v>0</v>
      </c>
      <c r="E239" t="s">
        <v>66</v>
      </c>
      <c r="F239" s="4" t="s">
        <v>71</v>
      </c>
      <c r="G239" t="s">
        <v>72</v>
      </c>
      <c r="H239" s="4" t="s">
        <v>27</v>
      </c>
      <c r="I239" s="4" t="s">
        <v>221</v>
      </c>
      <c r="J239" s="8">
        <v>-5</v>
      </c>
      <c r="K239" s="29">
        <f t="shared" si="23"/>
        <v>51750</v>
      </c>
      <c r="L239" s="17">
        <f t="shared" si="24"/>
        <v>-258750</v>
      </c>
      <c r="O239"/>
      <c r="P239" t="s">
        <v>229</v>
      </c>
      <c r="Q239" t="s">
        <v>124</v>
      </c>
    </row>
    <row r="240" spans="2:18" hidden="1" x14ac:dyDescent="0.25">
      <c r="B240" s="5">
        <v>44998</v>
      </c>
      <c r="C240" t="s">
        <v>121</v>
      </c>
      <c r="D240" t="s">
        <v>0</v>
      </c>
      <c r="E240" t="s">
        <v>66</v>
      </c>
      <c r="F240" s="4" t="s">
        <v>67</v>
      </c>
      <c r="G240" t="s">
        <v>216</v>
      </c>
      <c r="H240" s="4" t="s">
        <v>69</v>
      </c>
      <c r="I240" s="4" t="s">
        <v>222</v>
      </c>
      <c r="J240" s="8">
        <v>-20</v>
      </c>
      <c r="K240" s="29">
        <f t="shared" si="23"/>
        <v>51750</v>
      </c>
      <c r="L240" s="17">
        <f t="shared" si="24"/>
        <v>-1035000</v>
      </c>
      <c r="O240"/>
      <c r="P240" t="s">
        <v>229</v>
      </c>
      <c r="Q240" t="s">
        <v>124</v>
      </c>
    </row>
    <row r="241" spans="2:18" hidden="1" x14ac:dyDescent="0.25">
      <c r="B241" s="5">
        <v>44998</v>
      </c>
      <c r="C241" t="s">
        <v>121</v>
      </c>
      <c r="D241" t="s">
        <v>0</v>
      </c>
      <c r="E241" t="s">
        <v>66</v>
      </c>
      <c r="F241" s="4" t="s">
        <v>67</v>
      </c>
      <c r="G241" t="s">
        <v>216</v>
      </c>
      <c r="H241" s="4" t="s">
        <v>69</v>
      </c>
      <c r="I241" s="4" t="s">
        <v>222</v>
      </c>
      <c r="J241" s="8">
        <v>-2</v>
      </c>
      <c r="K241" s="29">
        <f t="shared" si="23"/>
        <v>51750</v>
      </c>
      <c r="L241" s="17">
        <f t="shared" si="24"/>
        <v>-103500</v>
      </c>
      <c r="O241"/>
      <c r="P241" t="s">
        <v>226</v>
      </c>
      <c r="Q241" t="s">
        <v>230</v>
      </c>
    </row>
    <row r="242" spans="2:18" hidden="1" x14ac:dyDescent="0.25">
      <c r="B242" s="5">
        <v>44998</v>
      </c>
      <c r="C242" t="s">
        <v>121</v>
      </c>
      <c r="D242" t="s">
        <v>0</v>
      </c>
      <c r="E242" t="s">
        <v>66</v>
      </c>
      <c r="F242" s="4" t="s">
        <v>71</v>
      </c>
      <c r="G242" t="s">
        <v>72</v>
      </c>
      <c r="H242" s="4" t="s">
        <v>27</v>
      </c>
      <c r="I242" s="4" t="s">
        <v>221</v>
      </c>
      <c r="J242" s="8">
        <v>-2</v>
      </c>
      <c r="K242" s="29">
        <f t="shared" si="23"/>
        <v>51750</v>
      </c>
      <c r="L242" s="17">
        <f t="shared" si="24"/>
        <v>-103500</v>
      </c>
      <c r="O242"/>
      <c r="P242" t="s">
        <v>226</v>
      </c>
      <c r="Q242" t="s">
        <v>230</v>
      </c>
    </row>
    <row r="243" spans="2:18" hidden="1" x14ac:dyDescent="0.25">
      <c r="B243" s="5">
        <v>44998</v>
      </c>
      <c r="C243" t="s">
        <v>121</v>
      </c>
      <c r="D243" t="s">
        <v>0</v>
      </c>
      <c r="E243" t="s">
        <v>66</v>
      </c>
      <c r="F243" s="4" t="s">
        <v>75</v>
      </c>
      <c r="G243" t="s">
        <v>76</v>
      </c>
      <c r="H243" s="4" t="s">
        <v>37</v>
      </c>
      <c r="I243" s="4" t="s">
        <v>154</v>
      </c>
      <c r="J243" s="8">
        <v>-2</v>
      </c>
      <c r="K243" s="29">
        <f t="shared" si="23"/>
        <v>51750</v>
      </c>
      <c r="L243" s="17">
        <f t="shared" si="24"/>
        <v>-103500</v>
      </c>
      <c r="O243"/>
      <c r="P243" t="s">
        <v>226</v>
      </c>
      <c r="Q243" t="s">
        <v>230</v>
      </c>
    </row>
    <row r="244" spans="2:18" hidden="1" x14ac:dyDescent="0.25">
      <c r="B244" s="5">
        <v>44998</v>
      </c>
      <c r="C244" t="s">
        <v>121</v>
      </c>
      <c r="D244" t="s">
        <v>0</v>
      </c>
      <c r="E244" t="s">
        <v>66</v>
      </c>
      <c r="F244" s="4" t="s">
        <v>139</v>
      </c>
      <c r="G244" t="s">
        <v>140</v>
      </c>
      <c r="H244" s="4" t="s">
        <v>141</v>
      </c>
      <c r="I244" s="4" t="s">
        <v>211</v>
      </c>
      <c r="J244" s="8">
        <v>-8</v>
      </c>
      <c r="K244" s="29">
        <f t="shared" si="23"/>
        <v>51750</v>
      </c>
      <c r="L244" s="17">
        <f t="shared" si="24"/>
        <v>-414000</v>
      </c>
      <c r="O244"/>
      <c r="P244" t="s">
        <v>229</v>
      </c>
      <c r="Q244" t="s">
        <v>124</v>
      </c>
    </row>
    <row r="245" spans="2:18" hidden="1" x14ac:dyDescent="0.25">
      <c r="B245" s="5">
        <v>44998</v>
      </c>
      <c r="C245" t="s">
        <v>121</v>
      </c>
      <c r="D245" t="s">
        <v>0</v>
      </c>
      <c r="E245" t="s">
        <v>66</v>
      </c>
      <c r="F245" s="4" t="s">
        <v>78</v>
      </c>
      <c r="G245" t="s">
        <v>79</v>
      </c>
      <c r="H245" s="4" t="s">
        <v>80</v>
      </c>
      <c r="I245" s="4" t="s">
        <v>210</v>
      </c>
      <c r="J245" s="8">
        <v>-13</v>
      </c>
      <c r="K245" s="29">
        <f t="shared" si="23"/>
        <v>51750</v>
      </c>
      <c r="L245" s="35">
        <f t="shared" si="24"/>
        <v>-672750</v>
      </c>
      <c r="M245" s="104"/>
      <c r="O245"/>
      <c r="P245" t="s">
        <v>229</v>
      </c>
      <c r="Q245" t="s">
        <v>124</v>
      </c>
    </row>
    <row r="246" spans="2:18" hidden="1" x14ac:dyDescent="0.25">
      <c r="B246" s="5">
        <v>44998</v>
      </c>
      <c r="C246" t="s">
        <v>121</v>
      </c>
      <c r="D246" t="s">
        <v>0</v>
      </c>
      <c r="E246" t="s">
        <v>66</v>
      </c>
      <c r="F246" s="4" t="s">
        <v>86</v>
      </c>
      <c r="G246" t="s">
        <v>87</v>
      </c>
      <c r="H246" s="4" t="s">
        <v>50</v>
      </c>
      <c r="I246" s="4" t="s">
        <v>212</v>
      </c>
      <c r="J246" s="8">
        <v>-2</v>
      </c>
      <c r="K246" s="29">
        <f t="shared" si="23"/>
        <v>51750</v>
      </c>
      <c r="L246" s="17">
        <f t="shared" si="24"/>
        <v>-103500</v>
      </c>
      <c r="O246"/>
      <c r="P246" t="s">
        <v>226</v>
      </c>
      <c r="Q246" t="s">
        <v>230</v>
      </c>
    </row>
    <row r="247" spans="2:18" hidden="1" x14ac:dyDescent="0.25">
      <c r="B247" s="5">
        <v>44998</v>
      </c>
      <c r="C247" t="s">
        <v>121</v>
      </c>
      <c r="D247" t="s">
        <v>0</v>
      </c>
      <c r="E247" t="s">
        <v>66</v>
      </c>
      <c r="F247" s="4" t="s">
        <v>91</v>
      </c>
      <c r="G247" t="s">
        <v>92</v>
      </c>
      <c r="H247" s="4" t="s">
        <v>93</v>
      </c>
      <c r="I247" s="4" t="s">
        <v>94</v>
      </c>
      <c r="J247" s="8">
        <v>-2</v>
      </c>
      <c r="K247" s="48">
        <v>61600</v>
      </c>
      <c r="L247" s="17">
        <f t="shared" si="24"/>
        <v>-123200</v>
      </c>
      <c r="O247"/>
      <c r="P247" t="s">
        <v>226</v>
      </c>
      <c r="Q247" t="s">
        <v>230</v>
      </c>
    </row>
    <row r="248" spans="2:18" hidden="1" x14ac:dyDescent="0.25">
      <c r="B248" s="5">
        <v>44998</v>
      </c>
      <c r="C248" t="s">
        <v>121</v>
      </c>
      <c r="D248" t="s">
        <v>0</v>
      </c>
      <c r="E248" t="s">
        <v>66</v>
      </c>
      <c r="F248" s="4" t="s">
        <v>82</v>
      </c>
      <c r="G248" t="s">
        <v>83</v>
      </c>
      <c r="H248" s="4" t="s">
        <v>84</v>
      </c>
      <c r="I248" s="4" t="s">
        <v>85</v>
      </c>
      <c r="J248" s="8">
        <v>-2</v>
      </c>
      <c r="K248" s="48">
        <v>61600</v>
      </c>
      <c r="L248" s="17">
        <f t="shared" si="24"/>
        <v>-123200</v>
      </c>
      <c r="O248"/>
      <c r="P248" t="s">
        <v>226</v>
      </c>
      <c r="Q248" t="s">
        <v>230</v>
      </c>
    </row>
    <row r="249" spans="2:18" hidden="1" x14ac:dyDescent="0.25">
      <c r="B249" s="5">
        <v>44998</v>
      </c>
      <c r="C249" t="s">
        <v>121</v>
      </c>
      <c r="D249" t="s">
        <v>0</v>
      </c>
      <c r="E249" t="s">
        <v>66</v>
      </c>
      <c r="F249" s="4" t="s">
        <v>139</v>
      </c>
      <c r="G249" t="s">
        <v>140</v>
      </c>
      <c r="H249" s="4" t="s">
        <v>141</v>
      </c>
      <c r="I249" s="4" t="s">
        <v>159</v>
      </c>
      <c r="J249" s="8">
        <v>-10</v>
      </c>
      <c r="K249" s="29">
        <f>57500*0.9</f>
        <v>51750</v>
      </c>
      <c r="L249" s="17">
        <f t="shared" si="24"/>
        <v>-517500</v>
      </c>
      <c r="O249"/>
      <c r="P249" t="s">
        <v>229</v>
      </c>
      <c r="Q249" t="s">
        <v>124</v>
      </c>
    </row>
    <row r="250" spans="2:18" hidden="1" x14ac:dyDescent="0.25">
      <c r="B250" s="5">
        <v>44999</v>
      </c>
      <c r="C250" t="s">
        <v>20</v>
      </c>
      <c r="D250" t="s">
        <v>4</v>
      </c>
      <c r="E250" t="s">
        <v>14</v>
      </c>
      <c r="F250" s="4">
        <v>3338235</v>
      </c>
      <c r="G250" t="s">
        <v>231</v>
      </c>
      <c r="H250" s="4" t="s">
        <v>231</v>
      </c>
      <c r="I250" s="4" t="s">
        <v>138</v>
      </c>
      <c r="J250" s="8">
        <v>1</v>
      </c>
      <c r="K250" s="29">
        <v>153420.53519000002</v>
      </c>
      <c r="L250" s="35">
        <f t="shared" si="24"/>
        <v>153420.53519000002</v>
      </c>
      <c r="M250" s="104" t="s">
        <v>529</v>
      </c>
      <c r="N250" t="s">
        <v>288</v>
      </c>
      <c r="O250"/>
    </row>
    <row r="251" spans="2:18" hidden="1" x14ac:dyDescent="0.25">
      <c r="B251" s="5">
        <v>44999</v>
      </c>
      <c r="C251" t="s">
        <v>20</v>
      </c>
      <c r="D251" t="s">
        <v>4</v>
      </c>
      <c r="E251" t="s">
        <v>14</v>
      </c>
      <c r="F251" s="4">
        <v>3318225</v>
      </c>
      <c r="G251" t="s">
        <v>148</v>
      </c>
      <c r="H251" s="4" t="s">
        <v>148</v>
      </c>
      <c r="J251" s="8">
        <v>10</v>
      </c>
      <c r="K251" s="29">
        <v>153420.53519000002</v>
      </c>
      <c r="L251" s="35">
        <f t="shared" si="24"/>
        <v>1534205.3519000001</v>
      </c>
      <c r="M251" s="104" t="s">
        <v>529</v>
      </c>
      <c r="N251" t="s">
        <v>288</v>
      </c>
      <c r="O251"/>
    </row>
    <row r="252" spans="2:18" hidden="1" x14ac:dyDescent="0.25">
      <c r="B252" s="5">
        <v>45000</v>
      </c>
      <c r="C252" t="s">
        <v>103</v>
      </c>
      <c r="D252" t="s">
        <v>0</v>
      </c>
      <c r="E252" t="s">
        <v>14</v>
      </c>
      <c r="F252" s="3" t="s">
        <v>289</v>
      </c>
      <c r="G252" t="s">
        <v>15</v>
      </c>
      <c r="H252" s="4" t="s">
        <v>16</v>
      </c>
      <c r="I252" s="4" t="s">
        <v>18</v>
      </c>
      <c r="J252" s="8">
        <v>-5</v>
      </c>
      <c r="K252" s="48">
        <v>73331</v>
      </c>
      <c r="L252" s="17">
        <f t="shared" si="24"/>
        <v>-366655</v>
      </c>
      <c r="O252">
        <v>20230064</v>
      </c>
      <c r="P252" t="s">
        <v>232</v>
      </c>
      <c r="R252" t="s">
        <v>280</v>
      </c>
    </row>
    <row r="253" spans="2:18" hidden="1" x14ac:dyDescent="0.25">
      <c r="B253" s="5">
        <v>45000</v>
      </c>
      <c r="C253" t="s">
        <v>103</v>
      </c>
      <c r="D253" t="s">
        <v>0</v>
      </c>
      <c r="E253" t="s">
        <v>14</v>
      </c>
      <c r="F253" s="4" t="s">
        <v>21</v>
      </c>
      <c r="G253" t="s">
        <v>22</v>
      </c>
      <c r="H253" s="4" t="s">
        <v>23</v>
      </c>
      <c r="I253" s="4" t="s">
        <v>24</v>
      </c>
      <c r="J253" s="8">
        <v>-4</v>
      </c>
      <c r="K253" s="48">
        <v>73331</v>
      </c>
      <c r="L253" s="17">
        <f t="shared" si="24"/>
        <v>-293324</v>
      </c>
      <c r="O253">
        <v>20230064</v>
      </c>
      <c r="P253" t="s">
        <v>232</v>
      </c>
      <c r="R253" t="s">
        <v>280</v>
      </c>
    </row>
    <row r="254" spans="2:18" hidden="1" x14ac:dyDescent="0.25">
      <c r="B254" s="5">
        <v>45000</v>
      </c>
      <c r="C254" t="s">
        <v>103</v>
      </c>
      <c r="D254" t="s">
        <v>0</v>
      </c>
      <c r="E254" t="s">
        <v>14</v>
      </c>
      <c r="F254" s="4" t="s">
        <v>25</v>
      </c>
      <c r="G254" t="s">
        <v>26</v>
      </c>
      <c r="H254" s="4" t="s">
        <v>27</v>
      </c>
      <c r="I254" s="4" t="s">
        <v>127</v>
      </c>
      <c r="J254" s="8">
        <v>-6</v>
      </c>
      <c r="K254" s="50">
        <v>65949.40444444443</v>
      </c>
      <c r="L254" s="35">
        <f t="shared" si="24"/>
        <v>-395696.42666666658</v>
      </c>
      <c r="M254" s="104"/>
      <c r="N254" t="s">
        <v>224</v>
      </c>
      <c r="O254">
        <v>20230064</v>
      </c>
      <c r="P254" t="s">
        <v>232</v>
      </c>
      <c r="R254" t="s">
        <v>280</v>
      </c>
    </row>
    <row r="255" spans="2:18" hidden="1" x14ac:dyDescent="0.25">
      <c r="B255" s="5">
        <v>45000</v>
      </c>
      <c r="C255" t="s">
        <v>103</v>
      </c>
      <c r="D255" t="s">
        <v>0</v>
      </c>
      <c r="E255" t="s">
        <v>14</v>
      </c>
      <c r="F255" s="4" t="s">
        <v>35</v>
      </c>
      <c r="G255" t="s">
        <v>36</v>
      </c>
      <c r="H255" s="4" t="s">
        <v>37</v>
      </c>
      <c r="I255" s="4" t="s">
        <v>131</v>
      </c>
      <c r="J255" s="8">
        <v>-6</v>
      </c>
      <c r="K255" s="50">
        <v>65949.40444444443</v>
      </c>
      <c r="L255" s="35">
        <f t="shared" si="24"/>
        <v>-395696.42666666658</v>
      </c>
      <c r="M255" s="104"/>
      <c r="O255">
        <v>20230064</v>
      </c>
      <c r="P255" t="s">
        <v>232</v>
      </c>
      <c r="R255" t="s">
        <v>280</v>
      </c>
    </row>
    <row r="256" spans="2:18" hidden="1" x14ac:dyDescent="0.25">
      <c r="B256" s="5">
        <v>44998</v>
      </c>
      <c r="C256" t="s">
        <v>121</v>
      </c>
      <c r="D256" t="s">
        <v>0</v>
      </c>
      <c r="E256" t="s">
        <v>66</v>
      </c>
      <c r="F256" s="4" t="s">
        <v>139</v>
      </c>
      <c r="G256" t="s">
        <v>140</v>
      </c>
      <c r="H256" s="4" t="s">
        <v>141</v>
      </c>
      <c r="I256" s="4" t="s">
        <v>173</v>
      </c>
      <c r="J256" s="8">
        <v>-2</v>
      </c>
      <c r="K256" s="29">
        <f>57500*0.9</f>
        <v>51750</v>
      </c>
      <c r="L256" s="17">
        <f t="shared" si="24"/>
        <v>-103500</v>
      </c>
      <c r="O256"/>
      <c r="P256" t="s">
        <v>229</v>
      </c>
      <c r="Q256" t="s">
        <v>124</v>
      </c>
    </row>
    <row r="257" spans="2:18" hidden="1" x14ac:dyDescent="0.25">
      <c r="B257" s="5">
        <v>44981</v>
      </c>
      <c r="C257" t="s">
        <v>63</v>
      </c>
      <c r="D257" t="s">
        <v>0</v>
      </c>
      <c r="E257" t="s">
        <v>14</v>
      </c>
      <c r="F257" s="4" t="s">
        <v>42</v>
      </c>
      <c r="G257" t="s">
        <v>43</v>
      </c>
      <c r="H257" s="4" t="s">
        <v>44</v>
      </c>
      <c r="I257" s="4" t="s">
        <v>130</v>
      </c>
      <c r="J257" s="8">
        <v>50</v>
      </c>
      <c r="K257" s="50">
        <v>81594</v>
      </c>
      <c r="L257" s="35">
        <f t="shared" si="24"/>
        <v>4079700</v>
      </c>
      <c r="M257" s="104"/>
      <c r="N257" t="s">
        <v>244</v>
      </c>
      <c r="O257"/>
    </row>
    <row r="258" spans="2:18" hidden="1" x14ac:dyDescent="0.25">
      <c r="B258" s="5">
        <v>45000</v>
      </c>
      <c r="C258" t="s">
        <v>103</v>
      </c>
      <c r="D258" t="s">
        <v>0</v>
      </c>
      <c r="E258" t="s">
        <v>14</v>
      </c>
      <c r="F258" s="4" t="s">
        <v>54</v>
      </c>
      <c r="G258" t="s">
        <v>55</v>
      </c>
      <c r="H258" s="4" t="s">
        <v>56</v>
      </c>
      <c r="I258" s="4" t="s">
        <v>134</v>
      </c>
      <c r="J258" s="8">
        <v>-20</v>
      </c>
      <c r="K258" s="50">
        <v>84287.164444444439</v>
      </c>
      <c r="L258" s="17">
        <f t="shared" si="24"/>
        <v>-1685743.2888888889</v>
      </c>
      <c r="M258" s="102" t="s">
        <v>529</v>
      </c>
      <c r="O258">
        <v>20230064</v>
      </c>
      <c r="P258" t="s">
        <v>232</v>
      </c>
      <c r="R258" t="s">
        <v>280</v>
      </c>
    </row>
    <row r="259" spans="2:18" hidden="1" x14ac:dyDescent="0.25">
      <c r="B259" s="5">
        <v>45000</v>
      </c>
      <c r="C259" t="s">
        <v>103</v>
      </c>
      <c r="D259" t="s">
        <v>4</v>
      </c>
      <c r="E259" t="s">
        <v>14</v>
      </c>
      <c r="F259" s="4">
        <v>3338235</v>
      </c>
      <c r="G259" t="s">
        <v>231</v>
      </c>
      <c r="H259" s="4" t="s">
        <v>231</v>
      </c>
      <c r="I259" s="4" t="s">
        <v>138</v>
      </c>
      <c r="J259" s="8">
        <v>-1</v>
      </c>
      <c r="K259" s="49">
        <v>153420.53519000002</v>
      </c>
      <c r="L259" s="31">
        <f t="shared" si="24"/>
        <v>-153420.53519000002</v>
      </c>
      <c r="M259" s="105" t="s">
        <v>529</v>
      </c>
      <c r="O259">
        <v>20230064</v>
      </c>
      <c r="P259" t="s">
        <v>232</v>
      </c>
      <c r="R259" t="s">
        <v>280</v>
      </c>
    </row>
    <row r="260" spans="2:18" hidden="1" x14ac:dyDescent="0.25">
      <c r="B260" s="5">
        <v>45000</v>
      </c>
      <c r="C260" t="s">
        <v>103</v>
      </c>
      <c r="D260" t="s">
        <v>4</v>
      </c>
      <c r="E260" t="s">
        <v>14</v>
      </c>
      <c r="F260" s="4" t="s">
        <v>315</v>
      </c>
      <c r="G260" t="s">
        <v>295</v>
      </c>
      <c r="H260" s="4" t="s">
        <v>290</v>
      </c>
      <c r="J260" s="8">
        <v>-1</v>
      </c>
      <c r="K260" s="29">
        <v>336000</v>
      </c>
      <c r="L260" s="17">
        <f t="shared" si="24"/>
        <v>-336000</v>
      </c>
      <c r="M260" s="102" t="s">
        <v>529</v>
      </c>
      <c r="O260">
        <v>20230064</v>
      </c>
      <c r="P260" t="s">
        <v>232</v>
      </c>
      <c r="R260" t="s">
        <v>280</v>
      </c>
    </row>
    <row r="261" spans="2:18" hidden="1" x14ac:dyDescent="0.25">
      <c r="B261" s="5">
        <v>45000</v>
      </c>
      <c r="C261" t="s">
        <v>103</v>
      </c>
      <c r="D261" t="s">
        <v>0</v>
      </c>
      <c r="E261" t="s">
        <v>66</v>
      </c>
      <c r="F261" s="4" t="s">
        <v>71</v>
      </c>
      <c r="G261" t="s">
        <v>72</v>
      </c>
      <c r="H261" s="4" t="s">
        <v>27</v>
      </c>
      <c r="I261" s="4" t="s">
        <v>221</v>
      </c>
      <c r="J261" s="8">
        <v>-3</v>
      </c>
      <c r="K261" s="29">
        <f>57500*0.9</f>
        <v>51750</v>
      </c>
      <c r="L261" s="17">
        <f t="shared" si="24"/>
        <v>-155250</v>
      </c>
      <c r="O261">
        <v>20230065</v>
      </c>
      <c r="P261" t="s">
        <v>233</v>
      </c>
      <c r="R261" t="s">
        <v>279</v>
      </c>
    </row>
    <row r="262" spans="2:18" hidden="1" x14ac:dyDescent="0.25">
      <c r="B262" s="5">
        <v>45000</v>
      </c>
      <c r="C262" t="s">
        <v>103</v>
      </c>
      <c r="D262" t="s">
        <v>0</v>
      </c>
      <c r="E262" t="s">
        <v>66</v>
      </c>
      <c r="F262" s="4" t="s">
        <v>75</v>
      </c>
      <c r="G262" t="s">
        <v>76</v>
      </c>
      <c r="H262" s="4" t="s">
        <v>37</v>
      </c>
      <c r="I262" s="4" t="s">
        <v>203</v>
      </c>
      <c r="J262" s="8">
        <v>-3</v>
      </c>
      <c r="K262" s="29">
        <f>57500*0.9</f>
        <v>51750</v>
      </c>
      <c r="L262" s="17">
        <f t="shared" si="24"/>
        <v>-155250</v>
      </c>
      <c r="O262">
        <v>20230065</v>
      </c>
      <c r="P262" t="s">
        <v>233</v>
      </c>
      <c r="R262" t="s">
        <v>279</v>
      </c>
    </row>
    <row r="263" spans="2:18" hidden="1" x14ac:dyDescent="0.25">
      <c r="B263" s="5">
        <v>44998</v>
      </c>
      <c r="C263" t="s">
        <v>121</v>
      </c>
      <c r="D263" t="s">
        <v>0</v>
      </c>
      <c r="E263" t="s">
        <v>66</v>
      </c>
      <c r="F263" s="4" t="s">
        <v>139</v>
      </c>
      <c r="G263" t="s">
        <v>140</v>
      </c>
      <c r="H263" s="4" t="s">
        <v>141</v>
      </c>
      <c r="I263" s="4" t="s">
        <v>173</v>
      </c>
      <c r="J263" s="8">
        <v>-1</v>
      </c>
      <c r="K263" s="29">
        <f>57500*0.9</f>
        <v>51750</v>
      </c>
      <c r="L263" s="17">
        <f t="shared" si="24"/>
        <v>-51750</v>
      </c>
      <c r="O263"/>
      <c r="P263" t="s">
        <v>226</v>
      </c>
      <c r="Q263" t="s">
        <v>230</v>
      </c>
    </row>
    <row r="264" spans="2:18" hidden="1" x14ac:dyDescent="0.25">
      <c r="B264" s="5">
        <v>45000</v>
      </c>
      <c r="C264" t="s">
        <v>103</v>
      </c>
      <c r="D264" t="s">
        <v>0</v>
      </c>
      <c r="E264" t="s">
        <v>66</v>
      </c>
      <c r="F264" s="4" t="s">
        <v>86</v>
      </c>
      <c r="G264" t="s">
        <v>87</v>
      </c>
      <c r="H264" s="4" t="s">
        <v>50</v>
      </c>
      <c r="I264" s="4" t="s">
        <v>212</v>
      </c>
      <c r="J264" s="8">
        <v>-4</v>
      </c>
      <c r="K264" s="29">
        <f>57500*0.9</f>
        <v>51750</v>
      </c>
      <c r="L264" s="17">
        <f t="shared" si="24"/>
        <v>-207000</v>
      </c>
      <c r="O264">
        <v>20230065</v>
      </c>
      <c r="P264" t="s">
        <v>233</v>
      </c>
      <c r="R264" t="s">
        <v>279</v>
      </c>
    </row>
    <row r="265" spans="2:18" hidden="1" x14ac:dyDescent="0.25">
      <c r="B265" s="5">
        <v>45000</v>
      </c>
      <c r="C265" t="s">
        <v>103</v>
      </c>
      <c r="D265" t="s">
        <v>0</v>
      </c>
      <c r="E265" t="s">
        <v>66</v>
      </c>
      <c r="F265" s="4" t="s">
        <v>86</v>
      </c>
      <c r="G265" t="s">
        <v>87</v>
      </c>
      <c r="H265" s="4" t="s">
        <v>184</v>
      </c>
      <c r="I265" s="4" t="s">
        <v>182</v>
      </c>
      <c r="J265" s="8">
        <v>-6</v>
      </c>
      <c r="K265" s="29">
        <f>57500*0.9</f>
        <v>51750</v>
      </c>
      <c r="L265" s="17">
        <f t="shared" si="24"/>
        <v>-310500</v>
      </c>
      <c r="O265">
        <v>20230065</v>
      </c>
      <c r="P265" t="s">
        <v>233</v>
      </c>
      <c r="R265" t="s">
        <v>279</v>
      </c>
    </row>
    <row r="266" spans="2:18" hidden="1" x14ac:dyDescent="0.25">
      <c r="B266" s="5">
        <v>45000</v>
      </c>
      <c r="C266" t="s">
        <v>103</v>
      </c>
      <c r="D266" t="s">
        <v>0</v>
      </c>
      <c r="E266" t="s">
        <v>66</v>
      </c>
      <c r="F266" s="4" t="s">
        <v>91</v>
      </c>
      <c r="G266" t="s">
        <v>92</v>
      </c>
      <c r="H266" s="4" t="s">
        <v>93</v>
      </c>
      <c r="I266" s="4" t="s">
        <v>94</v>
      </c>
      <c r="J266" s="8">
        <v>-5</v>
      </c>
      <c r="K266" s="48">
        <v>61600</v>
      </c>
      <c r="L266" s="17">
        <f t="shared" si="24"/>
        <v>-308000</v>
      </c>
      <c r="O266">
        <v>20230065</v>
      </c>
      <c r="P266" t="s">
        <v>233</v>
      </c>
      <c r="R266" t="s">
        <v>279</v>
      </c>
    </row>
    <row r="267" spans="2:18" hidden="1" x14ac:dyDescent="0.25">
      <c r="B267" s="5">
        <v>45000</v>
      </c>
      <c r="C267" t="s">
        <v>103</v>
      </c>
      <c r="D267" t="s">
        <v>4</v>
      </c>
      <c r="E267" t="s">
        <v>66</v>
      </c>
      <c r="F267" s="4" t="s">
        <v>96</v>
      </c>
      <c r="G267" t="s">
        <v>95</v>
      </c>
      <c r="H267" s="4" t="s">
        <v>106</v>
      </c>
      <c r="I267" s="4">
        <v>49116</v>
      </c>
      <c r="J267" s="8">
        <v>-2</v>
      </c>
      <c r="K267" s="48">
        <f>300000*1.19</f>
        <v>357000</v>
      </c>
      <c r="L267" s="17">
        <f t="shared" si="24"/>
        <v>-714000</v>
      </c>
      <c r="O267">
        <v>20230065</v>
      </c>
      <c r="P267" t="s">
        <v>233</v>
      </c>
      <c r="R267" t="s">
        <v>279</v>
      </c>
    </row>
    <row r="268" spans="2:18" hidden="1" x14ac:dyDescent="0.25">
      <c r="B268" s="5">
        <v>45000</v>
      </c>
      <c r="C268" t="s">
        <v>103</v>
      </c>
      <c r="D268" t="s">
        <v>4</v>
      </c>
      <c r="E268" t="s">
        <v>66</v>
      </c>
      <c r="F268" s="4" t="s">
        <v>102</v>
      </c>
      <c r="G268" t="s">
        <v>101</v>
      </c>
      <c r="H268" s="4" t="s">
        <v>107</v>
      </c>
      <c r="I268" s="4">
        <v>48791</v>
      </c>
      <c r="J268" s="8">
        <v>-2</v>
      </c>
      <c r="K268" s="48">
        <f>76000*1.19</f>
        <v>90440</v>
      </c>
      <c r="L268" s="17">
        <f>+K268*J268</f>
        <v>-180880</v>
      </c>
      <c r="O268">
        <v>20230065</v>
      </c>
      <c r="P268" t="s">
        <v>233</v>
      </c>
      <c r="R268" t="s">
        <v>279</v>
      </c>
    </row>
    <row r="269" spans="2:18" hidden="1" x14ac:dyDescent="0.25">
      <c r="B269" s="5">
        <v>45000</v>
      </c>
      <c r="C269" t="s">
        <v>103</v>
      </c>
      <c r="D269" t="s">
        <v>4</v>
      </c>
      <c r="E269" t="s">
        <v>66</v>
      </c>
      <c r="F269" s="4" t="s">
        <v>276</v>
      </c>
      <c r="G269" t="s">
        <v>275</v>
      </c>
      <c r="H269" s="4" t="s">
        <v>148</v>
      </c>
      <c r="J269" s="8">
        <v>-1</v>
      </c>
      <c r="K269" s="29">
        <v>83600</v>
      </c>
      <c r="L269" s="17">
        <f t="shared" ref="L269:L300" si="25">+J269*K269</f>
        <v>-83600</v>
      </c>
      <c r="O269">
        <v>20230065</v>
      </c>
      <c r="P269" t="s">
        <v>233</v>
      </c>
      <c r="R269" t="s">
        <v>279</v>
      </c>
    </row>
    <row r="270" spans="2:18" hidden="1" x14ac:dyDescent="0.25">
      <c r="B270" s="5">
        <v>45000</v>
      </c>
      <c r="C270" t="s">
        <v>103</v>
      </c>
      <c r="D270" t="s">
        <v>4</v>
      </c>
      <c r="E270" t="s">
        <v>66</v>
      </c>
      <c r="F270" s="4" t="s">
        <v>274</v>
      </c>
      <c r="G270" t="s">
        <v>273</v>
      </c>
      <c r="H270" s="4" t="s">
        <v>271</v>
      </c>
      <c r="J270" s="8">
        <v>-1</v>
      </c>
      <c r="K270" s="29">
        <v>172550</v>
      </c>
      <c r="L270" s="17">
        <f t="shared" si="25"/>
        <v>-172550</v>
      </c>
      <c r="M270" s="102" t="s">
        <v>529</v>
      </c>
      <c r="O270">
        <v>20230065</v>
      </c>
      <c r="P270" t="s">
        <v>233</v>
      </c>
      <c r="R270" t="s">
        <v>279</v>
      </c>
    </row>
    <row r="271" spans="2:18" hidden="1" x14ac:dyDescent="0.25">
      <c r="B271" s="5">
        <v>44998</v>
      </c>
      <c r="C271" t="s">
        <v>103</v>
      </c>
      <c r="D271" t="s">
        <v>0</v>
      </c>
      <c r="E271" t="s">
        <v>66</v>
      </c>
      <c r="F271" s="4" t="s">
        <v>139</v>
      </c>
      <c r="G271" t="s">
        <v>140</v>
      </c>
      <c r="H271" s="4" t="s">
        <v>141</v>
      </c>
      <c r="I271" s="4" t="s">
        <v>173</v>
      </c>
      <c r="J271" s="8">
        <v>-1</v>
      </c>
      <c r="K271" s="29">
        <f>57500*0.9</f>
        <v>51750</v>
      </c>
      <c r="L271" s="17">
        <f t="shared" si="25"/>
        <v>-51750</v>
      </c>
      <c r="O271" s="7">
        <v>20230067</v>
      </c>
      <c r="P271" t="s">
        <v>126</v>
      </c>
      <c r="R271" t="s">
        <v>279</v>
      </c>
    </row>
    <row r="272" spans="2:18" hidden="1" x14ac:dyDescent="0.25">
      <c r="B272" s="5">
        <v>45001</v>
      </c>
      <c r="C272" t="s">
        <v>103</v>
      </c>
      <c r="D272" t="s">
        <v>0</v>
      </c>
      <c r="E272" t="s">
        <v>14</v>
      </c>
      <c r="F272" s="3" t="s">
        <v>54</v>
      </c>
      <c r="G272" t="s">
        <v>55</v>
      </c>
      <c r="H272" s="4" t="s">
        <v>56</v>
      </c>
      <c r="I272" s="4" t="s">
        <v>134</v>
      </c>
      <c r="J272" s="8">
        <v>-8</v>
      </c>
      <c r="K272" s="50">
        <v>84287.164444444439</v>
      </c>
      <c r="L272" s="35">
        <f t="shared" si="25"/>
        <v>-674297.31555555551</v>
      </c>
      <c r="M272" s="104" t="s">
        <v>529</v>
      </c>
      <c r="O272">
        <v>20230066</v>
      </c>
      <c r="P272" t="s">
        <v>136</v>
      </c>
      <c r="R272" t="s">
        <v>279</v>
      </c>
    </row>
    <row r="273" spans="2:18" hidden="1" x14ac:dyDescent="0.25">
      <c r="B273" s="5">
        <v>44981</v>
      </c>
      <c r="C273" t="s">
        <v>63</v>
      </c>
      <c r="D273" t="s">
        <v>0</v>
      </c>
      <c r="E273" t="s">
        <v>14</v>
      </c>
      <c r="F273" s="4" t="s">
        <v>42</v>
      </c>
      <c r="G273" t="s">
        <v>43</v>
      </c>
      <c r="H273" s="4" t="s">
        <v>44</v>
      </c>
      <c r="I273" s="4" t="s">
        <v>194</v>
      </c>
      <c r="J273" s="8">
        <v>300</v>
      </c>
      <c r="K273" s="50">
        <v>81594</v>
      </c>
      <c r="L273" s="35">
        <f t="shared" si="25"/>
        <v>24478200</v>
      </c>
      <c r="M273" s="104"/>
      <c r="N273" t="s">
        <v>244</v>
      </c>
      <c r="O273"/>
    </row>
    <row r="274" spans="2:18" hidden="1" x14ac:dyDescent="0.25">
      <c r="B274" s="5">
        <v>45001</v>
      </c>
      <c r="C274" t="s">
        <v>103</v>
      </c>
      <c r="D274" t="s">
        <v>4</v>
      </c>
      <c r="E274" t="s">
        <v>14</v>
      </c>
      <c r="F274" s="4">
        <v>3308050</v>
      </c>
      <c r="G274" t="s">
        <v>137</v>
      </c>
      <c r="H274" s="4" t="s">
        <v>137</v>
      </c>
      <c r="I274" s="4" t="s">
        <v>138</v>
      </c>
      <c r="J274" s="8">
        <v>-2</v>
      </c>
      <c r="K274" s="50">
        <v>505243.49166666658</v>
      </c>
      <c r="L274" s="17">
        <f t="shared" si="25"/>
        <v>-1010486.9833333332</v>
      </c>
      <c r="M274" s="102" t="s">
        <v>529</v>
      </c>
      <c r="O274">
        <v>20230066</v>
      </c>
      <c r="P274" t="s">
        <v>136</v>
      </c>
      <c r="R274" t="s">
        <v>279</v>
      </c>
    </row>
    <row r="275" spans="2:18" hidden="1" x14ac:dyDescent="0.25">
      <c r="B275" s="5">
        <v>45001</v>
      </c>
      <c r="C275" t="s">
        <v>103</v>
      </c>
      <c r="D275" t="s">
        <v>4</v>
      </c>
      <c r="E275" t="s">
        <v>14</v>
      </c>
      <c r="F275" s="4">
        <v>3318235</v>
      </c>
      <c r="G275" t="s">
        <v>209</v>
      </c>
      <c r="H275" s="4" t="s">
        <v>107</v>
      </c>
      <c r="J275" s="8">
        <v>-5</v>
      </c>
      <c r="K275" s="29">
        <v>126823.496</v>
      </c>
      <c r="L275" s="35">
        <f t="shared" si="25"/>
        <v>-634117.48</v>
      </c>
      <c r="M275" s="104" t="s">
        <v>529</v>
      </c>
      <c r="O275">
        <v>20230066</v>
      </c>
      <c r="P275" t="s">
        <v>136</v>
      </c>
      <c r="R275" t="s">
        <v>279</v>
      </c>
    </row>
    <row r="276" spans="2:18" hidden="1" x14ac:dyDescent="0.25">
      <c r="B276" s="5">
        <v>45001</v>
      </c>
      <c r="C276" t="s">
        <v>103</v>
      </c>
      <c r="D276" t="s">
        <v>0</v>
      </c>
      <c r="E276" t="s">
        <v>66</v>
      </c>
      <c r="F276" s="4" t="s">
        <v>67</v>
      </c>
      <c r="G276" t="s">
        <v>216</v>
      </c>
      <c r="H276" s="4" t="s">
        <v>69</v>
      </c>
      <c r="I276" s="4" t="s">
        <v>222</v>
      </c>
      <c r="J276" s="8">
        <v>-7</v>
      </c>
      <c r="K276" s="29">
        <f>57500*0.9</f>
        <v>51750</v>
      </c>
      <c r="L276" s="17">
        <f t="shared" si="25"/>
        <v>-362250</v>
      </c>
      <c r="O276">
        <v>20230067</v>
      </c>
      <c r="P276" t="s">
        <v>126</v>
      </c>
      <c r="R276" t="s">
        <v>279</v>
      </c>
    </row>
    <row r="277" spans="2:18" hidden="1" x14ac:dyDescent="0.25">
      <c r="B277" s="5">
        <v>45001</v>
      </c>
      <c r="C277" t="s">
        <v>103</v>
      </c>
      <c r="D277" t="s">
        <v>0</v>
      </c>
      <c r="E277" t="s">
        <v>66</v>
      </c>
      <c r="F277" s="4" t="s">
        <v>71</v>
      </c>
      <c r="G277" t="s">
        <v>72</v>
      </c>
      <c r="H277" s="4" t="s">
        <v>27</v>
      </c>
      <c r="I277" s="4" t="s">
        <v>221</v>
      </c>
      <c r="J277" s="8">
        <v>-25</v>
      </c>
      <c r="K277" s="29">
        <f>57500*0.9</f>
        <v>51750</v>
      </c>
      <c r="L277" s="17">
        <f t="shared" si="25"/>
        <v>-1293750</v>
      </c>
      <c r="O277">
        <v>20230067</v>
      </c>
      <c r="P277" t="s">
        <v>126</v>
      </c>
      <c r="R277" t="s">
        <v>279</v>
      </c>
    </row>
    <row r="278" spans="2:18" hidden="1" x14ac:dyDescent="0.25">
      <c r="B278" s="5">
        <v>45001</v>
      </c>
      <c r="C278" t="s">
        <v>103</v>
      </c>
      <c r="D278" t="s">
        <v>0</v>
      </c>
      <c r="E278" t="s">
        <v>66</v>
      </c>
      <c r="F278" s="4" t="s">
        <v>75</v>
      </c>
      <c r="G278" t="s">
        <v>76</v>
      </c>
      <c r="H278" s="4" t="s">
        <v>37</v>
      </c>
      <c r="I278" s="4" t="s">
        <v>203</v>
      </c>
      <c r="J278" s="8">
        <v>-11</v>
      </c>
      <c r="K278" s="29">
        <f>57500*0.9</f>
        <v>51750</v>
      </c>
      <c r="L278" s="17">
        <f t="shared" si="25"/>
        <v>-569250</v>
      </c>
      <c r="O278">
        <v>20230067</v>
      </c>
      <c r="P278" t="s">
        <v>126</v>
      </c>
      <c r="R278" t="s">
        <v>279</v>
      </c>
    </row>
    <row r="279" spans="2:18" hidden="1" x14ac:dyDescent="0.25">
      <c r="B279" s="5">
        <v>45001</v>
      </c>
      <c r="C279" t="s">
        <v>103</v>
      </c>
      <c r="D279" t="s">
        <v>0</v>
      </c>
      <c r="E279" t="s">
        <v>66</v>
      </c>
      <c r="F279" s="4" t="s">
        <v>75</v>
      </c>
      <c r="G279" t="s">
        <v>76</v>
      </c>
      <c r="H279" s="4" t="s">
        <v>37</v>
      </c>
      <c r="I279" s="4" t="s">
        <v>204</v>
      </c>
      <c r="J279" s="8">
        <v>-9</v>
      </c>
      <c r="K279" s="29">
        <f>57500*0.9</f>
        <v>51750</v>
      </c>
      <c r="L279" s="17">
        <f t="shared" si="25"/>
        <v>-465750</v>
      </c>
      <c r="O279">
        <v>20230067</v>
      </c>
      <c r="P279" t="s">
        <v>126</v>
      </c>
      <c r="R279" t="s">
        <v>279</v>
      </c>
    </row>
    <row r="280" spans="2:18" hidden="1" x14ac:dyDescent="0.25">
      <c r="B280" s="5">
        <v>45000</v>
      </c>
      <c r="C280" t="s">
        <v>103</v>
      </c>
      <c r="D280" t="s">
        <v>0</v>
      </c>
      <c r="E280" t="s">
        <v>14</v>
      </c>
      <c r="F280" s="4" t="s">
        <v>39</v>
      </c>
      <c r="G280" t="s">
        <v>40</v>
      </c>
      <c r="H280" s="4" t="s">
        <v>41</v>
      </c>
      <c r="I280" s="4" t="s">
        <v>193</v>
      </c>
      <c r="J280" s="8">
        <v>-20</v>
      </c>
      <c r="K280" s="50">
        <v>81594</v>
      </c>
      <c r="L280" s="35">
        <f t="shared" si="25"/>
        <v>-1631880</v>
      </c>
      <c r="M280" s="104"/>
      <c r="O280">
        <v>20230064</v>
      </c>
      <c r="P280" t="s">
        <v>232</v>
      </c>
      <c r="R280" t="s">
        <v>280</v>
      </c>
    </row>
    <row r="281" spans="2:18" hidden="1" x14ac:dyDescent="0.25">
      <c r="B281" s="5">
        <v>45000</v>
      </c>
      <c r="C281" t="s">
        <v>103</v>
      </c>
      <c r="D281" t="s">
        <v>0</v>
      </c>
      <c r="E281" t="s">
        <v>66</v>
      </c>
      <c r="F281" s="4" t="s">
        <v>139</v>
      </c>
      <c r="G281" t="s">
        <v>140</v>
      </c>
      <c r="H281" s="4" t="s">
        <v>141</v>
      </c>
      <c r="I281" s="4" t="s">
        <v>173</v>
      </c>
      <c r="J281" s="8">
        <v>-4</v>
      </c>
      <c r="K281" s="29">
        <f>57500*0.9</f>
        <v>51750</v>
      </c>
      <c r="L281" s="17">
        <f t="shared" si="25"/>
        <v>-207000</v>
      </c>
      <c r="O281">
        <v>20230065</v>
      </c>
      <c r="P281" t="s">
        <v>233</v>
      </c>
      <c r="R281" t="s">
        <v>279</v>
      </c>
    </row>
    <row r="282" spans="2:18" hidden="1" x14ac:dyDescent="0.25">
      <c r="B282" s="5">
        <v>45001</v>
      </c>
      <c r="C282" t="s">
        <v>103</v>
      </c>
      <c r="D282" t="s">
        <v>0</v>
      </c>
      <c r="E282" t="s">
        <v>14</v>
      </c>
      <c r="F282" s="4" t="s">
        <v>39</v>
      </c>
      <c r="G282" t="s">
        <v>40</v>
      </c>
      <c r="H282" s="4" t="s">
        <v>41</v>
      </c>
      <c r="I282" s="4" t="s">
        <v>193</v>
      </c>
      <c r="J282" s="8">
        <v>-61</v>
      </c>
      <c r="K282" s="50">
        <v>81594</v>
      </c>
      <c r="L282" s="35">
        <f t="shared" si="25"/>
        <v>-4977234</v>
      </c>
      <c r="M282" s="104"/>
      <c r="O282">
        <v>20230066</v>
      </c>
      <c r="P282" t="s">
        <v>136</v>
      </c>
      <c r="R282" t="s">
        <v>279</v>
      </c>
    </row>
    <row r="283" spans="2:18" hidden="1" x14ac:dyDescent="0.25">
      <c r="B283" s="5">
        <v>45001</v>
      </c>
      <c r="C283" t="s">
        <v>103</v>
      </c>
      <c r="D283" t="s">
        <v>0</v>
      </c>
      <c r="E283" t="s">
        <v>66</v>
      </c>
      <c r="F283" s="4" t="s">
        <v>139</v>
      </c>
      <c r="G283" t="s">
        <v>140</v>
      </c>
      <c r="H283" s="4" t="s">
        <v>141</v>
      </c>
      <c r="I283" s="4" t="s">
        <v>173</v>
      </c>
      <c r="J283" s="8">
        <v>-1</v>
      </c>
      <c r="K283" s="29">
        <f>57500*0.9</f>
        <v>51750</v>
      </c>
      <c r="L283" s="17">
        <f t="shared" si="25"/>
        <v>-51750</v>
      </c>
      <c r="O283">
        <v>20230067</v>
      </c>
      <c r="P283" t="s">
        <v>126</v>
      </c>
      <c r="R283" t="s">
        <v>279</v>
      </c>
    </row>
    <row r="284" spans="2:18" hidden="1" x14ac:dyDescent="0.25">
      <c r="B284" s="5">
        <v>45001</v>
      </c>
      <c r="C284" t="s">
        <v>103</v>
      </c>
      <c r="D284" t="s">
        <v>0</v>
      </c>
      <c r="E284" t="s">
        <v>14</v>
      </c>
      <c r="F284" s="4" t="s">
        <v>46</v>
      </c>
      <c r="G284" t="s">
        <v>532</v>
      </c>
      <c r="H284" s="4" t="s">
        <v>146</v>
      </c>
      <c r="I284" s="4" t="s">
        <v>188</v>
      </c>
      <c r="J284" s="8">
        <v>-8</v>
      </c>
      <c r="K284" s="29">
        <v>104000</v>
      </c>
      <c r="L284" s="35">
        <f t="shared" si="25"/>
        <v>-832000</v>
      </c>
      <c r="M284" s="104" t="s">
        <v>529</v>
      </c>
      <c r="O284">
        <v>20230068</v>
      </c>
      <c r="P284" t="s">
        <v>234</v>
      </c>
      <c r="R284" t="s">
        <v>280</v>
      </c>
    </row>
    <row r="285" spans="2:18" hidden="1" x14ac:dyDescent="0.25">
      <c r="B285" s="5">
        <v>45001</v>
      </c>
      <c r="C285" t="s">
        <v>121</v>
      </c>
      <c r="D285" t="s">
        <v>0</v>
      </c>
      <c r="E285" t="s">
        <v>66</v>
      </c>
      <c r="F285" s="4" t="s">
        <v>67</v>
      </c>
      <c r="G285" t="s">
        <v>216</v>
      </c>
      <c r="H285" s="4" t="s">
        <v>69</v>
      </c>
      <c r="I285" s="4" t="s">
        <v>222</v>
      </c>
      <c r="J285" s="8">
        <v>20</v>
      </c>
      <c r="K285" s="29">
        <f>57500*0.9</f>
        <v>51750</v>
      </c>
      <c r="L285" s="17">
        <f t="shared" si="25"/>
        <v>1035000</v>
      </c>
      <c r="O285"/>
      <c r="P285" t="s">
        <v>229</v>
      </c>
      <c r="Q285" t="s">
        <v>124</v>
      </c>
    </row>
    <row r="286" spans="2:18" hidden="1" x14ac:dyDescent="0.25">
      <c r="B286" s="5">
        <v>45001</v>
      </c>
      <c r="C286" t="s">
        <v>121</v>
      </c>
      <c r="D286" t="s">
        <v>0</v>
      </c>
      <c r="E286" t="s">
        <v>66</v>
      </c>
      <c r="F286" s="4" t="s">
        <v>75</v>
      </c>
      <c r="G286" t="s">
        <v>76</v>
      </c>
      <c r="H286" s="4" t="s">
        <v>37</v>
      </c>
      <c r="I286" s="4" t="s">
        <v>153</v>
      </c>
      <c r="J286" s="8">
        <v>2</v>
      </c>
      <c r="K286" s="29">
        <f>57500*0.9</f>
        <v>51750</v>
      </c>
      <c r="L286" s="17">
        <f t="shared" si="25"/>
        <v>103500</v>
      </c>
      <c r="O286"/>
      <c r="P286" t="s">
        <v>664</v>
      </c>
      <c r="Q286" t="s">
        <v>124</v>
      </c>
    </row>
    <row r="287" spans="2:18" hidden="1" x14ac:dyDescent="0.25">
      <c r="B287" s="5">
        <v>45001</v>
      </c>
      <c r="C287" t="s">
        <v>121</v>
      </c>
      <c r="D287" t="s">
        <v>0</v>
      </c>
      <c r="E287" t="s">
        <v>66</v>
      </c>
      <c r="F287" s="4" t="s">
        <v>75</v>
      </c>
      <c r="G287" t="s">
        <v>76</v>
      </c>
      <c r="H287" s="4" t="s">
        <v>37</v>
      </c>
      <c r="I287" s="4" t="s">
        <v>155</v>
      </c>
      <c r="J287" s="8">
        <v>8</v>
      </c>
      <c r="K287" s="29">
        <f>57500*0.9</f>
        <v>51750</v>
      </c>
      <c r="L287" s="17">
        <f t="shared" si="25"/>
        <v>414000</v>
      </c>
      <c r="O287"/>
      <c r="P287" t="s">
        <v>229</v>
      </c>
      <c r="Q287" t="s">
        <v>124</v>
      </c>
    </row>
    <row r="288" spans="2:18" hidden="1" x14ac:dyDescent="0.25">
      <c r="B288" s="5">
        <v>45001</v>
      </c>
      <c r="C288" t="s">
        <v>121</v>
      </c>
      <c r="D288" t="s">
        <v>0</v>
      </c>
      <c r="E288" t="s">
        <v>66</v>
      </c>
      <c r="F288" s="4" t="s">
        <v>75</v>
      </c>
      <c r="G288" t="s">
        <v>76</v>
      </c>
      <c r="H288" s="4" t="s">
        <v>37</v>
      </c>
      <c r="I288" s="4" t="s">
        <v>171</v>
      </c>
      <c r="J288" s="8">
        <v>10</v>
      </c>
      <c r="K288" s="29">
        <f>57500*0.9</f>
        <v>51750</v>
      </c>
      <c r="L288" s="17">
        <f t="shared" si="25"/>
        <v>517500</v>
      </c>
      <c r="O288"/>
      <c r="P288" t="s">
        <v>664</v>
      </c>
      <c r="Q288" t="s">
        <v>124</v>
      </c>
    </row>
    <row r="289" spans="2:18" hidden="1" x14ac:dyDescent="0.25">
      <c r="B289" s="5">
        <v>45001</v>
      </c>
      <c r="C289" t="s">
        <v>103</v>
      </c>
      <c r="D289" t="s">
        <v>0</v>
      </c>
      <c r="E289" t="s">
        <v>66</v>
      </c>
      <c r="F289" s="4" t="s">
        <v>139</v>
      </c>
      <c r="G289" t="s">
        <v>140</v>
      </c>
      <c r="H289" s="4" t="s">
        <v>141</v>
      </c>
      <c r="I289" s="4" t="s">
        <v>172</v>
      </c>
      <c r="J289" s="8">
        <v>-24</v>
      </c>
      <c r="K289" s="29">
        <f>57500*0.9</f>
        <v>51750</v>
      </c>
      <c r="L289" s="17">
        <f t="shared" si="25"/>
        <v>-1242000</v>
      </c>
      <c r="O289">
        <v>20230067</v>
      </c>
      <c r="P289" t="s">
        <v>126</v>
      </c>
      <c r="R289" t="s">
        <v>279</v>
      </c>
    </row>
    <row r="290" spans="2:18" hidden="1" x14ac:dyDescent="0.25">
      <c r="B290" s="5">
        <v>45001</v>
      </c>
      <c r="C290" t="s">
        <v>103</v>
      </c>
      <c r="D290" t="s">
        <v>0</v>
      </c>
      <c r="E290" t="s">
        <v>14</v>
      </c>
      <c r="F290" s="4" t="s">
        <v>39</v>
      </c>
      <c r="G290" t="s">
        <v>40</v>
      </c>
      <c r="H290" s="4" t="s">
        <v>41</v>
      </c>
      <c r="I290" s="4" t="s">
        <v>129</v>
      </c>
      <c r="J290" s="8">
        <v>-6</v>
      </c>
      <c r="K290" s="50">
        <v>81594</v>
      </c>
      <c r="L290" s="17">
        <f t="shared" si="25"/>
        <v>-489564</v>
      </c>
      <c r="O290">
        <v>20230068</v>
      </c>
      <c r="P290" t="s">
        <v>234</v>
      </c>
      <c r="R290" t="s">
        <v>280</v>
      </c>
    </row>
    <row r="291" spans="2:18" hidden="1" x14ac:dyDescent="0.25">
      <c r="B291" s="5">
        <v>45001</v>
      </c>
      <c r="C291" t="s">
        <v>103</v>
      </c>
      <c r="D291" t="s">
        <v>0</v>
      </c>
      <c r="E291" t="s">
        <v>14</v>
      </c>
      <c r="F291" s="4" t="s">
        <v>39</v>
      </c>
      <c r="G291" t="s">
        <v>40</v>
      </c>
      <c r="H291" s="4" t="s">
        <v>41</v>
      </c>
      <c r="I291" s="4" t="s">
        <v>193</v>
      </c>
      <c r="J291" s="8">
        <v>-19</v>
      </c>
      <c r="K291" s="50">
        <v>81594</v>
      </c>
      <c r="L291" s="35">
        <f t="shared" si="25"/>
        <v>-1550286</v>
      </c>
      <c r="M291" s="104"/>
      <c r="O291">
        <v>20230068</v>
      </c>
      <c r="P291" t="s">
        <v>234</v>
      </c>
      <c r="R291" t="s">
        <v>280</v>
      </c>
    </row>
    <row r="292" spans="2:18" hidden="1" x14ac:dyDescent="0.25">
      <c r="B292" s="5">
        <v>45001</v>
      </c>
      <c r="C292" t="s">
        <v>121</v>
      </c>
      <c r="D292" t="s">
        <v>0</v>
      </c>
      <c r="E292" t="s">
        <v>66</v>
      </c>
      <c r="F292" s="4" t="s">
        <v>139</v>
      </c>
      <c r="G292" t="s">
        <v>140</v>
      </c>
      <c r="H292" s="4" t="s">
        <v>141</v>
      </c>
      <c r="I292" s="4" t="s">
        <v>159</v>
      </c>
      <c r="J292" s="8">
        <v>10</v>
      </c>
      <c r="K292" s="29">
        <f>57500*0.9</f>
        <v>51750</v>
      </c>
      <c r="L292" s="17">
        <f t="shared" si="25"/>
        <v>517500</v>
      </c>
      <c r="O292"/>
      <c r="P292" t="s">
        <v>229</v>
      </c>
      <c r="Q292" t="s">
        <v>124</v>
      </c>
    </row>
    <row r="293" spans="2:18" hidden="1" x14ac:dyDescent="0.25">
      <c r="B293" s="5">
        <v>45001</v>
      </c>
      <c r="C293" t="s">
        <v>121</v>
      </c>
      <c r="D293" t="s">
        <v>0</v>
      </c>
      <c r="E293" t="s">
        <v>66</v>
      </c>
      <c r="F293" s="4" t="s">
        <v>71</v>
      </c>
      <c r="G293" t="s">
        <v>72</v>
      </c>
      <c r="H293" s="4" t="s">
        <v>27</v>
      </c>
      <c r="I293" s="4" t="s">
        <v>218</v>
      </c>
      <c r="J293" s="8">
        <v>10</v>
      </c>
      <c r="K293" s="29">
        <f>57500*0.9</f>
        <v>51750</v>
      </c>
      <c r="L293" s="17">
        <f t="shared" si="25"/>
        <v>517500</v>
      </c>
      <c r="O293"/>
      <c r="P293" t="s">
        <v>229</v>
      </c>
      <c r="Q293" t="s">
        <v>124</v>
      </c>
    </row>
    <row r="294" spans="2:18" hidden="1" x14ac:dyDescent="0.25">
      <c r="B294" s="5">
        <v>45001</v>
      </c>
      <c r="C294" t="s">
        <v>121</v>
      </c>
      <c r="D294" t="s">
        <v>0</v>
      </c>
      <c r="E294" t="s">
        <v>66</v>
      </c>
      <c r="F294" s="4" t="s">
        <v>71</v>
      </c>
      <c r="G294" t="s">
        <v>72</v>
      </c>
      <c r="H294" s="4" t="s">
        <v>27</v>
      </c>
      <c r="I294" s="4" t="s">
        <v>217</v>
      </c>
      <c r="J294" s="8">
        <v>5</v>
      </c>
      <c r="K294" s="29">
        <f>57500*0.9</f>
        <v>51750</v>
      </c>
      <c r="L294" s="17">
        <f t="shared" si="25"/>
        <v>258750</v>
      </c>
      <c r="O294"/>
      <c r="P294" t="s">
        <v>229</v>
      </c>
      <c r="Q294" t="s">
        <v>124</v>
      </c>
    </row>
    <row r="295" spans="2:18" hidden="1" x14ac:dyDescent="0.25">
      <c r="B295" s="5">
        <v>45001</v>
      </c>
      <c r="C295" t="s">
        <v>121</v>
      </c>
      <c r="D295" t="s">
        <v>0</v>
      </c>
      <c r="E295" t="s">
        <v>66</v>
      </c>
      <c r="F295" s="4" t="s">
        <v>71</v>
      </c>
      <c r="G295" t="s">
        <v>72</v>
      </c>
      <c r="H295" s="4" t="s">
        <v>27</v>
      </c>
      <c r="I295" s="4" t="s">
        <v>221</v>
      </c>
      <c r="J295" s="8">
        <v>5</v>
      </c>
      <c r="K295" s="29">
        <f>57500*0.9</f>
        <v>51750</v>
      </c>
      <c r="L295" s="17">
        <f t="shared" si="25"/>
        <v>258750</v>
      </c>
      <c r="O295"/>
      <c r="P295" t="s">
        <v>229</v>
      </c>
      <c r="Q295" t="s">
        <v>124</v>
      </c>
    </row>
    <row r="296" spans="2:18" hidden="1" x14ac:dyDescent="0.25">
      <c r="B296" s="5">
        <v>45001</v>
      </c>
      <c r="C296" t="s">
        <v>121</v>
      </c>
      <c r="D296" t="s">
        <v>0</v>
      </c>
      <c r="E296" t="s">
        <v>66</v>
      </c>
      <c r="F296" s="4" t="s">
        <v>91</v>
      </c>
      <c r="G296" t="s">
        <v>92</v>
      </c>
      <c r="H296" s="4" t="s">
        <v>93</v>
      </c>
      <c r="I296" s="4" t="s">
        <v>202</v>
      </c>
      <c r="J296" s="8">
        <v>-3</v>
      </c>
      <c r="K296" s="48">
        <v>61600</v>
      </c>
      <c r="L296" s="35">
        <f t="shared" si="25"/>
        <v>-184800</v>
      </c>
      <c r="M296" s="104"/>
      <c r="O296"/>
      <c r="P296" t="s">
        <v>229</v>
      </c>
      <c r="Q296" t="s">
        <v>124</v>
      </c>
    </row>
    <row r="297" spans="2:18" hidden="1" x14ac:dyDescent="0.25">
      <c r="B297" s="5">
        <v>45001</v>
      </c>
      <c r="C297" t="s">
        <v>121</v>
      </c>
      <c r="D297" t="s">
        <v>0</v>
      </c>
      <c r="E297" t="s">
        <v>66</v>
      </c>
      <c r="F297" s="4" t="s">
        <v>86</v>
      </c>
      <c r="G297" t="s">
        <v>87</v>
      </c>
      <c r="H297" s="40" t="s">
        <v>50</v>
      </c>
      <c r="I297" s="4" t="s">
        <v>88</v>
      </c>
      <c r="J297" s="8">
        <v>6</v>
      </c>
      <c r="K297" s="48">
        <v>61600</v>
      </c>
      <c r="L297" s="17">
        <f t="shared" si="25"/>
        <v>369600</v>
      </c>
      <c r="O297"/>
      <c r="P297" t="s">
        <v>229</v>
      </c>
      <c r="Q297" t="s">
        <v>124</v>
      </c>
    </row>
    <row r="298" spans="2:18" hidden="1" x14ac:dyDescent="0.25">
      <c r="B298" s="5">
        <v>45001</v>
      </c>
      <c r="C298" t="s">
        <v>121</v>
      </c>
      <c r="D298" t="s">
        <v>0</v>
      </c>
      <c r="E298" t="s">
        <v>66</v>
      </c>
      <c r="F298" s="4" t="s">
        <v>86</v>
      </c>
      <c r="G298" t="s">
        <v>87</v>
      </c>
      <c r="H298" s="4" t="s">
        <v>184</v>
      </c>
      <c r="I298" s="4" t="s">
        <v>182</v>
      </c>
      <c r="J298" s="8">
        <v>12</v>
      </c>
      <c r="K298" s="29">
        <f t="shared" ref="K298:K304" si="26">57500*0.9</f>
        <v>51750</v>
      </c>
      <c r="L298" s="17">
        <f t="shared" si="25"/>
        <v>621000</v>
      </c>
      <c r="O298"/>
      <c r="P298" t="s">
        <v>229</v>
      </c>
      <c r="Q298" t="s">
        <v>124</v>
      </c>
    </row>
    <row r="299" spans="2:18" hidden="1" x14ac:dyDescent="0.25">
      <c r="B299" s="5">
        <v>45001</v>
      </c>
      <c r="C299" t="s">
        <v>121</v>
      </c>
      <c r="D299" t="s">
        <v>0</v>
      </c>
      <c r="E299" t="s">
        <v>66</v>
      </c>
      <c r="F299" s="4" t="s">
        <v>67</v>
      </c>
      <c r="G299" t="s">
        <v>216</v>
      </c>
      <c r="H299" s="4" t="s">
        <v>69</v>
      </c>
      <c r="I299" s="4" t="s">
        <v>222</v>
      </c>
      <c r="J299" s="8">
        <v>2</v>
      </c>
      <c r="K299" s="29">
        <f t="shared" si="26"/>
        <v>51750</v>
      </c>
      <c r="L299" s="17">
        <f t="shared" si="25"/>
        <v>103500</v>
      </c>
      <c r="O299"/>
      <c r="P299" t="s">
        <v>226</v>
      </c>
      <c r="Q299" t="s">
        <v>230</v>
      </c>
    </row>
    <row r="300" spans="2:18" hidden="1" x14ac:dyDescent="0.25">
      <c r="B300" s="5">
        <v>45001</v>
      </c>
      <c r="C300" t="s">
        <v>121</v>
      </c>
      <c r="D300" t="s">
        <v>0</v>
      </c>
      <c r="E300" t="s">
        <v>66</v>
      </c>
      <c r="F300" s="4" t="s">
        <v>71</v>
      </c>
      <c r="G300" t="s">
        <v>72</v>
      </c>
      <c r="H300" s="4" t="s">
        <v>27</v>
      </c>
      <c r="I300" s="4" t="s">
        <v>221</v>
      </c>
      <c r="J300" s="8">
        <v>2</v>
      </c>
      <c r="K300" s="29">
        <f t="shared" si="26"/>
        <v>51750</v>
      </c>
      <c r="L300" s="17">
        <f t="shared" si="25"/>
        <v>103500</v>
      </c>
      <c r="O300"/>
      <c r="P300" t="s">
        <v>226</v>
      </c>
      <c r="Q300" t="s">
        <v>230</v>
      </c>
    </row>
    <row r="301" spans="2:18" hidden="1" x14ac:dyDescent="0.25">
      <c r="B301" s="5">
        <v>45001</v>
      </c>
      <c r="C301" t="s">
        <v>121</v>
      </c>
      <c r="D301" t="s">
        <v>0</v>
      </c>
      <c r="E301" t="s">
        <v>66</v>
      </c>
      <c r="F301" s="4" t="s">
        <v>75</v>
      </c>
      <c r="G301" t="s">
        <v>76</v>
      </c>
      <c r="H301" s="4" t="s">
        <v>37</v>
      </c>
      <c r="I301" s="4" t="s">
        <v>154</v>
      </c>
      <c r="J301" s="8">
        <v>2</v>
      </c>
      <c r="K301" s="29">
        <f t="shared" si="26"/>
        <v>51750</v>
      </c>
      <c r="L301" s="17">
        <f t="shared" ref="L301:L333" si="27">+J301*K301</f>
        <v>103500</v>
      </c>
      <c r="O301"/>
      <c r="P301" t="s">
        <v>226</v>
      </c>
      <c r="Q301" t="s">
        <v>230</v>
      </c>
    </row>
    <row r="302" spans="2:18" hidden="1" x14ac:dyDescent="0.25">
      <c r="B302" s="5">
        <v>45001</v>
      </c>
      <c r="C302" t="s">
        <v>121</v>
      </c>
      <c r="D302" t="s">
        <v>0</v>
      </c>
      <c r="E302" t="s">
        <v>66</v>
      </c>
      <c r="F302" s="4" t="s">
        <v>139</v>
      </c>
      <c r="G302" t="s">
        <v>140</v>
      </c>
      <c r="H302" s="4" t="s">
        <v>141</v>
      </c>
      <c r="I302" s="4" t="s">
        <v>173</v>
      </c>
      <c r="J302" s="8">
        <v>2</v>
      </c>
      <c r="K302" s="29">
        <f t="shared" si="26"/>
        <v>51750</v>
      </c>
      <c r="L302" s="17">
        <f t="shared" si="27"/>
        <v>103500</v>
      </c>
      <c r="O302"/>
      <c r="P302" t="s">
        <v>229</v>
      </c>
      <c r="Q302" t="s">
        <v>124</v>
      </c>
    </row>
    <row r="303" spans="2:18" hidden="1" x14ac:dyDescent="0.25">
      <c r="B303" s="5">
        <v>45000</v>
      </c>
      <c r="C303" t="s">
        <v>103</v>
      </c>
      <c r="D303" t="s">
        <v>0</v>
      </c>
      <c r="E303" t="s">
        <v>66</v>
      </c>
      <c r="F303" s="4" t="s">
        <v>78</v>
      </c>
      <c r="G303" t="s">
        <v>79</v>
      </c>
      <c r="H303" s="4" t="s">
        <v>80</v>
      </c>
      <c r="I303" s="4" t="s">
        <v>174</v>
      </c>
      <c r="J303" s="8">
        <v>-10</v>
      </c>
      <c r="K303" s="29">
        <f t="shared" si="26"/>
        <v>51750</v>
      </c>
      <c r="L303" s="17">
        <f t="shared" si="27"/>
        <v>-517500</v>
      </c>
      <c r="O303">
        <v>20230065</v>
      </c>
      <c r="P303" t="s">
        <v>233</v>
      </c>
      <c r="R303" t="s">
        <v>279</v>
      </c>
    </row>
    <row r="304" spans="2:18" hidden="1" x14ac:dyDescent="0.25">
      <c r="B304" s="5">
        <v>45001</v>
      </c>
      <c r="C304" t="s">
        <v>121</v>
      </c>
      <c r="D304" t="s">
        <v>0</v>
      </c>
      <c r="E304" t="s">
        <v>66</v>
      </c>
      <c r="F304" s="4" t="s">
        <v>86</v>
      </c>
      <c r="G304" t="s">
        <v>87</v>
      </c>
      <c r="H304" s="4" t="s">
        <v>50</v>
      </c>
      <c r="I304" s="4" t="s">
        <v>212</v>
      </c>
      <c r="J304" s="8">
        <v>2</v>
      </c>
      <c r="K304" s="29">
        <f t="shared" si="26"/>
        <v>51750</v>
      </c>
      <c r="L304" s="17">
        <f t="shared" si="27"/>
        <v>103500</v>
      </c>
      <c r="O304"/>
      <c r="P304" t="s">
        <v>226</v>
      </c>
      <c r="Q304" t="s">
        <v>230</v>
      </c>
    </row>
    <row r="305" spans="2:18" hidden="1" x14ac:dyDescent="0.25">
      <c r="B305" s="5">
        <v>45001</v>
      </c>
      <c r="C305" t="s">
        <v>121</v>
      </c>
      <c r="D305" t="s">
        <v>0</v>
      </c>
      <c r="E305" t="s">
        <v>66</v>
      </c>
      <c r="F305" s="4" t="s">
        <v>91</v>
      </c>
      <c r="G305" t="s">
        <v>92</v>
      </c>
      <c r="H305" s="4" t="s">
        <v>93</v>
      </c>
      <c r="I305" s="4" t="s">
        <v>202</v>
      </c>
      <c r="J305" s="8">
        <v>-2</v>
      </c>
      <c r="K305" s="48">
        <v>61600</v>
      </c>
      <c r="L305" s="17">
        <f t="shared" si="27"/>
        <v>-123200</v>
      </c>
      <c r="O305"/>
      <c r="P305" t="s">
        <v>226</v>
      </c>
      <c r="Q305" t="s">
        <v>230</v>
      </c>
    </row>
    <row r="306" spans="2:18" hidden="1" x14ac:dyDescent="0.25">
      <c r="B306" s="5">
        <v>45001</v>
      </c>
      <c r="C306" t="s">
        <v>121</v>
      </c>
      <c r="D306" t="s">
        <v>0</v>
      </c>
      <c r="E306" t="s">
        <v>66</v>
      </c>
      <c r="F306" s="4" t="s">
        <v>82</v>
      </c>
      <c r="G306" t="s">
        <v>83</v>
      </c>
      <c r="H306" s="4" t="s">
        <v>84</v>
      </c>
      <c r="I306" s="4" t="s">
        <v>85</v>
      </c>
      <c r="J306" s="8">
        <v>2</v>
      </c>
      <c r="K306" s="48">
        <v>61600</v>
      </c>
      <c r="L306" s="17">
        <f t="shared" si="27"/>
        <v>123200</v>
      </c>
      <c r="O306"/>
      <c r="P306" t="s">
        <v>226</v>
      </c>
      <c r="Q306" t="s">
        <v>230</v>
      </c>
    </row>
    <row r="307" spans="2:18" hidden="1" x14ac:dyDescent="0.25">
      <c r="B307" s="5">
        <v>45006</v>
      </c>
      <c r="C307" t="s">
        <v>169</v>
      </c>
      <c r="D307" t="s">
        <v>0</v>
      </c>
      <c r="E307" t="s">
        <v>66</v>
      </c>
      <c r="F307" s="4" t="s">
        <v>67</v>
      </c>
      <c r="G307" t="s">
        <v>216</v>
      </c>
      <c r="H307" s="4" t="s">
        <v>69</v>
      </c>
      <c r="I307" s="4" t="s">
        <v>222</v>
      </c>
      <c r="J307" s="8">
        <v>-2</v>
      </c>
      <c r="K307" s="29">
        <f>57500*0.9</f>
        <v>51750</v>
      </c>
      <c r="L307" s="17">
        <f t="shared" si="27"/>
        <v>-103500</v>
      </c>
      <c r="O307"/>
      <c r="P307" t="s">
        <v>436</v>
      </c>
    </row>
    <row r="308" spans="2:18" hidden="1" x14ac:dyDescent="0.25">
      <c r="B308" s="5">
        <v>45001</v>
      </c>
      <c r="C308" t="s">
        <v>121</v>
      </c>
      <c r="D308" t="s">
        <v>0</v>
      </c>
      <c r="E308" t="s">
        <v>66</v>
      </c>
      <c r="F308" s="4" t="s">
        <v>78</v>
      </c>
      <c r="G308" t="s">
        <v>79</v>
      </c>
      <c r="H308" s="4" t="s">
        <v>80</v>
      </c>
      <c r="I308" s="4" t="s">
        <v>174</v>
      </c>
      <c r="J308" s="8">
        <v>-2</v>
      </c>
      <c r="K308" s="29">
        <f>57500*0.9</f>
        <v>51750</v>
      </c>
      <c r="L308" s="17">
        <f t="shared" si="27"/>
        <v>-103500</v>
      </c>
      <c r="O308"/>
      <c r="P308" t="s">
        <v>226</v>
      </c>
      <c r="Q308" t="s">
        <v>230</v>
      </c>
    </row>
    <row r="309" spans="2:18" hidden="1" x14ac:dyDescent="0.25">
      <c r="B309" s="5">
        <v>45006</v>
      </c>
      <c r="C309" t="s">
        <v>169</v>
      </c>
      <c r="D309" t="s">
        <v>0</v>
      </c>
      <c r="E309" t="s">
        <v>66</v>
      </c>
      <c r="F309" s="4" t="s">
        <v>75</v>
      </c>
      <c r="G309" t="s">
        <v>76</v>
      </c>
      <c r="H309" s="4" t="s">
        <v>37</v>
      </c>
      <c r="I309" s="4" t="s">
        <v>153</v>
      </c>
      <c r="J309" s="8">
        <v>-2</v>
      </c>
      <c r="K309" s="29">
        <f>57500*0.9</f>
        <v>51750</v>
      </c>
      <c r="L309" s="17">
        <f t="shared" si="27"/>
        <v>-103500</v>
      </c>
      <c r="O309"/>
      <c r="P309" t="s">
        <v>436</v>
      </c>
    </row>
    <row r="310" spans="2:18" hidden="1" x14ac:dyDescent="0.25">
      <c r="B310" s="5">
        <v>45006</v>
      </c>
      <c r="C310" t="s">
        <v>169</v>
      </c>
      <c r="D310" t="s">
        <v>0</v>
      </c>
      <c r="E310" t="s">
        <v>66</v>
      </c>
      <c r="F310" s="4" t="s">
        <v>71</v>
      </c>
      <c r="G310" t="s">
        <v>72</v>
      </c>
      <c r="H310" s="4" t="s">
        <v>27</v>
      </c>
      <c r="I310" s="4" t="s">
        <v>217</v>
      </c>
      <c r="J310" s="8">
        <v>-2</v>
      </c>
      <c r="K310" s="29">
        <f>57500*0.9</f>
        <v>51750</v>
      </c>
      <c r="L310" s="17">
        <f t="shared" si="27"/>
        <v>-103500</v>
      </c>
      <c r="O310"/>
      <c r="P310" t="s">
        <v>436</v>
      </c>
    </row>
    <row r="311" spans="2:18" hidden="1" x14ac:dyDescent="0.25">
      <c r="B311" s="5">
        <v>45001</v>
      </c>
      <c r="C311" t="s">
        <v>215</v>
      </c>
      <c r="D311" t="s">
        <v>4</v>
      </c>
      <c r="E311" t="s">
        <v>66</v>
      </c>
      <c r="F311" s="4" t="s">
        <v>276</v>
      </c>
      <c r="G311" t="s">
        <v>275</v>
      </c>
      <c r="H311" s="4" t="s">
        <v>148</v>
      </c>
      <c r="J311" s="8">
        <v>-10</v>
      </c>
      <c r="K311" s="29">
        <v>83600</v>
      </c>
      <c r="L311" s="17">
        <f t="shared" si="27"/>
        <v>-836000</v>
      </c>
      <c r="O311"/>
      <c r="P311" t="s">
        <v>226</v>
      </c>
      <c r="Q311" t="s">
        <v>124</v>
      </c>
    </row>
    <row r="312" spans="2:18" hidden="1" x14ac:dyDescent="0.25">
      <c r="B312" s="5">
        <v>45001</v>
      </c>
      <c r="C312" t="s">
        <v>120</v>
      </c>
      <c r="D312" t="s">
        <v>4</v>
      </c>
      <c r="E312" t="s">
        <v>66</v>
      </c>
      <c r="F312" s="4" t="s">
        <v>274</v>
      </c>
      <c r="G312" t="s">
        <v>273</v>
      </c>
      <c r="H312" s="4" t="s">
        <v>271</v>
      </c>
      <c r="J312" s="8">
        <v>9</v>
      </c>
      <c r="K312" s="29">
        <v>172550</v>
      </c>
      <c r="L312" s="17">
        <f t="shared" si="27"/>
        <v>1552950</v>
      </c>
      <c r="O312"/>
      <c r="P312" t="s">
        <v>226</v>
      </c>
      <c r="Q312" t="s">
        <v>124</v>
      </c>
    </row>
    <row r="313" spans="2:18" hidden="1" x14ac:dyDescent="0.25">
      <c r="B313" s="5">
        <v>45001</v>
      </c>
      <c r="C313" t="s">
        <v>197</v>
      </c>
      <c r="D313" t="s">
        <v>4</v>
      </c>
      <c r="E313" t="s">
        <v>66</v>
      </c>
      <c r="F313" s="4" t="s">
        <v>274</v>
      </c>
      <c r="G313" t="s">
        <v>273</v>
      </c>
      <c r="H313" s="4" t="s">
        <v>271</v>
      </c>
      <c r="J313" s="8">
        <v>-1</v>
      </c>
      <c r="K313" s="29">
        <v>172550</v>
      </c>
      <c r="L313" s="17">
        <f t="shared" si="27"/>
        <v>-172550</v>
      </c>
      <c r="O313"/>
    </row>
    <row r="314" spans="2:18" hidden="1" x14ac:dyDescent="0.25">
      <c r="B314" s="5">
        <v>45001</v>
      </c>
      <c r="C314" t="s">
        <v>121</v>
      </c>
      <c r="D314" t="s">
        <v>0</v>
      </c>
      <c r="E314" t="s">
        <v>66</v>
      </c>
      <c r="F314" s="4" t="s">
        <v>139</v>
      </c>
      <c r="G314" t="s">
        <v>140</v>
      </c>
      <c r="H314" s="4" t="s">
        <v>141</v>
      </c>
      <c r="I314" s="4" t="s">
        <v>246</v>
      </c>
      <c r="J314" s="8">
        <v>2</v>
      </c>
      <c r="K314" s="29">
        <f>57500*0.9</f>
        <v>51750</v>
      </c>
      <c r="L314" s="17">
        <f>+J314*K314</f>
        <v>103500</v>
      </c>
      <c r="O314"/>
      <c r="P314" t="s">
        <v>229</v>
      </c>
      <c r="Q314" t="s">
        <v>124</v>
      </c>
    </row>
    <row r="315" spans="2:18" hidden="1" x14ac:dyDescent="0.25">
      <c r="B315" s="5">
        <v>45000</v>
      </c>
      <c r="C315" t="s">
        <v>121</v>
      </c>
      <c r="D315" t="s">
        <v>4</v>
      </c>
      <c r="E315" t="s">
        <v>66</v>
      </c>
      <c r="F315" s="4" t="s">
        <v>274</v>
      </c>
      <c r="G315" t="s">
        <v>273</v>
      </c>
      <c r="H315" s="4" t="s">
        <v>271</v>
      </c>
      <c r="J315" s="8">
        <v>-1</v>
      </c>
      <c r="K315" s="29">
        <v>172550</v>
      </c>
      <c r="L315" s="17">
        <f t="shared" si="27"/>
        <v>-172550</v>
      </c>
      <c r="O315"/>
      <c r="P315" t="s">
        <v>235</v>
      </c>
    </row>
    <row r="316" spans="2:18" hidden="1" x14ac:dyDescent="0.25">
      <c r="B316" s="5">
        <v>45000</v>
      </c>
      <c r="C316" t="s">
        <v>121</v>
      </c>
      <c r="D316" t="s">
        <v>4</v>
      </c>
      <c r="E316" t="s">
        <v>66</v>
      </c>
      <c r="F316" s="4" t="s">
        <v>274</v>
      </c>
      <c r="G316" t="s">
        <v>273</v>
      </c>
      <c r="H316" s="4" t="s">
        <v>271</v>
      </c>
      <c r="J316" s="8">
        <v>-1</v>
      </c>
      <c r="K316" s="29">
        <v>172550</v>
      </c>
      <c r="L316" s="17">
        <f t="shared" si="27"/>
        <v>-172550</v>
      </c>
      <c r="O316"/>
      <c r="P316" t="s">
        <v>238</v>
      </c>
    </row>
    <row r="317" spans="2:18" hidden="1" x14ac:dyDescent="0.25">
      <c r="B317" s="5">
        <v>45007</v>
      </c>
      <c r="C317" t="s">
        <v>103</v>
      </c>
      <c r="D317" t="s">
        <v>4</v>
      </c>
      <c r="E317" t="s">
        <v>14</v>
      </c>
      <c r="F317" s="4">
        <v>3318235</v>
      </c>
      <c r="G317" t="s">
        <v>209</v>
      </c>
      <c r="H317" s="4" t="s">
        <v>107</v>
      </c>
      <c r="J317" s="8">
        <v>-4</v>
      </c>
      <c r="K317" s="29">
        <v>126823.496</v>
      </c>
      <c r="L317" s="35">
        <f t="shared" si="27"/>
        <v>-507293.984</v>
      </c>
      <c r="M317" s="104" t="s">
        <v>529</v>
      </c>
      <c r="O317">
        <v>20230069</v>
      </c>
      <c r="P317" t="s">
        <v>236</v>
      </c>
      <c r="R317" t="s">
        <v>280</v>
      </c>
    </row>
    <row r="318" spans="2:18" hidden="1" x14ac:dyDescent="0.25">
      <c r="B318" s="5">
        <v>45007</v>
      </c>
      <c r="C318" t="s">
        <v>103</v>
      </c>
      <c r="D318" t="s">
        <v>4</v>
      </c>
      <c r="E318" t="s">
        <v>14</v>
      </c>
      <c r="F318" s="4">
        <v>3308050</v>
      </c>
      <c r="G318" t="s">
        <v>137</v>
      </c>
      <c r="H318" s="4" t="s">
        <v>137</v>
      </c>
      <c r="I318" s="4" t="s">
        <v>138</v>
      </c>
      <c r="J318" s="8">
        <v>-4</v>
      </c>
      <c r="K318" s="50">
        <v>505243.49166666658</v>
      </c>
      <c r="L318" s="35">
        <f t="shared" si="27"/>
        <v>-2020973.9666666663</v>
      </c>
      <c r="M318" s="104" t="s">
        <v>529</v>
      </c>
      <c r="N318" t="s">
        <v>224</v>
      </c>
      <c r="O318">
        <v>20230069</v>
      </c>
      <c r="P318" t="s">
        <v>236</v>
      </c>
      <c r="R318" t="s">
        <v>280</v>
      </c>
    </row>
    <row r="319" spans="2:18" hidden="1" x14ac:dyDescent="0.25">
      <c r="B319" s="5">
        <v>45008</v>
      </c>
      <c r="C319" t="s">
        <v>63</v>
      </c>
      <c r="D319" t="s">
        <v>4</v>
      </c>
      <c r="E319" t="s">
        <v>14</v>
      </c>
      <c r="F319" s="4">
        <v>3348235</v>
      </c>
      <c r="G319" t="s">
        <v>207</v>
      </c>
      <c r="H319" s="4" t="s">
        <v>208</v>
      </c>
      <c r="J319" s="8">
        <v>10</v>
      </c>
      <c r="K319" s="29">
        <v>153420.53519000002</v>
      </c>
      <c r="L319" s="35">
        <f t="shared" si="27"/>
        <v>1534205.3519000001</v>
      </c>
      <c r="M319" s="104"/>
      <c r="N319" t="s">
        <v>225</v>
      </c>
      <c r="O319"/>
    </row>
    <row r="320" spans="2:18" hidden="1" x14ac:dyDescent="0.25">
      <c r="B320" s="5">
        <v>45008</v>
      </c>
      <c r="C320" t="s">
        <v>63</v>
      </c>
      <c r="D320" t="s">
        <v>4</v>
      </c>
      <c r="E320" t="s">
        <v>14</v>
      </c>
      <c r="F320" s="4">
        <v>3318235</v>
      </c>
      <c r="G320" t="s">
        <v>209</v>
      </c>
      <c r="H320" s="4" t="s">
        <v>107</v>
      </c>
      <c r="J320" s="8">
        <v>21</v>
      </c>
      <c r="K320" s="29">
        <v>126823.496</v>
      </c>
      <c r="L320" s="35">
        <f t="shared" si="27"/>
        <v>2663293.4160000002</v>
      </c>
      <c r="M320" s="104" t="s">
        <v>529</v>
      </c>
      <c r="N320" t="s">
        <v>225</v>
      </c>
      <c r="O320"/>
    </row>
    <row r="321" spans="2:18" hidden="1" x14ac:dyDescent="0.25">
      <c r="B321" s="5">
        <v>45001</v>
      </c>
      <c r="C321" t="s">
        <v>197</v>
      </c>
      <c r="D321" t="s">
        <v>0</v>
      </c>
      <c r="E321" t="s">
        <v>66</v>
      </c>
      <c r="F321" s="4" t="s">
        <v>78</v>
      </c>
      <c r="G321" t="s">
        <v>79</v>
      </c>
      <c r="H321" s="4" t="s">
        <v>80</v>
      </c>
      <c r="I321" s="4" t="s">
        <v>174</v>
      </c>
      <c r="J321" s="8">
        <v>-1</v>
      </c>
      <c r="K321" s="29">
        <f>57500*0.9</f>
        <v>51750</v>
      </c>
      <c r="L321" s="17">
        <f t="shared" si="27"/>
        <v>-51750</v>
      </c>
      <c r="O321"/>
      <c r="P321" t="s">
        <v>226</v>
      </c>
      <c r="Q321" t="s">
        <v>230</v>
      </c>
    </row>
    <row r="322" spans="2:18" hidden="1" x14ac:dyDescent="0.25">
      <c r="B322" s="5">
        <v>45012</v>
      </c>
      <c r="C322" t="s">
        <v>169</v>
      </c>
      <c r="D322" t="s">
        <v>0</v>
      </c>
      <c r="E322" t="s">
        <v>66</v>
      </c>
      <c r="F322" s="4" t="s">
        <v>91</v>
      </c>
      <c r="G322" t="s">
        <v>92</v>
      </c>
      <c r="H322" s="4" t="s">
        <v>93</v>
      </c>
      <c r="I322" s="4" t="s">
        <v>94</v>
      </c>
      <c r="J322" s="8">
        <v>-1</v>
      </c>
      <c r="K322" s="48">
        <v>61600</v>
      </c>
      <c r="L322" s="17">
        <f t="shared" si="27"/>
        <v>-61600</v>
      </c>
      <c r="O322"/>
      <c r="P322" t="s">
        <v>436</v>
      </c>
    </row>
    <row r="323" spans="2:18" hidden="1" x14ac:dyDescent="0.25">
      <c r="B323" s="5">
        <v>45012</v>
      </c>
      <c r="C323" t="s">
        <v>169</v>
      </c>
      <c r="D323" t="s">
        <v>0</v>
      </c>
      <c r="E323" t="s">
        <v>66</v>
      </c>
      <c r="F323" s="4" t="s">
        <v>86</v>
      </c>
      <c r="G323" t="s">
        <v>87</v>
      </c>
      <c r="H323" s="40" t="s">
        <v>50</v>
      </c>
      <c r="I323" s="4" t="s">
        <v>88</v>
      </c>
      <c r="J323" s="8">
        <v>-3</v>
      </c>
      <c r="K323" s="48">
        <v>61600</v>
      </c>
      <c r="L323" s="17">
        <f t="shared" si="27"/>
        <v>-184800</v>
      </c>
      <c r="O323"/>
      <c r="P323" t="s">
        <v>436</v>
      </c>
    </row>
    <row r="324" spans="2:18" hidden="1" x14ac:dyDescent="0.25">
      <c r="B324" s="5">
        <v>45006</v>
      </c>
      <c r="C324" t="s">
        <v>169</v>
      </c>
      <c r="D324" t="s">
        <v>0</v>
      </c>
      <c r="E324" t="s">
        <v>66</v>
      </c>
      <c r="F324" s="4" t="s">
        <v>78</v>
      </c>
      <c r="G324" t="s">
        <v>79</v>
      </c>
      <c r="H324" s="4" t="s">
        <v>80</v>
      </c>
      <c r="I324" s="4" t="s">
        <v>210</v>
      </c>
      <c r="J324" s="8">
        <v>-1</v>
      </c>
      <c r="K324" s="29">
        <f>57500*0.9</f>
        <v>51750</v>
      </c>
      <c r="L324" s="35">
        <f t="shared" si="27"/>
        <v>-51750</v>
      </c>
      <c r="M324" s="104"/>
      <c r="O324"/>
      <c r="P324" t="s">
        <v>436</v>
      </c>
    </row>
    <row r="325" spans="2:18" hidden="1" x14ac:dyDescent="0.25">
      <c r="B325" s="5">
        <v>45015</v>
      </c>
      <c r="C325" t="s">
        <v>103</v>
      </c>
      <c r="D325" t="s">
        <v>0</v>
      </c>
      <c r="E325" t="s">
        <v>14</v>
      </c>
      <c r="F325" s="3" t="s">
        <v>48</v>
      </c>
      <c r="G325" t="s">
        <v>49</v>
      </c>
      <c r="H325" s="4" t="s">
        <v>50</v>
      </c>
      <c r="I325" s="4" t="s">
        <v>53</v>
      </c>
      <c r="J325" s="8">
        <v>-5</v>
      </c>
      <c r="K325" s="48">
        <v>73331</v>
      </c>
      <c r="L325" s="17">
        <f t="shared" si="27"/>
        <v>-366655</v>
      </c>
      <c r="M325" s="102" t="s">
        <v>529</v>
      </c>
      <c r="O325">
        <v>20230070</v>
      </c>
      <c r="P325" t="s">
        <v>147</v>
      </c>
      <c r="R325" t="s">
        <v>280</v>
      </c>
    </row>
    <row r="326" spans="2:18" hidden="1" x14ac:dyDescent="0.25">
      <c r="B326" s="5">
        <v>45015</v>
      </c>
      <c r="C326" t="s">
        <v>103</v>
      </c>
      <c r="D326" t="s">
        <v>0</v>
      </c>
      <c r="E326" t="s">
        <v>14</v>
      </c>
      <c r="F326" s="3" t="s">
        <v>54</v>
      </c>
      <c r="G326" t="s">
        <v>55</v>
      </c>
      <c r="H326" s="4" t="s">
        <v>56</v>
      </c>
      <c r="I326" s="4" t="s">
        <v>134</v>
      </c>
      <c r="J326" s="8">
        <v>-3</v>
      </c>
      <c r="K326" s="50">
        <v>84287.164444444439</v>
      </c>
      <c r="L326" s="17">
        <f t="shared" si="27"/>
        <v>-252861.49333333332</v>
      </c>
      <c r="M326" s="102" t="s">
        <v>529</v>
      </c>
      <c r="O326">
        <v>20230070</v>
      </c>
      <c r="P326" t="s">
        <v>147</v>
      </c>
      <c r="R326" t="s">
        <v>280</v>
      </c>
    </row>
    <row r="327" spans="2:18" hidden="1" x14ac:dyDescent="0.25">
      <c r="B327" s="5">
        <v>45001</v>
      </c>
      <c r="C327" t="s">
        <v>121</v>
      </c>
      <c r="D327" t="s">
        <v>0</v>
      </c>
      <c r="E327" t="s">
        <v>66</v>
      </c>
      <c r="F327" s="4" t="s">
        <v>139</v>
      </c>
      <c r="G327" t="s">
        <v>140</v>
      </c>
      <c r="H327" s="4" t="s">
        <v>141</v>
      </c>
      <c r="I327" s="4" t="s">
        <v>211</v>
      </c>
      <c r="J327" s="8">
        <v>6</v>
      </c>
      <c r="K327" s="29">
        <f>57500*0.9</f>
        <v>51750</v>
      </c>
      <c r="L327" s="17">
        <f t="shared" si="27"/>
        <v>310500</v>
      </c>
      <c r="O327"/>
      <c r="P327" t="s">
        <v>229</v>
      </c>
      <c r="Q327" t="s">
        <v>124</v>
      </c>
    </row>
    <row r="328" spans="2:18" hidden="1" x14ac:dyDescent="0.25">
      <c r="B328" s="5">
        <v>45015</v>
      </c>
      <c r="C328" t="s">
        <v>103</v>
      </c>
      <c r="D328" t="s">
        <v>0</v>
      </c>
      <c r="E328" t="s">
        <v>14</v>
      </c>
      <c r="F328" s="4" t="s">
        <v>25</v>
      </c>
      <c r="G328" t="s">
        <v>26</v>
      </c>
      <c r="H328" s="4" t="s">
        <v>27</v>
      </c>
      <c r="I328" s="4" t="s">
        <v>127</v>
      </c>
      <c r="J328" s="8">
        <v>-8</v>
      </c>
      <c r="K328" s="50">
        <v>65949.40444444443</v>
      </c>
      <c r="L328" s="35">
        <f t="shared" si="27"/>
        <v>-527595.23555555544</v>
      </c>
      <c r="M328" s="104"/>
      <c r="N328" t="s">
        <v>224</v>
      </c>
      <c r="O328">
        <v>20230070</v>
      </c>
      <c r="P328" t="s">
        <v>147</v>
      </c>
      <c r="R328" t="s">
        <v>280</v>
      </c>
    </row>
    <row r="329" spans="2:18" hidden="1" x14ac:dyDescent="0.25">
      <c r="B329" s="5">
        <v>45015</v>
      </c>
      <c r="C329" t="s">
        <v>103</v>
      </c>
      <c r="D329" t="s">
        <v>0</v>
      </c>
      <c r="E329" t="s">
        <v>14</v>
      </c>
      <c r="F329" s="4" t="s">
        <v>35</v>
      </c>
      <c r="G329" t="s">
        <v>36</v>
      </c>
      <c r="H329" s="4" t="s">
        <v>37</v>
      </c>
      <c r="I329" s="4" t="s">
        <v>131</v>
      </c>
      <c r="J329" s="8">
        <v>-14</v>
      </c>
      <c r="K329" s="50">
        <v>65949.40444444443</v>
      </c>
      <c r="L329" s="35">
        <f t="shared" si="27"/>
        <v>-923291.66222222196</v>
      </c>
      <c r="M329" s="104"/>
      <c r="O329">
        <v>20230070</v>
      </c>
      <c r="P329" t="s">
        <v>147</v>
      </c>
      <c r="R329" t="s">
        <v>280</v>
      </c>
    </row>
    <row r="330" spans="2:18" hidden="1" x14ac:dyDescent="0.25">
      <c r="B330" s="5">
        <v>45009</v>
      </c>
      <c r="C330" t="s">
        <v>121</v>
      </c>
      <c r="D330" t="s">
        <v>0</v>
      </c>
      <c r="E330" t="s">
        <v>66</v>
      </c>
      <c r="F330" s="4" t="s">
        <v>78</v>
      </c>
      <c r="G330" t="s">
        <v>79</v>
      </c>
      <c r="H330" s="4" t="s">
        <v>80</v>
      </c>
      <c r="I330" s="4" t="s">
        <v>174</v>
      </c>
      <c r="J330" s="8">
        <v>-2</v>
      </c>
      <c r="K330" s="29">
        <f>57500*0.9</f>
        <v>51750</v>
      </c>
      <c r="L330" s="17">
        <f t="shared" si="27"/>
        <v>-103500</v>
      </c>
      <c r="O330"/>
      <c r="P330" t="s">
        <v>239</v>
      </c>
      <c r="Q330" t="s">
        <v>124</v>
      </c>
    </row>
    <row r="331" spans="2:18" hidden="1" x14ac:dyDescent="0.25">
      <c r="B331" s="5">
        <v>45015</v>
      </c>
      <c r="C331" t="s">
        <v>189</v>
      </c>
      <c r="D331" t="s">
        <v>4</v>
      </c>
      <c r="E331" t="s">
        <v>66</v>
      </c>
      <c r="F331" s="4" t="s">
        <v>274</v>
      </c>
      <c r="G331" t="s">
        <v>273</v>
      </c>
      <c r="H331" s="4" t="s">
        <v>271</v>
      </c>
      <c r="J331" s="8">
        <v>-1</v>
      </c>
      <c r="K331" s="29">
        <v>172550</v>
      </c>
      <c r="L331" s="17">
        <f t="shared" si="27"/>
        <v>-172550</v>
      </c>
      <c r="O331"/>
      <c r="P331" t="s">
        <v>241</v>
      </c>
    </row>
    <row r="332" spans="2:18" hidden="1" x14ac:dyDescent="0.25">
      <c r="B332" s="5">
        <v>45033</v>
      </c>
      <c r="C332" t="s">
        <v>120</v>
      </c>
      <c r="D332" t="s">
        <v>4</v>
      </c>
      <c r="E332" t="s">
        <v>66</v>
      </c>
      <c r="F332" s="4" t="s">
        <v>274</v>
      </c>
      <c r="G332" t="s">
        <v>273</v>
      </c>
      <c r="H332" s="4" t="s">
        <v>271</v>
      </c>
      <c r="J332" s="8">
        <v>1</v>
      </c>
      <c r="K332" s="29">
        <v>172550</v>
      </c>
      <c r="L332" s="17">
        <f t="shared" si="27"/>
        <v>172550</v>
      </c>
      <c r="O332"/>
      <c r="Q332" t="s">
        <v>235</v>
      </c>
    </row>
    <row r="333" spans="2:18" hidden="1" x14ac:dyDescent="0.25">
      <c r="B333" s="5">
        <v>45034</v>
      </c>
      <c r="C333" t="s">
        <v>63</v>
      </c>
      <c r="D333" t="s">
        <v>0</v>
      </c>
      <c r="E333" t="s">
        <v>66</v>
      </c>
      <c r="F333" s="4" t="s">
        <v>247</v>
      </c>
      <c r="G333" t="s">
        <v>248</v>
      </c>
      <c r="H333" s="4" t="s">
        <v>265</v>
      </c>
      <c r="I333" s="4" t="s">
        <v>257</v>
      </c>
      <c r="J333" s="8">
        <v>15</v>
      </c>
      <c r="K333" s="29">
        <f>57800*0.9</f>
        <v>52020</v>
      </c>
      <c r="L333" s="17">
        <f t="shared" si="27"/>
        <v>780300</v>
      </c>
      <c r="N333" t="s">
        <v>270</v>
      </c>
      <c r="O333"/>
      <c r="Q333" t="s">
        <v>238</v>
      </c>
    </row>
    <row r="334" spans="2:18" hidden="1" x14ac:dyDescent="0.25">
      <c r="B334" s="5">
        <v>45034</v>
      </c>
      <c r="C334" t="s">
        <v>63</v>
      </c>
      <c r="D334" t="s">
        <v>0</v>
      </c>
      <c r="E334" t="s">
        <v>66</v>
      </c>
      <c r="F334" s="4" t="s">
        <v>249</v>
      </c>
      <c r="G334" t="s">
        <v>250</v>
      </c>
      <c r="H334" s="4" t="s">
        <v>266</v>
      </c>
      <c r="I334" s="4" t="s">
        <v>258</v>
      </c>
      <c r="J334" s="8">
        <v>14</v>
      </c>
      <c r="K334" s="29">
        <f t="shared" ref="K334:K340" si="28">66500*0.9</f>
        <v>59850</v>
      </c>
      <c r="L334" s="17">
        <f t="shared" ref="L334:L351" si="29">+J334*K334</f>
        <v>837900</v>
      </c>
      <c r="N334" t="s">
        <v>270</v>
      </c>
      <c r="O334"/>
    </row>
    <row r="335" spans="2:18" hidden="1" x14ac:dyDescent="0.25">
      <c r="B335" s="5">
        <v>45034</v>
      </c>
      <c r="C335" t="s">
        <v>63</v>
      </c>
      <c r="D335" t="s">
        <v>0</v>
      </c>
      <c r="E335" t="s">
        <v>66</v>
      </c>
      <c r="F335" s="4" t="s">
        <v>249</v>
      </c>
      <c r="G335" t="s">
        <v>250</v>
      </c>
      <c r="H335" s="4" t="s">
        <v>266</v>
      </c>
      <c r="I335" s="4" t="s">
        <v>259</v>
      </c>
      <c r="J335" s="8">
        <v>1</v>
      </c>
      <c r="K335" s="29">
        <f t="shared" si="28"/>
        <v>59850</v>
      </c>
      <c r="L335" s="17">
        <f t="shared" si="29"/>
        <v>59850</v>
      </c>
      <c r="N335" t="s">
        <v>270</v>
      </c>
      <c r="O335"/>
    </row>
    <row r="336" spans="2:18" hidden="1" x14ac:dyDescent="0.25">
      <c r="B336" s="5">
        <v>45034</v>
      </c>
      <c r="C336" t="s">
        <v>63</v>
      </c>
      <c r="D336" t="s">
        <v>0</v>
      </c>
      <c r="E336" t="s">
        <v>66</v>
      </c>
      <c r="F336" s="4" t="s">
        <v>251</v>
      </c>
      <c r="G336" t="s">
        <v>252</v>
      </c>
      <c r="H336" s="4" t="s">
        <v>267</v>
      </c>
      <c r="I336" s="4" t="s">
        <v>260</v>
      </c>
      <c r="J336" s="8">
        <v>14</v>
      </c>
      <c r="K336" s="29">
        <f t="shared" si="28"/>
        <v>59850</v>
      </c>
      <c r="L336" s="17">
        <f t="shared" si="29"/>
        <v>837900</v>
      </c>
      <c r="N336" t="s">
        <v>270</v>
      </c>
      <c r="O336"/>
    </row>
    <row r="337" spans="2:17" hidden="1" x14ac:dyDescent="0.25">
      <c r="B337" s="5">
        <v>45034</v>
      </c>
      <c r="C337" t="s">
        <v>63</v>
      </c>
      <c r="D337" t="s">
        <v>0</v>
      </c>
      <c r="E337" t="s">
        <v>66</v>
      </c>
      <c r="F337" s="4" t="s">
        <v>251</v>
      </c>
      <c r="G337" t="s">
        <v>252</v>
      </c>
      <c r="H337" s="4" t="s">
        <v>267</v>
      </c>
      <c r="I337" s="4" t="s">
        <v>261</v>
      </c>
      <c r="J337" s="8">
        <v>1</v>
      </c>
      <c r="K337" s="29">
        <f t="shared" si="28"/>
        <v>59850</v>
      </c>
      <c r="L337" s="17">
        <f t="shared" si="29"/>
        <v>59850</v>
      </c>
      <c r="N337" t="s">
        <v>270</v>
      </c>
      <c r="O337"/>
    </row>
    <row r="338" spans="2:17" hidden="1" x14ac:dyDescent="0.25">
      <c r="B338" s="5">
        <v>45034</v>
      </c>
      <c r="C338" t="s">
        <v>63</v>
      </c>
      <c r="D338" t="s">
        <v>0</v>
      </c>
      <c r="E338" t="s">
        <v>66</v>
      </c>
      <c r="F338" s="4" t="s">
        <v>253</v>
      </c>
      <c r="G338" t="s">
        <v>254</v>
      </c>
      <c r="H338" s="4" t="s">
        <v>268</v>
      </c>
      <c r="I338" s="4" t="s">
        <v>262</v>
      </c>
      <c r="J338" s="8">
        <v>15</v>
      </c>
      <c r="K338" s="29">
        <f t="shared" si="28"/>
        <v>59850</v>
      </c>
      <c r="L338" s="17">
        <f t="shared" si="29"/>
        <v>897750</v>
      </c>
      <c r="N338" t="s">
        <v>270</v>
      </c>
      <c r="O338"/>
    </row>
    <row r="339" spans="2:17" hidden="1" x14ac:dyDescent="0.25">
      <c r="B339" s="5">
        <v>45034</v>
      </c>
      <c r="C339" t="s">
        <v>63</v>
      </c>
      <c r="D339" t="s">
        <v>0</v>
      </c>
      <c r="E339" t="s">
        <v>66</v>
      </c>
      <c r="F339" s="4" t="s">
        <v>255</v>
      </c>
      <c r="G339" t="s">
        <v>256</v>
      </c>
      <c r="H339" s="4" t="s">
        <v>269</v>
      </c>
      <c r="I339" s="4" t="s">
        <v>263</v>
      </c>
      <c r="J339" s="8">
        <v>14</v>
      </c>
      <c r="K339" s="29">
        <f t="shared" si="28"/>
        <v>59850</v>
      </c>
      <c r="L339" s="17">
        <f t="shared" si="29"/>
        <v>837900</v>
      </c>
      <c r="N339" t="s">
        <v>270</v>
      </c>
      <c r="O339"/>
    </row>
    <row r="340" spans="2:17" hidden="1" x14ac:dyDescent="0.25">
      <c r="B340" s="5">
        <v>45034</v>
      </c>
      <c r="C340" t="s">
        <v>63</v>
      </c>
      <c r="D340" t="s">
        <v>0</v>
      </c>
      <c r="E340" t="s">
        <v>66</v>
      </c>
      <c r="F340" s="4" t="s">
        <v>255</v>
      </c>
      <c r="G340" t="s">
        <v>256</v>
      </c>
      <c r="H340" s="4" t="s">
        <v>269</v>
      </c>
      <c r="I340" s="4" t="s">
        <v>264</v>
      </c>
      <c r="J340" s="8">
        <v>1</v>
      </c>
      <c r="K340" s="29">
        <f t="shared" si="28"/>
        <v>59850</v>
      </c>
      <c r="L340" s="17">
        <f t="shared" si="29"/>
        <v>59850</v>
      </c>
      <c r="N340" t="s">
        <v>270</v>
      </c>
      <c r="O340"/>
    </row>
    <row r="341" spans="2:17" hidden="1" x14ac:dyDescent="0.25">
      <c r="B341" s="5">
        <v>45034</v>
      </c>
      <c r="C341" t="s">
        <v>121</v>
      </c>
      <c r="D341" t="s">
        <v>0</v>
      </c>
      <c r="E341" t="s">
        <v>66</v>
      </c>
      <c r="F341" s="4" t="s">
        <v>247</v>
      </c>
      <c r="G341" t="s">
        <v>248</v>
      </c>
      <c r="H341" s="4" t="s">
        <v>265</v>
      </c>
      <c r="I341" s="4" t="s">
        <v>257</v>
      </c>
      <c r="J341" s="8">
        <v>-13</v>
      </c>
      <c r="K341" s="29">
        <f>57800*0.9</f>
        <v>52020</v>
      </c>
      <c r="L341" s="17">
        <f t="shared" si="29"/>
        <v>-676260</v>
      </c>
      <c r="O341"/>
      <c r="P341" t="s">
        <v>426</v>
      </c>
      <c r="Q341" t="s">
        <v>214</v>
      </c>
    </row>
    <row r="342" spans="2:17" hidden="1" x14ac:dyDescent="0.25">
      <c r="B342" s="5">
        <v>45034</v>
      </c>
      <c r="C342" t="s">
        <v>121</v>
      </c>
      <c r="D342" t="s">
        <v>0</v>
      </c>
      <c r="E342" t="s">
        <v>66</v>
      </c>
      <c r="F342" s="4" t="s">
        <v>249</v>
      </c>
      <c r="G342" t="s">
        <v>250</v>
      </c>
      <c r="H342" s="4" t="s">
        <v>266</v>
      </c>
      <c r="I342" s="4" t="s">
        <v>258</v>
      </c>
      <c r="J342" s="8">
        <v>-13</v>
      </c>
      <c r="K342" s="29">
        <f>66500*0.9</f>
        <v>59850</v>
      </c>
      <c r="L342" s="17">
        <f t="shared" si="29"/>
        <v>-778050</v>
      </c>
      <c r="O342"/>
      <c r="P342" t="s">
        <v>426</v>
      </c>
      <c r="Q342" t="s">
        <v>214</v>
      </c>
    </row>
    <row r="343" spans="2:17" hidden="1" x14ac:dyDescent="0.25">
      <c r="B343" s="5">
        <v>45034</v>
      </c>
      <c r="C343" t="s">
        <v>121</v>
      </c>
      <c r="D343" t="s">
        <v>0</v>
      </c>
      <c r="E343" t="s">
        <v>66</v>
      </c>
      <c r="F343" s="4" t="s">
        <v>251</v>
      </c>
      <c r="G343" t="s">
        <v>252</v>
      </c>
      <c r="H343" s="4" t="s">
        <v>267</v>
      </c>
      <c r="I343" s="4" t="s">
        <v>261</v>
      </c>
      <c r="J343" s="8">
        <v>-13</v>
      </c>
      <c r="K343" s="29">
        <f>66500*0.9</f>
        <v>59850</v>
      </c>
      <c r="L343" s="17">
        <f t="shared" si="29"/>
        <v>-778050</v>
      </c>
      <c r="O343"/>
      <c r="P343" t="s">
        <v>426</v>
      </c>
      <c r="Q343" t="s">
        <v>214</v>
      </c>
    </row>
    <row r="344" spans="2:17" hidden="1" x14ac:dyDescent="0.25">
      <c r="B344" s="5">
        <v>45034</v>
      </c>
      <c r="C344" t="s">
        <v>121</v>
      </c>
      <c r="D344" t="s">
        <v>0</v>
      </c>
      <c r="E344" t="s">
        <v>66</v>
      </c>
      <c r="F344" s="4" t="s">
        <v>253</v>
      </c>
      <c r="G344" t="s">
        <v>254</v>
      </c>
      <c r="H344" s="4" t="s">
        <v>268</v>
      </c>
      <c r="I344" s="4" t="s">
        <v>262</v>
      </c>
      <c r="J344" s="8">
        <v>-13</v>
      </c>
      <c r="K344" s="29">
        <f>66500*0.9</f>
        <v>59850</v>
      </c>
      <c r="L344" s="17">
        <f t="shared" si="29"/>
        <v>-778050</v>
      </c>
      <c r="O344"/>
      <c r="P344" t="s">
        <v>426</v>
      </c>
      <c r="Q344" t="s">
        <v>214</v>
      </c>
    </row>
    <row r="345" spans="2:17" hidden="1" x14ac:dyDescent="0.25">
      <c r="B345" s="5">
        <v>45034</v>
      </c>
      <c r="C345" t="s">
        <v>121</v>
      </c>
      <c r="D345" t="s">
        <v>0</v>
      </c>
      <c r="E345" t="s">
        <v>66</v>
      </c>
      <c r="F345" s="4" t="s">
        <v>255</v>
      </c>
      <c r="G345" t="s">
        <v>256</v>
      </c>
      <c r="H345" s="4" t="s">
        <v>269</v>
      </c>
      <c r="I345" s="4" t="s">
        <v>264</v>
      </c>
      <c r="J345" s="8">
        <v>-13</v>
      </c>
      <c r="K345" s="29">
        <f>66500*0.9</f>
        <v>59850</v>
      </c>
      <c r="L345" s="17">
        <f t="shared" si="29"/>
        <v>-778050</v>
      </c>
      <c r="O345"/>
      <c r="P345" t="s">
        <v>426</v>
      </c>
      <c r="Q345" t="s">
        <v>214</v>
      </c>
    </row>
    <row r="346" spans="2:17" hidden="1" x14ac:dyDescent="0.25">
      <c r="B346" s="5">
        <v>45034</v>
      </c>
      <c r="C346" t="s">
        <v>169</v>
      </c>
      <c r="D346" t="s">
        <v>0</v>
      </c>
      <c r="E346" t="s">
        <v>66</v>
      </c>
      <c r="F346" s="4" t="s">
        <v>247</v>
      </c>
      <c r="G346" t="s">
        <v>248</v>
      </c>
      <c r="H346" s="4" t="s">
        <v>265</v>
      </c>
      <c r="I346" s="4" t="s">
        <v>257</v>
      </c>
      <c r="J346" s="8">
        <v>-1</v>
      </c>
      <c r="K346" s="29">
        <f>57800*0.9</f>
        <v>52020</v>
      </c>
      <c r="L346" s="17">
        <f t="shared" si="29"/>
        <v>-52020</v>
      </c>
      <c r="O346"/>
      <c r="P346" t="s">
        <v>277</v>
      </c>
    </row>
    <row r="347" spans="2:17" hidden="1" x14ac:dyDescent="0.25">
      <c r="B347" s="5">
        <v>45034</v>
      </c>
      <c r="C347" t="s">
        <v>169</v>
      </c>
      <c r="D347" t="s">
        <v>0</v>
      </c>
      <c r="E347" t="s">
        <v>66</v>
      </c>
      <c r="F347" s="4" t="s">
        <v>249</v>
      </c>
      <c r="G347" t="s">
        <v>250</v>
      </c>
      <c r="H347" s="4" t="s">
        <v>266</v>
      </c>
      <c r="I347" s="4" t="s">
        <v>259</v>
      </c>
      <c r="J347" s="8">
        <v>-1</v>
      </c>
      <c r="K347" s="29">
        <f>66500*0.9</f>
        <v>59850</v>
      </c>
      <c r="L347" s="17">
        <f t="shared" si="29"/>
        <v>-59850</v>
      </c>
      <c r="O347"/>
      <c r="P347" t="s">
        <v>277</v>
      </c>
    </row>
    <row r="348" spans="2:17" hidden="1" x14ac:dyDescent="0.25">
      <c r="B348" s="5">
        <v>45034</v>
      </c>
      <c r="C348" t="s">
        <v>169</v>
      </c>
      <c r="D348" t="s">
        <v>0</v>
      </c>
      <c r="E348" t="s">
        <v>66</v>
      </c>
      <c r="F348" s="4" t="s">
        <v>251</v>
      </c>
      <c r="G348" t="s">
        <v>252</v>
      </c>
      <c r="H348" s="4" t="s">
        <v>267</v>
      </c>
      <c r="I348" s="4" t="s">
        <v>261</v>
      </c>
      <c r="J348" s="8">
        <v>-1</v>
      </c>
      <c r="K348" s="29">
        <f>66500*0.9</f>
        <v>59850</v>
      </c>
      <c r="L348" s="17">
        <f t="shared" si="29"/>
        <v>-59850</v>
      </c>
      <c r="O348"/>
      <c r="P348" t="s">
        <v>277</v>
      </c>
    </row>
    <row r="349" spans="2:17" hidden="1" x14ac:dyDescent="0.25">
      <c r="B349" s="5">
        <v>45034</v>
      </c>
      <c r="C349" t="s">
        <v>169</v>
      </c>
      <c r="D349" t="s">
        <v>0</v>
      </c>
      <c r="E349" t="s">
        <v>66</v>
      </c>
      <c r="F349" s="4" t="s">
        <v>253</v>
      </c>
      <c r="G349" t="s">
        <v>254</v>
      </c>
      <c r="H349" s="4" t="s">
        <v>268</v>
      </c>
      <c r="I349" s="4" t="s">
        <v>262</v>
      </c>
      <c r="J349" s="8">
        <v>-1</v>
      </c>
      <c r="K349" s="29">
        <f>66500*0.9</f>
        <v>59850</v>
      </c>
      <c r="L349" s="17">
        <f t="shared" si="29"/>
        <v>-59850</v>
      </c>
      <c r="O349"/>
      <c r="P349" t="s">
        <v>277</v>
      </c>
    </row>
    <row r="350" spans="2:17" hidden="1" x14ac:dyDescent="0.25">
      <c r="B350" s="5">
        <v>45034</v>
      </c>
      <c r="C350" t="s">
        <v>169</v>
      </c>
      <c r="D350" t="s">
        <v>0</v>
      </c>
      <c r="E350" t="s">
        <v>66</v>
      </c>
      <c r="F350" s="4" t="s">
        <v>255</v>
      </c>
      <c r="G350" t="s">
        <v>256</v>
      </c>
      <c r="H350" s="4" t="s">
        <v>269</v>
      </c>
      <c r="I350" s="4" t="s">
        <v>264</v>
      </c>
      <c r="J350" s="8">
        <v>-1</v>
      </c>
      <c r="K350" s="29">
        <f>66500*0.9</f>
        <v>59850</v>
      </c>
      <c r="L350" s="17">
        <f t="shared" si="29"/>
        <v>-59850</v>
      </c>
      <c r="O350"/>
      <c r="P350" t="s">
        <v>277</v>
      </c>
    </row>
    <row r="351" spans="2:17" hidden="1" x14ac:dyDescent="0.25">
      <c r="B351" s="5">
        <v>45035</v>
      </c>
      <c r="C351" t="s">
        <v>20</v>
      </c>
      <c r="D351" t="s">
        <v>4</v>
      </c>
      <c r="E351" t="s">
        <v>66</v>
      </c>
      <c r="F351" s="4" t="s">
        <v>96</v>
      </c>
      <c r="G351" t="s">
        <v>95</v>
      </c>
      <c r="H351" s="4" t="s">
        <v>106</v>
      </c>
      <c r="I351" s="4">
        <v>49116</v>
      </c>
      <c r="J351" s="8">
        <v>2</v>
      </c>
      <c r="K351" s="48">
        <f>300000*1.19</f>
        <v>357000</v>
      </c>
      <c r="L351" s="17">
        <f t="shared" si="29"/>
        <v>714000</v>
      </c>
      <c r="M351" s="102" t="s">
        <v>529</v>
      </c>
      <c r="N351" t="s">
        <v>670</v>
      </c>
      <c r="O351"/>
    </row>
    <row r="352" spans="2:17" hidden="1" x14ac:dyDescent="0.25">
      <c r="B352" s="5">
        <v>45035</v>
      </c>
      <c r="C352" t="s">
        <v>120</v>
      </c>
      <c r="D352" t="s">
        <v>4</v>
      </c>
      <c r="E352" t="s">
        <v>66</v>
      </c>
      <c r="F352" s="4" t="s">
        <v>102</v>
      </c>
      <c r="G352" t="s">
        <v>101</v>
      </c>
      <c r="H352" s="4" t="s">
        <v>107</v>
      </c>
      <c r="I352" s="4">
        <v>47160</v>
      </c>
      <c r="J352" s="8">
        <v>-8</v>
      </c>
      <c r="K352" s="48">
        <f>76000*1.19</f>
        <v>90440</v>
      </c>
      <c r="L352" s="17">
        <f>+K352*J352</f>
        <v>-723520</v>
      </c>
      <c r="O352"/>
    </row>
    <row r="353" spans="2:18" hidden="1" x14ac:dyDescent="0.25">
      <c r="B353" s="5">
        <v>45035</v>
      </c>
      <c r="C353" t="s">
        <v>120</v>
      </c>
      <c r="D353" t="s">
        <v>4</v>
      </c>
      <c r="E353" t="s">
        <v>66</v>
      </c>
      <c r="F353" s="4" t="s">
        <v>102</v>
      </c>
      <c r="G353" t="s">
        <v>101</v>
      </c>
      <c r="H353" s="4" t="s">
        <v>107</v>
      </c>
      <c r="I353" s="4">
        <v>48791</v>
      </c>
      <c r="J353" s="8">
        <v>-6</v>
      </c>
      <c r="K353" s="48">
        <f>76000*1.19</f>
        <v>90440</v>
      </c>
      <c r="L353" s="17">
        <f>+K353*J353</f>
        <v>-542640</v>
      </c>
      <c r="O353"/>
    </row>
    <row r="354" spans="2:18" hidden="1" x14ac:dyDescent="0.25">
      <c r="B354" s="5">
        <v>45015</v>
      </c>
      <c r="C354" t="s">
        <v>121</v>
      </c>
      <c r="D354" t="s">
        <v>0</v>
      </c>
      <c r="E354" t="s">
        <v>66</v>
      </c>
      <c r="F354" s="4" t="s">
        <v>78</v>
      </c>
      <c r="G354" t="s">
        <v>79</v>
      </c>
      <c r="H354" s="4" t="s">
        <v>80</v>
      </c>
      <c r="I354" s="4" t="s">
        <v>240</v>
      </c>
      <c r="J354" s="8">
        <v>2</v>
      </c>
      <c r="K354" s="29">
        <f>57500*0.9</f>
        <v>51750</v>
      </c>
      <c r="L354" s="17">
        <f t="shared" ref="L354:L364" si="30">+J354*K354</f>
        <v>103500</v>
      </c>
      <c r="O354"/>
      <c r="P354" t="s">
        <v>239</v>
      </c>
      <c r="Q354" t="s">
        <v>124</v>
      </c>
    </row>
    <row r="355" spans="2:18" hidden="1" x14ac:dyDescent="0.25">
      <c r="B355" s="5">
        <v>45015</v>
      </c>
      <c r="C355" t="s">
        <v>169</v>
      </c>
      <c r="D355" t="s">
        <v>0</v>
      </c>
      <c r="E355" t="s">
        <v>66</v>
      </c>
      <c r="F355" s="4" t="s">
        <v>78</v>
      </c>
      <c r="G355" t="s">
        <v>79</v>
      </c>
      <c r="H355" s="4" t="s">
        <v>80</v>
      </c>
      <c r="I355" s="4" t="s">
        <v>240</v>
      </c>
      <c r="J355" s="8">
        <v>-2</v>
      </c>
      <c r="K355" s="29">
        <f>57500*0.9</f>
        <v>51750</v>
      </c>
      <c r="L355" s="17">
        <f t="shared" si="30"/>
        <v>-103500</v>
      </c>
      <c r="O355"/>
      <c r="P355" t="s">
        <v>242</v>
      </c>
    </row>
    <row r="356" spans="2:18" hidden="1" x14ac:dyDescent="0.25">
      <c r="B356" s="5">
        <v>45035</v>
      </c>
      <c r="C356" t="s">
        <v>103</v>
      </c>
      <c r="D356" t="s">
        <v>0</v>
      </c>
      <c r="E356" t="s">
        <v>66</v>
      </c>
      <c r="F356" s="4" t="s">
        <v>82</v>
      </c>
      <c r="G356" t="s">
        <v>83</v>
      </c>
      <c r="H356" s="4" t="s">
        <v>84</v>
      </c>
      <c r="I356" s="4" t="s">
        <v>205</v>
      </c>
      <c r="J356" s="8">
        <v>-14</v>
      </c>
      <c r="K356" s="29">
        <f>57500*0.9</f>
        <v>51750</v>
      </c>
      <c r="L356" s="17">
        <f t="shared" si="30"/>
        <v>-724500</v>
      </c>
      <c r="O356">
        <v>20230071</v>
      </c>
      <c r="P356" t="s">
        <v>126</v>
      </c>
      <c r="R356" t="s">
        <v>279</v>
      </c>
    </row>
    <row r="357" spans="2:18" hidden="1" x14ac:dyDescent="0.25">
      <c r="B357" s="5">
        <v>45035</v>
      </c>
      <c r="C357" t="s">
        <v>103</v>
      </c>
      <c r="D357" t="s">
        <v>0</v>
      </c>
      <c r="E357" t="s">
        <v>66</v>
      </c>
      <c r="F357" s="4" t="s">
        <v>82</v>
      </c>
      <c r="G357" t="s">
        <v>83</v>
      </c>
      <c r="H357" s="4" t="s">
        <v>84</v>
      </c>
      <c r="I357" s="4" t="s">
        <v>85</v>
      </c>
      <c r="J357" s="8">
        <v>-6</v>
      </c>
      <c r="K357" s="48">
        <v>61600</v>
      </c>
      <c r="L357" s="17">
        <f t="shared" si="30"/>
        <v>-369600</v>
      </c>
      <c r="O357">
        <v>20230071</v>
      </c>
      <c r="P357" t="s">
        <v>126</v>
      </c>
      <c r="R357" t="s">
        <v>279</v>
      </c>
    </row>
    <row r="358" spans="2:18" hidden="1" x14ac:dyDescent="0.25">
      <c r="B358" s="5">
        <v>45035</v>
      </c>
      <c r="C358" t="s">
        <v>103</v>
      </c>
      <c r="D358" t="s">
        <v>0</v>
      </c>
      <c r="E358" t="s">
        <v>66</v>
      </c>
      <c r="F358" s="4" t="s">
        <v>86</v>
      </c>
      <c r="G358" t="s">
        <v>87</v>
      </c>
      <c r="H358" s="4" t="s">
        <v>50</v>
      </c>
      <c r="I358" s="4" t="s">
        <v>182</v>
      </c>
      <c r="J358" s="8">
        <v>-15</v>
      </c>
      <c r="K358" s="29">
        <f>57500*0.9</f>
        <v>51750</v>
      </c>
      <c r="L358" s="17">
        <f t="shared" si="30"/>
        <v>-776250</v>
      </c>
      <c r="O358">
        <v>20230071</v>
      </c>
      <c r="P358" t="s">
        <v>126</v>
      </c>
      <c r="R358" t="s">
        <v>279</v>
      </c>
    </row>
    <row r="359" spans="2:18" hidden="1" x14ac:dyDescent="0.25">
      <c r="B359" s="5">
        <v>45035</v>
      </c>
      <c r="C359" t="s">
        <v>103</v>
      </c>
      <c r="D359" t="s">
        <v>0</v>
      </c>
      <c r="E359" t="s">
        <v>66</v>
      </c>
      <c r="F359" s="4" t="s">
        <v>86</v>
      </c>
      <c r="G359" t="s">
        <v>87</v>
      </c>
      <c r="H359" s="4" t="s">
        <v>50</v>
      </c>
      <c r="I359" s="4" t="s">
        <v>88</v>
      </c>
      <c r="J359" s="8">
        <v>-3</v>
      </c>
      <c r="K359" s="48">
        <v>61600</v>
      </c>
      <c r="L359" s="17">
        <f t="shared" si="30"/>
        <v>-184800</v>
      </c>
      <c r="O359">
        <v>20230071</v>
      </c>
      <c r="P359" t="s">
        <v>126</v>
      </c>
      <c r="R359" t="s">
        <v>279</v>
      </c>
    </row>
    <row r="360" spans="2:18" hidden="1" x14ac:dyDescent="0.25">
      <c r="B360" s="5">
        <v>45035</v>
      </c>
      <c r="C360" t="s">
        <v>103</v>
      </c>
      <c r="D360" t="s">
        <v>0</v>
      </c>
      <c r="E360" t="s">
        <v>66</v>
      </c>
      <c r="F360" s="4" t="s">
        <v>86</v>
      </c>
      <c r="G360" t="s">
        <v>87</v>
      </c>
      <c r="H360" s="4" t="s">
        <v>50</v>
      </c>
      <c r="I360" s="4" t="s">
        <v>212</v>
      </c>
      <c r="J360" s="8">
        <v>-2</v>
      </c>
      <c r="K360" s="29">
        <f>57500*0.9</f>
        <v>51750</v>
      </c>
      <c r="L360" s="17">
        <f t="shared" si="30"/>
        <v>-103500</v>
      </c>
      <c r="O360">
        <v>20230071</v>
      </c>
      <c r="P360" t="s">
        <v>126</v>
      </c>
      <c r="R360" t="s">
        <v>279</v>
      </c>
    </row>
    <row r="361" spans="2:18" hidden="1" x14ac:dyDescent="0.25">
      <c r="B361" s="5">
        <v>45035</v>
      </c>
      <c r="C361" t="s">
        <v>103</v>
      </c>
      <c r="D361" t="s">
        <v>0</v>
      </c>
      <c r="E361" t="s">
        <v>66</v>
      </c>
      <c r="F361" s="4" t="s">
        <v>91</v>
      </c>
      <c r="G361" t="s">
        <v>92</v>
      </c>
      <c r="H361" s="4" t="s">
        <v>93</v>
      </c>
      <c r="I361" s="4" t="s">
        <v>166</v>
      </c>
      <c r="J361" s="8">
        <v>-1</v>
      </c>
      <c r="K361" s="29">
        <f>57500*0.9</f>
        <v>51750</v>
      </c>
      <c r="L361" s="17">
        <f t="shared" si="30"/>
        <v>-51750</v>
      </c>
      <c r="O361">
        <v>20230071</v>
      </c>
      <c r="P361" t="s">
        <v>126</v>
      </c>
      <c r="R361" t="s">
        <v>279</v>
      </c>
    </row>
    <row r="362" spans="2:18" hidden="1" x14ac:dyDescent="0.25">
      <c r="B362" s="5">
        <v>45035</v>
      </c>
      <c r="C362" t="s">
        <v>103</v>
      </c>
      <c r="D362" t="s">
        <v>0</v>
      </c>
      <c r="E362" t="s">
        <v>66</v>
      </c>
      <c r="F362" s="4" t="s">
        <v>91</v>
      </c>
      <c r="G362" t="s">
        <v>92</v>
      </c>
      <c r="H362" s="4" t="s">
        <v>93</v>
      </c>
      <c r="I362" s="4" t="s">
        <v>167</v>
      </c>
      <c r="J362" s="8">
        <v>-2</v>
      </c>
      <c r="K362" s="29">
        <f>57500*0.9</f>
        <v>51750</v>
      </c>
      <c r="L362" s="17">
        <f t="shared" si="30"/>
        <v>-103500</v>
      </c>
      <c r="O362">
        <v>20230071</v>
      </c>
      <c r="P362" t="s">
        <v>126</v>
      </c>
      <c r="R362" t="s">
        <v>279</v>
      </c>
    </row>
    <row r="363" spans="2:18" hidden="1" x14ac:dyDescent="0.25">
      <c r="B363" s="5">
        <v>45035</v>
      </c>
      <c r="C363" t="s">
        <v>103</v>
      </c>
      <c r="D363" t="s">
        <v>0</v>
      </c>
      <c r="E363" t="s">
        <v>66</v>
      </c>
      <c r="F363" s="4" t="s">
        <v>91</v>
      </c>
      <c r="G363" t="s">
        <v>92</v>
      </c>
      <c r="H363" s="4" t="s">
        <v>93</v>
      </c>
      <c r="I363" s="4" t="s">
        <v>94</v>
      </c>
      <c r="J363" s="8">
        <v>-7</v>
      </c>
      <c r="K363" s="48">
        <v>61600</v>
      </c>
      <c r="L363" s="17">
        <f t="shared" si="30"/>
        <v>-431200</v>
      </c>
      <c r="O363">
        <v>20230071</v>
      </c>
      <c r="P363" t="s">
        <v>126</v>
      </c>
      <c r="R363" t="s">
        <v>279</v>
      </c>
    </row>
    <row r="364" spans="2:18" hidden="1" x14ac:dyDescent="0.25">
      <c r="B364" s="5">
        <v>45035</v>
      </c>
      <c r="C364" t="s">
        <v>103</v>
      </c>
      <c r="D364" t="s">
        <v>4</v>
      </c>
      <c r="E364" t="s">
        <v>66</v>
      </c>
      <c r="F364" s="4" t="s">
        <v>96</v>
      </c>
      <c r="G364" t="s">
        <v>95</v>
      </c>
      <c r="H364" s="4" t="s">
        <v>106</v>
      </c>
      <c r="I364" s="4">
        <v>49116</v>
      </c>
      <c r="J364" s="8">
        <v>-5</v>
      </c>
      <c r="K364" s="48">
        <f>300000*1.19</f>
        <v>357000</v>
      </c>
      <c r="L364" s="17">
        <f t="shared" si="30"/>
        <v>-1785000</v>
      </c>
      <c r="O364">
        <v>20230071</v>
      </c>
      <c r="P364" t="s">
        <v>126</v>
      </c>
      <c r="R364" t="s">
        <v>279</v>
      </c>
    </row>
    <row r="365" spans="2:18" hidden="1" x14ac:dyDescent="0.25">
      <c r="B365" s="5">
        <v>45035</v>
      </c>
      <c r="C365" t="s">
        <v>103</v>
      </c>
      <c r="D365" t="s">
        <v>4</v>
      </c>
      <c r="E365" t="s">
        <v>66</v>
      </c>
      <c r="F365" s="4" t="s">
        <v>102</v>
      </c>
      <c r="G365" t="s">
        <v>101</v>
      </c>
      <c r="H365" s="4" t="s">
        <v>107</v>
      </c>
      <c r="I365" s="4">
        <v>47160</v>
      </c>
      <c r="J365" s="8">
        <v>-5</v>
      </c>
      <c r="K365" s="48">
        <f>76000*1.19</f>
        <v>90440</v>
      </c>
      <c r="L365" s="17">
        <f>+K365*J365</f>
        <v>-452200</v>
      </c>
      <c r="O365">
        <v>20230071</v>
      </c>
      <c r="P365" t="s">
        <v>126</v>
      </c>
      <c r="R365" t="s">
        <v>279</v>
      </c>
    </row>
    <row r="366" spans="2:18" hidden="1" x14ac:dyDescent="0.25">
      <c r="B366" s="5">
        <v>45035</v>
      </c>
      <c r="C366" t="s">
        <v>189</v>
      </c>
      <c r="D366" t="s">
        <v>4</v>
      </c>
      <c r="E366" t="s">
        <v>66</v>
      </c>
      <c r="F366" s="4" t="s">
        <v>276</v>
      </c>
      <c r="G366" t="s">
        <v>275</v>
      </c>
      <c r="H366" s="4" t="s">
        <v>148</v>
      </c>
      <c r="J366" s="8">
        <v>-1</v>
      </c>
      <c r="K366" s="29">
        <v>83600</v>
      </c>
      <c r="L366" s="17">
        <f t="shared" ref="L366:L398" si="31">+J366*K366</f>
        <v>-83600</v>
      </c>
      <c r="O366">
        <v>20230071</v>
      </c>
      <c r="P366" t="s">
        <v>126</v>
      </c>
      <c r="R366" t="s">
        <v>279</v>
      </c>
    </row>
    <row r="367" spans="2:18" hidden="1" x14ac:dyDescent="0.25">
      <c r="B367" s="5">
        <v>45035</v>
      </c>
      <c r="C367" t="s">
        <v>189</v>
      </c>
      <c r="D367" t="s">
        <v>4</v>
      </c>
      <c r="E367" t="s">
        <v>66</v>
      </c>
      <c r="F367" s="4" t="s">
        <v>274</v>
      </c>
      <c r="G367" t="s">
        <v>273</v>
      </c>
      <c r="H367" s="4" t="s">
        <v>271</v>
      </c>
      <c r="J367" s="8">
        <v>-2</v>
      </c>
      <c r="K367" s="29">
        <v>172550</v>
      </c>
      <c r="L367" s="17">
        <f t="shared" si="31"/>
        <v>-345100</v>
      </c>
      <c r="O367">
        <v>20230071</v>
      </c>
      <c r="P367" t="s">
        <v>126</v>
      </c>
      <c r="R367" t="s">
        <v>279</v>
      </c>
    </row>
    <row r="368" spans="2:18" hidden="1" x14ac:dyDescent="0.25">
      <c r="B368" s="5">
        <v>45035</v>
      </c>
      <c r="C368" t="s">
        <v>169</v>
      </c>
      <c r="D368" t="s">
        <v>0</v>
      </c>
      <c r="E368" t="s">
        <v>66</v>
      </c>
      <c r="F368" s="4" t="s">
        <v>82</v>
      </c>
      <c r="G368" t="s">
        <v>83</v>
      </c>
      <c r="H368" s="4" t="s">
        <v>84</v>
      </c>
      <c r="I368" s="4" t="s">
        <v>205</v>
      </c>
      <c r="J368" s="8">
        <v>-1</v>
      </c>
      <c r="K368" s="29">
        <f>57500*0.9</f>
        <v>51750</v>
      </c>
      <c r="L368" s="17">
        <f t="shared" si="31"/>
        <v>-51750</v>
      </c>
      <c r="O368"/>
      <c r="P368" t="s">
        <v>436</v>
      </c>
    </row>
    <row r="369" spans="2:18" hidden="1" x14ac:dyDescent="0.25">
      <c r="B369" s="5">
        <v>45035</v>
      </c>
      <c r="C369" t="s">
        <v>103</v>
      </c>
      <c r="D369" t="s">
        <v>0</v>
      </c>
      <c r="E369" t="s">
        <v>66</v>
      </c>
      <c r="F369" s="4" t="s">
        <v>78</v>
      </c>
      <c r="G369" t="s">
        <v>79</v>
      </c>
      <c r="H369" s="4" t="s">
        <v>80</v>
      </c>
      <c r="I369" s="4" t="s">
        <v>174</v>
      </c>
      <c r="J369" s="8">
        <v>-12</v>
      </c>
      <c r="K369" s="29">
        <f t="shared" ref="K369:K424" si="32">57500*0.9</f>
        <v>51750</v>
      </c>
      <c r="L369" s="17">
        <f>+J369*K369</f>
        <v>-621000</v>
      </c>
      <c r="O369">
        <v>20230071</v>
      </c>
      <c r="P369" t="s">
        <v>126</v>
      </c>
      <c r="R369" t="s">
        <v>279</v>
      </c>
    </row>
    <row r="370" spans="2:18" hidden="1" x14ac:dyDescent="0.25">
      <c r="B370" s="5">
        <v>45035</v>
      </c>
      <c r="C370" t="s">
        <v>103</v>
      </c>
      <c r="D370" t="s">
        <v>0</v>
      </c>
      <c r="E370" t="s">
        <v>66</v>
      </c>
      <c r="F370" s="4" t="s">
        <v>78</v>
      </c>
      <c r="G370" t="s">
        <v>79</v>
      </c>
      <c r="H370" s="4" t="s">
        <v>80</v>
      </c>
      <c r="I370" s="4" t="s">
        <v>174</v>
      </c>
      <c r="J370" s="8">
        <v>-8</v>
      </c>
      <c r="K370" s="29">
        <f>57500*0.9</f>
        <v>51750</v>
      </c>
      <c r="L370" s="17">
        <f t="shared" si="31"/>
        <v>-414000</v>
      </c>
      <c r="O370">
        <v>20230071</v>
      </c>
      <c r="P370" t="s">
        <v>126</v>
      </c>
      <c r="R370" t="s">
        <v>279</v>
      </c>
    </row>
    <row r="371" spans="2:18" hidden="1" x14ac:dyDescent="0.25">
      <c r="B371" s="5">
        <v>45043</v>
      </c>
      <c r="C371" t="s">
        <v>121</v>
      </c>
      <c r="D371" t="s">
        <v>0</v>
      </c>
      <c r="E371" t="s">
        <v>14</v>
      </c>
      <c r="F371" s="3" t="s">
        <v>48</v>
      </c>
      <c r="G371" t="s">
        <v>49</v>
      </c>
      <c r="H371" s="4" t="s">
        <v>50</v>
      </c>
      <c r="I371" s="4" t="s">
        <v>281</v>
      </c>
      <c r="J371" s="8">
        <v>3</v>
      </c>
      <c r="K371" s="29">
        <v>73331</v>
      </c>
      <c r="L371" s="17">
        <f t="shared" si="31"/>
        <v>219993</v>
      </c>
      <c r="M371" s="102" t="s">
        <v>529</v>
      </c>
      <c r="O371"/>
      <c r="Q371" t="s">
        <v>132</v>
      </c>
    </row>
    <row r="372" spans="2:18" hidden="1" x14ac:dyDescent="0.25">
      <c r="B372" s="5">
        <v>45043</v>
      </c>
      <c r="C372" t="s">
        <v>120</v>
      </c>
      <c r="D372" t="s">
        <v>4</v>
      </c>
      <c r="E372" t="s">
        <v>66</v>
      </c>
      <c r="F372" s="4" t="s">
        <v>274</v>
      </c>
      <c r="G372" t="s">
        <v>273</v>
      </c>
      <c r="H372" s="4" t="s">
        <v>271</v>
      </c>
      <c r="J372" s="8">
        <v>1</v>
      </c>
      <c r="K372" s="29">
        <v>172550</v>
      </c>
      <c r="L372" s="17">
        <f t="shared" si="31"/>
        <v>172550</v>
      </c>
      <c r="O372"/>
      <c r="Q372" t="s">
        <v>238</v>
      </c>
    </row>
    <row r="373" spans="2:18" hidden="1" x14ac:dyDescent="0.25">
      <c r="B373" s="5">
        <v>44968</v>
      </c>
      <c r="C373" t="s">
        <v>197</v>
      </c>
      <c r="D373" t="s">
        <v>0</v>
      </c>
      <c r="E373" t="s">
        <v>66</v>
      </c>
      <c r="F373" s="4" t="s">
        <v>255</v>
      </c>
      <c r="G373" t="s">
        <v>256</v>
      </c>
      <c r="H373" s="4" t="s">
        <v>269</v>
      </c>
      <c r="I373" s="4" t="s">
        <v>263</v>
      </c>
      <c r="J373" s="8">
        <v>-1</v>
      </c>
      <c r="K373" s="29">
        <f>66500*0.9</f>
        <v>59850</v>
      </c>
      <c r="L373" s="17">
        <f t="shared" si="31"/>
        <v>-59850</v>
      </c>
      <c r="O373"/>
      <c r="P373" t="s">
        <v>302</v>
      </c>
    </row>
    <row r="374" spans="2:18" hidden="1" x14ac:dyDescent="0.25">
      <c r="B374" s="5">
        <v>44968</v>
      </c>
      <c r="C374" t="s">
        <v>197</v>
      </c>
      <c r="D374" t="s">
        <v>0</v>
      </c>
      <c r="E374" t="s">
        <v>66</v>
      </c>
      <c r="F374" s="4" t="s">
        <v>253</v>
      </c>
      <c r="G374" t="s">
        <v>254</v>
      </c>
      <c r="H374" s="4" t="s">
        <v>268</v>
      </c>
      <c r="I374" s="4" t="s">
        <v>262</v>
      </c>
      <c r="J374" s="8">
        <v>-1</v>
      </c>
      <c r="K374" s="29">
        <f>66500*0.9</f>
        <v>59850</v>
      </c>
      <c r="L374" s="17">
        <f t="shared" si="31"/>
        <v>-59850</v>
      </c>
      <c r="O374"/>
      <c r="P374" t="s">
        <v>302</v>
      </c>
    </row>
    <row r="375" spans="2:18" hidden="1" x14ac:dyDescent="0.25">
      <c r="B375" s="5">
        <v>44968</v>
      </c>
      <c r="C375" t="s">
        <v>197</v>
      </c>
      <c r="D375" t="s">
        <v>0</v>
      </c>
      <c r="E375" t="s">
        <v>66</v>
      </c>
      <c r="F375" s="4" t="s">
        <v>251</v>
      </c>
      <c r="G375" t="s">
        <v>252</v>
      </c>
      <c r="H375" s="4" t="s">
        <v>267</v>
      </c>
      <c r="I375" s="4" t="s">
        <v>260</v>
      </c>
      <c r="J375" s="8">
        <v>-1</v>
      </c>
      <c r="K375" s="29">
        <f>66500*0.9</f>
        <v>59850</v>
      </c>
      <c r="L375" s="17">
        <f t="shared" si="31"/>
        <v>-59850</v>
      </c>
      <c r="O375"/>
      <c r="P375" t="s">
        <v>302</v>
      </c>
    </row>
    <row r="376" spans="2:18" hidden="1" x14ac:dyDescent="0.25">
      <c r="B376" s="5">
        <v>44968</v>
      </c>
      <c r="C376" t="s">
        <v>197</v>
      </c>
      <c r="D376" t="s">
        <v>0</v>
      </c>
      <c r="E376" t="s">
        <v>66</v>
      </c>
      <c r="F376" s="4" t="s">
        <v>249</v>
      </c>
      <c r="G376" t="s">
        <v>250</v>
      </c>
      <c r="H376" s="4" t="s">
        <v>266</v>
      </c>
      <c r="I376" s="4" t="s">
        <v>258</v>
      </c>
      <c r="J376" s="8">
        <v>-1</v>
      </c>
      <c r="K376" s="29">
        <f>66500*0.9</f>
        <v>59850</v>
      </c>
      <c r="L376" s="17">
        <f t="shared" si="31"/>
        <v>-59850</v>
      </c>
      <c r="O376"/>
      <c r="P376" t="s">
        <v>302</v>
      </c>
    </row>
    <row r="377" spans="2:18" hidden="1" x14ac:dyDescent="0.25">
      <c r="B377" s="5">
        <v>45034</v>
      </c>
      <c r="C377" t="s">
        <v>197</v>
      </c>
      <c r="D377" t="s">
        <v>0</v>
      </c>
      <c r="E377" t="s">
        <v>66</v>
      </c>
      <c r="F377" s="4" t="s">
        <v>247</v>
      </c>
      <c r="G377" t="s">
        <v>248</v>
      </c>
      <c r="H377" s="4" t="s">
        <v>265</v>
      </c>
      <c r="I377" s="4" t="s">
        <v>257</v>
      </c>
      <c r="J377" s="8">
        <v>-1</v>
      </c>
      <c r="K377" s="29">
        <f>57800*0.9</f>
        <v>52020</v>
      </c>
      <c r="L377" s="17">
        <f t="shared" si="31"/>
        <v>-52020</v>
      </c>
      <c r="O377"/>
      <c r="P377" t="s">
        <v>302</v>
      </c>
    </row>
    <row r="378" spans="2:18" hidden="1" x14ac:dyDescent="0.25">
      <c r="B378" s="5">
        <v>44981</v>
      </c>
      <c r="C378" t="s">
        <v>103</v>
      </c>
      <c r="D378" t="s">
        <v>0</v>
      </c>
      <c r="E378" t="s">
        <v>14</v>
      </c>
      <c r="F378" s="4" t="s">
        <v>42</v>
      </c>
      <c r="G378" t="s">
        <v>43</v>
      </c>
      <c r="H378" s="4" t="s">
        <v>44</v>
      </c>
      <c r="I378" s="4" t="s">
        <v>130</v>
      </c>
      <c r="J378" s="8">
        <v>-12</v>
      </c>
      <c r="K378" s="50">
        <v>65949.40444444443</v>
      </c>
      <c r="L378" s="35">
        <f t="shared" si="31"/>
        <v>-791392.85333333316</v>
      </c>
      <c r="M378" s="104"/>
      <c r="O378">
        <v>20230047</v>
      </c>
      <c r="P378" t="s">
        <v>243</v>
      </c>
      <c r="R378" t="s">
        <v>280</v>
      </c>
    </row>
    <row r="379" spans="2:18" hidden="1" x14ac:dyDescent="0.25">
      <c r="B379" s="5">
        <v>45001</v>
      </c>
      <c r="C379" t="s">
        <v>121</v>
      </c>
      <c r="D379" t="s">
        <v>0</v>
      </c>
      <c r="E379" t="s">
        <v>66</v>
      </c>
      <c r="F379" s="4" t="s">
        <v>139</v>
      </c>
      <c r="G379" t="s">
        <v>140</v>
      </c>
      <c r="H379" s="4" t="s">
        <v>141</v>
      </c>
      <c r="I379" s="4" t="s">
        <v>173</v>
      </c>
      <c r="J379" s="8">
        <v>1</v>
      </c>
      <c r="K379" s="29">
        <f>57500*0.9</f>
        <v>51750</v>
      </c>
      <c r="L379" s="17">
        <f t="shared" si="31"/>
        <v>51750</v>
      </c>
      <c r="O379"/>
      <c r="P379" t="s">
        <v>226</v>
      </c>
      <c r="Q379" t="s">
        <v>230</v>
      </c>
    </row>
    <row r="380" spans="2:18" hidden="1" x14ac:dyDescent="0.25">
      <c r="B380" s="5">
        <v>45048</v>
      </c>
      <c r="C380" t="s">
        <v>103</v>
      </c>
      <c r="D380" t="s">
        <v>0</v>
      </c>
      <c r="E380" t="s">
        <v>14</v>
      </c>
      <c r="F380" s="4" t="s">
        <v>35</v>
      </c>
      <c r="G380" t="s">
        <v>36</v>
      </c>
      <c r="H380" s="4" t="s">
        <v>37</v>
      </c>
      <c r="I380" s="4" t="s">
        <v>131</v>
      </c>
      <c r="J380" s="8">
        <v>-3</v>
      </c>
      <c r="K380" s="50">
        <v>65949.40444444443</v>
      </c>
      <c r="L380" s="35">
        <f t="shared" si="31"/>
        <v>-197848.21333333329</v>
      </c>
      <c r="M380" s="104"/>
      <c r="O380">
        <v>20230072</v>
      </c>
      <c r="P380" t="s">
        <v>282</v>
      </c>
      <c r="R380" t="s">
        <v>280</v>
      </c>
    </row>
    <row r="381" spans="2:18" hidden="1" x14ac:dyDescent="0.25">
      <c r="B381" s="5">
        <v>45048</v>
      </c>
      <c r="C381" t="s">
        <v>103</v>
      </c>
      <c r="D381" t="s">
        <v>0</v>
      </c>
      <c r="E381" t="s">
        <v>14</v>
      </c>
      <c r="F381" s="4" t="s">
        <v>25</v>
      </c>
      <c r="G381" t="s">
        <v>26</v>
      </c>
      <c r="H381" s="4" t="s">
        <v>27</v>
      </c>
      <c r="I381" s="4" t="s">
        <v>127</v>
      </c>
      <c r="J381" s="8">
        <v>-4</v>
      </c>
      <c r="K381" s="50">
        <v>65949.40444444443</v>
      </c>
      <c r="L381" s="35">
        <f t="shared" si="31"/>
        <v>-263797.61777777772</v>
      </c>
      <c r="M381" s="104"/>
      <c r="O381">
        <v>20230072</v>
      </c>
      <c r="P381" t="s">
        <v>282</v>
      </c>
      <c r="R381" t="s">
        <v>280</v>
      </c>
    </row>
    <row r="382" spans="2:18" hidden="1" x14ac:dyDescent="0.25">
      <c r="B382" s="5">
        <v>45048</v>
      </c>
      <c r="C382" t="s">
        <v>103</v>
      </c>
      <c r="D382" t="s">
        <v>0</v>
      </c>
      <c r="E382" t="s">
        <v>14</v>
      </c>
      <c r="F382" s="3" t="s">
        <v>48</v>
      </c>
      <c r="G382" t="s">
        <v>49</v>
      </c>
      <c r="H382" s="4" t="s">
        <v>50</v>
      </c>
      <c r="I382" s="4" t="s">
        <v>281</v>
      </c>
      <c r="J382" s="8">
        <v>-3</v>
      </c>
      <c r="K382" s="50">
        <v>73331</v>
      </c>
      <c r="L382" s="35">
        <f t="shared" si="31"/>
        <v>-219993</v>
      </c>
      <c r="M382" s="104" t="s">
        <v>529</v>
      </c>
      <c r="O382">
        <v>20230072</v>
      </c>
      <c r="P382" t="s">
        <v>282</v>
      </c>
      <c r="R382" t="s">
        <v>280</v>
      </c>
    </row>
    <row r="383" spans="2:18" hidden="1" x14ac:dyDescent="0.25">
      <c r="B383" s="5">
        <v>45048</v>
      </c>
      <c r="C383" t="s">
        <v>103</v>
      </c>
      <c r="D383" t="s">
        <v>0</v>
      </c>
      <c r="E383" t="s">
        <v>14</v>
      </c>
      <c r="F383" s="3" t="s">
        <v>48</v>
      </c>
      <c r="G383" t="s">
        <v>49</v>
      </c>
      <c r="H383" s="4" t="s">
        <v>50</v>
      </c>
      <c r="I383" s="4" t="s">
        <v>52</v>
      </c>
      <c r="J383" s="8">
        <v>-16</v>
      </c>
      <c r="K383" s="48">
        <v>73331</v>
      </c>
      <c r="L383" s="17">
        <f t="shared" si="31"/>
        <v>-1173296</v>
      </c>
      <c r="M383" s="102" t="s">
        <v>529</v>
      </c>
      <c r="O383">
        <v>20230072</v>
      </c>
      <c r="P383" t="s">
        <v>282</v>
      </c>
      <c r="R383" t="s">
        <v>280</v>
      </c>
    </row>
    <row r="384" spans="2:18" hidden="1" x14ac:dyDescent="0.25">
      <c r="B384" s="5">
        <v>45048</v>
      </c>
      <c r="C384" t="s">
        <v>103</v>
      </c>
      <c r="D384" t="s">
        <v>0</v>
      </c>
      <c r="E384" t="s">
        <v>14</v>
      </c>
      <c r="F384" s="3" t="s">
        <v>48</v>
      </c>
      <c r="G384" t="s">
        <v>49</v>
      </c>
      <c r="H384" s="4" t="s">
        <v>50</v>
      </c>
      <c r="I384" s="4" t="s">
        <v>51</v>
      </c>
      <c r="J384" s="8">
        <v>-1</v>
      </c>
      <c r="K384" s="48">
        <v>73331</v>
      </c>
      <c r="L384" s="17">
        <f t="shared" si="31"/>
        <v>-73331</v>
      </c>
      <c r="M384" s="102" t="s">
        <v>529</v>
      </c>
      <c r="O384">
        <v>20230072</v>
      </c>
      <c r="P384" t="s">
        <v>282</v>
      </c>
      <c r="R384" t="s">
        <v>280</v>
      </c>
    </row>
    <row r="385" spans="2:18" hidden="1" x14ac:dyDescent="0.25">
      <c r="B385" s="5">
        <v>45048</v>
      </c>
      <c r="C385" t="s">
        <v>103</v>
      </c>
      <c r="D385" t="s">
        <v>0</v>
      </c>
      <c r="E385" t="s">
        <v>14</v>
      </c>
      <c r="F385" s="3" t="s">
        <v>48</v>
      </c>
      <c r="G385" t="s">
        <v>49</v>
      </c>
      <c r="H385" s="4" t="s">
        <v>50</v>
      </c>
      <c r="I385" s="4" t="s">
        <v>53</v>
      </c>
      <c r="J385" s="8">
        <v>-5</v>
      </c>
      <c r="K385" s="48">
        <v>73331</v>
      </c>
      <c r="L385" s="17">
        <f t="shared" si="31"/>
        <v>-366655</v>
      </c>
      <c r="M385" s="102" t="s">
        <v>529</v>
      </c>
      <c r="O385">
        <v>20230072</v>
      </c>
      <c r="P385" t="s">
        <v>282</v>
      </c>
      <c r="R385" t="s">
        <v>280</v>
      </c>
    </row>
    <row r="386" spans="2:18" hidden="1" x14ac:dyDescent="0.25">
      <c r="B386" s="5">
        <v>45048</v>
      </c>
      <c r="C386" t="s">
        <v>103</v>
      </c>
      <c r="D386" t="s">
        <v>0</v>
      </c>
      <c r="E386" t="s">
        <v>14</v>
      </c>
      <c r="F386" s="4" t="s">
        <v>42</v>
      </c>
      <c r="G386" t="s">
        <v>43</v>
      </c>
      <c r="H386" s="4" t="s">
        <v>44</v>
      </c>
      <c r="I386" s="4" t="s">
        <v>194</v>
      </c>
      <c r="J386" s="8">
        <v>-35</v>
      </c>
      <c r="K386" s="50">
        <v>81594</v>
      </c>
      <c r="L386" s="17">
        <f>+J386*K386</f>
        <v>-2855790</v>
      </c>
      <c r="O386">
        <v>20230072</v>
      </c>
      <c r="P386" t="s">
        <v>282</v>
      </c>
      <c r="R386" t="s">
        <v>280</v>
      </c>
    </row>
    <row r="387" spans="2:18" hidden="1" x14ac:dyDescent="0.25">
      <c r="B387" s="5">
        <v>44995</v>
      </c>
      <c r="C387" t="s">
        <v>121</v>
      </c>
      <c r="D387" t="s">
        <v>0</v>
      </c>
      <c r="E387" t="s">
        <v>14</v>
      </c>
      <c r="F387" s="3" t="s">
        <v>42</v>
      </c>
      <c r="G387" t="s">
        <v>43</v>
      </c>
      <c r="H387" s="4" t="s">
        <v>44</v>
      </c>
      <c r="I387" s="4" t="s">
        <v>130</v>
      </c>
      <c r="J387" s="8">
        <f>-11-1</f>
        <v>-12</v>
      </c>
      <c r="K387" s="50">
        <v>65949.40444444443</v>
      </c>
      <c r="L387" s="35">
        <f t="shared" si="31"/>
        <v>-791392.85333333316</v>
      </c>
      <c r="M387" s="104"/>
      <c r="O387" t="s">
        <v>228</v>
      </c>
      <c r="Q387" t="s">
        <v>132</v>
      </c>
    </row>
    <row r="388" spans="2:18" hidden="1" x14ac:dyDescent="0.25">
      <c r="B388" s="5">
        <v>45051</v>
      </c>
      <c r="C388" t="s">
        <v>169</v>
      </c>
      <c r="D388" t="s">
        <v>0</v>
      </c>
      <c r="E388" t="s">
        <v>66</v>
      </c>
      <c r="F388" s="4" t="s">
        <v>82</v>
      </c>
      <c r="G388" t="s">
        <v>200</v>
      </c>
      <c r="H388" s="4" t="s">
        <v>84</v>
      </c>
      <c r="I388" s="4" t="s">
        <v>205</v>
      </c>
      <c r="J388" s="8">
        <v>-2</v>
      </c>
      <c r="K388" s="29">
        <f>57500*0.9</f>
        <v>51750</v>
      </c>
      <c r="L388" s="17">
        <f t="shared" si="31"/>
        <v>-103500</v>
      </c>
      <c r="O388"/>
      <c r="P388" t="s">
        <v>436</v>
      </c>
    </row>
    <row r="389" spans="2:18" hidden="1" x14ac:dyDescent="0.25">
      <c r="B389" s="5">
        <v>45015</v>
      </c>
      <c r="C389" t="s">
        <v>103</v>
      </c>
      <c r="D389" t="s">
        <v>0</v>
      </c>
      <c r="E389" t="s">
        <v>14</v>
      </c>
      <c r="F389" s="4" t="s">
        <v>39</v>
      </c>
      <c r="G389" t="s">
        <v>40</v>
      </c>
      <c r="H389" s="4" t="s">
        <v>41</v>
      </c>
      <c r="I389" s="4" t="s">
        <v>129</v>
      </c>
      <c r="J389" s="8">
        <v>-20</v>
      </c>
      <c r="K389" s="50">
        <v>81594</v>
      </c>
      <c r="L389" s="17">
        <f t="shared" si="31"/>
        <v>-1631880</v>
      </c>
      <c r="O389">
        <v>20230070</v>
      </c>
      <c r="P389" t="s">
        <v>147</v>
      </c>
      <c r="R389" t="s">
        <v>280</v>
      </c>
    </row>
    <row r="390" spans="2:18" hidden="1" x14ac:dyDescent="0.25">
      <c r="B390" s="5">
        <v>45054</v>
      </c>
      <c r="C390" t="s">
        <v>63</v>
      </c>
      <c r="D390" t="s">
        <v>0</v>
      </c>
      <c r="E390" t="s">
        <v>66</v>
      </c>
      <c r="F390" s="4" t="s">
        <v>75</v>
      </c>
      <c r="G390" t="s">
        <v>76</v>
      </c>
      <c r="H390" s="4" t="s">
        <v>37</v>
      </c>
      <c r="I390" s="4" t="s">
        <v>285</v>
      </c>
      <c r="J390" s="8">
        <v>100</v>
      </c>
      <c r="K390" s="29">
        <f>57500*0.9</f>
        <v>51750</v>
      </c>
      <c r="L390" s="17">
        <f t="shared" si="31"/>
        <v>5175000</v>
      </c>
      <c r="N390" t="s">
        <v>287</v>
      </c>
      <c r="O390"/>
    </row>
    <row r="391" spans="2:18" hidden="1" x14ac:dyDescent="0.25">
      <c r="B391" s="5">
        <v>45054</v>
      </c>
      <c r="C391" t="s">
        <v>63</v>
      </c>
      <c r="D391" t="s">
        <v>0</v>
      </c>
      <c r="E391" t="s">
        <v>66</v>
      </c>
      <c r="F391" s="4" t="s">
        <v>82</v>
      </c>
      <c r="G391" t="s">
        <v>284</v>
      </c>
      <c r="H391" s="4" t="s">
        <v>84</v>
      </c>
      <c r="I391" s="4" t="s">
        <v>286</v>
      </c>
      <c r="J391" s="8">
        <v>100</v>
      </c>
      <c r="K391" s="29">
        <f>57500*0.9</f>
        <v>51750</v>
      </c>
      <c r="L391" s="17">
        <f t="shared" si="31"/>
        <v>5175000</v>
      </c>
      <c r="N391" t="s">
        <v>287</v>
      </c>
      <c r="O391"/>
    </row>
    <row r="392" spans="2:18" hidden="1" x14ac:dyDescent="0.25">
      <c r="B392" s="5">
        <v>45000</v>
      </c>
      <c r="C392" t="s">
        <v>197</v>
      </c>
      <c r="D392" t="s">
        <v>4</v>
      </c>
      <c r="E392" t="s">
        <v>14</v>
      </c>
      <c r="F392" s="4" t="s">
        <v>315</v>
      </c>
      <c r="G392" t="s">
        <v>295</v>
      </c>
      <c r="H392" s="4" t="s">
        <v>290</v>
      </c>
      <c r="J392" s="8">
        <v>-1</v>
      </c>
      <c r="K392" s="29">
        <v>336000</v>
      </c>
      <c r="L392" s="17">
        <f t="shared" si="31"/>
        <v>-336000</v>
      </c>
      <c r="M392" s="102" t="s">
        <v>529</v>
      </c>
      <c r="O392">
        <v>20230064</v>
      </c>
      <c r="P392" t="s">
        <v>232</v>
      </c>
      <c r="R392" t="s">
        <v>280</v>
      </c>
    </row>
    <row r="393" spans="2:18" hidden="1" x14ac:dyDescent="0.25">
      <c r="B393" s="5">
        <v>45056</v>
      </c>
      <c r="C393" t="s">
        <v>20</v>
      </c>
      <c r="D393" t="s">
        <v>4</v>
      </c>
      <c r="E393" t="s">
        <v>14</v>
      </c>
      <c r="F393" s="4" t="s">
        <v>315</v>
      </c>
      <c r="G393" t="s">
        <v>292</v>
      </c>
      <c r="H393" s="4" t="s">
        <v>316</v>
      </c>
      <c r="J393" s="8">
        <v>6</v>
      </c>
      <c r="K393" s="29">
        <v>331339.82954545453</v>
      </c>
      <c r="L393" s="17">
        <f t="shared" si="31"/>
        <v>1988038.9772727271</v>
      </c>
      <c r="M393" s="102" t="s">
        <v>529</v>
      </c>
      <c r="N393" t="s">
        <v>288</v>
      </c>
      <c r="O393"/>
    </row>
    <row r="394" spans="2:18" hidden="1" x14ac:dyDescent="0.25">
      <c r="B394" s="5">
        <v>45056</v>
      </c>
      <c r="C394" t="s">
        <v>121</v>
      </c>
      <c r="D394" t="s">
        <v>0</v>
      </c>
      <c r="E394" t="s">
        <v>14</v>
      </c>
      <c r="F394" s="4" t="s">
        <v>190</v>
      </c>
      <c r="G394" t="s">
        <v>199</v>
      </c>
      <c r="H394" s="4" t="s">
        <v>191</v>
      </c>
      <c r="I394" s="4" t="s">
        <v>296</v>
      </c>
      <c r="J394" s="8">
        <v>17</v>
      </c>
      <c r="K394" s="29">
        <v>79213.829545454559</v>
      </c>
      <c r="L394" s="17">
        <f t="shared" si="31"/>
        <v>1346635.1022727275</v>
      </c>
      <c r="O394"/>
      <c r="Q394" t="s">
        <v>297</v>
      </c>
    </row>
    <row r="395" spans="2:18" hidden="1" x14ac:dyDescent="0.25">
      <c r="B395" s="5">
        <v>45056</v>
      </c>
      <c r="C395" t="s">
        <v>121</v>
      </c>
      <c r="D395" t="s">
        <v>0</v>
      </c>
      <c r="E395" t="s">
        <v>14</v>
      </c>
      <c r="F395" s="3" t="s">
        <v>54</v>
      </c>
      <c r="G395" t="s">
        <v>55</v>
      </c>
      <c r="H395" s="4" t="s">
        <v>56</v>
      </c>
      <c r="I395" s="4" t="s">
        <v>320</v>
      </c>
      <c r="J395" s="8">
        <v>7</v>
      </c>
      <c r="K395" s="50">
        <v>84287.164444444439</v>
      </c>
      <c r="L395" s="17">
        <f t="shared" si="31"/>
        <v>590010.15111111104</v>
      </c>
      <c r="M395" s="102" t="s">
        <v>529</v>
      </c>
      <c r="O395"/>
      <c r="Q395" t="s">
        <v>297</v>
      </c>
    </row>
    <row r="396" spans="2:18" hidden="1" x14ac:dyDescent="0.25">
      <c r="B396" s="5">
        <v>45057</v>
      </c>
      <c r="C396" t="s">
        <v>121</v>
      </c>
      <c r="D396" t="s">
        <v>0</v>
      </c>
      <c r="E396" t="s">
        <v>14</v>
      </c>
      <c r="F396" s="3" t="s">
        <v>48</v>
      </c>
      <c r="G396" t="s">
        <v>49</v>
      </c>
      <c r="H396" s="4" t="s">
        <v>50</v>
      </c>
      <c r="I396" s="4" t="s">
        <v>293</v>
      </c>
      <c r="J396" s="8">
        <v>7</v>
      </c>
      <c r="K396" s="50">
        <v>81594</v>
      </c>
      <c r="L396" s="35">
        <f t="shared" si="31"/>
        <v>571158</v>
      </c>
      <c r="M396" s="104" t="s">
        <v>529</v>
      </c>
      <c r="O396"/>
      <c r="Q396" t="s">
        <v>294</v>
      </c>
    </row>
    <row r="397" spans="2:18" hidden="1" x14ac:dyDescent="0.25">
      <c r="B397" s="5">
        <v>44995</v>
      </c>
      <c r="C397" t="s">
        <v>121</v>
      </c>
      <c r="D397" t="s">
        <v>0</v>
      </c>
      <c r="E397" t="s">
        <v>14</v>
      </c>
      <c r="F397" s="4" t="s">
        <v>42</v>
      </c>
      <c r="G397" t="s">
        <v>43</v>
      </c>
      <c r="H397" s="4" t="s">
        <v>44</v>
      </c>
      <c r="I397" s="4" t="s">
        <v>194</v>
      </c>
      <c r="J397" s="8">
        <v>-4</v>
      </c>
      <c r="K397" s="50">
        <v>81594</v>
      </c>
      <c r="L397" s="35">
        <f t="shared" si="31"/>
        <v>-326376</v>
      </c>
      <c r="M397" s="104"/>
      <c r="O397" t="s">
        <v>228</v>
      </c>
      <c r="Q397" t="s">
        <v>132</v>
      </c>
    </row>
    <row r="398" spans="2:18" hidden="1" x14ac:dyDescent="0.25">
      <c r="B398" s="5">
        <v>45057</v>
      </c>
      <c r="C398" t="s">
        <v>103</v>
      </c>
      <c r="D398" t="s">
        <v>0</v>
      </c>
      <c r="E398" t="s">
        <v>14</v>
      </c>
      <c r="F398" s="3" t="s">
        <v>289</v>
      </c>
      <c r="G398" t="s">
        <v>15</v>
      </c>
      <c r="H398" s="4" t="s">
        <v>16</v>
      </c>
      <c r="I398" s="4" t="s">
        <v>18</v>
      </c>
      <c r="J398" s="8">
        <v>-3</v>
      </c>
      <c r="K398" s="48">
        <v>73331</v>
      </c>
      <c r="L398" s="17">
        <f t="shared" si="31"/>
        <v>-219993</v>
      </c>
      <c r="O398">
        <v>20230074</v>
      </c>
      <c r="P398" t="s">
        <v>232</v>
      </c>
      <c r="R398" t="s">
        <v>280</v>
      </c>
    </row>
    <row r="399" spans="2:18" hidden="1" x14ac:dyDescent="0.25">
      <c r="B399" s="5">
        <v>45057</v>
      </c>
      <c r="C399" t="s">
        <v>103</v>
      </c>
      <c r="D399" t="s">
        <v>0</v>
      </c>
      <c r="E399" t="s">
        <v>14</v>
      </c>
      <c r="F399" s="4" t="s">
        <v>190</v>
      </c>
      <c r="G399" t="s">
        <v>199</v>
      </c>
      <c r="H399" s="4" t="s">
        <v>191</v>
      </c>
      <c r="I399" s="4" t="s">
        <v>296</v>
      </c>
      <c r="J399" s="8">
        <v>-17</v>
      </c>
      <c r="K399" s="29">
        <v>79213.829545454559</v>
      </c>
      <c r="L399" s="17">
        <f t="shared" ref="L399:L429" si="33">+J399*K399</f>
        <v>-1346635.1022727275</v>
      </c>
      <c r="O399">
        <v>20230074</v>
      </c>
      <c r="P399" t="s">
        <v>232</v>
      </c>
      <c r="R399" t="s">
        <v>280</v>
      </c>
    </row>
    <row r="400" spans="2:18" hidden="1" x14ac:dyDescent="0.25">
      <c r="B400" s="5">
        <v>45057</v>
      </c>
      <c r="C400" t="s">
        <v>103</v>
      </c>
      <c r="D400" t="s">
        <v>0</v>
      </c>
      <c r="E400" t="s">
        <v>14</v>
      </c>
      <c r="F400" s="3" t="s">
        <v>25</v>
      </c>
      <c r="G400" t="s">
        <v>26</v>
      </c>
      <c r="H400" s="4" t="s">
        <v>27</v>
      </c>
      <c r="I400" s="4" t="s">
        <v>127</v>
      </c>
      <c r="J400" s="8">
        <v>-7</v>
      </c>
      <c r="K400" s="50">
        <v>65949.40444444443</v>
      </c>
      <c r="L400" s="35">
        <f t="shared" si="33"/>
        <v>-461645.83111111098</v>
      </c>
      <c r="M400" s="104"/>
      <c r="O400">
        <v>20230074</v>
      </c>
      <c r="P400" t="s">
        <v>232</v>
      </c>
      <c r="R400" t="s">
        <v>280</v>
      </c>
    </row>
    <row r="401" spans="2:18" hidden="1" x14ac:dyDescent="0.25">
      <c r="B401" s="5">
        <v>45057</v>
      </c>
      <c r="C401" t="s">
        <v>103</v>
      </c>
      <c r="D401" t="s">
        <v>0</v>
      </c>
      <c r="E401" t="s">
        <v>14</v>
      </c>
      <c r="F401" s="4" t="s">
        <v>35</v>
      </c>
      <c r="G401" t="s">
        <v>36</v>
      </c>
      <c r="H401" s="4" t="s">
        <v>37</v>
      </c>
      <c r="I401" s="4" t="s">
        <v>131</v>
      </c>
      <c r="J401" s="8">
        <v>-6</v>
      </c>
      <c r="K401" s="50">
        <v>65949.40444444443</v>
      </c>
      <c r="L401" s="35">
        <f t="shared" si="33"/>
        <v>-395696.42666666658</v>
      </c>
      <c r="M401" s="104"/>
      <c r="O401">
        <v>20230074</v>
      </c>
      <c r="P401" t="s">
        <v>232</v>
      </c>
      <c r="R401" t="s">
        <v>280</v>
      </c>
    </row>
    <row r="402" spans="2:18" hidden="1" x14ac:dyDescent="0.25">
      <c r="B402" s="5">
        <v>45035</v>
      </c>
      <c r="C402" t="s">
        <v>169</v>
      </c>
      <c r="D402" t="s">
        <v>0</v>
      </c>
      <c r="E402" t="s">
        <v>66</v>
      </c>
      <c r="F402" s="4" t="s">
        <v>139</v>
      </c>
      <c r="G402" t="s">
        <v>140</v>
      </c>
      <c r="H402" s="4" t="s">
        <v>141</v>
      </c>
      <c r="I402" s="4" t="s">
        <v>172</v>
      </c>
      <c r="J402" s="8">
        <v>-1</v>
      </c>
      <c r="K402" s="29">
        <f>57500*0.9</f>
        <v>51750</v>
      </c>
      <c r="L402" s="17">
        <f t="shared" si="33"/>
        <v>-51750</v>
      </c>
      <c r="O402"/>
      <c r="P402" t="s">
        <v>436</v>
      </c>
    </row>
    <row r="403" spans="2:18" hidden="1" x14ac:dyDescent="0.25">
      <c r="B403" s="5">
        <v>44995</v>
      </c>
      <c r="C403" t="s">
        <v>121</v>
      </c>
      <c r="D403" t="s">
        <v>0</v>
      </c>
      <c r="E403" t="s">
        <v>14</v>
      </c>
      <c r="F403" s="4" t="s">
        <v>42</v>
      </c>
      <c r="G403" t="s">
        <v>43</v>
      </c>
      <c r="H403" s="4" t="s">
        <v>44</v>
      </c>
      <c r="I403" s="4" t="s">
        <v>194</v>
      </c>
      <c r="J403" s="8">
        <v>-2</v>
      </c>
      <c r="K403" s="50">
        <v>81594</v>
      </c>
      <c r="L403" s="35">
        <f t="shared" si="33"/>
        <v>-163188</v>
      </c>
      <c r="M403" s="104"/>
      <c r="O403" t="s">
        <v>228</v>
      </c>
      <c r="Q403" t="s">
        <v>132</v>
      </c>
    </row>
    <row r="404" spans="2:18" hidden="1" x14ac:dyDescent="0.25">
      <c r="B404" s="5">
        <v>45057</v>
      </c>
      <c r="C404" t="s">
        <v>103</v>
      </c>
      <c r="D404" t="s">
        <v>0</v>
      </c>
      <c r="E404" t="s">
        <v>14</v>
      </c>
      <c r="F404" s="3" t="s">
        <v>48</v>
      </c>
      <c r="G404" t="s">
        <v>49</v>
      </c>
      <c r="H404" s="4" t="s">
        <v>50</v>
      </c>
      <c r="I404" s="4" t="s">
        <v>293</v>
      </c>
      <c r="J404" s="8">
        <v>-7</v>
      </c>
      <c r="K404" s="50">
        <v>81594</v>
      </c>
      <c r="L404" s="35">
        <f t="shared" si="33"/>
        <v>-571158</v>
      </c>
      <c r="M404" s="104" t="s">
        <v>529</v>
      </c>
      <c r="O404">
        <v>20230074</v>
      </c>
      <c r="P404" t="s">
        <v>232</v>
      </c>
      <c r="R404" t="s">
        <v>280</v>
      </c>
    </row>
    <row r="405" spans="2:18" hidden="1" x14ac:dyDescent="0.25">
      <c r="B405" s="5">
        <v>45057</v>
      </c>
      <c r="C405" t="s">
        <v>103</v>
      </c>
      <c r="D405" t="s">
        <v>0</v>
      </c>
      <c r="E405" t="s">
        <v>14</v>
      </c>
      <c r="F405" s="3" t="s">
        <v>54</v>
      </c>
      <c r="G405" t="s">
        <v>55</v>
      </c>
      <c r="H405" s="4" t="s">
        <v>56</v>
      </c>
      <c r="I405" s="4" t="s">
        <v>134</v>
      </c>
      <c r="J405" s="8">
        <v>-10</v>
      </c>
      <c r="K405" s="50">
        <v>84287.164444444439</v>
      </c>
      <c r="L405" s="17">
        <f t="shared" si="33"/>
        <v>-842871.64444444445</v>
      </c>
      <c r="M405" s="102" t="s">
        <v>529</v>
      </c>
      <c r="O405">
        <v>20230074</v>
      </c>
      <c r="P405" t="s">
        <v>232</v>
      </c>
      <c r="R405" t="s">
        <v>280</v>
      </c>
    </row>
    <row r="406" spans="2:18" hidden="1" x14ac:dyDescent="0.25">
      <c r="B406" s="5">
        <v>45057</v>
      </c>
      <c r="C406" t="s">
        <v>103</v>
      </c>
      <c r="D406" t="s">
        <v>4</v>
      </c>
      <c r="E406" t="s">
        <v>14</v>
      </c>
      <c r="F406" s="4">
        <v>3308050</v>
      </c>
      <c r="G406" t="s">
        <v>137</v>
      </c>
      <c r="H406" s="4" t="s">
        <v>137</v>
      </c>
      <c r="I406" s="4" t="s">
        <v>138</v>
      </c>
      <c r="J406" s="8">
        <v>-3</v>
      </c>
      <c r="K406" s="48">
        <v>505243.49166666658</v>
      </c>
      <c r="L406" s="17">
        <f t="shared" si="33"/>
        <v>-1515730.4749999996</v>
      </c>
      <c r="M406" s="102" t="s">
        <v>529</v>
      </c>
      <c r="O406">
        <v>20230074</v>
      </c>
      <c r="P406" t="s">
        <v>232</v>
      </c>
      <c r="R406" t="s">
        <v>280</v>
      </c>
    </row>
    <row r="407" spans="2:18" hidden="1" x14ac:dyDescent="0.25">
      <c r="B407" s="5">
        <v>45057</v>
      </c>
      <c r="C407" t="s">
        <v>103</v>
      </c>
      <c r="D407" t="s">
        <v>4</v>
      </c>
      <c r="E407" t="s">
        <v>14</v>
      </c>
      <c r="F407" s="4">
        <v>3318235</v>
      </c>
      <c r="G407" t="s">
        <v>209</v>
      </c>
      <c r="H407" s="4" t="s">
        <v>107</v>
      </c>
      <c r="J407" s="8">
        <v>-3</v>
      </c>
      <c r="K407" s="29">
        <v>126823.496</v>
      </c>
      <c r="L407" s="35">
        <f t="shared" si="33"/>
        <v>-380470.48800000001</v>
      </c>
      <c r="M407" s="104" t="s">
        <v>529</v>
      </c>
      <c r="O407">
        <v>20230074</v>
      </c>
      <c r="P407" t="s">
        <v>232</v>
      </c>
      <c r="R407" t="s">
        <v>280</v>
      </c>
    </row>
    <row r="408" spans="2:18" hidden="1" x14ac:dyDescent="0.25">
      <c r="B408" s="5">
        <v>45057</v>
      </c>
      <c r="C408" t="s">
        <v>103</v>
      </c>
      <c r="D408" t="s">
        <v>4</v>
      </c>
      <c r="E408" t="s">
        <v>14</v>
      </c>
      <c r="F408" s="4">
        <v>3318225</v>
      </c>
      <c r="G408" t="s">
        <v>148</v>
      </c>
      <c r="H408" s="4" t="s">
        <v>148</v>
      </c>
      <c r="J408" s="8">
        <v>-2</v>
      </c>
      <c r="K408" s="29">
        <v>153420.53519000002</v>
      </c>
      <c r="L408" s="17">
        <f t="shared" si="33"/>
        <v>-306841.07038000005</v>
      </c>
      <c r="M408" s="104" t="s">
        <v>529</v>
      </c>
      <c r="N408" s="17"/>
      <c r="O408">
        <v>20230074</v>
      </c>
      <c r="P408" t="s">
        <v>232</v>
      </c>
      <c r="R408" t="s">
        <v>280</v>
      </c>
    </row>
    <row r="409" spans="2:18" hidden="1" x14ac:dyDescent="0.25">
      <c r="B409" s="5">
        <v>45057</v>
      </c>
      <c r="C409" t="s">
        <v>103</v>
      </c>
      <c r="D409" t="s">
        <v>4</v>
      </c>
      <c r="E409" t="s">
        <v>14</v>
      </c>
      <c r="F409" s="4">
        <v>3348235</v>
      </c>
      <c r="G409" t="s">
        <v>207</v>
      </c>
      <c r="H409" s="4" t="s">
        <v>208</v>
      </c>
      <c r="J409" s="8">
        <v>-2</v>
      </c>
      <c r="K409" s="29">
        <v>153420.53519000002</v>
      </c>
      <c r="L409" s="17">
        <f t="shared" si="33"/>
        <v>-306841.07038000005</v>
      </c>
      <c r="O409">
        <v>20230074</v>
      </c>
      <c r="P409" t="s">
        <v>232</v>
      </c>
      <c r="R409" t="s">
        <v>280</v>
      </c>
    </row>
    <row r="410" spans="2:18" hidden="1" x14ac:dyDescent="0.25">
      <c r="B410" s="5">
        <v>45057</v>
      </c>
      <c r="C410" t="s">
        <v>103</v>
      </c>
      <c r="D410" t="s">
        <v>4</v>
      </c>
      <c r="E410" t="s">
        <v>14</v>
      </c>
      <c r="F410" s="4">
        <v>3318055</v>
      </c>
      <c r="G410" t="s">
        <v>318</v>
      </c>
      <c r="H410" s="4" t="s">
        <v>109</v>
      </c>
      <c r="J410" s="8">
        <v>-1</v>
      </c>
      <c r="K410" s="48">
        <f>450*4800</f>
        <v>2160000</v>
      </c>
      <c r="L410" s="17">
        <f t="shared" si="33"/>
        <v>-2160000</v>
      </c>
      <c r="O410">
        <v>20230074</v>
      </c>
      <c r="P410" t="s">
        <v>232</v>
      </c>
      <c r="R410" t="s">
        <v>280</v>
      </c>
    </row>
    <row r="411" spans="2:18" hidden="1" x14ac:dyDescent="0.25">
      <c r="B411" s="5">
        <v>45057</v>
      </c>
      <c r="C411" t="s">
        <v>103</v>
      </c>
      <c r="D411" t="s">
        <v>4</v>
      </c>
      <c r="E411" t="s">
        <v>14</v>
      </c>
      <c r="F411" s="4" t="s">
        <v>315</v>
      </c>
      <c r="G411" t="s">
        <v>295</v>
      </c>
      <c r="H411" s="4" t="s">
        <v>290</v>
      </c>
      <c r="J411" s="8">
        <v>-1</v>
      </c>
      <c r="K411" s="29">
        <v>336000</v>
      </c>
      <c r="L411" s="17">
        <f t="shared" si="33"/>
        <v>-336000</v>
      </c>
      <c r="M411" s="102" t="s">
        <v>529</v>
      </c>
      <c r="O411">
        <v>20230074</v>
      </c>
      <c r="P411" t="s">
        <v>232</v>
      </c>
      <c r="R411" t="s">
        <v>280</v>
      </c>
    </row>
    <row r="412" spans="2:18" hidden="1" x14ac:dyDescent="0.25">
      <c r="B412" s="5">
        <v>45057</v>
      </c>
      <c r="C412" t="s">
        <v>103</v>
      </c>
      <c r="D412" t="s">
        <v>4</v>
      </c>
      <c r="E412" t="s">
        <v>14</v>
      </c>
      <c r="F412" s="4" t="s">
        <v>315</v>
      </c>
      <c r="G412" t="s">
        <v>292</v>
      </c>
      <c r="H412" s="4" t="s">
        <v>316</v>
      </c>
      <c r="J412" s="8">
        <v>-3</v>
      </c>
      <c r="K412" s="29">
        <v>331339.82954545453</v>
      </c>
      <c r="L412" s="17">
        <f t="shared" si="33"/>
        <v>-994019.48863636353</v>
      </c>
      <c r="M412" s="102" t="s">
        <v>529</v>
      </c>
      <c r="O412">
        <v>20230074</v>
      </c>
      <c r="P412" t="s">
        <v>232</v>
      </c>
      <c r="R412" t="s">
        <v>280</v>
      </c>
    </row>
    <row r="413" spans="2:18" hidden="1" x14ac:dyDescent="0.25">
      <c r="B413" s="5">
        <v>45048</v>
      </c>
      <c r="C413" t="s">
        <v>103</v>
      </c>
      <c r="D413" t="s">
        <v>0</v>
      </c>
      <c r="E413" t="s">
        <v>14</v>
      </c>
      <c r="F413" s="4" t="s">
        <v>39</v>
      </c>
      <c r="G413" t="s">
        <v>40</v>
      </c>
      <c r="H413" s="4" t="s">
        <v>41</v>
      </c>
      <c r="I413" s="4" t="s">
        <v>129</v>
      </c>
      <c r="J413" s="8">
        <v>-10</v>
      </c>
      <c r="K413" s="50">
        <v>81594</v>
      </c>
      <c r="L413" s="17">
        <f t="shared" si="33"/>
        <v>-815940</v>
      </c>
      <c r="O413">
        <v>20230072</v>
      </c>
      <c r="P413" t="s">
        <v>282</v>
      </c>
      <c r="R413" t="s">
        <v>280</v>
      </c>
    </row>
    <row r="414" spans="2:18" hidden="1" x14ac:dyDescent="0.25">
      <c r="B414" s="5">
        <v>45064</v>
      </c>
      <c r="C414" t="s">
        <v>103</v>
      </c>
      <c r="D414" t="s">
        <v>0</v>
      </c>
      <c r="E414" t="s">
        <v>14</v>
      </c>
      <c r="F414" s="3" t="s">
        <v>25</v>
      </c>
      <c r="G414" t="s">
        <v>26</v>
      </c>
      <c r="H414" s="4" t="s">
        <v>27</v>
      </c>
      <c r="I414" s="4" t="s">
        <v>29</v>
      </c>
      <c r="J414" s="8">
        <v>-15</v>
      </c>
      <c r="K414" s="48">
        <v>73331</v>
      </c>
      <c r="L414" s="17">
        <f t="shared" si="33"/>
        <v>-1099965</v>
      </c>
      <c r="O414">
        <v>20230076</v>
      </c>
      <c r="P414" t="s">
        <v>136</v>
      </c>
      <c r="R414" t="s">
        <v>279</v>
      </c>
    </row>
    <row r="415" spans="2:18" hidden="1" x14ac:dyDescent="0.25">
      <c r="B415" s="5">
        <v>45000</v>
      </c>
      <c r="C415" t="s">
        <v>103</v>
      </c>
      <c r="D415" t="s">
        <v>0</v>
      </c>
      <c r="E415" t="s">
        <v>14</v>
      </c>
      <c r="F415" s="4" t="s">
        <v>42</v>
      </c>
      <c r="G415" t="s">
        <v>43</v>
      </c>
      <c r="H415" s="4" t="s">
        <v>44</v>
      </c>
      <c r="I415" s="4" t="s">
        <v>194</v>
      </c>
      <c r="J415" s="8">
        <v>-40</v>
      </c>
      <c r="K415" s="50">
        <v>81594</v>
      </c>
      <c r="L415" s="35">
        <f t="shared" si="33"/>
        <v>-3263760</v>
      </c>
      <c r="M415" s="104"/>
      <c r="O415">
        <v>20230064</v>
      </c>
      <c r="P415" t="s">
        <v>232</v>
      </c>
      <c r="R415" t="s">
        <v>280</v>
      </c>
    </row>
    <row r="416" spans="2:18" hidden="1" x14ac:dyDescent="0.25">
      <c r="B416" s="5">
        <v>45064</v>
      </c>
      <c r="C416" t="s">
        <v>103</v>
      </c>
      <c r="D416" t="s">
        <v>0</v>
      </c>
      <c r="E416" t="s">
        <v>14</v>
      </c>
      <c r="F416" s="3" t="s">
        <v>54</v>
      </c>
      <c r="G416" t="s">
        <v>55</v>
      </c>
      <c r="H416" s="4" t="s">
        <v>56</v>
      </c>
      <c r="I416" s="4" t="s">
        <v>134</v>
      </c>
      <c r="J416" s="8">
        <v>-20</v>
      </c>
      <c r="K416" s="50">
        <v>84287.164444444439</v>
      </c>
      <c r="L416" s="35">
        <f t="shared" si="33"/>
        <v>-1685743.2888888889</v>
      </c>
      <c r="M416" s="104" t="s">
        <v>529</v>
      </c>
      <c r="O416">
        <v>20230077</v>
      </c>
      <c r="P416" t="s">
        <v>136</v>
      </c>
      <c r="R416" t="s">
        <v>279</v>
      </c>
    </row>
    <row r="417" spans="2:18" hidden="1" x14ac:dyDescent="0.25">
      <c r="B417" s="5">
        <v>45070</v>
      </c>
      <c r="C417" t="s">
        <v>120</v>
      </c>
      <c r="D417" t="s">
        <v>0</v>
      </c>
      <c r="E417" t="s">
        <v>66</v>
      </c>
      <c r="F417" s="4" t="s">
        <v>82</v>
      </c>
      <c r="G417" t="s">
        <v>83</v>
      </c>
      <c r="H417" s="4" t="s">
        <v>84</v>
      </c>
      <c r="I417" s="4" t="s">
        <v>299</v>
      </c>
      <c r="J417" s="8">
        <v>50</v>
      </c>
      <c r="K417" s="29">
        <f t="shared" si="32"/>
        <v>51750</v>
      </c>
      <c r="L417" s="17">
        <f t="shared" si="33"/>
        <v>2587500</v>
      </c>
      <c r="O417"/>
      <c r="P417" t="s">
        <v>300</v>
      </c>
    </row>
    <row r="418" spans="2:18" hidden="1" x14ac:dyDescent="0.25">
      <c r="B418" s="5">
        <v>45075</v>
      </c>
      <c r="C418" t="s">
        <v>103</v>
      </c>
      <c r="D418" t="s">
        <v>0</v>
      </c>
      <c r="E418" t="s">
        <v>66</v>
      </c>
      <c r="F418" s="4" t="s">
        <v>67</v>
      </c>
      <c r="G418" t="s">
        <v>216</v>
      </c>
      <c r="H418" s="4" t="s">
        <v>69</v>
      </c>
      <c r="I418" s="4" t="s">
        <v>222</v>
      </c>
      <c r="J418" s="8">
        <v>-10</v>
      </c>
      <c r="K418" s="29">
        <f t="shared" si="32"/>
        <v>51750</v>
      </c>
      <c r="L418" s="17">
        <f t="shared" si="33"/>
        <v>-517500</v>
      </c>
      <c r="O418">
        <v>20230079</v>
      </c>
      <c r="P418" t="s">
        <v>126</v>
      </c>
      <c r="R418" t="s">
        <v>279</v>
      </c>
    </row>
    <row r="419" spans="2:18" hidden="1" x14ac:dyDescent="0.25">
      <c r="B419" s="5">
        <v>45075</v>
      </c>
      <c r="C419" t="s">
        <v>103</v>
      </c>
      <c r="D419" t="s">
        <v>0</v>
      </c>
      <c r="E419" t="s">
        <v>66</v>
      </c>
      <c r="F419" s="4" t="s">
        <v>71</v>
      </c>
      <c r="G419" t="s">
        <v>72</v>
      </c>
      <c r="H419" s="4" t="s">
        <v>27</v>
      </c>
      <c r="I419" s="4" t="s">
        <v>221</v>
      </c>
      <c r="J419" s="8">
        <v>-17</v>
      </c>
      <c r="K419" s="29">
        <f t="shared" si="32"/>
        <v>51750</v>
      </c>
      <c r="L419" s="17">
        <f t="shared" si="33"/>
        <v>-879750</v>
      </c>
      <c r="O419">
        <v>20230079</v>
      </c>
      <c r="P419" t="s">
        <v>126</v>
      </c>
      <c r="R419" t="s">
        <v>279</v>
      </c>
    </row>
    <row r="420" spans="2:18" hidden="1" x14ac:dyDescent="0.25">
      <c r="B420" s="5">
        <v>45075</v>
      </c>
      <c r="C420" t="s">
        <v>103</v>
      </c>
      <c r="D420" t="s">
        <v>0</v>
      </c>
      <c r="E420" t="s">
        <v>66</v>
      </c>
      <c r="F420" s="4" t="s">
        <v>71</v>
      </c>
      <c r="G420" t="s">
        <v>72</v>
      </c>
      <c r="H420" s="4" t="s">
        <v>27</v>
      </c>
      <c r="I420" s="4" t="s">
        <v>217</v>
      </c>
      <c r="J420" s="8">
        <v>-3</v>
      </c>
      <c r="K420" s="29">
        <f t="shared" si="32"/>
        <v>51750</v>
      </c>
      <c r="L420" s="17">
        <f t="shared" si="33"/>
        <v>-155250</v>
      </c>
      <c r="O420">
        <v>20230079</v>
      </c>
      <c r="P420" t="s">
        <v>126</v>
      </c>
      <c r="R420" t="s">
        <v>279</v>
      </c>
    </row>
    <row r="421" spans="2:18" hidden="1" x14ac:dyDescent="0.25">
      <c r="B421" s="5">
        <v>45075</v>
      </c>
      <c r="C421" t="s">
        <v>103</v>
      </c>
      <c r="D421" t="s">
        <v>0</v>
      </c>
      <c r="E421" t="s">
        <v>66</v>
      </c>
      <c r="F421" s="4" t="s">
        <v>82</v>
      </c>
      <c r="G421" t="s">
        <v>200</v>
      </c>
      <c r="H421" s="4" t="s">
        <v>84</v>
      </c>
      <c r="I421" s="4" t="s">
        <v>205</v>
      </c>
      <c r="J421" s="8">
        <v>-15</v>
      </c>
      <c r="K421" s="29">
        <f t="shared" si="32"/>
        <v>51750</v>
      </c>
      <c r="L421" s="17">
        <f t="shared" si="33"/>
        <v>-776250</v>
      </c>
      <c r="O421">
        <v>20230079</v>
      </c>
      <c r="P421" t="s">
        <v>126</v>
      </c>
      <c r="R421" t="s">
        <v>279</v>
      </c>
    </row>
    <row r="422" spans="2:18" hidden="1" x14ac:dyDescent="0.25">
      <c r="B422" s="5">
        <v>45075</v>
      </c>
      <c r="C422" t="s">
        <v>103</v>
      </c>
      <c r="D422" t="s">
        <v>0</v>
      </c>
      <c r="E422" t="s">
        <v>66</v>
      </c>
      <c r="F422" s="4" t="s">
        <v>91</v>
      </c>
      <c r="G422" t="s">
        <v>92</v>
      </c>
      <c r="H422" s="4" t="s">
        <v>185</v>
      </c>
      <c r="I422" s="4" t="s">
        <v>183</v>
      </c>
      <c r="J422" s="8">
        <v>-3</v>
      </c>
      <c r="K422" s="29">
        <f t="shared" si="32"/>
        <v>51750</v>
      </c>
      <c r="L422" s="17">
        <f t="shared" si="33"/>
        <v>-155250</v>
      </c>
      <c r="O422">
        <v>20230079</v>
      </c>
      <c r="P422" t="s">
        <v>126</v>
      </c>
      <c r="R422" t="s">
        <v>279</v>
      </c>
    </row>
    <row r="423" spans="2:18" hidden="1" x14ac:dyDescent="0.25">
      <c r="B423" s="5">
        <v>45075</v>
      </c>
      <c r="C423" t="s">
        <v>103</v>
      </c>
      <c r="D423" t="s">
        <v>0</v>
      </c>
      <c r="E423" t="s">
        <v>66</v>
      </c>
      <c r="F423" s="4" t="s">
        <v>91</v>
      </c>
      <c r="G423" t="s">
        <v>92</v>
      </c>
      <c r="H423" s="4" t="s">
        <v>93</v>
      </c>
      <c r="I423" s="4" t="s">
        <v>167</v>
      </c>
      <c r="J423" s="8">
        <v>-8</v>
      </c>
      <c r="K423" s="29">
        <f t="shared" si="32"/>
        <v>51750</v>
      </c>
      <c r="L423" s="17">
        <f t="shared" si="33"/>
        <v>-414000</v>
      </c>
      <c r="O423">
        <v>20230079</v>
      </c>
      <c r="P423" t="s">
        <v>126</v>
      </c>
      <c r="R423" t="s">
        <v>279</v>
      </c>
    </row>
    <row r="424" spans="2:18" hidden="1" x14ac:dyDescent="0.25">
      <c r="B424" s="5">
        <v>45075</v>
      </c>
      <c r="C424" t="s">
        <v>103</v>
      </c>
      <c r="D424" t="s">
        <v>0</v>
      </c>
      <c r="E424" t="s">
        <v>66</v>
      </c>
      <c r="F424" s="4" t="s">
        <v>91</v>
      </c>
      <c r="G424" t="s">
        <v>92</v>
      </c>
      <c r="H424" s="4" t="s">
        <v>93</v>
      </c>
      <c r="I424" s="4" t="s">
        <v>165</v>
      </c>
      <c r="J424" s="8">
        <v>-4</v>
      </c>
      <c r="K424" s="29">
        <f t="shared" si="32"/>
        <v>51750</v>
      </c>
      <c r="L424" s="17">
        <f t="shared" si="33"/>
        <v>-207000</v>
      </c>
      <c r="O424">
        <v>20230079</v>
      </c>
      <c r="P424" t="s">
        <v>126</v>
      </c>
      <c r="R424" t="s">
        <v>279</v>
      </c>
    </row>
    <row r="425" spans="2:18" hidden="1" x14ac:dyDescent="0.25">
      <c r="B425" s="5">
        <v>45075</v>
      </c>
      <c r="C425" t="s">
        <v>103</v>
      </c>
      <c r="D425" t="s">
        <v>4</v>
      </c>
      <c r="E425" t="s">
        <v>14</v>
      </c>
      <c r="F425" s="4">
        <v>3318225</v>
      </c>
      <c r="G425" t="s">
        <v>148</v>
      </c>
      <c r="H425" s="4" t="s">
        <v>148</v>
      </c>
      <c r="J425" s="8">
        <v>-2</v>
      </c>
      <c r="K425" s="29">
        <v>153420.53519000002</v>
      </c>
      <c r="L425" s="17">
        <f t="shared" si="33"/>
        <v>-306841.07038000005</v>
      </c>
      <c r="M425" s="104" t="s">
        <v>529</v>
      </c>
      <c r="N425" s="17"/>
      <c r="O425">
        <v>20230080</v>
      </c>
      <c r="P425" t="s">
        <v>147</v>
      </c>
      <c r="R425" t="s">
        <v>280</v>
      </c>
    </row>
    <row r="426" spans="2:18" hidden="1" x14ac:dyDescent="0.25">
      <c r="B426" s="5">
        <v>45051</v>
      </c>
      <c r="C426" t="s">
        <v>169</v>
      </c>
      <c r="D426" t="s">
        <v>0</v>
      </c>
      <c r="E426" t="s">
        <v>66</v>
      </c>
      <c r="F426" s="4" t="s">
        <v>139</v>
      </c>
      <c r="G426" t="s">
        <v>140</v>
      </c>
      <c r="H426" s="4" t="s">
        <v>141</v>
      </c>
      <c r="I426" s="4" t="s">
        <v>172</v>
      </c>
      <c r="J426" s="8">
        <v>-2</v>
      </c>
      <c r="K426" s="29">
        <f>57500*0.9</f>
        <v>51750</v>
      </c>
      <c r="L426" s="17">
        <f t="shared" si="33"/>
        <v>-103500</v>
      </c>
      <c r="O426"/>
      <c r="P426" t="s">
        <v>436</v>
      </c>
    </row>
    <row r="427" spans="2:18" hidden="1" x14ac:dyDescent="0.25">
      <c r="B427" s="5">
        <v>45075</v>
      </c>
      <c r="C427" t="s">
        <v>103</v>
      </c>
      <c r="D427" t="s">
        <v>0</v>
      </c>
      <c r="E427" t="s">
        <v>14</v>
      </c>
      <c r="F427" s="3" t="s">
        <v>54</v>
      </c>
      <c r="G427" t="s">
        <v>55</v>
      </c>
      <c r="H427" s="4" t="s">
        <v>56</v>
      </c>
      <c r="I427" s="4" t="s">
        <v>134</v>
      </c>
      <c r="J427" s="8">
        <v>-11</v>
      </c>
      <c r="K427" s="50">
        <v>84287.164444444439</v>
      </c>
      <c r="L427" s="35">
        <f t="shared" si="33"/>
        <v>-927158.8088888888</v>
      </c>
      <c r="M427" s="104" t="s">
        <v>529</v>
      </c>
      <c r="O427">
        <v>20230080</v>
      </c>
      <c r="P427" t="s">
        <v>147</v>
      </c>
      <c r="R427" t="s">
        <v>280</v>
      </c>
    </row>
    <row r="428" spans="2:18" hidden="1" x14ac:dyDescent="0.25">
      <c r="B428" s="5">
        <v>45001</v>
      </c>
      <c r="C428" t="s">
        <v>103</v>
      </c>
      <c r="D428" t="s">
        <v>0</v>
      </c>
      <c r="E428" t="s">
        <v>14</v>
      </c>
      <c r="F428" s="4" t="s">
        <v>42</v>
      </c>
      <c r="G428" t="s">
        <v>43</v>
      </c>
      <c r="H428" s="4" t="s">
        <v>44</v>
      </c>
      <c r="I428" s="4" t="s">
        <v>194</v>
      </c>
      <c r="J428" s="8">
        <v>-12</v>
      </c>
      <c r="K428" s="50">
        <v>81594</v>
      </c>
      <c r="L428" s="35">
        <f t="shared" si="33"/>
        <v>-979128</v>
      </c>
      <c r="M428" s="104"/>
      <c r="O428">
        <v>20230066</v>
      </c>
      <c r="P428" t="s">
        <v>136</v>
      </c>
      <c r="R428" t="s">
        <v>279</v>
      </c>
    </row>
    <row r="429" spans="2:18" hidden="1" x14ac:dyDescent="0.25">
      <c r="B429" s="5">
        <v>45075</v>
      </c>
      <c r="C429" t="s">
        <v>103</v>
      </c>
      <c r="D429" t="s">
        <v>0</v>
      </c>
      <c r="E429" t="s">
        <v>14</v>
      </c>
      <c r="F429" s="4" t="s">
        <v>46</v>
      </c>
      <c r="G429" t="s">
        <v>532</v>
      </c>
      <c r="H429" s="4" t="s">
        <v>146</v>
      </c>
      <c r="I429" s="4" t="s">
        <v>188</v>
      </c>
      <c r="J429" s="8">
        <v>-2</v>
      </c>
      <c r="K429" s="29">
        <v>104000</v>
      </c>
      <c r="L429" s="35">
        <f t="shared" si="33"/>
        <v>-208000</v>
      </c>
      <c r="M429" s="104" t="s">
        <v>529</v>
      </c>
      <c r="O429">
        <v>20230080</v>
      </c>
      <c r="P429" t="s">
        <v>147</v>
      </c>
      <c r="R429" t="s">
        <v>280</v>
      </c>
    </row>
    <row r="430" spans="2:18" hidden="1" x14ac:dyDescent="0.25">
      <c r="B430" s="5">
        <v>45075</v>
      </c>
      <c r="C430" t="s">
        <v>103</v>
      </c>
      <c r="D430" t="s">
        <v>0</v>
      </c>
      <c r="E430" t="s">
        <v>14</v>
      </c>
      <c r="F430" s="3" t="s">
        <v>35</v>
      </c>
      <c r="G430" t="s">
        <v>36</v>
      </c>
      <c r="H430" s="4" t="s">
        <v>37</v>
      </c>
      <c r="I430" s="4" t="s">
        <v>131</v>
      </c>
      <c r="J430" s="8">
        <v>-3</v>
      </c>
      <c r="K430" s="50">
        <v>65949.40444444443</v>
      </c>
      <c r="L430" s="35">
        <f t="shared" ref="L430:L448" si="34">+J430*K430</f>
        <v>-197848.21333333329</v>
      </c>
      <c r="M430" s="104"/>
      <c r="O430">
        <v>20230080</v>
      </c>
      <c r="P430" t="s">
        <v>147</v>
      </c>
      <c r="R430" t="s">
        <v>280</v>
      </c>
    </row>
    <row r="431" spans="2:18" hidden="1" x14ac:dyDescent="0.25">
      <c r="B431" s="5">
        <v>45078</v>
      </c>
      <c r="C431" t="s">
        <v>169</v>
      </c>
      <c r="D431" t="s">
        <v>4</v>
      </c>
      <c r="E431" t="s">
        <v>14</v>
      </c>
      <c r="F431" s="4">
        <v>3348235</v>
      </c>
      <c r="G431" t="s">
        <v>207</v>
      </c>
      <c r="H431" s="4" t="s">
        <v>208</v>
      </c>
      <c r="J431" s="8">
        <v>-5</v>
      </c>
      <c r="K431" s="29">
        <v>153420.53519000002</v>
      </c>
      <c r="L431" s="17">
        <f t="shared" si="34"/>
        <v>-767102.67595000006</v>
      </c>
      <c r="O431"/>
      <c r="P431" t="s">
        <v>301</v>
      </c>
    </row>
    <row r="432" spans="2:18" hidden="1" x14ac:dyDescent="0.25">
      <c r="B432" s="5">
        <v>45085</v>
      </c>
      <c r="C432" t="s">
        <v>103</v>
      </c>
      <c r="D432" t="s">
        <v>4</v>
      </c>
      <c r="E432" t="s">
        <v>14</v>
      </c>
      <c r="F432" s="4">
        <v>3308050</v>
      </c>
      <c r="G432" t="s">
        <v>137</v>
      </c>
      <c r="H432" s="4" t="s">
        <v>137</v>
      </c>
      <c r="I432" s="4" t="s">
        <v>138</v>
      </c>
      <c r="J432" s="8">
        <v>-5</v>
      </c>
      <c r="K432" s="48">
        <v>505243.49166666658</v>
      </c>
      <c r="L432" s="17">
        <f t="shared" si="34"/>
        <v>-2526217.458333333</v>
      </c>
      <c r="M432" s="102" t="s">
        <v>529</v>
      </c>
      <c r="O432">
        <v>20230081</v>
      </c>
      <c r="P432" t="s">
        <v>236</v>
      </c>
      <c r="R432" t="s">
        <v>280</v>
      </c>
    </row>
    <row r="433" spans="2:18" hidden="1" x14ac:dyDescent="0.25">
      <c r="B433" s="5">
        <v>45085</v>
      </c>
      <c r="C433" t="s">
        <v>103</v>
      </c>
      <c r="D433" t="s">
        <v>4</v>
      </c>
      <c r="E433" t="s">
        <v>14</v>
      </c>
      <c r="F433" s="4">
        <v>3318235</v>
      </c>
      <c r="G433" t="s">
        <v>209</v>
      </c>
      <c r="H433" s="4" t="s">
        <v>107</v>
      </c>
      <c r="J433" s="8">
        <v>-5</v>
      </c>
      <c r="K433" s="29">
        <v>126823.496</v>
      </c>
      <c r="L433" s="35">
        <f t="shared" si="34"/>
        <v>-634117.48</v>
      </c>
      <c r="M433" s="104" t="s">
        <v>529</v>
      </c>
      <c r="O433">
        <v>20230081</v>
      </c>
      <c r="P433" t="s">
        <v>236</v>
      </c>
      <c r="R433" t="s">
        <v>280</v>
      </c>
    </row>
    <row r="434" spans="2:18" hidden="1" x14ac:dyDescent="0.25">
      <c r="B434" s="5">
        <v>45085</v>
      </c>
      <c r="C434" t="s">
        <v>120</v>
      </c>
      <c r="D434" t="s">
        <v>4</v>
      </c>
      <c r="E434" t="s">
        <v>14</v>
      </c>
      <c r="F434" s="4">
        <v>3308050</v>
      </c>
      <c r="G434" t="s">
        <v>137</v>
      </c>
      <c r="H434" s="4" t="s">
        <v>137</v>
      </c>
      <c r="I434" s="4" t="s">
        <v>138</v>
      </c>
      <c r="J434" s="8">
        <v>6</v>
      </c>
      <c r="K434" s="48">
        <v>505243.49166666658</v>
      </c>
      <c r="L434" s="17">
        <f t="shared" si="34"/>
        <v>3031460.9499999993</v>
      </c>
      <c r="M434" s="102" t="s">
        <v>529</v>
      </c>
      <c r="O434"/>
      <c r="P434" t="s">
        <v>659</v>
      </c>
    </row>
    <row r="435" spans="2:18" hidden="1" x14ac:dyDescent="0.25">
      <c r="B435" s="5">
        <v>45085</v>
      </c>
      <c r="C435" t="s">
        <v>120</v>
      </c>
      <c r="D435" t="s">
        <v>4</v>
      </c>
      <c r="E435" t="s">
        <v>14</v>
      </c>
      <c r="F435" s="4">
        <v>3318235</v>
      </c>
      <c r="G435" t="s">
        <v>209</v>
      </c>
      <c r="H435" s="4" t="s">
        <v>107</v>
      </c>
      <c r="J435" s="8">
        <v>-6</v>
      </c>
      <c r="K435" s="29">
        <v>126823.496</v>
      </c>
      <c r="L435" s="35">
        <f t="shared" si="34"/>
        <v>-760940.97600000002</v>
      </c>
      <c r="M435" s="104" t="s">
        <v>529</v>
      </c>
      <c r="O435"/>
    </row>
    <row r="436" spans="2:18" hidden="1" x14ac:dyDescent="0.25">
      <c r="B436" s="5">
        <v>45092</v>
      </c>
      <c r="C436" t="s">
        <v>103</v>
      </c>
      <c r="D436" t="s">
        <v>0</v>
      </c>
      <c r="E436" t="s">
        <v>14</v>
      </c>
      <c r="F436" s="3" t="s">
        <v>54</v>
      </c>
      <c r="G436" t="s">
        <v>55</v>
      </c>
      <c r="H436" s="4" t="s">
        <v>56</v>
      </c>
      <c r="I436" s="4" t="s">
        <v>134</v>
      </c>
      <c r="J436" s="8">
        <v>-13</v>
      </c>
      <c r="K436" s="50">
        <v>84287.164444444439</v>
      </c>
      <c r="L436" s="35">
        <f t="shared" si="34"/>
        <v>-1095733.1377777776</v>
      </c>
      <c r="M436" s="104" t="s">
        <v>529</v>
      </c>
      <c r="O436">
        <v>20230083</v>
      </c>
      <c r="P436" t="s">
        <v>234</v>
      </c>
      <c r="R436" t="s">
        <v>280</v>
      </c>
    </row>
    <row r="437" spans="2:18" hidden="1" x14ac:dyDescent="0.25">
      <c r="B437" s="5">
        <v>45092</v>
      </c>
      <c r="C437" t="s">
        <v>103</v>
      </c>
      <c r="D437" t="s">
        <v>0</v>
      </c>
      <c r="E437" t="s">
        <v>14</v>
      </c>
      <c r="F437" s="4" t="s">
        <v>54</v>
      </c>
      <c r="G437" t="s">
        <v>55</v>
      </c>
      <c r="H437" s="4" t="s">
        <v>56</v>
      </c>
      <c r="I437" s="4" t="s">
        <v>195</v>
      </c>
      <c r="J437" s="8">
        <v>-2</v>
      </c>
      <c r="K437" s="50">
        <v>104905</v>
      </c>
      <c r="L437" s="35">
        <f t="shared" si="34"/>
        <v>-209810</v>
      </c>
      <c r="M437" s="104" t="s">
        <v>529</v>
      </c>
      <c r="O437">
        <v>20230083</v>
      </c>
      <c r="P437" t="s">
        <v>234</v>
      </c>
      <c r="R437" t="s">
        <v>280</v>
      </c>
    </row>
    <row r="438" spans="2:18" hidden="1" x14ac:dyDescent="0.25">
      <c r="B438" s="5">
        <v>45092</v>
      </c>
      <c r="C438" t="s">
        <v>103</v>
      </c>
      <c r="D438" t="s">
        <v>4</v>
      </c>
      <c r="E438" t="s">
        <v>14</v>
      </c>
      <c r="F438" s="4">
        <v>3308050</v>
      </c>
      <c r="G438" t="s">
        <v>137</v>
      </c>
      <c r="H438" s="4" t="s">
        <v>137</v>
      </c>
      <c r="I438" s="4" t="s">
        <v>138</v>
      </c>
      <c r="J438" s="8">
        <v>-2</v>
      </c>
      <c r="K438" s="48">
        <v>505243.49166666658</v>
      </c>
      <c r="L438" s="17">
        <f t="shared" si="34"/>
        <v>-1010486.9833333332</v>
      </c>
      <c r="M438" s="102" t="s">
        <v>529</v>
      </c>
      <c r="O438">
        <v>20230083</v>
      </c>
      <c r="P438" t="s">
        <v>234</v>
      </c>
      <c r="R438" t="s">
        <v>280</v>
      </c>
    </row>
    <row r="439" spans="2:18" hidden="1" x14ac:dyDescent="0.25">
      <c r="B439" s="5">
        <v>45092</v>
      </c>
      <c r="C439" t="s">
        <v>103</v>
      </c>
      <c r="D439" t="s">
        <v>4</v>
      </c>
      <c r="E439" t="s">
        <v>14</v>
      </c>
      <c r="F439" s="4">
        <v>3318235</v>
      </c>
      <c r="G439" t="s">
        <v>209</v>
      </c>
      <c r="H439" s="4" t="s">
        <v>107</v>
      </c>
      <c r="J439" s="8">
        <v>-2</v>
      </c>
      <c r="K439" s="29">
        <v>126823.496</v>
      </c>
      <c r="L439" s="35">
        <f t="shared" si="34"/>
        <v>-253646.992</v>
      </c>
      <c r="M439" s="104" t="s">
        <v>529</v>
      </c>
      <c r="O439">
        <v>20230083</v>
      </c>
      <c r="P439" t="s">
        <v>234</v>
      </c>
      <c r="R439" t="s">
        <v>280</v>
      </c>
    </row>
    <row r="440" spans="2:18" hidden="1" x14ac:dyDescent="0.25">
      <c r="B440" s="5">
        <v>45092</v>
      </c>
      <c r="C440" t="s">
        <v>103</v>
      </c>
      <c r="D440" t="s">
        <v>4</v>
      </c>
      <c r="E440" t="s">
        <v>14</v>
      </c>
      <c r="F440" s="4">
        <v>3318225</v>
      </c>
      <c r="G440" t="s">
        <v>148</v>
      </c>
      <c r="H440" s="4" t="s">
        <v>148</v>
      </c>
      <c r="J440" s="8">
        <v>-1</v>
      </c>
      <c r="K440" s="29">
        <v>153420.53519000002</v>
      </c>
      <c r="L440" s="17">
        <f t="shared" si="34"/>
        <v>-153420.53519000002</v>
      </c>
      <c r="M440" s="104" t="s">
        <v>529</v>
      </c>
      <c r="N440" s="17"/>
      <c r="O440">
        <v>20230083</v>
      </c>
      <c r="P440" t="s">
        <v>234</v>
      </c>
      <c r="R440" t="s">
        <v>280</v>
      </c>
    </row>
    <row r="441" spans="2:18" hidden="1" x14ac:dyDescent="0.25">
      <c r="B441" s="5">
        <v>45092</v>
      </c>
      <c r="C441" t="s">
        <v>103</v>
      </c>
      <c r="D441" t="s">
        <v>0</v>
      </c>
      <c r="E441" t="s">
        <v>14</v>
      </c>
      <c r="F441" s="3" t="s">
        <v>58</v>
      </c>
      <c r="G441" t="s">
        <v>59</v>
      </c>
      <c r="H441" s="4" t="s">
        <v>60</v>
      </c>
      <c r="I441" s="4" t="s">
        <v>135</v>
      </c>
      <c r="J441" s="8">
        <v>-4</v>
      </c>
      <c r="K441" s="50">
        <v>84287.164444444439</v>
      </c>
      <c r="L441" s="35">
        <f t="shared" si="34"/>
        <v>-337148.65777777776</v>
      </c>
      <c r="M441" s="104" t="s">
        <v>529</v>
      </c>
      <c r="O441">
        <v>20230083</v>
      </c>
      <c r="P441" t="s">
        <v>234</v>
      </c>
      <c r="R441" t="s">
        <v>280</v>
      </c>
    </row>
    <row r="442" spans="2:18" hidden="1" x14ac:dyDescent="0.25">
      <c r="B442" s="5">
        <v>45092</v>
      </c>
      <c r="C442" t="s">
        <v>103</v>
      </c>
      <c r="D442" t="s">
        <v>0</v>
      </c>
      <c r="E442" t="s">
        <v>14</v>
      </c>
      <c r="F442" s="4" t="s">
        <v>25</v>
      </c>
      <c r="G442" t="s">
        <v>26</v>
      </c>
      <c r="H442" s="4" t="s">
        <v>27</v>
      </c>
      <c r="I442" s="4" t="s">
        <v>127</v>
      </c>
      <c r="J442" s="8">
        <v>-5</v>
      </c>
      <c r="K442" s="50">
        <v>81594</v>
      </c>
      <c r="L442" s="35">
        <f t="shared" si="34"/>
        <v>-407970</v>
      </c>
      <c r="M442" s="104"/>
      <c r="O442">
        <v>20230083</v>
      </c>
      <c r="P442" t="s">
        <v>234</v>
      </c>
      <c r="R442" t="s">
        <v>280</v>
      </c>
    </row>
    <row r="443" spans="2:18" hidden="1" x14ac:dyDescent="0.25">
      <c r="B443" s="5">
        <v>45057</v>
      </c>
      <c r="C443" t="s">
        <v>103</v>
      </c>
      <c r="D443" t="s">
        <v>0</v>
      </c>
      <c r="E443" t="s">
        <v>14</v>
      </c>
      <c r="F443" s="4" t="s">
        <v>39</v>
      </c>
      <c r="G443" t="s">
        <v>40</v>
      </c>
      <c r="H443" s="4" t="s">
        <v>41</v>
      </c>
      <c r="I443" s="4" t="s">
        <v>129</v>
      </c>
      <c r="J443" s="8">
        <v>-17</v>
      </c>
      <c r="K443" s="50">
        <v>81594</v>
      </c>
      <c r="L443" s="17">
        <f t="shared" si="34"/>
        <v>-1387098</v>
      </c>
      <c r="O443">
        <v>20230074</v>
      </c>
      <c r="P443" t="s">
        <v>232</v>
      </c>
      <c r="R443" t="s">
        <v>280</v>
      </c>
    </row>
    <row r="444" spans="2:18" hidden="1" x14ac:dyDescent="0.25">
      <c r="B444" s="5">
        <v>45099</v>
      </c>
      <c r="C444" t="s">
        <v>63</v>
      </c>
      <c r="D444" t="s">
        <v>4</v>
      </c>
      <c r="E444" t="s">
        <v>66</v>
      </c>
      <c r="F444" s="4" t="s">
        <v>276</v>
      </c>
      <c r="G444" t="s">
        <v>275</v>
      </c>
      <c r="H444" s="4" t="s">
        <v>148</v>
      </c>
      <c r="I444" s="4">
        <v>50361</v>
      </c>
      <c r="J444" s="8">
        <v>70</v>
      </c>
      <c r="K444" s="29">
        <v>83600</v>
      </c>
      <c r="L444" s="17">
        <f t="shared" si="34"/>
        <v>5852000</v>
      </c>
      <c r="N444" s="60" t="s">
        <v>449</v>
      </c>
      <c r="O444"/>
    </row>
    <row r="445" spans="2:18" hidden="1" x14ac:dyDescent="0.25">
      <c r="B445" s="5">
        <v>45099</v>
      </c>
      <c r="C445" t="s">
        <v>63</v>
      </c>
      <c r="D445" t="s">
        <v>4</v>
      </c>
      <c r="E445" t="s">
        <v>66</v>
      </c>
      <c r="F445" s="4" t="s">
        <v>96</v>
      </c>
      <c r="G445" t="s">
        <v>95</v>
      </c>
      <c r="H445" s="4" t="s">
        <v>106</v>
      </c>
      <c r="I445" s="4">
        <v>50359</v>
      </c>
      <c r="J445" s="8">
        <v>30</v>
      </c>
      <c r="K445" s="29">
        <f>544000*1.19</f>
        <v>647360</v>
      </c>
      <c r="L445" s="17">
        <f t="shared" si="34"/>
        <v>19420800</v>
      </c>
      <c r="M445" s="102" t="s">
        <v>529</v>
      </c>
      <c r="N445" s="60" t="s">
        <v>449</v>
      </c>
      <c r="O445"/>
    </row>
    <row r="446" spans="2:18" hidden="1" x14ac:dyDescent="0.25">
      <c r="B446" s="5">
        <v>45099</v>
      </c>
      <c r="C446" t="s">
        <v>63</v>
      </c>
      <c r="D446" t="s">
        <v>4</v>
      </c>
      <c r="E446" t="s">
        <v>66</v>
      </c>
      <c r="F446" s="4" t="s">
        <v>102</v>
      </c>
      <c r="G446" t="s">
        <v>101</v>
      </c>
      <c r="H446" s="4" t="s">
        <v>107</v>
      </c>
      <c r="I446" s="4" t="s">
        <v>138</v>
      </c>
      <c r="J446" s="8">
        <v>45</v>
      </c>
      <c r="K446" s="29">
        <f>86000*1.19</f>
        <v>102340</v>
      </c>
      <c r="L446" s="17">
        <f t="shared" si="34"/>
        <v>4605300</v>
      </c>
      <c r="N446" s="60" t="s">
        <v>449</v>
      </c>
      <c r="O446"/>
    </row>
    <row r="447" spans="2:18" hidden="1" x14ac:dyDescent="0.25">
      <c r="B447" s="5">
        <v>45099</v>
      </c>
      <c r="C447" t="s">
        <v>63</v>
      </c>
      <c r="D447" t="s">
        <v>4</v>
      </c>
      <c r="E447" t="s">
        <v>66</v>
      </c>
      <c r="F447" s="4" t="s">
        <v>274</v>
      </c>
      <c r="G447" t="s">
        <v>273</v>
      </c>
      <c r="H447" s="4" t="s">
        <v>271</v>
      </c>
      <c r="I447" s="4">
        <v>50360</v>
      </c>
      <c r="J447" s="8">
        <v>50</v>
      </c>
      <c r="K447" s="29">
        <v>145000</v>
      </c>
      <c r="L447" s="17">
        <f t="shared" si="34"/>
        <v>7250000</v>
      </c>
      <c r="N447" s="60" t="s">
        <v>449</v>
      </c>
      <c r="O447"/>
    </row>
    <row r="448" spans="2:18" hidden="1" x14ac:dyDescent="0.25">
      <c r="B448" s="5">
        <v>45101</v>
      </c>
      <c r="C448" t="s">
        <v>121</v>
      </c>
      <c r="D448" t="s">
        <v>0</v>
      </c>
      <c r="E448" t="s">
        <v>66</v>
      </c>
      <c r="F448" s="4" t="s">
        <v>86</v>
      </c>
      <c r="G448" t="s">
        <v>87</v>
      </c>
      <c r="H448" s="4" t="s">
        <v>50</v>
      </c>
      <c r="J448" s="8">
        <v>10</v>
      </c>
      <c r="K448" s="29">
        <v>51750</v>
      </c>
      <c r="L448" s="17">
        <f t="shared" si="34"/>
        <v>517500</v>
      </c>
      <c r="O448"/>
      <c r="P448" t="s">
        <v>303</v>
      </c>
      <c r="Q448" t="s">
        <v>187</v>
      </c>
    </row>
    <row r="449" spans="2:17" hidden="1" x14ac:dyDescent="0.25">
      <c r="B449" s="5">
        <v>45101</v>
      </c>
      <c r="C449" t="s">
        <v>121</v>
      </c>
      <c r="D449" t="s">
        <v>0</v>
      </c>
      <c r="E449" t="s">
        <v>66</v>
      </c>
      <c r="F449" s="4" t="s">
        <v>75</v>
      </c>
      <c r="G449" t="s">
        <v>76</v>
      </c>
      <c r="H449" s="4" t="s">
        <v>37</v>
      </c>
      <c r="J449" s="8">
        <v>2</v>
      </c>
      <c r="K449" s="48">
        <v>51750</v>
      </c>
      <c r="L449" s="17">
        <f>+K449*J449</f>
        <v>103500</v>
      </c>
      <c r="O449"/>
      <c r="P449" t="s">
        <v>303</v>
      </c>
      <c r="Q449" t="s">
        <v>187</v>
      </c>
    </row>
    <row r="450" spans="2:17" hidden="1" x14ac:dyDescent="0.25">
      <c r="B450" s="5">
        <v>45101</v>
      </c>
      <c r="C450" t="s">
        <v>121</v>
      </c>
      <c r="D450" t="s">
        <v>0</v>
      </c>
      <c r="E450" t="s">
        <v>66</v>
      </c>
      <c r="F450" s="4" t="s">
        <v>71</v>
      </c>
      <c r="G450" t="s">
        <v>72</v>
      </c>
      <c r="H450" s="4" t="s">
        <v>27</v>
      </c>
      <c r="J450" s="8">
        <v>10</v>
      </c>
      <c r="K450" s="48">
        <v>51750</v>
      </c>
      <c r="L450" s="17">
        <f>+K450*J450</f>
        <v>517500</v>
      </c>
      <c r="O450"/>
      <c r="P450" t="s">
        <v>303</v>
      </c>
      <c r="Q450" t="s">
        <v>187</v>
      </c>
    </row>
    <row r="451" spans="2:17" hidden="1" x14ac:dyDescent="0.25">
      <c r="B451" s="5">
        <v>45103</v>
      </c>
      <c r="C451" t="s">
        <v>121</v>
      </c>
      <c r="D451" t="s">
        <v>0</v>
      </c>
      <c r="E451" t="s">
        <v>66</v>
      </c>
      <c r="F451" s="4" t="s">
        <v>86</v>
      </c>
      <c r="G451" t="s">
        <v>87</v>
      </c>
      <c r="H451" s="4" t="s">
        <v>50</v>
      </c>
      <c r="J451" s="8">
        <v>-10</v>
      </c>
      <c r="K451" s="29">
        <v>51750</v>
      </c>
      <c r="L451" s="17">
        <f>+J451*K451</f>
        <v>-517500</v>
      </c>
      <c r="O451"/>
      <c r="P451" t="s">
        <v>243</v>
      </c>
    </row>
    <row r="452" spans="2:17" hidden="1" x14ac:dyDescent="0.25">
      <c r="B452" s="5">
        <v>45103</v>
      </c>
      <c r="C452" t="s">
        <v>121</v>
      </c>
      <c r="D452" t="s">
        <v>0</v>
      </c>
      <c r="E452" t="s">
        <v>66</v>
      </c>
      <c r="F452" s="4" t="s">
        <v>75</v>
      </c>
      <c r="G452" t="s">
        <v>76</v>
      </c>
      <c r="H452" s="4" t="s">
        <v>37</v>
      </c>
      <c r="J452" s="8">
        <v>-2</v>
      </c>
      <c r="K452" s="48">
        <v>51750</v>
      </c>
      <c r="L452" s="17">
        <f>+K452*J452</f>
        <v>-103500</v>
      </c>
      <c r="O452"/>
      <c r="P452" t="s">
        <v>243</v>
      </c>
    </row>
    <row r="453" spans="2:17" hidden="1" x14ac:dyDescent="0.25">
      <c r="B453" s="5">
        <v>45103</v>
      </c>
      <c r="C453" t="s">
        <v>121</v>
      </c>
      <c r="D453" t="s">
        <v>0</v>
      </c>
      <c r="E453" t="s">
        <v>66</v>
      </c>
      <c r="F453" s="4" t="s">
        <v>71</v>
      </c>
      <c r="G453" t="s">
        <v>72</v>
      </c>
      <c r="H453" s="4" t="s">
        <v>27</v>
      </c>
      <c r="J453" s="8">
        <v>-10</v>
      </c>
      <c r="K453" s="48">
        <v>51750</v>
      </c>
      <c r="L453" s="17">
        <f>+K453*J453</f>
        <v>-517500</v>
      </c>
      <c r="O453"/>
      <c r="P453" t="s">
        <v>243</v>
      </c>
    </row>
    <row r="454" spans="2:17" hidden="1" x14ac:dyDescent="0.25">
      <c r="B454" s="5">
        <v>45035</v>
      </c>
      <c r="C454" t="s">
        <v>169</v>
      </c>
      <c r="D454" t="s">
        <v>0</v>
      </c>
      <c r="E454" t="s">
        <v>66</v>
      </c>
      <c r="F454" s="4" t="s">
        <v>78</v>
      </c>
      <c r="G454" t="s">
        <v>79</v>
      </c>
      <c r="H454" s="4" t="s">
        <v>80</v>
      </c>
      <c r="I454" s="4" t="s">
        <v>174</v>
      </c>
      <c r="J454" s="8">
        <v>-1</v>
      </c>
      <c r="K454" s="29">
        <f>57500*0.9</f>
        <v>51750</v>
      </c>
      <c r="L454" s="17">
        <f t="shared" ref="L454:L485" si="35">+J454*K454</f>
        <v>-51750</v>
      </c>
      <c r="O454"/>
      <c r="P454" t="s">
        <v>436</v>
      </c>
    </row>
    <row r="455" spans="2:17" hidden="1" x14ac:dyDescent="0.25">
      <c r="B455" s="5">
        <v>45070</v>
      </c>
      <c r="C455" t="s">
        <v>120</v>
      </c>
      <c r="D455" t="s">
        <v>0</v>
      </c>
      <c r="E455" t="s">
        <v>66</v>
      </c>
      <c r="F455" s="4" t="s">
        <v>78</v>
      </c>
      <c r="G455" t="s">
        <v>79</v>
      </c>
      <c r="H455" s="4" t="s">
        <v>80</v>
      </c>
      <c r="I455" s="4" t="s">
        <v>176</v>
      </c>
      <c r="J455" s="8">
        <v>-50</v>
      </c>
      <c r="K455" s="29">
        <f>57500*0.9</f>
        <v>51750</v>
      </c>
      <c r="L455" s="17">
        <f t="shared" si="35"/>
        <v>-2587500</v>
      </c>
      <c r="O455"/>
      <c r="P455" t="s">
        <v>298</v>
      </c>
    </row>
    <row r="456" spans="2:17" hidden="1" x14ac:dyDescent="0.25">
      <c r="B456" s="5">
        <v>45106</v>
      </c>
      <c r="C456" t="s">
        <v>63</v>
      </c>
      <c r="D456" t="s">
        <v>0</v>
      </c>
      <c r="E456" t="s">
        <v>66</v>
      </c>
      <c r="F456" s="4" t="s">
        <v>78</v>
      </c>
      <c r="G456" t="s">
        <v>79</v>
      </c>
      <c r="H456" s="4" t="s">
        <v>80</v>
      </c>
      <c r="I456" s="4" t="s">
        <v>179</v>
      </c>
      <c r="J456" s="8">
        <v>10</v>
      </c>
      <c r="K456" s="29">
        <v>51750</v>
      </c>
      <c r="L456" s="17">
        <f t="shared" si="35"/>
        <v>517500</v>
      </c>
      <c r="N456" t="s">
        <v>309</v>
      </c>
      <c r="O456"/>
    </row>
    <row r="457" spans="2:17" hidden="1" x14ac:dyDescent="0.25">
      <c r="B457" s="5">
        <v>45106</v>
      </c>
      <c r="C457" t="s">
        <v>63</v>
      </c>
      <c r="D457" t="s">
        <v>0</v>
      </c>
      <c r="E457" t="s">
        <v>66</v>
      </c>
      <c r="F457" s="4" t="s">
        <v>78</v>
      </c>
      <c r="G457" t="s">
        <v>79</v>
      </c>
      <c r="H457" s="4" t="s">
        <v>80</v>
      </c>
      <c r="I457" s="4" t="s">
        <v>304</v>
      </c>
      <c r="J457" s="8">
        <v>50</v>
      </c>
      <c r="K457" s="29">
        <v>51750</v>
      </c>
      <c r="L457" s="17">
        <f t="shared" si="35"/>
        <v>2587500</v>
      </c>
      <c r="N457" t="s">
        <v>309</v>
      </c>
      <c r="O457"/>
    </row>
    <row r="458" spans="2:17" hidden="1" x14ac:dyDescent="0.25">
      <c r="B458" s="5">
        <v>45106</v>
      </c>
      <c r="C458" t="s">
        <v>63</v>
      </c>
      <c r="D458" t="s">
        <v>0</v>
      </c>
      <c r="E458" t="s">
        <v>66</v>
      </c>
      <c r="F458" s="4" t="s">
        <v>78</v>
      </c>
      <c r="G458" t="s">
        <v>79</v>
      </c>
      <c r="H458" s="4" t="s">
        <v>80</v>
      </c>
      <c r="I458" s="4" t="s">
        <v>305</v>
      </c>
      <c r="J458" s="8">
        <v>40</v>
      </c>
      <c r="K458" s="29">
        <v>51750</v>
      </c>
      <c r="L458" s="17">
        <f t="shared" si="35"/>
        <v>2070000</v>
      </c>
      <c r="N458" t="s">
        <v>309</v>
      </c>
      <c r="O458"/>
    </row>
    <row r="459" spans="2:17" s="69" customFormat="1" ht="15.95" hidden="1" customHeight="1" x14ac:dyDescent="0.25">
      <c r="B459" s="68">
        <v>45106</v>
      </c>
      <c r="C459" s="69" t="s">
        <v>63</v>
      </c>
      <c r="D459" s="69" t="s">
        <v>0</v>
      </c>
      <c r="E459" s="69" t="s">
        <v>66</v>
      </c>
      <c r="F459" s="70" t="s">
        <v>67</v>
      </c>
      <c r="G459" s="69" t="s">
        <v>151</v>
      </c>
      <c r="H459" s="70" t="s">
        <v>69</v>
      </c>
      <c r="I459" s="154" t="s">
        <v>308</v>
      </c>
      <c r="J459" s="157">
        <v>50</v>
      </c>
      <c r="K459" s="72">
        <v>51750</v>
      </c>
      <c r="L459" s="73">
        <f t="shared" si="35"/>
        <v>2587500</v>
      </c>
      <c r="M459" s="107"/>
      <c r="N459" s="69" t="s">
        <v>309</v>
      </c>
    </row>
    <row r="460" spans="2:17" hidden="1" x14ac:dyDescent="0.25">
      <c r="B460" s="5">
        <v>45106</v>
      </c>
      <c r="C460" t="s">
        <v>63</v>
      </c>
      <c r="D460" t="s">
        <v>0</v>
      </c>
      <c r="E460" t="s">
        <v>66</v>
      </c>
      <c r="F460" s="4" t="s">
        <v>78</v>
      </c>
      <c r="G460" t="s">
        <v>79</v>
      </c>
      <c r="H460" s="4" t="s">
        <v>80</v>
      </c>
      <c r="I460" s="4" t="s">
        <v>306</v>
      </c>
      <c r="J460" s="8">
        <v>100</v>
      </c>
      <c r="K460" s="29">
        <v>51750</v>
      </c>
      <c r="L460" s="17">
        <f t="shared" si="35"/>
        <v>5175000</v>
      </c>
      <c r="N460" t="s">
        <v>309</v>
      </c>
      <c r="O460"/>
    </row>
    <row r="461" spans="2:17" hidden="1" x14ac:dyDescent="0.25">
      <c r="B461" s="5">
        <v>45106</v>
      </c>
      <c r="C461" t="s">
        <v>63</v>
      </c>
      <c r="D461" t="s">
        <v>0</v>
      </c>
      <c r="E461" t="s">
        <v>66</v>
      </c>
      <c r="F461" s="4" t="s">
        <v>78</v>
      </c>
      <c r="G461" t="s">
        <v>79</v>
      </c>
      <c r="H461" s="4" t="s">
        <v>80</v>
      </c>
      <c r="I461" s="4" t="s">
        <v>307</v>
      </c>
      <c r="J461" s="8">
        <v>100</v>
      </c>
      <c r="K461" s="29">
        <v>51750</v>
      </c>
      <c r="L461" s="17">
        <f t="shared" si="35"/>
        <v>5175000</v>
      </c>
      <c r="N461" t="s">
        <v>309</v>
      </c>
      <c r="O461"/>
    </row>
    <row r="462" spans="2:17" hidden="1" x14ac:dyDescent="0.25">
      <c r="B462" s="5">
        <v>45107</v>
      </c>
      <c r="C462" t="s">
        <v>120</v>
      </c>
      <c r="D462" t="s">
        <v>0</v>
      </c>
      <c r="E462" t="s">
        <v>66</v>
      </c>
      <c r="F462" s="4" t="s">
        <v>82</v>
      </c>
      <c r="G462" t="s">
        <v>83</v>
      </c>
      <c r="H462" s="4" t="s">
        <v>84</v>
      </c>
      <c r="I462" s="4" t="s">
        <v>299</v>
      </c>
      <c r="J462" s="8">
        <v>200</v>
      </c>
      <c r="K462" s="29">
        <f>57500*0.9</f>
        <v>51750</v>
      </c>
      <c r="L462" s="17">
        <f t="shared" si="35"/>
        <v>10350000</v>
      </c>
      <c r="O462"/>
      <c r="P462" t="s">
        <v>227</v>
      </c>
    </row>
    <row r="463" spans="2:17" hidden="1" x14ac:dyDescent="0.25">
      <c r="B463" s="5">
        <v>45117</v>
      </c>
      <c r="C463" t="s">
        <v>63</v>
      </c>
      <c r="D463" t="s">
        <v>0</v>
      </c>
      <c r="E463" t="s">
        <v>14</v>
      </c>
      <c r="F463" s="4" t="s">
        <v>190</v>
      </c>
      <c r="G463" t="s">
        <v>199</v>
      </c>
      <c r="H463" s="4" t="s">
        <v>191</v>
      </c>
      <c r="I463" s="4" t="s">
        <v>192</v>
      </c>
      <c r="J463" s="8">
        <v>20</v>
      </c>
      <c r="K463" s="29">
        <v>79213.829545454559</v>
      </c>
      <c r="L463" s="17">
        <f t="shared" si="35"/>
        <v>1584276.5909090913</v>
      </c>
      <c r="N463" t="s">
        <v>317</v>
      </c>
      <c r="O463"/>
    </row>
    <row r="464" spans="2:17" hidden="1" x14ac:dyDescent="0.25">
      <c r="B464" s="5">
        <v>45117</v>
      </c>
      <c r="C464" t="s">
        <v>63</v>
      </c>
      <c r="D464" t="s">
        <v>0</v>
      </c>
      <c r="E464" t="s">
        <v>14</v>
      </c>
      <c r="F464" s="4" t="s">
        <v>25</v>
      </c>
      <c r="G464" t="s">
        <v>26</v>
      </c>
      <c r="H464" s="4" t="s">
        <v>27</v>
      </c>
      <c r="I464" s="4" t="s">
        <v>310</v>
      </c>
      <c r="J464" s="8">
        <v>20</v>
      </c>
      <c r="K464" s="29">
        <v>69875.829545454544</v>
      </c>
      <c r="L464" s="17">
        <f t="shared" si="35"/>
        <v>1397516.5909090908</v>
      </c>
      <c r="N464" t="s">
        <v>317</v>
      </c>
      <c r="O464"/>
    </row>
    <row r="465" spans="2:18" hidden="1" x14ac:dyDescent="0.25">
      <c r="B465" s="5">
        <v>45064</v>
      </c>
      <c r="C465" t="s">
        <v>103</v>
      </c>
      <c r="D465" t="s">
        <v>0</v>
      </c>
      <c r="E465" t="s">
        <v>66</v>
      </c>
      <c r="F465" s="4" t="s">
        <v>139</v>
      </c>
      <c r="G465" t="s">
        <v>140</v>
      </c>
      <c r="H465" s="4" t="s">
        <v>141</v>
      </c>
      <c r="I465" s="4" t="s">
        <v>159</v>
      </c>
      <c r="J465" s="8">
        <v>-10</v>
      </c>
      <c r="K465" s="29">
        <f>57500*0.9</f>
        <v>51750</v>
      </c>
      <c r="L465" s="17">
        <f t="shared" si="35"/>
        <v>-517500</v>
      </c>
      <c r="O465">
        <v>20230076</v>
      </c>
      <c r="P465" t="s">
        <v>136</v>
      </c>
      <c r="R465" t="s">
        <v>279</v>
      </c>
    </row>
    <row r="466" spans="2:18" hidden="1" x14ac:dyDescent="0.25">
      <c r="B466" s="5">
        <v>45075</v>
      </c>
      <c r="C466" t="s">
        <v>103</v>
      </c>
      <c r="D466" t="s">
        <v>0</v>
      </c>
      <c r="E466" t="s">
        <v>14</v>
      </c>
      <c r="F466" s="4" t="s">
        <v>39</v>
      </c>
      <c r="G466" t="s">
        <v>40</v>
      </c>
      <c r="H466" s="4" t="s">
        <v>41</v>
      </c>
      <c r="I466" s="4" t="s">
        <v>129</v>
      </c>
      <c r="J466" s="8">
        <v>-20</v>
      </c>
      <c r="K466" s="50">
        <v>81594</v>
      </c>
      <c r="L466" s="35">
        <f t="shared" si="35"/>
        <v>-1631880</v>
      </c>
      <c r="M466" s="104"/>
      <c r="O466">
        <v>20230080</v>
      </c>
      <c r="P466" t="s">
        <v>147</v>
      </c>
      <c r="R466" t="s">
        <v>280</v>
      </c>
    </row>
    <row r="467" spans="2:18" hidden="1" x14ac:dyDescent="0.25">
      <c r="B467" s="5">
        <v>45117</v>
      </c>
      <c r="C467" t="s">
        <v>63</v>
      </c>
      <c r="D467" t="s">
        <v>0</v>
      </c>
      <c r="E467" t="s">
        <v>14</v>
      </c>
      <c r="F467" s="4" t="s">
        <v>48</v>
      </c>
      <c r="G467" t="s">
        <v>49</v>
      </c>
      <c r="H467" s="4" t="s">
        <v>50</v>
      </c>
      <c r="I467" s="4" t="s">
        <v>313</v>
      </c>
      <c r="J467" s="8">
        <v>30</v>
      </c>
      <c r="K467" s="29">
        <v>69875.829545454544</v>
      </c>
      <c r="L467" s="17">
        <f t="shared" si="35"/>
        <v>2096274.8863636362</v>
      </c>
      <c r="M467" s="102" t="s">
        <v>529</v>
      </c>
      <c r="N467" t="s">
        <v>317</v>
      </c>
      <c r="O467"/>
    </row>
    <row r="468" spans="2:18" hidden="1" x14ac:dyDescent="0.25">
      <c r="B468" s="5">
        <v>45117</v>
      </c>
      <c r="C468" t="s">
        <v>63</v>
      </c>
      <c r="D468" t="s">
        <v>0</v>
      </c>
      <c r="E468" t="s">
        <v>14</v>
      </c>
      <c r="F468" s="4" t="s">
        <v>54</v>
      </c>
      <c r="G468" t="s">
        <v>55</v>
      </c>
      <c r="H468" s="4" t="s">
        <v>56</v>
      </c>
      <c r="I468" s="4" t="s">
        <v>314</v>
      </c>
      <c r="J468" s="8">
        <v>30</v>
      </c>
      <c r="K468" s="29">
        <v>88551.829545454559</v>
      </c>
      <c r="L468" s="17">
        <f t="shared" si="35"/>
        <v>2656554.8863636367</v>
      </c>
      <c r="M468" s="102" t="s">
        <v>529</v>
      </c>
      <c r="N468" t="s">
        <v>317</v>
      </c>
      <c r="O468"/>
    </row>
    <row r="469" spans="2:18" hidden="1" x14ac:dyDescent="0.25">
      <c r="B469" s="5">
        <v>45117</v>
      </c>
      <c r="C469" t="s">
        <v>63</v>
      </c>
      <c r="D469" t="s">
        <v>4</v>
      </c>
      <c r="E469" t="s">
        <v>14</v>
      </c>
      <c r="F469" s="4">
        <v>3318225</v>
      </c>
      <c r="G469" t="s">
        <v>148</v>
      </c>
      <c r="H469" s="4" t="s">
        <v>148</v>
      </c>
      <c r="J469" s="8">
        <v>3</v>
      </c>
      <c r="K469" s="29">
        <v>206486.49600000001</v>
      </c>
      <c r="L469" s="17">
        <f t="shared" si="35"/>
        <v>619459.48800000001</v>
      </c>
      <c r="M469" s="104" t="s">
        <v>529</v>
      </c>
      <c r="N469" t="s">
        <v>317</v>
      </c>
      <c r="O469"/>
    </row>
    <row r="470" spans="2:18" hidden="1" x14ac:dyDescent="0.25">
      <c r="B470" s="5">
        <v>45117</v>
      </c>
      <c r="C470" t="s">
        <v>63</v>
      </c>
      <c r="D470" t="s">
        <v>4</v>
      </c>
      <c r="E470" t="s">
        <v>14</v>
      </c>
      <c r="F470" s="4" t="s">
        <v>315</v>
      </c>
      <c r="G470" t="s">
        <v>292</v>
      </c>
      <c r="H470" s="4" t="s">
        <v>316</v>
      </c>
      <c r="J470" s="8">
        <v>3</v>
      </c>
      <c r="K470" s="29">
        <v>331339.82954545453</v>
      </c>
      <c r="L470" s="17">
        <f t="shared" si="35"/>
        <v>994019.48863636353</v>
      </c>
      <c r="M470" s="102" t="s">
        <v>529</v>
      </c>
      <c r="N470" t="s">
        <v>317</v>
      </c>
      <c r="O470"/>
    </row>
    <row r="471" spans="2:18" hidden="1" x14ac:dyDescent="0.25">
      <c r="B471" s="5">
        <v>45117</v>
      </c>
      <c r="C471" t="s">
        <v>63</v>
      </c>
      <c r="D471" t="s">
        <v>4</v>
      </c>
      <c r="E471" t="s">
        <v>14</v>
      </c>
      <c r="F471" s="4">
        <v>3318225</v>
      </c>
      <c r="G471" t="s">
        <v>148</v>
      </c>
      <c r="H471" s="4" t="s">
        <v>148</v>
      </c>
      <c r="J471" s="8">
        <v>10</v>
      </c>
      <c r="K471" s="51">
        <v>206486.49600000001</v>
      </c>
      <c r="L471" s="17">
        <f t="shared" si="35"/>
        <v>2064864.9600000002</v>
      </c>
      <c r="M471" s="104" t="s">
        <v>529</v>
      </c>
      <c r="N471" t="s">
        <v>319</v>
      </c>
      <c r="O471"/>
    </row>
    <row r="472" spans="2:18" hidden="1" x14ac:dyDescent="0.25">
      <c r="B472" s="5">
        <v>45117</v>
      </c>
      <c r="C472" t="s">
        <v>63</v>
      </c>
      <c r="D472" t="s">
        <v>4</v>
      </c>
      <c r="E472" t="s">
        <v>14</v>
      </c>
      <c r="F472" s="4">
        <v>3318235</v>
      </c>
      <c r="G472" t="s">
        <v>209</v>
      </c>
      <c r="H472" s="4" t="s">
        <v>107</v>
      </c>
      <c r="J472" s="8">
        <v>10</v>
      </c>
      <c r="K472" s="51">
        <v>126823.496</v>
      </c>
      <c r="L472" s="17">
        <f t="shared" si="35"/>
        <v>1268234.96</v>
      </c>
      <c r="M472" s="104" t="s">
        <v>529</v>
      </c>
      <c r="N472" t="s">
        <v>319</v>
      </c>
      <c r="O472"/>
    </row>
    <row r="473" spans="2:18" hidden="1" x14ac:dyDescent="0.25">
      <c r="B473" s="5">
        <v>45117</v>
      </c>
      <c r="C473" t="s">
        <v>63</v>
      </c>
      <c r="D473" t="s">
        <v>4</v>
      </c>
      <c r="E473" t="s">
        <v>14</v>
      </c>
      <c r="F473" s="4">
        <v>3308050</v>
      </c>
      <c r="G473" t="s">
        <v>137</v>
      </c>
      <c r="H473" s="4" t="s">
        <v>137</v>
      </c>
      <c r="I473" s="4" t="s">
        <v>138</v>
      </c>
      <c r="J473" s="8">
        <v>10</v>
      </c>
      <c r="K473" s="51">
        <v>438441.296969697</v>
      </c>
      <c r="L473" s="17">
        <f t="shared" si="35"/>
        <v>4384412.9696969697</v>
      </c>
      <c r="M473" s="102" t="s">
        <v>529</v>
      </c>
      <c r="N473" t="s">
        <v>319</v>
      </c>
      <c r="O473"/>
    </row>
    <row r="474" spans="2:18" hidden="1" x14ac:dyDescent="0.25">
      <c r="B474" s="5">
        <v>45117</v>
      </c>
      <c r="C474" t="s">
        <v>63</v>
      </c>
      <c r="D474" t="s">
        <v>4</v>
      </c>
      <c r="E474" t="s">
        <v>14</v>
      </c>
      <c r="F474" s="4">
        <v>3318055</v>
      </c>
      <c r="G474" t="s">
        <v>318</v>
      </c>
      <c r="H474" s="4" t="s">
        <v>109</v>
      </c>
      <c r="J474" s="8">
        <v>3</v>
      </c>
      <c r="K474" s="51">
        <v>1267585.2969696971</v>
      </c>
      <c r="L474" s="17">
        <f t="shared" si="35"/>
        <v>3802755.8909090916</v>
      </c>
      <c r="N474" t="s">
        <v>319</v>
      </c>
      <c r="O474"/>
    </row>
    <row r="475" spans="2:18" hidden="1" x14ac:dyDescent="0.25">
      <c r="B475" s="5">
        <v>45117</v>
      </c>
      <c r="C475" t="s">
        <v>103</v>
      </c>
      <c r="D475" t="s">
        <v>0</v>
      </c>
      <c r="E475" t="s">
        <v>14</v>
      </c>
      <c r="F475" s="3" t="s">
        <v>35</v>
      </c>
      <c r="G475" t="s">
        <v>36</v>
      </c>
      <c r="H475" s="4" t="s">
        <v>37</v>
      </c>
      <c r="I475" s="4" t="s">
        <v>131</v>
      </c>
      <c r="J475" s="8">
        <v>-7</v>
      </c>
      <c r="K475" s="50">
        <v>65949.40444444443</v>
      </c>
      <c r="L475" s="35">
        <f t="shared" si="35"/>
        <v>-461645.83111111098</v>
      </c>
      <c r="M475" s="104"/>
      <c r="O475">
        <v>20230091</v>
      </c>
      <c r="P475" t="s">
        <v>282</v>
      </c>
      <c r="R475" t="s">
        <v>280</v>
      </c>
    </row>
    <row r="476" spans="2:18" hidden="1" x14ac:dyDescent="0.25">
      <c r="B476" s="5">
        <v>45117</v>
      </c>
      <c r="C476" t="s">
        <v>103</v>
      </c>
      <c r="D476" t="s">
        <v>0</v>
      </c>
      <c r="E476" t="s">
        <v>14</v>
      </c>
      <c r="F476" s="3" t="s">
        <v>58</v>
      </c>
      <c r="G476" t="s">
        <v>59</v>
      </c>
      <c r="H476" s="4" t="s">
        <v>60</v>
      </c>
      <c r="I476" s="4" t="s">
        <v>135</v>
      </c>
      <c r="J476" s="8">
        <v>-30</v>
      </c>
      <c r="K476" s="50">
        <v>84287.164444444439</v>
      </c>
      <c r="L476" s="35">
        <f t="shared" si="35"/>
        <v>-2528614.9333333331</v>
      </c>
      <c r="M476" s="104" t="s">
        <v>529</v>
      </c>
      <c r="O476">
        <v>20230091</v>
      </c>
      <c r="P476" t="s">
        <v>282</v>
      </c>
      <c r="R476" t="s">
        <v>280</v>
      </c>
    </row>
    <row r="477" spans="2:18" hidden="1" x14ac:dyDescent="0.25">
      <c r="B477" s="5">
        <v>45117</v>
      </c>
      <c r="C477" t="s">
        <v>103</v>
      </c>
      <c r="D477" t="s">
        <v>0</v>
      </c>
      <c r="E477" t="s">
        <v>14</v>
      </c>
      <c r="F477" s="4" t="s">
        <v>54</v>
      </c>
      <c r="G477" t="s">
        <v>55</v>
      </c>
      <c r="H477" s="4" t="s">
        <v>56</v>
      </c>
      <c r="I477" s="4" t="s">
        <v>314</v>
      </c>
      <c r="J477" s="8">
        <v>-30</v>
      </c>
      <c r="K477" s="29">
        <v>88551.829545454559</v>
      </c>
      <c r="L477" s="17">
        <f t="shared" si="35"/>
        <v>-2656554.8863636367</v>
      </c>
      <c r="M477" s="102" t="s">
        <v>529</v>
      </c>
      <c r="O477">
        <v>20230091</v>
      </c>
      <c r="P477" t="s">
        <v>282</v>
      </c>
      <c r="R477" t="s">
        <v>280</v>
      </c>
    </row>
    <row r="478" spans="2:18" hidden="1" x14ac:dyDescent="0.25">
      <c r="B478" s="5">
        <v>45049</v>
      </c>
      <c r="C478" t="s">
        <v>121</v>
      </c>
      <c r="D478" t="s">
        <v>0</v>
      </c>
      <c r="E478" t="s">
        <v>14</v>
      </c>
      <c r="F478" s="4" t="s">
        <v>42</v>
      </c>
      <c r="G478" t="s">
        <v>43</v>
      </c>
      <c r="H478" s="4" t="s">
        <v>44</v>
      </c>
      <c r="I478" s="4" t="s">
        <v>194</v>
      </c>
      <c r="J478" s="8">
        <v>-3</v>
      </c>
      <c r="K478" s="50">
        <v>81594</v>
      </c>
      <c r="L478" s="35">
        <f t="shared" si="35"/>
        <v>-244782</v>
      </c>
      <c r="M478" s="104"/>
      <c r="O478"/>
      <c r="P478" t="s">
        <v>283</v>
      </c>
      <c r="Q478" t="s">
        <v>132</v>
      </c>
    </row>
    <row r="479" spans="2:18" hidden="1" x14ac:dyDescent="0.25">
      <c r="B479" s="5">
        <v>45118</v>
      </c>
      <c r="C479" t="s">
        <v>103</v>
      </c>
      <c r="D479" t="s">
        <v>0</v>
      </c>
      <c r="E479" t="s">
        <v>14</v>
      </c>
      <c r="F479" s="3" t="s">
        <v>35</v>
      </c>
      <c r="G479" t="s">
        <v>36</v>
      </c>
      <c r="H479" s="4" t="s">
        <v>37</v>
      </c>
      <c r="I479" s="4" t="s">
        <v>131</v>
      </c>
      <c r="J479" s="8">
        <v>-10</v>
      </c>
      <c r="K479" s="50">
        <v>65949.40444444443</v>
      </c>
      <c r="L479" s="35">
        <f t="shared" si="35"/>
        <v>-659494.04444444436</v>
      </c>
      <c r="M479" s="104"/>
      <c r="O479">
        <v>20230092</v>
      </c>
      <c r="P479" t="s">
        <v>147</v>
      </c>
      <c r="R479" t="s">
        <v>280</v>
      </c>
    </row>
    <row r="480" spans="2:18" hidden="1" x14ac:dyDescent="0.25">
      <c r="B480" s="5">
        <v>45092</v>
      </c>
      <c r="C480" t="s">
        <v>103</v>
      </c>
      <c r="D480" t="s">
        <v>0</v>
      </c>
      <c r="E480" t="s">
        <v>14</v>
      </c>
      <c r="F480" s="3" t="s">
        <v>39</v>
      </c>
      <c r="G480" t="s">
        <v>40</v>
      </c>
      <c r="H480" s="4" t="s">
        <v>41</v>
      </c>
      <c r="I480" s="4" t="s">
        <v>129</v>
      </c>
      <c r="J480" s="8">
        <v>-6</v>
      </c>
      <c r="K480" s="50">
        <v>81594</v>
      </c>
      <c r="L480" s="35">
        <f t="shared" si="35"/>
        <v>-489564</v>
      </c>
      <c r="M480" s="104"/>
      <c r="O480">
        <v>20230083</v>
      </c>
      <c r="P480" t="s">
        <v>234</v>
      </c>
      <c r="R480" t="s">
        <v>280</v>
      </c>
    </row>
    <row r="481" spans="2:18" hidden="1" x14ac:dyDescent="0.25">
      <c r="B481" s="5">
        <v>45117</v>
      </c>
      <c r="C481" t="s">
        <v>63</v>
      </c>
      <c r="D481" t="s">
        <v>0</v>
      </c>
      <c r="E481" t="s">
        <v>14</v>
      </c>
      <c r="F481" s="4" t="s">
        <v>39</v>
      </c>
      <c r="G481" t="s">
        <v>40</v>
      </c>
      <c r="H481" s="4" t="s">
        <v>41</v>
      </c>
      <c r="I481" s="4" t="s">
        <v>311</v>
      </c>
      <c r="J481" s="8">
        <v>20</v>
      </c>
      <c r="K481" s="29">
        <v>69875.829545454544</v>
      </c>
      <c r="L481" s="17">
        <f t="shared" si="35"/>
        <v>1397516.5909090908</v>
      </c>
      <c r="N481" t="s">
        <v>317</v>
      </c>
      <c r="O481"/>
    </row>
    <row r="482" spans="2:18" hidden="1" x14ac:dyDescent="0.25">
      <c r="B482" s="5">
        <v>45118</v>
      </c>
      <c r="C482" t="s">
        <v>103</v>
      </c>
      <c r="D482" t="s">
        <v>0</v>
      </c>
      <c r="E482" t="s">
        <v>14</v>
      </c>
      <c r="F482" s="3" t="s">
        <v>25</v>
      </c>
      <c r="G482" t="s">
        <v>26</v>
      </c>
      <c r="H482" s="4" t="s">
        <v>27</v>
      </c>
      <c r="I482" s="4" t="s">
        <v>127</v>
      </c>
      <c r="J482" s="8">
        <v>-5</v>
      </c>
      <c r="K482" s="50">
        <v>65949.40444444443</v>
      </c>
      <c r="L482" s="35">
        <f t="shared" si="35"/>
        <v>-329747.02222222218</v>
      </c>
      <c r="M482" s="104"/>
      <c r="O482">
        <v>20230092</v>
      </c>
      <c r="P482" t="s">
        <v>147</v>
      </c>
      <c r="R482" t="s">
        <v>280</v>
      </c>
    </row>
    <row r="483" spans="2:18" hidden="1" x14ac:dyDescent="0.25">
      <c r="B483" s="5">
        <v>45057</v>
      </c>
      <c r="C483" t="s">
        <v>121</v>
      </c>
      <c r="D483" t="s">
        <v>0</v>
      </c>
      <c r="E483" t="s">
        <v>14</v>
      </c>
      <c r="F483" s="4" t="s">
        <v>42</v>
      </c>
      <c r="G483" t="s">
        <v>43</v>
      </c>
      <c r="H483" s="4" t="s">
        <v>44</v>
      </c>
      <c r="I483" s="4" t="s">
        <v>194</v>
      </c>
      <c r="J483" s="8">
        <v>-7</v>
      </c>
      <c r="K483" s="50">
        <v>81594</v>
      </c>
      <c r="L483" s="35">
        <f t="shared" si="35"/>
        <v>-571158</v>
      </c>
      <c r="M483" s="104"/>
      <c r="O483"/>
      <c r="P483" t="s">
        <v>283</v>
      </c>
      <c r="Q483" t="s">
        <v>294</v>
      </c>
    </row>
    <row r="484" spans="2:18" hidden="1" x14ac:dyDescent="0.25">
      <c r="B484" s="5">
        <v>45118</v>
      </c>
      <c r="C484" t="s">
        <v>103</v>
      </c>
      <c r="D484" t="s">
        <v>4</v>
      </c>
      <c r="E484" t="s">
        <v>14</v>
      </c>
      <c r="F484" s="4">
        <v>3318055</v>
      </c>
      <c r="G484" t="s">
        <v>318</v>
      </c>
      <c r="H484" s="4" t="s">
        <v>109</v>
      </c>
      <c r="J484" s="8">
        <v>-1</v>
      </c>
      <c r="K484" s="51">
        <v>1267585.2969696971</v>
      </c>
      <c r="L484" s="17">
        <f t="shared" si="35"/>
        <v>-1267585.2969696971</v>
      </c>
      <c r="O484">
        <v>20230093</v>
      </c>
      <c r="P484" t="s">
        <v>136</v>
      </c>
      <c r="R484" t="s">
        <v>279</v>
      </c>
    </row>
    <row r="485" spans="2:18" hidden="1" x14ac:dyDescent="0.25">
      <c r="B485" s="5">
        <v>45118</v>
      </c>
      <c r="C485" t="s">
        <v>103</v>
      </c>
      <c r="D485" t="s">
        <v>0</v>
      </c>
      <c r="E485" t="s">
        <v>14</v>
      </c>
      <c r="F485" s="4" t="s">
        <v>54</v>
      </c>
      <c r="G485" t="s">
        <v>55</v>
      </c>
      <c r="H485" s="4" t="s">
        <v>56</v>
      </c>
      <c r="I485" s="4" t="s">
        <v>195</v>
      </c>
      <c r="J485" s="8">
        <v>-18</v>
      </c>
      <c r="K485" s="50">
        <v>104905</v>
      </c>
      <c r="L485" s="35">
        <f t="shared" si="35"/>
        <v>-1888290</v>
      </c>
      <c r="M485" s="104" t="s">
        <v>529</v>
      </c>
      <c r="O485">
        <v>20230094</v>
      </c>
      <c r="P485" t="s">
        <v>136</v>
      </c>
      <c r="R485" t="s">
        <v>279</v>
      </c>
    </row>
    <row r="486" spans="2:18" hidden="1" x14ac:dyDescent="0.25">
      <c r="B486" s="5">
        <v>45118</v>
      </c>
      <c r="C486" t="s">
        <v>103</v>
      </c>
      <c r="D486" t="s">
        <v>0</v>
      </c>
      <c r="E486" t="s">
        <v>14</v>
      </c>
      <c r="F486" s="4" t="s">
        <v>54</v>
      </c>
      <c r="G486" t="s">
        <v>55</v>
      </c>
      <c r="H486" s="4" t="s">
        <v>56</v>
      </c>
      <c r="I486" s="4" t="s">
        <v>320</v>
      </c>
      <c r="J486" s="8">
        <v>-2</v>
      </c>
      <c r="K486" s="50">
        <v>84287.164444444439</v>
      </c>
      <c r="L486" s="35">
        <f t="shared" ref="L486:L517" si="36">+J486*K486</f>
        <v>-168574.32888888888</v>
      </c>
      <c r="M486" s="104" t="s">
        <v>529</v>
      </c>
      <c r="O486">
        <v>20230094</v>
      </c>
      <c r="P486" t="s">
        <v>136</v>
      </c>
      <c r="R486" t="s">
        <v>279</v>
      </c>
    </row>
    <row r="487" spans="2:18" hidden="1" x14ac:dyDescent="0.25">
      <c r="B487" s="5">
        <v>45118</v>
      </c>
      <c r="C487" t="s">
        <v>103</v>
      </c>
      <c r="D487" t="s">
        <v>0</v>
      </c>
      <c r="E487" t="s">
        <v>14</v>
      </c>
      <c r="F487" s="3" t="s">
        <v>58</v>
      </c>
      <c r="G487" t="s">
        <v>59</v>
      </c>
      <c r="H487" s="4" t="s">
        <v>60</v>
      </c>
      <c r="I487" s="4" t="s">
        <v>135</v>
      </c>
      <c r="J487" s="8">
        <v>-8</v>
      </c>
      <c r="K487" s="50">
        <v>84287.164444444439</v>
      </c>
      <c r="L487" s="35">
        <f t="shared" si="36"/>
        <v>-674297.31555555551</v>
      </c>
      <c r="M487" s="104" t="s">
        <v>529</v>
      </c>
      <c r="O487">
        <v>20230094</v>
      </c>
      <c r="P487" t="s">
        <v>136</v>
      </c>
      <c r="R487" t="s">
        <v>279</v>
      </c>
    </row>
    <row r="488" spans="2:18" hidden="1" x14ac:dyDescent="0.25">
      <c r="B488" s="5">
        <v>45118</v>
      </c>
      <c r="C488" t="s">
        <v>103</v>
      </c>
      <c r="D488" t="s">
        <v>0</v>
      </c>
      <c r="E488" t="s">
        <v>14</v>
      </c>
      <c r="F488" s="4" t="s">
        <v>58</v>
      </c>
      <c r="G488" t="s">
        <v>59</v>
      </c>
      <c r="H488" s="4" t="s">
        <v>60</v>
      </c>
      <c r="I488" s="4" t="s">
        <v>196</v>
      </c>
      <c r="J488" s="8">
        <v>-3</v>
      </c>
      <c r="K488" s="50">
        <v>104905</v>
      </c>
      <c r="L488" s="35">
        <f t="shared" si="36"/>
        <v>-314715</v>
      </c>
      <c r="M488" s="104" t="s">
        <v>529</v>
      </c>
      <c r="O488">
        <v>20230094</v>
      </c>
      <c r="P488" t="s">
        <v>136</v>
      </c>
      <c r="R488" t="s">
        <v>279</v>
      </c>
    </row>
    <row r="489" spans="2:18" hidden="1" x14ac:dyDescent="0.25">
      <c r="B489" s="5">
        <v>45118</v>
      </c>
      <c r="C489" t="s">
        <v>103</v>
      </c>
      <c r="D489" t="s">
        <v>0</v>
      </c>
      <c r="E489" t="s">
        <v>14</v>
      </c>
      <c r="F489" s="3" t="s">
        <v>25</v>
      </c>
      <c r="G489" t="s">
        <v>26</v>
      </c>
      <c r="H489" s="4" t="s">
        <v>27</v>
      </c>
      <c r="I489" s="4" t="s">
        <v>29</v>
      </c>
      <c r="J489" s="8">
        <v>-1</v>
      </c>
      <c r="K489" s="48">
        <v>73331</v>
      </c>
      <c r="L489" s="17">
        <f t="shared" si="36"/>
        <v>-73331</v>
      </c>
      <c r="O489">
        <v>20230095</v>
      </c>
      <c r="P489" t="s">
        <v>232</v>
      </c>
      <c r="R489" t="s">
        <v>280</v>
      </c>
    </row>
    <row r="490" spans="2:18" hidden="1" x14ac:dyDescent="0.25">
      <c r="B490" s="5">
        <v>45118</v>
      </c>
      <c r="C490" t="s">
        <v>103</v>
      </c>
      <c r="D490" t="s">
        <v>0</v>
      </c>
      <c r="E490" t="s">
        <v>14</v>
      </c>
      <c r="F490" s="3" t="s">
        <v>25</v>
      </c>
      <c r="G490" t="s">
        <v>26</v>
      </c>
      <c r="H490" s="4" t="s">
        <v>27</v>
      </c>
      <c r="I490" s="4" t="s">
        <v>127</v>
      </c>
      <c r="J490" s="8">
        <v>-15</v>
      </c>
      <c r="K490" s="50">
        <v>65949.40444444443</v>
      </c>
      <c r="L490" s="35">
        <f t="shared" si="36"/>
        <v>-989241.06666666642</v>
      </c>
      <c r="M490" s="104"/>
      <c r="O490">
        <v>20230095</v>
      </c>
      <c r="P490" t="s">
        <v>232</v>
      </c>
      <c r="R490" t="s">
        <v>280</v>
      </c>
    </row>
    <row r="491" spans="2:18" hidden="1" x14ac:dyDescent="0.25">
      <c r="B491" s="5">
        <v>45118</v>
      </c>
      <c r="C491" t="s">
        <v>103</v>
      </c>
      <c r="D491" t="s">
        <v>0</v>
      </c>
      <c r="E491" t="s">
        <v>14</v>
      </c>
      <c r="F491" s="3" t="s">
        <v>35</v>
      </c>
      <c r="G491" t="s">
        <v>36</v>
      </c>
      <c r="H491" s="4" t="s">
        <v>37</v>
      </c>
      <c r="I491" s="4" t="s">
        <v>131</v>
      </c>
      <c r="J491" s="8">
        <v>-16</v>
      </c>
      <c r="K491" s="50">
        <v>81594</v>
      </c>
      <c r="L491" s="35">
        <f t="shared" si="36"/>
        <v>-1305504</v>
      </c>
      <c r="M491" s="104"/>
      <c r="O491">
        <v>20230095</v>
      </c>
      <c r="P491" t="s">
        <v>232</v>
      </c>
      <c r="R491" t="s">
        <v>280</v>
      </c>
    </row>
    <row r="492" spans="2:18" hidden="1" x14ac:dyDescent="0.25">
      <c r="B492" s="5">
        <v>45117</v>
      </c>
      <c r="C492" t="s">
        <v>63</v>
      </c>
      <c r="D492" t="s">
        <v>0</v>
      </c>
      <c r="E492" t="s">
        <v>14</v>
      </c>
      <c r="F492" s="4" t="s">
        <v>39</v>
      </c>
      <c r="G492" t="s">
        <v>40</v>
      </c>
      <c r="H492" s="4" t="s">
        <v>41</v>
      </c>
      <c r="I492" s="4" t="s">
        <v>312</v>
      </c>
      <c r="J492" s="8">
        <v>50</v>
      </c>
      <c r="K492" s="29">
        <v>69875.829545454544</v>
      </c>
      <c r="L492" s="17">
        <f t="shared" si="36"/>
        <v>3493791.4772727271</v>
      </c>
      <c r="M492" s="102" t="s">
        <v>529</v>
      </c>
      <c r="N492" t="s">
        <v>317</v>
      </c>
      <c r="O492"/>
    </row>
    <row r="493" spans="2:18" hidden="1" x14ac:dyDescent="0.25">
      <c r="B493" s="5">
        <v>45057</v>
      </c>
      <c r="C493" t="s">
        <v>103</v>
      </c>
      <c r="D493" t="s">
        <v>0</v>
      </c>
      <c r="E493" t="s">
        <v>14</v>
      </c>
      <c r="F493" s="4" t="s">
        <v>42</v>
      </c>
      <c r="G493" t="s">
        <v>43</v>
      </c>
      <c r="H493" s="4" t="s">
        <v>44</v>
      </c>
      <c r="I493" s="4" t="s">
        <v>194</v>
      </c>
      <c r="J493" s="8">
        <v>-15</v>
      </c>
      <c r="K493" s="50">
        <v>81594</v>
      </c>
      <c r="L493" s="35">
        <f t="shared" si="36"/>
        <v>-1223910</v>
      </c>
      <c r="M493" s="104"/>
      <c r="O493">
        <v>20230074</v>
      </c>
      <c r="P493" t="s">
        <v>232</v>
      </c>
      <c r="R493" t="s">
        <v>280</v>
      </c>
    </row>
    <row r="494" spans="2:18" hidden="1" x14ac:dyDescent="0.25">
      <c r="B494" s="5">
        <v>45118</v>
      </c>
      <c r="C494" t="s">
        <v>103</v>
      </c>
      <c r="D494" t="s">
        <v>0</v>
      </c>
      <c r="E494" t="s">
        <v>14</v>
      </c>
      <c r="F494" s="4" t="s">
        <v>48</v>
      </c>
      <c r="G494" t="s">
        <v>49</v>
      </c>
      <c r="H494" s="4" t="s">
        <v>50</v>
      </c>
      <c r="I494" s="4" t="s">
        <v>313</v>
      </c>
      <c r="J494" s="8">
        <v>-25</v>
      </c>
      <c r="K494" s="50">
        <v>69875.829545454544</v>
      </c>
      <c r="L494" s="17">
        <f t="shared" si="36"/>
        <v>-1746895.7386363635</v>
      </c>
      <c r="M494" s="102" t="s">
        <v>529</v>
      </c>
      <c r="O494">
        <v>20230095</v>
      </c>
      <c r="P494" t="s">
        <v>232</v>
      </c>
      <c r="R494" t="s">
        <v>280</v>
      </c>
    </row>
    <row r="495" spans="2:18" hidden="1" x14ac:dyDescent="0.25">
      <c r="B495" s="5">
        <v>45118</v>
      </c>
      <c r="C495" t="s">
        <v>103</v>
      </c>
      <c r="D495" t="s">
        <v>0</v>
      </c>
      <c r="E495" t="s">
        <v>14</v>
      </c>
      <c r="F495" s="4" t="s">
        <v>54</v>
      </c>
      <c r="G495" t="s">
        <v>55</v>
      </c>
      <c r="H495" s="4" t="s">
        <v>56</v>
      </c>
      <c r="I495" s="4" t="s">
        <v>320</v>
      </c>
      <c r="J495" s="8">
        <v>-5</v>
      </c>
      <c r="K495" s="50">
        <v>84287.164444444439</v>
      </c>
      <c r="L495" s="17">
        <f t="shared" si="36"/>
        <v>-421435.82222222222</v>
      </c>
      <c r="M495" s="102" t="s">
        <v>529</v>
      </c>
      <c r="O495">
        <v>20230095</v>
      </c>
      <c r="P495" t="s">
        <v>232</v>
      </c>
      <c r="R495" t="s">
        <v>280</v>
      </c>
    </row>
    <row r="496" spans="2:18" hidden="1" x14ac:dyDescent="0.25">
      <c r="B496" s="5">
        <v>45118</v>
      </c>
      <c r="C496" t="s">
        <v>103</v>
      </c>
      <c r="D496" t="s">
        <v>0</v>
      </c>
      <c r="E496" t="s">
        <v>14</v>
      </c>
      <c r="F496" s="4" t="s">
        <v>58</v>
      </c>
      <c r="G496" t="s">
        <v>59</v>
      </c>
      <c r="H496" s="4" t="s">
        <v>60</v>
      </c>
      <c r="I496" s="4" t="s">
        <v>196</v>
      </c>
      <c r="J496" s="8">
        <v>-17</v>
      </c>
      <c r="K496" s="50">
        <v>104905</v>
      </c>
      <c r="L496" s="35">
        <f t="shared" si="36"/>
        <v>-1783385</v>
      </c>
      <c r="M496" s="104" t="s">
        <v>529</v>
      </c>
      <c r="O496">
        <v>20230095</v>
      </c>
      <c r="P496" t="s">
        <v>232</v>
      </c>
      <c r="R496" t="s">
        <v>280</v>
      </c>
    </row>
    <row r="497" spans="2:18" hidden="1" x14ac:dyDescent="0.25">
      <c r="B497" s="5">
        <v>45118</v>
      </c>
      <c r="C497" t="s">
        <v>103</v>
      </c>
      <c r="D497" t="s">
        <v>4</v>
      </c>
      <c r="E497" t="s">
        <v>14</v>
      </c>
      <c r="F497" s="4">
        <v>3318225</v>
      </c>
      <c r="G497" t="s">
        <v>148</v>
      </c>
      <c r="H497" s="4" t="s">
        <v>148</v>
      </c>
      <c r="J497" s="8">
        <v>-1</v>
      </c>
      <c r="K497" s="29">
        <v>153420.53519000002</v>
      </c>
      <c r="L497" s="17">
        <f t="shared" si="36"/>
        <v>-153420.53519000002</v>
      </c>
      <c r="M497" s="104" t="s">
        <v>529</v>
      </c>
      <c r="O497">
        <v>20230095</v>
      </c>
      <c r="P497" t="s">
        <v>232</v>
      </c>
      <c r="R497" t="s">
        <v>280</v>
      </c>
    </row>
    <row r="498" spans="2:18" hidden="1" x14ac:dyDescent="0.25">
      <c r="B498" s="5">
        <v>45124</v>
      </c>
      <c r="C498" t="s">
        <v>103</v>
      </c>
      <c r="D498" t="s">
        <v>4</v>
      </c>
      <c r="E498" t="s">
        <v>66</v>
      </c>
      <c r="F498" s="4" t="s">
        <v>96</v>
      </c>
      <c r="G498" t="s">
        <v>95</v>
      </c>
      <c r="H498" s="4" t="s">
        <v>106</v>
      </c>
      <c r="I498" s="4">
        <v>50359</v>
      </c>
      <c r="J498" s="8">
        <v>-1</v>
      </c>
      <c r="K498" s="29">
        <f>544000*1.19</f>
        <v>647360</v>
      </c>
      <c r="L498" s="35">
        <f t="shared" si="36"/>
        <v>-647360</v>
      </c>
      <c r="M498" s="104"/>
      <c r="O498">
        <v>20230085</v>
      </c>
      <c r="P498" t="s">
        <v>187</v>
      </c>
      <c r="R498" t="s">
        <v>138</v>
      </c>
    </row>
    <row r="499" spans="2:18" hidden="1" x14ac:dyDescent="0.25">
      <c r="B499" s="5">
        <v>45124</v>
      </c>
      <c r="C499" t="s">
        <v>103</v>
      </c>
      <c r="D499" t="s">
        <v>4</v>
      </c>
      <c r="E499" t="s">
        <v>66</v>
      </c>
      <c r="F499" s="4" t="s">
        <v>96</v>
      </c>
      <c r="G499" t="s">
        <v>95</v>
      </c>
      <c r="H499" s="4" t="s">
        <v>106</v>
      </c>
      <c r="I499" s="4">
        <v>50359</v>
      </c>
      <c r="J499" s="8">
        <v>-9</v>
      </c>
      <c r="K499" s="29">
        <f>544000*1.19</f>
        <v>647360</v>
      </c>
      <c r="L499" s="35">
        <f t="shared" si="36"/>
        <v>-5826240</v>
      </c>
      <c r="M499" s="104"/>
      <c r="O499">
        <v>20230085</v>
      </c>
      <c r="P499" t="s">
        <v>187</v>
      </c>
      <c r="R499" t="s">
        <v>138</v>
      </c>
    </row>
    <row r="500" spans="2:18" hidden="1" x14ac:dyDescent="0.25">
      <c r="B500" s="5">
        <v>45124</v>
      </c>
      <c r="C500" t="s">
        <v>103</v>
      </c>
      <c r="D500" t="s">
        <v>4</v>
      </c>
      <c r="E500" t="s">
        <v>66</v>
      </c>
      <c r="F500" s="4" t="s">
        <v>102</v>
      </c>
      <c r="G500" t="s">
        <v>101</v>
      </c>
      <c r="H500" s="4" t="s">
        <v>107</v>
      </c>
      <c r="I500" s="4">
        <v>50362</v>
      </c>
      <c r="J500" s="8">
        <v>-10</v>
      </c>
      <c r="K500" s="29">
        <f>86000*1.19</f>
        <v>102340</v>
      </c>
      <c r="L500" s="35">
        <f t="shared" si="36"/>
        <v>-1023400</v>
      </c>
      <c r="M500" s="104"/>
      <c r="O500">
        <v>20230085</v>
      </c>
      <c r="P500" t="s">
        <v>187</v>
      </c>
      <c r="R500" t="s">
        <v>138</v>
      </c>
    </row>
    <row r="501" spans="2:18" hidden="1" x14ac:dyDescent="0.25">
      <c r="B501" s="5">
        <v>45124</v>
      </c>
      <c r="C501" t="s">
        <v>103</v>
      </c>
      <c r="D501" t="s">
        <v>4</v>
      </c>
      <c r="E501" t="s">
        <v>66</v>
      </c>
      <c r="F501" s="4" t="s">
        <v>274</v>
      </c>
      <c r="G501" t="s">
        <v>273</v>
      </c>
      <c r="H501" s="4" t="s">
        <v>271</v>
      </c>
      <c r="J501" s="8">
        <v>-5</v>
      </c>
      <c r="K501" s="29">
        <v>145000</v>
      </c>
      <c r="L501" s="35">
        <f t="shared" si="36"/>
        <v>-725000</v>
      </c>
      <c r="M501" s="102" t="s">
        <v>529</v>
      </c>
      <c r="O501">
        <v>20230085</v>
      </c>
      <c r="P501" t="s">
        <v>187</v>
      </c>
      <c r="R501" t="s">
        <v>138</v>
      </c>
    </row>
    <row r="502" spans="2:18" hidden="1" x14ac:dyDescent="0.25">
      <c r="B502" s="5">
        <v>45124</v>
      </c>
      <c r="C502" t="s">
        <v>103</v>
      </c>
      <c r="D502" t="s">
        <v>4</v>
      </c>
      <c r="E502" t="s">
        <v>66</v>
      </c>
      <c r="F502" s="4" t="s">
        <v>274</v>
      </c>
      <c r="G502" t="s">
        <v>273</v>
      </c>
      <c r="H502" s="4" t="s">
        <v>271</v>
      </c>
      <c r="I502" s="4">
        <v>50360</v>
      </c>
      <c r="J502" s="8">
        <v>-1</v>
      </c>
      <c r="K502" s="29">
        <v>145000</v>
      </c>
      <c r="L502" s="17">
        <f t="shared" si="36"/>
        <v>-145000</v>
      </c>
      <c r="M502" s="102" t="s">
        <v>529</v>
      </c>
      <c r="O502">
        <v>20230085</v>
      </c>
      <c r="P502" t="s">
        <v>187</v>
      </c>
      <c r="R502" t="s">
        <v>138</v>
      </c>
    </row>
    <row r="503" spans="2:18" hidden="1" x14ac:dyDescent="0.25">
      <c r="B503" s="5">
        <v>45124</v>
      </c>
      <c r="C503" t="s">
        <v>103</v>
      </c>
      <c r="D503" t="s">
        <v>4</v>
      </c>
      <c r="E503" t="s">
        <v>66</v>
      </c>
      <c r="F503" s="4" t="s">
        <v>276</v>
      </c>
      <c r="G503" t="s">
        <v>275</v>
      </c>
      <c r="H503" s="4" t="s">
        <v>148</v>
      </c>
      <c r="J503" s="8">
        <v>-6</v>
      </c>
      <c r="K503" s="29">
        <v>83600</v>
      </c>
      <c r="L503" s="35">
        <f t="shared" si="36"/>
        <v>-501600</v>
      </c>
      <c r="M503" s="104"/>
      <c r="O503">
        <v>20230085</v>
      </c>
      <c r="P503" t="s">
        <v>187</v>
      </c>
      <c r="R503" t="s">
        <v>138</v>
      </c>
    </row>
    <row r="504" spans="2:18" hidden="1" x14ac:dyDescent="0.25">
      <c r="B504" s="5">
        <v>45121</v>
      </c>
      <c r="C504" t="s">
        <v>103</v>
      </c>
      <c r="D504" t="s">
        <v>0</v>
      </c>
      <c r="E504" t="s">
        <v>66</v>
      </c>
      <c r="F504" s="4" t="s">
        <v>86</v>
      </c>
      <c r="G504" t="s">
        <v>87</v>
      </c>
      <c r="H504" s="4" t="s">
        <v>184</v>
      </c>
      <c r="I504" s="4" t="s">
        <v>182</v>
      </c>
      <c r="J504" s="8">
        <v>-10</v>
      </c>
      <c r="K504" s="29">
        <f>57500*0.9</f>
        <v>51750</v>
      </c>
      <c r="L504" s="17">
        <f t="shared" si="36"/>
        <v>-517500</v>
      </c>
      <c r="O504">
        <v>20230097</v>
      </c>
      <c r="P504" t="s">
        <v>243</v>
      </c>
      <c r="Q504" t="s">
        <v>187</v>
      </c>
      <c r="R504" t="s">
        <v>279</v>
      </c>
    </row>
    <row r="505" spans="2:18" hidden="1" x14ac:dyDescent="0.25">
      <c r="B505" s="5">
        <v>45121</v>
      </c>
      <c r="C505" t="s">
        <v>103</v>
      </c>
      <c r="D505" t="s">
        <v>0</v>
      </c>
      <c r="E505" t="s">
        <v>66</v>
      </c>
      <c r="F505" s="4" t="s">
        <v>75</v>
      </c>
      <c r="G505" t="s">
        <v>76</v>
      </c>
      <c r="H505" s="4" t="s">
        <v>37</v>
      </c>
      <c r="I505" s="4" t="s">
        <v>154</v>
      </c>
      <c r="J505" s="8">
        <v>-2</v>
      </c>
      <c r="K505" s="29">
        <f>57500*0.9</f>
        <v>51750</v>
      </c>
      <c r="L505" s="17">
        <f t="shared" si="36"/>
        <v>-103500</v>
      </c>
      <c r="O505">
        <v>20230097</v>
      </c>
      <c r="P505" t="s">
        <v>243</v>
      </c>
      <c r="Q505" t="s">
        <v>187</v>
      </c>
      <c r="R505" t="s">
        <v>279</v>
      </c>
    </row>
    <row r="506" spans="2:18" hidden="1" x14ac:dyDescent="0.25">
      <c r="B506" s="5">
        <v>45118</v>
      </c>
      <c r="C506" t="s">
        <v>103</v>
      </c>
      <c r="D506" t="s">
        <v>0</v>
      </c>
      <c r="E506" t="s">
        <v>14</v>
      </c>
      <c r="F506" s="4" t="s">
        <v>39</v>
      </c>
      <c r="G506" t="s">
        <v>40</v>
      </c>
      <c r="H506" s="4" t="s">
        <v>41</v>
      </c>
      <c r="I506" s="4" t="s">
        <v>129</v>
      </c>
      <c r="J506" s="8">
        <v>-13</v>
      </c>
      <c r="K506" s="50">
        <v>81594</v>
      </c>
      <c r="L506" s="35">
        <f t="shared" si="36"/>
        <v>-1060722</v>
      </c>
      <c r="M506" s="104"/>
      <c r="O506">
        <v>20230092</v>
      </c>
      <c r="P506" t="s">
        <v>147</v>
      </c>
      <c r="R506" t="s">
        <v>280</v>
      </c>
    </row>
    <row r="507" spans="2:18" hidden="1" x14ac:dyDescent="0.25">
      <c r="B507" s="5">
        <v>45118</v>
      </c>
      <c r="C507" t="s">
        <v>103</v>
      </c>
      <c r="D507" t="s">
        <v>0</v>
      </c>
      <c r="E507" t="s">
        <v>14</v>
      </c>
      <c r="F507" s="4" t="s">
        <v>39</v>
      </c>
      <c r="G507" t="s">
        <v>40</v>
      </c>
      <c r="H507" s="4" t="s">
        <v>41</v>
      </c>
      <c r="I507" s="4" t="s">
        <v>128</v>
      </c>
      <c r="J507" s="8">
        <v>-7</v>
      </c>
      <c r="K507" s="50">
        <v>81594</v>
      </c>
      <c r="L507" s="35">
        <f t="shared" si="36"/>
        <v>-571158</v>
      </c>
      <c r="M507" s="104"/>
      <c r="O507">
        <v>20230092</v>
      </c>
      <c r="P507" t="s">
        <v>147</v>
      </c>
      <c r="R507" t="s">
        <v>280</v>
      </c>
    </row>
    <row r="508" spans="2:18" hidden="1" x14ac:dyDescent="0.25">
      <c r="B508" s="5">
        <v>45121</v>
      </c>
      <c r="C508" t="s">
        <v>103</v>
      </c>
      <c r="D508" t="s">
        <v>0</v>
      </c>
      <c r="E508" t="s">
        <v>66</v>
      </c>
      <c r="F508" s="4" t="s">
        <v>71</v>
      </c>
      <c r="G508" t="s">
        <v>72</v>
      </c>
      <c r="H508" s="4" t="s">
        <v>27</v>
      </c>
      <c r="I508" s="4" t="s">
        <v>218</v>
      </c>
      <c r="J508" s="8">
        <v>-10</v>
      </c>
      <c r="K508" s="29">
        <f>57500*0.9</f>
        <v>51750</v>
      </c>
      <c r="L508" s="17">
        <f t="shared" si="36"/>
        <v>-517500</v>
      </c>
      <c r="O508">
        <v>20230097</v>
      </c>
      <c r="P508" t="s">
        <v>243</v>
      </c>
      <c r="Q508" t="s">
        <v>187</v>
      </c>
      <c r="R508" t="s">
        <v>279</v>
      </c>
    </row>
    <row r="509" spans="2:18" hidden="1" x14ac:dyDescent="0.25">
      <c r="B509" s="5">
        <v>45107</v>
      </c>
      <c r="C509" t="s">
        <v>120</v>
      </c>
      <c r="D509" t="s">
        <v>0</v>
      </c>
      <c r="E509" t="s">
        <v>66</v>
      </c>
      <c r="F509" s="4" t="s">
        <v>78</v>
      </c>
      <c r="G509" t="s">
        <v>79</v>
      </c>
      <c r="H509" s="4" t="s">
        <v>80</v>
      </c>
      <c r="I509" s="4" t="s">
        <v>306</v>
      </c>
      <c r="J509" s="8">
        <v>-100</v>
      </c>
      <c r="K509" s="29">
        <v>51750</v>
      </c>
      <c r="L509" s="17">
        <f t="shared" si="36"/>
        <v>-5175000</v>
      </c>
      <c r="O509"/>
      <c r="P509" t="s">
        <v>227</v>
      </c>
    </row>
    <row r="510" spans="2:18" hidden="1" x14ac:dyDescent="0.25">
      <c r="B510" s="5">
        <v>45131</v>
      </c>
      <c r="C510" t="s">
        <v>20</v>
      </c>
      <c r="D510" t="s">
        <v>0</v>
      </c>
      <c r="E510" t="s">
        <v>14</v>
      </c>
      <c r="F510" s="4" t="s">
        <v>322</v>
      </c>
      <c r="G510" t="s">
        <v>324</v>
      </c>
      <c r="H510" s="4" t="s">
        <v>325</v>
      </c>
      <c r="I510" s="4" t="s">
        <v>326</v>
      </c>
      <c r="J510" s="8">
        <v>10</v>
      </c>
      <c r="K510" s="49">
        <v>1</v>
      </c>
      <c r="L510" s="31">
        <f t="shared" si="36"/>
        <v>10</v>
      </c>
      <c r="M510" s="105" t="s">
        <v>527</v>
      </c>
      <c r="N510" t="s">
        <v>288</v>
      </c>
      <c r="O510"/>
    </row>
    <row r="511" spans="2:18" hidden="1" x14ac:dyDescent="0.25">
      <c r="B511" s="5">
        <v>45131</v>
      </c>
      <c r="C511" t="s">
        <v>20</v>
      </c>
      <c r="D511" t="s">
        <v>0</v>
      </c>
      <c r="E511" t="s">
        <v>14</v>
      </c>
      <c r="F511" s="4" t="s">
        <v>327</v>
      </c>
      <c r="G511" t="s">
        <v>328</v>
      </c>
      <c r="H511" s="4" t="s">
        <v>329</v>
      </c>
      <c r="I511" s="4" t="s">
        <v>330</v>
      </c>
      <c r="J511" s="8">
        <v>10</v>
      </c>
      <c r="K511" s="89">
        <v>18</v>
      </c>
      <c r="L511" s="31">
        <f t="shared" si="36"/>
        <v>180</v>
      </c>
      <c r="M511" s="105" t="s">
        <v>527</v>
      </c>
      <c r="N511" t="s">
        <v>288</v>
      </c>
      <c r="O511"/>
    </row>
    <row r="512" spans="2:18" hidden="1" x14ac:dyDescent="0.25">
      <c r="B512" s="5">
        <v>45134</v>
      </c>
      <c r="C512" t="s">
        <v>121</v>
      </c>
      <c r="D512" t="s">
        <v>0</v>
      </c>
      <c r="E512" t="s">
        <v>66</v>
      </c>
      <c r="F512" s="4" t="s">
        <v>91</v>
      </c>
      <c r="G512" t="s">
        <v>92</v>
      </c>
      <c r="H512" s="4" t="s">
        <v>185</v>
      </c>
      <c r="I512" s="4" t="s">
        <v>183</v>
      </c>
      <c r="J512" s="8">
        <v>-1</v>
      </c>
      <c r="K512" s="29">
        <f>57500*0.9</f>
        <v>51750</v>
      </c>
      <c r="L512" s="17">
        <f t="shared" si="36"/>
        <v>-51750</v>
      </c>
      <c r="O512"/>
      <c r="P512" t="s">
        <v>323</v>
      </c>
      <c r="Q512" t="s">
        <v>124</v>
      </c>
    </row>
    <row r="513" spans="2:18" hidden="1" x14ac:dyDescent="0.25">
      <c r="B513" s="5">
        <v>45134</v>
      </c>
      <c r="C513" t="s">
        <v>121</v>
      </c>
      <c r="D513" t="s">
        <v>0</v>
      </c>
      <c r="E513" t="s">
        <v>66</v>
      </c>
      <c r="F513" s="4" t="s">
        <v>82</v>
      </c>
      <c r="G513" t="s">
        <v>200</v>
      </c>
      <c r="H513" s="4" t="s">
        <v>84</v>
      </c>
      <c r="I513" s="4" t="s">
        <v>205</v>
      </c>
      <c r="J513" s="8">
        <v>-1</v>
      </c>
      <c r="K513" s="29">
        <f>57500*0.9</f>
        <v>51750</v>
      </c>
      <c r="L513" s="17">
        <f t="shared" si="36"/>
        <v>-51750</v>
      </c>
      <c r="O513"/>
      <c r="P513" t="s">
        <v>323</v>
      </c>
      <c r="Q513" t="s">
        <v>124</v>
      </c>
    </row>
    <row r="514" spans="2:18" hidden="1" x14ac:dyDescent="0.25">
      <c r="B514" s="5">
        <v>45107</v>
      </c>
      <c r="C514" t="s">
        <v>120</v>
      </c>
      <c r="D514" t="s">
        <v>0</v>
      </c>
      <c r="E514" t="s">
        <v>66</v>
      </c>
      <c r="F514" s="4" t="s">
        <v>78</v>
      </c>
      <c r="G514" t="s">
        <v>79</v>
      </c>
      <c r="H514" s="4" t="s">
        <v>80</v>
      </c>
      <c r="I514" s="4" t="s">
        <v>307</v>
      </c>
      <c r="J514" s="8">
        <v>-100</v>
      </c>
      <c r="K514" s="29">
        <v>51750</v>
      </c>
      <c r="L514" s="17">
        <f t="shared" si="36"/>
        <v>-5175000</v>
      </c>
      <c r="O514"/>
      <c r="P514" t="s">
        <v>227</v>
      </c>
    </row>
    <row r="515" spans="2:18" hidden="1" x14ac:dyDescent="0.25">
      <c r="B515" s="5">
        <v>45134</v>
      </c>
      <c r="C515" t="s">
        <v>121</v>
      </c>
      <c r="D515" t="s">
        <v>0</v>
      </c>
      <c r="E515" t="s">
        <v>66</v>
      </c>
      <c r="F515" s="4" t="s">
        <v>86</v>
      </c>
      <c r="G515" t="s">
        <v>87</v>
      </c>
      <c r="H515" s="4" t="s">
        <v>184</v>
      </c>
      <c r="I515" s="4" t="s">
        <v>182</v>
      </c>
      <c r="J515" s="8">
        <v>-1</v>
      </c>
      <c r="K515" s="29">
        <f>57500*0.9</f>
        <v>51750</v>
      </c>
      <c r="L515" s="17">
        <f t="shared" si="36"/>
        <v>-51750</v>
      </c>
      <c r="O515"/>
      <c r="P515" t="s">
        <v>323</v>
      </c>
      <c r="Q515" t="s">
        <v>124</v>
      </c>
    </row>
    <row r="516" spans="2:18" hidden="1" x14ac:dyDescent="0.25">
      <c r="B516" s="5">
        <v>45134</v>
      </c>
      <c r="C516" t="s">
        <v>121</v>
      </c>
      <c r="D516" t="s">
        <v>0</v>
      </c>
      <c r="E516" t="s">
        <v>66</v>
      </c>
      <c r="F516" s="4" t="s">
        <v>67</v>
      </c>
      <c r="G516" t="s">
        <v>216</v>
      </c>
      <c r="H516" s="4" t="s">
        <v>69</v>
      </c>
      <c r="I516" s="4" t="s">
        <v>222</v>
      </c>
      <c r="J516" s="8">
        <v>-1</v>
      </c>
      <c r="K516" s="29">
        <f>57500*0.9</f>
        <v>51750</v>
      </c>
      <c r="L516" s="17">
        <f t="shared" si="36"/>
        <v>-51750</v>
      </c>
      <c r="O516"/>
      <c r="P516" t="s">
        <v>323</v>
      </c>
      <c r="Q516" t="s">
        <v>124</v>
      </c>
    </row>
    <row r="517" spans="2:18" hidden="1" x14ac:dyDescent="0.25">
      <c r="B517" s="5">
        <v>45134</v>
      </c>
      <c r="C517" t="s">
        <v>121</v>
      </c>
      <c r="D517" t="s">
        <v>0</v>
      </c>
      <c r="E517" t="s">
        <v>66</v>
      </c>
      <c r="F517" s="4" t="s">
        <v>71</v>
      </c>
      <c r="G517" t="s">
        <v>72</v>
      </c>
      <c r="H517" s="4" t="s">
        <v>27</v>
      </c>
      <c r="I517" s="4" t="s">
        <v>221</v>
      </c>
      <c r="J517" s="8">
        <v>-1</v>
      </c>
      <c r="K517" s="29">
        <f>57500*0.9</f>
        <v>51750</v>
      </c>
      <c r="L517" s="17">
        <f t="shared" si="36"/>
        <v>-51750</v>
      </c>
      <c r="O517"/>
      <c r="P517" t="s">
        <v>323</v>
      </c>
      <c r="Q517" t="s">
        <v>124</v>
      </c>
    </row>
    <row r="518" spans="2:18" hidden="1" x14ac:dyDescent="0.25">
      <c r="B518" s="5">
        <v>45134</v>
      </c>
      <c r="C518" t="s">
        <v>121</v>
      </c>
      <c r="D518" t="s">
        <v>0</v>
      </c>
      <c r="E518" t="s">
        <v>66</v>
      </c>
      <c r="F518" s="4" t="s">
        <v>75</v>
      </c>
      <c r="G518" t="s">
        <v>76</v>
      </c>
      <c r="H518" s="4" t="s">
        <v>37</v>
      </c>
      <c r="I518" s="4" t="s">
        <v>204</v>
      </c>
      <c r="J518" s="8">
        <v>-1</v>
      </c>
      <c r="K518" s="29">
        <f>57500*0.9</f>
        <v>51750</v>
      </c>
      <c r="L518" s="17">
        <f t="shared" ref="L518:L535" si="37">+J518*K518</f>
        <v>-51750</v>
      </c>
      <c r="O518"/>
      <c r="P518" t="s">
        <v>323</v>
      </c>
      <c r="Q518" t="s">
        <v>124</v>
      </c>
    </row>
    <row r="519" spans="2:18" hidden="1" x14ac:dyDescent="0.25">
      <c r="B519" s="5">
        <v>45118</v>
      </c>
      <c r="C519" t="s">
        <v>103</v>
      </c>
      <c r="D519" t="s">
        <v>0</v>
      </c>
      <c r="E519" t="s">
        <v>14</v>
      </c>
      <c r="F519" s="3" t="s">
        <v>39</v>
      </c>
      <c r="G519" t="s">
        <v>40</v>
      </c>
      <c r="H519" s="4" t="s">
        <v>41</v>
      </c>
      <c r="I519" s="4" t="s">
        <v>128</v>
      </c>
      <c r="J519" s="8">
        <v>-22</v>
      </c>
      <c r="K519" s="50">
        <v>81594</v>
      </c>
      <c r="L519" s="35">
        <f t="shared" si="37"/>
        <v>-1795068</v>
      </c>
      <c r="M519" s="104"/>
      <c r="O519">
        <v>20230095</v>
      </c>
      <c r="P519" t="s">
        <v>232</v>
      </c>
      <c r="R519" t="s">
        <v>280</v>
      </c>
    </row>
    <row r="520" spans="2:18" hidden="1" x14ac:dyDescent="0.25">
      <c r="B520" s="5">
        <v>45134</v>
      </c>
      <c r="C520" t="s">
        <v>121</v>
      </c>
      <c r="D520" t="s">
        <v>4</v>
      </c>
      <c r="E520" t="s">
        <v>66</v>
      </c>
      <c r="F520" s="4" t="s">
        <v>274</v>
      </c>
      <c r="G520" t="s">
        <v>273</v>
      </c>
      <c r="H520" s="4" t="s">
        <v>271</v>
      </c>
      <c r="I520" s="4">
        <v>50360</v>
      </c>
      <c r="J520" s="8">
        <v>-1</v>
      </c>
      <c r="K520" s="29">
        <v>145000</v>
      </c>
      <c r="L520" s="17">
        <f t="shared" si="37"/>
        <v>-145000</v>
      </c>
      <c r="O520"/>
      <c r="P520" t="s">
        <v>323</v>
      </c>
      <c r="Q520" t="s">
        <v>124</v>
      </c>
    </row>
    <row r="521" spans="2:18" hidden="1" x14ac:dyDescent="0.25">
      <c r="B521" s="5">
        <v>45134</v>
      </c>
      <c r="C521" t="s">
        <v>121</v>
      </c>
      <c r="D521" t="s">
        <v>4</v>
      </c>
      <c r="E521" t="s">
        <v>66</v>
      </c>
      <c r="F521" s="4" t="s">
        <v>102</v>
      </c>
      <c r="G521" t="s">
        <v>101</v>
      </c>
      <c r="H521" s="4" t="s">
        <v>107</v>
      </c>
      <c r="I521" s="4">
        <v>50362</v>
      </c>
      <c r="J521" s="8">
        <v>-5</v>
      </c>
      <c r="K521" s="29">
        <f>86000*1.19</f>
        <v>102340</v>
      </c>
      <c r="L521" s="17">
        <f t="shared" si="37"/>
        <v>-511700</v>
      </c>
      <c r="O521"/>
      <c r="P521" t="s">
        <v>323</v>
      </c>
      <c r="Q521" t="s">
        <v>124</v>
      </c>
    </row>
    <row r="522" spans="2:18" hidden="1" x14ac:dyDescent="0.25">
      <c r="B522" s="5">
        <v>45134</v>
      </c>
      <c r="C522" t="s">
        <v>121</v>
      </c>
      <c r="D522" t="s">
        <v>4</v>
      </c>
      <c r="E522" t="s">
        <v>66</v>
      </c>
      <c r="F522" s="4" t="s">
        <v>96</v>
      </c>
      <c r="G522" t="s">
        <v>95</v>
      </c>
      <c r="H522" s="4" t="s">
        <v>106</v>
      </c>
      <c r="I522" s="4">
        <v>50359</v>
      </c>
      <c r="J522" s="8">
        <v>-6</v>
      </c>
      <c r="K522" s="29">
        <f>544000*1.19</f>
        <v>647360</v>
      </c>
      <c r="L522" s="17">
        <f t="shared" si="37"/>
        <v>-3884160</v>
      </c>
      <c r="O522"/>
      <c r="P522" t="s">
        <v>323</v>
      </c>
      <c r="Q522" t="s">
        <v>124</v>
      </c>
    </row>
    <row r="523" spans="2:18" hidden="1" x14ac:dyDescent="0.25">
      <c r="B523" s="5">
        <v>45134</v>
      </c>
      <c r="C523" t="s">
        <v>121</v>
      </c>
      <c r="D523" t="s">
        <v>4</v>
      </c>
      <c r="E523" t="s">
        <v>66</v>
      </c>
      <c r="F523" s="4" t="s">
        <v>276</v>
      </c>
      <c r="G523" t="s">
        <v>275</v>
      </c>
      <c r="H523" s="4" t="s">
        <v>148</v>
      </c>
      <c r="J523" s="8">
        <v>-1</v>
      </c>
      <c r="K523" s="29">
        <v>83600</v>
      </c>
      <c r="L523" s="17">
        <f t="shared" si="37"/>
        <v>-83600</v>
      </c>
      <c r="O523"/>
      <c r="P523" t="s">
        <v>323</v>
      </c>
      <c r="Q523" t="s">
        <v>124</v>
      </c>
    </row>
    <row r="524" spans="2:18" hidden="1" x14ac:dyDescent="0.25">
      <c r="B524" s="5">
        <v>45138</v>
      </c>
      <c r="C524" t="s">
        <v>121</v>
      </c>
      <c r="D524" t="s">
        <v>0</v>
      </c>
      <c r="E524" t="s">
        <v>66</v>
      </c>
      <c r="F524" s="4" t="s">
        <v>91</v>
      </c>
      <c r="G524" t="s">
        <v>92</v>
      </c>
      <c r="H524" s="4" t="s">
        <v>185</v>
      </c>
      <c r="I524" s="4" t="s">
        <v>183</v>
      </c>
      <c r="J524" s="8">
        <v>-1</v>
      </c>
      <c r="K524" s="29">
        <f t="shared" ref="K524:K531" si="38">57500*0.9</f>
        <v>51750</v>
      </c>
      <c r="L524" s="17">
        <f t="shared" si="37"/>
        <v>-51750</v>
      </c>
      <c r="O524"/>
      <c r="P524" t="s">
        <v>323</v>
      </c>
      <c r="Q524" t="s">
        <v>124</v>
      </c>
    </row>
    <row r="525" spans="2:18" hidden="1" x14ac:dyDescent="0.25">
      <c r="B525" s="5">
        <v>45138</v>
      </c>
      <c r="C525" t="s">
        <v>121</v>
      </c>
      <c r="D525" t="s">
        <v>0</v>
      </c>
      <c r="E525" t="s">
        <v>66</v>
      </c>
      <c r="F525" s="4" t="s">
        <v>82</v>
      </c>
      <c r="G525" t="s">
        <v>200</v>
      </c>
      <c r="H525" s="4" t="s">
        <v>84</v>
      </c>
      <c r="I525" s="4" t="s">
        <v>205</v>
      </c>
      <c r="J525" s="8">
        <v>1</v>
      </c>
      <c r="K525" s="29">
        <f t="shared" si="38"/>
        <v>51750</v>
      </c>
      <c r="L525" s="17">
        <f t="shared" si="37"/>
        <v>51750</v>
      </c>
      <c r="O525"/>
      <c r="P525" t="s">
        <v>323</v>
      </c>
      <c r="Q525" t="s">
        <v>124</v>
      </c>
    </row>
    <row r="526" spans="2:18" hidden="1" x14ac:dyDescent="0.25">
      <c r="B526" s="5">
        <v>45121</v>
      </c>
      <c r="C526" t="s">
        <v>103</v>
      </c>
      <c r="D526" t="s">
        <v>0</v>
      </c>
      <c r="E526" t="s">
        <v>66</v>
      </c>
      <c r="F526" s="4" t="s">
        <v>78</v>
      </c>
      <c r="G526" t="s">
        <v>79</v>
      </c>
      <c r="H526" s="4" t="s">
        <v>80</v>
      </c>
      <c r="I526" s="4" t="s">
        <v>174</v>
      </c>
      <c r="J526" s="8">
        <v>-10</v>
      </c>
      <c r="K526" s="29">
        <f t="shared" si="38"/>
        <v>51750</v>
      </c>
      <c r="L526" s="17">
        <f t="shared" si="37"/>
        <v>-517500</v>
      </c>
      <c r="O526">
        <v>20230097</v>
      </c>
      <c r="P526" t="s">
        <v>243</v>
      </c>
      <c r="Q526" t="s">
        <v>187</v>
      </c>
      <c r="R526" t="s">
        <v>279</v>
      </c>
    </row>
    <row r="527" spans="2:18" hidden="1" x14ac:dyDescent="0.25">
      <c r="B527" s="5">
        <v>45138</v>
      </c>
      <c r="C527" t="s">
        <v>121</v>
      </c>
      <c r="D527" t="s">
        <v>0</v>
      </c>
      <c r="E527" t="s">
        <v>66</v>
      </c>
      <c r="F527" s="4" t="s">
        <v>86</v>
      </c>
      <c r="G527" t="s">
        <v>87</v>
      </c>
      <c r="H527" s="4" t="s">
        <v>184</v>
      </c>
      <c r="I527" s="4" t="s">
        <v>182</v>
      </c>
      <c r="J527" s="8">
        <v>1</v>
      </c>
      <c r="K527" s="29">
        <f t="shared" si="38"/>
        <v>51750</v>
      </c>
      <c r="L527" s="17">
        <f t="shared" si="37"/>
        <v>51750</v>
      </c>
      <c r="O527"/>
      <c r="P527" t="s">
        <v>323</v>
      </c>
      <c r="Q527" t="s">
        <v>124</v>
      </c>
    </row>
    <row r="528" spans="2:18" hidden="1" x14ac:dyDescent="0.25">
      <c r="B528" s="5">
        <v>45138</v>
      </c>
      <c r="C528" t="s">
        <v>121</v>
      </c>
      <c r="D528" t="s">
        <v>0</v>
      </c>
      <c r="E528" t="s">
        <v>66</v>
      </c>
      <c r="F528" s="4" t="s">
        <v>67</v>
      </c>
      <c r="G528" t="s">
        <v>216</v>
      </c>
      <c r="H528" s="4" t="s">
        <v>69</v>
      </c>
      <c r="I528" s="4" t="s">
        <v>222</v>
      </c>
      <c r="J528" s="8">
        <v>1</v>
      </c>
      <c r="K528" s="29">
        <f t="shared" si="38"/>
        <v>51750</v>
      </c>
      <c r="L528" s="17">
        <f t="shared" si="37"/>
        <v>51750</v>
      </c>
      <c r="O528"/>
      <c r="P528" t="s">
        <v>323</v>
      </c>
      <c r="Q528" t="s">
        <v>124</v>
      </c>
    </row>
    <row r="529" spans="2:18" hidden="1" x14ac:dyDescent="0.25">
      <c r="B529" s="5">
        <v>45138</v>
      </c>
      <c r="C529" t="s">
        <v>121</v>
      </c>
      <c r="D529" t="s">
        <v>0</v>
      </c>
      <c r="E529" t="s">
        <v>66</v>
      </c>
      <c r="F529" s="4" t="s">
        <v>71</v>
      </c>
      <c r="G529" t="s">
        <v>72</v>
      </c>
      <c r="H529" s="4" t="s">
        <v>27</v>
      </c>
      <c r="I529" s="4" t="s">
        <v>221</v>
      </c>
      <c r="J529" s="8">
        <v>1</v>
      </c>
      <c r="K529" s="29">
        <f t="shared" si="38"/>
        <v>51750</v>
      </c>
      <c r="L529" s="17">
        <f t="shared" si="37"/>
        <v>51750</v>
      </c>
      <c r="O529"/>
      <c r="P529" t="s">
        <v>323</v>
      </c>
      <c r="Q529" t="s">
        <v>124</v>
      </c>
    </row>
    <row r="530" spans="2:18" hidden="1" x14ac:dyDescent="0.25">
      <c r="B530" s="5">
        <v>45138</v>
      </c>
      <c r="C530" t="s">
        <v>121</v>
      </c>
      <c r="D530" t="s">
        <v>0</v>
      </c>
      <c r="E530" t="s">
        <v>66</v>
      </c>
      <c r="F530" s="4" t="s">
        <v>75</v>
      </c>
      <c r="G530" t="s">
        <v>76</v>
      </c>
      <c r="H530" s="4" t="s">
        <v>37</v>
      </c>
      <c r="I530" s="4" t="s">
        <v>204</v>
      </c>
      <c r="J530" s="8">
        <v>1</v>
      </c>
      <c r="K530" s="29">
        <f t="shared" si="38"/>
        <v>51750</v>
      </c>
      <c r="L530" s="17">
        <f t="shared" si="37"/>
        <v>51750</v>
      </c>
      <c r="O530"/>
      <c r="P530" t="s">
        <v>323</v>
      </c>
      <c r="Q530" t="s">
        <v>124</v>
      </c>
    </row>
    <row r="531" spans="2:18" hidden="1" x14ac:dyDescent="0.25">
      <c r="B531" s="5">
        <v>45121</v>
      </c>
      <c r="C531" t="s">
        <v>103</v>
      </c>
      <c r="D531" t="s">
        <v>0</v>
      </c>
      <c r="E531" t="s">
        <v>66</v>
      </c>
      <c r="F531" s="4" t="s">
        <v>139</v>
      </c>
      <c r="G531" t="s">
        <v>140</v>
      </c>
      <c r="H531" s="4" t="s">
        <v>141</v>
      </c>
      <c r="I531" s="4" t="s">
        <v>246</v>
      </c>
      <c r="J531" s="8">
        <v>-2</v>
      </c>
      <c r="K531" s="29">
        <f t="shared" si="38"/>
        <v>51750</v>
      </c>
      <c r="L531" s="17">
        <f t="shared" si="37"/>
        <v>-103500</v>
      </c>
      <c r="O531">
        <v>20230097</v>
      </c>
      <c r="P531" t="s">
        <v>243</v>
      </c>
      <c r="Q531" t="s">
        <v>187</v>
      </c>
      <c r="R531" t="s">
        <v>279</v>
      </c>
    </row>
    <row r="532" spans="2:18" hidden="1" x14ac:dyDescent="0.25">
      <c r="B532" s="5">
        <v>45138</v>
      </c>
      <c r="C532" t="s">
        <v>121</v>
      </c>
      <c r="D532" t="s">
        <v>4</v>
      </c>
      <c r="E532" t="s">
        <v>66</v>
      </c>
      <c r="F532" s="4" t="s">
        <v>274</v>
      </c>
      <c r="G532" t="s">
        <v>273</v>
      </c>
      <c r="H532" s="4" t="s">
        <v>271</v>
      </c>
      <c r="I532" s="4">
        <v>50360</v>
      </c>
      <c r="J532" s="8">
        <v>-1</v>
      </c>
      <c r="K532" s="29">
        <v>145000</v>
      </c>
      <c r="L532" s="17">
        <f t="shared" si="37"/>
        <v>-145000</v>
      </c>
      <c r="O532"/>
      <c r="P532" t="s">
        <v>323</v>
      </c>
      <c r="Q532" t="s">
        <v>124</v>
      </c>
    </row>
    <row r="533" spans="2:18" hidden="1" x14ac:dyDescent="0.25">
      <c r="B533" s="5">
        <v>45138</v>
      </c>
      <c r="C533" t="s">
        <v>121</v>
      </c>
      <c r="D533" t="s">
        <v>4</v>
      </c>
      <c r="E533" t="s">
        <v>66</v>
      </c>
      <c r="F533" s="4" t="s">
        <v>102</v>
      </c>
      <c r="G533" t="s">
        <v>101</v>
      </c>
      <c r="H533" s="4" t="s">
        <v>107</v>
      </c>
      <c r="I533" s="4">
        <v>50362</v>
      </c>
      <c r="J533" s="8">
        <v>-5</v>
      </c>
      <c r="K533" s="29">
        <f>86000*1.19</f>
        <v>102340</v>
      </c>
      <c r="L533" s="17">
        <f t="shared" si="37"/>
        <v>-511700</v>
      </c>
      <c r="O533"/>
      <c r="P533" t="s">
        <v>323</v>
      </c>
      <c r="Q533" t="s">
        <v>124</v>
      </c>
    </row>
    <row r="534" spans="2:18" hidden="1" x14ac:dyDescent="0.25">
      <c r="B534" s="5">
        <v>45138</v>
      </c>
      <c r="C534" t="s">
        <v>121</v>
      </c>
      <c r="D534" t="s">
        <v>4</v>
      </c>
      <c r="E534" t="s">
        <v>66</v>
      </c>
      <c r="F534" s="4" t="s">
        <v>96</v>
      </c>
      <c r="G534" t="s">
        <v>95</v>
      </c>
      <c r="H534" s="4" t="s">
        <v>106</v>
      </c>
      <c r="I534" s="4">
        <v>50359</v>
      </c>
      <c r="J534" s="8">
        <v>-6</v>
      </c>
      <c r="K534" s="29">
        <f>544000*1.19</f>
        <v>647360</v>
      </c>
      <c r="L534" s="17">
        <f t="shared" si="37"/>
        <v>-3884160</v>
      </c>
      <c r="O534"/>
      <c r="P534" t="s">
        <v>671</v>
      </c>
      <c r="Q534" t="s">
        <v>124</v>
      </c>
    </row>
    <row r="535" spans="2:18" hidden="1" x14ac:dyDescent="0.25">
      <c r="B535" s="5">
        <v>45138</v>
      </c>
      <c r="C535" t="s">
        <v>121</v>
      </c>
      <c r="D535" t="s">
        <v>4</v>
      </c>
      <c r="E535" t="s">
        <v>66</v>
      </c>
      <c r="F535" s="4" t="s">
        <v>276</v>
      </c>
      <c r="G535" t="s">
        <v>275</v>
      </c>
      <c r="H535" s="4" t="s">
        <v>148</v>
      </c>
      <c r="J535" s="8">
        <v>3</v>
      </c>
      <c r="K535" s="29">
        <v>83600</v>
      </c>
      <c r="L535" s="17">
        <f t="shared" si="37"/>
        <v>250800</v>
      </c>
      <c r="O535"/>
      <c r="P535" t="s">
        <v>323</v>
      </c>
      <c r="Q535" t="s">
        <v>124</v>
      </c>
    </row>
    <row r="536" spans="2:18" hidden="1" x14ac:dyDescent="0.25">
      <c r="B536" s="5">
        <v>45148</v>
      </c>
      <c r="C536" t="s">
        <v>121</v>
      </c>
      <c r="D536" t="s">
        <v>0</v>
      </c>
      <c r="E536" t="s">
        <v>14</v>
      </c>
      <c r="F536" s="4" t="s">
        <v>54</v>
      </c>
      <c r="G536" t="s">
        <v>55</v>
      </c>
      <c r="H536" s="4" t="s">
        <v>56</v>
      </c>
      <c r="I536" s="4" t="s">
        <v>331</v>
      </c>
      <c r="J536" s="8">
        <v>4</v>
      </c>
      <c r="K536" s="29">
        <v>88882</v>
      </c>
      <c r="L536" s="35">
        <f t="shared" ref="L536:L541" si="39">+J553*K536</f>
        <v>8888200</v>
      </c>
      <c r="M536" s="104" t="s">
        <v>529</v>
      </c>
      <c r="O536"/>
      <c r="P536" t="s">
        <v>332</v>
      </c>
      <c r="Q536" t="s">
        <v>132</v>
      </c>
    </row>
    <row r="537" spans="2:18" hidden="1" x14ac:dyDescent="0.25">
      <c r="B537" s="5">
        <v>45148</v>
      </c>
      <c r="C537" t="s">
        <v>121</v>
      </c>
      <c r="D537" t="s">
        <v>0</v>
      </c>
      <c r="E537" t="s">
        <v>14</v>
      </c>
      <c r="F537" s="4" t="s">
        <v>54</v>
      </c>
      <c r="G537" t="s">
        <v>55</v>
      </c>
      <c r="H537" s="4" t="s">
        <v>56</v>
      </c>
      <c r="I537" s="4" t="s">
        <v>134</v>
      </c>
      <c r="J537" s="8">
        <v>2</v>
      </c>
      <c r="K537" s="29">
        <v>84287.164444444439</v>
      </c>
      <c r="L537" s="35">
        <f t="shared" si="39"/>
        <v>9271588.0888888892</v>
      </c>
      <c r="M537" s="104" t="s">
        <v>529</v>
      </c>
      <c r="O537"/>
      <c r="P537" t="s">
        <v>332</v>
      </c>
      <c r="Q537" t="s">
        <v>132</v>
      </c>
    </row>
    <row r="538" spans="2:18" hidden="1" x14ac:dyDescent="0.25">
      <c r="B538" s="5">
        <v>45148</v>
      </c>
      <c r="C538" t="s">
        <v>121</v>
      </c>
      <c r="D538" t="s">
        <v>0</v>
      </c>
      <c r="E538" t="s">
        <v>14</v>
      </c>
      <c r="F538" s="4" t="s">
        <v>54</v>
      </c>
      <c r="G538" t="s">
        <v>55</v>
      </c>
      <c r="H538" s="4" t="s">
        <v>56</v>
      </c>
      <c r="I538" s="4" t="s">
        <v>195</v>
      </c>
      <c r="J538" s="8">
        <v>1</v>
      </c>
      <c r="K538" s="29">
        <v>104905</v>
      </c>
      <c r="L538" s="35">
        <f t="shared" si="39"/>
        <v>10490500</v>
      </c>
      <c r="M538" s="104" t="s">
        <v>529</v>
      </c>
      <c r="O538"/>
      <c r="P538" t="s">
        <v>332</v>
      </c>
      <c r="Q538" t="s">
        <v>132</v>
      </c>
    </row>
    <row r="539" spans="2:18" hidden="1" x14ac:dyDescent="0.25">
      <c r="B539" s="5">
        <v>45148</v>
      </c>
      <c r="C539" t="s">
        <v>103</v>
      </c>
      <c r="D539" t="s">
        <v>0</v>
      </c>
      <c r="E539" t="s">
        <v>14</v>
      </c>
      <c r="F539" s="4" t="s">
        <v>54</v>
      </c>
      <c r="G539" t="s">
        <v>55</v>
      </c>
      <c r="H539" s="4" t="s">
        <v>56</v>
      </c>
      <c r="I539" s="4" t="s">
        <v>331</v>
      </c>
      <c r="J539" s="8">
        <v>-4</v>
      </c>
      <c r="K539" s="29">
        <v>88882</v>
      </c>
      <c r="L539" s="35">
        <f t="shared" si="39"/>
        <v>-622174</v>
      </c>
      <c r="M539" s="104" t="s">
        <v>529</v>
      </c>
      <c r="O539">
        <v>20230105</v>
      </c>
      <c r="P539" t="s">
        <v>236</v>
      </c>
      <c r="R539" t="s">
        <v>280</v>
      </c>
    </row>
    <row r="540" spans="2:18" hidden="1" x14ac:dyDescent="0.25">
      <c r="B540" s="5">
        <v>45148</v>
      </c>
      <c r="C540" t="s">
        <v>103</v>
      </c>
      <c r="D540" t="s">
        <v>0</v>
      </c>
      <c r="E540" t="s">
        <v>14</v>
      </c>
      <c r="F540" s="4" t="s">
        <v>54</v>
      </c>
      <c r="G540" t="s">
        <v>55</v>
      </c>
      <c r="H540" s="4" t="s">
        <v>56</v>
      </c>
      <c r="I540" s="4" t="s">
        <v>134</v>
      </c>
      <c r="J540" s="8">
        <v>-2</v>
      </c>
      <c r="K540" s="29">
        <v>84287.164444444439</v>
      </c>
      <c r="L540" s="35">
        <f t="shared" si="39"/>
        <v>-84287.164444444439</v>
      </c>
      <c r="M540" s="104" t="s">
        <v>529</v>
      </c>
      <c r="O540">
        <v>20230105</v>
      </c>
      <c r="P540" t="s">
        <v>236</v>
      </c>
      <c r="R540" t="s">
        <v>280</v>
      </c>
    </row>
    <row r="541" spans="2:18" hidden="1" x14ac:dyDescent="0.25">
      <c r="B541" s="5">
        <v>45148</v>
      </c>
      <c r="C541" t="s">
        <v>103</v>
      </c>
      <c r="D541" t="s">
        <v>0</v>
      </c>
      <c r="E541" t="s">
        <v>14</v>
      </c>
      <c r="F541" s="4" t="s">
        <v>54</v>
      </c>
      <c r="G541" t="s">
        <v>55</v>
      </c>
      <c r="H541" s="4" t="s">
        <v>56</v>
      </c>
      <c r="I541" s="4" t="s">
        <v>195</v>
      </c>
      <c r="J541" s="8">
        <v>-1</v>
      </c>
      <c r="K541" s="29">
        <v>104905</v>
      </c>
      <c r="L541" s="35">
        <f t="shared" si="39"/>
        <v>-524525</v>
      </c>
      <c r="M541" s="104" t="s">
        <v>529</v>
      </c>
      <c r="O541">
        <v>20230105</v>
      </c>
      <c r="P541" t="s">
        <v>236</v>
      </c>
      <c r="R541" t="s">
        <v>280</v>
      </c>
    </row>
    <row r="542" spans="2:18" hidden="1" x14ac:dyDescent="0.25">
      <c r="B542" s="5">
        <v>45121</v>
      </c>
      <c r="C542" t="s">
        <v>103</v>
      </c>
      <c r="D542" t="s">
        <v>0</v>
      </c>
      <c r="E542" t="s">
        <v>66</v>
      </c>
      <c r="F542" s="4" t="s">
        <v>139</v>
      </c>
      <c r="G542" t="s">
        <v>140</v>
      </c>
      <c r="H542" s="4" t="s">
        <v>141</v>
      </c>
      <c r="I542" s="4" t="s">
        <v>173</v>
      </c>
      <c r="J542" s="8">
        <v>-3</v>
      </c>
      <c r="K542" s="29">
        <f>57500*0.9</f>
        <v>51750</v>
      </c>
      <c r="L542" s="17">
        <f t="shared" ref="L542:L573" si="40">+J542*K542</f>
        <v>-155250</v>
      </c>
      <c r="O542">
        <v>20230097</v>
      </c>
      <c r="P542" t="s">
        <v>243</v>
      </c>
      <c r="Q542" t="s">
        <v>187</v>
      </c>
      <c r="R542" t="s">
        <v>279</v>
      </c>
    </row>
    <row r="543" spans="2:18" hidden="1" x14ac:dyDescent="0.25">
      <c r="B543" s="5">
        <v>45064</v>
      </c>
      <c r="C543" t="s">
        <v>103</v>
      </c>
      <c r="D543" t="s">
        <v>0</v>
      </c>
      <c r="E543" t="s">
        <v>14</v>
      </c>
      <c r="F543" s="4" t="s">
        <v>42</v>
      </c>
      <c r="G543" t="s">
        <v>43</v>
      </c>
      <c r="H543" s="4" t="s">
        <v>44</v>
      </c>
      <c r="I543" s="4" t="s">
        <v>194</v>
      </c>
      <c r="J543" s="8">
        <v>-5</v>
      </c>
      <c r="K543" s="50">
        <v>81594</v>
      </c>
      <c r="L543" s="17">
        <f t="shared" si="40"/>
        <v>-407970</v>
      </c>
      <c r="O543">
        <v>20230077</v>
      </c>
      <c r="P543" t="s">
        <v>136</v>
      </c>
      <c r="R543" t="s">
        <v>279</v>
      </c>
    </row>
    <row r="544" spans="2:18" hidden="1" x14ac:dyDescent="0.25">
      <c r="B544" s="5">
        <v>45149</v>
      </c>
      <c r="C544" t="s">
        <v>63</v>
      </c>
      <c r="D544" t="s">
        <v>0</v>
      </c>
      <c r="E544" t="s">
        <v>14</v>
      </c>
      <c r="F544" s="4" t="s">
        <v>322</v>
      </c>
      <c r="G544" t="s">
        <v>324</v>
      </c>
      <c r="H544" s="4" t="s">
        <v>325</v>
      </c>
      <c r="I544" s="4" t="s">
        <v>326</v>
      </c>
      <c r="J544" s="8">
        <v>5</v>
      </c>
      <c r="K544" s="49">
        <v>1</v>
      </c>
      <c r="L544" s="35">
        <f t="shared" si="40"/>
        <v>5</v>
      </c>
      <c r="M544" s="104" t="s">
        <v>527</v>
      </c>
      <c r="N544" t="s">
        <v>368</v>
      </c>
      <c r="O544"/>
    </row>
    <row r="545" spans="2:18" hidden="1" x14ac:dyDescent="0.25">
      <c r="B545" s="5">
        <v>45149</v>
      </c>
      <c r="C545" t="s">
        <v>63</v>
      </c>
      <c r="D545" t="s">
        <v>0</v>
      </c>
      <c r="E545" t="s">
        <v>14</v>
      </c>
      <c r="F545" s="4" t="s">
        <v>25</v>
      </c>
      <c r="G545" t="s">
        <v>26</v>
      </c>
      <c r="H545" s="4" t="s">
        <v>27</v>
      </c>
      <c r="I545" s="4" t="s">
        <v>333</v>
      </c>
      <c r="J545" s="8">
        <v>50</v>
      </c>
      <c r="K545" s="29">
        <v>69131</v>
      </c>
      <c r="L545" s="35">
        <f t="shared" si="40"/>
        <v>3456550</v>
      </c>
      <c r="M545" s="104"/>
      <c r="N545" t="s">
        <v>368</v>
      </c>
      <c r="O545"/>
    </row>
    <row r="546" spans="2:18" hidden="1" x14ac:dyDescent="0.25">
      <c r="B546" s="5">
        <v>45149</v>
      </c>
      <c r="C546" t="s">
        <v>63</v>
      </c>
      <c r="D546" t="s">
        <v>0</v>
      </c>
      <c r="E546" t="s">
        <v>14</v>
      </c>
      <c r="F546" s="4" t="s">
        <v>35</v>
      </c>
      <c r="G546" t="s">
        <v>36</v>
      </c>
      <c r="H546" s="4" t="s">
        <v>37</v>
      </c>
      <c r="I546" s="4" t="s">
        <v>334</v>
      </c>
      <c r="J546" s="8">
        <v>60</v>
      </c>
      <c r="K546" s="29">
        <v>69131</v>
      </c>
      <c r="L546" s="35">
        <f t="shared" si="40"/>
        <v>4147860</v>
      </c>
      <c r="M546" s="104"/>
      <c r="N546" t="s">
        <v>368</v>
      </c>
      <c r="O546"/>
    </row>
    <row r="547" spans="2:18" hidden="1" x14ac:dyDescent="0.25">
      <c r="B547" s="5">
        <v>45134</v>
      </c>
      <c r="C547" t="s">
        <v>121</v>
      </c>
      <c r="D547" t="s">
        <v>0</v>
      </c>
      <c r="E547" t="s">
        <v>66</v>
      </c>
      <c r="F547" s="4" t="s">
        <v>139</v>
      </c>
      <c r="G547" t="s">
        <v>140</v>
      </c>
      <c r="H547" s="4" t="s">
        <v>141</v>
      </c>
      <c r="I547" s="4" t="s">
        <v>211</v>
      </c>
      <c r="J547" s="8">
        <v>-1</v>
      </c>
      <c r="K547" s="29">
        <f>57500*0.9</f>
        <v>51750</v>
      </c>
      <c r="L547" s="17">
        <f t="shared" si="40"/>
        <v>-51750</v>
      </c>
      <c r="O547"/>
      <c r="P547" t="s">
        <v>323</v>
      </c>
      <c r="Q547" t="s">
        <v>124</v>
      </c>
    </row>
    <row r="548" spans="2:18" hidden="1" x14ac:dyDescent="0.25">
      <c r="B548" s="5">
        <v>45075</v>
      </c>
      <c r="C548" t="s">
        <v>103</v>
      </c>
      <c r="D548" t="s">
        <v>0</v>
      </c>
      <c r="E548" t="s">
        <v>14</v>
      </c>
      <c r="F548" s="4" t="s">
        <v>42</v>
      </c>
      <c r="G548" t="s">
        <v>43</v>
      </c>
      <c r="H548" s="4" t="s">
        <v>44</v>
      </c>
      <c r="I548" s="4" t="s">
        <v>194</v>
      </c>
      <c r="J548" s="8">
        <v>-20</v>
      </c>
      <c r="K548" s="50">
        <v>81594</v>
      </c>
      <c r="L548" s="35">
        <f t="shared" si="40"/>
        <v>-1631880</v>
      </c>
      <c r="M548" s="104"/>
      <c r="O548">
        <v>20230080</v>
      </c>
      <c r="P548" t="s">
        <v>147</v>
      </c>
      <c r="R548" t="s">
        <v>280</v>
      </c>
    </row>
    <row r="549" spans="2:18" hidden="1" x14ac:dyDescent="0.25">
      <c r="B549" s="5">
        <v>45092</v>
      </c>
      <c r="C549" t="s">
        <v>103</v>
      </c>
      <c r="D549" t="s">
        <v>0</v>
      </c>
      <c r="E549" t="s">
        <v>14</v>
      </c>
      <c r="F549" s="4" t="s">
        <v>42</v>
      </c>
      <c r="G549" t="s">
        <v>43</v>
      </c>
      <c r="H549" s="4" t="s">
        <v>44</v>
      </c>
      <c r="I549" s="4" t="s">
        <v>194</v>
      </c>
      <c r="J549" s="8">
        <v>-24</v>
      </c>
      <c r="K549" s="50">
        <v>81594</v>
      </c>
      <c r="L549" s="35">
        <f t="shared" si="40"/>
        <v>-1958256</v>
      </c>
      <c r="M549" s="104"/>
      <c r="O549">
        <v>20230083</v>
      </c>
      <c r="P549" t="s">
        <v>234</v>
      </c>
      <c r="R549" t="s">
        <v>280</v>
      </c>
    </row>
    <row r="550" spans="2:18" hidden="1" x14ac:dyDescent="0.25">
      <c r="B550" s="5">
        <v>45118</v>
      </c>
      <c r="C550" t="s">
        <v>103</v>
      </c>
      <c r="D550" t="s">
        <v>0</v>
      </c>
      <c r="E550" t="s">
        <v>14</v>
      </c>
      <c r="F550" s="4" t="s">
        <v>42</v>
      </c>
      <c r="G550" t="s">
        <v>43</v>
      </c>
      <c r="H550" s="4" t="s">
        <v>44</v>
      </c>
      <c r="I550" s="4" t="s">
        <v>194</v>
      </c>
      <c r="J550" s="8">
        <v>-20</v>
      </c>
      <c r="K550" s="50">
        <v>81594</v>
      </c>
      <c r="L550" s="35">
        <f t="shared" si="40"/>
        <v>-1631880</v>
      </c>
      <c r="M550" s="104"/>
      <c r="O550">
        <v>20230092</v>
      </c>
      <c r="P550" t="s">
        <v>147</v>
      </c>
      <c r="R550" t="s">
        <v>280</v>
      </c>
    </row>
    <row r="551" spans="2:18" hidden="1" x14ac:dyDescent="0.25">
      <c r="B551" s="5">
        <v>45149</v>
      </c>
      <c r="C551" t="s">
        <v>63</v>
      </c>
      <c r="D551" t="s">
        <v>0</v>
      </c>
      <c r="E551" t="s">
        <v>14</v>
      </c>
      <c r="F551" s="4" t="s">
        <v>48</v>
      </c>
      <c r="G551" t="s">
        <v>49</v>
      </c>
      <c r="H551" s="4" t="s">
        <v>50</v>
      </c>
      <c r="I551" s="4" t="s">
        <v>351</v>
      </c>
      <c r="J551" s="8">
        <v>15</v>
      </c>
      <c r="K551" s="29">
        <v>69131</v>
      </c>
      <c r="L551" s="35">
        <f t="shared" si="40"/>
        <v>1036965</v>
      </c>
      <c r="M551" s="104" t="s">
        <v>529</v>
      </c>
      <c r="N551" t="s">
        <v>368</v>
      </c>
      <c r="O551"/>
    </row>
    <row r="552" spans="2:18" hidden="1" x14ac:dyDescent="0.25">
      <c r="B552" s="5">
        <v>45149</v>
      </c>
      <c r="C552" t="s">
        <v>63</v>
      </c>
      <c r="D552" t="s">
        <v>0</v>
      </c>
      <c r="E552" t="s">
        <v>14</v>
      </c>
      <c r="F552" s="4" t="s">
        <v>48</v>
      </c>
      <c r="G552" t="s">
        <v>49</v>
      </c>
      <c r="H552" s="4" t="s">
        <v>50</v>
      </c>
      <c r="I552" s="4" t="s">
        <v>338</v>
      </c>
      <c r="J552" s="8">
        <v>35</v>
      </c>
      <c r="K552" s="29">
        <v>69131</v>
      </c>
      <c r="L552" s="35">
        <f t="shared" si="40"/>
        <v>2419585</v>
      </c>
      <c r="M552" s="104" t="s">
        <v>529</v>
      </c>
      <c r="N552" t="s">
        <v>368</v>
      </c>
      <c r="O552"/>
    </row>
    <row r="553" spans="2:18" hidden="1" x14ac:dyDescent="0.25">
      <c r="B553" s="5">
        <v>45149</v>
      </c>
      <c r="C553" t="s">
        <v>63</v>
      </c>
      <c r="D553" t="s">
        <v>0</v>
      </c>
      <c r="E553" t="s">
        <v>14</v>
      </c>
      <c r="F553" s="4" t="s">
        <v>54</v>
      </c>
      <c r="G553" t="s">
        <v>55</v>
      </c>
      <c r="H553" s="4" t="s">
        <v>56</v>
      </c>
      <c r="I553" s="4" t="s">
        <v>339</v>
      </c>
      <c r="J553" s="8">
        <v>100</v>
      </c>
      <c r="K553" s="29">
        <v>88882</v>
      </c>
      <c r="L553" s="35">
        <f t="shared" si="40"/>
        <v>8888200</v>
      </c>
      <c r="M553" s="104" t="s">
        <v>529</v>
      </c>
      <c r="N553" t="s">
        <v>368</v>
      </c>
      <c r="O553"/>
    </row>
    <row r="554" spans="2:18" hidden="1" x14ac:dyDescent="0.25">
      <c r="B554" s="5">
        <v>45149</v>
      </c>
      <c r="C554" t="s">
        <v>63</v>
      </c>
      <c r="D554" t="s">
        <v>0</v>
      </c>
      <c r="E554" t="s">
        <v>14</v>
      </c>
      <c r="F554" s="4" t="s">
        <v>54</v>
      </c>
      <c r="G554" t="s">
        <v>55</v>
      </c>
      <c r="H554" s="4" t="s">
        <v>56</v>
      </c>
      <c r="I554" s="4" t="s">
        <v>340</v>
      </c>
      <c r="J554" s="8">
        <v>110</v>
      </c>
      <c r="K554" s="29">
        <v>88882</v>
      </c>
      <c r="L554" s="35">
        <f t="shared" si="40"/>
        <v>9777020</v>
      </c>
      <c r="M554" s="104" t="s">
        <v>529</v>
      </c>
      <c r="N554" t="s">
        <v>368</v>
      </c>
      <c r="O554"/>
    </row>
    <row r="555" spans="2:18" hidden="1" x14ac:dyDescent="0.25">
      <c r="B555" s="5">
        <v>45149</v>
      </c>
      <c r="C555" t="s">
        <v>63</v>
      </c>
      <c r="D555" t="s">
        <v>0</v>
      </c>
      <c r="E555" t="s">
        <v>14</v>
      </c>
      <c r="F555" s="4" t="s">
        <v>58</v>
      </c>
      <c r="G555" t="s">
        <v>59</v>
      </c>
      <c r="H555" s="4" t="s">
        <v>60</v>
      </c>
      <c r="I555" s="4" t="s">
        <v>341</v>
      </c>
      <c r="J555" s="8">
        <v>100</v>
      </c>
      <c r="K555" s="29">
        <v>75398.578723404251</v>
      </c>
      <c r="L555" s="35">
        <f t="shared" si="40"/>
        <v>7539857.8723404249</v>
      </c>
      <c r="M555" s="104"/>
      <c r="N555" t="s">
        <v>368</v>
      </c>
      <c r="O555"/>
    </row>
    <row r="556" spans="2:18" hidden="1" x14ac:dyDescent="0.25">
      <c r="B556" s="5">
        <v>45153</v>
      </c>
      <c r="C556" t="s">
        <v>121</v>
      </c>
      <c r="D556" t="s">
        <v>0</v>
      </c>
      <c r="E556" t="s">
        <v>14</v>
      </c>
      <c r="F556" s="4" t="s">
        <v>54</v>
      </c>
      <c r="G556" t="s">
        <v>55</v>
      </c>
      <c r="H556" s="4" t="s">
        <v>56</v>
      </c>
      <c r="I556" s="4" t="s">
        <v>340</v>
      </c>
      <c r="J556" s="8">
        <v>-7</v>
      </c>
      <c r="K556" s="29">
        <v>88882</v>
      </c>
      <c r="L556" s="35">
        <f t="shared" si="40"/>
        <v>-622174</v>
      </c>
      <c r="M556" s="104" t="s">
        <v>529</v>
      </c>
      <c r="O556"/>
      <c r="P556" t="s">
        <v>332</v>
      </c>
      <c r="Q556" t="s">
        <v>132</v>
      </c>
    </row>
    <row r="557" spans="2:18" hidden="1" x14ac:dyDescent="0.25">
      <c r="B557" s="5">
        <v>45134</v>
      </c>
      <c r="C557" t="s">
        <v>121</v>
      </c>
      <c r="D557" t="s">
        <v>0</v>
      </c>
      <c r="E557" t="s">
        <v>66</v>
      </c>
      <c r="F557" s="4" t="s">
        <v>78</v>
      </c>
      <c r="G557" t="s">
        <v>79</v>
      </c>
      <c r="H557" s="4" t="s">
        <v>80</v>
      </c>
      <c r="I557" s="4" t="s">
        <v>174</v>
      </c>
      <c r="J557" s="8">
        <v>-1</v>
      </c>
      <c r="K557" s="29">
        <f t="shared" ref="K557:K565" si="41">57500*0.9</f>
        <v>51750</v>
      </c>
      <c r="L557" s="17">
        <f t="shared" si="40"/>
        <v>-51750</v>
      </c>
      <c r="O557"/>
      <c r="P557" t="s">
        <v>323</v>
      </c>
      <c r="Q557" t="s">
        <v>124</v>
      </c>
    </row>
    <row r="558" spans="2:18" hidden="1" x14ac:dyDescent="0.25">
      <c r="B558" s="5">
        <v>45154</v>
      </c>
      <c r="C558" t="s">
        <v>103</v>
      </c>
      <c r="D558" t="s">
        <v>0</v>
      </c>
      <c r="E558" t="s">
        <v>66</v>
      </c>
      <c r="F558" s="4" t="s">
        <v>71</v>
      </c>
      <c r="G558" t="s">
        <v>72</v>
      </c>
      <c r="H558" s="4" t="s">
        <v>27</v>
      </c>
      <c r="I558" s="4" t="s">
        <v>221</v>
      </c>
      <c r="J558" s="8">
        <v>-5</v>
      </c>
      <c r="K558" s="29">
        <f t="shared" si="41"/>
        <v>51750</v>
      </c>
      <c r="L558" s="17">
        <f t="shared" si="40"/>
        <v>-258750</v>
      </c>
      <c r="O558">
        <v>20230106</v>
      </c>
      <c r="P558" t="s">
        <v>126</v>
      </c>
      <c r="R558" t="s">
        <v>279</v>
      </c>
    </row>
    <row r="559" spans="2:18" hidden="1" x14ac:dyDescent="0.25">
      <c r="B559" s="5">
        <v>45154</v>
      </c>
      <c r="C559" t="s">
        <v>103</v>
      </c>
      <c r="D559" t="s">
        <v>0</v>
      </c>
      <c r="E559" t="s">
        <v>66</v>
      </c>
      <c r="F559" s="4" t="s">
        <v>71</v>
      </c>
      <c r="G559" t="s">
        <v>72</v>
      </c>
      <c r="H559" s="4" t="s">
        <v>27</v>
      </c>
      <c r="I559" s="4" t="s">
        <v>219</v>
      </c>
      <c r="J559" s="8">
        <v>-3</v>
      </c>
      <c r="K559" s="29">
        <f t="shared" si="41"/>
        <v>51750</v>
      </c>
      <c r="L559" s="17">
        <f t="shared" si="40"/>
        <v>-155250</v>
      </c>
      <c r="O559">
        <v>20230106</v>
      </c>
      <c r="P559" t="s">
        <v>126</v>
      </c>
      <c r="R559" t="s">
        <v>279</v>
      </c>
    </row>
    <row r="560" spans="2:18" hidden="1" x14ac:dyDescent="0.25">
      <c r="B560" s="5">
        <v>45154</v>
      </c>
      <c r="C560" t="s">
        <v>103</v>
      </c>
      <c r="D560" t="s">
        <v>0</v>
      </c>
      <c r="E560" t="s">
        <v>66</v>
      </c>
      <c r="F560" s="4" t="s">
        <v>67</v>
      </c>
      <c r="G560" t="s">
        <v>216</v>
      </c>
      <c r="H560" s="4" t="s">
        <v>69</v>
      </c>
      <c r="I560" s="4" t="s">
        <v>342</v>
      </c>
      <c r="J560" s="8">
        <v>-30</v>
      </c>
      <c r="K560" s="29">
        <f t="shared" si="41"/>
        <v>51750</v>
      </c>
      <c r="L560" s="17">
        <f t="shared" si="40"/>
        <v>-1552500</v>
      </c>
      <c r="O560">
        <v>20230106</v>
      </c>
      <c r="P560" t="s">
        <v>126</v>
      </c>
      <c r="R560" t="s">
        <v>279</v>
      </c>
    </row>
    <row r="561" spans="2:18" hidden="1" x14ac:dyDescent="0.25">
      <c r="B561" s="5">
        <v>45138</v>
      </c>
      <c r="C561" t="s">
        <v>121</v>
      </c>
      <c r="D561" t="s">
        <v>0</v>
      </c>
      <c r="E561" t="s">
        <v>66</v>
      </c>
      <c r="F561" s="4" t="s">
        <v>139</v>
      </c>
      <c r="G561" t="s">
        <v>140</v>
      </c>
      <c r="H561" s="4" t="s">
        <v>141</v>
      </c>
      <c r="I561" s="4" t="s">
        <v>211</v>
      </c>
      <c r="J561" s="8">
        <v>1</v>
      </c>
      <c r="K561" s="29">
        <f t="shared" si="41"/>
        <v>51750</v>
      </c>
      <c r="L561" s="17">
        <f t="shared" si="40"/>
        <v>51750</v>
      </c>
      <c r="O561"/>
      <c r="P561" t="s">
        <v>323</v>
      </c>
      <c r="Q561" t="s">
        <v>124</v>
      </c>
    </row>
    <row r="562" spans="2:18" hidden="1" x14ac:dyDescent="0.25">
      <c r="B562" s="5">
        <v>45154</v>
      </c>
      <c r="C562" t="s">
        <v>103</v>
      </c>
      <c r="D562" t="s">
        <v>0</v>
      </c>
      <c r="E562" t="s">
        <v>66</v>
      </c>
      <c r="F562" s="4" t="s">
        <v>82</v>
      </c>
      <c r="G562" t="s">
        <v>284</v>
      </c>
      <c r="H562" s="4" t="s">
        <v>84</v>
      </c>
      <c r="I562" s="4" t="s">
        <v>286</v>
      </c>
      <c r="J562" s="8">
        <v>-80</v>
      </c>
      <c r="K562" s="29">
        <f t="shared" si="41"/>
        <v>51750</v>
      </c>
      <c r="L562" s="17">
        <f t="shared" si="40"/>
        <v>-4140000</v>
      </c>
      <c r="O562">
        <v>20230106</v>
      </c>
      <c r="P562" t="s">
        <v>126</v>
      </c>
      <c r="R562" t="s">
        <v>279</v>
      </c>
    </row>
    <row r="563" spans="2:18" hidden="1" x14ac:dyDescent="0.25">
      <c r="B563" s="5">
        <v>45138</v>
      </c>
      <c r="C563" t="s">
        <v>121</v>
      </c>
      <c r="D563" t="s">
        <v>0</v>
      </c>
      <c r="E563" t="s">
        <v>66</v>
      </c>
      <c r="F563" s="4" t="s">
        <v>78</v>
      </c>
      <c r="G563" t="s">
        <v>79</v>
      </c>
      <c r="H563" s="4" t="s">
        <v>80</v>
      </c>
      <c r="I563" s="4" t="s">
        <v>174</v>
      </c>
      <c r="J563" s="8">
        <v>-1</v>
      </c>
      <c r="K563" s="29">
        <f t="shared" si="41"/>
        <v>51750</v>
      </c>
      <c r="L563" s="17">
        <f t="shared" si="40"/>
        <v>-51750</v>
      </c>
      <c r="O563"/>
      <c r="P563" t="s">
        <v>323</v>
      </c>
      <c r="Q563" t="s">
        <v>124</v>
      </c>
    </row>
    <row r="564" spans="2:18" hidden="1" x14ac:dyDescent="0.25">
      <c r="B564" s="5">
        <v>45154</v>
      </c>
      <c r="C564" t="s">
        <v>103</v>
      </c>
      <c r="D564" t="s">
        <v>0</v>
      </c>
      <c r="E564" t="s">
        <v>66</v>
      </c>
      <c r="F564" s="4" t="s">
        <v>86</v>
      </c>
      <c r="G564" t="s">
        <v>87</v>
      </c>
      <c r="H564" s="4" t="s">
        <v>184</v>
      </c>
      <c r="I564" s="4" t="s">
        <v>182</v>
      </c>
      <c r="J564" s="8">
        <v>-27</v>
      </c>
      <c r="K564" s="29">
        <f t="shared" si="41"/>
        <v>51750</v>
      </c>
      <c r="L564" s="17">
        <f t="shared" si="40"/>
        <v>-1397250</v>
      </c>
      <c r="O564">
        <v>20230106</v>
      </c>
      <c r="P564" t="s">
        <v>126</v>
      </c>
      <c r="R564" t="s">
        <v>279</v>
      </c>
    </row>
    <row r="565" spans="2:18" hidden="1" x14ac:dyDescent="0.25">
      <c r="B565" s="5">
        <v>45154</v>
      </c>
      <c r="C565" t="s">
        <v>103</v>
      </c>
      <c r="D565" t="s">
        <v>0</v>
      </c>
      <c r="E565" t="s">
        <v>66</v>
      </c>
      <c r="F565" s="4" t="s">
        <v>86</v>
      </c>
      <c r="G565" t="s">
        <v>87</v>
      </c>
      <c r="H565" s="4" t="s">
        <v>50</v>
      </c>
      <c r="I565" s="4" t="s">
        <v>162</v>
      </c>
      <c r="J565" s="8">
        <v>-3</v>
      </c>
      <c r="K565" s="29">
        <f t="shared" si="41"/>
        <v>51750</v>
      </c>
      <c r="L565" s="17">
        <f t="shared" si="40"/>
        <v>-155250</v>
      </c>
      <c r="O565">
        <v>20230106</v>
      </c>
      <c r="P565" t="s">
        <v>126</v>
      </c>
      <c r="R565" t="s">
        <v>279</v>
      </c>
    </row>
    <row r="566" spans="2:18" hidden="1" x14ac:dyDescent="0.25">
      <c r="B566" s="5">
        <v>45154</v>
      </c>
      <c r="C566" t="s">
        <v>103</v>
      </c>
      <c r="D566" t="s">
        <v>4</v>
      </c>
      <c r="E566" t="s">
        <v>66</v>
      </c>
      <c r="F566" s="4" t="s">
        <v>96</v>
      </c>
      <c r="G566" t="s">
        <v>95</v>
      </c>
      <c r="H566" s="4" t="s">
        <v>106</v>
      </c>
      <c r="I566" s="4">
        <v>50359</v>
      </c>
      <c r="J566" s="8">
        <v>-10</v>
      </c>
      <c r="K566" s="29">
        <f>544000*1.19</f>
        <v>647360</v>
      </c>
      <c r="L566" s="17">
        <f t="shared" si="40"/>
        <v>-6473600</v>
      </c>
      <c r="O566">
        <v>20230106</v>
      </c>
      <c r="P566" t="s">
        <v>126</v>
      </c>
      <c r="R566" t="s">
        <v>279</v>
      </c>
    </row>
    <row r="567" spans="2:18" hidden="1" x14ac:dyDescent="0.25">
      <c r="B567" s="5">
        <v>45154</v>
      </c>
      <c r="C567" t="s">
        <v>103</v>
      </c>
      <c r="D567" t="s">
        <v>4</v>
      </c>
      <c r="E567" t="s">
        <v>66</v>
      </c>
      <c r="F567" s="4" t="s">
        <v>102</v>
      </c>
      <c r="G567" t="s">
        <v>101</v>
      </c>
      <c r="H567" s="4" t="s">
        <v>107</v>
      </c>
      <c r="J567" s="8">
        <v>-10</v>
      </c>
      <c r="K567" s="29">
        <f>86000*1.19</f>
        <v>102340</v>
      </c>
      <c r="L567" s="17">
        <f t="shared" si="40"/>
        <v>-1023400</v>
      </c>
      <c r="O567">
        <v>20230106</v>
      </c>
      <c r="P567" t="s">
        <v>126</v>
      </c>
      <c r="R567" t="s">
        <v>279</v>
      </c>
    </row>
    <row r="568" spans="2:18" hidden="1" x14ac:dyDescent="0.25">
      <c r="B568" s="5">
        <v>45155</v>
      </c>
      <c r="C568" t="s">
        <v>20</v>
      </c>
      <c r="D568" t="s">
        <v>4</v>
      </c>
      <c r="E568" t="s">
        <v>66</v>
      </c>
      <c r="F568" s="4" t="s">
        <v>96</v>
      </c>
      <c r="G568" t="s">
        <v>95</v>
      </c>
      <c r="H568" s="4" t="s">
        <v>106</v>
      </c>
      <c r="I568" s="4">
        <v>49116</v>
      </c>
      <c r="J568" s="8">
        <v>6</v>
      </c>
      <c r="K568" s="29">
        <f>544000*1.19</f>
        <v>647360</v>
      </c>
      <c r="L568" s="17">
        <f t="shared" si="40"/>
        <v>3884160</v>
      </c>
      <c r="M568" s="102" t="s">
        <v>529</v>
      </c>
      <c r="N568" t="s">
        <v>670</v>
      </c>
      <c r="O568"/>
    </row>
    <row r="569" spans="2:18" hidden="1" x14ac:dyDescent="0.25">
      <c r="B569" s="5">
        <v>45155</v>
      </c>
      <c r="C569" t="s">
        <v>120</v>
      </c>
      <c r="D569" t="s">
        <v>4</v>
      </c>
      <c r="E569" t="s">
        <v>66</v>
      </c>
      <c r="F569" s="4" t="s">
        <v>102</v>
      </c>
      <c r="G569" t="s">
        <v>101</v>
      </c>
      <c r="H569" s="4" t="s">
        <v>107</v>
      </c>
      <c r="I569" s="4">
        <v>48791</v>
      </c>
      <c r="J569" s="8">
        <v>10</v>
      </c>
      <c r="K569" s="29">
        <f>86000*1.19</f>
        <v>102340</v>
      </c>
      <c r="L569" s="17">
        <f t="shared" si="40"/>
        <v>1023400</v>
      </c>
      <c r="N569" t="s">
        <v>670</v>
      </c>
      <c r="O569"/>
    </row>
    <row r="570" spans="2:18" hidden="1" x14ac:dyDescent="0.25">
      <c r="B570" s="5">
        <v>45155</v>
      </c>
      <c r="C570" t="s">
        <v>120</v>
      </c>
      <c r="D570" t="s">
        <v>4</v>
      </c>
      <c r="E570" t="s">
        <v>66</v>
      </c>
      <c r="F570" s="4" t="s">
        <v>102</v>
      </c>
      <c r="G570" t="s">
        <v>101</v>
      </c>
      <c r="H570" s="4" t="s">
        <v>107</v>
      </c>
      <c r="I570" s="4">
        <v>47160</v>
      </c>
      <c r="J570" s="8">
        <v>5</v>
      </c>
      <c r="K570" s="29">
        <f>86000*1.19</f>
        <v>102340</v>
      </c>
      <c r="L570" s="17">
        <f t="shared" si="40"/>
        <v>511700</v>
      </c>
      <c r="N570" t="s">
        <v>670</v>
      </c>
      <c r="O570"/>
    </row>
    <row r="571" spans="2:18" hidden="1" x14ac:dyDescent="0.25">
      <c r="B571" s="5">
        <v>45156</v>
      </c>
      <c r="C571" t="s">
        <v>103</v>
      </c>
      <c r="D571" t="s">
        <v>0</v>
      </c>
      <c r="E571" t="s">
        <v>14</v>
      </c>
      <c r="F571" s="3" t="s">
        <v>25</v>
      </c>
      <c r="G571" t="s">
        <v>26</v>
      </c>
      <c r="H571" s="4" t="s">
        <v>27</v>
      </c>
      <c r="I571" s="4" t="s">
        <v>127</v>
      </c>
      <c r="J571" s="8">
        <v>-10</v>
      </c>
      <c r="K571" s="50">
        <v>65949.40444444443</v>
      </c>
      <c r="L571" s="35">
        <f t="shared" si="40"/>
        <v>-659494.04444444436</v>
      </c>
      <c r="M571" s="104"/>
      <c r="O571">
        <v>20230107</v>
      </c>
      <c r="P571" t="s">
        <v>243</v>
      </c>
      <c r="R571" t="s">
        <v>279</v>
      </c>
    </row>
    <row r="572" spans="2:18" hidden="1" x14ac:dyDescent="0.25">
      <c r="B572" s="5">
        <v>45156</v>
      </c>
      <c r="C572" t="s">
        <v>103</v>
      </c>
      <c r="D572" t="s">
        <v>0</v>
      </c>
      <c r="E572" t="s">
        <v>14</v>
      </c>
      <c r="F572" s="3" t="s">
        <v>35</v>
      </c>
      <c r="G572" t="s">
        <v>36</v>
      </c>
      <c r="H572" s="4" t="s">
        <v>37</v>
      </c>
      <c r="I572" s="4" t="s">
        <v>131</v>
      </c>
      <c r="J572" s="8">
        <v>-5</v>
      </c>
      <c r="K572" s="50">
        <v>81594</v>
      </c>
      <c r="L572" s="35">
        <f t="shared" si="40"/>
        <v>-407970</v>
      </c>
      <c r="M572" s="104"/>
      <c r="O572">
        <v>20230107</v>
      </c>
      <c r="P572" t="s">
        <v>243</v>
      </c>
      <c r="R572" t="s">
        <v>279</v>
      </c>
    </row>
    <row r="573" spans="2:18" hidden="1" x14ac:dyDescent="0.25">
      <c r="B573" s="5">
        <v>45148</v>
      </c>
      <c r="C573" t="s">
        <v>103</v>
      </c>
      <c r="D573" t="s">
        <v>0</v>
      </c>
      <c r="E573" t="s">
        <v>14</v>
      </c>
      <c r="F573" s="3" t="s">
        <v>39</v>
      </c>
      <c r="G573" t="s">
        <v>40</v>
      </c>
      <c r="H573" s="4" t="s">
        <v>41</v>
      </c>
      <c r="I573" s="4" t="s">
        <v>128</v>
      </c>
      <c r="J573" s="8">
        <v>-10</v>
      </c>
      <c r="K573" s="50">
        <v>81594</v>
      </c>
      <c r="L573" s="35">
        <f t="shared" si="40"/>
        <v>-815940</v>
      </c>
      <c r="M573" s="104"/>
      <c r="O573">
        <v>20230105</v>
      </c>
      <c r="P573" t="s">
        <v>236</v>
      </c>
      <c r="R573" t="s">
        <v>280</v>
      </c>
    </row>
    <row r="574" spans="2:18" hidden="1" x14ac:dyDescent="0.25">
      <c r="B574" s="5">
        <v>45118</v>
      </c>
      <c r="C574" t="s">
        <v>103</v>
      </c>
      <c r="D574" t="s">
        <v>0</v>
      </c>
      <c r="E574" t="s">
        <v>14</v>
      </c>
      <c r="F574" s="4" t="s">
        <v>42</v>
      </c>
      <c r="G574" t="s">
        <v>43</v>
      </c>
      <c r="H574" s="4" t="s">
        <v>44</v>
      </c>
      <c r="I574" s="4" t="s">
        <v>194</v>
      </c>
      <c r="J574" s="8">
        <v>-20</v>
      </c>
      <c r="K574" s="50">
        <v>81594</v>
      </c>
      <c r="L574" s="35">
        <f t="shared" ref="L574:L605" si="42">+J574*K574</f>
        <v>-1631880</v>
      </c>
      <c r="M574" s="104"/>
      <c r="O574">
        <v>20230093</v>
      </c>
      <c r="P574" t="s">
        <v>136</v>
      </c>
      <c r="R574" t="s">
        <v>279</v>
      </c>
    </row>
    <row r="575" spans="2:18" hidden="1" x14ac:dyDescent="0.25">
      <c r="B575" s="5">
        <v>45156</v>
      </c>
      <c r="C575" t="s">
        <v>103</v>
      </c>
      <c r="D575" t="s">
        <v>0</v>
      </c>
      <c r="E575" t="s">
        <v>14</v>
      </c>
      <c r="F575" s="4" t="s">
        <v>54</v>
      </c>
      <c r="G575" t="s">
        <v>55</v>
      </c>
      <c r="H575" s="4" t="s">
        <v>56</v>
      </c>
      <c r="I575" s="4" t="s">
        <v>340</v>
      </c>
      <c r="J575" s="8">
        <v>-3</v>
      </c>
      <c r="K575" s="29">
        <v>88882</v>
      </c>
      <c r="L575" s="35">
        <f t="shared" si="42"/>
        <v>-266646</v>
      </c>
      <c r="M575" s="104" t="s">
        <v>529</v>
      </c>
      <c r="O575">
        <v>20230107</v>
      </c>
      <c r="P575" t="s">
        <v>243</v>
      </c>
      <c r="R575" t="s">
        <v>279</v>
      </c>
    </row>
    <row r="576" spans="2:18" hidden="1" x14ac:dyDescent="0.25">
      <c r="B576" s="5">
        <v>45156</v>
      </c>
      <c r="C576" t="s">
        <v>103</v>
      </c>
      <c r="D576" t="s">
        <v>0</v>
      </c>
      <c r="E576" t="s">
        <v>14</v>
      </c>
      <c r="F576" s="4" t="s">
        <v>58</v>
      </c>
      <c r="G576" t="s">
        <v>59</v>
      </c>
      <c r="H576" s="4" t="s">
        <v>60</v>
      </c>
      <c r="I576" s="4" t="s">
        <v>341</v>
      </c>
      <c r="J576" s="8">
        <v>-12</v>
      </c>
      <c r="K576" s="29">
        <v>75398.578723404251</v>
      </c>
      <c r="L576" s="35">
        <f t="shared" si="42"/>
        <v>-904782.94468085095</v>
      </c>
      <c r="M576" s="104"/>
      <c r="O576">
        <v>20230107</v>
      </c>
      <c r="P576" t="s">
        <v>243</v>
      </c>
      <c r="R576" t="s">
        <v>279</v>
      </c>
    </row>
    <row r="577" spans="2:18" hidden="1" x14ac:dyDescent="0.25">
      <c r="B577" s="5">
        <v>45156</v>
      </c>
      <c r="C577" t="s">
        <v>103</v>
      </c>
      <c r="D577" t="s">
        <v>0</v>
      </c>
      <c r="E577" t="s">
        <v>66</v>
      </c>
      <c r="F577" s="4" t="s">
        <v>71</v>
      </c>
      <c r="G577" t="s">
        <v>72</v>
      </c>
      <c r="H577" s="4" t="s">
        <v>27</v>
      </c>
      <c r="I577" s="4" t="s">
        <v>219</v>
      </c>
      <c r="J577" s="8">
        <v>-15</v>
      </c>
      <c r="K577" s="29">
        <f>57500*0.9</f>
        <v>51750</v>
      </c>
      <c r="L577" s="17">
        <f t="shared" si="42"/>
        <v>-776250</v>
      </c>
      <c r="O577">
        <v>20230107</v>
      </c>
      <c r="P577" t="s">
        <v>243</v>
      </c>
      <c r="R577" t="s">
        <v>279</v>
      </c>
    </row>
    <row r="578" spans="2:18" hidden="1" x14ac:dyDescent="0.25">
      <c r="B578" s="5">
        <v>45156</v>
      </c>
      <c r="C578" t="s">
        <v>103</v>
      </c>
      <c r="D578" t="s">
        <v>0</v>
      </c>
      <c r="E578" t="s">
        <v>66</v>
      </c>
      <c r="F578" s="4" t="s">
        <v>75</v>
      </c>
      <c r="G578" t="s">
        <v>76</v>
      </c>
      <c r="H578" s="4" t="s">
        <v>37</v>
      </c>
      <c r="I578" s="4" t="s">
        <v>204</v>
      </c>
      <c r="J578" s="8">
        <v>-5</v>
      </c>
      <c r="K578" s="29">
        <f>57500*0.9</f>
        <v>51750</v>
      </c>
      <c r="L578" s="17">
        <f t="shared" si="42"/>
        <v>-258750</v>
      </c>
      <c r="O578">
        <v>20230107</v>
      </c>
      <c r="P578" t="s">
        <v>243</v>
      </c>
      <c r="R578" t="s">
        <v>279</v>
      </c>
    </row>
    <row r="579" spans="2:18" hidden="1" x14ac:dyDescent="0.25">
      <c r="B579" s="5">
        <v>45149</v>
      </c>
      <c r="C579" t="s">
        <v>63</v>
      </c>
      <c r="D579" t="s">
        <v>0</v>
      </c>
      <c r="E579" t="s">
        <v>14</v>
      </c>
      <c r="F579" s="4" t="s">
        <v>39</v>
      </c>
      <c r="G579" t="s">
        <v>40</v>
      </c>
      <c r="H579" s="4" t="s">
        <v>41</v>
      </c>
      <c r="I579" s="4" t="s">
        <v>335</v>
      </c>
      <c r="J579" s="8">
        <v>100</v>
      </c>
      <c r="K579" s="29">
        <v>69131</v>
      </c>
      <c r="L579" s="35">
        <f t="shared" si="42"/>
        <v>6913100</v>
      </c>
      <c r="M579" s="104"/>
      <c r="N579" t="s">
        <v>368</v>
      </c>
      <c r="O579"/>
    </row>
    <row r="580" spans="2:18" hidden="1" x14ac:dyDescent="0.25">
      <c r="B580" s="5">
        <v>45156</v>
      </c>
      <c r="C580" t="s">
        <v>103</v>
      </c>
      <c r="D580" t="s">
        <v>0</v>
      </c>
      <c r="E580" t="s">
        <v>66</v>
      </c>
      <c r="F580" s="4" t="s">
        <v>86</v>
      </c>
      <c r="G580" t="s">
        <v>87</v>
      </c>
      <c r="H580" s="4" t="s">
        <v>50</v>
      </c>
      <c r="I580" s="4" t="s">
        <v>201</v>
      </c>
      <c r="J580" s="8">
        <v>-8</v>
      </c>
      <c r="K580" s="29">
        <f>57500*0.9</f>
        <v>51750</v>
      </c>
      <c r="L580" s="17">
        <f t="shared" si="42"/>
        <v>-414000</v>
      </c>
      <c r="O580">
        <v>20230107</v>
      </c>
      <c r="P580" t="s">
        <v>243</v>
      </c>
      <c r="R580" t="s">
        <v>279</v>
      </c>
    </row>
    <row r="581" spans="2:18" hidden="1" x14ac:dyDescent="0.25">
      <c r="B581" s="5">
        <v>45156</v>
      </c>
      <c r="C581" t="s">
        <v>103</v>
      </c>
      <c r="D581" t="s">
        <v>0</v>
      </c>
      <c r="E581" t="s">
        <v>66</v>
      </c>
      <c r="F581" s="4" t="s">
        <v>86</v>
      </c>
      <c r="G581" t="s">
        <v>87</v>
      </c>
      <c r="H581" s="4" t="s">
        <v>50</v>
      </c>
      <c r="I581" s="4" t="s">
        <v>163</v>
      </c>
      <c r="J581" s="8">
        <v>-2</v>
      </c>
      <c r="K581" s="29">
        <f>57500*0.9</f>
        <v>51750</v>
      </c>
      <c r="L581" s="17">
        <f t="shared" si="42"/>
        <v>-103500</v>
      </c>
      <c r="O581">
        <v>20230107</v>
      </c>
      <c r="P581" t="s">
        <v>243</v>
      </c>
      <c r="R581" t="s">
        <v>279</v>
      </c>
    </row>
    <row r="582" spans="2:18" hidden="1" x14ac:dyDescent="0.25">
      <c r="B582" s="5">
        <v>45154</v>
      </c>
      <c r="C582" t="s">
        <v>103</v>
      </c>
      <c r="D582" t="s">
        <v>0</v>
      </c>
      <c r="E582" t="s">
        <v>66</v>
      </c>
      <c r="F582" s="4" t="s">
        <v>78</v>
      </c>
      <c r="G582" t="s">
        <v>79</v>
      </c>
      <c r="H582" s="4" t="s">
        <v>80</v>
      </c>
      <c r="I582" s="4" t="s">
        <v>304</v>
      </c>
      <c r="J582" s="8">
        <v>-50</v>
      </c>
      <c r="K582" s="29">
        <v>51750</v>
      </c>
      <c r="L582" s="17">
        <f t="shared" si="42"/>
        <v>-2587500</v>
      </c>
      <c r="O582">
        <v>20230106</v>
      </c>
      <c r="P582" t="s">
        <v>126</v>
      </c>
      <c r="R582" t="s">
        <v>279</v>
      </c>
    </row>
    <row r="583" spans="2:18" hidden="1" x14ac:dyDescent="0.25">
      <c r="B583" s="5">
        <v>45156</v>
      </c>
      <c r="C583" t="s">
        <v>103</v>
      </c>
      <c r="D583" t="s">
        <v>4</v>
      </c>
      <c r="E583" t="s">
        <v>66</v>
      </c>
      <c r="F583" s="4" t="s">
        <v>96</v>
      </c>
      <c r="G583" t="s">
        <v>95</v>
      </c>
      <c r="H583" s="4" t="s">
        <v>106</v>
      </c>
      <c r="I583" s="4">
        <v>49116</v>
      </c>
      <c r="J583" s="8">
        <v>-12</v>
      </c>
      <c r="K583" s="29">
        <f>544000*1.19</f>
        <v>647360</v>
      </c>
      <c r="L583" s="17">
        <f t="shared" si="42"/>
        <v>-7768320</v>
      </c>
      <c r="O583">
        <v>20230107</v>
      </c>
      <c r="P583" t="s">
        <v>243</v>
      </c>
      <c r="R583" t="s">
        <v>279</v>
      </c>
    </row>
    <row r="584" spans="2:18" hidden="1" x14ac:dyDescent="0.25">
      <c r="B584" s="5">
        <v>45156</v>
      </c>
      <c r="C584" t="s">
        <v>103</v>
      </c>
      <c r="D584" t="s">
        <v>4</v>
      </c>
      <c r="E584" t="s">
        <v>66</v>
      </c>
      <c r="F584" s="4" t="s">
        <v>102</v>
      </c>
      <c r="G584" t="s">
        <v>101</v>
      </c>
      <c r="H584" s="4" t="s">
        <v>107</v>
      </c>
      <c r="J584" s="8">
        <v>-12</v>
      </c>
      <c r="K584" s="29">
        <f>86000*1.19</f>
        <v>102340</v>
      </c>
      <c r="L584" s="17">
        <f t="shared" si="42"/>
        <v>-1228080</v>
      </c>
      <c r="O584">
        <v>20230107</v>
      </c>
      <c r="P584" t="s">
        <v>243</v>
      </c>
      <c r="R584" t="s">
        <v>279</v>
      </c>
    </row>
    <row r="585" spans="2:18" hidden="1" x14ac:dyDescent="0.25">
      <c r="B585" s="5">
        <v>45156</v>
      </c>
      <c r="C585" t="s">
        <v>103</v>
      </c>
      <c r="D585" t="s">
        <v>4</v>
      </c>
      <c r="E585" t="s">
        <v>66</v>
      </c>
      <c r="F585" s="4" t="s">
        <v>102</v>
      </c>
      <c r="G585" t="s">
        <v>101</v>
      </c>
      <c r="H585" s="4" t="s">
        <v>107</v>
      </c>
      <c r="J585" s="8">
        <v>-4</v>
      </c>
      <c r="K585" s="29">
        <f>86000*1.19</f>
        <v>102340</v>
      </c>
      <c r="L585" s="17">
        <f t="shared" si="42"/>
        <v>-409360</v>
      </c>
      <c r="O585">
        <v>20230107</v>
      </c>
      <c r="P585" t="s">
        <v>243</v>
      </c>
      <c r="R585" t="s">
        <v>279</v>
      </c>
    </row>
    <row r="586" spans="2:18" hidden="1" x14ac:dyDescent="0.25">
      <c r="B586" s="5">
        <v>45156</v>
      </c>
      <c r="C586" t="s">
        <v>103</v>
      </c>
      <c r="D586" t="s">
        <v>4</v>
      </c>
      <c r="E586" t="s">
        <v>14</v>
      </c>
      <c r="F586" s="4">
        <v>3318235</v>
      </c>
      <c r="G586" t="s">
        <v>209</v>
      </c>
      <c r="H586" s="4" t="s">
        <v>107</v>
      </c>
      <c r="J586" s="8">
        <v>-11</v>
      </c>
      <c r="K586" s="29">
        <v>126823.496</v>
      </c>
      <c r="L586" s="17">
        <f t="shared" si="42"/>
        <v>-1395058.456</v>
      </c>
      <c r="O586">
        <v>20230107</v>
      </c>
      <c r="P586" t="s">
        <v>243</v>
      </c>
      <c r="R586" t="s">
        <v>279</v>
      </c>
    </row>
    <row r="587" spans="2:18" hidden="1" x14ac:dyDescent="0.25">
      <c r="B587" s="5">
        <v>45154</v>
      </c>
      <c r="C587" t="s">
        <v>103</v>
      </c>
      <c r="D587" t="s">
        <v>0</v>
      </c>
      <c r="E587" t="s">
        <v>66</v>
      </c>
      <c r="F587" s="4" t="s">
        <v>78</v>
      </c>
      <c r="G587" t="s">
        <v>79</v>
      </c>
      <c r="H587" s="4" t="s">
        <v>80</v>
      </c>
      <c r="I587" s="4" t="s">
        <v>179</v>
      </c>
      <c r="J587" s="8">
        <v>-10</v>
      </c>
      <c r="K587" s="29">
        <v>51750</v>
      </c>
      <c r="L587" s="17">
        <f t="shared" si="42"/>
        <v>-517500</v>
      </c>
      <c r="O587">
        <v>20230106</v>
      </c>
      <c r="P587" t="s">
        <v>126</v>
      </c>
      <c r="R587" t="s">
        <v>279</v>
      </c>
    </row>
    <row r="588" spans="2:18" hidden="1" x14ac:dyDescent="0.25">
      <c r="B588" s="5">
        <v>45156</v>
      </c>
      <c r="C588" t="s">
        <v>103</v>
      </c>
      <c r="D588" t="s">
        <v>4</v>
      </c>
      <c r="E588" t="s">
        <v>14</v>
      </c>
      <c r="F588" s="4">
        <v>3318235</v>
      </c>
      <c r="G588" t="s">
        <v>209</v>
      </c>
      <c r="H588" s="4" t="s">
        <v>107</v>
      </c>
      <c r="J588" s="8">
        <v>-1</v>
      </c>
      <c r="K588" s="29">
        <v>126823.496</v>
      </c>
      <c r="L588" s="17">
        <f t="shared" si="42"/>
        <v>-126823.496</v>
      </c>
      <c r="O588">
        <v>20230108</v>
      </c>
      <c r="P588" t="s">
        <v>243</v>
      </c>
      <c r="R588" t="s">
        <v>279</v>
      </c>
    </row>
    <row r="589" spans="2:18" hidden="1" x14ac:dyDescent="0.25">
      <c r="B589" s="5">
        <v>45155</v>
      </c>
      <c r="C589" t="s">
        <v>197</v>
      </c>
      <c r="D589" t="s">
        <v>4</v>
      </c>
      <c r="E589" t="s">
        <v>66</v>
      </c>
      <c r="F589" s="4" t="s">
        <v>96</v>
      </c>
      <c r="G589" t="s">
        <v>95</v>
      </c>
      <c r="H589" s="4" t="s">
        <v>106</v>
      </c>
      <c r="J589" s="8">
        <v>-1</v>
      </c>
      <c r="K589" s="29">
        <f>544000*1.19</f>
        <v>647360</v>
      </c>
      <c r="L589" s="17">
        <f t="shared" si="42"/>
        <v>-647360</v>
      </c>
      <c r="O589"/>
    </row>
    <row r="590" spans="2:18" hidden="1" x14ac:dyDescent="0.25">
      <c r="B590" s="5">
        <v>45163</v>
      </c>
      <c r="C590" t="s">
        <v>103</v>
      </c>
      <c r="D590" t="s">
        <v>0</v>
      </c>
      <c r="E590" t="s">
        <v>14</v>
      </c>
      <c r="F590" s="3" t="s">
        <v>25</v>
      </c>
      <c r="G590" t="s">
        <v>26</v>
      </c>
      <c r="H590" s="4" t="s">
        <v>27</v>
      </c>
      <c r="I590" s="4" t="s">
        <v>127</v>
      </c>
      <c r="J590" s="8">
        <v>-5</v>
      </c>
      <c r="K590" s="50">
        <v>65949.40444444443</v>
      </c>
      <c r="L590" s="35">
        <f t="shared" si="42"/>
        <v>-329747.02222222218</v>
      </c>
      <c r="M590" s="104"/>
      <c r="O590">
        <v>20230110</v>
      </c>
      <c r="P590" t="s">
        <v>232</v>
      </c>
      <c r="R590" t="s">
        <v>280</v>
      </c>
    </row>
    <row r="591" spans="2:18" hidden="1" x14ac:dyDescent="0.25">
      <c r="B591" s="5">
        <v>45163</v>
      </c>
      <c r="C591" t="s">
        <v>103</v>
      </c>
      <c r="D591" t="s">
        <v>0</v>
      </c>
      <c r="E591" t="s">
        <v>14</v>
      </c>
      <c r="F591" s="3" t="s">
        <v>35</v>
      </c>
      <c r="G591" t="s">
        <v>36</v>
      </c>
      <c r="H591" s="4" t="s">
        <v>37</v>
      </c>
      <c r="I591" s="4" t="s">
        <v>131</v>
      </c>
      <c r="J591" s="8">
        <v>-4</v>
      </c>
      <c r="K591" s="50">
        <v>81594</v>
      </c>
      <c r="L591" s="35">
        <f t="shared" si="42"/>
        <v>-326376</v>
      </c>
      <c r="M591" s="104"/>
      <c r="O591">
        <v>20230110</v>
      </c>
      <c r="P591" t="s">
        <v>232</v>
      </c>
      <c r="R591" t="s">
        <v>280</v>
      </c>
    </row>
    <row r="592" spans="2:18" hidden="1" x14ac:dyDescent="0.25">
      <c r="B592" s="5">
        <v>45154</v>
      </c>
      <c r="C592" t="s">
        <v>103</v>
      </c>
      <c r="D592" t="s">
        <v>0</v>
      </c>
      <c r="E592" t="s">
        <v>66</v>
      </c>
      <c r="F592" s="4" t="s">
        <v>139</v>
      </c>
      <c r="G592" t="s">
        <v>140</v>
      </c>
      <c r="H592" s="4" t="s">
        <v>141</v>
      </c>
      <c r="I592" s="4" t="s">
        <v>172</v>
      </c>
      <c r="J592" s="8">
        <v>-20</v>
      </c>
      <c r="K592" s="29">
        <f>57500*0.9</f>
        <v>51750</v>
      </c>
      <c r="L592" s="17">
        <f t="shared" si="42"/>
        <v>-1035000</v>
      </c>
      <c r="O592">
        <v>20230106</v>
      </c>
      <c r="P592" t="s">
        <v>126</v>
      </c>
      <c r="R592" t="s">
        <v>279</v>
      </c>
    </row>
    <row r="593" spans="2:18" hidden="1" x14ac:dyDescent="0.25">
      <c r="B593" s="5">
        <v>45118</v>
      </c>
      <c r="C593" t="s">
        <v>103</v>
      </c>
      <c r="D593" t="s">
        <v>0</v>
      </c>
      <c r="E593" t="s">
        <v>14</v>
      </c>
      <c r="F593" s="4" t="s">
        <v>42</v>
      </c>
      <c r="G593" t="s">
        <v>43</v>
      </c>
      <c r="H593" s="4" t="s">
        <v>44</v>
      </c>
      <c r="I593" s="4" t="s">
        <v>194</v>
      </c>
      <c r="J593" s="8">
        <v>-15</v>
      </c>
      <c r="K593" s="50">
        <v>81594</v>
      </c>
      <c r="L593" s="35">
        <f t="shared" si="42"/>
        <v>-1223910</v>
      </c>
      <c r="M593" s="104"/>
      <c r="O593">
        <v>20230095</v>
      </c>
      <c r="P593" t="s">
        <v>232</v>
      </c>
      <c r="R593" t="s">
        <v>280</v>
      </c>
    </row>
    <row r="594" spans="2:18" hidden="1" x14ac:dyDescent="0.25">
      <c r="B594" s="5">
        <v>45163</v>
      </c>
      <c r="C594" t="s">
        <v>103</v>
      </c>
      <c r="D594" t="s">
        <v>0</v>
      </c>
      <c r="E594" t="s">
        <v>14</v>
      </c>
      <c r="F594" s="4" t="s">
        <v>48</v>
      </c>
      <c r="G594" t="s">
        <v>49</v>
      </c>
      <c r="H594" s="4" t="s">
        <v>50</v>
      </c>
      <c r="I594" s="4" t="s">
        <v>313</v>
      </c>
      <c r="J594" s="8">
        <v>-5</v>
      </c>
      <c r="K594" s="50">
        <v>69875.829545454544</v>
      </c>
      <c r="L594" s="17">
        <f t="shared" si="42"/>
        <v>-349379.14772727271</v>
      </c>
      <c r="O594">
        <v>20230110</v>
      </c>
      <c r="P594" t="s">
        <v>232</v>
      </c>
      <c r="R594" t="s">
        <v>280</v>
      </c>
    </row>
    <row r="595" spans="2:18" hidden="1" x14ac:dyDescent="0.25">
      <c r="B595" s="5">
        <v>45163</v>
      </c>
      <c r="C595" t="s">
        <v>103</v>
      </c>
      <c r="D595" t="s">
        <v>0</v>
      </c>
      <c r="E595" t="s">
        <v>14</v>
      </c>
      <c r="F595" s="4" t="s">
        <v>48</v>
      </c>
      <c r="G595" t="s">
        <v>49</v>
      </c>
      <c r="H595" s="4" t="s">
        <v>50</v>
      </c>
      <c r="I595" s="4" t="s">
        <v>351</v>
      </c>
      <c r="J595" s="8">
        <v>-10</v>
      </c>
      <c r="K595" s="29">
        <v>69131</v>
      </c>
      <c r="L595" s="35">
        <f t="shared" si="42"/>
        <v>-691310</v>
      </c>
      <c r="M595" s="104"/>
      <c r="O595">
        <v>20230110</v>
      </c>
      <c r="P595" t="s">
        <v>232</v>
      </c>
      <c r="R595" t="s">
        <v>280</v>
      </c>
    </row>
    <row r="596" spans="2:18" hidden="1" x14ac:dyDescent="0.25">
      <c r="B596" s="5">
        <v>45163</v>
      </c>
      <c r="C596" t="s">
        <v>103</v>
      </c>
      <c r="D596" t="s">
        <v>0</v>
      </c>
      <c r="E596" t="s">
        <v>14</v>
      </c>
      <c r="F596" s="4" t="s">
        <v>54</v>
      </c>
      <c r="G596" t="s">
        <v>55</v>
      </c>
      <c r="H596" s="4" t="s">
        <v>56</v>
      </c>
      <c r="I596" s="4" t="s">
        <v>340</v>
      </c>
      <c r="J596" s="8">
        <v>-15</v>
      </c>
      <c r="K596" s="29">
        <v>88882</v>
      </c>
      <c r="L596" s="35">
        <f t="shared" si="42"/>
        <v>-1333230</v>
      </c>
      <c r="M596" s="104" t="s">
        <v>529</v>
      </c>
      <c r="O596">
        <v>20230110</v>
      </c>
      <c r="P596" t="s">
        <v>232</v>
      </c>
      <c r="R596" t="s">
        <v>280</v>
      </c>
    </row>
    <row r="597" spans="2:18" hidden="1" x14ac:dyDescent="0.25">
      <c r="B597" s="5">
        <v>45163</v>
      </c>
      <c r="C597" t="s">
        <v>103</v>
      </c>
      <c r="D597" t="s">
        <v>0</v>
      </c>
      <c r="E597" t="s">
        <v>14</v>
      </c>
      <c r="F597" s="4" t="s">
        <v>58</v>
      </c>
      <c r="G597" t="s">
        <v>59</v>
      </c>
      <c r="H597" s="4" t="s">
        <v>60</v>
      </c>
      <c r="I597" s="4" t="s">
        <v>341</v>
      </c>
      <c r="J597" s="8">
        <v>-24</v>
      </c>
      <c r="K597" s="29">
        <v>75398.578723404251</v>
      </c>
      <c r="L597" s="35">
        <f t="shared" si="42"/>
        <v>-1809565.8893617019</v>
      </c>
      <c r="M597" s="104"/>
      <c r="O597">
        <v>20230110</v>
      </c>
      <c r="P597" t="s">
        <v>232</v>
      </c>
      <c r="R597" t="s">
        <v>280</v>
      </c>
    </row>
    <row r="598" spans="2:18" hidden="1" x14ac:dyDescent="0.25">
      <c r="B598" s="5">
        <v>45163</v>
      </c>
      <c r="C598" t="s">
        <v>103</v>
      </c>
      <c r="D598" t="s">
        <v>4</v>
      </c>
      <c r="E598" t="s">
        <v>14</v>
      </c>
      <c r="F598" s="4">
        <v>3308050</v>
      </c>
      <c r="G598" t="s">
        <v>137</v>
      </c>
      <c r="H598" s="4" t="s">
        <v>137</v>
      </c>
      <c r="I598" s="4" t="s">
        <v>138</v>
      </c>
      <c r="J598" s="8">
        <v>-2</v>
      </c>
      <c r="K598" s="50">
        <v>505243.49166666658</v>
      </c>
      <c r="L598" s="35">
        <f t="shared" si="42"/>
        <v>-1010486.9833333332</v>
      </c>
      <c r="M598" s="104" t="s">
        <v>529</v>
      </c>
      <c r="O598">
        <v>20230110</v>
      </c>
      <c r="P598" t="s">
        <v>232</v>
      </c>
      <c r="R598" t="s">
        <v>280</v>
      </c>
    </row>
    <row r="599" spans="2:18" hidden="1" x14ac:dyDescent="0.25">
      <c r="B599" s="5">
        <v>45163</v>
      </c>
      <c r="C599" t="s">
        <v>103</v>
      </c>
      <c r="D599" t="s">
        <v>4</v>
      </c>
      <c r="E599" t="s">
        <v>14</v>
      </c>
      <c r="F599" s="4">
        <v>3318235</v>
      </c>
      <c r="G599" t="s">
        <v>209</v>
      </c>
      <c r="H599" s="4" t="s">
        <v>107</v>
      </c>
      <c r="J599" s="8">
        <v>-2</v>
      </c>
      <c r="K599" s="29">
        <v>126823.496</v>
      </c>
      <c r="L599" s="35">
        <f t="shared" si="42"/>
        <v>-253646.992</v>
      </c>
      <c r="M599" s="104"/>
      <c r="O599">
        <v>20230110</v>
      </c>
      <c r="P599" t="s">
        <v>232</v>
      </c>
      <c r="R599" t="s">
        <v>280</v>
      </c>
    </row>
    <row r="600" spans="2:18" hidden="1" x14ac:dyDescent="0.25">
      <c r="B600" s="5">
        <v>45163</v>
      </c>
      <c r="C600" t="s">
        <v>103</v>
      </c>
      <c r="D600" t="s">
        <v>0</v>
      </c>
      <c r="E600" t="s">
        <v>14</v>
      </c>
      <c r="F600" s="4" t="s">
        <v>322</v>
      </c>
      <c r="G600" t="s">
        <v>324</v>
      </c>
      <c r="H600" s="4" t="s">
        <v>325</v>
      </c>
      <c r="I600" s="4" t="s">
        <v>326</v>
      </c>
      <c r="J600" s="8">
        <v>-3</v>
      </c>
      <c r="K600" s="49">
        <v>1</v>
      </c>
      <c r="L600" s="31">
        <f t="shared" si="42"/>
        <v>-3</v>
      </c>
      <c r="M600" s="105" t="s">
        <v>527</v>
      </c>
      <c r="O600">
        <v>20230110</v>
      </c>
      <c r="P600" t="s">
        <v>232</v>
      </c>
      <c r="R600" t="s">
        <v>280</v>
      </c>
    </row>
    <row r="601" spans="2:18" hidden="1" x14ac:dyDescent="0.25">
      <c r="B601" s="5">
        <v>45163</v>
      </c>
      <c r="C601" t="s">
        <v>103</v>
      </c>
      <c r="D601" t="s">
        <v>4</v>
      </c>
      <c r="E601" t="s">
        <v>14</v>
      </c>
      <c r="F601" s="4" t="s">
        <v>315</v>
      </c>
      <c r="G601" t="s">
        <v>295</v>
      </c>
      <c r="H601" s="4" t="s">
        <v>290</v>
      </c>
      <c r="J601" s="8">
        <v>-2</v>
      </c>
      <c r="K601" s="29">
        <v>331339.82954545453</v>
      </c>
      <c r="L601" s="17">
        <f t="shared" si="42"/>
        <v>-662679.65909090906</v>
      </c>
      <c r="M601" s="102" t="s">
        <v>529</v>
      </c>
      <c r="O601">
        <v>20230110</v>
      </c>
      <c r="P601" t="s">
        <v>232</v>
      </c>
      <c r="R601" t="s">
        <v>280</v>
      </c>
    </row>
    <row r="602" spans="2:18" hidden="1" x14ac:dyDescent="0.25">
      <c r="B602" s="5">
        <v>45163</v>
      </c>
      <c r="C602" t="s">
        <v>103</v>
      </c>
      <c r="D602" t="s">
        <v>0</v>
      </c>
      <c r="E602" t="s">
        <v>14</v>
      </c>
      <c r="F602" s="4" t="s">
        <v>54</v>
      </c>
      <c r="G602" t="s">
        <v>55</v>
      </c>
      <c r="H602" s="4" t="s">
        <v>56</v>
      </c>
      <c r="I602" s="4" t="s">
        <v>340</v>
      </c>
      <c r="J602" s="8">
        <v>-25</v>
      </c>
      <c r="K602" s="29">
        <v>88882</v>
      </c>
      <c r="L602" s="35">
        <f t="shared" si="42"/>
        <v>-2222050</v>
      </c>
      <c r="M602" s="104" t="s">
        <v>529</v>
      </c>
      <c r="O602">
        <v>20230110</v>
      </c>
      <c r="P602" t="s">
        <v>232</v>
      </c>
      <c r="R602" t="s">
        <v>280</v>
      </c>
    </row>
    <row r="603" spans="2:18" hidden="1" x14ac:dyDescent="0.25">
      <c r="B603" s="5">
        <v>45163</v>
      </c>
      <c r="C603" t="s">
        <v>103</v>
      </c>
      <c r="D603" t="s">
        <v>0</v>
      </c>
      <c r="E603" t="s">
        <v>14</v>
      </c>
      <c r="F603" s="4" t="s">
        <v>58</v>
      </c>
      <c r="G603" t="s">
        <v>59</v>
      </c>
      <c r="H603" s="4" t="s">
        <v>60</v>
      </c>
      <c r="I603" s="4" t="s">
        <v>341</v>
      </c>
      <c r="J603" s="8">
        <v>-6</v>
      </c>
      <c r="K603" s="29">
        <v>75398.578723404251</v>
      </c>
      <c r="L603" s="35">
        <f t="shared" si="42"/>
        <v>-452391.47234042548</v>
      </c>
      <c r="M603" s="104"/>
      <c r="O603">
        <v>20230110</v>
      </c>
      <c r="P603" t="s">
        <v>232</v>
      </c>
      <c r="R603" t="s">
        <v>280</v>
      </c>
    </row>
    <row r="604" spans="2:18" hidden="1" x14ac:dyDescent="0.25">
      <c r="B604" s="5">
        <v>45163</v>
      </c>
      <c r="C604" t="s">
        <v>103</v>
      </c>
      <c r="D604" t="s">
        <v>0</v>
      </c>
      <c r="E604" t="s">
        <v>14</v>
      </c>
      <c r="F604" s="4" t="s">
        <v>322</v>
      </c>
      <c r="G604" t="s">
        <v>324</v>
      </c>
      <c r="H604" s="4" t="s">
        <v>325</v>
      </c>
      <c r="I604" s="4" t="s">
        <v>326</v>
      </c>
      <c r="J604" s="8">
        <v>-3</v>
      </c>
      <c r="K604" s="49">
        <v>1</v>
      </c>
      <c r="L604" s="31">
        <f t="shared" si="42"/>
        <v>-3</v>
      </c>
      <c r="M604" s="105" t="s">
        <v>527</v>
      </c>
      <c r="O604">
        <v>20230110</v>
      </c>
      <c r="P604" t="s">
        <v>232</v>
      </c>
      <c r="R604" t="s">
        <v>280</v>
      </c>
    </row>
    <row r="605" spans="2:18" hidden="1" x14ac:dyDescent="0.25">
      <c r="B605" s="5">
        <v>45148</v>
      </c>
      <c r="C605" t="s">
        <v>103</v>
      </c>
      <c r="D605" t="s">
        <v>0</v>
      </c>
      <c r="E605" t="s">
        <v>14</v>
      </c>
      <c r="F605" s="4" t="s">
        <v>42</v>
      </c>
      <c r="G605" t="s">
        <v>43</v>
      </c>
      <c r="H605" s="4" t="s">
        <v>44</v>
      </c>
      <c r="I605" s="4" t="s">
        <v>194</v>
      </c>
      <c r="J605" s="8">
        <v>-18</v>
      </c>
      <c r="K605" s="50">
        <v>81594</v>
      </c>
      <c r="L605" s="35">
        <f t="shared" si="42"/>
        <v>-1468692</v>
      </c>
      <c r="M605" s="104"/>
      <c r="O605">
        <v>20230105</v>
      </c>
      <c r="P605" t="s">
        <v>236</v>
      </c>
      <c r="R605" t="s">
        <v>280</v>
      </c>
    </row>
    <row r="606" spans="2:18" hidden="1" x14ac:dyDescent="0.25">
      <c r="B606" s="5">
        <v>45163</v>
      </c>
      <c r="C606" t="s">
        <v>103</v>
      </c>
      <c r="D606" t="s">
        <v>4</v>
      </c>
      <c r="E606" t="s">
        <v>14</v>
      </c>
      <c r="F606" s="4">
        <v>3308050</v>
      </c>
      <c r="G606" t="s">
        <v>137</v>
      </c>
      <c r="H606" s="4" t="s">
        <v>137</v>
      </c>
      <c r="I606" s="4" t="s">
        <v>138</v>
      </c>
      <c r="J606" s="8">
        <v>-1</v>
      </c>
      <c r="K606" s="50">
        <v>505243.49166666658</v>
      </c>
      <c r="L606" s="35">
        <f t="shared" ref="L606:L637" si="43">+J606*K606</f>
        <v>-505243.49166666658</v>
      </c>
      <c r="M606" s="104" t="s">
        <v>529</v>
      </c>
      <c r="O606">
        <v>20230110</v>
      </c>
      <c r="P606" t="s">
        <v>232</v>
      </c>
      <c r="R606" t="s">
        <v>280</v>
      </c>
    </row>
    <row r="607" spans="2:18" hidden="1" x14ac:dyDescent="0.25">
      <c r="B607" s="5">
        <v>45163</v>
      </c>
      <c r="C607" t="s">
        <v>103</v>
      </c>
      <c r="D607" t="s">
        <v>4</v>
      </c>
      <c r="E607" t="s">
        <v>14</v>
      </c>
      <c r="F607" s="4">
        <v>3318235</v>
      </c>
      <c r="G607" t="s">
        <v>209</v>
      </c>
      <c r="H607" s="4" t="s">
        <v>107</v>
      </c>
      <c r="J607" s="8">
        <v>-1</v>
      </c>
      <c r="K607" s="29">
        <v>126823.496</v>
      </c>
      <c r="L607" s="35">
        <f t="shared" si="43"/>
        <v>-126823.496</v>
      </c>
      <c r="M607" s="104"/>
      <c r="O607">
        <v>20230110</v>
      </c>
      <c r="P607" t="s">
        <v>232</v>
      </c>
      <c r="R607" t="s">
        <v>280</v>
      </c>
    </row>
    <row r="608" spans="2:18" hidden="1" x14ac:dyDescent="0.25">
      <c r="B608" s="5">
        <v>45149</v>
      </c>
      <c r="C608" t="s">
        <v>63</v>
      </c>
      <c r="D608" t="s">
        <v>0</v>
      </c>
      <c r="E608" t="s">
        <v>14</v>
      </c>
      <c r="F608" s="4" t="s">
        <v>42</v>
      </c>
      <c r="G608" t="s">
        <v>43</v>
      </c>
      <c r="H608" s="4" t="s">
        <v>44</v>
      </c>
      <c r="I608" s="4" t="s">
        <v>336</v>
      </c>
      <c r="J608" s="8">
        <v>3</v>
      </c>
      <c r="K608" s="29">
        <v>69131</v>
      </c>
      <c r="L608" s="35">
        <f t="shared" si="43"/>
        <v>207393</v>
      </c>
      <c r="M608" s="104"/>
      <c r="N608" t="s">
        <v>368</v>
      </c>
      <c r="O608"/>
    </row>
    <row r="609" spans="2:18" hidden="1" x14ac:dyDescent="0.25">
      <c r="B609" s="5">
        <v>45163</v>
      </c>
      <c r="C609" t="s">
        <v>103</v>
      </c>
      <c r="D609" t="s">
        <v>0</v>
      </c>
      <c r="E609" t="s">
        <v>14</v>
      </c>
      <c r="F609" s="3" t="s">
        <v>35</v>
      </c>
      <c r="G609" t="s">
        <v>36</v>
      </c>
      <c r="H609" s="4" t="s">
        <v>37</v>
      </c>
      <c r="I609" s="4" t="s">
        <v>131</v>
      </c>
      <c r="J609" s="8">
        <v>-10</v>
      </c>
      <c r="K609" s="50">
        <v>81594</v>
      </c>
      <c r="L609" s="35">
        <f t="shared" si="43"/>
        <v>-815940</v>
      </c>
      <c r="M609" s="104"/>
      <c r="O609">
        <v>20230111</v>
      </c>
      <c r="P609" t="s">
        <v>147</v>
      </c>
      <c r="R609" t="s">
        <v>280</v>
      </c>
    </row>
    <row r="610" spans="2:18" hidden="1" x14ac:dyDescent="0.25">
      <c r="B610" s="5">
        <v>45156</v>
      </c>
      <c r="C610" t="s">
        <v>103</v>
      </c>
      <c r="D610" t="s">
        <v>0</v>
      </c>
      <c r="E610" t="s">
        <v>14</v>
      </c>
      <c r="F610" s="3" t="s">
        <v>39</v>
      </c>
      <c r="G610" t="s">
        <v>40</v>
      </c>
      <c r="H610" s="4" t="s">
        <v>41</v>
      </c>
      <c r="I610" s="4" t="s">
        <v>128</v>
      </c>
      <c r="J610" s="8">
        <v>-8</v>
      </c>
      <c r="K610" s="50">
        <v>81594</v>
      </c>
      <c r="L610" s="35">
        <f t="shared" si="43"/>
        <v>-652752</v>
      </c>
      <c r="M610" s="104"/>
      <c r="O610">
        <v>20230107</v>
      </c>
      <c r="P610" t="s">
        <v>243</v>
      </c>
      <c r="R610" t="s">
        <v>279</v>
      </c>
    </row>
    <row r="611" spans="2:18" hidden="1" x14ac:dyDescent="0.25">
      <c r="B611" s="5">
        <v>45163</v>
      </c>
      <c r="C611" t="s">
        <v>103</v>
      </c>
      <c r="D611" t="s">
        <v>0</v>
      </c>
      <c r="E611" t="s">
        <v>14</v>
      </c>
      <c r="F611" s="3" t="s">
        <v>25</v>
      </c>
      <c r="G611" t="s">
        <v>26</v>
      </c>
      <c r="H611" s="4" t="s">
        <v>27</v>
      </c>
      <c r="I611" s="4" t="s">
        <v>127</v>
      </c>
      <c r="J611" s="8">
        <v>-5</v>
      </c>
      <c r="K611" s="50">
        <v>65949.40444444443</v>
      </c>
      <c r="L611" s="35">
        <f t="shared" si="43"/>
        <v>-329747.02222222218</v>
      </c>
      <c r="M611" s="104"/>
      <c r="O611">
        <v>20230111</v>
      </c>
      <c r="P611" t="s">
        <v>147</v>
      </c>
      <c r="R611" t="s">
        <v>280</v>
      </c>
    </row>
    <row r="612" spans="2:18" hidden="1" x14ac:dyDescent="0.25">
      <c r="B612" s="5">
        <v>45156</v>
      </c>
      <c r="C612" t="s">
        <v>103</v>
      </c>
      <c r="D612" t="s">
        <v>0</v>
      </c>
      <c r="E612" t="s">
        <v>66</v>
      </c>
      <c r="F612" s="4" t="s">
        <v>78</v>
      </c>
      <c r="G612" t="s">
        <v>79</v>
      </c>
      <c r="H612" s="4" t="s">
        <v>80</v>
      </c>
      <c r="I612" s="4" t="s">
        <v>174</v>
      </c>
      <c r="J612" s="8">
        <v>-12</v>
      </c>
      <c r="K612" s="29">
        <f>57500*0.9</f>
        <v>51750</v>
      </c>
      <c r="L612" s="17">
        <f t="shared" si="43"/>
        <v>-621000</v>
      </c>
      <c r="O612">
        <v>20230107</v>
      </c>
      <c r="P612" t="s">
        <v>243</v>
      </c>
      <c r="R612" t="s">
        <v>279</v>
      </c>
    </row>
    <row r="613" spans="2:18" hidden="1" x14ac:dyDescent="0.25">
      <c r="B613" s="5">
        <v>45156</v>
      </c>
      <c r="C613" t="s">
        <v>103</v>
      </c>
      <c r="D613" t="s">
        <v>0</v>
      </c>
      <c r="E613" t="s">
        <v>66</v>
      </c>
      <c r="F613" s="4" t="s">
        <v>139</v>
      </c>
      <c r="G613" t="s">
        <v>140</v>
      </c>
      <c r="H613" s="4" t="s">
        <v>141</v>
      </c>
      <c r="I613" s="4" t="s">
        <v>211</v>
      </c>
      <c r="J613" s="8">
        <v>-5</v>
      </c>
      <c r="K613" s="29">
        <f>57500*0.9</f>
        <v>51750</v>
      </c>
      <c r="L613" s="17">
        <f t="shared" si="43"/>
        <v>-258750</v>
      </c>
      <c r="O613">
        <v>20230107</v>
      </c>
      <c r="P613" t="s">
        <v>243</v>
      </c>
      <c r="R613" t="s">
        <v>279</v>
      </c>
    </row>
    <row r="614" spans="2:18" hidden="1" x14ac:dyDescent="0.25">
      <c r="B614" s="5">
        <v>45163</v>
      </c>
      <c r="C614" t="s">
        <v>103</v>
      </c>
      <c r="D614" t="s">
        <v>0</v>
      </c>
      <c r="E614" t="s">
        <v>66</v>
      </c>
      <c r="F614" s="4" t="s">
        <v>82</v>
      </c>
      <c r="G614" t="s">
        <v>200</v>
      </c>
      <c r="H614" s="4" t="s">
        <v>84</v>
      </c>
      <c r="I614" s="4" t="s">
        <v>205</v>
      </c>
      <c r="J614" s="8">
        <v>-6</v>
      </c>
      <c r="K614" s="29">
        <f>57500*0.9</f>
        <v>51750</v>
      </c>
      <c r="L614" s="17">
        <f t="shared" si="43"/>
        <v>-310500</v>
      </c>
      <c r="O614">
        <v>20230111</v>
      </c>
      <c r="P614" t="s">
        <v>147</v>
      </c>
      <c r="R614" t="s">
        <v>280</v>
      </c>
    </row>
    <row r="615" spans="2:18" hidden="1" x14ac:dyDescent="0.25">
      <c r="B615" s="5">
        <v>45166</v>
      </c>
      <c r="C615" t="s">
        <v>121</v>
      </c>
      <c r="D615" t="s">
        <v>0</v>
      </c>
      <c r="E615" t="s">
        <v>66</v>
      </c>
      <c r="F615" s="4" t="s">
        <v>91</v>
      </c>
      <c r="G615" t="s">
        <v>92</v>
      </c>
      <c r="H615" s="4" t="s">
        <v>185</v>
      </c>
      <c r="I615" s="4" t="s">
        <v>183</v>
      </c>
      <c r="J615" s="8">
        <v>-2</v>
      </c>
      <c r="K615" s="29">
        <f>57500*0.9</f>
        <v>51750</v>
      </c>
      <c r="L615" s="17">
        <f t="shared" si="43"/>
        <v>-103500</v>
      </c>
      <c r="O615"/>
      <c r="P615" t="s">
        <v>344</v>
      </c>
    </row>
    <row r="616" spans="2:18" hidden="1" x14ac:dyDescent="0.25">
      <c r="B616" s="5">
        <v>45166</v>
      </c>
      <c r="C616" t="s">
        <v>121</v>
      </c>
      <c r="D616" t="s">
        <v>4</v>
      </c>
      <c r="E616" t="s">
        <v>66</v>
      </c>
      <c r="F616" s="4" t="s">
        <v>96</v>
      </c>
      <c r="G616" t="s">
        <v>95</v>
      </c>
      <c r="H616" s="4" t="s">
        <v>106</v>
      </c>
      <c r="J616" s="8">
        <v>-8</v>
      </c>
      <c r="K616" s="29">
        <f>544000*1.19</f>
        <v>647360</v>
      </c>
      <c r="L616" s="17">
        <f t="shared" si="43"/>
        <v>-5178880</v>
      </c>
      <c r="O616"/>
      <c r="P616" t="s">
        <v>343</v>
      </c>
      <c r="Q616" t="s">
        <v>279</v>
      </c>
    </row>
    <row r="617" spans="2:18" hidden="1" x14ac:dyDescent="0.25">
      <c r="B617" s="5">
        <v>45166</v>
      </c>
      <c r="C617" t="s">
        <v>169</v>
      </c>
      <c r="D617" t="s">
        <v>4</v>
      </c>
      <c r="E617" t="s">
        <v>66</v>
      </c>
      <c r="F617" s="4" t="s">
        <v>102</v>
      </c>
      <c r="G617" t="s">
        <v>101</v>
      </c>
      <c r="H617" s="4" t="s">
        <v>107</v>
      </c>
      <c r="J617" s="8">
        <v>-3</v>
      </c>
      <c r="K617" s="29">
        <f>86000*1.19</f>
        <v>102340</v>
      </c>
      <c r="L617" s="17">
        <f t="shared" si="43"/>
        <v>-307020</v>
      </c>
      <c r="O617"/>
      <c r="P617" t="s">
        <v>347</v>
      </c>
      <c r="Q617" t="s">
        <v>346</v>
      </c>
    </row>
    <row r="618" spans="2:18" hidden="1" x14ac:dyDescent="0.25">
      <c r="B618" s="5">
        <v>45166</v>
      </c>
      <c r="C618" t="s">
        <v>121</v>
      </c>
      <c r="D618" t="s">
        <v>0</v>
      </c>
      <c r="E618" t="s">
        <v>66</v>
      </c>
      <c r="F618" s="4" t="s">
        <v>67</v>
      </c>
      <c r="G618" t="s">
        <v>216</v>
      </c>
      <c r="H618" s="4" t="s">
        <v>69</v>
      </c>
      <c r="I618" s="4" t="s">
        <v>222</v>
      </c>
      <c r="J618" s="8">
        <v>-1</v>
      </c>
      <c r="K618" s="29">
        <f>57500*0.9</f>
        <v>51750</v>
      </c>
      <c r="L618" s="17">
        <f t="shared" si="43"/>
        <v>-51750</v>
      </c>
      <c r="O618"/>
      <c r="P618" t="s">
        <v>343</v>
      </c>
      <c r="Q618" t="s">
        <v>279</v>
      </c>
    </row>
    <row r="619" spans="2:18" hidden="1" x14ac:dyDescent="0.25">
      <c r="B619" s="5">
        <v>45166</v>
      </c>
      <c r="C619" t="s">
        <v>121</v>
      </c>
      <c r="D619" t="s">
        <v>0</v>
      </c>
      <c r="E619" t="s">
        <v>66</v>
      </c>
      <c r="F619" s="4" t="s">
        <v>71</v>
      </c>
      <c r="G619" t="s">
        <v>72</v>
      </c>
      <c r="H619" s="4" t="s">
        <v>27</v>
      </c>
      <c r="I619" s="4" t="s">
        <v>219</v>
      </c>
      <c r="J619" s="8">
        <v>-1</v>
      </c>
      <c r="K619" s="29">
        <f>57500*0.9</f>
        <v>51750</v>
      </c>
      <c r="L619" s="17">
        <f t="shared" si="43"/>
        <v>-51750</v>
      </c>
      <c r="O619"/>
      <c r="P619" t="s">
        <v>343</v>
      </c>
      <c r="Q619" t="s">
        <v>279</v>
      </c>
    </row>
    <row r="620" spans="2:18" hidden="1" x14ac:dyDescent="0.25">
      <c r="B620" s="5">
        <v>45166</v>
      </c>
      <c r="C620" t="s">
        <v>121</v>
      </c>
      <c r="D620" t="s">
        <v>0</v>
      </c>
      <c r="E620" t="s">
        <v>66</v>
      </c>
      <c r="F620" s="4" t="s">
        <v>75</v>
      </c>
      <c r="G620" t="s">
        <v>76</v>
      </c>
      <c r="H620" s="4" t="s">
        <v>37</v>
      </c>
      <c r="I620" s="4" t="s">
        <v>204</v>
      </c>
      <c r="J620" s="8">
        <v>-1</v>
      </c>
      <c r="K620" s="29">
        <f>57500*0.9</f>
        <v>51750</v>
      </c>
      <c r="L620" s="17">
        <f t="shared" si="43"/>
        <v>-51750</v>
      </c>
      <c r="O620"/>
      <c r="P620" t="s">
        <v>343</v>
      </c>
      <c r="Q620" t="s">
        <v>279</v>
      </c>
    </row>
    <row r="621" spans="2:18" hidden="1" x14ac:dyDescent="0.25">
      <c r="B621" s="5">
        <v>45163</v>
      </c>
      <c r="C621" t="s">
        <v>103</v>
      </c>
      <c r="D621" t="s">
        <v>0</v>
      </c>
      <c r="E621" t="s">
        <v>14</v>
      </c>
      <c r="F621" s="3" t="s">
        <v>39</v>
      </c>
      <c r="G621" t="s">
        <v>40</v>
      </c>
      <c r="H621" s="4" t="s">
        <v>41</v>
      </c>
      <c r="I621" s="4" t="s">
        <v>128</v>
      </c>
      <c r="J621" s="8">
        <v>-11</v>
      </c>
      <c r="K621" s="50">
        <v>81594</v>
      </c>
      <c r="L621" s="35">
        <f t="shared" si="43"/>
        <v>-897534</v>
      </c>
      <c r="M621" s="104"/>
      <c r="O621">
        <v>20230110</v>
      </c>
      <c r="P621" t="s">
        <v>232</v>
      </c>
      <c r="R621" t="s">
        <v>280</v>
      </c>
    </row>
    <row r="622" spans="2:18" hidden="1" x14ac:dyDescent="0.25">
      <c r="B622" s="5">
        <v>45156</v>
      </c>
      <c r="C622" t="s">
        <v>189</v>
      </c>
      <c r="D622" t="s">
        <v>0</v>
      </c>
      <c r="E622" t="s">
        <v>66</v>
      </c>
      <c r="F622" s="4" t="s">
        <v>78</v>
      </c>
      <c r="G622" t="s">
        <v>79</v>
      </c>
      <c r="H622" s="4" t="s">
        <v>80</v>
      </c>
      <c r="I622" s="4" t="s">
        <v>175</v>
      </c>
      <c r="J622" s="8">
        <v>-5</v>
      </c>
      <c r="K622" s="29">
        <f t="shared" ref="K622:K629" si="44">57500*0.9</f>
        <v>51750</v>
      </c>
      <c r="L622" s="17">
        <f t="shared" si="43"/>
        <v>-258750</v>
      </c>
      <c r="O622">
        <v>20230107</v>
      </c>
      <c r="P622" t="s">
        <v>243</v>
      </c>
      <c r="R622" t="s">
        <v>279</v>
      </c>
    </row>
    <row r="623" spans="2:18" hidden="1" x14ac:dyDescent="0.25">
      <c r="B623" s="5">
        <v>45166</v>
      </c>
      <c r="C623" t="s">
        <v>121</v>
      </c>
      <c r="D623" t="s">
        <v>0</v>
      </c>
      <c r="E623" t="s">
        <v>66</v>
      </c>
      <c r="F623" s="4" t="s">
        <v>82</v>
      </c>
      <c r="G623" t="s">
        <v>200</v>
      </c>
      <c r="H623" s="4" t="s">
        <v>84</v>
      </c>
      <c r="I623" s="4" t="s">
        <v>205</v>
      </c>
      <c r="J623" s="8">
        <v>-1</v>
      </c>
      <c r="K623" s="29">
        <f t="shared" si="44"/>
        <v>51750</v>
      </c>
      <c r="L623" s="17">
        <f t="shared" si="43"/>
        <v>-51750</v>
      </c>
      <c r="O623"/>
      <c r="P623" t="s">
        <v>343</v>
      </c>
      <c r="Q623" t="s">
        <v>279</v>
      </c>
    </row>
    <row r="624" spans="2:18" hidden="1" x14ac:dyDescent="0.25">
      <c r="B624" s="5">
        <v>45166</v>
      </c>
      <c r="C624" t="s">
        <v>121</v>
      </c>
      <c r="D624" t="s">
        <v>0</v>
      </c>
      <c r="E624" t="s">
        <v>66</v>
      </c>
      <c r="F624" s="4" t="s">
        <v>86</v>
      </c>
      <c r="G624" t="s">
        <v>87</v>
      </c>
      <c r="H624" s="4" t="s">
        <v>50</v>
      </c>
      <c r="I624" s="4" t="s">
        <v>164</v>
      </c>
      <c r="J624" s="8">
        <v>-1</v>
      </c>
      <c r="K624" s="29">
        <f t="shared" si="44"/>
        <v>51750</v>
      </c>
      <c r="L624" s="17">
        <f t="shared" si="43"/>
        <v>-51750</v>
      </c>
      <c r="O624"/>
      <c r="P624" t="s">
        <v>343</v>
      </c>
      <c r="Q624" t="s">
        <v>279</v>
      </c>
    </row>
    <row r="625" spans="2:18" hidden="1" x14ac:dyDescent="0.25">
      <c r="B625" s="5">
        <v>45166</v>
      </c>
      <c r="C625" t="s">
        <v>121</v>
      </c>
      <c r="D625" t="s">
        <v>0</v>
      </c>
      <c r="E625" t="s">
        <v>66</v>
      </c>
      <c r="F625" s="4" t="s">
        <v>91</v>
      </c>
      <c r="G625" t="s">
        <v>92</v>
      </c>
      <c r="H625" s="4" t="s">
        <v>185</v>
      </c>
      <c r="I625" s="4" t="s">
        <v>183</v>
      </c>
      <c r="J625" s="8">
        <v>-1</v>
      </c>
      <c r="K625" s="29">
        <f t="shared" si="44"/>
        <v>51750</v>
      </c>
      <c r="L625" s="17">
        <f t="shared" si="43"/>
        <v>-51750</v>
      </c>
      <c r="O625"/>
      <c r="P625" t="s">
        <v>343</v>
      </c>
      <c r="Q625" t="s">
        <v>279</v>
      </c>
    </row>
    <row r="626" spans="2:18" hidden="1" x14ac:dyDescent="0.25">
      <c r="B626" s="5">
        <v>45167</v>
      </c>
      <c r="C626" t="s">
        <v>121</v>
      </c>
      <c r="D626" t="s">
        <v>0</v>
      </c>
      <c r="E626" t="s">
        <v>66</v>
      </c>
      <c r="F626" s="4" t="s">
        <v>75</v>
      </c>
      <c r="G626" t="s">
        <v>76</v>
      </c>
      <c r="H626" s="4" t="s">
        <v>37</v>
      </c>
      <c r="I626" s="4" t="s">
        <v>204</v>
      </c>
      <c r="J626" s="8">
        <v>-20</v>
      </c>
      <c r="K626" s="29">
        <f t="shared" si="44"/>
        <v>51750</v>
      </c>
      <c r="L626" s="17">
        <f t="shared" si="43"/>
        <v>-1035000</v>
      </c>
      <c r="O626"/>
      <c r="P626" t="s">
        <v>345</v>
      </c>
      <c r="Q626" t="s">
        <v>346</v>
      </c>
    </row>
    <row r="627" spans="2:18" hidden="1" x14ac:dyDescent="0.25">
      <c r="B627" s="5">
        <v>45163</v>
      </c>
      <c r="C627" t="s">
        <v>103</v>
      </c>
      <c r="D627" t="s">
        <v>0</v>
      </c>
      <c r="E627" t="s">
        <v>66</v>
      </c>
      <c r="F627" s="4" t="s">
        <v>78</v>
      </c>
      <c r="G627" t="s">
        <v>79</v>
      </c>
      <c r="H627" s="4" t="s">
        <v>80</v>
      </c>
      <c r="I627" s="4" t="s">
        <v>175</v>
      </c>
      <c r="J627" s="8">
        <v>-6</v>
      </c>
      <c r="K627" s="29">
        <f t="shared" si="44"/>
        <v>51750</v>
      </c>
      <c r="L627" s="17">
        <f t="shared" si="43"/>
        <v>-310500</v>
      </c>
      <c r="O627">
        <v>20230111</v>
      </c>
      <c r="P627" t="s">
        <v>147</v>
      </c>
      <c r="R627" t="s">
        <v>280</v>
      </c>
    </row>
    <row r="628" spans="2:18" hidden="1" x14ac:dyDescent="0.25">
      <c r="B628" s="5">
        <v>45167</v>
      </c>
      <c r="C628" t="s">
        <v>121</v>
      </c>
      <c r="D628" t="s">
        <v>0</v>
      </c>
      <c r="E628" t="s">
        <v>66</v>
      </c>
      <c r="F628" s="4" t="s">
        <v>86</v>
      </c>
      <c r="G628" t="s">
        <v>87</v>
      </c>
      <c r="H628" s="4" t="s">
        <v>184</v>
      </c>
      <c r="I628" s="4" t="s">
        <v>181</v>
      </c>
      <c r="J628" s="8">
        <v>-20</v>
      </c>
      <c r="K628" s="29">
        <f t="shared" si="44"/>
        <v>51750</v>
      </c>
      <c r="L628" s="17">
        <f t="shared" si="43"/>
        <v>-1035000</v>
      </c>
      <c r="O628"/>
      <c r="P628" t="s">
        <v>345</v>
      </c>
      <c r="Q628" t="s">
        <v>346</v>
      </c>
    </row>
    <row r="629" spans="2:18" hidden="1" x14ac:dyDescent="0.25">
      <c r="B629" s="5">
        <v>45167</v>
      </c>
      <c r="C629" t="s">
        <v>121</v>
      </c>
      <c r="D629" t="s">
        <v>0</v>
      </c>
      <c r="E629" t="s">
        <v>66</v>
      </c>
      <c r="F629" s="4" t="s">
        <v>91</v>
      </c>
      <c r="G629" t="s">
        <v>92</v>
      </c>
      <c r="H629" s="4" t="s">
        <v>185</v>
      </c>
      <c r="I629" s="4" t="s">
        <v>183</v>
      </c>
      <c r="J629" s="8">
        <v>-20</v>
      </c>
      <c r="K629" s="29">
        <f t="shared" si="44"/>
        <v>51750</v>
      </c>
      <c r="L629" s="17">
        <f t="shared" si="43"/>
        <v>-1035000</v>
      </c>
      <c r="O629"/>
      <c r="P629" t="s">
        <v>345</v>
      </c>
      <c r="Q629" t="s">
        <v>346</v>
      </c>
    </row>
    <row r="630" spans="2:18" hidden="1" x14ac:dyDescent="0.25">
      <c r="B630" s="5">
        <v>45167</v>
      </c>
      <c r="C630" t="s">
        <v>121</v>
      </c>
      <c r="D630" t="s">
        <v>4</v>
      </c>
      <c r="E630" t="s">
        <v>66</v>
      </c>
      <c r="F630" s="4" t="s">
        <v>102</v>
      </c>
      <c r="G630" t="s">
        <v>101</v>
      </c>
      <c r="H630" s="4" t="s">
        <v>107</v>
      </c>
      <c r="J630" s="8">
        <v>-5</v>
      </c>
      <c r="K630" s="29">
        <f>86000*1.19</f>
        <v>102340</v>
      </c>
      <c r="L630" s="17">
        <f t="shared" si="43"/>
        <v>-511700</v>
      </c>
      <c r="O630"/>
      <c r="P630" t="s">
        <v>343</v>
      </c>
      <c r="Q630" t="s">
        <v>279</v>
      </c>
    </row>
    <row r="631" spans="2:18" hidden="1" x14ac:dyDescent="0.25">
      <c r="B631" s="5">
        <v>45167</v>
      </c>
      <c r="C631" t="s">
        <v>121</v>
      </c>
      <c r="D631" t="s">
        <v>0</v>
      </c>
      <c r="E631" t="s">
        <v>66</v>
      </c>
      <c r="F631" s="4" t="s">
        <v>82</v>
      </c>
      <c r="G631" t="s">
        <v>284</v>
      </c>
      <c r="H631" s="4" t="s">
        <v>84</v>
      </c>
      <c r="I631" s="4" t="s">
        <v>286</v>
      </c>
      <c r="J631" s="8">
        <v>-20</v>
      </c>
      <c r="K631" s="29">
        <f>57500*0.9</f>
        <v>51750</v>
      </c>
      <c r="L631" s="17">
        <f t="shared" si="43"/>
        <v>-1035000</v>
      </c>
      <c r="O631"/>
      <c r="P631" t="s">
        <v>345</v>
      </c>
      <c r="Q631" t="s">
        <v>350</v>
      </c>
    </row>
    <row r="632" spans="2:18" hidden="1" x14ac:dyDescent="0.25">
      <c r="B632" s="5">
        <v>45167</v>
      </c>
      <c r="C632" t="s">
        <v>215</v>
      </c>
      <c r="D632" t="s">
        <v>4</v>
      </c>
      <c r="E632" t="s">
        <v>66</v>
      </c>
      <c r="F632" s="4" t="s">
        <v>274</v>
      </c>
      <c r="G632" t="s">
        <v>273</v>
      </c>
      <c r="H632" s="4" t="s">
        <v>271</v>
      </c>
      <c r="J632" s="8">
        <v>-3</v>
      </c>
      <c r="K632" s="29">
        <v>172550</v>
      </c>
      <c r="L632" s="17">
        <f t="shared" si="43"/>
        <v>-517650</v>
      </c>
      <c r="O632"/>
      <c r="P632" t="s">
        <v>345</v>
      </c>
      <c r="Q632" t="s">
        <v>350</v>
      </c>
    </row>
    <row r="633" spans="2:18" hidden="1" x14ac:dyDescent="0.25">
      <c r="B633" s="5">
        <v>45167</v>
      </c>
      <c r="C633" t="s">
        <v>121</v>
      </c>
      <c r="D633" t="s">
        <v>4</v>
      </c>
      <c r="E633" t="s">
        <v>66</v>
      </c>
      <c r="F633" s="4" t="s">
        <v>276</v>
      </c>
      <c r="G633" t="s">
        <v>275</v>
      </c>
      <c r="H633" s="4" t="s">
        <v>148</v>
      </c>
      <c r="J633" s="8">
        <v>-2</v>
      </c>
      <c r="K633" s="29">
        <v>83600</v>
      </c>
      <c r="L633" s="17">
        <f t="shared" si="43"/>
        <v>-167200</v>
      </c>
      <c r="O633"/>
      <c r="P633" t="s">
        <v>345</v>
      </c>
      <c r="Q633" t="s">
        <v>350</v>
      </c>
    </row>
    <row r="634" spans="2:18" hidden="1" x14ac:dyDescent="0.25">
      <c r="B634" s="5">
        <v>45167</v>
      </c>
      <c r="C634" t="s">
        <v>121</v>
      </c>
      <c r="D634" t="s">
        <v>4</v>
      </c>
      <c r="E634" t="s">
        <v>66</v>
      </c>
      <c r="F634" s="4" t="s">
        <v>96</v>
      </c>
      <c r="G634" t="s">
        <v>95</v>
      </c>
      <c r="H634" s="4" t="s">
        <v>106</v>
      </c>
      <c r="J634" s="8">
        <v>-6</v>
      </c>
      <c r="K634" s="29">
        <f>544000*1.19</f>
        <v>647360</v>
      </c>
      <c r="L634" s="17">
        <f t="shared" si="43"/>
        <v>-3884160</v>
      </c>
      <c r="O634"/>
      <c r="P634" t="s">
        <v>343</v>
      </c>
      <c r="Q634" t="s">
        <v>279</v>
      </c>
    </row>
    <row r="635" spans="2:18" hidden="1" x14ac:dyDescent="0.25">
      <c r="B635" s="5">
        <v>45167</v>
      </c>
      <c r="C635" t="s">
        <v>121</v>
      </c>
      <c r="D635" t="s">
        <v>4</v>
      </c>
      <c r="E635" t="s">
        <v>66</v>
      </c>
      <c r="F635" s="4" t="s">
        <v>102</v>
      </c>
      <c r="G635" t="s">
        <v>101</v>
      </c>
      <c r="H635" s="4" t="s">
        <v>107</v>
      </c>
      <c r="J635" s="8">
        <v>-5</v>
      </c>
      <c r="K635" s="29">
        <f>86000*1.19</f>
        <v>102340</v>
      </c>
      <c r="L635" s="17">
        <f t="shared" si="43"/>
        <v>-511700</v>
      </c>
      <c r="O635"/>
      <c r="P635" t="s">
        <v>343</v>
      </c>
      <c r="Q635" t="s">
        <v>279</v>
      </c>
    </row>
    <row r="636" spans="2:18" hidden="1" x14ac:dyDescent="0.25">
      <c r="B636" s="5">
        <v>45166</v>
      </c>
      <c r="C636" t="s">
        <v>121</v>
      </c>
      <c r="D636" t="s">
        <v>0</v>
      </c>
      <c r="E636" t="s">
        <v>66</v>
      </c>
      <c r="F636" s="4" t="s">
        <v>67</v>
      </c>
      <c r="G636" t="s">
        <v>216</v>
      </c>
      <c r="H636" s="4" t="s">
        <v>69</v>
      </c>
      <c r="I636" s="4" t="s">
        <v>222</v>
      </c>
      <c r="J636" s="8">
        <v>1</v>
      </c>
      <c r="K636" s="29">
        <f>57500*0.9</f>
        <v>51750</v>
      </c>
      <c r="L636" s="17">
        <f t="shared" si="43"/>
        <v>51750</v>
      </c>
      <c r="O636"/>
      <c r="P636" t="s">
        <v>343</v>
      </c>
      <c r="Q636" t="s">
        <v>279</v>
      </c>
    </row>
    <row r="637" spans="2:18" hidden="1" x14ac:dyDescent="0.25">
      <c r="B637" s="5">
        <v>45166</v>
      </c>
      <c r="C637" t="s">
        <v>121</v>
      </c>
      <c r="D637" t="s">
        <v>0</v>
      </c>
      <c r="E637" t="s">
        <v>66</v>
      </c>
      <c r="F637" s="4" t="s">
        <v>71</v>
      </c>
      <c r="G637" t="s">
        <v>72</v>
      </c>
      <c r="H637" s="4" t="s">
        <v>27</v>
      </c>
      <c r="I637" s="4" t="s">
        <v>219</v>
      </c>
      <c r="J637" s="8">
        <v>1</v>
      </c>
      <c r="K637" s="29">
        <f>57500*0.9</f>
        <v>51750</v>
      </c>
      <c r="L637" s="17">
        <f t="shared" si="43"/>
        <v>51750</v>
      </c>
      <c r="O637"/>
      <c r="P637" t="s">
        <v>343</v>
      </c>
      <c r="Q637" t="s">
        <v>279</v>
      </c>
    </row>
    <row r="638" spans="2:18" hidden="1" x14ac:dyDescent="0.25">
      <c r="B638" s="5">
        <v>45166</v>
      </c>
      <c r="C638" t="s">
        <v>121</v>
      </c>
      <c r="D638" t="s">
        <v>0</v>
      </c>
      <c r="E638" t="s">
        <v>66</v>
      </c>
      <c r="F638" s="4" t="s">
        <v>75</v>
      </c>
      <c r="G638" t="s">
        <v>76</v>
      </c>
      <c r="H638" s="4" t="s">
        <v>37</v>
      </c>
      <c r="I638" s="4" t="s">
        <v>204</v>
      </c>
      <c r="J638" s="8">
        <v>1</v>
      </c>
      <c r="K638" s="29">
        <f>57500*0.9</f>
        <v>51750</v>
      </c>
      <c r="L638" s="17">
        <f t="shared" ref="L638:L668" si="45">+J638*K638</f>
        <v>51750</v>
      </c>
      <c r="O638"/>
      <c r="P638" t="s">
        <v>343</v>
      </c>
      <c r="Q638" t="s">
        <v>279</v>
      </c>
    </row>
    <row r="639" spans="2:18" hidden="1" x14ac:dyDescent="0.25">
      <c r="B639" s="5">
        <v>45163</v>
      </c>
      <c r="C639" t="s">
        <v>103</v>
      </c>
      <c r="D639" t="s">
        <v>0</v>
      </c>
      <c r="E639" t="s">
        <v>14</v>
      </c>
      <c r="F639" s="3" t="s">
        <v>39</v>
      </c>
      <c r="G639" t="s">
        <v>40</v>
      </c>
      <c r="H639" s="4" t="s">
        <v>41</v>
      </c>
      <c r="I639" s="4" t="s">
        <v>128</v>
      </c>
      <c r="J639" s="8">
        <v>-10</v>
      </c>
      <c r="K639" s="50">
        <v>81594</v>
      </c>
      <c r="L639" s="35">
        <f t="shared" si="45"/>
        <v>-815940</v>
      </c>
      <c r="M639" s="104"/>
      <c r="O639">
        <v>20230111</v>
      </c>
      <c r="P639" t="s">
        <v>147</v>
      </c>
      <c r="R639" t="s">
        <v>280</v>
      </c>
    </row>
    <row r="640" spans="2:18" hidden="1" x14ac:dyDescent="0.25">
      <c r="B640" s="5">
        <v>45166</v>
      </c>
      <c r="C640" t="s">
        <v>121</v>
      </c>
      <c r="D640" t="s">
        <v>0</v>
      </c>
      <c r="E640" t="s">
        <v>66</v>
      </c>
      <c r="F640" s="4" t="s">
        <v>82</v>
      </c>
      <c r="G640" t="s">
        <v>200</v>
      </c>
      <c r="H640" s="4" t="s">
        <v>84</v>
      </c>
      <c r="I640" s="4" t="s">
        <v>205</v>
      </c>
      <c r="J640" s="8">
        <v>1</v>
      </c>
      <c r="K640" s="29">
        <f>57500*0.9</f>
        <v>51750</v>
      </c>
      <c r="L640" s="17">
        <f t="shared" si="45"/>
        <v>51750</v>
      </c>
      <c r="O640"/>
      <c r="P640" t="s">
        <v>343</v>
      </c>
      <c r="Q640" t="s">
        <v>279</v>
      </c>
    </row>
    <row r="641" spans="2:18" hidden="1" x14ac:dyDescent="0.25">
      <c r="B641" s="5">
        <v>45166</v>
      </c>
      <c r="C641" t="s">
        <v>121</v>
      </c>
      <c r="D641" t="s">
        <v>0</v>
      </c>
      <c r="E641" t="s">
        <v>66</v>
      </c>
      <c r="F641" s="4" t="s">
        <v>86</v>
      </c>
      <c r="G641" t="s">
        <v>87</v>
      </c>
      <c r="H641" s="4" t="s">
        <v>50</v>
      </c>
      <c r="I641" s="4" t="s">
        <v>164</v>
      </c>
      <c r="J641" s="8">
        <v>1</v>
      </c>
      <c r="K641" s="29">
        <f>57500*0.9</f>
        <v>51750</v>
      </c>
      <c r="L641" s="17">
        <f t="shared" si="45"/>
        <v>51750</v>
      </c>
      <c r="O641"/>
      <c r="P641" t="s">
        <v>343</v>
      </c>
      <c r="Q641" t="s">
        <v>279</v>
      </c>
    </row>
    <row r="642" spans="2:18" hidden="1" x14ac:dyDescent="0.25">
      <c r="B642" s="5">
        <v>45169</v>
      </c>
      <c r="C642" t="s">
        <v>189</v>
      </c>
      <c r="D642" t="s">
        <v>4</v>
      </c>
      <c r="E642" t="s">
        <v>66</v>
      </c>
      <c r="F642" s="4" t="s">
        <v>102</v>
      </c>
      <c r="G642" t="s">
        <v>101</v>
      </c>
      <c r="H642" s="4" t="s">
        <v>107</v>
      </c>
      <c r="J642" s="8">
        <v>-5</v>
      </c>
      <c r="K642" s="29">
        <f>86000*1.19</f>
        <v>102340</v>
      </c>
      <c r="L642" s="17">
        <f t="shared" si="45"/>
        <v>-511700</v>
      </c>
      <c r="O642">
        <v>20230117</v>
      </c>
      <c r="P642" t="s">
        <v>126</v>
      </c>
      <c r="R642" t="s">
        <v>279</v>
      </c>
    </row>
    <row r="643" spans="2:18" hidden="1" x14ac:dyDescent="0.25">
      <c r="B643" s="5">
        <v>45169</v>
      </c>
      <c r="C643" t="s">
        <v>103</v>
      </c>
      <c r="D643" t="s">
        <v>4</v>
      </c>
      <c r="E643" t="s">
        <v>66</v>
      </c>
      <c r="F643" s="4" t="s">
        <v>276</v>
      </c>
      <c r="G643" t="s">
        <v>275</v>
      </c>
      <c r="H643" s="4" t="s">
        <v>148</v>
      </c>
      <c r="J643" s="8">
        <v>-5</v>
      </c>
      <c r="K643" s="29">
        <v>83600</v>
      </c>
      <c r="L643" s="17">
        <f t="shared" si="45"/>
        <v>-418000</v>
      </c>
      <c r="O643">
        <v>20230117</v>
      </c>
      <c r="P643" t="s">
        <v>126</v>
      </c>
      <c r="R643" t="s">
        <v>279</v>
      </c>
    </row>
    <row r="644" spans="2:18" hidden="1" x14ac:dyDescent="0.25">
      <c r="B644" s="5">
        <v>45169</v>
      </c>
      <c r="C644" t="s">
        <v>103</v>
      </c>
      <c r="D644" t="s">
        <v>4</v>
      </c>
      <c r="E644" t="s">
        <v>66</v>
      </c>
      <c r="F644" s="4" t="s">
        <v>274</v>
      </c>
      <c r="G644" t="s">
        <v>273</v>
      </c>
      <c r="H644" s="4" t="s">
        <v>271</v>
      </c>
      <c r="J644" s="8">
        <v>-5</v>
      </c>
      <c r="K644" s="29">
        <v>172550</v>
      </c>
      <c r="L644" s="17">
        <f t="shared" si="45"/>
        <v>-862750</v>
      </c>
      <c r="M644" s="102" t="s">
        <v>529</v>
      </c>
      <c r="O644">
        <v>20230117</v>
      </c>
      <c r="P644" t="s">
        <v>126</v>
      </c>
      <c r="R644" t="s">
        <v>279</v>
      </c>
    </row>
    <row r="645" spans="2:18" hidden="1" x14ac:dyDescent="0.25">
      <c r="B645" s="5">
        <v>45169</v>
      </c>
      <c r="C645" t="s">
        <v>121</v>
      </c>
      <c r="D645" t="s">
        <v>0</v>
      </c>
      <c r="E645" t="s">
        <v>66</v>
      </c>
      <c r="F645" s="4" t="s">
        <v>67</v>
      </c>
      <c r="G645" t="s">
        <v>216</v>
      </c>
      <c r="H645" s="4" t="s">
        <v>69</v>
      </c>
      <c r="I645" s="4" t="s">
        <v>222</v>
      </c>
      <c r="J645" s="8">
        <v>-2</v>
      </c>
      <c r="K645" s="29">
        <f t="shared" ref="K645:K652" si="46">57500*0.9</f>
        <v>51750</v>
      </c>
      <c r="L645" s="17">
        <f t="shared" si="45"/>
        <v>-103500</v>
      </c>
      <c r="O645"/>
      <c r="P645" t="s">
        <v>349</v>
      </c>
      <c r="Q645" t="s">
        <v>346</v>
      </c>
    </row>
    <row r="646" spans="2:18" hidden="1" x14ac:dyDescent="0.25">
      <c r="B646" s="5">
        <v>45169</v>
      </c>
      <c r="C646" t="s">
        <v>121</v>
      </c>
      <c r="D646" t="s">
        <v>0</v>
      </c>
      <c r="E646" t="s">
        <v>66</v>
      </c>
      <c r="F646" s="4" t="s">
        <v>71</v>
      </c>
      <c r="G646" t="s">
        <v>72</v>
      </c>
      <c r="H646" s="4" t="s">
        <v>27</v>
      </c>
      <c r="I646" s="4" t="s">
        <v>219</v>
      </c>
      <c r="J646" s="8">
        <v>-2</v>
      </c>
      <c r="K646" s="29">
        <f t="shared" si="46"/>
        <v>51750</v>
      </c>
      <c r="L646" s="17">
        <f t="shared" si="45"/>
        <v>-103500</v>
      </c>
      <c r="O646"/>
      <c r="P646" t="s">
        <v>349</v>
      </c>
      <c r="Q646" t="s">
        <v>346</v>
      </c>
    </row>
    <row r="647" spans="2:18" hidden="1" x14ac:dyDescent="0.25">
      <c r="B647" s="5">
        <v>45169</v>
      </c>
      <c r="C647" t="s">
        <v>121</v>
      </c>
      <c r="D647" t="s">
        <v>0</v>
      </c>
      <c r="E647" t="s">
        <v>66</v>
      </c>
      <c r="F647" s="4" t="s">
        <v>75</v>
      </c>
      <c r="G647" t="s">
        <v>76</v>
      </c>
      <c r="H647" s="4" t="s">
        <v>37</v>
      </c>
      <c r="I647" s="4" t="s">
        <v>204</v>
      </c>
      <c r="J647" s="8">
        <v>-2</v>
      </c>
      <c r="K647" s="29">
        <f t="shared" si="46"/>
        <v>51750</v>
      </c>
      <c r="L647" s="17">
        <f t="shared" si="45"/>
        <v>-103500</v>
      </c>
      <c r="O647"/>
      <c r="P647" t="s">
        <v>349</v>
      </c>
      <c r="Q647" t="s">
        <v>346</v>
      </c>
    </row>
    <row r="648" spans="2:18" hidden="1" x14ac:dyDescent="0.25">
      <c r="B648" s="5">
        <v>45163</v>
      </c>
      <c r="C648" t="s">
        <v>103</v>
      </c>
      <c r="D648" t="s">
        <v>0</v>
      </c>
      <c r="E648" t="s">
        <v>66</v>
      </c>
      <c r="F648" s="4" t="s">
        <v>139</v>
      </c>
      <c r="G648" t="s">
        <v>140</v>
      </c>
      <c r="H648" s="4" t="s">
        <v>141</v>
      </c>
      <c r="I648" s="4" t="s">
        <v>172</v>
      </c>
      <c r="J648" s="8">
        <v>-6</v>
      </c>
      <c r="K648" s="29">
        <f t="shared" si="46"/>
        <v>51750</v>
      </c>
      <c r="L648" s="17">
        <f t="shared" si="45"/>
        <v>-310500</v>
      </c>
      <c r="O648">
        <v>20230111</v>
      </c>
      <c r="P648" t="s">
        <v>147</v>
      </c>
      <c r="R648" t="s">
        <v>280</v>
      </c>
    </row>
    <row r="649" spans="2:18" hidden="1" x14ac:dyDescent="0.25">
      <c r="B649" s="5">
        <v>45167</v>
      </c>
      <c r="C649" t="s">
        <v>121</v>
      </c>
      <c r="D649" t="s">
        <v>0</v>
      </c>
      <c r="E649" t="s">
        <v>66</v>
      </c>
      <c r="F649" s="4" t="s">
        <v>78</v>
      </c>
      <c r="G649" t="s">
        <v>79</v>
      </c>
      <c r="H649" s="4" t="s">
        <v>80</v>
      </c>
      <c r="I649" s="4" t="s">
        <v>175</v>
      </c>
      <c r="J649" s="8">
        <v>-20</v>
      </c>
      <c r="K649" s="29">
        <f t="shared" si="46"/>
        <v>51750</v>
      </c>
      <c r="L649" s="35">
        <f t="shared" si="45"/>
        <v>-1035000</v>
      </c>
      <c r="M649" s="104"/>
      <c r="O649"/>
      <c r="P649" t="s">
        <v>345</v>
      </c>
      <c r="Q649" t="s">
        <v>346</v>
      </c>
    </row>
    <row r="650" spans="2:18" hidden="1" x14ac:dyDescent="0.25">
      <c r="B650" s="5">
        <v>45169</v>
      </c>
      <c r="C650" t="s">
        <v>121</v>
      </c>
      <c r="D650" t="s">
        <v>0</v>
      </c>
      <c r="E650" t="s">
        <v>66</v>
      </c>
      <c r="F650" s="4" t="s">
        <v>82</v>
      </c>
      <c r="G650" t="s">
        <v>200</v>
      </c>
      <c r="H650" s="4" t="s">
        <v>84</v>
      </c>
      <c r="I650" s="4" t="s">
        <v>205</v>
      </c>
      <c r="J650" s="8">
        <v>-2</v>
      </c>
      <c r="K650" s="29">
        <f t="shared" si="46"/>
        <v>51750</v>
      </c>
      <c r="L650" s="17">
        <f t="shared" si="45"/>
        <v>-103500</v>
      </c>
      <c r="O650"/>
      <c r="P650" t="s">
        <v>349</v>
      </c>
      <c r="Q650" t="s">
        <v>346</v>
      </c>
    </row>
    <row r="651" spans="2:18" hidden="1" x14ac:dyDescent="0.25">
      <c r="B651" s="5">
        <v>45169</v>
      </c>
      <c r="C651" t="s">
        <v>121</v>
      </c>
      <c r="D651" t="s">
        <v>0</v>
      </c>
      <c r="E651" t="s">
        <v>66</v>
      </c>
      <c r="F651" s="4" t="s">
        <v>86</v>
      </c>
      <c r="G651" t="s">
        <v>87</v>
      </c>
      <c r="H651" s="4" t="s">
        <v>50</v>
      </c>
      <c r="I651" s="4" t="s">
        <v>164</v>
      </c>
      <c r="J651" s="8">
        <v>-2</v>
      </c>
      <c r="K651" s="29">
        <f t="shared" si="46"/>
        <v>51750</v>
      </c>
      <c r="L651" s="17">
        <f t="shared" si="45"/>
        <v>-103500</v>
      </c>
      <c r="O651"/>
      <c r="P651" t="s">
        <v>349</v>
      </c>
      <c r="Q651" t="s">
        <v>346</v>
      </c>
    </row>
    <row r="652" spans="2:18" hidden="1" x14ac:dyDescent="0.25">
      <c r="B652" s="5">
        <v>45169</v>
      </c>
      <c r="C652" t="s">
        <v>121</v>
      </c>
      <c r="D652" t="s">
        <v>0</v>
      </c>
      <c r="E652" t="s">
        <v>66</v>
      </c>
      <c r="F652" s="4" t="s">
        <v>91</v>
      </c>
      <c r="G652" t="s">
        <v>92</v>
      </c>
      <c r="H652" s="4" t="s">
        <v>185</v>
      </c>
      <c r="I652" s="4" t="s">
        <v>183</v>
      </c>
      <c r="J652" s="8">
        <v>-2</v>
      </c>
      <c r="K652" s="29">
        <f t="shared" si="46"/>
        <v>51750</v>
      </c>
      <c r="L652" s="17">
        <f t="shared" si="45"/>
        <v>-103500</v>
      </c>
      <c r="O652"/>
      <c r="P652" t="s">
        <v>349</v>
      </c>
      <c r="Q652" t="s">
        <v>346</v>
      </c>
    </row>
    <row r="653" spans="2:18" hidden="1" x14ac:dyDescent="0.25">
      <c r="B653" s="5">
        <v>45173</v>
      </c>
      <c r="C653" t="s">
        <v>348</v>
      </c>
      <c r="D653" t="s">
        <v>4</v>
      </c>
      <c r="E653" t="s">
        <v>14</v>
      </c>
      <c r="F653" s="4">
        <v>3308050</v>
      </c>
      <c r="G653" t="s">
        <v>137</v>
      </c>
      <c r="H653" s="4" t="s">
        <v>137</v>
      </c>
      <c r="I653" s="4" t="s">
        <v>138</v>
      </c>
      <c r="J653" s="8">
        <v>-4</v>
      </c>
      <c r="K653" s="50">
        <v>505243.49166666658</v>
      </c>
      <c r="L653" s="35">
        <f t="shared" si="45"/>
        <v>-2020973.9666666663</v>
      </c>
      <c r="M653" s="104" t="s">
        <v>529</v>
      </c>
      <c r="O653">
        <v>20230119</v>
      </c>
      <c r="P653" t="s">
        <v>236</v>
      </c>
      <c r="R653" t="s">
        <v>279</v>
      </c>
    </row>
    <row r="654" spans="2:18" hidden="1" x14ac:dyDescent="0.25">
      <c r="B654" s="5">
        <v>45173</v>
      </c>
      <c r="C654" t="s">
        <v>348</v>
      </c>
      <c r="D654" t="s">
        <v>4</v>
      </c>
      <c r="E654" t="s">
        <v>14</v>
      </c>
      <c r="F654" s="4">
        <v>3318235</v>
      </c>
      <c r="G654" t="s">
        <v>209</v>
      </c>
      <c r="H654" s="4" t="s">
        <v>107</v>
      </c>
      <c r="J654" s="8">
        <v>-4</v>
      </c>
      <c r="K654" s="29">
        <v>126823.496</v>
      </c>
      <c r="L654" s="35">
        <f t="shared" si="45"/>
        <v>-507293.984</v>
      </c>
      <c r="M654" s="104"/>
      <c r="O654">
        <v>20230119</v>
      </c>
      <c r="P654" t="s">
        <v>236</v>
      </c>
      <c r="R654" t="s">
        <v>279</v>
      </c>
    </row>
    <row r="655" spans="2:18" hidden="1" x14ac:dyDescent="0.25">
      <c r="B655" s="5">
        <v>45173</v>
      </c>
      <c r="C655" t="s">
        <v>348</v>
      </c>
      <c r="D655" t="s">
        <v>4</v>
      </c>
      <c r="E655" t="s">
        <v>14</v>
      </c>
      <c r="F655" s="4">
        <v>3318225</v>
      </c>
      <c r="G655" t="s">
        <v>148</v>
      </c>
      <c r="H655" s="4" t="s">
        <v>148</v>
      </c>
      <c r="J655" s="8">
        <v>-2</v>
      </c>
      <c r="K655" s="29">
        <v>153420.53519000002</v>
      </c>
      <c r="L655" s="17">
        <f t="shared" si="45"/>
        <v>-306841.07038000005</v>
      </c>
      <c r="M655" s="104" t="s">
        <v>529</v>
      </c>
      <c r="N655" s="17"/>
      <c r="O655">
        <v>20230119</v>
      </c>
      <c r="P655" t="s">
        <v>236</v>
      </c>
      <c r="R655" t="s">
        <v>279</v>
      </c>
    </row>
    <row r="656" spans="2:18" hidden="1" x14ac:dyDescent="0.25">
      <c r="B656" s="5">
        <v>45166</v>
      </c>
      <c r="C656" t="s">
        <v>121</v>
      </c>
      <c r="D656" t="s">
        <v>0</v>
      </c>
      <c r="E656" t="s">
        <v>66</v>
      </c>
      <c r="F656" s="4" t="s">
        <v>139</v>
      </c>
      <c r="G656" t="s">
        <v>140</v>
      </c>
      <c r="H656" s="4" t="s">
        <v>141</v>
      </c>
      <c r="I656" s="4" t="s">
        <v>172</v>
      </c>
      <c r="J656" s="8">
        <v>-1</v>
      </c>
      <c r="K656" s="29">
        <f>57500*0.9</f>
        <v>51750</v>
      </c>
      <c r="L656" s="17">
        <f t="shared" si="45"/>
        <v>-51750</v>
      </c>
      <c r="O656"/>
      <c r="P656" t="s">
        <v>343</v>
      </c>
      <c r="Q656" t="s">
        <v>279</v>
      </c>
    </row>
    <row r="657" spans="2:18" hidden="1" x14ac:dyDescent="0.25">
      <c r="B657" s="5">
        <v>45149</v>
      </c>
      <c r="C657" t="s">
        <v>63</v>
      </c>
      <c r="D657" t="s">
        <v>0</v>
      </c>
      <c r="E657" t="s">
        <v>14</v>
      </c>
      <c r="F657" s="4" t="s">
        <v>42</v>
      </c>
      <c r="G657" t="s">
        <v>43</v>
      </c>
      <c r="H657" s="4" t="s">
        <v>44</v>
      </c>
      <c r="I657" s="4" t="s">
        <v>194</v>
      </c>
      <c r="J657" s="8">
        <v>47</v>
      </c>
      <c r="K657" s="29">
        <v>69131</v>
      </c>
      <c r="L657" s="35">
        <f t="shared" si="45"/>
        <v>3249157</v>
      </c>
      <c r="M657" s="104"/>
      <c r="N657" t="s">
        <v>368</v>
      </c>
      <c r="O657"/>
    </row>
    <row r="658" spans="2:18" hidden="1" x14ac:dyDescent="0.25">
      <c r="B658" s="5">
        <v>45149</v>
      </c>
      <c r="C658" t="s">
        <v>63</v>
      </c>
      <c r="D658" t="s">
        <v>0</v>
      </c>
      <c r="E658" t="s">
        <v>14</v>
      </c>
      <c r="F658" s="4" t="s">
        <v>42</v>
      </c>
      <c r="G658" t="s">
        <v>43</v>
      </c>
      <c r="H658" s="4" t="s">
        <v>44</v>
      </c>
      <c r="I658" s="4" t="s">
        <v>337</v>
      </c>
      <c r="J658" s="8">
        <v>100</v>
      </c>
      <c r="K658" s="29">
        <v>69131</v>
      </c>
      <c r="L658" s="35">
        <f t="shared" si="45"/>
        <v>6913100</v>
      </c>
      <c r="M658" s="104"/>
      <c r="N658" t="s">
        <v>368</v>
      </c>
      <c r="O658"/>
    </row>
    <row r="659" spans="2:18" hidden="1" x14ac:dyDescent="0.25">
      <c r="B659" s="5">
        <v>45173</v>
      </c>
      <c r="C659" t="s">
        <v>348</v>
      </c>
      <c r="D659" t="s">
        <v>0</v>
      </c>
      <c r="E659" t="s">
        <v>14</v>
      </c>
      <c r="F659" s="4" t="s">
        <v>54</v>
      </c>
      <c r="G659" t="s">
        <v>55</v>
      </c>
      <c r="H659" s="4" t="s">
        <v>56</v>
      </c>
      <c r="I659" s="4" t="s">
        <v>340</v>
      </c>
      <c r="J659" s="8">
        <v>-45</v>
      </c>
      <c r="K659" s="29">
        <v>88882</v>
      </c>
      <c r="L659" s="35">
        <f t="shared" si="45"/>
        <v>-3999690</v>
      </c>
      <c r="M659" s="104" t="s">
        <v>529</v>
      </c>
      <c r="O659">
        <v>20230119</v>
      </c>
      <c r="P659" t="s">
        <v>236</v>
      </c>
      <c r="R659" t="s">
        <v>279</v>
      </c>
    </row>
    <row r="660" spans="2:18" hidden="1" x14ac:dyDescent="0.25">
      <c r="B660" s="5">
        <v>45173</v>
      </c>
      <c r="C660" t="s">
        <v>215</v>
      </c>
      <c r="D660" t="s">
        <v>4</v>
      </c>
      <c r="E660" t="s">
        <v>66</v>
      </c>
      <c r="F660" s="4" t="s">
        <v>274</v>
      </c>
      <c r="G660" t="s">
        <v>273</v>
      </c>
      <c r="H660" s="4" t="s">
        <v>271</v>
      </c>
      <c r="J660" s="8">
        <v>-3</v>
      </c>
      <c r="K660" s="29">
        <v>172550</v>
      </c>
      <c r="L660" s="17">
        <f t="shared" si="45"/>
        <v>-517650</v>
      </c>
      <c r="O660"/>
      <c r="P660" t="s">
        <v>345</v>
      </c>
      <c r="Q660" t="s">
        <v>350</v>
      </c>
    </row>
    <row r="661" spans="2:18" hidden="1" x14ac:dyDescent="0.25">
      <c r="B661" s="5">
        <v>45173</v>
      </c>
      <c r="C661" t="s">
        <v>121</v>
      </c>
      <c r="D661" t="s">
        <v>4</v>
      </c>
      <c r="E661" t="s">
        <v>66</v>
      </c>
      <c r="F661" s="4" t="s">
        <v>276</v>
      </c>
      <c r="G661" t="s">
        <v>275</v>
      </c>
      <c r="H661" s="4" t="s">
        <v>148</v>
      </c>
      <c r="J661" s="8">
        <v>3</v>
      </c>
      <c r="K661" s="29">
        <v>83600</v>
      </c>
      <c r="L661" s="17">
        <f t="shared" si="45"/>
        <v>250800</v>
      </c>
      <c r="O661"/>
      <c r="P661" t="s">
        <v>345</v>
      </c>
      <c r="Q661" t="s">
        <v>350</v>
      </c>
    </row>
    <row r="662" spans="2:18" hidden="1" x14ac:dyDescent="0.25">
      <c r="B662" s="5">
        <v>45173</v>
      </c>
      <c r="C662" t="s">
        <v>121</v>
      </c>
      <c r="D662" t="s">
        <v>0</v>
      </c>
      <c r="E662" t="s">
        <v>66</v>
      </c>
      <c r="F662" s="4" t="s">
        <v>82</v>
      </c>
      <c r="G662" t="s">
        <v>200</v>
      </c>
      <c r="H662" s="4" t="s">
        <v>84</v>
      </c>
      <c r="I662" s="4" t="s">
        <v>205</v>
      </c>
      <c r="J662" s="8">
        <v>16</v>
      </c>
      <c r="K662" s="29">
        <f>57500*0.9</f>
        <v>51750</v>
      </c>
      <c r="L662" s="17">
        <f t="shared" si="45"/>
        <v>828000</v>
      </c>
      <c r="O662"/>
      <c r="P662" t="s">
        <v>345</v>
      </c>
      <c r="Q662" t="s">
        <v>350</v>
      </c>
    </row>
    <row r="663" spans="2:18" hidden="1" x14ac:dyDescent="0.25">
      <c r="B663" s="5">
        <v>45173</v>
      </c>
      <c r="C663" t="s">
        <v>121</v>
      </c>
      <c r="D663" t="s">
        <v>0</v>
      </c>
      <c r="E663" t="s">
        <v>66</v>
      </c>
      <c r="F663" s="4" t="s">
        <v>75</v>
      </c>
      <c r="G663" t="s">
        <v>76</v>
      </c>
      <c r="H663" s="4" t="s">
        <v>37</v>
      </c>
      <c r="I663" s="4" t="s">
        <v>204</v>
      </c>
      <c r="J663" s="8">
        <v>3</v>
      </c>
      <c r="K663" s="29">
        <f>57500*0.9</f>
        <v>51750</v>
      </c>
      <c r="L663" s="17">
        <f t="shared" si="45"/>
        <v>155250</v>
      </c>
      <c r="O663"/>
      <c r="P663" t="s">
        <v>345</v>
      </c>
      <c r="Q663" t="s">
        <v>346</v>
      </c>
    </row>
    <row r="664" spans="2:18" hidden="1" x14ac:dyDescent="0.25">
      <c r="B664" s="5">
        <v>45173</v>
      </c>
      <c r="C664" t="s">
        <v>121</v>
      </c>
      <c r="D664" t="s">
        <v>0</v>
      </c>
      <c r="E664" t="s">
        <v>66</v>
      </c>
      <c r="F664" s="4" t="s">
        <v>86</v>
      </c>
      <c r="G664" t="s">
        <v>87</v>
      </c>
      <c r="H664" s="4" t="s">
        <v>184</v>
      </c>
      <c r="I664" s="4" t="s">
        <v>181</v>
      </c>
      <c r="J664" s="8">
        <v>3</v>
      </c>
      <c r="K664" s="29">
        <f>57500*0.9</f>
        <v>51750</v>
      </c>
      <c r="L664" s="17">
        <f t="shared" si="45"/>
        <v>155250</v>
      </c>
      <c r="O664"/>
      <c r="P664" t="s">
        <v>345</v>
      </c>
      <c r="Q664" t="s">
        <v>346</v>
      </c>
    </row>
    <row r="665" spans="2:18" hidden="1" x14ac:dyDescent="0.25">
      <c r="B665" s="5">
        <v>45180</v>
      </c>
      <c r="C665" t="s">
        <v>103</v>
      </c>
      <c r="D665" t="s">
        <v>0</v>
      </c>
      <c r="E665" t="s">
        <v>14</v>
      </c>
      <c r="F665" s="3" t="s">
        <v>25</v>
      </c>
      <c r="G665" t="s">
        <v>26</v>
      </c>
      <c r="H665" s="4" t="s">
        <v>27</v>
      </c>
      <c r="I665" s="4" t="s">
        <v>127</v>
      </c>
      <c r="J665" s="8">
        <v>-5</v>
      </c>
      <c r="K665" s="50">
        <v>65949.40444444443</v>
      </c>
      <c r="L665" s="35">
        <f t="shared" si="45"/>
        <v>-329747.02222222218</v>
      </c>
      <c r="M665" s="104"/>
      <c r="O665" s="4">
        <v>20230121</v>
      </c>
      <c r="P665" t="s">
        <v>282</v>
      </c>
      <c r="R665" t="s">
        <v>280</v>
      </c>
    </row>
    <row r="666" spans="2:18" hidden="1" x14ac:dyDescent="0.25">
      <c r="B666" s="5">
        <v>45180</v>
      </c>
      <c r="C666" t="s">
        <v>103</v>
      </c>
      <c r="D666" t="s">
        <v>0</v>
      </c>
      <c r="E666" t="s">
        <v>14</v>
      </c>
      <c r="F666" s="3" t="s">
        <v>35</v>
      </c>
      <c r="G666" t="s">
        <v>36</v>
      </c>
      <c r="H666" s="4" t="s">
        <v>37</v>
      </c>
      <c r="I666" s="4" t="s">
        <v>131</v>
      </c>
      <c r="J666" s="8">
        <v>-4</v>
      </c>
      <c r="K666" s="50">
        <v>81594</v>
      </c>
      <c r="L666" s="35">
        <f t="shared" si="45"/>
        <v>-326376</v>
      </c>
      <c r="M666" s="104"/>
      <c r="O666" s="4">
        <v>20230121</v>
      </c>
      <c r="P666" t="s">
        <v>282</v>
      </c>
      <c r="R666" t="s">
        <v>280</v>
      </c>
    </row>
    <row r="667" spans="2:18" hidden="1" x14ac:dyDescent="0.25">
      <c r="B667" s="5">
        <v>45166</v>
      </c>
      <c r="C667" t="s">
        <v>121</v>
      </c>
      <c r="D667" t="s">
        <v>0</v>
      </c>
      <c r="E667" t="s">
        <v>66</v>
      </c>
      <c r="F667" s="4" t="s">
        <v>139</v>
      </c>
      <c r="G667" t="s">
        <v>140</v>
      </c>
      <c r="H667" s="4" t="s">
        <v>141</v>
      </c>
      <c r="I667" s="4" t="s">
        <v>172</v>
      </c>
      <c r="J667" s="8">
        <v>1</v>
      </c>
      <c r="K667" s="29">
        <f>57500*0.9</f>
        <v>51750</v>
      </c>
      <c r="L667" s="17">
        <f t="shared" si="45"/>
        <v>51750</v>
      </c>
      <c r="O667"/>
      <c r="P667" t="s">
        <v>343</v>
      </c>
      <c r="Q667" t="s">
        <v>279</v>
      </c>
    </row>
    <row r="668" spans="2:18" hidden="1" x14ac:dyDescent="0.25">
      <c r="B668" s="5">
        <v>45169</v>
      </c>
      <c r="C668" t="s">
        <v>121</v>
      </c>
      <c r="D668" t="s">
        <v>0</v>
      </c>
      <c r="E668" t="s">
        <v>66</v>
      </c>
      <c r="F668" s="4" t="s">
        <v>139</v>
      </c>
      <c r="G668" t="s">
        <v>140</v>
      </c>
      <c r="H668" s="4" t="s">
        <v>141</v>
      </c>
      <c r="I668" s="4" t="s">
        <v>172</v>
      </c>
      <c r="J668" s="8">
        <v>-2</v>
      </c>
      <c r="K668" s="29">
        <f>57500*0.9</f>
        <v>51750</v>
      </c>
      <c r="L668" s="17">
        <f t="shared" si="45"/>
        <v>-103500</v>
      </c>
      <c r="O668"/>
      <c r="P668" t="s">
        <v>349</v>
      </c>
      <c r="Q668" t="s">
        <v>346</v>
      </c>
    </row>
    <row r="669" spans="2:18" hidden="1" x14ac:dyDescent="0.25">
      <c r="B669" s="5">
        <v>45156</v>
      </c>
      <c r="C669" t="s">
        <v>103</v>
      </c>
      <c r="D669" t="s">
        <v>0</v>
      </c>
      <c r="E669" t="s">
        <v>14</v>
      </c>
      <c r="F669" s="4" t="s">
        <v>42</v>
      </c>
      <c r="G669" t="s">
        <v>43</v>
      </c>
      <c r="H669" s="4" t="s">
        <v>44</v>
      </c>
      <c r="I669" s="4" t="s">
        <v>194</v>
      </c>
      <c r="J669" s="8">
        <v>-5</v>
      </c>
      <c r="K669" s="50">
        <v>81594</v>
      </c>
      <c r="L669" s="35">
        <f t="shared" ref="L669:L700" si="47">+J669*K669</f>
        <v>-407970</v>
      </c>
      <c r="M669" s="104"/>
      <c r="O669">
        <v>20230107</v>
      </c>
      <c r="P669" t="s">
        <v>243</v>
      </c>
      <c r="R669" t="s">
        <v>279</v>
      </c>
    </row>
    <row r="670" spans="2:18" hidden="1" x14ac:dyDescent="0.25">
      <c r="B670" s="5">
        <v>45180</v>
      </c>
      <c r="C670" t="s">
        <v>103</v>
      </c>
      <c r="D670" t="s">
        <v>0</v>
      </c>
      <c r="E670" t="s">
        <v>14</v>
      </c>
      <c r="F670" s="4" t="s">
        <v>48</v>
      </c>
      <c r="G670" t="s">
        <v>49</v>
      </c>
      <c r="H670" s="4" t="s">
        <v>50</v>
      </c>
      <c r="I670" s="4" t="s">
        <v>351</v>
      </c>
      <c r="J670" s="8">
        <v>-5</v>
      </c>
      <c r="K670" s="29">
        <v>69131</v>
      </c>
      <c r="L670" s="35">
        <f t="shared" si="47"/>
        <v>-345655</v>
      </c>
      <c r="M670" s="104"/>
      <c r="O670" s="4">
        <v>20230121</v>
      </c>
      <c r="P670" t="s">
        <v>282</v>
      </c>
      <c r="R670" t="s">
        <v>280</v>
      </c>
    </row>
    <row r="671" spans="2:18" hidden="1" x14ac:dyDescent="0.25">
      <c r="B671" s="5">
        <v>45180</v>
      </c>
      <c r="C671" t="s">
        <v>103</v>
      </c>
      <c r="D671" t="s">
        <v>0</v>
      </c>
      <c r="E671" t="s">
        <v>14</v>
      </c>
      <c r="F671" s="4" t="s">
        <v>48</v>
      </c>
      <c r="G671" t="s">
        <v>49</v>
      </c>
      <c r="H671" s="4" t="s">
        <v>50</v>
      </c>
      <c r="I671" s="4" t="s">
        <v>338</v>
      </c>
      <c r="J671" s="8">
        <v>-2</v>
      </c>
      <c r="K671" s="29">
        <v>69131</v>
      </c>
      <c r="L671" s="35">
        <f t="shared" si="47"/>
        <v>-138262</v>
      </c>
      <c r="M671" s="104" t="s">
        <v>529</v>
      </c>
      <c r="O671" s="4">
        <v>20230121</v>
      </c>
      <c r="P671" t="s">
        <v>282</v>
      </c>
      <c r="R671" t="s">
        <v>280</v>
      </c>
    </row>
    <row r="672" spans="2:18" hidden="1" x14ac:dyDescent="0.25">
      <c r="B672" s="5">
        <v>45180</v>
      </c>
      <c r="C672" t="s">
        <v>103</v>
      </c>
      <c r="D672" t="s">
        <v>0</v>
      </c>
      <c r="E672" t="s">
        <v>14</v>
      </c>
      <c r="F672" s="4" t="s">
        <v>54</v>
      </c>
      <c r="G672" t="s">
        <v>55</v>
      </c>
      <c r="H672" s="4" t="s">
        <v>56</v>
      </c>
      <c r="I672" s="4" t="s">
        <v>340</v>
      </c>
      <c r="J672" s="8">
        <v>-10</v>
      </c>
      <c r="K672" s="29">
        <v>88882</v>
      </c>
      <c r="L672" s="35">
        <f t="shared" si="47"/>
        <v>-888820</v>
      </c>
      <c r="M672" s="104" t="s">
        <v>529</v>
      </c>
      <c r="O672" s="4">
        <v>20230121</v>
      </c>
      <c r="P672" t="s">
        <v>282</v>
      </c>
      <c r="R672" t="s">
        <v>280</v>
      </c>
    </row>
    <row r="673" spans="2:18" hidden="1" x14ac:dyDescent="0.25">
      <c r="B673" s="5">
        <v>45180</v>
      </c>
      <c r="C673" t="s">
        <v>103</v>
      </c>
      <c r="D673" t="s">
        <v>0</v>
      </c>
      <c r="E673" t="s">
        <v>14</v>
      </c>
      <c r="F673" s="4" t="s">
        <v>58</v>
      </c>
      <c r="G673" t="s">
        <v>59</v>
      </c>
      <c r="H673" s="4" t="s">
        <v>60</v>
      </c>
      <c r="I673" s="4" t="s">
        <v>341</v>
      </c>
      <c r="J673" s="8">
        <v>-3</v>
      </c>
      <c r="K673" s="29">
        <v>75398.578723404251</v>
      </c>
      <c r="L673" s="35">
        <f t="shared" si="47"/>
        <v>-226195.73617021274</v>
      </c>
      <c r="M673" s="104"/>
      <c r="O673" s="4">
        <v>20230121</v>
      </c>
      <c r="P673" t="s">
        <v>282</v>
      </c>
      <c r="R673" t="s">
        <v>280</v>
      </c>
    </row>
    <row r="674" spans="2:18" hidden="1" x14ac:dyDescent="0.25">
      <c r="B674" s="5">
        <v>45180</v>
      </c>
      <c r="C674" t="s">
        <v>103</v>
      </c>
      <c r="D674" t="s">
        <v>4</v>
      </c>
      <c r="E674" t="s">
        <v>14</v>
      </c>
      <c r="F674" s="4">
        <v>3308050</v>
      </c>
      <c r="G674" t="s">
        <v>137</v>
      </c>
      <c r="H674" s="4" t="s">
        <v>137</v>
      </c>
      <c r="I674" s="4" t="s">
        <v>138</v>
      </c>
      <c r="J674" s="8">
        <v>-1</v>
      </c>
      <c r="K674" s="50">
        <v>505243.49166666658</v>
      </c>
      <c r="L674" s="35">
        <f t="shared" si="47"/>
        <v>-505243.49166666658</v>
      </c>
      <c r="M674" s="104" t="s">
        <v>529</v>
      </c>
      <c r="O674" s="4">
        <v>20230121</v>
      </c>
      <c r="P674" t="s">
        <v>282</v>
      </c>
      <c r="R674" t="s">
        <v>280</v>
      </c>
    </row>
    <row r="675" spans="2:18" hidden="1" x14ac:dyDescent="0.25">
      <c r="B675" s="5">
        <v>45180</v>
      </c>
      <c r="C675" t="s">
        <v>103</v>
      </c>
      <c r="D675" t="s">
        <v>4</v>
      </c>
      <c r="E675" t="s">
        <v>14</v>
      </c>
      <c r="F675" s="4">
        <v>3318235</v>
      </c>
      <c r="G675" t="s">
        <v>209</v>
      </c>
      <c r="H675" s="4" t="s">
        <v>107</v>
      </c>
      <c r="J675" s="33">
        <v>-1</v>
      </c>
      <c r="K675" s="29">
        <v>126823.496</v>
      </c>
      <c r="L675" s="35">
        <f t="shared" si="47"/>
        <v>-126823.496</v>
      </c>
      <c r="M675" s="104"/>
      <c r="O675" s="4">
        <v>20230121</v>
      </c>
      <c r="P675" t="s">
        <v>282</v>
      </c>
      <c r="R675" t="s">
        <v>280</v>
      </c>
    </row>
    <row r="676" spans="2:18" hidden="1" x14ac:dyDescent="0.25">
      <c r="B676" s="5">
        <v>45163</v>
      </c>
      <c r="C676" t="s">
        <v>103</v>
      </c>
      <c r="D676" t="s">
        <v>0</v>
      </c>
      <c r="E676" t="s">
        <v>14</v>
      </c>
      <c r="F676" s="4" t="s">
        <v>42</v>
      </c>
      <c r="G676" t="s">
        <v>43</v>
      </c>
      <c r="H676" s="4" t="s">
        <v>44</v>
      </c>
      <c r="I676" s="4" t="s">
        <v>194</v>
      </c>
      <c r="J676" s="8">
        <v>-20</v>
      </c>
      <c r="K676" s="50">
        <v>81594</v>
      </c>
      <c r="L676" s="35">
        <f t="shared" si="47"/>
        <v>-1631880</v>
      </c>
      <c r="M676" s="104"/>
      <c r="O676">
        <v>20230110</v>
      </c>
      <c r="P676" t="s">
        <v>232</v>
      </c>
      <c r="R676" t="s">
        <v>280</v>
      </c>
    </row>
    <row r="677" spans="2:18" hidden="1" x14ac:dyDescent="0.25">
      <c r="B677" s="5">
        <v>45168</v>
      </c>
      <c r="C677" t="s">
        <v>121</v>
      </c>
      <c r="D677" t="s">
        <v>0</v>
      </c>
      <c r="E677" t="s">
        <v>14</v>
      </c>
      <c r="F677" s="4" t="s">
        <v>48</v>
      </c>
      <c r="G677" t="s">
        <v>49</v>
      </c>
      <c r="H677" s="4" t="s">
        <v>50</v>
      </c>
      <c r="I677" s="4" t="s">
        <v>338</v>
      </c>
      <c r="J677" s="8">
        <v>-4</v>
      </c>
      <c r="K677" s="29">
        <v>69131</v>
      </c>
      <c r="L677" s="35">
        <f t="shared" si="47"/>
        <v>-276524</v>
      </c>
      <c r="M677" s="104" t="s">
        <v>529</v>
      </c>
      <c r="O677"/>
      <c r="P677" t="s">
        <v>353</v>
      </c>
      <c r="Q677" t="s">
        <v>297</v>
      </c>
    </row>
    <row r="678" spans="2:18" hidden="1" x14ac:dyDescent="0.25">
      <c r="B678" s="5">
        <v>45182</v>
      </c>
      <c r="C678" t="s">
        <v>121</v>
      </c>
      <c r="D678" t="s">
        <v>0</v>
      </c>
      <c r="E678" t="s">
        <v>14</v>
      </c>
      <c r="F678" s="4" t="s">
        <v>54</v>
      </c>
      <c r="G678" t="s">
        <v>55</v>
      </c>
      <c r="H678" s="4" t="s">
        <v>56</v>
      </c>
      <c r="I678" s="4" t="s">
        <v>339</v>
      </c>
      <c r="J678" s="8">
        <v>-2</v>
      </c>
      <c r="K678" s="29">
        <v>88882</v>
      </c>
      <c r="L678" s="35">
        <f t="shared" si="47"/>
        <v>-177764</v>
      </c>
      <c r="M678" s="104" t="s">
        <v>529</v>
      </c>
      <c r="O678"/>
      <c r="P678" t="s">
        <v>352</v>
      </c>
      <c r="Q678" t="s">
        <v>297</v>
      </c>
    </row>
    <row r="679" spans="2:18" hidden="1" x14ac:dyDescent="0.25">
      <c r="B679" s="5">
        <v>45182</v>
      </c>
      <c r="C679" t="s">
        <v>121</v>
      </c>
      <c r="D679" t="s">
        <v>0</v>
      </c>
      <c r="E679" t="s">
        <v>14</v>
      </c>
      <c r="F679" s="4" t="s">
        <v>54</v>
      </c>
      <c r="G679" t="s">
        <v>55</v>
      </c>
      <c r="H679" s="4" t="s">
        <v>56</v>
      </c>
      <c r="I679" s="4" t="s">
        <v>340</v>
      </c>
      <c r="J679" s="8">
        <v>-5</v>
      </c>
      <c r="K679" s="29">
        <v>88882</v>
      </c>
      <c r="L679" s="35">
        <f t="shared" si="47"/>
        <v>-444410</v>
      </c>
      <c r="M679" s="104" t="s">
        <v>529</v>
      </c>
      <c r="O679"/>
      <c r="P679" t="s">
        <v>352</v>
      </c>
      <c r="Q679" t="s">
        <v>297</v>
      </c>
    </row>
    <row r="680" spans="2:18" hidden="1" x14ac:dyDescent="0.25">
      <c r="B680" s="5">
        <v>45182</v>
      </c>
      <c r="C680" t="s">
        <v>121</v>
      </c>
      <c r="D680" t="s">
        <v>0</v>
      </c>
      <c r="E680" t="s">
        <v>14</v>
      </c>
      <c r="F680" s="4" t="s">
        <v>190</v>
      </c>
      <c r="G680" t="s">
        <v>199</v>
      </c>
      <c r="H680" s="4" t="s">
        <v>191</v>
      </c>
      <c r="I680" s="4" t="s">
        <v>192</v>
      </c>
      <c r="J680" s="8">
        <v>-11</v>
      </c>
      <c r="K680" s="50">
        <v>93249</v>
      </c>
      <c r="L680" s="35">
        <f t="shared" si="47"/>
        <v>-1025739</v>
      </c>
      <c r="M680" s="104"/>
      <c r="O680"/>
      <c r="P680" t="s">
        <v>352</v>
      </c>
      <c r="Q680" t="s">
        <v>297</v>
      </c>
    </row>
    <row r="681" spans="2:18" hidden="1" x14ac:dyDescent="0.25">
      <c r="B681" s="5">
        <v>45163</v>
      </c>
      <c r="C681" t="s">
        <v>103</v>
      </c>
      <c r="D681" t="s">
        <v>0</v>
      </c>
      <c r="E681" t="s">
        <v>14</v>
      </c>
      <c r="F681" s="4" t="s">
        <v>42</v>
      </c>
      <c r="G681" t="s">
        <v>43</v>
      </c>
      <c r="H681" s="4" t="s">
        <v>44</v>
      </c>
      <c r="I681" s="4" t="s">
        <v>194</v>
      </c>
      <c r="J681" s="8">
        <v>-10</v>
      </c>
      <c r="K681" s="50">
        <v>81594</v>
      </c>
      <c r="L681" s="35">
        <f t="shared" si="47"/>
        <v>-815940</v>
      </c>
      <c r="M681" s="104"/>
      <c r="O681">
        <v>20230110</v>
      </c>
      <c r="P681" t="s">
        <v>232</v>
      </c>
      <c r="R681" t="s">
        <v>280</v>
      </c>
    </row>
    <row r="682" spans="2:18" hidden="1" x14ac:dyDescent="0.25">
      <c r="B682" s="5">
        <v>45163</v>
      </c>
      <c r="C682" t="s">
        <v>103</v>
      </c>
      <c r="D682" t="s">
        <v>0</v>
      </c>
      <c r="E682" t="s">
        <v>14</v>
      </c>
      <c r="F682" s="4" t="s">
        <v>42</v>
      </c>
      <c r="G682" t="s">
        <v>43</v>
      </c>
      <c r="H682" s="4" t="s">
        <v>44</v>
      </c>
      <c r="I682" s="4" t="s">
        <v>194</v>
      </c>
      <c r="J682" s="8">
        <v>-20</v>
      </c>
      <c r="K682" s="50">
        <v>81594</v>
      </c>
      <c r="L682" s="35">
        <f t="shared" si="47"/>
        <v>-1631880</v>
      </c>
      <c r="M682" s="104"/>
      <c r="O682">
        <v>20230111</v>
      </c>
      <c r="P682" t="s">
        <v>147</v>
      </c>
      <c r="R682" t="s">
        <v>280</v>
      </c>
    </row>
    <row r="683" spans="2:18" hidden="1" x14ac:dyDescent="0.25">
      <c r="B683" s="5">
        <v>45173</v>
      </c>
      <c r="C683" t="s">
        <v>348</v>
      </c>
      <c r="D683" t="s">
        <v>0</v>
      </c>
      <c r="E683" t="s">
        <v>14</v>
      </c>
      <c r="F683" s="3" t="s">
        <v>42</v>
      </c>
      <c r="G683" t="s">
        <v>43</v>
      </c>
      <c r="H683" s="4" t="s">
        <v>44</v>
      </c>
      <c r="I683" s="4" t="s">
        <v>130</v>
      </c>
      <c r="J683" s="8">
        <v>-25</v>
      </c>
      <c r="K683" s="50">
        <v>65949.40444444443</v>
      </c>
      <c r="L683" s="35">
        <f t="shared" si="47"/>
        <v>-1648735.1111111108</v>
      </c>
      <c r="M683" s="104"/>
      <c r="O683">
        <v>20230119</v>
      </c>
      <c r="P683" t="s">
        <v>236</v>
      </c>
      <c r="R683" t="s">
        <v>279</v>
      </c>
    </row>
    <row r="684" spans="2:18" hidden="1" x14ac:dyDescent="0.25">
      <c r="B684" s="5">
        <v>45169</v>
      </c>
      <c r="C684" t="s">
        <v>121</v>
      </c>
      <c r="D684" t="s">
        <v>0</v>
      </c>
      <c r="E684" t="s">
        <v>66</v>
      </c>
      <c r="F684" s="4" t="s">
        <v>78</v>
      </c>
      <c r="G684" t="s">
        <v>79</v>
      </c>
      <c r="H684" s="4" t="s">
        <v>80</v>
      </c>
      <c r="I684" s="4" t="s">
        <v>175</v>
      </c>
      <c r="J684" s="8">
        <v>-2</v>
      </c>
      <c r="K684" s="29">
        <f>57500*0.9</f>
        <v>51750</v>
      </c>
      <c r="L684" s="17">
        <f t="shared" si="47"/>
        <v>-103500</v>
      </c>
      <c r="O684"/>
      <c r="P684" t="s">
        <v>349</v>
      </c>
      <c r="Q684" t="s">
        <v>346</v>
      </c>
    </row>
    <row r="685" spans="2:18" s="69" customFormat="1" hidden="1" x14ac:dyDescent="0.25">
      <c r="B685" s="68">
        <v>45184</v>
      </c>
      <c r="C685" s="69" t="s">
        <v>63</v>
      </c>
      <c r="D685" s="69" t="s">
        <v>0</v>
      </c>
      <c r="E685" s="69" t="s">
        <v>66</v>
      </c>
      <c r="F685" s="70" t="s">
        <v>91</v>
      </c>
      <c r="G685" s="69" t="s">
        <v>92</v>
      </c>
      <c r="H685" s="70" t="s">
        <v>93</v>
      </c>
      <c r="I685" s="154" t="s">
        <v>360</v>
      </c>
      <c r="J685" s="157">
        <v>50</v>
      </c>
      <c r="K685" s="72">
        <f>57500*0.9</f>
        <v>51750</v>
      </c>
      <c r="L685" s="73">
        <f t="shared" si="47"/>
        <v>2587500</v>
      </c>
      <c r="M685" s="107"/>
      <c r="N685" s="69" t="s">
        <v>366</v>
      </c>
    </row>
    <row r="686" spans="2:18" hidden="1" x14ac:dyDescent="0.25">
      <c r="B686" s="5">
        <v>45184</v>
      </c>
      <c r="C686" t="s">
        <v>63</v>
      </c>
      <c r="D686" t="s">
        <v>0</v>
      </c>
      <c r="E686" t="s">
        <v>66</v>
      </c>
      <c r="F686" s="4" t="s">
        <v>247</v>
      </c>
      <c r="G686" t="s">
        <v>354</v>
      </c>
      <c r="H686" s="4" t="s">
        <v>265</v>
      </c>
      <c r="I686" s="4" t="s">
        <v>361</v>
      </c>
      <c r="J686" s="8">
        <v>50</v>
      </c>
      <c r="K686" s="29">
        <f>67500*0.9</f>
        <v>60750</v>
      </c>
      <c r="L686" s="35">
        <f t="shared" si="47"/>
        <v>3037500</v>
      </c>
      <c r="M686" s="104"/>
      <c r="N686" t="s">
        <v>366</v>
      </c>
      <c r="O686"/>
    </row>
    <row r="687" spans="2:18" hidden="1" x14ac:dyDescent="0.25">
      <c r="B687" s="5">
        <v>45184</v>
      </c>
      <c r="C687" t="s">
        <v>63</v>
      </c>
      <c r="D687" t="s">
        <v>0</v>
      </c>
      <c r="E687" t="s">
        <v>66</v>
      </c>
      <c r="F687" s="4" t="s">
        <v>249</v>
      </c>
      <c r="G687" t="s">
        <v>355</v>
      </c>
      <c r="H687" s="4" t="s">
        <v>266</v>
      </c>
      <c r="I687" s="4" t="s">
        <v>362</v>
      </c>
      <c r="J687" s="8">
        <v>50</v>
      </c>
      <c r="K687" s="29">
        <f>67500*0.9</f>
        <v>60750</v>
      </c>
      <c r="L687" s="35">
        <f t="shared" si="47"/>
        <v>3037500</v>
      </c>
      <c r="M687" s="104"/>
      <c r="N687" t="s">
        <v>366</v>
      </c>
      <c r="O687"/>
    </row>
    <row r="688" spans="2:18" hidden="1" x14ac:dyDescent="0.25">
      <c r="B688" s="5">
        <v>45184</v>
      </c>
      <c r="C688" t="s">
        <v>63</v>
      </c>
      <c r="D688" t="s">
        <v>0</v>
      </c>
      <c r="E688" t="s">
        <v>66</v>
      </c>
      <c r="F688" s="4" t="s">
        <v>251</v>
      </c>
      <c r="G688" t="s">
        <v>356</v>
      </c>
      <c r="H688" s="4" t="s">
        <v>267</v>
      </c>
      <c r="I688" s="4" t="s">
        <v>363</v>
      </c>
      <c r="J688" s="8">
        <v>50</v>
      </c>
      <c r="K688" s="29">
        <f>67500*0.9</f>
        <v>60750</v>
      </c>
      <c r="L688" s="35">
        <f t="shared" si="47"/>
        <v>3037500</v>
      </c>
      <c r="M688" s="104"/>
      <c r="N688" t="s">
        <v>366</v>
      </c>
      <c r="O688"/>
    </row>
    <row r="689" spans="2:18" hidden="1" x14ac:dyDescent="0.25">
      <c r="B689" s="5">
        <v>45184</v>
      </c>
      <c r="C689" t="s">
        <v>63</v>
      </c>
      <c r="D689" t="s">
        <v>0</v>
      </c>
      <c r="E689" t="s">
        <v>66</v>
      </c>
      <c r="F689" s="4" t="s">
        <v>253</v>
      </c>
      <c r="G689" t="s">
        <v>357</v>
      </c>
      <c r="H689" s="4" t="s">
        <v>268</v>
      </c>
      <c r="I689" s="4" t="s">
        <v>364</v>
      </c>
      <c r="J689" s="8">
        <v>50</v>
      </c>
      <c r="K689" s="29">
        <f>67500*0.9</f>
        <v>60750</v>
      </c>
      <c r="L689" s="35">
        <f t="shared" si="47"/>
        <v>3037500</v>
      </c>
      <c r="M689" s="104"/>
      <c r="N689" t="s">
        <v>366</v>
      </c>
      <c r="O689"/>
    </row>
    <row r="690" spans="2:18" hidden="1" x14ac:dyDescent="0.25">
      <c r="B690" s="5">
        <v>45184</v>
      </c>
      <c r="C690" t="s">
        <v>63</v>
      </c>
      <c r="D690" t="s">
        <v>0</v>
      </c>
      <c r="E690" t="s">
        <v>66</v>
      </c>
      <c r="F690" s="4" t="s">
        <v>255</v>
      </c>
      <c r="G690" t="s">
        <v>358</v>
      </c>
      <c r="H690" s="4" t="s">
        <v>269</v>
      </c>
      <c r="I690" s="4" t="s">
        <v>365</v>
      </c>
      <c r="J690" s="8">
        <v>50</v>
      </c>
      <c r="K690" s="29">
        <f>67500*0.9</f>
        <v>60750</v>
      </c>
      <c r="L690" s="35">
        <f t="shared" si="47"/>
        <v>3037500</v>
      </c>
      <c r="M690" s="104"/>
      <c r="N690" t="s">
        <v>366</v>
      </c>
      <c r="O690"/>
    </row>
    <row r="691" spans="2:18" hidden="1" x14ac:dyDescent="0.25">
      <c r="B691" s="5">
        <v>45190</v>
      </c>
      <c r="C691" t="s">
        <v>103</v>
      </c>
      <c r="D691" t="s">
        <v>0</v>
      </c>
      <c r="E691" t="s">
        <v>66</v>
      </c>
      <c r="F691" s="4" t="s">
        <v>71</v>
      </c>
      <c r="G691" t="s">
        <v>72</v>
      </c>
      <c r="H691" s="4" t="s">
        <v>27</v>
      </c>
      <c r="I691" s="4" t="s">
        <v>219</v>
      </c>
      <c r="J691" s="8">
        <v>-30</v>
      </c>
      <c r="K691" s="29">
        <f t="shared" ref="K691:K696" si="48">57500*0.9</f>
        <v>51750</v>
      </c>
      <c r="L691" s="35">
        <f t="shared" si="47"/>
        <v>-1552500</v>
      </c>
      <c r="M691" s="104"/>
      <c r="O691">
        <v>20230123</v>
      </c>
      <c r="P691" t="s">
        <v>367</v>
      </c>
      <c r="R691" t="s">
        <v>279</v>
      </c>
    </row>
    <row r="692" spans="2:18" hidden="1" x14ac:dyDescent="0.25">
      <c r="B692" s="5">
        <v>45190</v>
      </c>
      <c r="C692" t="s">
        <v>103</v>
      </c>
      <c r="D692" t="s">
        <v>0</v>
      </c>
      <c r="E692" t="s">
        <v>66</v>
      </c>
      <c r="F692" s="4" t="s">
        <v>75</v>
      </c>
      <c r="G692" t="s">
        <v>76</v>
      </c>
      <c r="H692" s="4" t="s">
        <v>37</v>
      </c>
      <c r="I692" s="4" t="s">
        <v>204</v>
      </c>
      <c r="J692" s="8">
        <v>-26</v>
      </c>
      <c r="K692" s="29">
        <f t="shared" si="48"/>
        <v>51750</v>
      </c>
      <c r="L692" s="35">
        <f t="shared" si="47"/>
        <v>-1345500</v>
      </c>
      <c r="M692" s="104"/>
      <c r="O692">
        <v>20230123</v>
      </c>
      <c r="P692" t="s">
        <v>367</v>
      </c>
      <c r="R692" t="s">
        <v>279</v>
      </c>
    </row>
    <row r="693" spans="2:18" hidden="1" x14ac:dyDescent="0.25">
      <c r="B693" s="5">
        <v>45190</v>
      </c>
      <c r="C693" t="s">
        <v>103</v>
      </c>
      <c r="D693" t="s">
        <v>0</v>
      </c>
      <c r="E693" t="s">
        <v>66</v>
      </c>
      <c r="F693" s="4" t="s">
        <v>75</v>
      </c>
      <c r="G693" t="s">
        <v>76</v>
      </c>
      <c r="H693" s="4" t="s">
        <v>37</v>
      </c>
      <c r="I693" s="4" t="s">
        <v>171</v>
      </c>
      <c r="J693" s="8">
        <v>-2</v>
      </c>
      <c r="K693" s="29">
        <f t="shared" si="48"/>
        <v>51750</v>
      </c>
      <c r="L693" s="35">
        <f t="shared" si="47"/>
        <v>-103500</v>
      </c>
      <c r="M693" s="104"/>
      <c r="O693">
        <v>20230123</v>
      </c>
      <c r="P693" t="s">
        <v>367</v>
      </c>
      <c r="R693" t="s">
        <v>279</v>
      </c>
    </row>
    <row r="694" spans="2:18" hidden="1" x14ac:dyDescent="0.25">
      <c r="B694" s="5">
        <v>45190</v>
      </c>
      <c r="C694" t="s">
        <v>103</v>
      </c>
      <c r="D694" t="s">
        <v>0</v>
      </c>
      <c r="E694" t="s">
        <v>66</v>
      </c>
      <c r="F694" s="4" t="s">
        <v>75</v>
      </c>
      <c r="G694" t="s">
        <v>76</v>
      </c>
      <c r="H694" s="4" t="s">
        <v>37</v>
      </c>
      <c r="I694" s="4" t="s">
        <v>171</v>
      </c>
      <c r="J694" s="8">
        <v>-8</v>
      </c>
      <c r="K694" s="29">
        <f t="shared" si="48"/>
        <v>51750</v>
      </c>
      <c r="L694" s="35">
        <f t="shared" si="47"/>
        <v>-414000</v>
      </c>
      <c r="M694" s="104"/>
      <c r="O694">
        <v>20230123</v>
      </c>
      <c r="P694" t="s">
        <v>367</v>
      </c>
      <c r="R694" t="s">
        <v>279</v>
      </c>
    </row>
    <row r="695" spans="2:18" hidden="1" x14ac:dyDescent="0.25">
      <c r="B695" s="5">
        <v>45190</v>
      </c>
      <c r="C695" t="s">
        <v>103</v>
      </c>
      <c r="D695" t="s">
        <v>0</v>
      </c>
      <c r="E695" t="s">
        <v>66</v>
      </c>
      <c r="F695" s="4" t="s">
        <v>75</v>
      </c>
      <c r="G695" t="s">
        <v>76</v>
      </c>
      <c r="H695" s="4" t="s">
        <v>37</v>
      </c>
      <c r="I695" s="4" t="s">
        <v>155</v>
      </c>
      <c r="J695" s="8">
        <v>-8</v>
      </c>
      <c r="K695" s="29">
        <f t="shared" si="48"/>
        <v>51750</v>
      </c>
      <c r="L695" s="35">
        <f t="shared" si="47"/>
        <v>-414000</v>
      </c>
      <c r="M695" s="104"/>
      <c r="O695">
        <v>20230123</v>
      </c>
      <c r="P695" t="s">
        <v>367</v>
      </c>
      <c r="R695" t="s">
        <v>279</v>
      </c>
    </row>
    <row r="696" spans="2:18" hidden="1" x14ac:dyDescent="0.25">
      <c r="B696" s="5">
        <v>45190</v>
      </c>
      <c r="C696" t="s">
        <v>103</v>
      </c>
      <c r="D696" t="s">
        <v>0</v>
      </c>
      <c r="E696" t="s">
        <v>66</v>
      </c>
      <c r="F696" s="4" t="s">
        <v>75</v>
      </c>
      <c r="G696" t="s">
        <v>76</v>
      </c>
      <c r="H696" s="4" t="s">
        <v>37</v>
      </c>
      <c r="I696" s="4" t="s">
        <v>285</v>
      </c>
      <c r="J696" s="8">
        <v>-6</v>
      </c>
      <c r="K696" s="29">
        <f t="shared" si="48"/>
        <v>51750</v>
      </c>
      <c r="L696" s="35">
        <f t="shared" si="47"/>
        <v>-310500</v>
      </c>
      <c r="M696" s="104"/>
      <c r="O696">
        <v>20230123</v>
      </c>
      <c r="P696" t="s">
        <v>367</v>
      </c>
      <c r="R696" t="s">
        <v>279</v>
      </c>
    </row>
    <row r="697" spans="2:18" hidden="1" x14ac:dyDescent="0.25">
      <c r="B697" s="5">
        <v>45173</v>
      </c>
      <c r="C697" t="s">
        <v>348</v>
      </c>
      <c r="D697" t="s">
        <v>0</v>
      </c>
      <c r="E697" t="s">
        <v>14</v>
      </c>
      <c r="F697" s="3" t="s">
        <v>39</v>
      </c>
      <c r="G697" t="s">
        <v>40</v>
      </c>
      <c r="H697" s="4" t="s">
        <v>41</v>
      </c>
      <c r="I697" s="4" t="s">
        <v>128</v>
      </c>
      <c r="J697" s="8">
        <v>-15</v>
      </c>
      <c r="K697" s="50">
        <v>81594</v>
      </c>
      <c r="L697" s="35">
        <f t="shared" si="47"/>
        <v>-1223910</v>
      </c>
      <c r="M697" s="104"/>
      <c r="O697">
        <v>20230119</v>
      </c>
      <c r="P697" t="s">
        <v>236</v>
      </c>
      <c r="R697" t="s">
        <v>279</v>
      </c>
    </row>
    <row r="698" spans="2:18" hidden="1" x14ac:dyDescent="0.25">
      <c r="B698" s="5">
        <v>45180</v>
      </c>
      <c r="C698" t="s">
        <v>103</v>
      </c>
      <c r="D698" t="s">
        <v>0</v>
      </c>
      <c r="E698" t="s">
        <v>14</v>
      </c>
      <c r="F698" s="3" t="s">
        <v>39</v>
      </c>
      <c r="G698" t="s">
        <v>40</v>
      </c>
      <c r="H698" s="4" t="s">
        <v>41</v>
      </c>
      <c r="I698" s="4" t="s">
        <v>128</v>
      </c>
      <c r="J698" s="8">
        <v>-17</v>
      </c>
      <c r="K698" s="50">
        <v>81594</v>
      </c>
      <c r="L698" s="35">
        <f t="shared" si="47"/>
        <v>-1387098</v>
      </c>
      <c r="M698" s="104"/>
      <c r="O698" s="4">
        <v>20230121</v>
      </c>
      <c r="P698" t="s">
        <v>282</v>
      </c>
      <c r="R698" t="s">
        <v>280</v>
      </c>
    </row>
    <row r="699" spans="2:18" hidden="1" x14ac:dyDescent="0.25">
      <c r="B699" s="5">
        <v>45180</v>
      </c>
      <c r="C699" t="s">
        <v>103</v>
      </c>
      <c r="D699" t="s">
        <v>0</v>
      </c>
      <c r="E699" t="s">
        <v>14</v>
      </c>
      <c r="F699" s="4" t="s">
        <v>39</v>
      </c>
      <c r="G699" t="s">
        <v>40</v>
      </c>
      <c r="H699" s="4" t="s">
        <v>41</v>
      </c>
      <c r="I699" s="4" t="s">
        <v>335</v>
      </c>
      <c r="J699" s="8">
        <v>-3</v>
      </c>
      <c r="K699" s="29">
        <v>69131</v>
      </c>
      <c r="L699" s="35">
        <f t="shared" si="47"/>
        <v>-207393</v>
      </c>
      <c r="M699" s="104"/>
      <c r="O699" s="4">
        <v>20230121</v>
      </c>
      <c r="P699" t="s">
        <v>282</v>
      </c>
      <c r="R699" t="s">
        <v>280</v>
      </c>
    </row>
    <row r="700" spans="2:18" hidden="1" x14ac:dyDescent="0.25">
      <c r="B700" s="5">
        <v>45190</v>
      </c>
      <c r="C700" t="s">
        <v>103</v>
      </c>
      <c r="D700" t="s">
        <v>0</v>
      </c>
      <c r="E700" t="s">
        <v>66</v>
      </c>
      <c r="F700" s="4" t="s">
        <v>139</v>
      </c>
      <c r="G700" t="s">
        <v>140</v>
      </c>
      <c r="H700" s="4" t="s">
        <v>141</v>
      </c>
      <c r="I700" s="4" t="s">
        <v>172</v>
      </c>
      <c r="J700" s="8">
        <v>-4</v>
      </c>
      <c r="K700" s="29">
        <f t="shared" ref="K700:K710" si="49">57500*0.9</f>
        <v>51750</v>
      </c>
      <c r="L700" s="35">
        <f t="shared" si="47"/>
        <v>-207000</v>
      </c>
      <c r="M700" s="104"/>
      <c r="O700">
        <v>20230123</v>
      </c>
      <c r="P700" t="s">
        <v>367</v>
      </c>
      <c r="R700" t="s">
        <v>279</v>
      </c>
    </row>
    <row r="701" spans="2:18" hidden="1" x14ac:dyDescent="0.25">
      <c r="B701" s="5">
        <v>45190</v>
      </c>
      <c r="C701" t="s">
        <v>103</v>
      </c>
      <c r="D701" t="s">
        <v>0</v>
      </c>
      <c r="E701" t="s">
        <v>66</v>
      </c>
      <c r="F701" s="4" t="s">
        <v>139</v>
      </c>
      <c r="G701" t="s">
        <v>140</v>
      </c>
      <c r="H701" s="4" t="s">
        <v>141</v>
      </c>
      <c r="I701" s="4" t="s">
        <v>211</v>
      </c>
      <c r="J701" s="8">
        <v>-1</v>
      </c>
      <c r="K701" s="29">
        <f t="shared" si="49"/>
        <v>51750</v>
      </c>
      <c r="L701" s="35">
        <f t="shared" ref="L701:L732" si="50">+J701*K701</f>
        <v>-51750</v>
      </c>
      <c r="M701" s="104"/>
      <c r="O701">
        <v>20230123</v>
      </c>
      <c r="P701" t="s">
        <v>367</v>
      </c>
      <c r="R701" t="s">
        <v>279</v>
      </c>
    </row>
    <row r="702" spans="2:18" hidden="1" x14ac:dyDescent="0.25">
      <c r="B702" s="5">
        <v>45173</v>
      </c>
      <c r="C702" t="s">
        <v>121</v>
      </c>
      <c r="D702" t="s">
        <v>0</v>
      </c>
      <c r="E702" t="s">
        <v>66</v>
      </c>
      <c r="F702" s="4" t="s">
        <v>78</v>
      </c>
      <c r="G702" t="s">
        <v>79</v>
      </c>
      <c r="H702" s="4" t="s">
        <v>80</v>
      </c>
      <c r="I702" s="4" t="s">
        <v>175</v>
      </c>
      <c r="J702" s="8">
        <v>20</v>
      </c>
      <c r="K702" s="29">
        <f t="shared" si="49"/>
        <v>51750</v>
      </c>
      <c r="L702" s="35">
        <f t="shared" si="50"/>
        <v>1035000</v>
      </c>
      <c r="M702" s="104"/>
      <c r="O702"/>
      <c r="P702" t="s">
        <v>345</v>
      </c>
      <c r="Q702" t="s">
        <v>346</v>
      </c>
    </row>
    <row r="703" spans="2:18" hidden="1" x14ac:dyDescent="0.25">
      <c r="B703" s="5">
        <v>45184</v>
      </c>
      <c r="C703" t="s">
        <v>63</v>
      </c>
      <c r="D703" t="s">
        <v>0</v>
      </c>
      <c r="E703" t="s">
        <v>66</v>
      </c>
      <c r="F703" s="4" t="s">
        <v>78</v>
      </c>
      <c r="G703" t="s">
        <v>79</v>
      </c>
      <c r="H703" s="4" t="s">
        <v>44</v>
      </c>
      <c r="I703" s="4" t="s">
        <v>359</v>
      </c>
      <c r="J703" s="8">
        <v>80</v>
      </c>
      <c r="K703" s="29">
        <f t="shared" si="49"/>
        <v>51750</v>
      </c>
      <c r="L703" s="35">
        <f t="shared" si="50"/>
        <v>4140000</v>
      </c>
      <c r="M703" s="104"/>
      <c r="N703" t="s">
        <v>366</v>
      </c>
      <c r="O703"/>
    </row>
    <row r="704" spans="2:18" hidden="1" x14ac:dyDescent="0.25">
      <c r="B704" s="5">
        <v>45190</v>
      </c>
      <c r="C704" t="s">
        <v>103</v>
      </c>
      <c r="D704" t="s">
        <v>0</v>
      </c>
      <c r="E704" t="s">
        <v>66</v>
      </c>
      <c r="F704" s="4" t="s">
        <v>78</v>
      </c>
      <c r="G704" t="s">
        <v>79</v>
      </c>
      <c r="H704" s="4" t="s">
        <v>80</v>
      </c>
      <c r="I704" s="4" t="s">
        <v>175</v>
      </c>
      <c r="J704" s="8">
        <v>-45</v>
      </c>
      <c r="K704" s="29">
        <f t="shared" si="49"/>
        <v>51750</v>
      </c>
      <c r="L704" s="35">
        <f t="shared" si="50"/>
        <v>-2328750</v>
      </c>
      <c r="M704" s="104"/>
      <c r="O704">
        <v>20230123</v>
      </c>
      <c r="P704" t="s">
        <v>367</v>
      </c>
      <c r="R704" t="s">
        <v>279</v>
      </c>
    </row>
    <row r="705" spans="2:18" hidden="1" x14ac:dyDescent="0.25">
      <c r="B705" s="5">
        <v>45190</v>
      </c>
      <c r="C705" t="s">
        <v>103</v>
      </c>
      <c r="D705" t="s">
        <v>0</v>
      </c>
      <c r="E705" t="s">
        <v>66</v>
      </c>
      <c r="F705" s="4" t="s">
        <v>86</v>
      </c>
      <c r="G705" t="s">
        <v>87</v>
      </c>
      <c r="H705" s="4" t="s">
        <v>50</v>
      </c>
      <c r="I705" s="4" t="s">
        <v>164</v>
      </c>
      <c r="J705" s="8">
        <v>-3</v>
      </c>
      <c r="K705" s="29">
        <f t="shared" si="49"/>
        <v>51750</v>
      </c>
      <c r="L705" s="35">
        <f t="shared" si="50"/>
        <v>-155250</v>
      </c>
      <c r="M705" s="104"/>
      <c r="O705">
        <v>20230123</v>
      </c>
      <c r="P705" t="s">
        <v>367</v>
      </c>
      <c r="R705" t="s">
        <v>279</v>
      </c>
    </row>
    <row r="706" spans="2:18" hidden="1" x14ac:dyDescent="0.25">
      <c r="B706" s="5">
        <v>45190</v>
      </c>
      <c r="C706" t="s">
        <v>103</v>
      </c>
      <c r="D706" t="s">
        <v>0</v>
      </c>
      <c r="E706" t="s">
        <v>66</v>
      </c>
      <c r="F706" s="4" t="s">
        <v>86</v>
      </c>
      <c r="G706" t="s">
        <v>87</v>
      </c>
      <c r="H706" s="4" t="s">
        <v>184</v>
      </c>
      <c r="I706" s="4" t="s">
        <v>181</v>
      </c>
      <c r="J706" s="8">
        <v>-43</v>
      </c>
      <c r="K706" s="29">
        <f t="shared" si="49"/>
        <v>51750</v>
      </c>
      <c r="L706" s="35">
        <f t="shared" si="50"/>
        <v>-2225250</v>
      </c>
      <c r="M706" s="104"/>
      <c r="O706">
        <v>20230123</v>
      </c>
      <c r="P706" t="s">
        <v>367</v>
      </c>
      <c r="R706" t="s">
        <v>279</v>
      </c>
    </row>
    <row r="707" spans="2:18" hidden="1" x14ac:dyDescent="0.25">
      <c r="B707" s="5">
        <v>45190</v>
      </c>
      <c r="C707" t="s">
        <v>103</v>
      </c>
      <c r="D707" t="s">
        <v>0</v>
      </c>
      <c r="E707" t="s">
        <v>66</v>
      </c>
      <c r="F707" s="4" t="s">
        <v>86</v>
      </c>
      <c r="G707" t="s">
        <v>87</v>
      </c>
      <c r="H707" s="4" t="s">
        <v>184</v>
      </c>
      <c r="I707" s="4" t="s">
        <v>180</v>
      </c>
      <c r="J707" s="8">
        <v>-4</v>
      </c>
      <c r="K707" s="29">
        <f t="shared" si="49"/>
        <v>51750</v>
      </c>
      <c r="L707" s="35">
        <f t="shared" si="50"/>
        <v>-207000</v>
      </c>
      <c r="M707" s="104"/>
      <c r="O707">
        <v>20230123</v>
      </c>
      <c r="P707" t="s">
        <v>367</v>
      </c>
      <c r="R707" t="s">
        <v>279</v>
      </c>
    </row>
    <row r="708" spans="2:18" hidden="1" x14ac:dyDescent="0.25">
      <c r="B708" s="5">
        <v>45190</v>
      </c>
      <c r="C708" t="s">
        <v>103</v>
      </c>
      <c r="D708" t="s">
        <v>0</v>
      </c>
      <c r="E708" t="s">
        <v>66</v>
      </c>
      <c r="F708" s="4" t="s">
        <v>91</v>
      </c>
      <c r="G708" t="s">
        <v>92</v>
      </c>
      <c r="H708" s="4" t="s">
        <v>185</v>
      </c>
      <c r="I708" s="4" t="s">
        <v>360</v>
      </c>
      <c r="J708" s="8">
        <v>-30</v>
      </c>
      <c r="K708" s="29">
        <f t="shared" si="49"/>
        <v>51750</v>
      </c>
      <c r="L708" s="35">
        <f t="shared" si="50"/>
        <v>-1552500</v>
      </c>
      <c r="M708" s="104"/>
      <c r="O708">
        <v>20230123</v>
      </c>
      <c r="P708" t="s">
        <v>367</v>
      </c>
      <c r="R708" t="s">
        <v>279</v>
      </c>
    </row>
    <row r="709" spans="2:18" hidden="1" x14ac:dyDescent="0.25">
      <c r="B709" s="5">
        <v>45190</v>
      </c>
      <c r="C709" t="s">
        <v>103</v>
      </c>
      <c r="D709" t="s">
        <v>0</v>
      </c>
      <c r="E709" t="s">
        <v>66</v>
      </c>
      <c r="F709" s="4" t="s">
        <v>82</v>
      </c>
      <c r="G709" t="s">
        <v>200</v>
      </c>
      <c r="H709" s="4" t="s">
        <v>84</v>
      </c>
      <c r="I709" s="4" t="s">
        <v>205</v>
      </c>
      <c r="J709" s="8">
        <v>-17</v>
      </c>
      <c r="K709" s="29">
        <f t="shared" si="49"/>
        <v>51750</v>
      </c>
      <c r="L709" s="35">
        <f t="shared" si="50"/>
        <v>-879750</v>
      </c>
      <c r="M709" s="104"/>
      <c r="O709">
        <v>20230123</v>
      </c>
      <c r="P709" t="s">
        <v>367</v>
      </c>
      <c r="R709" t="s">
        <v>279</v>
      </c>
    </row>
    <row r="710" spans="2:18" hidden="1" x14ac:dyDescent="0.25">
      <c r="B710" s="5">
        <v>45190</v>
      </c>
      <c r="C710" t="s">
        <v>103</v>
      </c>
      <c r="D710" t="s">
        <v>0</v>
      </c>
      <c r="E710" t="s">
        <v>66</v>
      </c>
      <c r="F710" s="4" t="s">
        <v>82</v>
      </c>
      <c r="G710" t="s">
        <v>83</v>
      </c>
      <c r="H710" s="4" t="s">
        <v>84</v>
      </c>
      <c r="I710" s="4" t="s">
        <v>299</v>
      </c>
      <c r="J710" s="8">
        <f>-50-J709</f>
        <v>-33</v>
      </c>
      <c r="K710" s="29">
        <f t="shared" si="49"/>
        <v>51750</v>
      </c>
      <c r="L710" s="35">
        <f t="shared" si="50"/>
        <v>-1707750</v>
      </c>
      <c r="M710" s="104"/>
      <c r="O710">
        <v>20230123</v>
      </c>
      <c r="P710" t="s">
        <v>367</v>
      </c>
      <c r="R710" t="s">
        <v>279</v>
      </c>
    </row>
    <row r="711" spans="2:18" hidden="1" x14ac:dyDescent="0.25">
      <c r="B711" s="5">
        <v>45190</v>
      </c>
      <c r="C711" t="s">
        <v>103</v>
      </c>
      <c r="D711" t="s">
        <v>4</v>
      </c>
      <c r="E711" t="s">
        <v>66</v>
      </c>
      <c r="F711" s="4" t="s">
        <v>274</v>
      </c>
      <c r="G711" t="s">
        <v>273</v>
      </c>
      <c r="H711" s="4" t="s">
        <v>271</v>
      </c>
      <c r="J711" s="8">
        <v>-10</v>
      </c>
      <c r="K711" s="29">
        <v>172550</v>
      </c>
      <c r="L711" s="35">
        <f t="shared" si="50"/>
        <v>-1725500</v>
      </c>
      <c r="M711" s="102" t="s">
        <v>529</v>
      </c>
      <c r="O711">
        <v>20230123</v>
      </c>
      <c r="P711" t="s">
        <v>367</v>
      </c>
      <c r="R711" t="s">
        <v>279</v>
      </c>
    </row>
    <row r="712" spans="2:18" hidden="1" x14ac:dyDescent="0.25">
      <c r="B712" s="5">
        <v>45190</v>
      </c>
      <c r="C712" t="s">
        <v>103</v>
      </c>
      <c r="D712" t="s">
        <v>4</v>
      </c>
      <c r="E712" t="s">
        <v>66</v>
      </c>
      <c r="F712" s="4" t="s">
        <v>276</v>
      </c>
      <c r="G712" t="s">
        <v>275</v>
      </c>
      <c r="H712" s="4" t="s">
        <v>148</v>
      </c>
      <c r="J712" s="8">
        <v>-10</v>
      </c>
      <c r="K712" s="29">
        <v>83600</v>
      </c>
      <c r="L712" s="35">
        <f t="shared" si="50"/>
        <v>-836000</v>
      </c>
      <c r="M712" s="104"/>
      <c r="O712">
        <v>20230123</v>
      </c>
      <c r="P712" t="s">
        <v>367</v>
      </c>
      <c r="R712" t="s">
        <v>279</v>
      </c>
    </row>
    <row r="713" spans="2:18" hidden="1" x14ac:dyDescent="0.25">
      <c r="B713" s="5">
        <v>45191</v>
      </c>
      <c r="C713" t="s">
        <v>103</v>
      </c>
      <c r="D713" t="s">
        <v>0</v>
      </c>
      <c r="E713" t="s">
        <v>14</v>
      </c>
      <c r="F713" s="3" t="s">
        <v>289</v>
      </c>
      <c r="G713" t="s">
        <v>15</v>
      </c>
      <c r="H713" s="4" t="s">
        <v>16</v>
      </c>
      <c r="I713" s="4" t="s">
        <v>18</v>
      </c>
      <c r="J713" s="8">
        <v>-6</v>
      </c>
      <c r="K713" s="48">
        <v>73331</v>
      </c>
      <c r="L713" s="17">
        <f t="shared" si="50"/>
        <v>-439986</v>
      </c>
      <c r="O713">
        <v>20230124</v>
      </c>
      <c r="P713" t="s">
        <v>232</v>
      </c>
      <c r="R713" t="s">
        <v>279</v>
      </c>
    </row>
    <row r="714" spans="2:18" hidden="1" x14ac:dyDescent="0.25">
      <c r="B714" s="5">
        <v>45191</v>
      </c>
      <c r="C714" t="s">
        <v>103</v>
      </c>
      <c r="D714" t="s">
        <v>0</v>
      </c>
      <c r="E714" t="s">
        <v>14</v>
      </c>
      <c r="F714" s="4" t="s">
        <v>190</v>
      </c>
      <c r="G714" t="s">
        <v>199</v>
      </c>
      <c r="H714" s="4" t="s">
        <v>191</v>
      </c>
      <c r="I714" s="4" t="s">
        <v>192</v>
      </c>
      <c r="J714" s="8">
        <v>-4</v>
      </c>
      <c r="K714" s="50">
        <v>93249</v>
      </c>
      <c r="L714" s="35">
        <f t="shared" si="50"/>
        <v>-372996</v>
      </c>
      <c r="M714" s="104"/>
      <c r="O714">
        <v>20230124</v>
      </c>
      <c r="P714" t="s">
        <v>232</v>
      </c>
      <c r="R714" t="s">
        <v>279</v>
      </c>
    </row>
    <row r="715" spans="2:18" hidden="1" x14ac:dyDescent="0.25">
      <c r="B715" s="5">
        <v>45191</v>
      </c>
      <c r="C715" t="s">
        <v>103</v>
      </c>
      <c r="D715" t="s">
        <v>0</v>
      </c>
      <c r="E715" t="s">
        <v>14</v>
      </c>
      <c r="F715" s="4" t="s">
        <v>190</v>
      </c>
      <c r="G715" t="s">
        <v>199</v>
      </c>
      <c r="H715" s="4" t="s">
        <v>191</v>
      </c>
      <c r="I715" s="4" t="s">
        <v>192</v>
      </c>
      <c r="J715" s="8">
        <v>-1</v>
      </c>
      <c r="K715" s="29">
        <v>79213.829545454559</v>
      </c>
      <c r="L715" s="17">
        <f t="shared" si="50"/>
        <v>-79213.829545454559</v>
      </c>
      <c r="O715">
        <v>20230124</v>
      </c>
      <c r="P715" t="s">
        <v>232</v>
      </c>
      <c r="R715" t="s">
        <v>279</v>
      </c>
    </row>
    <row r="716" spans="2:18" hidden="1" x14ac:dyDescent="0.25">
      <c r="B716" s="5">
        <v>45191</v>
      </c>
      <c r="C716" t="s">
        <v>103</v>
      </c>
      <c r="D716" t="s">
        <v>0</v>
      </c>
      <c r="E716" t="s">
        <v>14</v>
      </c>
      <c r="F716" s="4" t="s">
        <v>25</v>
      </c>
      <c r="G716" t="s">
        <v>26</v>
      </c>
      <c r="H716" s="4" t="s">
        <v>27</v>
      </c>
      <c r="I716" s="4" t="s">
        <v>127</v>
      </c>
      <c r="J716" s="8">
        <v>-9</v>
      </c>
      <c r="K716" s="50">
        <v>81594</v>
      </c>
      <c r="L716" s="35">
        <f t="shared" si="50"/>
        <v>-734346</v>
      </c>
      <c r="M716" s="104"/>
      <c r="O716">
        <v>20230124</v>
      </c>
      <c r="P716" t="s">
        <v>232</v>
      </c>
      <c r="R716" t="s">
        <v>279</v>
      </c>
    </row>
    <row r="717" spans="2:18" hidden="1" x14ac:dyDescent="0.25">
      <c r="B717" s="5">
        <v>45191</v>
      </c>
      <c r="C717" t="s">
        <v>103</v>
      </c>
      <c r="D717" t="s">
        <v>0</v>
      </c>
      <c r="E717" t="s">
        <v>14</v>
      </c>
      <c r="F717" s="4" t="s">
        <v>25</v>
      </c>
      <c r="G717" t="s">
        <v>26</v>
      </c>
      <c r="H717" s="4" t="s">
        <v>27</v>
      </c>
      <c r="I717" s="4" t="s">
        <v>310</v>
      </c>
      <c r="J717" s="8">
        <v>-2</v>
      </c>
      <c r="K717" s="29">
        <v>69875.829545454544</v>
      </c>
      <c r="L717" s="17">
        <f t="shared" si="50"/>
        <v>-139751.65909090909</v>
      </c>
      <c r="O717">
        <v>20230124</v>
      </c>
      <c r="P717" t="s">
        <v>232</v>
      </c>
      <c r="R717" t="s">
        <v>279</v>
      </c>
    </row>
    <row r="718" spans="2:18" hidden="1" x14ac:dyDescent="0.25">
      <c r="B718" s="5">
        <v>45191</v>
      </c>
      <c r="C718" t="s">
        <v>103</v>
      </c>
      <c r="D718" t="s">
        <v>0</v>
      </c>
      <c r="E718" t="s">
        <v>14</v>
      </c>
      <c r="F718" s="4" t="s">
        <v>35</v>
      </c>
      <c r="G718" t="s">
        <v>36</v>
      </c>
      <c r="H718" s="4" t="s">
        <v>37</v>
      </c>
      <c r="I718" s="4" t="s">
        <v>131</v>
      </c>
      <c r="J718" s="8">
        <v>-16</v>
      </c>
      <c r="K718" s="50">
        <v>81594</v>
      </c>
      <c r="L718" s="35">
        <f t="shared" si="50"/>
        <v>-1305504</v>
      </c>
      <c r="M718" s="104"/>
      <c r="O718">
        <v>20230124</v>
      </c>
      <c r="P718" t="s">
        <v>232</v>
      </c>
      <c r="R718" t="s">
        <v>279</v>
      </c>
    </row>
    <row r="719" spans="2:18" hidden="1" x14ac:dyDescent="0.25">
      <c r="B719" s="5">
        <v>45190</v>
      </c>
      <c r="C719" t="s">
        <v>103</v>
      </c>
      <c r="D719" t="s">
        <v>0</v>
      </c>
      <c r="E719" t="s">
        <v>66</v>
      </c>
      <c r="F719" s="4" t="s">
        <v>139</v>
      </c>
      <c r="G719" t="s">
        <v>140</v>
      </c>
      <c r="H719" s="4" t="s">
        <v>141</v>
      </c>
      <c r="I719" s="4" t="s">
        <v>156</v>
      </c>
      <c r="J719" s="8">
        <v>-12</v>
      </c>
      <c r="K719" s="29">
        <f>57500*0.9</f>
        <v>51750</v>
      </c>
      <c r="L719" s="35">
        <f t="shared" si="50"/>
        <v>-621000</v>
      </c>
      <c r="M719" s="104"/>
      <c r="O719">
        <v>20230123</v>
      </c>
      <c r="P719" t="s">
        <v>367</v>
      </c>
      <c r="R719" t="s">
        <v>279</v>
      </c>
    </row>
    <row r="720" spans="2:18" hidden="1" x14ac:dyDescent="0.25">
      <c r="B720" s="5">
        <v>45173</v>
      </c>
      <c r="C720" t="s">
        <v>348</v>
      </c>
      <c r="D720" t="s">
        <v>0</v>
      </c>
      <c r="E720" t="s">
        <v>14</v>
      </c>
      <c r="F720" s="4" t="s">
        <v>42</v>
      </c>
      <c r="G720" t="s">
        <v>43</v>
      </c>
      <c r="H720" s="4" t="s">
        <v>44</v>
      </c>
      <c r="I720" s="4" t="s">
        <v>194</v>
      </c>
      <c r="J720" s="8">
        <v>-2</v>
      </c>
      <c r="K720" s="50">
        <v>81594</v>
      </c>
      <c r="L720" s="35">
        <f t="shared" si="50"/>
        <v>-163188</v>
      </c>
      <c r="M720" s="104"/>
      <c r="O720">
        <v>20230119</v>
      </c>
      <c r="P720" t="s">
        <v>236</v>
      </c>
      <c r="R720" t="s">
        <v>279</v>
      </c>
    </row>
    <row r="721" spans="2:18" hidden="1" x14ac:dyDescent="0.25">
      <c r="B721" s="5">
        <v>45180</v>
      </c>
      <c r="C721" t="s">
        <v>103</v>
      </c>
      <c r="D721" t="s">
        <v>0</v>
      </c>
      <c r="E721" t="s">
        <v>14</v>
      </c>
      <c r="F721" s="3" t="s">
        <v>42</v>
      </c>
      <c r="G721" t="s">
        <v>43</v>
      </c>
      <c r="H721" s="4" t="s">
        <v>44</v>
      </c>
      <c r="I721" s="4" t="s">
        <v>130</v>
      </c>
      <c r="J721" s="8">
        <v>-15</v>
      </c>
      <c r="K721" s="50">
        <v>65949.40444444443</v>
      </c>
      <c r="L721" s="35">
        <f t="shared" si="50"/>
        <v>-989241.06666666642</v>
      </c>
      <c r="M721" s="104"/>
      <c r="O721" s="4">
        <v>20230121</v>
      </c>
      <c r="P721" t="s">
        <v>282</v>
      </c>
      <c r="R721" t="s">
        <v>280</v>
      </c>
    </row>
    <row r="722" spans="2:18" hidden="1" x14ac:dyDescent="0.25">
      <c r="B722" s="5">
        <v>45191</v>
      </c>
      <c r="C722" t="s">
        <v>103</v>
      </c>
      <c r="D722" t="s">
        <v>0</v>
      </c>
      <c r="E722" t="s">
        <v>14</v>
      </c>
      <c r="F722" s="4" t="s">
        <v>48</v>
      </c>
      <c r="G722" t="s">
        <v>49</v>
      </c>
      <c r="H722" s="4" t="s">
        <v>50</v>
      </c>
      <c r="I722" s="4" t="s">
        <v>338</v>
      </c>
      <c r="J722" s="8">
        <v>-6</v>
      </c>
      <c r="K722" s="29">
        <v>69131</v>
      </c>
      <c r="L722" s="35">
        <f t="shared" si="50"/>
        <v>-414786</v>
      </c>
      <c r="M722" s="104" t="s">
        <v>529</v>
      </c>
      <c r="O722">
        <v>20230124</v>
      </c>
      <c r="P722" t="s">
        <v>232</v>
      </c>
      <c r="R722" t="s">
        <v>279</v>
      </c>
    </row>
    <row r="723" spans="2:18" hidden="1" x14ac:dyDescent="0.25">
      <c r="B723" s="5">
        <v>45191</v>
      </c>
      <c r="C723" t="s">
        <v>103</v>
      </c>
      <c r="D723" t="s">
        <v>0</v>
      </c>
      <c r="E723" t="s">
        <v>14</v>
      </c>
      <c r="F723" s="4" t="s">
        <v>58</v>
      </c>
      <c r="G723" t="s">
        <v>59</v>
      </c>
      <c r="H723" s="4" t="s">
        <v>60</v>
      </c>
      <c r="I723" s="4" t="s">
        <v>341</v>
      </c>
      <c r="J723" s="8">
        <v>-10</v>
      </c>
      <c r="K723" s="29">
        <v>75398.578723404251</v>
      </c>
      <c r="L723" s="35">
        <f t="shared" si="50"/>
        <v>-753985.78723404254</v>
      </c>
      <c r="M723" s="104"/>
      <c r="O723">
        <v>20230124</v>
      </c>
      <c r="P723" t="s">
        <v>232</v>
      </c>
      <c r="R723" t="s">
        <v>279</v>
      </c>
    </row>
    <row r="724" spans="2:18" hidden="1" x14ac:dyDescent="0.25">
      <c r="B724" s="5">
        <v>45191</v>
      </c>
      <c r="C724" t="s">
        <v>103</v>
      </c>
      <c r="D724" t="s">
        <v>0</v>
      </c>
      <c r="E724" t="s">
        <v>14</v>
      </c>
      <c r="F724" s="4" t="s">
        <v>322</v>
      </c>
      <c r="G724" t="s">
        <v>324</v>
      </c>
      <c r="H724" s="4" t="s">
        <v>325</v>
      </c>
      <c r="I724" s="4" t="s">
        <v>326</v>
      </c>
      <c r="J724" s="8">
        <v>-8</v>
      </c>
      <c r="K724" s="49">
        <v>1</v>
      </c>
      <c r="L724" s="31">
        <f t="shared" si="50"/>
        <v>-8</v>
      </c>
      <c r="M724" s="105" t="s">
        <v>527</v>
      </c>
      <c r="O724">
        <v>20230124</v>
      </c>
      <c r="P724" t="s">
        <v>232</v>
      </c>
      <c r="R724" t="s">
        <v>279</v>
      </c>
    </row>
    <row r="725" spans="2:18" hidden="1" x14ac:dyDescent="0.25">
      <c r="B725" s="5">
        <v>45191</v>
      </c>
      <c r="C725" t="s">
        <v>103</v>
      </c>
      <c r="D725" t="s">
        <v>4</v>
      </c>
      <c r="E725" t="s">
        <v>14</v>
      </c>
      <c r="F725" s="4" t="s">
        <v>315</v>
      </c>
      <c r="G725" t="s">
        <v>292</v>
      </c>
      <c r="H725" s="4" t="s">
        <v>316</v>
      </c>
      <c r="J725" s="8">
        <v>-3</v>
      </c>
      <c r="K725" s="29">
        <v>331339.82954545453</v>
      </c>
      <c r="L725" s="17">
        <f t="shared" si="50"/>
        <v>-994019.48863636353</v>
      </c>
      <c r="M725" s="102" t="s">
        <v>529</v>
      </c>
      <c r="O725">
        <v>20230124</v>
      </c>
      <c r="P725" t="s">
        <v>232</v>
      </c>
      <c r="R725" t="s">
        <v>279</v>
      </c>
    </row>
    <row r="726" spans="2:18" hidden="1" x14ac:dyDescent="0.25">
      <c r="B726" s="5">
        <v>45191</v>
      </c>
      <c r="C726" t="s">
        <v>103</v>
      </c>
      <c r="D726" t="s">
        <v>4</v>
      </c>
      <c r="E726" t="s">
        <v>14</v>
      </c>
      <c r="F726" s="4">
        <v>3318225</v>
      </c>
      <c r="G726" t="s">
        <v>148</v>
      </c>
      <c r="H726" s="4" t="s">
        <v>148</v>
      </c>
      <c r="J726" s="8">
        <v>-3</v>
      </c>
      <c r="K726" s="29">
        <v>153420.53519000002</v>
      </c>
      <c r="L726" s="17">
        <f t="shared" si="50"/>
        <v>-460261.60557000007</v>
      </c>
      <c r="M726" s="104" t="s">
        <v>529</v>
      </c>
      <c r="N726" s="17"/>
      <c r="O726">
        <v>20230124</v>
      </c>
      <c r="P726" t="s">
        <v>232</v>
      </c>
      <c r="R726" t="s">
        <v>279</v>
      </c>
    </row>
    <row r="727" spans="2:18" hidden="1" x14ac:dyDescent="0.25">
      <c r="B727" s="5">
        <v>45191</v>
      </c>
      <c r="C727" t="s">
        <v>103</v>
      </c>
      <c r="D727" t="s">
        <v>0</v>
      </c>
      <c r="E727" t="s">
        <v>66</v>
      </c>
      <c r="F727" s="4" t="s">
        <v>71</v>
      </c>
      <c r="G727" t="s">
        <v>72</v>
      </c>
      <c r="H727" s="4" t="s">
        <v>27</v>
      </c>
      <c r="I727" s="4" t="s">
        <v>219</v>
      </c>
      <c r="J727" s="8">
        <v>-4</v>
      </c>
      <c r="K727" s="29">
        <f t="shared" ref="K727:K737" si="51">57500*0.9</f>
        <v>51750</v>
      </c>
      <c r="L727" s="17">
        <f t="shared" si="50"/>
        <v>-207000</v>
      </c>
      <c r="O727">
        <v>20230124</v>
      </c>
      <c r="P727" t="s">
        <v>232</v>
      </c>
      <c r="R727" t="s">
        <v>279</v>
      </c>
    </row>
    <row r="728" spans="2:18" hidden="1" x14ac:dyDescent="0.25">
      <c r="B728" s="5">
        <v>45191</v>
      </c>
      <c r="C728" t="s">
        <v>103</v>
      </c>
      <c r="D728" t="s">
        <v>0</v>
      </c>
      <c r="E728" t="s">
        <v>66</v>
      </c>
      <c r="F728" s="4" t="s">
        <v>75</v>
      </c>
      <c r="G728" t="s">
        <v>76</v>
      </c>
      <c r="H728" s="4" t="s">
        <v>37</v>
      </c>
      <c r="I728" s="4" t="s">
        <v>204</v>
      </c>
      <c r="J728" s="8">
        <v>-1</v>
      </c>
      <c r="K728" s="29">
        <f t="shared" si="51"/>
        <v>51750</v>
      </c>
      <c r="L728" s="17">
        <f t="shared" si="50"/>
        <v>-51750</v>
      </c>
      <c r="O728">
        <v>20230124</v>
      </c>
      <c r="P728" t="s">
        <v>232</v>
      </c>
      <c r="R728" t="s">
        <v>279</v>
      </c>
    </row>
    <row r="729" spans="2:18" hidden="1" x14ac:dyDescent="0.25">
      <c r="B729" s="5">
        <v>45191</v>
      </c>
      <c r="C729" t="s">
        <v>103</v>
      </c>
      <c r="D729" t="s">
        <v>0</v>
      </c>
      <c r="E729" t="s">
        <v>66</v>
      </c>
      <c r="F729" s="4" t="s">
        <v>75</v>
      </c>
      <c r="G729" t="s">
        <v>76</v>
      </c>
      <c r="H729" s="4" t="s">
        <v>37</v>
      </c>
      <c r="I729" s="4" t="s">
        <v>285</v>
      </c>
      <c r="J729" s="8">
        <v>-3</v>
      </c>
      <c r="K729" s="29">
        <f t="shared" si="51"/>
        <v>51750</v>
      </c>
      <c r="L729" s="17">
        <f t="shared" si="50"/>
        <v>-155250</v>
      </c>
      <c r="O729">
        <v>20230124</v>
      </c>
      <c r="P729" t="s">
        <v>232</v>
      </c>
      <c r="R729" t="s">
        <v>279</v>
      </c>
    </row>
    <row r="730" spans="2:18" hidden="1" x14ac:dyDescent="0.25">
      <c r="B730" s="5">
        <v>45190</v>
      </c>
      <c r="C730" t="s">
        <v>103</v>
      </c>
      <c r="D730" t="s">
        <v>0</v>
      </c>
      <c r="E730" t="s">
        <v>66</v>
      </c>
      <c r="F730" s="4" t="s">
        <v>139</v>
      </c>
      <c r="G730" t="s">
        <v>140</v>
      </c>
      <c r="H730" s="4" t="s">
        <v>141</v>
      </c>
      <c r="I730" s="4" t="s">
        <v>157</v>
      </c>
      <c r="J730" s="8">
        <v>-9</v>
      </c>
      <c r="K730" s="29">
        <f t="shared" si="51"/>
        <v>51750</v>
      </c>
      <c r="L730" s="35">
        <f t="shared" si="50"/>
        <v>-465750</v>
      </c>
      <c r="M730" s="104"/>
      <c r="O730">
        <v>20230123</v>
      </c>
      <c r="P730" t="s">
        <v>367</v>
      </c>
      <c r="R730" t="s">
        <v>279</v>
      </c>
    </row>
    <row r="731" spans="2:18" hidden="1" x14ac:dyDescent="0.25">
      <c r="B731" s="5">
        <v>45190</v>
      </c>
      <c r="C731" t="s">
        <v>103</v>
      </c>
      <c r="D731" t="s">
        <v>0</v>
      </c>
      <c r="E731" t="s">
        <v>66</v>
      </c>
      <c r="F731" s="4" t="s">
        <v>139</v>
      </c>
      <c r="G731" t="s">
        <v>140</v>
      </c>
      <c r="H731" s="4" t="s">
        <v>141</v>
      </c>
      <c r="I731" s="4" t="s">
        <v>159</v>
      </c>
      <c r="J731" s="8">
        <v>-24</v>
      </c>
      <c r="K731" s="29">
        <f t="shared" si="51"/>
        <v>51750</v>
      </c>
      <c r="L731" s="35">
        <f t="shared" si="50"/>
        <v>-1242000</v>
      </c>
      <c r="M731" s="104"/>
      <c r="O731">
        <v>20230123</v>
      </c>
      <c r="P731" t="s">
        <v>367</v>
      </c>
      <c r="R731" t="s">
        <v>279</v>
      </c>
    </row>
    <row r="732" spans="2:18" hidden="1" x14ac:dyDescent="0.25">
      <c r="B732" s="5">
        <v>45190</v>
      </c>
      <c r="C732" t="s">
        <v>103</v>
      </c>
      <c r="D732" t="s">
        <v>0</v>
      </c>
      <c r="E732" t="s">
        <v>66</v>
      </c>
      <c r="F732" s="4" t="s">
        <v>78</v>
      </c>
      <c r="G732" t="s">
        <v>79</v>
      </c>
      <c r="H732" s="4" t="s">
        <v>80</v>
      </c>
      <c r="I732" s="4" t="s">
        <v>359</v>
      </c>
      <c r="J732" s="8">
        <v>-1</v>
      </c>
      <c r="K732" s="29">
        <f t="shared" si="51"/>
        <v>51750</v>
      </c>
      <c r="L732" s="35">
        <f t="shared" si="50"/>
        <v>-51750</v>
      </c>
      <c r="M732" s="104"/>
      <c r="O732">
        <v>20230123</v>
      </c>
      <c r="P732" t="s">
        <v>367</v>
      </c>
      <c r="R732" t="s">
        <v>279</v>
      </c>
    </row>
    <row r="733" spans="2:18" hidden="1" x14ac:dyDescent="0.25">
      <c r="B733" s="5">
        <v>45190</v>
      </c>
      <c r="C733" t="s">
        <v>103</v>
      </c>
      <c r="D733" t="s">
        <v>0</v>
      </c>
      <c r="E733" t="s">
        <v>66</v>
      </c>
      <c r="F733" s="4" t="s">
        <v>78</v>
      </c>
      <c r="G733" t="s">
        <v>79</v>
      </c>
      <c r="H733" s="4" t="s">
        <v>80</v>
      </c>
      <c r="I733" s="4" t="s">
        <v>179</v>
      </c>
      <c r="J733" s="8">
        <v>-4</v>
      </c>
      <c r="K733" s="29">
        <f t="shared" si="51"/>
        <v>51750</v>
      </c>
      <c r="L733" s="35">
        <f t="shared" ref="L733:L739" si="52">+J733*K733</f>
        <v>-207000</v>
      </c>
      <c r="M733" s="104"/>
      <c r="O733">
        <v>20230123</v>
      </c>
      <c r="P733" t="s">
        <v>367</v>
      </c>
      <c r="R733" t="s">
        <v>279</v>
      </c>
    </row>
    <row r="734" spans="2:18" hidden="1" x14ac:dyDescent="0.25">
      <c r="B734" s="5">
        <v>45191</v>
      </c>
      <c r="C734" t="s">
        <v>103</v>
      </c>
      <c r="D734" t="s">
        <v>0</v>
      </c>
      <c r="E734" t="s">
        <v>66</v>
      </c>
      <c r="F734" s="4" t="s">
        <v>86</v>
      </c>
      <c r="G734" t="s">
        <v>87</v>
      </c>
      <c r="H734" s="4" t="s">
        <v>184</v>
      </c>
      <c r="I734" s="4" t="s">
        <v>180</v>
      </c>
      <c r="J734" s="8">
        <v>-4</v>
      </c>
      <c r="K734" s="29">
        <f t="shared" si="51"/>
        <v>51750</v>
      </c>
      <c r="L734" s="17">
        <f t="shared" si="52"/>
        <v>-207000</v>
      </c>
      <c r="O734">
        <v>20230124</v>
      </c>
      <c r="P734" t="s">
        <v>232</v>
      </c>
      <c r="R734" t="s">
        <v>279</v>
      </c>
    </row>
    <row r="735" spans="2:18" hidden="1" x14ac:dyDescent="0.25">
      <c r="B735" s="5">
        <v>45191</v>
      </c>
      <c r="C735" t="s">
        <v>103</v>
      </c>
      <c r="D735" t="s">
        <v>0</v>
      </c>
      <c r="E735" t="s">
        <v>66</v>
      </c>
      <c r="F735" s="4" t="s">
        <v>91</v>
      </c>
      <c r="G735" t="s">
        <v>92</v>
      </c>
      <c r="H735" s="4" t="s">
        <v>185</v>
      </c>
      <c r="I735" s="4" t="s">
        <v>360</v>
      </c>
      <c r="J735" s="8">
        <v>-4</v>
      </c>
      <c r="K735" s="29">
        <f t="shared" si="51"/>
        <v>51750</v>
      </c>
      <c r="L735" s="17">
        <f t="shared" si="52"/>
        <v>-207000</v>
      </c>
      <c r="O735">
        <v>20230124</v>
      </c>
      <c r="P735" t="s">
        <v>232</v>
      </c>
      <c r="R735" t="s">
        <v>279</v>
      </c>
    </row>
    <row r="736" spans="2:18" hidden="1" x14ac:dyDescent="0.25">
      <c r="B736" s="5">
        <v>45191</v>
      </c>
      <c r="C736" t="s">
        <v>103</v>
      </c>
      <c r="D736" t="s">
        <v>0</v>
      </c>
      <c r="E736" t="s">
        <v>66</v>
      </c>
      <c r="F736" s="4" t="s">
        <v>82</v>
      </c>
      <c r="G736" t="s">
        <v>200</v>
      </c>
      <c r="H736" s="4" t="s">
        <v>84</v>
      </c>
      <c r="I736" s="4" t="s">
        <v>205</v>
      </c>
      <c r="J736" s="8">
        <v>-2</v>
      </c>
      <c r="K736" s="29">
        <f t="shared" si="51"/>
        <v>51750</v>
      </c>
      <c r="L736" s="17">
        <f t="shared" si="52"/>
        <v>-103500</v>
      </c>
      <c r="O736">
        <v>20230124</v>
      </c>
      <c r="P736" t="s">
        <v>232</v>
      </c>
      <c r="R736" t="s">
        <v>279</v>
      </c>
    </row>
    <row r="737" spans="2:18" hidden="1" x14ac:dyDescent="0.25">
      <c r="B737" s="5">
        <v>45191</v>
      </c>
      <c r="C737" t="s">
        <v>103</v>
      </c>
      <c r="D737" t="s">
        <v>0</v>
      </c>
      <c r="E737" t="s">
        <v>66</v>
      </c>
      <c r="F737" s="4" t="s">
        <v>82</v>
      </c>
      <c r="G737" t="s">
        <v>83</v>
      </c>
      <c r="H737" s="4" t="s">
        <v>84</v>
      </c>
      <c r="I737" s="4" t="s">
        <v>299</v>
      </c>
      <c r="J737" s="8">
        <v>-4</v>
      </c>
      <c r="K737" s="29">
        <f t="shared" si="51"/>
        <v>51750</v>
      </c>
      <c r="L737" s="17">
        <f t="shared" si="52"/>
        <v>-207000</v>
      </c>
      <c r="O737">
        <v>20230124</v>
      </c>
      <c r="P737" t="s">
        <v>232</v>
      </c>
      <c r="R737" t="s">
        <v>279</v>
      </c>
    </row>
    <row r="738" spans="2:18" hidden="1" x14ac:dyDescent="0.25">
      <c r="B738" s="5">
        <v>45191</v>
      </c>
      <c r="C738" t="s">
        <v>103</v>
      </c>
      <c r="D738" t="s">
        <v>4</v>
      </c>
      <c r="E738" t="s">
        <v>14</v>
      </c>
      <c r="F738" s="4">
        <v>3308050</v>
      </c>
      <c r="G738" t="s">
        <v>137</v>
      </c>
      <c r="H738" s="4" t="s">
        <v>137</v>
      </c>
      <c r="J738" s="8">
        <v>-1</v>
      </c>
      <c r="K738" s="48">
        <v>505243.49166666658</v>
      </c>
      <c r="L738" s="17">
        <f t="shared" si="52"/>
        <v>-505243.49166666658</v>
      </c>
      <c r="M738" s="102" t="s">
        <v>529</v>
      </c>
      <c r="O738">
        <v>20230124</v>
      </c>
      <c r="P738" t="s">
        <v>232</v>
      </c>
      <c r="R738" t="s">
        <v>279</v>
      </c>
    </row>
    <row r="739" spans="2:18" hidden="1" x14ac:dyDescent="0.25">
      <c r="B739" s="5">
        <v>45191</v>
      </c>
      <c r="C739" t="s">
        <v>103</v>
      </c>
      <c r="D739" t="s">
        <v>4</v>
      </c>
      <c r="E739" t="s">
        <v>14</v>
      </c>
      <c r="F739" s="4">
        <v>3318235</v>
      </c>
      <c r="G739" t="s">
        <v>209</v>
      </c>
      <c r="H739" s="4" t="s">
        <v>107</v>
      </c>
      <c r="J739" s="8">
        <v>-1</v>
      </c>
      <c r="K739" s="29">
        <v>126823.496</v>
      </c>
      <c r="L739" s="35">
        <f t="shared" si="52"/>
        <v>-126823.496</v>
      </c>
      <c r="M739" s="104"/>
      <c r="O739">
        <v>20230124</v>
      </c>
      <c r="P739" t="s">
        <v>232</v>
      </c>
      <c r="R739" t="s">
        <v>279</v>
      </c>
    </row>
    <row r="740" spans="2:18" hidden="1" x14ac:dyDescent="0.25">
      <c r="B740" s="5">
        <v>45195</v>
      </c>
      <c r="C740" t="s">
        <v>20</v>
      </c>
      <c r="D740" t="s">
        <v>4</v>
      </c>
      <c r="E740" t="s">
        <v>14</v>
      </c>
      <c r="F740" s="4" t="s">
        <v>371</v>
      </c>
      <c r="G740" t="s">
        <v>369</v>
      </c>
      <c r="H740" s="4" t="s">
        <v>371</v>
      </c>
      <c r="J740" s="8">
        <v>4</v>
      </c>
      <c r="K740" s="29"/>
      <c r="L740" s="35"/>
      <c r="M740" s="104"/>
      <c r="O740"/>
    </row>
    <row r="741" spans="2:18" hidden="1" x14ac:dyDescent="0.25">
      <c r="B741" s="5">
        <v>45197</v>
      </c>
      <c r="C741" t="s">
        <v>121</v>
      </c>
      <c r="D741" t="s">
        <v>4</v>
      </c>
      <c r="E741" t="s">
        <v>66</v>
      </c>
      <c r="F741" s="4" t="s">
        <v>96</v>
      </c>
      <c r="G741" t="s">
        <v>95</v>
      </c>
      <c r="H741" s="4" t="s">
        <v>106</v>
      </c>
      <c r="J741" s="8">
        <v>-10</v>
      </c>
      <c r="K741" s="29">
        <f>544000*1.19</f>
        <v>647360</v>
      </c>
      <c r="L741" s="35">
        <f t="shared" ref="L741:L772" si="53">+J741*K741</f>
        <v>-6473600</v>
      </c>
      <c r="M741" s="104"/>
      <c r="O741"/>
      <c r="Q741" t="s">
        <v>227</v>
      </c>
    </row>
    <row r="742" spans="2:18" hidden="1" x14ac:dyDescent="0.25">
      <c r="B742" s="5">
        <v>45197</v>
      </c>
      <c r="C742" t="s">
        <v>121</v>
      </c>
      <c r="D742" t="s">
        <v>4</v>
      </c>
      <c r="E742" t="s">
        <v>66</v>
      </c>
      <c r="F742" s="4" t="s">
        <v>102</v>
      </c>
      <c r="G742" t="s">
        <v>101</v>
      </c>
      <c r="H742" s="4" t="s">
        <v>107</v>
      </c>
      <c r="J742" s="8">
        <v>-12</v>
      </c>
      <c r="K742" s="29">
        <f>86000*1.19</f>
        <v>102340</v>
      </c>
      <c r="L742" s="35">
        <f t="shared" si="53"/>
        <v>-1228080</v>
      </c>
      <c r="M742" s="104"/>
      <c r="O742"/>
      <c r="Q742" t="s">
        <v>227</v>
      </c>
    </row>
    <row r="743" spans="2:18" hidden="1" x14ac:dyDescent="0.25">
      <c r="B743" s="5">
        <v>45198</v>
      </c>
      <c r="C743" t="s">
        <v>103</v>
      </c>
      <c r="D743" t="s">
        <v>4</v>
      </c>
      <c r="E743" t="s">
        <v>66</v>
      </c>
      <c r="F743" s="4" t="s">
        <v>96</v>
      </c>
      <c r="G743" t="s">
        <v>95</v>
      </c>
      <c r="H743" s="4" t="s">
        <v>106</v>
      </c>
      <c r="I743" s="4">
        <v>50359</v>
      </c>
      <c r="J743" s="8">
        <v>-10</v>
      </c>
      <c r="K743" s="29">
        <f>544000*1.19</f>
        <v>647360</v>
      </c>
      <c r="L743" s="35">
        <f t="shared" si="53"/>
        <v>-6473600</v>
      </c>
      <c r="M743" s="104"/>
      <c r="O743">
        <v>20230129</v>
      </c>
      <c r="P743" t="s">
        <v>367</v>
      </c>
      <c r="R743" t="s">
        <v>279</v>
      </c>
    </row>
    <row r="744" spans="2:18" hidden="1" x14ac:dyDescent="0.25">
      <c r="B744" s="5">
        <v>45198</v>
      </c>
      <c r="C744" t="s">
        <v>103</v>
      </c>
      <c r="D744" t="s">
        <v>4</v>
      </c>
      <c r="E744" t="s">
        <v>66</v>
      </c>
      <c r="F744" s="4" t="s">
        <v>102</v>
      </c>
      <c r="G744" t="s">
        <v>101</v>
      </c>
      <c r="H744" s="4" t="s">
        <v>107</v>
      </c>
      <c r="J744" s="8">
        <v>-10</v>
      </c>
      <c r="K744" s="29">
        <f>86000*1.19</f>
        <v>102340</v>
      </c>
      <c r="L744" s="35">
        <f t="shared" si="53"/>
        <v>-1023400</v>
      </c>
      <c r="M744" s="104"/>
      <c r="O744">
        <v>20230129</v>
      </c>
      <c r="P744" t="s">
        <v>367</v>
      </c>
      <c r="R744" t="s">
        <v>279</v>
      </c>
    </row>
    <row r="745" spans="2:18" hidden="1" x14ac:dyDescent="0.25">
      <c r="B745" s="5">
        <v>45198</v>
      </c>
      <c r="C745" t="s">
        <v>197</v>
      </c>
      <c r="D745" t="s">
        <v>4</v>
      </c>
      <c r="E745" t="s">
        <v>66</v>
      </c>
      <c r="F745" s="4" t="s">
        <v>102</v>
      </c>
      <c r="G745" t="s">
        <v>101</v>
      </c>
      <c r="H745" s="4" t="s">
        <v>107</v>
      </c>
      <c r="J745" s="8">
        <v>-10</v>
      </c>
      <c r="K745" s="29">
        <f>86000*1.19</f>
        <v>102340</v>
      </c>
      <c r="L745" s="35">
        <f t="shared" si="53"/>
        <v>-1023400</v>
      </c>
      <c r="M745" s="104"/>
      <c r="N745" t="s">
        <v>198</v>
      </c>
      <c r="O745"/>
      <c r="R745" t="s">
        <v>198</v>
      </c>
    </row>
    <row r="746" spans="2:18" hidden="1" x14ac:dyDescent="0.25">
      <c r="B746" s="5">
        <v>45202</v>
      </c>
      <c r="C746" t="s">
        <v>103</v>
      </c>
      <c r="D746" t="s">
        <v>0</v>
      </c>
      <c r="E746" t="s">
        <v>66</v>
      </c>
      <c r="F746" s="4" t="s">
        <v>251</v>
      </c>
      <c r="G746" t="s">
        <v>356</v>
      </c>
      <c r="H746" s="4" t="s">
        <v>267</v>
      </c>
      <c r="I746" s="4" t="s">
        <v>363</v>
      </c>
      <c r="J746" s="8">
        <v>-4</v>
      </c>
      <c r="K746" s="29">
        <f>67500*0.9</f>
        <v>60750</v>
      </c>
      <c r="L746" s="35">
        <f t="shared" si="53"/>
        <v>-243000</v>
      </c>
      <c r="M746" s="104"/>
      <c r="O746" t="s">
        <v>416</v>
      </c>
      <c r="P746" t="s">
        <v>370</v>
      </c>
      <c r="Q746" t="s">
        <v>346</v>
      </c>
    </row>
    <row r="747" spans="2:18" hidden="1" x14ac:dyDescent="0.25">
      <c r="B747" s="5">
        <v>45202</v>
      </c>
      <c r="C747" t="s">
        <v>103</v>
      </c>
      <c r="D747" t="s">
        <v>0</v>
      </c>
      <c r="E747" t="s">
        <v>66</v>
      </c>
      <c r="F747" s="4" t="s">
        <v>249</v>
      </c>
      <c r="G747" t="s">
        <v>355</v>
      </c>
      <c r="H747" s="4" t="s">
        <v>266</v>
      </c>
      <c r="I747" s="4" t="s">
        <v>362</v>
      </c>
      <c r="J747" s="8">
        <v>-4</v>
      </c>
      <c r="K747" s="29">
        <f>67500*0.9</f>
        <v>60750</v>
      </c>
      <c r="L747" s="35">
        <f t="shared" si="53"/>
        <v>-243000</v>
      </c>
      <c r="M747" s="104"/>
      <c r="O747" t="s">
        <v>416</v>
      </c>
      <c r="P747" t="s">
        <v>370</v>
      </c>
      <c r="Q747" t="s">
        <v>346</v>
      </c>
    </row>
    <row r="748" spans="2:18" hidden="1" x14ac:dyDescent="0.25">
      <c r="B748" s="5">
        <v>45191</v>
      </c>
      <c r="C748" t="s">
        <v>103</v>
      </c>
      <c r="D748" t="s">
        <v>0</v>
      </c>
      <c r="E748" t="s">
        <v>66</v>
      </c>
      <c r="F748" s="4" t="s">
        <v>78</v>
      </c>
      <c r="G748" t="s">
        <v>79</v>
      </c>
      <c r="H748" s="4" t="s">
        <v>80</v>
      </c>
      <c r="I748" s="4" t="s">
        <v>179</v>
      </c>
      <c r="J748" s="8">
        <v>-2</v>
      </c>
      <c r="K748" s="29">
        <f>57500*0.9</f>
        <v>51750</v>
      </c>
      <c r="L748" s="17">
        <f t="shared" si="53"/>
        <v>-103500</v>
      </c>
      <c r="O748">
        <v>20230124</v>
      </c>
      <c r="P748" t="s">
        <v>232</v>
      </c>
      <c r="R748" t="s">
        <v>279</v>
      </c>
    </row>
    <row r="749" spans="2:18" hidden="1" x14ac:dyDescent="0.25">
      <c r="B749" s="5">
        <v>45191</v>
      </c>
      <c r="C749" t="s">
        <v>103</v>
      </c>
      <c r="D749" t="s">
        <v>0</v>
      </c>
      <c r="E749" t="s">
        <v>66</v>
      </c>
      <c r="F749" s="4" t="s">
        <v>78</v>
      </c>
      <c r="G749" t="s">
        <v>79</v>
      </c>
      <c r="H749" s="4" t="s">
        <v>80</v>
      </c>
      <c r="I749" s="4" t="s">
        <v>176</v>
      </c>
      <c r="J749" s="8">
        <v>-8</v>
      </c>
      <c r="K749" s="29">
        <f>57500*0.9</f>
        <v>51750</v>
      </c>
      <c r="L749" s="17">
        <f t="shared" si="53"/>
        <v>-414000</v>
      </c>
      <c r="O749">
        <v>20230124</v>
      </c>
      <c r="P749" t="s">
        <v>232</v>
      </c>
      <c r="R749" t="s">
        <v>279</v>
      </c>
    </row>
    <row r="750" spans="2:18" hidden="1" x14ac:dyDescent="0.25">
      <c r="B750" s="5">
        <v>45168</v>
      </c>
      <c r="C750" t="s">
        <v>121</v>
      </c>
      <c r="D750" t="s">
        <v>0</v>
      </c>
      <c r="E750" t="s">
        <v>14</v>
      </c>
      <c r="F750" s="4" t="s">
        <v>42</v>
      </c>
      <c r="G750" t="s">
        <v>43</v>
      </c>
      <c r="H750" s="4" t="s">
        <v>44</v>
      </c>
      <c r="I750" s="4" t="s">
        <v>194</v>
      </c>
      <c r="J750" s="8">
        <v>-3</v>
      </c>
      <c r="K750" s="50">
        <v>81594</v>
      </c>
      <c r="L750" s="35">
        <f t="shared" si="53"/>
        <v>-244782</v>
      </c>
      <c r="M750" s="104"/>
      <c r="O750"/>
      <c r="P750" t="s">
        <v>353</v>
      </c>
      <c r="Q750" t="s">
        <v>297</v>
      </c>
    </row>
    <row r="751" spans="2:18" hidden="1" x14ac:dyDescent="0.25">
      <c r="B751" s="5">
        <v>45205</v>
      </c>
      <c r="C751" t="s">
        <v>103</v>
      </c>
      <c r="D751" t="s">
        <v>0</v>
      </c>
      <c r="E751" t="s">
        <v>14</v>
      </c>
      <c r="F751" s="4" t="s">
        <v>54</v>
      </c>
      <c r="G751" t="s">
        <v>55</v>
      </c>
      <c r="H751" s="4" t="s">
        <v>56</v>
      </c>
      <c r="I751" s="4" t="s">
        <v>339</v>
      </c>
      <c r="J751" s="8">
        <v>-15</v>
      </c>
      <c r="K751" s="29">
        <v>88882</v>
      </c>
      <c r="L751" s="35">
        <f t="shared" si="53"/>
        <v>-1333230</v>
      </c>
      <c r="M751" s="104" t="s">
        <v>529</v>
      </c>
      <c r="O751">
        <v>20230130</v>
      </c>
      <c r="P751" t="s">
        <v>136</v>
      </c>
      <c r="R751" t="s">
        <v>279</v>
      </c>
    </row>
    <row r="752" spans="2:18" hidden="1" x14ac:dyDescent="0.25">
      <c r="B752" s="5">
        <v>45206</v>
      </c>
      <c r="C752" t="s">
        <v>348</v>
      </c>
      <c r="D752" t="s">
        <v>0</v>
      </c>
      <c r="E752" t="s">
        <v>14</v>
      </c>
      <c r="F752" s="3" t="s">
        <v>35</v>
      </c>
      <c r="G752" t="s">
        <v>36</v>
      </c>
      <c r="H752" s="4" t="s">
        <v>37</v>
      </c>
      <c r="I752" s="4" t="s">
        <v>131</v>
      </c>
      <c r="J752" s="8">
        <v>-4</v>
      </c>
      <c r="K752" s="50">
        <v>81594</v>
      </c>
      <c r="L752" s="35">
        <f t="shared" si="53"/>
        <v>-326376</v>
      </c>
      <c r="M752" s="104"/>
      <c r="O752">
        <v>20230131</v>
      </c>
      <c r="P752" t="s">
        <v>147</v>
      </c>
      <c r="R752" t="s">
        <v>280</v>
      </c>
    </row>
    <row r="753" spans="2:18" hidden="1" x14ac:dyDescent="0.25">
      <c r="B753" s="5">
        <v>45206</v>
      </c>
      <c r="C753" t="s">
        <v>348</v>
      </c>
      <c r="D753" t="s">
        <v>0</v>
      </c>
      <c r="E753" t="s">
        <v>14</v>
      </c>
      <c r="F753" s="4" t="s">
        <v>35</v>
      </c>
      <c r="G753" t="s">
        <v>36</v>
      </c>
      <c r="H753" s="4" t="s">
        <v>37</v>
      </c>
      <c r="I753" s="4" t="s">
        <v>334</v>
      </c>
      <c r="J753" s="8">
        <v>-6</v>
      </c>
      <c r="K753" s="29">
        <v>69131</v>
      </c>
      <c r="L753" s="35">
        <f t="shared" si="53"/>
        <v>-414786</v>
      </c>
      <c r="M753" s="104"/>
      <c r="O753">
        <v>20230131</v>
      </c>
      <c r="P753" t="s">
        <v>147</v>
      </c>
      <c r="R753" t="s">
        <v>280</v>
      </c>
    </row>
    <row r="754" spans="2:18" hidden="1" x14ac:dyDescent="0.25">
      <c r="B754" s="5">
        <v>45206</v>
      </c>
      <c r="C754" t="s">
        <v>348</v>
      </c>
      <c r="D754" t="s">
        <v>0</v>
      </c>
      <c r="E754" t="s">
        <v>14</v>
      </c>
      <c r="F754" s="4" t="s">
        <v>42</v>
      </c>
      <c r="G754" t="s">
        <v>43</v>
      </c>
      <c r="H754" s="4" t="s">
        <v>44</v>
      </c>
      <c r="I754" s="4" t="s">
        <v>337</v>
      </c>
      <c r="J754" s="8">
        <v>-25</v>
      </c>
      <c r="K754" s="29">
        <v>69131</v>
      </c>
      <c r="L754" s="35">
        <f t="shared" si="53"/>
        <v>-1728275</v>
      </c>
      <c r="M754" s="104"/>
      <c r="O754">
        <v>20230131</v>
      </c>
      <c r="P754" t="s">
        <v>147</v>
      </c>
      <c r="R754" t="s">
        <v>280</v>
      </c>
    </row>
    <row r="755" spans="2:18" hidden="1" x14ac:dyDescent="0.25">
      <c r="B755" s="5">
        <v>45184</v>
      </c>
      <c r="C755" t="s">
        <v>103</v>
      </c>
      <c r="D755" t="s">
        <v>0</v>
      </c>
      <c r="E755" t="s">
        <v>14</v>
      </c>
      <c r="F755" s="3" t="s">
        <v>42</v>
      </c>
      <c r="G755" t="s">
        <v>43</v>
      </c>
      <c r="H755" s="4" t="s">
        <v>44</v>
      </c>
      <c r="I755" s="4" t="s">
        <v>130</v>
      </c>
      <c r="J755" s="8">
        <v>-10</v>
      </c>
      <c r="K755" s="50">
        <v>65949.40444444443</v>
      </c>
      <c r="L755" s="35">
        <f t="shared" si="53"/>
        <v>-659494.04444444436</v>
      </c>
      <c r="M755" s="104"/>
      <c r="O755">
        <v>20230122</v>
      </c>
      <c r="P755" t="s">
        <v>147</v>
      </c>
      <c r="R755" t="s">
        <v>280</v>
      </c>
    </row>
    <row r="756" spans="2:18" hidden="1" x14ac:dyDescent="0.25">
      <c r="B756" s="5">
        <v>45206</v>
      </c>
      <c r="C756" t="s">
        <v>348</v>
      </c>
      <c r="D756" t="s">
        <v>0</v>
      </c>
      <c r="E756" t="s">
        <v>14</v>
      </c>
      <c r="F756" s="4" t="s">
        <v>54</v>
      </c>
      <c r="G756" t="s">
        <v>55</v>
      </c>
      <c r="H756" s="4" t="s">
        <v>56</v>
      </c>
      <c r="I756" s="4" t="s">
        <v>339</v>
      </c>
      <c r="J756" s="8">
        <v>-15</v>
      </c>
      <c r="K756" s="29">
        <v>88882</v>
      </c>
      <c r="L756" s="35">
        <f t="shared" si="53"/>
        <v>-1333230</v>
      </c>
      <c r="M756" s="104" t="s">
        <v>529</v>
      </c>
      <c r="O756">
        <v>20230131</v>
      </c>
      <c r="P756" t="s">
        <v>147</v>
      </c>
      <c r="R756" t="s">
        <v>280</v>
      </c>
    </row>
    <row r="757" spans="2:18" hidden="1" x14ac:dyDescent="0.25">
      <c r="B757" s="5">
        <v>45219</v>
      </c>
      <c r="C757" t="s">
        <v>121</v>
      </c>
      <c r="D757" t="s">
        <v>4</v>
      </c>
      <c r="E757" t="s">
        <v>66</v>
      </c>
      <c r="F757" s="4" t="s">
        <v>276</v>
      </c>
      <c r="G757" t="s">
        <v>275</v>
      </c>
      <c r="H757" s="4" t="s">
        <v>148</v>
      </c>
      <c r="J757" s="8">
        <v>-2</v>
      </c>
      <c r="K757" s="29">
        <v>83600</v>
      </c>
      <c r="L757" s="17">
        <f t="shared" si="53"/>
        <v>-167200</v>
      </c>
      <c r="O757"/>
      <c r="Q757" t="s">
        <v>346</v>
      </c>
    </row>
    <row r="758" spans="2:18" hidden="1" x14ac:dyDescent="0.25">
      <c r="B758" s="5">
        <v>45219</v>
      </c>
      <c r="C758" t="s">
        <v>120</v>
      </c>
      <c r="D758" t="s">
        <v>4</v>
      </c>
      <c r="E758" t="s">
        <v>66</v>
      </c>
      <c r="F758" s="4" t="s">
        <v>274</v>
      </c>
      <c r="G758" t="s">
        <v>273</v>
      </c>
      <c r="H758" s="4" t="s">
        <v>271</v>
      </c>
      <c r="J758" s="8">
        <v>3</v>
      </c>
      <c r="K758" s="29">
        <v>172550</v>
      </c>
      <c r="L758" s="17">
        <f t="shared" si="53"/>
        <v>517650</v>
      </c>
      <c r="O758"/>
      <c r="Q758" t="s">
        <v>346</v>
      </c>
    </row>
    <row r="759" spans="2:18" hidden="1" x14ac:dyDescent="0.25">
      <c r="B759" s="5">
        <v>45219</v>
      </c>
      <c r="C759" t="s">
        <v>121</v>
      </c>
      <c r="D759" t="s">
        <v>0</v>
      </c>
      <c r="E759" t="s">
        <v>66</v>
      </c>
      <c r="F759" s="4" t="s">
        <v>67</v>
      </c>
      <c r="G759" t="s">
        <v>216</v>
      </c>
      <c r="H759" s="4" t="s">
        <v>69</v>
      </c>
      <c r="I759" s="4" t="s">
        <v>222</v>
      </c>
      <c r="J759" s="8">
        <v>-2</v>
      </c>
      <c r="K759" s="29">
        <f>57500*0.9</f>
        <v>51750</v>
      </c>
      <c r="L759" s="17">
        <f t="shared" si="53"/>
        <v>-103500</v>
      </c>
      <c r="O759"/>
      <c r="Q759" t="s">
        <v>346</v>
      </c>
    </row>
    <row r="760" spans="2:18" hidden="1" x14ac:dyDescent="0.25">
      <c r="B760" s="5">
        <v>45222</v>
      </c>
      <c r="C760" t="s">
        <v>121</v>
      </c>
      <c r="D760" t="s">
        <v>4</v>
      </c>
      <c r="E760" t="s">
        <v>66</v>
      </c>
      <c r="F760" s="4" t="s">
        <v>276</v>
      </c>
      <c r="G760" t="s">
        <v>275</v>
      </c>
      <c r="H760" s="4" t="s">
        <v>148</v>
      </c>
      <c r="J760" s="8">
        <v>5</v>
      </c>
      <c r="K760" s="29">
        <v>83600</v>
      </c>
      <c r="L760" s="17">
        <f t="shared" si="53"/>
        <v>418000</v>
      </c>
      <c r="O760"/>
      <c r="Q760" t="s">
        <v>346</v>
      </c>
    </row>
    <row r="761" spans="2:18" hidden="1" x14ac:dyDescent="0.25">
      <c r="B761" s="5">
        <v>45222</v>
      </c>
      <c r="C761" t="s">
        <v>120</v>
      </c>
      <c r="D761" t="s">
        <v>4</v>
      </c>
      <c r="E761" t="s">
        <v>66</v>
      </c>
      <c r="F761" s="4" t="s">
        <v>274</v>
      </c>
      <c r="G761" t="s">
        <v>273</v>
      </c>
      <c r="H761" s="4" t="s">
        <v>271</v>
      </c>
      <c r="J761" s="8">
        <v>3</v>
      </c>
      <c r="K761" s="29">
        <v>172550</v>
      </c>
      <c r="L761" s="17">
        <f t="shared" si="53"/>
        <v>517650</v>
      </c>
      <c r="O761"/>
      <c r="Q761" t="s">
        <v>346</v>
      </c>
    </row>
    <row r="762" spans="2:18" hidden="1" x14ac:dyDescent="0.25">
      <c r="B762" s="5">
        <v>45222</v>
      </c>
      <c r="C762" t="s">
        <v>121</v>
      </c>
      <c r="D762" t="s">
        <v>0</v>
      </c>
      <c r="E762" t="s">
        <v>66</v>
      </c>
      <c r="F762" s="4" t="s">
        <v>67</v>
      </c>
      <c r="G762" t="s">
        <v>216</v>
      </c>
      <c r="H762" s="4" t="s">
        <v>69</v>
      </c>
      <c r="I762" s="4" t="s">
        <v>372</v>
      </c>
      <c r="J762" s="8">
        <v>2</v>
      </c>
      <c r="K762" s="29">
        <f>57500*0.9</f>
        <v>51750</v>
      </c>
      <c r="L762" s="17">
        <f t="shared" si="53"/>
        <v>103500</v>
      </c>
      <c r="O762"/>
      <c r="Q762" t="s">
        <v>346</v>
      </c>
    </row>
    <row r="763" spans="2:18" hidden="1" x14ac:dyDescent="0.25">
      <c r="B763" s="5">
        <v>45225</v>
      </c>
      <c r="C763" t="s">
        <v>103</v>
      </c>
      <c r="D763" t="s">
        <v>0</v>
      </c>
      <c r="E763" t="s">
        <v>14</v>
      </c>
      <c r="F763" s="4" t="s">
        <v>25</v>
      </c>
      <c r="G763" t="s">
        <v>26</v>
      </c>
      <c r="H763" s="4" t="s">
        <v>27</v>
      </c>
      <c r="I763" s="4" t="s">
        <v>310</v>
      </c>
      <c r="J763" s="8">
        <v>-18</v>
      </c>
      <c r="K763" s="29">
        <v>69875.829545454544</v>
      </c>
      <c r="L763" s="17">
        <f t="shared" si="53"/>
        <v>-1257764.9318181819</v>
      </c>
      <c r="O763">
        <v>20230133</v>
      </c>
      <c r="P763" t="s">
        <v>147</v>
      </c>
      <c r="R763" t="s">
        <v>280</v>
      </c>
    </row>
    <row r="764" spans="2:18" hidden="1" x14ac:dyDescent="0.25">
      <c r="B764" s="5">
        <v>45225</v>
      </c>
      <c r="C764" t="s">
        <v>103</v>
      </c>
      <c r="D764" t="s">
        <v>0</v>
      </c>
      <c r="E764" t="s">
        <v>14</v>
      </c>
      <c r="F764" s="4" t="s">
        <v>25</v>
      </c>
      <c r="G764" t="s">
        <v>26</v>
      </c>
      <c r="H764" s="4" t="s">
        <v>27</v>
      </c>
      <c r="I764" s="4" t="s">
        <v>333</v>
      </c>
      <c r="J764" s="8">
        <v>-2</v>
      </c>
      <c r="K764" s="29">
        <v>69131</v>
      </c>
      <c r="L764" s="35">
        <f t="shared" si="53"/>
        <v>-138262</v>
      </c>
      <c r="M764" s="104"/>
      <c r="O764">
        <v>20230133</v>
      </c>
      <c r="P764" t="s">
        <v>147</v>
      </c>
      <c r="R764" t="s">
        <v>280</v>
      </c>
    </row>
    <row r="765" spans="2:18" hidden="1" x14ac:dyDescent="0.25">
      <c r="B765" s="5">
        <v>45225</v>
      </c>
      <c r="C765" t="s">
        <v>103</v>
      </c>
      <c r="D765" t="s">
        <v>0</v>
      </c>
      <c r="E765" t="s">
        <v>66</v>
      </c>
      <c r="F765" s="4" t="s">
        <v>71</v>
      </c>
      <c r="G765" t="s">
        <v>72</v>
      </c>
      <c r="H765" s="4" t="s">
        <v>27</v>
      </c>
      <c r="I765" s="4" t="s">
        <v>219</v>
      </c>
      <c r="J765" s="8">
        <v>-3</v>
      </c>
      <c r="K765" s="29">
        <f>57500*0.9</f>
        <v>51750</v>
      </c>
      <c r="L765" s="17">
        <f t="shared" si="53"/>
        <v>-155250</v>
      </c>
      <c r="O765">
        <v>20230133</v>
      </c>
      <c r="P765" t="s">
        <v>147</v>
      </c>
      <c r="R765" t="s">
        <v>280</v>
      </c>
    </row>
    <row r="766" spans="2:18" hidden="1" x14ac:dyDescent="0.25">
      <c r="B766" s="5">
        <v>45225</v>
      </c>
      <c r="C766" t="s">
        <v>103</v>
      </c>
      <c r="D766" t="s">
        <v>0</v>
      </c>
      <c r="E766" t="s">
        <v>66</v>
      </c>
      <c r="F766" s="4" t="s">
        <v>67</v>
      </c>
      <c r="G766" t="s">
        <v>216</v>
      </c>
      <c r="H766" s="4" t="s">
        <v>69</v>
      </c>
      <c r="I766" s="4" t="s">
        <v>222</v>
      </c>
      <c r="J766" s="8">
        <v>-3</v>
      </c>
      <c r="K766" s="29">
        <f>57500*0.9</f>
        <v>51750</v>
      </c>
      <c r="L766" s="17">
        <f t="shared" si="53"/>
        <v>-155250</v>
      </c>
      <c r="O766">
        <v>20230133</v>
      </c>
      <c r="P766" t="s">
        <v>147</v>
      </c>
      <c r="R766" t="s">
        <v>280</v>
      </c>
    </row>
    <row r="767" spans="2:18" hidden="1" x14ac:dyDescent="0.25">
      <c r="B767" s="5">
        <v>45225</v>
      </c>
      <c r="C767" t="s">
        <v>169</v>
      </c>
      <c r="D767" t="s">
        <v>0</v>
      </c>
      <c r="E767" t="s">
        <v>66</v>
      </c>
      <c r="F767" s="4" t="s">
        <v>91</v>
      </c>
      <c r="G767" t="s">
        <v>92</v>
      </c>
      <c r="H767" s="4" t="s">
        <v>185</v>
      </c>
      <c r="I767" s="4" t="s">
        <v>183</v>
      </c>
      <c r="J767" s="8">
        <v>-10</v>
      </c>
      <c r="K767" s="29">
        <f>57500*0.9</f>
        <v>51750</v>
      </c>
      <c r="L767" s="17">
        <f t="shared" si="53"/>
        <v>-517500</v>
      </c>
      <c r="O767"/>
      <c r="P767" t="s">
        <v>373</v>
      </c>
      <c r="Q767" t="s">
        <v>346</v>
      </c>
    </row>
    <row r="768" spans="2:18" hidden="1" x14ac:dyDescent="0.25">
      <c r="B768" s="5">
        <v>45225</v>
      </c>
      <c r="C768" t="s">
        <v>169</v>
      </c>
      <c r="D768" t="s">
        <v>0</v>
      </c>
      <c r="E768" t="s">
        <v>66</v>
      </c>
      <c r="F768" s="4" t="s">
        <v>86</v>
      </c>
      <c r="G768" t="s">
        <v>87</v>
      </c>
      <c r="H768" s="4" t="s">
        <v>184</v>
      </c>
      <c r="I768" s="4" t="s">
        <v>180</v>
      </c>
      <c r="J768" s="8">
        <v>-10</v>
      </c>
      <c r="K768" s="29">
        <f>57500*0.9</f>
        <v>51750</v>
      </c>
      <c r="L768" s="17">
        <f t="shared" si="53"/>
        <v>-517500</v>
      </c>
      <c r="O768"/>
      <c r="P768" t="s">
        <v>373</v>
      </c>
      <c r="Q768" t="s">
        <v>346</v>
      </c>
    </row>
    <row r="769" spans="2:18" hidden="1" x14ac:dyDescent="0.25">
      <c r="B769" s="5">
        <v>45191</v>
      </c>
      <c r="C769" t="s">
        <v>103</v>
      </c>
      <c r="D769" t="s">
        <v>0</v>
      </c>
      <c r="E769" t="s">
        <v>14</v>
      </c>
      <c r="F769" s="4" t="s">
        <v>39</v>
      </c>
      <c r="G769" t="s">
        <v>40</v>
      </c>
      <c r="H769" s="4" t="s">
        <v>41</v>
      </c>
      <c r="I769" s="4" t="s">
        <v>335</v>
      </c>
      <c r="J769" s="8">
        <v>-10</v>
      </c>
      <c r="K769" s="29">
        <v>69131</v>
      </c>
      <c r="L769" s="35">
        <f t="shared" si="53"/>
        <v>-691310</v>
      </c>
      <c r="M769" s="104"/>
      <c r="O769">
        <v>20230124</v>
      </c>
      <c r="P769" t="s">
        <v>232</v>
      </c>
      <c r="R769" t="s">
        <v>279</v>
      </c>
    </row>
    <row r="770" spans="2:18" hidden="1" x14ac:dyDescent="0.25">
      <c r="B770" s="5">
        <v>45240</v>
      </c>
      <c r="C770" s="55" t="s">
        <v>121</v>
      </c>
      <c r="D770" t="s">
        <v>0</v>
      </c>
      <c r="E770" t="s">
        <v>14</v>
      </c>
      <c r="F770" s="3" t="s">
        <v>289</v>
      </c>
      <c r="G770" t="s">
        <v>15</v>
      </c>
      <c r="H770" s="4" t="s">
        <v>16</v>
      </c>
      <c r="I770" s="4" t="s">
        <v>18</v>
      </c>
      <c r="J770" s="8">
        <v>-4</v>
      </c>
      <c r="K770" s="48">
        <v>73331</v>
      </c>
      <c r="L770" s="17">
        <f t="shared" si="53"/>
        <v>-293324</v>
      </c>
      <c r="O770"/>
      <c r="P770" t="s">
        <v>375</v>
      </c>
      <c r="Q770" t="s">
        <v>374</v>
      </c>
    </row>
    <row r="771" spans="2:18" hidden="1" x14ac:dyDescent="0.25">
      <c r="B771" s="5">
        <v>45240</v>
      </c>
      <c r="C771" s="55" t="s">
        <v>121</v>
      </c>
      <c r="D771" t="s">
        <v>0</v>
      </c>
      <c r="E771" t="s">
        <v>14</v>
      </c>
      <c r="F771" s="4" t="s">
        <v>54</v>
      </c>
      <c r="G771" t="s">
        <v>55</v>
      </c>
      <c r="H771" s="4" t="s">
        <v>56</v>
      </c>
      <c r="I771" s="4" t="s">
        <v>339</v>
      </c>
      <c r="J771" s="8">
        <v>-4</v>
      </c>
      <c r="K771" s="29">
        <v>88882</v>
      </c>
      <c r="L771" s="35">
        <f t="shared" si="53"/>
        <v>-355528</v>
      </c>
      <c r="M771" s="104" t="s">
        <v>529</v>
      </c>
      <c r="O771"/>
      <c r="P771" t="s">
        <v>375</v>
      </c>
      <c r="Q771" t="s">
        <v>374</v>
      </c>
    </row>
    <row r="772" spans="2:18" hidden="1" x14ac:dyDescent="0.25">
      <c r="B772" s="5">
        <v>45240</v>
      </c>
      <c r="C772" s="55" t="s">
        <v>121</v>
      </c>
      <c r="D772" t="s">
        <v>4</v>
      </c>
      <c r="E772" t="s">
        <v>14</v>
      </c>
      <c r="F772" s="4">
        <v>3318235</v>
      </c>
      <c r="G772" t="s">
        <v>209</v>
      </c>
      <c r="H772" s="4" t="s">
        <v>107</v>
      </c>
      <c r="J772" s="8">
        <v>-1</v>
      </c>
      <c r="K772" s="29">
        <v>126823.496</v>
      </c>
      <c r="L772" s="35">
        <f t="shared" si="53"/>
        <v>-126823.496</v>
      </c>
      <c r="M772" s="104"/>
      <c r="O772"/>
      <c r="P772" t="s">
        <v>375</v>
      </c>
      <c r="Q772" t="s">
        <v>374</v>
      </c>
    </row>
    <row r="773" spans="2:18" hidden="1" x14ac:dyDescent="0.25">
      <c r="B773" s="5">
        <v>45240</v>
      </c>
      <c r="C773" s="55" t="s">
        <v>121</v>
      </c>
      <c r="D773" t="s">
        <v>4</v>
      </c>
      <c r="E773" t="s">
        <v>14</v>
      </c>
      <c r="F773" s="4">
        <v>3308050</v>
      </c>
      <c r="G773" t="s">
        <v>137</v>
      </c>
      <c r="H773" s="4" t="s">
        <v>137</v>
      </c>
      <c r="I773" s="4" t="s">
        <v>138</v>
      </c>
      <c r="J773" s="8">
        <v>-1</v>
      </c>
      <c r="K773" s="48">
        <v>505243.49166666658</v>
      </c>
      <c r="L773" s="17">
        <f t="shared" ref="L773:L803" si="54">+J773*K773</f>
        <v>-505243.49166666658</v>
      </c>
      <c r="M773" s="102" t="s">
        <v>529</v>
      </c>
      <c r="O773"/>
      <c r="P773" t="s">
        <v>375</v>
      </c>
      <c r="Q773" t="s">
        <v>374</v>
      </c>
    </row>
    <row r="774" spans="2:18" hidden="1" x14ac:dyDescent="0.25">
      <c r="B774" s="5">
        <v>45245</v>
      </c>
      <c r="C774" t="s">
        <v>103</v>
      </c>
      <c r="D774" t="s">
        <v>0</v>
      </c>
      <c r="E774" t="s">
        <v>14</v>
      </c>
      <c r="F774" s="4" t="s">
        <v>54</v>
      </c>
      <c r="G774" t="s">
        <v>55</v>
      </c>
      <c r="H774" s="4" t="s">
        <v>56</v>
      </c>
      <c r="I774" s="4" t="s">
        <v>339</v>
      </c>
      <c r="J774" s="8">
        <v>-24</v>
      </c>
      <c r="K774" s="29">
        <v>88882</v>
      </c>
      <c r="L774" s="35">
        <f t="shared" si="54"/>
        <v>-2133168</v>
      </c>
      <c r="M774" s="104" t="s">
        <v>529</v>
      </c>
      <c r="O774">
        <v>20230161</v>
      </c>
      <c r="P774" t="s">
        <v>234</v>
      </c>
      <c r="R774" t="s">
        <v>280</v>
      </c>
    </row>
    <row r="775" spans="2:18" hidden="1" x14ac:dyDescent="0.25">
      <c r="B775" s="5">
        <v>45184</v>
      </c>
      <c r="C775" t="s">
        <v>103</v>
      </c>
      <c r="D775" t="s">
        <v>0</v>
      </c>
      <c r="E775" t="s">
        <v>14</v>
      </c>
      <c r="F775" s="4" t="s">
        <v>42</v>
      </c>
      <c r="G775" t="s">
        <v>43</v>
      </c>
      <c r="H775" s="4" t="s">
        <v>44</v>
      </c>
      <c r="I775" s="4" t="s">
        <v>194</v>
      </c>
      <c r="J775" s="8">
        <v>-12</v>
      </c>
      <c r="K775" s="50">
        <v>81594</v>
      </c>
      <c r="L775" s="35">
        <f t="shared" si="54"/>
        <v>-979128</v>
      </c>
      <c r="M775" s="104"/>
      <c r="O775">
        <v>20230122</v>
      </c>
      <c r="P775" t="s">
        <v>147</v>
      </c>
      <c r="R775" t="s">
        <v>280</v>
      </c>
    </row>
    <row r="776" spans="2:18" hidden="1" x14ac:dyDescent="0.25">
      <c r="B776" s="5">
        <v>45191</v>
      </c>
      <c r="C776" t="s">
        <v>103</v>
      </c>
      <c r="D776" t="s">
        <v>0</v>
      </c>
      <c r="E776" t="s">
        <v>66</v>
      </c>
      <c r="F776" s="4" t="s">
        <v>139</v>
      </c>
      <c r="G776" t="s">
        <v>140</v>
      </c>
      <c r="H776" s="4" t="s">
        <v>141</v>
      </c>
      <c r="I776" s="4" t="s">
        <v>172</v>
      </c>
      <c r="J776" s="8">
        <v>-1</v>
      </c>
      <c r="K776" s="29">
        <f>57500*0.9</f>
        <v>51750</v>
      </c>
      <c r="L776" s="17">
        <f t="shared" si="54"/>
        <v>-51750</v>
      </c>
      <c r="O776">
        <v>20230124</v>
      </c>
      <c r="P776" t="s">
        <v>232</v>
      </c>
      <c r="R776" t="s">
        <v>279</v>
      </c>
    </row>
    <row r="777" spans="2:18" hidden="1" x14ac:dyDescent="0.25">
      <c r="B777" s="5">
        <v>45245</v>
      </c>
      <c r="C777" t="s">
        <v>103</v>
      </c>
      <c r="D777" t="s">
        <v>0</v>
      </c>
      <c r="E777" t="s">
        <v>14</v>
      </c>
      <c r="F777" s="4" t="s">
        <v>54</v>
      </c>
      <c r="G777" t="s">
        <v>55</v>
      </c>
      <c r="H777" s="4" t="s">
        <v>56</v>
      </c>
      <c r="I777" s="4" t="s">
        <v>339</v>
      </c>
      <c r="J777" s="8">
        <v>-25</v>
      </c>
      <c r="K777" s="29">
        <v>88882</v>
      </c>
      <c r="L777" s="35">
        <f t="shared" si="54"/>
        <v>-2222050</v>
      </c>
      <c r="M777" s="104" t="s">
        <v>529</v>
      </c>
      <c r="O777">
        <v>20230159</v>
      </c>
      <c r="P777" t="s">
        <v>136</v>
      </c>
      <c r="R777" t="s">
        <v>279</v>
      </c>
    </row>
    <row r="778" spans="2:18" hidden="1" x14ac:dyDescent="0.25">
      <c r="B778" s="5">
        <v>45245</v>
      </c>
      <c r="C778" t="s">
        <v>103</v>
      </c>
      <c r="D778" t="s">
        <v>0</v>
      </c>
      <c r="E778" t="s">
        <v>14</v>
      </c>
      <c r="F778" s="4" t="s">
        <v>54</v>
      </c>
      <c r="G778" t="s">
        <v>55</v>
      </c>
      <c r="H778" s="4" t="s">
        <v>56</v>
      </c>
      <c r="I778" s="4" t="s">
        <v>339</v>
      </c>
      <c r="J778" s="8">
        <v>-5</v>
      </c>
      <c r="K778" s="29">
        <v>88882</v>
      </c>
      <c r="L778" s="35">
        <f t="shared" si="54"/>
        <v>-444410</v>
      </c>
      <c r="M778" s="104" t="s">
        <v>529</v>
      </c>
      <c r="O778">
        <v>20230160</v>
      </c>
      <c r="P778" t="s">
        <v>136</v>
      </c>
      <c r="R778" t="s">
        <v>279</v>
      </c>
    </row>
    <row r="779" spans="2:18" hidden="1" x14ac:dyDescent="0.25">
      <c r="B779" s="5">
        <v>45184</v>
      </c>
      <c r="C779" t="s">
        <v>103</v>
      </c>
      <c r="D779" t="s">
        <v>0</v>
      </c>
      <c r="E779" t="s">
        <v>14</v>
      </c>
      <c r="F779" s="4" t="s">
        <v>42</v>
      </c>
      <c r="G779" t="s">
        <v>43</v>
      </c>
      <c r="H779" s="4" t="s">
        <v>44</v>
      </c>
      <c r="I779" s="4" t="s">
        <v>336</v>
      </c>
      <c r="J779" s="8">
        <v>-3</v>
      </c>
      <c r="K779" s="29">
        <v>69131</v>
      </c>
      <c r="L779" s="35">
        <f t="shared" si="54"/>
        <v>-207393</v>
      </c>
      <c r="M779" s="104"/>
      <c r="O779">
        <v>20230122</v>
      </c>
      <c r="P779" t="s">
        <v>147</v>
      </c>
      <c r="R779" t="s">
        <v>280</v>
      </c>
    </row>
    <row r="780" spans="2:18" hidden="1" x14ac:dyDescent="0.25">
      <c r="B780" s="5">
        <v>45245</v>
      </c>
      <c r="C780" t="s">
        <v>103</v>
      </c>
      <c r="D780" t="s">
        <v>0</v>
      </c>
      <c r="E780" t="s">
        <v>14</v>
      </c>
      <c r="F780" s="4" t="s">
        <v>25</v>
      </c>
      <c r="G780" t="s">
        <v>26</v>
      </c>
      <c r="H780" s="4" t="s">
        <v>27</v>
      </c>
      <c r="I780" s="4" t="s">
        <v>333</v>
      </c>
      <c r="J780" s="8">
        <v>-9</v>
      </c>
      <c r="K780" s="29">
        <v>69131</v>
      </c>
      <c r="L780" s="35">
        <f t="shared" si="54"/>
        <v>-622179</v>
      </c>
      <c r="M780" s="104"/>
      <c r="O780">
        <v>20230160</v>
      </c>
      <c r="P780" t="s">
        <v>136</v>
      </c>
      <c r="R780" t="s">
        <v>279</v>
      </c>
    </row>
    <row r="781" spans="2:18" s="109" customFormat="1" hidden="1" x14ac:dyDescent="0.25">
      <c r="B781" s="110">
        <v>45245</v>
      </c>
      <c r="C781" s="109" t="s">
        <v>63</v>
      </c>
      <c r="D781" s="109" t="s">
        <v>0</v>
      </c>
      <c r="E781" s="109" t="s">
        <v>66</v>
      </c>
      <c r="F781" s="111" t="s">
        <v>71</v>
      </c>
      <c r="G781" s="109" t="s">
        <v>72</v>
      </c>
      <c r="H781" s="111" t="s">
        <v>27</v>
      </c>
      <c r="I781" s="111" t="s">
        <v>376</v>
      </c>
      <c r="J781" s="112">
        <v>50</v>
      </c>
      <c r="K781" s="113">
        <f t="shared" ref="K781:K789" si="55">57500*0.9</f>
        <v>51750</v>
      </c>
      <c r="L781" s="114">
        <f t="shared" si="54"/>
        <v>2587500</v>
      </c>
      <c r="M781" s="115"/>
      <c r="N781" s="109" t="s">
        <v>384</v>
      </c>
    </row>
    <row r="782" spans="2:18" hidden="1" x14ac:dyDescent="0.25">
      <c r="B782" s="5">
        <v>45245</v>
      </c>
      <c r="C782" t="s">
        <v>63</v>
      </c>
      <c r="D782" t="s">
        <v>0</v>
      </c>
      <c r="E782" t="s">
        <v>66</v>
      </c>
      <c r="F782" s="4" t="s">
        <v>75</v>
      </c>
      <c r="G782" t="s">
        <v>76</v>
      </c>
      <c r="H782" s="4" t="s">
        <v>37</v>
      </c>
      <c r="I782" s="4" t="s">
        <v>377</v>
      </c>
      <c r="J782" s="8">
        <v>3</v>
      </c>
      <c r="K782" s="29">
        <f t="shared" si="55"/>
        <v>51750</v>
      </c>
      <c r="L782" s="17">
        <f t="shared" si="54"/>
        <v>155250</v>
      </c>
      <c r="N782" t="s">
        <v>384</v>
      </c>
      <c r="O782"/>
    </row>
    <row r="783" spans="2:18" hidden="1" x14ac:dyDescent="0.25">
      <c r="B783" s="5">
        <v>45245</v>
      </c>
      <c r="C783" t="s">
        <v>63</v>
      </c>
      <c r="D783" t="s">
        <v>0</v>
      </c>
      <c r="E783" t="s">
        <v>66</v>
      </c>
      <c r="F783" s="4" t="s">
        <v>75</v>
      </c>
      <c r="G783" t="s">
        <v>76</v>
      </c>
      <c r="H783" s="4" t="s">
        <v>37</v>
      </c>
      <c r="I783" s="4" t="s">
        <v>378</v>
      </c>
      <c r="J783" s="8">
        <v>2</v>
      </c>
      <c r="K783" s="29">
        <f t="shared" si="55"/>
        <v>51750</v>
      </c>
      <c r="L783" s="17">
        <f t="shared" si="54"/>
        <v>103500</v>
      </c>
      <c r="N783" t="s">
        <v>384</v>
      </c>
      <c r="O783"/>
    </row>
    <row r="784" spans="2:18" hidden="1" x14ac:dyDescent="0.25">
      <c r="B784" s="5">
        <v>45245</v>
      </c>
      <c r="C784" t="s">
        <v>63</v>
      </c>
      <c r="D784" t="s">
        <v>0</v>
      </c>
      <c r="E784" t="s">
        <v>66</v>
      </c>
      <c r="F784" s="4" t="s">
        <v>75</v>
      </c>
      <c r="G784" t="s">
        <v>76</v>
      </c>
      <c r="H784" s="4" t="s">
        <v>37</v>
      </c>
      <c r="I784" s="4" t="s">
        <v>379</v>
      </c>
      <c r="J784" s="8">
        <v>42</v>
      </c>
      <c r="K784" s="29">
        <f t="shared" si="55"/>
        <v>51750</v>
      </c>
      <c r="L784" s="17">
        <f t="shared" si="54"/>
        <v>2173500</v>
      </c>
      <c r="N784" t="s">
        <v>384</v>
      </c>
      <c r="O784"/>
    </row>
    <row r="785" spans="1:814" hidden="1" x14ac:dyDescent="0.25">
      <c r="B785" s="5">
        <v>45245</v>
      </c>
      <c r="C785" t="s">
        <v>63</v>
      </c>
      <c r="D785" t="s">
        <v>0</v>
      </c>
      <c r="E785" t="s">
        <v>66</v>
      </c>
      <c r="F785" s="4" t="s">
        <v>75</v>
      </c>
      <c r="G785" t="s">
        <v>76</v>
      </c>
      <c r="H785" s="4" t="s">
        <v>37</v>
      </c>
      <c r="I785" s="4" t="s">
        <v>379</v>
      </c>
      <c r="J785" s="8">
        <v>3</v>
      </c>
      <c r="K785" s="29">
        <f t="shared" si="55"/>
        <v>51750</v>
      </c>
      <c r="L785" s="17">
        <f t="shared" si="54"/>
        <v>155250</v>
      </c>
      <c r="N785" t="s">
        <v>384</v>
      </c>
      <c r="O785"/>
    </row>
    <row r="786" spans="1:814" s="69" customFormat="1" hidden="1" x14ac:dyDescent="0.25">
      <c r="A786"/>
      <c r="B786" s="5">
        <v>45191</v>
      </c>
      <c r="C786" t="s">
        <v>103</v>
      </c>
      <c r="D786" t="s">
        <v>0</v>
      </c>
      <c r="E786" t="s">
        <v>66</v>
      </c>
      <c r="F786" s="4" t="s">
        <v>139</v>
      </c>
      <c r="G786" t="s">
        <v>140</v>
      </c>
      <c r="H786" s="4" t="s">
        <v>141</v>
      </c>
      <c r="I786" s="4" t="s">
        <v>159</v>
      </c>
      <c r="J786" s="8">
        <v>-3</v>
      </c>
      <c r="K786" s="29">
        <f t="shared" si="55"/>
        <v>51750</v>
      </c>
      <c r="L786" s="17">
        <f t="shared" si="54"/>
        <v>-155250</v>
      </c>
      <c r="M786" s="102"/>
      <c r="N786"/>
      <c r="O786">
        <v>20230124</v>
      </c>
      <c r="P786" t="s">
        <v>232</v>
      </c>
      <c r="Q786"/>
      <c r="R786" t="s">
        <v>279</v>
      </c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CA786"/>
      <c r="CB786"/>
      <c r="CC786"/>
      <c r="CD786"/>
      <c r="CE786"/>
      <c r="CF786"/>
      <c r="CG786"/>
      <c r="CH786"/>
      <c r="CI786"/>
      <c r="CJ786"/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E786"/>
      <c r="DF786"/>
      <c r="DG786"/>
      <c r="DH786"/>
      <c r="DI786"/>
      <c r="DJ786"/>
      <c r="DK786"/>
      <c r="DL786"/>
      <c r="DM786"/>
      <c r="DN786"/>
      <c r="DO786"/>
      <c r="DP786"/>
      <c r="DQ786"/>
      <c r="DR786"/>
      <c r="DS786"/>
      <c r="DT786"/>
      <c r="DU786"/>
      <c r="DV786"/>
      <c r="DW786"/>
      <c r="DX786"/>
      <c r="DY786"/>
      <c r="DZ786"/>
      <c r="EA786"/>
      <c r="EB786"/>
      <c r="EC786"/>
      <c r="ED786"/>
      <c r="EE786"/>
      <c r="EF786"/>
      <c r="EG786"/>
      <c r="EH786"/>
      <c r="EI786"/>
      <c r="EJ786"/>
      <c r="EK786"/>
      <c r="EL786"/>
      <c r="EM786"/>
      <c r="EN786"/>
      <c r="EO786"/>
      <c r="EP786"/>
      <c r="EQ786"/>
      <c r="ER786"/>
      <c r="ES786"/>
      <c r="ET786"/>
      <c r="EU786"/>
      <c r="EV786"/>
      <c r="EW786"/>
      <c r="EX786"/>
      <c r="EY786"/>
      <c r="EZ786"/>
      <c r="FA786"/>
      <c r="FB786"/>
      <c r="FC786"/>
      <c r="FD786"/>
      <c r="FE786"/>
      <c r="FF786"/>
      <c r="FG786"/>
      <c r="FH786"/>
      <c r="FI786"/>
      <c r="FJ786"/>
      <c r="FK786"/>
      <c r="FL786"/>
      <c r="FM786"/>
      <c r="FN786"/>
      <c r="FO786"/>
      <c r="FP786"/>
      <c r="FQ786"/>
      <c r="FR786"/>
      <c r="FS786"/>
      <c r="FT786"/>
      <c r="FU786"/>
      <c r="FV786"/>
      <c r="FW786"/>
      <c r="FX786"/>
      <c r="FY786"/>
      <c r="FZ786"/>
      <c r="GA786"/>
      <c r="GB786"/>
      <c r="GC786"/>
      <c r="GD786"/>
      <c r="GE786"/>
      <c r="GF786"/>
      <c r="GG786"/>
      <c r="GH786"/>
      <c r="GI786"/>
      <c r="GJ786"/>
      <c r="GK786"/>
      <c r="GL786"/>
      <c r="GM786"/>
      <c r="GN786"/>
      <c r="GO786"/>
      <c r="GP786"/>
      <c r="GQ786"/>
      <c r="GR786"/>
      <c r="GS786"/>
      <c r="GT786"/>
      <c r="GU786"/>
      <c r="GV786"/>
      <c r="GW786"/>
      <c r="GX786"/>
      <c r="GY786"/>
      <c r="GZ786"/>
      <c r="HA786"/>
      <c r="HB786"/>
      <c r="HC786"/>
      <c r="HD786"/>
      <c r="HE786"/>
      <c r="HF786"/>
      <c r="HG786"/>
      <c r="HH786"/>
      <c r="HI786"/>
      <c r="HJ786"/>
      <c r="HK786"/>
      <c r="HL786"/>
      <c r="HM786"/>
      <c r="HN786"/>
      <c r="HO786"/>
      <c r="HP786"/>
      <c r="HQ786"/>
      <c r="HR786"/>
      <c r="HS786"/>
      <c r="HT786"/>
      <c r="HU786"/>
      <c r="HV786"/>
      <c r="HW786"/>
      <c r="HX786"/>
      <c r="HY786"/>
      <c r="HZ786"/>
      <c r="IA786"/>
      <c r="IB786"/>
      <c r="IC786"/>
      <c r="ID786"/>
      <c r="IE786"/>
      <c r="IF786"/>
      <c r="IG786"/>
      <c r="IH786"/>
      <c r="II786"/>
      <c r="IJ786"/>
      <c r="IK786"/>
      <c r="IL786"/>
      <c r="IM786"/>
      <c r="IN786"/>
      <c r="IO786"/>
      <c r="IP786"/>
      <c r="IQ786"/>
      <c r="IR786"/>
      <c r="IS786"/>
      <c r="IT786"/>
      <c r="IU786"/>
      <c r="IV786"/>
      <c r="IW786"/>
      <c r="IX786"/>
      <c r="IY786"/>
      <c r="IZ786"/>
      <c r="JA786"/>
      <c r="JB786"/>
      <c r="JC786"/>
      <c r="JD786"/>
      <c r="JE786"/>
      <c r="JF786"/>
      <c r="JG786"/>
      <c r="JH786"/>
      <c r="JI786"/>
      <c r="JJ786"/>
      <c r="JK786"/>
      <c r="JL786"/>
      <c r="JM786"/>
      <c r="JN786"/>
      <c r="JO786"/>
      <c r="JP786"/>
      <c r="JQ786"/>
      <c r="JR786"/>
      <c r="JS786"/>
      <c r="JT786"/>
      <c r="JU786"/>
      <c r="JV786"/>
      <c r="JW786"/>
      <c r="JX786"/>
      <c r="JY786"/>
      <c r="JZ786"/>
      <c r="KA786"/>
      <c r="KB786"/>
      <c r="KC786"/>
      <c r="KD786"/>
      <c r="KE786"/>
      <c r="KF786"/>
      <c r="KG786"/>
      <c r="KH786"/>
      <c r="KI786"/>
      <c r="KJ786"/>
      <c r="KK786"/>
      <c r="KL786"/>
      <c r="KM786"/>
      <c r="KN786"/>
      <c r="KO786"/>
      <c r="KP786"/>
      <c r="KQ786"/>
      <c r="KR786"/>
      <c r="KS786"/>
      <c r="KT786"/>
      <c r="KU786"/>
      <c r="KV786"/>
      <c r="KW786"/>
      <c r="KX786"/>
      <c r="KY786"/>
      <c r="KZ786"/>
      <c r="LA786"/>
      <c r="LB786"/>
      <c r="LC786"/>
      <c r="LD786"/>
      <c r="LE786"/>
      <c r="LF786"/>
      <c r="LG786"/>
      <c r="LH786"/>
      <c r="LI786"/>
      <c r="LJ786"/>
      <c r="LK786"/>
      <c r="LL786"/>
      <c r="LM786"/>
      <c r="LN786"/>
      <c r="LO786"/>
      <c r="LP786"/>
      <c r="LQ786"/>
      <c r="LR786"/>
      <c r="LS786"/>
      <c r="LT786"/>
      <c r="LU786"/>
      <c r="LV786"/>
      <c r="LW786"/>
      <c r="LX786"/>
      <c r="LY786"/>
      <c r="LZ786"/>
      <c r="MA786"/>
      <c r="MB786"/>
      <c r="MC786"/>
      <c r="MD786"/>
      <c r="ME786"/>
      <c r="MF786"/>
      <c r="MG786"/>
      <c r="MH786"/>
      <c r="MI786"/>
      <c r="MJ786"/>
      <c r="MK786"/>
      <c r="ML786"/>
      <c r="MM786"/>
      <c r="MN786"/>
      <c r="MO786"/>
      <c r="MP786"/>
      <c r="MQ786"/>
      <c r="MR786"/>
      <c r="MS786"/>
      <c r="MT786"/>
      <c r="MU786"/>
      <c r="MV786"/>
      <c r="MW786"/>
      <c r="MX786"/>
      <c r="MY786"/>
      <c r="MZ786"/>
      <c r="NA786"/>
      <c r="NB786"/>
      <c r="NC786"/>
      <c r="ND786"/>
      <c r="NE786"/>
      <c r="NF786"/>
      <c r="NG786"/>
      <c r="NH786"/>
      <c r="NI786"/>
      <c r="NJ786"/>
      <c r="NK786"/>
      <c r="NL786"/>
      <c r="NM786"/>
      <c r="NN786"/>
      <c r="NO786"/>
      <c r="NP786"/>
      <c r="NQ786"/>
      <c r="NR786"/>
      <c r="NS786"/>
      <c r="NT786"/>
      <c r="NU786"/>
      <c r="NV786"/>
      <c r="NW786"/>
      <c r="NX786"/>
      <c r="NY786"/>
      <c r="NZ786"/>
      <c r="OA786"/>
      <c r="OB786"/>
      <c r="OC786"/>
      <c r="OD786"/>
      <c r="OE786"/>
      <c r="OF786"/>
      <c r="OG786"/>
      <c r="OH786"/>
      <c r="OI786"/>
      <c r="OJ786"/>
      <c r="OK786"/>
      <c r="OL786"/>
      <c r="OM786"/>
      <c r="ON786"/>
      <c r="OO786"/>
      <c r="OP786"/>
      <c r="OQ786"/>
      <c r="OR786"/>
      <c r="OS786"/>
      <c r="OT786"/>
      <c r="OU786"/>
      <c r="OV786"/>
      <c r="OW786"/>
      <c r="OX786"/>
      <c r="OY786"/>
      <c r="OZ786"/>
      <c r="PA786"/>
      <c r="PB786"/>
      <c r="PC786"/>
      <c r="PD786"/>
      <c r="PE786"/>
      <c r="PF786"/>
      <c r="PG786"/>
      <c r="PH786"/>
      <c r="PI786"/>
      <c r="PJ786"/>
      <c r="PK786"/>
      <c r="PL786"/>
      <c r="PM786"/>
      <c r="PN786"/>
      <c r="PO786"/>
      <c r="PP786"/>
      <c r="PQ786"/>
      <c r="PR786"/>
      <c r="PS786"/>
      <c r="PT786"/>
      <c r="PU786"/>
      <c r="PV786"/>
      <c r="PW786"/>
      <c r="PX786"/>
      <c r="PY786"/>
      <c r="PZ786"/>
      <c r="QA786"/>
      <c r="QB786"/>
      <c r="QC786"/>
      <c r="QD786"/>
      <c r="QE786"/>
      <c r="QF786"/>
      <c r="QG786"/>
      <c r="QH786"/>
      <c r="QI786"/>
      <c r="QJ786"/>
      <c r="QK786"/>
      <c r="QL786"/>
      <c r="QM786"/>
      <c r="QN786"/>
      <c r="QO786"/>
      <c r="QP786"/>
      <c r="QQ786"/>
      <c r="QR786"/>
      <c r="QS786"/>
      <c r="QT786"/>
      <c r="QU786"/>
      <c r="QV786"/>
      <c r="QW786"/>
      <c r="QX786"/>
      <c r="QY786"/>
      <c r="QZ786"/>
      <c r="RA786"/>
      <c r="RB786"/>
      <c r="RC786"/>
      <c r="RD786"/>
      <c r="RE786"/>
      <c r="RF786"/>
      <c r="RG786"/>
      <c r="RH786"/>
      <c r="RI786"/>
      <c r="RJ786"/>
      <c r="RK786"/>
      <c r="RL786"/>
      <c r="RM786"/>
      <c r="RN786"/>
      <c r="RO786"/>
      <c r="RP786"/>
      <c r="RQ786"/>
      <c r="RR786"/>
      <c r="RS786"/>
      <c r="RT786"/>
      <c r="RU786"/>
      <c r="RV786"/>
      <c r="RW786"/>
      <c r="RX786"/>
      <c r="RY786"/>
      <c r="RZ786"/>
      <c r="SA786"/>
      <c r="SB786"/>
      <c r="SC786"/>
      <c r="SD786"/>
      <c r="SE786"/>
      <c r="SF786"/>
      <c r="SG786"/>
      <c r="SH786"/>
      <c r="SI786"/>
      <c r="SJ786"/>
      <c r="SK786"/>
      <c r="SL786"/>
      <c r="SM786"/>
      <c r="SN786"/>
      <c r="SO786"/>
      <c r="SP786"/>
      <c r="SQ786"/>
      <c r="SR786"/>
      <c r="SS786"/>
      <c r="ST786"/>
      <c r="SU786"/>
      <c r="SV786"/>
      <c r="SW786"/>
      <c r="SX786"/>
      <c r="SY786"/>
      <c r="SZ786"/>
      <c r="TA786"/>
      <c r="TB786"/>
      <c r="TC786"/>
      <c r="TD786"/>
      <c r="TE786"/>
      <c r="TF786"/>
      <c r="TG786"/>
      <c r="TH786"/>
      <c r="TI786"/>
      <c r="TJ786"/>
      <c r="TK786"/>
      <c r="TL786"/>
      <c r="TM786"/>
      <c r="TN786"/>
      <c r="TO786"/>
      <c r="TP786"/>
      <c r="TQ786"/>
      <c r="TR786"/>
      <c r="TS786"/>
      <c r="TT786"/>
      <c r="TU786"/>
      <c r="TV786"/>
      <c r="TW786"/>
      <c r="TX786"/>
      <c r="TY786"/>
      <c r="TZ786"/>
      <c r="UA786"/>
      <c r="UB786"/>
      <c r="UC786"/>
      <c r="UD786"/>
      <c r="UE786"/>
      <c r="UF786"/>
      <c r="UG786"/>
      <c r="UH786"/>
      <c r="UI786"/>
      <c r="UJ786"/>
      <c r="UK786"/>
      <c r="UL786"/>
      <c r="UM786"/>
      <c r="UN786"/>
      <c r="UO786"/>
      <c r="UP786"/>
      <c r="UQ786"/>
      <c r="UR786"/>
      <c r="US786"/>
      <c r="UT786"/>
      <c r="UU786"/>
      <c r="UV786"/>
      <c r="UW786"/>
      <c r="UX786"/>
      <c r="UY786"/>
      <c r="UZ786"/>
      <c r="VA786"/>
      <c r="VB786"/>
      <c r="VC786"/>
      <c r="VD786"/>
      <c r="VE786"/>
      <c r="VF786"/>
      <c r="VG786"/>
      <c r="VH786"/>
      <c r="VI786"/>
      <c r="VJ786"/>
      <c r="VK786"/>
      <c r="VL786"/>
      <c r="VM786"/>
      <c r="VN786"/>
      <c r="VO786"/>
      <c r="VP786"/>
      <c r="VQ786"/>
      <c r="VR786"/>
      <c r="VS786"/>
      <c r="VT786"/>
      <c r="VU786"/>
      <c r="VV786"/>
      <c r="VW786"/>
      <c r="VX786"/>
      <c r="VY786"/>
      <c r="VZ786"/>
      <c r="WA786"/>
      <c r="WB786"/>
      <c r="WC786"/>
      <c r="WD786"/>
      <c r="WE786"/>
      <c r="WF786"/>
      <c r="WG786"/>
      <c r="WH786"/>
      <c r="WI786"/>
      <c r="WJ786"/>
      <c r="WK786"/>
      <c r="WL786"/>
      <c r="WM786"/>
      <c r="WN786"/>
      <c r="WO786"/>
      <c r="WP786"/>
      <c r="WQ786"/>
      <c r="WR786"/>
      <c r="WS786"/>
      <c r="WT786"/>
      <c r="WU786"/>
      <c r="WV786"/>
      <c r="WW786"/>
      <c r="WX786"/>
      <c r="WY786"/>
      <c r="WZ786"/>
      <c r="XA786"/>
      <c r="XB786"/>
      <c r="XC786"/>
      <c r="XD786"/>
      <c r="XE786"/>
      <c r="XF786"/>
      <c r="XG786"/>
      <c r="XH786"/>
      <c r="XI786"/>
      <c r="XJ786"/>
      <c r="XK786"/>
      <c r="XL786"/>
      <c r="XM786"/>
      <c r="XN786"/>
      <c r="XO786"/>
      <c r="XP786"/>
      <c r="XQ786"/>
      <c r="XR786"/>
      <c r="XS786"/>
      <c r="XT786"/>
      <c r="XU786"/>
      <c r="XV786"/>
      <c r="XW786"/>
      <c r="XX786"/>
      <c r="XY786"/>
      <c r="XZ786"/>
      <c r="YA786"/>
      <c r="YB786"/>
      <c r="YC786"/>
      <c r="YD786"/>
      <c r="YE786"/>
      <c r="YF786"/>
      <c r="YG786"/>
      <c r="YH786"/>
      <c r="YI786"/>
      <c r="YJ786"/>
      <c r="YK786"/>
      <c r="YL786"/>
      <c r="YM786"/>
      <c r="YN786"/>
      <c r="YO786"/>
      <c r="YP786"/>
      <c r="YQ786"/>
      <c r="YR786"/>
      <c r="YS786"/>
      <c r="YT786"/>
      <c r="YU786"/>
      <c r="YV786"/>
      <c r="YW786"/>
      <c r="YX786"/>
      <c r="YY786"/>
      <c r="YZ786"/>
      <c r="ZA786"/>
      <c r="ZB786"/>
      <c r="ZC786"/>
      <c r="ZD786"/>
      <c r="ZE786"/>
      <c r="ZF786"/>
      <c r="ZG786"/>
      <c r="ZH786"/>
      <c r="ZI786"/>
      <c r="ZJ786"/>
      <c r="ZK786"/>
      <c r="ZL786"/>
      <c r="ZM786"/>
      <c r="ZN786"/>
      <c r="ZO786"/>
      <c r="ZP786"/>
      <c r="ZQ786"/>
      <c r="ZR786"/>
      <c r="ZS786"/>
      <c r="ZT786"/>
      <c r="ZU786"/>
      <c r="ZV786"/>
      <c r="ZW786"/>
      <c r="ZX786"/>
      <c r="ZY786"/>
      <c r="ZZ786"/>
      <c r="AAA786"/>
      <c r="AAB786"/>
      <c r="AAC786"/>
      <c r="AAD786"/>
      <c r="AAE786"/>
      <c r="AAF786"/>
      <c r="AAG786"/>
      <c r="AAH786"/>
      <c r="AAI786"/>
      <c r="AAJ786"/>
      <c r="AAK786"/>
      <c r="AAL786"/>
      <c r="AAM786"/>
      <c r="AAN786"/>
      <c r="AAO786"/>
      <c r="AAP786"/>
      <c r="AAQ786"/>
      <c r="AAR786"/>
      <c r="AAS786"/>
      <c r="AAT786"/>
      <c r="AAU786"/>
      <c r="AAV786"/>
      <c r="AAW786"/>
      <c r="AAX786"/>
      <c r="AAY786"/>
      <c r="AAZ786"/>
      <c r="ABA786"/>
      <c r="ABB786"/>
      <c r="ABC786"/>
      <c r="ABD786"/>
      <c r="ABE786"/>
      <c r="ABF786"/>
      <c r="ABG786"/>
      <c r="ABH786"/>
      <c r="ABI786"/>
      <c r="ABJ786"/>
      <c r="ABK786"/>
      <c r="ABL786"/>
      <c r="ABM786"/>
      <c r="ABN786"/>
      <c r="ABO786"/>
      <c r="ABP786"/>
      <c r="ABQ786"/>
      <c r="ABR786"/>
      <c r="ABS786"/>
      <c r="ABT786"/>
      <c r="ABU786"/>
      <c r="ABV786"/>
      <c r="ABW786"/>
      <c r="ABX786"/>
      <c r="ABY786"/>
      <c r="ABZ786"/>
      <c r="ACA786"/>
      <c r="ACB786"/>
      <c r="ACC786"/>
      <c r="ACD786"/>
      <c r="ACE786"/>
      <c r="ACF786"/>
      <c r="ACG786"/>
      <c r="ACH786"/>
      <c r="ACI786"/>
      <c r="ACJ786"/>
      <c r="ACK786"/>
      <c r="ACL786"/>
      <c r="ACM786"/>
      <c r="ACN786"/>
      <c r="ACO786"/>
      <c r="ACP786"/>
      <c r="ACQ786"/>
      <c r="ACR786"/>
      <c r="ACS786"/>
      <c r="ACT786"/>
      <c r="ACU786"/>
      <c r="ACV786"/>
      <c r="ACW786"/>
      <c r="ACX786"/>
      <c r="ACY786"/>
      <c r="ACZ786"/>
      <c r="ADA786"/>
      <c r="ADB786"/>
      <c r="ADC786"/>
      <c r="ADD786"/>
      <c r="ADE786"/>
      <c r="ADF786"/>
      <c r="ADG786"/>
      <c r="ADH786"/>
      <c r="ADI786"/>
      <c r="ADJ786"/>
      <c r="ADK786"/>
      <c r="ADL786"/>
      <c r="ADM786"/>
      <c r="ADN786"/>
      <c r="ADO786"/>
      <c r="ADP786"/>
      <c r="ADQ786"/>
      <c r="ADR786"/>
      <c r="ADS786"/>
      <c r="ADT786"/>
      <c r="ADU786"/>
      <c r="ADV786"/>
      <c r="ADW786"/>
      <c r="ADX786"/>
      <c r="ADY786"/>
      <c r="ADZ786"/>
      <c r="AEA786"/>
      <c r="AEB786"/>
      <c r="AEC786"/>
      <c r="AED786"/>
      <c r="AEE786"/>
      <c r="AEF786"/>
      <c r="AEG786"/>
      <c r="AEH786"/>
    </row>
    <row r="787" spans="1:814" hidden="1" x14ac:dyDescent="0.25">
      <c r="B787" s="5">
        <v>45204</v>
      </c>
      <c r="C787" t="s">
        <v>121</v>
      </c>
      <c r="D787" t="s">
        <v>0</v>
      </c>
      <c r="E787" t="s">
        <v>66</v>
      </c>
      <c r="F787" s="4" t="s">
        <v>78</v>
      </c>
      <c r="G787" t="s">
        <v>79</v>
      </c>
      <c r="H787" s="4" t="s">
        <v>80</v>
      </c>
      <c r="I787" s="4" t="s">
        <v>176</v>
      </c>
      <c r="J787" s="8">
        <v>-2</v>
      </c>
      <c r="K787" s="29">
        <f t="shared" si="55"/>
        <v>51750</v>
      </c>
      <c r="L787" s="17">
        <f t="shared" si="54"/>
        <v>-103500</v>
      </c>
      <c r="O787"/>
      <c r="Q787" t="s">
        <v>297</v>
      </c>
    </row>
    <row r="788" spans="1:814" hidden="1" x14ac:dyDescent="0.25">
      <c r="B788" s="5">
        <v>45245</v>
      </c>
      <c r="C788" t="s">
        <v>63</v>
      </c>
      <c r="D788" t="s">
        <v>0</v>
      </c>
      <c r="E788" t="s">
        <v>66</v>
      </c>
      <c r="F788" s="4" t="s">
        <v>86</v>
      </c>
      <c r="G788" t="s">
        <v>87</v>
      </c>
      <c r="H788" s="4" t="s">
        <v>50</v>
      </c>
      <c r="I788" s="4" t="s">
        <v>382</v>
      </c>
      <c r="J788" s="8">
        <v>130</v>
      </c>
      <c r="K788" s="29">
        <f t="shared" si="55"/>
        <v>51750</v>
      </c>
      <c r="L788" s="17">
        <f t="shared" si="54"/>
        <v>6727500</v>
      </c>
      <c r="N788" t="s">
        <v>384</v>
      </c>
      <c r="O788"/>
    </row>
    <row r="789" spans="1:814" s="69" customFormat="1" hidden="1" x14ac:dyDescent="0.25">
      <c r="B789" s="68">
        <v>45245</v>
      </c>
      <c r="C789" s="69" t="s">
        <v>63</v>
      </c>
      <c r="D789" s="69" t="s">
        <v>0</v>
      </c>
      <c r="E789" s="69" t="s">
        <v>66</v>
      </c>
      <c r="F789" s="70" t="s">
        <v>91</v>
      </c>
      <c r="G789" s="69" t="s">
        <v>92</v>
      </c>
      <c r="H789" s="70" t="s">
        <v>93</v>
      </c>
      <c r="I789" s="154" t="s">
        <v>383</v>
      </c>
      <c r="J789" s="157">
        <v>50</v>
      </c>
      <c r="K789" s="72">
        <f t="shared" si="55"/>
        <v>51750</v>
      </c>
      <c r="L789" s="73">
        <f t="shared" si="54"/>
        <v>2587500</v>
      </c>
      <c r="M789" s="107"/>
      <c r="N789" s="69" t="s">
        <v>384</v>
      </c>
    </row>
    <row r="790" spans="1:814" hidden="1" x14ac:dyDescent="0.25">
      <c r="B790" s="5">
        <v>45257</v>
      </c>
      <c r="C790" t="s">
        <v>63</v>
      </c>
      <c r="D790" t="s">
        <v>4</v>
      </c>
      <c r="E790" t="s">
        <v>66</v>
      </c>
      <c r="F790" s="4" t="s">
        <v>96</v>
      </c>
      <c r="G790" t="s">
        <v>95</v>
      </c>
      <c r="H790" s="4" t="s">
        <v>106</v>
      </c>
      <c r="I790" s="4">
        <v>52006</v>
      </c>
      <c r="J790" s="8">
        <v>100</v>
      </c>
      <c r="K790" s="29">
        <f>544000*1.19</f>
        <v>647360</v>
      </c>
      <c r="L790" s="17">
        <f t="shared" si="54"/>
        <v>64736000</v>
      </c>
      <c r="M790" s="102" t="s">
        <v>529</v>
      </c>
      <c r="N790" s="60" t="s">
        <v>450</v>
      </c>
      <c r="O790"/>
    </row>
    <row r="791" spans="1:814" hidden="1" x14ac:dyDescent="0.25">
      <c r="B791" s="5">
        <v>45257</v>
      </c>
      <c r="C791" t="s">
        <v>63</v>
      </c>
      <c r="D791" t="s">
        <v>4</v>
      </c>
      <c r="E791" t="s">
        <v>66</v>
      </c>
      <c r="F791" s="4" t="s">
        <v>102</v>
      </c>
      <c r="G791" t="s">
        <v>101</v>
      </c>
      <c r="H791" s="4" t="s">
        <v>107</v>
      </c>
      <c r="I791" s="4" t="s">
        <v>138</v>
      </c>
      <c r="J791" s="8">
        <v>150</v>
      </c>
      <c r="K791" s="29">
        <f>86000*1.19</f>
        <v>102340</v>
      </c>
      <c r="L791" s="17">
        <f t="shared" si="54"/>
        <v>15351000</v>
      </c>
      <c r="N791" t="s">
        <v>450</v>
      </c>
      <c r="O791"/>
    </row>
    <row r="792" spans="1:814" hidden="1" x14ac:dyDescent="0.25">
      <c r="B792" s="5">
        <v>45260</v>
      </c>
      <c r="C792" t="s">
        <v>63</v>
      </c>
      <c r="D792" t="s">
        <v>4</v>
      </c>
      <c r="E792" t="s">
        <v>66</v>
      </c>
      <c r="F792" s="4" t="s">
        <v>96</v>
      </c>
      <c r="G792" t="s">
        <v>95</v>
      </c>
      <c r="H792" s="4" t="s">
        <v>106</v>
      </c>
      <c r="I792" s="4">
        <v>52006</v>
      </c>
      <c r="J792" s="8">
        <v>50</v>
      </c>
      <c r="K792" s="29">
        <f>544000*1.19</f>
        <v>647360</v>
      </c>
      <c r="L792" s="17">
        <f t="shared" si="54"/>
        <v>32368000</v>
      </c>
      <c r="M792" s="102" t="s">
        <v>529</v>
      </c>
      <c r="N792" s="60" t="s">
        <v>451</v>
      </c>
      <c r="O792"/>
    </row>
    <row r="793" spans="1:814" hidden="1" x14ac:dyDescent="0.25">
      <c r="B793" s="5">
        <v>45260</v>
      </c>
      <c r="C793" t="s">
        <v>63</v>
      </c>
      <c r="D793" t="s">
        <v>4</v>
      </c>
      <c r="E793" t="s">
        <v>66</v>
      </c>
      <c r="F793" s="4" t="s">
        <v>102</v>
      </c>
      <c r="G793" t="s">
        <v>101</v>
      </c>
      <c r="H793" s="4" t="s">
        <v>107</v>
      </c>
      <c r="I793" s="4" t="s">
        <v>138</v>
      </c>
      <c r="J793" s="8">
        <v>80</v>
      </c>
      <c r="K793" s="29">
        <f>86000*1.19</f>
        <v>102340</v>
      </c>
      <c r="L793" s="17">
        <f t="shared" si="54"/>
        <v>8187200</v>
      </c>
      <c r="N793" t="s">
        <v>451</v>
      </c>
      <c r="O793"/>
    </row>
    <row r="794" spans="1:814" hidden="1" x14ac:dyDescent="0.25">
      <c r="B794" s="5">
        <v>45264</v>
      </c>
      <c r="C794" t="s">
        <v>169</v>
      </c>
      <c r="D794" t="s">
        <v>0</v>
      </c>
      <c r="E794" t="s">
        <v>66</v>
      </c>
      <c r="F794" s="4" t="s">
        <v>91</v>
      </c>
      <c r="G794" t="s">
        <v>92</v>
      </c>
      <c r="H794" s="4" t="s">
        <v>185</v>
      </c>
      <c r="I794" s="4" t="s">
        <v>183</v>
      </c>
      <c r="J794" s="8">
        <v>-2</v>
      </c>
      <c r="K794" s="29">
        <f>57500*0.9</f>
        <v>51750</v>
      </c>
      <c r="L794" s="17">
        <f t="shared" si="54"/>
        <v>-103500</v>
      </c>
      <c r="O794"/>
      <c r="P794" t="s">
        <v>385</v>
      </c>
    </row>
    <row r="795" spans="1:814" hidden="1" x14ac:dyDescent="0.25">
      <c r="B795" s="5">
        <v>45264</v>
      </c>
      <c r="C795" t="s">
        <v>169</v>
      </c>
      <c r="D795" t="s">
        <v>0</v>
      </c>
      <c r="E795" t="s">
        <v>66</v>
      </c>
      <c r="F795" s="4" t="s">
        <v>86</v>
      </c>
      <c r="G795" t="s">
        <v>87</v>
      </c>
      <c r="H795" s="4" t="s">
        <v>184</v>
      </c>
      <c r="I795" s="4" t="s">
        <v>180</v>
      </c>
      <c r="J795" s="8">
        <v>-2</v>
      </c>
      <c r="K795" s="29">
        <f>57500*0.9</f>
        <v>51750</v>
      </c>
      <c r="L795" s="17">
        <f t="shared" si="54"/>
        <v>-103500</v>
      </c>
      <c r="O795"/>
      <c r="P795" t="s">
        <v>385</v>
      </c>
    </row>
    <row r="796" spans="1:814" hidden="1" x14ac:dyDescent="0.25">
      <c r="B796" s="5">
        <v>45204</v>
      </c>
      <c r="C796" t="s">
        <v>121</v>
      </c>
      <c r="D796" t="s">
        <v>0</v>
      </c>
      <c r="E796" t="s">
        <v>66</v>
      </c>
      <c r="F796" s="4" t="s">
        <v>78</v>
      </c>
      <c r="G796" t="s">
        <v>79</v>
      </c>
      <c r="H796" s="4" t="s">
        <v>80</v>
      </c>
      <c r="I796" s="4" t="s">
        <v>305</v>
      </c>
      <c r="J796" s="8">
        <v>-7</v>
      </c>
      <c r="K796" s="29">
        <v>51750</v>
      </c>
      <c r="L796" s="17">
        <f t="shared" si="54"/>
        <v>-362250</v>
      </c>
      <c r="O796"/>
      <c r="Q796" t="s">
        <v>297</v>
      </c>
    </row>
    <row r="797" spans="1:814" hidden="1" x14ac:dyDescent="0.25">
      <c r="B797" s="5">
        <v>45240</v>
      </c>
      <c r="C797" s="55" t="s">
        <v>121</v>
      </c>
      <c r="D797" t="s">
        <v>0</v>
      </c>
      <c r="E797" t="s">
        <v>14</v>
      </c>
      <c r="F797" s="4" t="s">
        <v>39</v>
      </c>
      <c r="G797" t="s">
        <v>40</v>
      </c>
      <c r="H797" s="4" t="s">
        <v>41</v>
      </c>
      <c r="I797" s="4" t="s">
        <v>335</v>
      </c>
      <c r="J797" s="8">
        <v>-4</v>
      </c>
      <c r="K797" s="29">
        <v>69131</v>
      </c>
      <c r="L797" s="35">
        <f t="shared" si="54"/>
        <v>-276524</v>
      </c>
      <c r="M797" s="104"/>
      <c r="O797"/>
      <c r="P797" t="s">
        <v>375</v>
      </c>
      <c r="Q797" t="s">
        <v>374</v>
      </c>
    </row>
    <row r="798" spans="1:814" hidden="1" x14ac:dyDescent="0.25">
      <c r="B798" s="5">
        <v>45264</v>
      </c>
      <c r="C798" t="s">
        <v>169</v>
      </c>
      <c r="D798" t="s">
        <v>0</v>
      </c>
      <c r="E798" t="s">
        <v>66</v>
      </c>
      <c r="F798" s="4" t="s">
        <v>75</v>
      </c>
      <c r="G798" t="s">
        <v>76</v>
      </c>
      <c r="H798" s="4" t="s">
        <v>37</v>
      </c>
      <c r="I798" s="4" t="s">
        <v>285</v>
      </c>
      <c r="J798" s="8">
        <v>-1</v>
      </c>
      <c r="K798" s="29">
        <f>57500*0.9</f>
        <v>51750</v>
      </c>
      <c r="L798" s="17">
        <f t="shared" si="54"/>
        <v>-51750</v>
      </c>
      <c r="O798"/>
      <c r="P798" t="s">
        <v>436</v>
      </c>
    </row>
    <row r="799" spans="1:814" hidden="1" x14ac:dyDescent="0.25">
      <c r="B799" s="5">
        <v>45245</v>
      </c>
      <c r="C799" t="s">
        <v>103</v>
      </c>
      <c r="D799" t="s">
        <v>0</v>
      </c>
      <c r="E799" t="s">
        <v>14</v>
      </c>
      <c r="F799" s="4" t="s">
        <v>39</v>
      </c>
      <c r="G799" t="s">
        <v>40</v>
      </c>
      <c r="H799" s="4" t="s">
        <v>41</v>
      </c>
      <c r="I799" s="4" t="s">
        <v>335</v>
      </c>
      <c r="J799" s="8">
        <v>-2</v>
      </c>
      <c r="K799" s="29">
        <v>69131</v>
      </c>
      <c r="L799" s="35">
        <f t="shared" si="54"/>
        <v>-138262</v>
      </c>
      <c r="M799" s="104"/>
      <c r="O799">
        <v>20230161</v>
      </c>
      <c r="P799" t="s">
        <v>234</v>
      </c>
      <c r="R799" t="s">
        <v>280</v>
      </c>
    </row>
    <row r="800" spans="1:814" hidden="1" x14ac:dyDescent="0.25">
      <c r="B800" s="5">
        <v>45245</v>
      </c>
      <c r="C800" t="s">
        <v>63</v>
      </c>
      <c r="D800" t="s">
        <v>0</v>
      </c>
      <c r="E800" t="s">
        <v>66</v>
      </c>
      <c r="F800" s="4" t="s">
        <v>78</v>
      </c>
      <c r="G800" t="s">
        <v>79</v>
      </c>
      <c r="H800" s="4" t="s">
        <v>44</v>
      </c>
      <c r="I800" s="4" t="s">
        <v>381</v>
      </c>
      <c r="J800" s="8">
        <v>80</v>
      </c>
      <c r="K800" s="29">
        <f>57500*0.9</f>
        <v>51750</v>
      </c>
      <c r="L800" s="17">
        <f t="shared" si="54"/>
        <v>4140000</v>
      </c>
      <c r="N800" t="s">
        <v>384</v>
      </c>
      <c r="O800"/>
    </row>
    <row r="801" spans="1:814" hidden="1" x14ac:dyDescent="0.25">
      <c r="B801" s="5">
        <v>45264</v>
      </c>
      <c r="C801" t="s">
        <v>169</v>
      </c>
      <c r="D801" t="s">
        <v>0</v>
      </c>
      <c r="E801" t="s">
        <v>66</v>
      </c>
      <c r="F801" s="4" t="s">
        <v>82</v>
      </c>
      <c r="G801" t="s">
        <v>83</v>
      </c>
      <c r="H801" s="4" t="s">
        <v>84</v>
      </c>
      <c r="I801" s="4" t="s">
        <v>299</v>
      </c>
      <c r="J801" s="8">
        <v>-2</v>
      </c>
      <c r="K801" s="29">
        <f>57500*0.9</f>
        <v>51750</v>
      </c>
      <c r="L801" s="17">
        <f t="shared" si="54"/>
        <v>-103500</v>
      </c>
      <c r="O801"/>
      <c r="P801" t="s">
        <v>436</v>
      </c>
    </row>
    <row r="802" spans="1:814" s="69" customFormat="1" hidden="1" x14ac:dyDescent="0.25">
      <c r="B802" s="68">
        <v>45264</v>
      </c>
      <c r="C802" s="69" t="s">
        <v>63</v>
      </c>
      <c r="D802" s="69" t="s">
        <v>4</v>
      </c>
      <c r="E802" s="69" t="s">
        <v>14</v>
      </c>
      <c r="F802" s="70">
        <v>3318225</v>
      </c>
      <c r="G802" s="69" t="s">
        <v>148</v>
      </c>
      <c r="H802" s="70" t="s">
        <v>148</v>
      </c>
      <c r="I802" s="70" t="s">
        <v>138</v>
      </c>
      <c r="J802" s="71">
        <v>20</v>
      </c>
      <c r="K802" s="116">
        <v>52.186311787072249</v>
      </c>
      <c r="L802" s="73">
        <f t="shared" si="54"/>
        <v>1043.726235741445</v>
      </c>
      <c r="M802" s="107" t="s">
        <v>527</v>
      </c>
      <c r="N802" s="69" t="s">
        <v>640</v>
      </c>
    </row>
    <row r="803" spans="1:814" s="69" customFormat="1" hidden="1" x14ac:dyDescent="0.25">
      <c r="B803" s="68">
        <v>45264</v>
      </c>
      <c r="C803" s="69" t="s">
        <v>63</v>
      </c>
      <c r="D803" s="69" t="s">
        <v>4</v>
      </c>
      <c r="E803" s="69" t="s">
        <v>14</v>
      </c>
      <c r="F803" s="70">
        <v>3348235</v>
      </c>
      <c r="G803" s="69" t="s">
        <v>207</v>
      </c>
      <c r="H803" s="70" t="s">
        <v>208</v>
      </c>
      <c r="I803" s="70" t="s">
        <v>138</v>
      </c>
      <c r="J803" s="71">
        <v>20</v>
      </c>
      <c r="K803" s="116">
        <v>31.311787072243344</v>
      </c>
      <c r="L803" s="73">
        <f t="shared" si="54"/>
        <v>626.2357414448669</v>
      </c>
      <c r="M803" s="107" t="s">
        <v>527</v>
      </c>
      <c r="N803" s="69" t="s">
        <v>640</v>
      </c>
    </row>
    <row r="804" spans="1:814" s="69" customFormat="1" ht="12.6" hidden="1" customHeight="1" x14ac:dyDescent="0.25">
      <c r="B804" s="68">
        <v>45264</v>
      </c>
      <c r="C804" s="69" t="s">
        <v>63</v>
      </c>
      <c r="D804" s="69" t="s">
        <v>4</v>
      </c>
      <c r="E804" s="69" t="s">
        <v>14</v>
      </c>
      <c r="F804" s="70">
        <v>3318235</v>
      </c>
      <c r="G804" s="69" t="s">
        <v>209</v>
      </c>
      <c r="H804" s="70" t="s">
        <v>107</v>
      </c>
      <c r="I804" s="70" t="s">
        <v>138</v>
      </c>
      <c r="J804" s="71">
        <v>20</v>
      </c>
      <c r="K804" s="116">
        <v>31.311787072243344</v>
      </c>
      <c r="L804" s="73">
        <f t="shared" ref="L804:L807" si="56">+J804*K804</f>
        <v>626.2357414448669</v>
      </c>
      <c r="M804" s="107" t="s">
        <v>527</v>
      </c>
      <c r="N804" s="69" t="s">
        <v>640</v>
      </c>
    </row>
    <row r="805" spans="1:814" s="69" customFormat="1" hidden="1" x14ac:dyDescent="0.25">
      <c r="B805" s="68">
        <v>45264</v>
      </c>
      <c r="C805" s="69" t="s">
        <v>63</v>
      </c>
      <c r="D805" s="69" t="s">
        <v>4</v>
      </c>
      <c r="E805" s="69" t="s">
        <v>14</v>
      </c>
      <c r="F805" s="70">
        <v>3308050</v>
      </c>
      <c r="G805" s="69" t="s">
        <v>137</v>
      </c>
      <c r="H805" s="70" t="s">
        <v>137</v>
      </c>
      <c r="I805" s="70" t="s">
        <v>138</v>
      </c>
      <c r="J805" s="71">
        <v>20</v>
      </c>
      <c r="K805" s="116">
        <v>104.3726235741445</v>
      </c>
      <c r="L805" s="73">
        <f t="shared" si="56"/>
        <v>2087.4524714828899</v>
      </c>
      <c r="M805" s="107" t="s">
        <v>527</v>
      </c>
      <c r="N805" s="69" t="s">
        <v>640</v>
      </c>
    </row>
    <row r="806" spans="1:814" s="69" customFormat="1" hidden="1" x14ac:dyDescent="0.25">
      <c r="B806" s="68">
        <v>45264</v>
      </c>
      <c r="C806" s="69" t="s">
        <v>63</v>
      </c>
      <c r="D806" s="69" t="s">
        <v>4</v>
      </c>
      <c r="E806" s="69" t="s">
        <v>14</v>
      </c>
      <c r="F806" s="70" t="s">
        <v>315</v>
      </c>
      <c r="G806" s="69" t="s">
        <v>292</v>
      </c>
      <c r="H806" s="70" t="s">
        <v>316</v>
      </c>
      <c r="I806" s="70" t="s">
        <v>138</v>
      </c>
      <c r="J806" s="71">
        <v>10</v>
      </c>
      <c r="K806" s="116">
        <v>73.06083650190115</v>
      </c>
      <c r="L806" s="73">
        <f t="shared" si="56"/>
        <v>730.60836501901144</v>
      </c>
      <c r="M806" s="107" t="s">
        <v>527</v>
      </c>
      <c r="N806" s="69" t="s">
        <v>640</v>
      </c>
    </row>
    <row r="807" spans="1:814" s="69" customFormat="1" hidden="1" x14ac:dyDescent="0.25">
      <c r="B807" s="68">
        <v>45264</v>
      </c>
      <c r="C807" s="69" t="s">
        <v>63</v>
      </c>
      <c r="D807" s="69" t="s">
        <v>394</v>
      </c>
      <c r="E807" s="69" t="s">
        <v>14</v>
      </c>
      <c r="F807" s="70" t="s">
        <v>388</v>
      </c>
      <c r="G807" s="69" t="s">
        <v>387</v>
      </c>
      <c r="H807" s="70" t="s">
        <v>388</v>
      </c>
      <c r="I807" s="70" t="s">
        <v>138</v>
      </c>
      <c r="J807" s="71">
        <v>20</v>
      </c>
      <c r="K807" s="116">
        <v>18.78707224334601</v>
      </c>
      <c r="L807" s="73">
        <f t="shared" si="56"/>
        <v>375.74144486692023</v>
      </c>
      <c r="M807" s="107" t="s">
        <v>527</v>
      </c>
      <c r="N807" s="69" t="s">
        <v>640</v>
      </c>
    </row>
    <row r="808" spans="1:814" s="69" customFormat="1" hidden="1" x14ac:dyDescent="0.25">
      <c r="B808" s="68">
        <v>45264</v>
      </c>
      <c r="C808" s="69" t="s">
        <v>63</v>
      </c>
      <c r="D808" s="69" t="s">
        <v>394</v>
      </c>
      <c r="E808" s="69" t="s">
        <v>14</v>
      </c>
      <c r="F808" s="70" t="s">
        <v>395</v>
      </c>
      <c r="G808" s="69" t="s">
        <v>392</v>
      </c>
      <c r="H808" s="70" t="s">
        <v>395</v>
      </c>
      <c r="I808" s="70" t="s">
        <v>138</v>
      </c>
      <c r="J808" s="71">
        <v>10</v>
      </c>
      <c r="K808" s="116">
        <v>1</v>
      </c>
      <c r="L808" s="73">
        <v>10</v>
      </c>
      <c r="M808" s="107" t="s">
        <v>527</v>
      </c>
      <c r="N808" s="69" t="s">
        <v>640</v>
      </c>
    </row>
    <row r="809" spans="1:814" s="69" customFormat="1" hidden="1" x14ac:dyDescent="0.25">
      <c r="B809" s="68">
        <v>45264</v>
      </c>
      <c r="C809" s="69" t="s">
        <v>63</v>
      </c>
      <c r="D809" s="69" t="s">
        <v>394</v>
      </c>
      <c r="E809" s="69" t="s">
        <v>14</v>
      </c>
      <c r="F809" s="70" t="s">
        <v>396</v>
      </c>
      <c r="G809" s="69" t="s">
        <v>393</v>
      </c>
      <c r="H809" s="70" t="s">
        <v>396</v>
      </c>
      <c r="I809" s="70" t="s">
        <v>138</v>
      </c>
      <c r="J809" s="71">
        <v>5</v>
      </c>
      <c r="K809" s="116">
        <v>1</v>
      </c>
      <c r="L809" s="73">
        <f>+J809*K809</f>
        <v>5</v>
      </c>
      <c r="M809" s="107" t="s">
        <v>527</v>
      </c>
      <c r="N809" s="69" t="s">
        <v>640</v>
      </c>
    </row>
    <row r="810" spans="1:814" s="69" customFormat="1" hidden="1" x14ac:dyDescent="0.25">
      <c r="B810" s="68">
        <v>45264</v>
      </c>
      <c r="C810" s="69" t="s">
        <v>63</v>
      </c>
      <c r="D810" s="69" t="s">
        <v>4</v>
      </c>
      <c r="E810" s="69" t="s">
        <v>14</v>
      </c>
      <c r="F810" s="70" t="s">
        <v>603</v>
      </c>
      <c r="G810" s="69" t="s">
        <v>406</v>
      </c>
      <c r="H810" s="70" t="s">
        <v>407</v>
      </c>
      <c r="I810" s="70" t="s">
        <v>138</v>
      </c>
      <c r="J810" s="71">
        <v>12</v>
      </c>
      <c r="K810" s="116">
        <v>286149.49600000004</v>
      </c>
      <c r="L810" s="73">
        <v>3433793.9520000005</v>
      </c>
      <c r="M810" s="107" t="s">
        <v>529</v>
      </c>
    </row>
    <row r="811" spans="1:814" hidden="1" x14ac:dyDescent="0.25">
      <c r="B811" s="5">
        <v>45264</v>
      </c>
      <c r="C811" t="s">
        <v>20</v>
      </c>
      <c r="D811" t="s">
        <v>0</v>
      </c>
      <c r="E811" t="s">
        <v>14</v>
      </c>
      <c r="F811" s="4" t="s">
        <v>327</v>
      </c>
      <c r="G811" t="s">
        <v>328</v>
      </c>
      <c r="H811" s="4" t="s">
        <v>329</v>
      </c>
      <c r="I811" s="4" t="s">
        <v>330</v>
      </c>
      <c r="J811" s="8">
        <v>10</v>
      </c>
      <c r="K811" s="90">
        <v>18</v>
      </c>
      <c r="L811" s="17">
        <f t="shared" ref="L811:L840" si="57">+J811*K811</f>
        <v>180</v>
      </c>
      <c r="M811" s="102" t="s">
        <v>527</v>
      </c>
      <c r="O811"/>
    </row>
    <row r="812" spans="1:814" hidden="1" x14ac:dyDescent="0.25">
      <c r="B812" s="5">
        <v>45264</v>
      </c>
      <c r="C812" t="s">
        <v>20</v>
      </c>
      <c r="D812" t="s">
        <v>0</v>
      </c>
      <c r="E812" t="s">
        <v>14</v>
      </c>
      <c r="F812" s="4" t="s">
        <v>322</v>
      </c>
      <c r="G812" t="s">
        <v>324</v>
      </c>
      <c r="H812" s="4" t="s">
        <v>325</v>
      </c>
      <c r="I812" s="4" t="s">
        <v>326</v>
      </c>
      <c r="J812" s="8">
        <v>10</v>
      </c>
      <c r="K812" s="122">
        <v>22.421917808219177</v>
      </c>
      <c r="L812" s="17">
        <f t="shared" si="57"/>
        <v>224.21917808219177</v>
      </c>
      <c r="M812" s="102" t="s">
        <v>527</v>
      </c>
      <c r="O812"/>
    </row>
    <row r="813" spans="1:814" s="69" customFormat="1" hidden="1" x14ac:dyDescent="0.25">
      <c r="B813" s="68">
        <v>45264</v>
      </c>
      <c r="C813" s="69" t="s">
        <v>63</v>
      </c>
      <c r="D813" s="69" t="s">
        <v>0</v>
      </c>
      <c r="E813" s="69" t="s">
        <v>14</v>
      </c>
      <c r="F813" s="70" t="s">
        <v>322</v>
      </c>
      <c r="G813" s="69" t="s">
        <v>324</v>
      </c>
      <c r="H813" s="70" t="s">
        <v>325</v>
      </c>
      <c r="I813" s="70" t="s">
        <v>326</v>
      </c>
      <c r="J813" s="71">
        <v>10</v>
      </c>
      <c r="K813" s="119">
        <v>22.421917808219177</v>
      </c>
      <c r="L813" s="73">
        <f t="shared" si="57"/>
        <v>224.21917808219177</v>
      </c>
      <c r="M813" s="107" t="s">
        <v>527</v>
      </c>
      <c r="N813" s="69" t="s">
        <v>398</v>
      </c>
    </row>
    <row r="814" spans="1:814" hidden="1" x14ac:dyDescent="0.25">
      <c r="B814" s="5">
        <v>45264</v>
      </c>
      <c r="C814" t="s">
        <v>63</v>
      </c>
      <c r="D814" t="s">
        <v>0</v>
      </c>
      <c r="E814" t="s">
        <v>14</v>
      </c>
      <c r="F814" s="4" t="s">
        <v>25</v>
      </c>
      <c r="G814" t="s">
        <v>26</v>
      </c>
      <c r="H814" s="4" t="s">
        <v>27</v>
      </c>
      <c r="I814" s="4" t="s">
        <v>401</v>
      </c>
      <c r="J814" s="8">
        <v>40</v>
      </c>
      <c r="K814" s="121">
        <v>14.268493150684932</v>
      </c>
      <c r="L814" s="17">
        <f t="shared" si="57"/>
        <v>570.7397260273973</v>
      </c>
      <c r="M814" s="102" t="s">
        <v>527</v>
      </c>
      <c r="N814" t="s">
        <v>398</v>
      </c>
    </row>
    <row r="815" spans="1:814" s="69" customFormat="1" hidden="1" x14ac:dyDescent="0.25">
      <c r="A815"/>
      <c r="B815" s="5">
        <v>45264</v>
      </c>
      <c r="C815" t="s">
        <v>169</v>
      </c>
      <c r="D815" t="s">
        <v>0</v>
      </c>
      <c r="E815" t="s">
        <v>66</v>
      </c>
      <c r="F815" s="4" t="s">
        <v>139</v>
      </c>
      <c r="G815" t="s">
        <v>140</v>
      </c>
      <c r="H815" s="4" t="s">
        <v>141</v>
      </c>
      <c r="I815" s="4" t="s">
        <v>158</v>
      </c>
      <c r="J815" s="8">
        <v>-2</v>
      </c>
      <c r="K815" s="29">
        <f>57500*0.9</f>
        <v>51750</v>
      </c>
      <c r="L815" s="17">
        <f t="shared" si="57"/>
        <v>-103500</v>
      </c>
      <c r="M815" s="102"/>
      <c r="N815"/>
      <c r="O815"/>
      <c r="P815" t="s">
        <v>385</v>
      </c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CA815"/>
      <c r="CB815"/>
      <c r="CC815"/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  <c r="DG815"/>
      <c r="DH815"/>
      <c r="DI815"/>
      <c r="DJ815"/>
      <c r="DK815"/>
      <c r="DL815"/>
      <c r="DM815"/>
      <c r="DN815"/>
      <c r="DO815"/>
      <c r="DP815"/>
      <c r="DQ815"/>
      <c r="DR815"/>
      <c r="DS815"/>
      <c r="DT815"/>
      <c r="DU815"/>
      <c r="DV815"/>
      <c r="DW815"/>
      <c r="DX815"/>
      <c r="DY815"/>
      <c r="DZ815"/>
      <c r="EA815"/>
      <c r="EB815"/>
      <c r="EC815"/>
      <c r="ED815"/>
      <c r="EE815"/>
      <c r="EF815"/>
      <c r="EG815"/>
      <c r="EH815"/>
      <c r="EI815"/>
      <c r="EJ815"/>
      <c r="EK815"/>
      <c r="EL815"/>
      <c r="EM815"/>
      <c r="EN815"/>
      <c r="EO815"/>
      <c r="EP815"/>
      <c r="EQ815"/>
      <c r="ER815"/>
      <c r="ES815"/>
      <c r="ET815"/>
      <c r="EU815"/>
      <c r="EV815"/>
      <c r="EW815"/>
      <c r="EX815"/>
      <c r="EY815"/>
      <c r="EZ815"/>
      <c r="FA815"/>
      <c r="FB815"/>
      <c r="FC815"/>
      <c r="FD815"/>
      <c r="FE815"/>
      <c r="FF815"/>
      <c r="FG815"/>
      <c r="FH815"/>
      <c r="FI815"/>
      <c r="FJ815"/>
      <c r="FK815"/>
      <c r="FL815"/>
      <c r="FM815"/>
      <c r="FN815"/>
      <c r="FO815"/>
      <c r="FP815"/>
      <c r="FQ815"/>
      <c r="FR815"/>
      <c r="FS815"/>
      <c r="FT815"/>
      <c r="FU815"/>
      <c r="FV815"/>
      <c r="FW815"/>
      <c r="FX815"/>
      <c r="FY815"/>
      <c r="FZ815"/>
      <c r="GA815"/>
      <c r="GB815"/>
      <c r="GC815"/>
      <c r="GD815"/>
      <c r="GE815"/>
      <c r="GF815"/>
      <c r="GG815"/>
      <c r="GH815"/>
      <c r="GI815"/>
      <c r="GJ815"/>
      <c r="GK815"/>
      <c r="GL815"/>
      <c r="GM815"/>
      <c r="GN815"/>
      <c r="GO815"/>
      <c r="GP815"/>
      <c r="GQ815"/>
      <c r="GR815"/>
      <c r="GS815"/>
      <c r="GT815"/>
      <c r="GU815"/>
      <c r="GV815"/>
      <c r="GW815"/>
      <c r="GX815"/>
      <c r="GY815"/>
      <c r="GZ815"/>
      <c r="HA815"/>
      <c r="HB815"/>
      <c r="HC815"/>
      <c r="HD815"/>
      <c r="HE815"/>
      <c r="HF815"/>
      <c r="HG815"/>
      <c r="HH815"/>
      <c r="HI815"/>
      <c r="HJ815"/>
      <c r="HK815"/>
      <c r="HL815"/>
      <c r="HM815"/>
      <c r="HN815"/>
      <c r="HO815"/>
      <c r="HP815"/>
      <c r="HQ815"/>
      <c r="HR815"/>
      <c r="HS815"/>
      <c r="HT815"/>
      <c r="HU815"/>
      <c r="HV815"/>
      <c r="HW815"/>
      <c r="HX815"/>
      <c r="HY815"/>
      <c r="HZ815"/>
      <c r="IA815"/>
      <c r="IB815"/>
      <c r="IC815"/>
      <c r="ID815"/>
      <c r="IE815"/>
      <c r="IF815"/>
      <c r="IG815"/>
      <c r="IH815"/>
      <c r="II815"/>
      <c r="IJ815"/>
      <c r="IK815"/>
      <c r="IL815"/>
      <c r="IM815"/>
      <c r="IN815"/>
      <c r="IO815"/>
      <c r="IP815"/>
      <c r="IQ815"/>
      <c r="IR815"/>
      <c r="IS815"/>
      <c r="IT815"/>
      <c r="IU815"/>
      <c r="IV815"/>
      <c r="IW815"/>
      <c r="IX815"/>
      <c r="IY815"/>
      <c r="IZ815"/>
      <c r="JA815"/>
      <c r="JB815"/>
      <c r="JC815"/>
      <c r="JD815"/>
      <c r="JE815"/>
      <c r="JF815"/>
      <c r="JG815"/>
      <c r="JH815"/>
      <c r="JI815"/>
      <c r="JJ815"/>
      <c r="JK815"/>
      <c r="JL815"/>
      <c r="JM815"/>
      <c r="JN815"/>
      <c r="JO815"/>
      <c r="JP815"/>
      <c r="JQ815"/>
      <c r="JR815"/>
      <c r="JS815"/>
      <c r="JT815"/>
      <c r="JU815"/>
      <c r="JV815"/>
      <c r="JW815"/>
      <c r="JX815"/>
      <c r="JY815"/>
      <c r="JZ815"/>
      <c r="KA815"/>
      <c r="KB815"/>
      <c r="KC815"/>
      <c r="KD815"/>
      <c r="KE815"/>
      <c r="KF815"/>
      <c r="KG815"/>
      <c r="KH815"/>
      <c r="KI815"/>
      <c r="KJ815"/>
      <c r="KK815"/>
      <c r="KL815"/>
      <c r="KM815"/>
      <c r="KN815"/>
      <c r="KO815"/>
      <c r="KP815"/>
      <c r="KQ815"/>
      <c r="KR815"/>
      <c r="KS815"/>
      <c r="KT815"/>
      <c r="KU815"/>
      <c r="KV815"/>
      <c r="KW815"/>
      <c r="KX815"/>
      <c r="KY815"/>
      <c r="KZ815"/>
      <c r="LA815"/>
      <c r="LB815"/>
      <c r="LC815"/>
      <c r="LD815"/>
      <c r="LE815"/>
      <c r="LF815"/>
      <c r="LG815"/>
      <c r="LH815"/>
      <c r="LI815"/>
      <c r="LJ815"/>
      <c r="LK815"/>
      <c r="LL815"/>
      <c r="LM815"/>
      <c r="LN815"/>
      <c r="LO815"/>
      <c r="LP815"/>
      <c r="LQ815"/>
      <c r="LR815"/>
      <c r="LS815"/>
      <c r="LT815"/>
      <c r="LU815"/>
      <c r="LV815"/>
      <c r="LW815"/>
      <c r="LX815"/>
      <c r="LY815"/>
      <c r="LZ815"/>
      <c r="MA815"/>
      <c r="MB815"/>
      <c r="MC815"/>
      <c r="MD815"/>
      <c r="ME815"/>
      <c r="MF815"/>
      <c r="MG815"/>
      <c r="MH815"/>
      <c r="MI815"/>
      <c r="MJ815"/>
      <c r="MK815"/>
      <c r="ML815"/>
      <c r="MM815"/>
      <c r="MN815"/>
      <c r="MO815"/>
      <c r="MP815"/>
      <c r="MQ815"/>
      <c r="MR815"/>
      <c r="MS815"/>
      <c r="MT815"/>
      <c r="MU815"/>
      <c r="MV815"/>
      <c r="MW815"/>
      <c r="MX815"/>
      <c r="MY815"/>
      <c r="MZ815"/>
      <c r="NA815"/>
      <c r="NB815"/>
      <c r="NC815"/>
      <c r="ND815"/>
      <c r="NE815"/>
      <c r="NF815"/>
      <c r="NG815"/>
      <c r="NH815"/>
      <c r="NI815"/>
      <c r="NJ815"/>
      <c r="NK815"/>
      <c r="NL815"/>
      <c r="NM815"/>
      <c r="NN815"/>
      <c r="NO815"/>
      <c r="NP815"/>
      <c r="NQ815"/>
      <c r="NR815"/>
      <c r="NS815"/>
      <c r="NT815"/>
      <c r="NU815"/>
      <c r="NV815"/>
      <c r="NW815"/>
      <c r="NX815"/>
      <c r="NY815"/>
      <c r="NZ815"/>
      <c r="OA815"/>
      <c r="OB815"/>
      <c r="OC815"/>
      <c r="OD815"/>
      <c r="OE815"/>
      <c r="OF815"/>
      <c r="OG815"/>
      <c r="OH815"/>
      <c r="OI815"/>
      <c r="OJ815"/>
      <c r="OK815"/>
      <c r="OL815"/>
      <c r="OM815"/>
      <c r="ON815"/>
      <c r="OO815"/>
      <c r="OP815"/>
      <c r="OQ815"/>
      <c r="OR815"/>
      <c r="OS815"/>
      <c r="OT815"/>
      <c r="OU815"/>
      <c r="OV815"/>
      <c r="OW815"/>
      <c r="OX815"/>
      <c r="OY815"/>
      <c r="OZ815"/>
      <c r="PA815"/>
      <c r="PB815"/>
      <c r="PC815"/>
      <c r="PD815"/>
      <c r="PE815"/>
      <c r="PF815"/>
      <c r="PG815"/>
      <c r="PH815"/>
      <c r="PI815"/>
      <c r="PJ815"/>
      <c r="PK815"/>
      <c r="PL815"/>
      <c r="PM815"/>
      <c r="PN815"/>
      <c r="PO815"/>
      <c r="PP815"/>
      <c r="PQ815"/>
      <c r="PR815"/>
      <c r="PS815"/>
      <c r="PT815"/>
      <c r="PU815"/>
      <c r="PV815"/>
      <c r="PW815"/>
      <c r="PX815"/>
      <c r="PY815"/>
      <c r="PZ815"/>
      <c r="QA815"/>
      <c r="QB815"/>
      <c r="QC815"/>
      <c r="QD815"/>
      <c r="QE815"/>
      <c r="QF815"/>
      <c r="QG815"/>
      <c r="QH815"/>
      <c r="QI815"/>
      <c r="QJ815"/>
      <c r="QK815"/>
      <c r="QL815"/>
      <c r="QM815"/>
      <c r="QN815"/>
      <c r="QO815"/>
      <c r="QP815"/>
      <c r="QQ815"/>
      <c r="QR815"/>
      <c r="QS815"/>
      <c r="QT815"/>
      <c r="QU815"/>
      <c r="QV815"/>
      <c r="QW815"/>
      <c r="QX815"/>
      <c r="QY815"/>
      <c r="QZ815"/>
      <c r="RA815"/>
      <c r="RB815"/>
      <c r="RC815"/>
      <c r="RD815"/>
      <c r="RE815"/>
      <c r="RF815"/>
      <c r="RG815"/>
      <c r="RH815"/>
      <c r="RI815"/>
      <c r="RJ815"/>
      <c r="RK815"/>
      <c r="RL815"/>
      <c r="RM815"/>
      <c r="RN815"/>
      <c r="RO815"/>
      <c r="RP815"/>
      <c r="RQ815"/>
      <c r="RR815"/>
      <c r="RS815"/>
      <c r="RT815"/>
      <c r="RU815"/>
      <c r="RV815"/>
      <c r="RW815"/>
      <c r="RX815"/>
      <c r="RY815"/>
      <c r="RZ815"/>
      <c r="SA815"/>
      <c r="SB815"/>
      <c r="SC815"/>
      <c r="SD815"/>
      <c r="SE815"/>
      <c r="SF815"/>
      <c r="SG815"/>
      <c r="SH815"/>
      <c r="SI815"/>
      <c r="SJ815"/>
      <c r="SK815"/>
      <c r="SL815"/>
      <c r="SM815"/>
      <c r="SN815"/>
      <c r="SO815"/>
      <c r="SP815"/>
      <c r="SQ815"/>
      <c r="SR815"/>
      <c r="SS815"/>
      <c r="ST815"/>
      <c r="SU815"/>
      <c r="SV815"/>
      <c r="SW815"/>
      <c r="SX815"/>
      <c r="SY815"/>
      <c r="SZ815"/>
      <c r="TA815"/>
      <c r="TB815"/>
      <c r="TC815"/>
      <c r="TD815"/>
      <c r="TE815"/>
      <c r="TF815"/>
      <c r="TG815"/>
      <c r="TH815"/>
      <c r="TI815"/>
      <c r="TJ815"/>
      <c r="TK815"/>
      <c r="TL815"/>
      <c r="TM815"/>
      <c r="TN815"/>
      <c r="TO815"/>
      <c r="TP815"/>
      <c r="TQ815"/>
      <c r="TR815"/>
      <c r="TS815"/>
      <c r="TT815"/>
      <c r="TU815"/>
      <c r="TV815"/>
      <c r="TW815"/>
      <c r="TX815"/>
      <c r="TY815"/>
      <c r="TZ815"/>
      <c r="UA815"/>
      <c r="UB815"/>
      <c r="UC815"/>
      <c r="UD815"/>
      <c r="UE815"/>
      <c r="UF815"/>
      <c r="UG815"/>
      <c r="UH815"/>
      <c r="UI815"/>
      <c r="UJ815"/>
      <c r="UK815"/>
      <c r="UL815"/>
      <c r="UM815"/>
      <c r="UN815"/>
      <c r="UO815"/>
      <c r="UP815"/>
      <c r="UQ815"/>
      <c r="UR815"/>
      <c r="US815"/>
      <c r="UT815"/>
      <c r="UU815"/>
      <c r="UV815"/>
      <c r="UW815"/>
      <c r="UX815"/>
      <c r="UY815"/>
      <c r="UZ815"/>
      <c r="VA815"/>
      <c r="VB815"/>
      <c r="VC815"/>
      <c r="VD815"/>
      <c r="VE815"/>
      <c r="VF815"/>
      <c r="VG815"/>
      <c r="VH815"/>
      <c r="VI815"/>
      <c r="VJ815"/>
      <c r="VK815"/>
      <c r="VL815"/>
      <c r="VM815"/>
      <c r="VN815"/>
      <c r="VO815"/>
      <c r="VP815"/>
      <c r="VQ815"/>
      <c r="VR815"/>
      <c r="VS815"/>
      <c r="VT815"/>
      <c r="VU815"/>
      <c r="VV815"/>
      <c r="VW815"/>
      <c r="VX815"/>
      <c r="VY815"/>
      <c r="VZ815"/>
      <c r="WA815"/>
      <c r="WB815"/>
      <c r="WC815"/>
      <c r="WD815"/>
      <c r="WE815"/>
      <c r="WF815"/>
      <c r="WG815"/>
      <c r="WH815"/>
      <c r="WI815"/>
      <c r="WJ815"/>
      <c r="WK815"/>
      <c r="WL815"/>
      <c r="WM815"/>
      <c r="WN815"/>
      <c r="WO815"/>
      <c r="WP815"/>
      <c r="WQ815"/>
      <c r="WR815"/>
      <c r="WS815"/>
      <c r="WT815"/>
      <c r="WU815"/>
      <c r="WV815"/>
      <c r="WW815"/>
      <c r="WX815"/>
      <c r="WY815"/>
      <c r="WZ815"/>
      <c r="XA815"/>
      <c r="XB815"/>
      <c r="XC815"/>
      <c r="XD815"/>
      <c r="XE815"/>
      <c r="XF815"/>
      <c r="XG815"/>
      <c r="XH815"/>
      <c r="XI815"/>
      <c r="XJ815"/>
      <c r="XK815"/>
      <c r="XL815"/>
      <c r="XM815"/>
      <c r="XN815"/>
      <c r="XO815"/>
      <c r="XP815"/>
      <c r="XQ815"/>
      <c r="XR815"/>
      <c r="XS815"/>
      <c r="XT815"/>
      <c r="XU815"/>
      <c r="XV815"/>
      <c r="XW815"/>
      <c r="XX815"/>
      <c r="XY815"/>
      <c r="XZ815"/>
      <c r="YA815"/>
      <c r="YB815"/>
      <c r="YC815"/>
      <c r="YD815"/>
      <c r="YE815"/>
      <c r="YF815"/>
      <c r="YG815"/>
      <c r="YH815"/>
      <c r="YI815"/>
      <c r="YJ815"/>
      <c r="YK815"/>
      <c r="YL815"/>
      <c r="YM815"/>
      <c r="YN815"/>
      <c r="YO815"/>
      <c r="YP815"/>
      <c r="YQ815"/>
      <c r="YR815"/>
      <c r="YS815"/>
      <c r="YT815"/>
      <c r="YU815"/>
      <c r="YV815"/>
      <c r="YW815"/>
      <c r="YX815"/>
      <c r="YY815"/>
      <c r="YZ815"/>
      <c r="ZA815"/>
      <c r="ZB815"/>
      <c r="ZC815"/>
      <c r="ZD815"/>
      <c r="ZE815"/>
      <c r="ZF815"/>
      <c r="ZG815"/>
      <c r="ZH815"/>
      <c r="ZI815"/>
      <c r="ZJ815"/>
      <c r="ZK815"/>
      <c r="ZL815"/>
      <c r="ZM815"/>
      <c r="ZN815"/>
      <c r="ZO815"/>
      <c r="ZP815"/>
      <c r="ZQ815"/>
      <c r="ZR815"/>
      <c r="ZS815"/>
      <c r="ZT815"/>
      <c r="ZU815"/>
      <c r="ZV815"/>
      <c r="ZW815"/>
      <c r="ZX815"/>
      <c r="ZY815"/>
      <c r="ZZ815"/>
      <c r="AAA815"/>
      <c r="AAB815"/>
      <c r="AAC815"/>
      <c r="AAD815"/>
      <c r="AAE815"/>
      <c r="AAF815"/>
      <c r="AAG815"/>
      <c r="AAH815"/>
      <c r="AAI815"/>
      <c r="AAJ815"/>
      <c r="AAK815"/>
      <c r="AAL815"/>
      <c r="AAM815"/>
      <c r="AAN815"/>
      <c r="AAO815"/>
      <c r="AAP815"/>
      <c r="AAQ815"/>
      <c r="AAR815"/>
      <c r="AAS815"/>
      <c r="AAT815"/>
      <c r="AAU815"/>
      <c r="AAV815"/>
      <c r="AAW815"/>
      <c r="AAX815"/>
      <c r="AAY815"/>
      <c r="AAZ815"/>
      <c r="ABA815"/>
      <c r="ABB815"/>
      <c r="ABC815"/>
      <c r="ABD815"/>
      <c r="ABE815"/>
      <c r="ABF815"/>
      <c r="ABG815"/>
      <c r="ABH815"/>
      <c r="ABI815"/>
      <c r="ABJ815"/>
      <c r="ABK815"/>
      <c r="ABL815"/>
      <c r="ABM815"/>
      <c r="ABN815"/>
      <c r="ABO815"/>
      <c r="ABP815"/>
      <c r="ABQ815"/>
      <c r="ABR815"/>
      <c r="ABS815"/>
      <c r="ABT815"/>
      <c r="ABU815"/>
      <c r="ABV815"/>
      <c r="ABW815"/>
      <c r="ABX815"/>
      <c r="ABY815"/>
      <c r="ABZ815"/>
      <c r="ACA815"/>
      <c r="ACB815"/>
      <c r="ACC815"/>
      <c r="ACD815"/>
      <c r="ACE815"/>
      <c r="ACF815"/>
      <c r="ACG815"/>
      <c r="ACH815"/>
      <c r="ACI815"/>
      <c r="ACJ815"/>
      <c r="ACK815"/>
      <c r="ACL815"/>
      <c r="ACM815"/>
      <c r="ACN815"/>
      <c r="ACO815"/>
      <c r="ACP815"/>
      <c r="ACQ815"/>
      <c r="ACR815"/>
      <c r="ACS815"/>
      <c r="ACT815"/>
      <c r="ACU815"/>
      <c r="ACV815"/>
      <c r="ACW815"/>
      <c r="ACX815"/>
      <c r="ACY815"/>
      <c r="ACZ815"/>
      <c r="ADA815"/>
      <c r="ADB815"/>
      <c r="ADC815"/>
      <c r="ADD815"/>
      <c r="ADE815"/>
      <c r="ADF815"/>
      <c r="ADG815"/>
      <c r="ADH815"/>
      <c r="ADI815"/>
      <c r="ADJ815"/>
      <c r="ADK815"/>
      <c r="ADL815"/>
      <c r="ADM815"/>
      <c r="ADN815"/>
      <c r="ADO815"/>
      <c r="ADP815"/>
      <c r="ADQ815"/>
      <c r="ADR815"/>
      <c r="ADS815"/>
      <c r="ADT815"/>
      <c r="ADU815"/>
      <c r="ADV815"/>
      <c r="ADW815"/>
      <c r="ADX815"/>
      <c r="ADY815"/>
      <c r="ADZ815"/>
      <c r="AEA815"/>
      <c r="AEB815"/>
      <c r="AEC815"/>
      <c r="AED815"/>
      <c r="AEE815"/>
      <c r="AEF815"/>
      <c r="AEG815"/>
      <c r="AEH815"/>
    </row>
    <row r="816" spans="1:814" s="69" customFormat="1" hidden="1" x14ac:dyDescent="0.25">
      <c r="A816"/>
      <c r="B816" s="5">
        <v>45191</v>
      </c>
      <c r="C816" t="s">
        <v>103</v>
      </c>
      <c r="D816" t="s">
        <v>0</v>
      </c>
      <c r="E816" t="s">
        <v>14</v>
      </c>
      <c r="F816" s="4" t="s">
        <v>42</v>
      </c>
      <c r="G816" t="s">
        <v>43</v>
      </c>
      <c r="H816" s="4" t="s">
        <v>44</v>
      </c>
      <c r="I816" s="4" t="s">
        <v>194</v>
      </c>
      <c r="J816" s="8">
        <v>-35</v>
      </c>
      <c r="K816" s="50">
        <v>81594</v>
      </c>
      <c r="L816" s="35">
        <f t="shared" si="57"/>
        <v>-2855790</v>
      </c>
      <c r="M816" s="104"/>
      <c r="N816"/>
      <c r="O816">
        <v>20230124</v>
      </c>
      <c r="P816" t="s">
        <v>232</v>
      </c>
      <c r="Q816"/>
      <c r="R816" t="s">
        <v>279</v>
      </c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  <c r="DG816"/>
      <c r="DH816"/>
      <c r="DI816"/>
      <c r="DJ816"/>
      <c r="DK816"/>
      <c r="DL816"/>
      <c r="DM816"/>
      <c r="DN816"/>
      <c r="DO816"/>
      <c r="DP816"/>
      <c r="DQ816"/>
      <c r="DR816"/>
      <c r="DS816"/>
      <c r="DT816"/>
      <c r="DU816"/>
      <c r="DV816"/>
      <c r="DW816"/>
      <c r="DX816"/>
      <c r="DY816"/>
      <c r="DZ816"/>
      <c r="EA816"/>
      <c r="EB816"/>
      <c r="EC816"/>
      <c r="ED816"/>
      <c r="EE816"/>
      <c r="EF816"/>
      <c r="EG816"/>
      <c r="EH816"/>
      <c r="EI816"/>
      <c r="EJ816"/>
      <c r="EK816"/>
      <c r="EL816"/>
      <c r="EM816"/>
      <c r="EN816"/>
      <c r="EO816"/>
      <c r="EP816"/>
      <c r="EQ816"/>
      <c r="ER816"/>
      <c r="ES816"/>
      <c r="ET816"/>
      <c r="EU816"/>
      <c r="EV816"/>
      <c r="EW816"/>
      <c r="EX816"/>
      <c r="EY816"/>
      <c r="EZ816"/>
      <c r="FA816"/>
      <c r="FB816"/>
      <c r="FC816"/>
      <c r="FD816"/>
      <c r="FE816"/>
      <c r="FF816"/>
      <c r="FG816"/>
      <c r="FH816"/>
      <c r="FI816"/>
      <c r="FJ816"/>
      <c r="FK816"/>
      <c r="FL816"/>
      <c r="FM816"/>
      <c r="FN816"/>
      <c r="FO816"/>
      <c r="FP816"/>
      <c r="FQ816"/>
      <c r="FR816"/>
      <c r="FS816"/>
      <c r="FT816"/>
      <c r="FU816"/>
      <c r="FV816"/>
      <c r="FW816"/>
      <c r="FX816"/>
      <c r="FY816"/>
      <c r="FZ816"/>
      <c r="GA816"/>
      <c r="GB816"/>
      <c r="GC816"/>
      <c r="GD816"/>
      <c r="GE816"/>
      <c r="GF816"/>
      <c r="GG816"/>
      <c r="GH816"/>
      <c r="GI816"/>
      <c r="GJ816"/>
      <c r="GK816"/>
      <c r="GL816"/>
      <c r="GM816"/>
      <c r="GN816"/>
      <c r="GO816"/>
      <c r="GP816"/>
      <c r="GQ816"/>
      <c r="GR816"/>
      <c r="GS816"/>
      <c r="GT816"/>
      <c r="GU816"/>
      <c r="GV816"/>
      <c r="GW816"/>
      <c r="GX816"/>
      <c r="GY816"/>
      <c r="GZ816"/>
      <c r="HA816"/>
      <c r="HB816"/>
      <c r="HC816"/>
      <c r="HD816"/>
      <c r="HE816"/>
      <c r="HF816"/>
      <c r="HG816"/>
      <c r="HH816"/>
      <c r="HI816"/>
      <c r="HJ816"/>
      <c r="HK816"/>
      <c r="HL816"/>
      <c r="HM816"/>
      <c r="HN816"/>
      <c r="HO816"/>
      <c r="HP816"/>
      <c r="HQ816"/>
      <c r="HR816"/>
      <c r="HS816"/>
      <c r="HT816"/>
      <c r="HU816"/>
      <c r="HV816"/>
      <c r="HW816"/>
      <c r="HX816"/>
      <c r="HY816"/>
      <c r="HZ816"/>
      <c r="IA816"/>
      <c r="IB816"/>
      <c r="IC816"/>
      <c r="ID816"/>
      <c r="IE816"/>
      <c r="IF816"/>
      <c r="IG816"/>
      <c r="IH816"/>
      <c r="II816"/>
      <c r="IJ816"/>
      <c r="IK816"/>
      <c r="IL816"/>
      <c r="IM816"/>
      <c r="IN816"/>
      <c r="IO816"/>
      <c r="IP816"/>
      <c r="IQ816"/>
      <c r="IR816"/>
      <c r="IS816"/>
      <c r="IT816"/>
      <c r="IU816"/>
      <c r="IV816"/>
      <c r="IW816"/>
      <c r="IX816"/>
      <c r="IY816"/>
      <c r="IZ816"/>
      <c r="JA816"/>
      <c r="JB816"/>
      <c r="JC816"/>
      <c r="JD816"/>
      <c r="JE816"/>
      <c r="JF816"/>
      <c r="JG816"/>
      <c r="JH816"/>
      <c r="JI816"/>
      <c r="JJ816"/>
      <c r="JK816"/>
      <c r="JL816"/>
      <c r="JM816"/>
      <c r="JN816"/>
      <c r="JO816"/>
      <c r="JP816"/>
      <c r="JQ816"/>
      <c r="JR816"/>
      <c r="JS816"/>
      <c r="JT816"/>
      <c r="JU816"/>
      <c r="JV816"/>
      <c r="JW816"/>
      <c r="JX816"/>
      <c r="JY816"/>
      <c r="JZ816"/>
      <c r="KA816"/>
      <c r="KB816"/>
      <c r="KC816"/>
      <c r="KD816"/>
      <c r="KE816"/>
      <c r="KF816"/>
      <c r="KG816"/>
      <c r="KH816"/>
      <c r="KI816"/>
      <c r="KJ816"/>
      <c r="KK816"/>
      <c r="KL816"/>
      <c r="KM816"/>
      <c r="KN816"/>
      <c r="KO816"/>
      <c r="KP816"/>
      <c r="KQ816"/>
      <c r="KR816"/>
      <c r="KS816"/>
      <c r="KT816"/>
      <c r="KU816"/>
      <c r="KV816"/>
      <c r="KW816"/>
      <c r="KX816"/>
      <c r="KY816"/>
      <c r="KZ816"/>
      <c r="LA816"/>
      <c r="LB816"/>
      <c r="LC816"/>
      <c r="LD816"/>
      <c r="LE816"/>
      <c r="LF816"/>
      <c r="LG816"/>
      <c r="LH816"/>
      <c r="LI816"/>
      <c r="LJ816"/>
      <c r="LK816"/>
      <c r="LL816"/>
      <c r="LM816"/>
      <c r="LN816"/>
      <c r="LO816"/>
      <c r="LP816"/>
      <c r="LQ816"/>
      <c r="LR816"/>
      <c r="LS816"/>
      <c r="LT816"/>
      <c r="LU816"/>
      <c r="LV816"/>
      <c r="LW816"/>
      <c r="LX816"/>
      <c r="LY816"/>
      <c r="LZ816"/>
      <c r="MA816"/>
      <c r="MB816"/>
      <c r="MC816"/>
      <c r="MD816"/>
      <c r="ME816"/>
      <c r="MF816"/>
      <c r="MG816"/>
      <c r="MH816"/>
      <c r="MI816"/>
      <c r="MJ816"/>
      <c r="MK816"/>
      <c r="ML816"/>
      <c r="MM816"/>
      <c r="MN816"/>
      <c r="MO816"/>
      <c r="MP816"/>
      <c r="MQ816"/>
      <c r="MR816"/>
      <c r="MS816"/>
      <c r="MT816"/>
      <c r="MU816"/>
      <c r="MV816"/>
      <c r="MW816"/>
      <c r="MX816"/>
      <c r="MY816"/>
      <c r="MZ816"/>
      <c r="NA816"/>
      <c r="NB816"/>
      <c r="NC816"/>
      <c r="ND816"/>
      <c r="NE816"/>
      <c r="NF816"/>
      <c r="NG816"/>
      <c r="NH816"/>
      <c r="NI816"/>
      <c r="NJ816"/>
      <c r="NK816"/>
      <c r="NL816"/>
      <c r="NM816"/>
      <c r="NN816"/>
      <c r="NO816"/>
      <c r="NP816"/>
      <c r="NQ816"/>
      <c r="NR816"/>
      <c r="NS816"/>
      <c r="NT816"/>
      <c r="NU816"/>
      <c r="NV816"/>
      <c r="NW816"/>
      <c r="NX816"/>
      <c r="NY816"/>
      <c r="NZ816"/>
      <c r="OA816"/>
      <c r="OB816"/>
      <c r="OC816"/>
      <c r="OD816"/>
      <c r="OE816"/>
      <c r="OF816"/>
      <c r="OG816"/>
      <c r="OH816"/>
      <c r="OI816"/>
      <c r="OJ816"/>
      <c r="OK816"/>
      <c r="OL816"/>
      <c r="OM816"/>
      <c r="ON816"/>
      <c r="OO816"/>
      <c r="OP816"/>
      <c r="OQ816"/>
      <c r="OR816"/>
      <c r="OS816"/>
      <c r="OT816"/>
      <c r="OU816"/>
      <c r="OV816"/>
      <c r="OW816"/>
      <c r="OX816"/>
      <c r="OY816"/>
      <c r="OZ816"/>
      <c r="PA816"/>
      <c r="PB816"/>
      <c r="PC816"/>
      <c r="PD816"/>
      <c r="PE816"/>
      <c r="PF816"/>
      <c r="PG816"/>
      <c r="PH816"/>
      <c r="PI816"/>
      <c r="PJ816"/>
      <c r="PK816"/>
      <c r="PL816"/>
      <c r="PM816"/>
      <c r="PN816"/>
      <c r="PO816"/>
      <c r="PP816"/>
      <c r="PQ816"/>
      <c r="PR816"/>
      <c r="PS816"/>
      <c r="PT816"/>
      <c r="PU816"/>
      <c r="PV816"/>
      <c r="PW816"/>
      <c r="PX816"/>
      <c r="PY816"/>
      <c r="PZ816"/>
      <c r="QA816"/>
      <c r="QB816"/>
      <c r="QC816"/>
      <c r="QD816"/>
      <c r="QE816"/>
      <c r="QF816"/>
      <c r="QG816"/>
      <c r="QH816"/>
      <c r="QI816"/>
      <c r="QJ816"/>
      <c r="QK816"/>
      <c r="QL816"/>
      <c r="QM816"/>
      <c r="QN816"/>
      <c r="QO816"/>
      <c r="QP816"/>
      <c r="QQ816"/>
      <c r="QR816"/>
      <c r="QS816"/>
      <c r="QT816"/>
      <c r="QU816"/>
      <c r="QV816"/>
      <c r="QW816"/>
      <c r="QX816"/>
      <c r="QY816"/>
      <c r="QZ816"/>
      <c r="RA816"/>
      <c r="RB816"/>
      <c r="RC816"/>
      <c r="RD816"/>
      <c r="RE816"/>
      <c r="RF816"/>
      <c r="RG816"/>
      <c r="RH816"/>
      <c r="RI816"/>
      <c r="RJ816"/>
      <c r="RK816"/>
      <c r="RL816"/>
      <c r="RM816"/>
      <c r="RN816"/>
      <c r="RO816"/>
      <c r="RP816"/>
      <c r="RQ816"/>
      <c r="RR816"/>
      <c r="RS816"/>
      <c r="RT816"/>
      <c r="RU816"/>
      <c r="RV816"/>
      <c r="RW816"/>
      <c r="RX816"/>
      <c r="RY816"/>
      <c r="RZ816"/>
      <c r="SA816"/>
      <c r="SB816"/>
      <c r="SC816"/>
      <c r="SD816"/>
      <c r="SE816"/>
      <c r="SF816"/>
      <c r="SG816"/>
      <c r="SH816"/>
      <c r="SI816"/>
      <c r="SJ816"/>
      <c r="SK816"/>
      <c r="SL816"/>
      <c r="SM816"/>
      <c r="SN816"/>
      <c r="SO816"/>
      <c r="SP816"/>
      <c r="SQ816"/>
      <c r="SR816"/>
      <c r="SS816"/>
      <c r="ST816"/>
      <c r="SU816"/>
      <c r="SV816"/>
      <c r="SW816"/>
      <c r="SX816"/>
      <c r="SY816"/>
      <c r="SZ816"/>
      <c r="TA816"/>
      <c r="TB816"/>
      <c r="TC816"/>
      <c r="TD816"/>
      <c r="TE816"/>
      <c r="TF816"/>
      <c r="TG816"/>
      <c r="TH816"/>
      <c r="TI816"/>
      <c r="TJ816"/>
      <c r="TK816"/>
      <c r="TL816"/>
      <c r="TM816"/>
      <c r="TN816"/>
      <c r="TO816"/>
      <c r="TP816"/>
      <c r="TQ816"/>
      <c r="TR816"/>
      <c r="TS816"/>
      <c r="TT816"/>
      <c r="TU816"/>
      <c r="TV816"/>
      <c r="TW816"/>
      <c r="TX816"/>
      <c r="TY816"/>
      <c r="TZ816"/>
      <c r="UA816"/>
      <c r="UB816"/>
      <c r="UC816"/>
      <c r="UD816"/>
      <c r="UE816"/>
      <c r="UF816"/>
      <c r="UG816"/>
      <c r="UH816"/>
      <c r="UI816"/>
      <c r="UJ816"/>
      <c r="UK816"/>
      <c r="UL816"/>
      <c r="UM816"/>
      <c r="UN816"/>
      <c r="UO816"/>
      <c r="UP816"/>
      <c r="UQ816"/>
      <c r="UR816"/>
      <c r="US816"/>
      <c r="UT816"/>
      <c r="UU816"/>
      <c r="UV816"/>
      <c r="UW816"/>
      <c r="UX816"/>
      <c r="UY816"/>
      <c r="UZ816"/>
      <c r="VA816"/>
      <c r="VB816"/>
      <c r="VC816"/>
      <c r="VD816"/>
      <c r="VE816"/>
      <c r="VF816"/>
      <c r="VG816"/>
      <c r="VH816"/>
      <c r="VI816"/>
      <c r="VJ816"/>
      <c r="VK816"/>
      <c r="VL816"/>
      <c r="VM816"/>
      <c r="VN816"/>
      <c r="VO816"/>
      <c r="VP816"/>
      <c r="VQ816"/>
      <c r="VR816"/>
      <c r="VS816"/>
      <c r="VT816"/>
      <c r="VU816"/>
      <c r="VV816"/>
      <c r="VW816"/>
      <c r="VX816"/>
      <c r="VY816"/>
      <c r="VZ816"/>
      <c r="WA816"/>
      <c r="WB816"/>
      <c r="WC816"/>
      <c r="WD816"/>
      <c r="WE816"/>
      <c r="WF816"/>
      <c r="WG816"/>
      <c r="WH816"/>
      <c r="WI816"/>
      <c r="WJ816"/>
      <c r="WK816"/>
      <c r="WL816"/>
      <c r="WM816"/>
      <c r="WN816"/>
      <c r="WO816"/>
      <c r="WP816"/>
      <c r="WQ816"/>
      <c r="WR816"/>
      <c r="WS816"/>
      <c r="WT816"/>
      <c r="WU816"/>
      <c r="WV816"/>
      <c r="WW816"/>
      <c r="WX816"/>
      <c r="WY816"/>
      <c r="WZ816"/>
      <c r="XA816"/>
      <c r="XB816"/>
      <c r="XC816"/>
      <c r="XD816"/>
      <c r="XE816"/>
      <c r="XF816"/>
      <c r="XG816"/>
      <c r="XH816"/>
      <c r="XI816"/>
      <c r="XJ816"/>
      <c r="XK816"/>
      <c r="XL816"/>
      <c r="XM816"/>
      <c r="XN816"/>
      <c r="XO816"/>
      <c r="XP816"/>
      <c r="XQ816"/>
      <c r="XR816"/>
      <c r="XS816"/>
      <c r="XT816"/>
      <c r="XU816"/>
      <c r="XV816"/>
      <c r="XW816"/>
      <c r="XX816"/>
      <c r="XY816"/>
      <c r="XZ816"/>
      <c r="YA816"/>
      <c r="YB816"/>
      <c r="YC816"/>
      <c r="YD816"/>
      <c r="YE816"/>
      <c r="YF816"/>
      <c r="YG816"/>
      <c r="YH816"/>
      <c r="YI816"/>
      <c r="YJ816"/>
      <c r="YK816"/>
      <c r="YL816"/>
      <c r="YM816"/>
      <c r="YN816"/>
      <c r="YO816"/>
      <c r="YP816"/>
      <c r="YQ816"/>
      <c r="YR816"/>
      <c r="YS816"/>
      <c r="YT816"/>
      <c r="YU816"/>
      <c r="YV816"/>
      <c r="YW816"/>
      <c r="YX816"/>
      <c r="YY816"/>
      <c r="YZ816"/>
      <c r="ZA816"/>
      <c r="ZB816"/>
      <c r="ZC816"/>
      <c r="ZD816"/>
      <c r="ZE816"/>
      <c r="ZF816"/>
      <c r="ZG816"/>
      <c r="ZH816"/>
      <c r="ZI816"/>
      <c r="ZJ816"/>
      <c r="ZK816"/>
      <c r="ZL816"/>
      <c r="ZM816"/>
      <c r="ZN816"/>
      <c r="ZO816"/>
      <c r="ZP816"/>
      <c r="ZQ816"/>
      <c r="ZR816"/>
      <c r="ZS816"/>
      <c r="ZT816"/>
      <c r="ZU816"/>
      <c r="ZV816"/>
      <c r="ZW816"/>
      <c r="ZX816"/>
      <c r="ZY816"/>
      <c r="ZZ816"/>
      <c r="AAA816"/>
      <c r="AAB816"/>
      <c r="AAC816"/>
      <c r="AAD816"/>
      <c r="AAE816"/>
      <c r="AAF816"/>
      <c r="AAG816"/>
      <c r="AAH816"/>
      <c r="AAI816"/>
      <c r="AAJ816"/>
      <c r="AAK816"/>
      <c r="AAL816"/>
      <c r="AAM816"/>
      <c r="AAN816"/>
      <c r="AAO816"/>
      <c r="AAP816"/>
      <c r="AAQ816"/>
      <c r="AAR816"/>
      <c r="AAS816"/>
      <c r="AAT816"/>
      <c r="AAU816"/>
      <c r="AAV816"/>
      <c r="AAW816"/>
      <c r="AAX816"/>
      <c r="AAY816"/>
      <c r="AAZ816"/>
      <c r="ABA816"/>
      <c r="ABB816"/>
      <c r="ABC816"/>
      <c r="ABD816"/>
      <c r="ABE816"/>
      <c r="ABF816"/>
      <c r="ABG816"/>
      <c r="ABH816"/>
      <c r="ABI816"/>
      <c r="ABJ816"/>
      <c r="ABK816"/>
      <c r="ABL816"/>
      <c r="ABM816"/>
      <c r="ABN816"/>
      <c r="ABO816"/>
      <c r="ABP816"/>
      <c r="ABQ816"/>
      <c r="ABR816"/>
      <c r="ABS816"/>
      <c r="ABT816"/>
      <c r="ABU816"/>
      <c r="ABV816"/>
      <c r="ABW816"/>
      <c r="ABX816"/>
      <c r="ABY816"/>
      <c r="ABZ816"/>
      <c r="ACA816"/>
      <c r="ACB816"/>
      <c r="ACC816"/>
      <c r="ACD816"/>
      <c r="ACE816"/>
      <c r="ACF816"/>
      <c r="ACG816"/>
      <c r="ACH816"/>
      <c r="ACI816"/>
      <c r="ACJ816"/>
      <c r="ACK816"/>
      <c r="ACL816"/>
      <c r="ACM816"/>
      <c r="ACN816"/>
      <c r="ACO816"/>
      <c r="ACP816"/>
      <c r="ACQ816"/>
      <c r="ACR816"/>
      <c r="ACS816"/>
      <c r="ACT816"/>
      <c r="ACU816"/>
      <c r="ACV816"/>
      <c r="ACW816"/>
      <c r="ACX816"/>
      <c r="ACY816"/>
      <c r="ACZ816"/>
      <c r="ADA816"/>
      <c r="ADB816"/>
      <c r="ADC816"/>
      <c r="ADD816"/>
      <c r="ADE816"/>
      <c r="ADF816"/>
      <c r="ADG816"/>
      <c r="ADH816"/>
      <c r="ADI816"/>
      <c r="ADJ816"/>
      <c r="ADK816"/>
      <c r="ADL816"/>
      <c r="ADM816"/>
      <c r="ADN816"/>
      <c r="ADO816"/>
      <c r="ADP816"/>
      <c r="ADQ816"/>
      <c r="ADR816"/>
      <c r="ADS816"/>
      <c r="ADT816"/>
      <c r="ADU816"/>
      <c r="ADV816"/>
      <c r="ADW816"/>
      <c r="ADX816"/>
      <c r="ADY816"/>
      <c r="ADZ816"/>
      <c r="AEA816"/>
      <c r="AEB816"/>
      <c r="AEC816"/>
      <c r="AED816"/>
      <c r="AEE816"/>
      <c r="AEF816"/>
      <c r="AEG816"/>
      <c r="AEH816"/>
    </row>
    <row r="817" spans="1:814" s="69" customFormat="1" hidden="1" x14ac:dyDescent="0.25">
      <c r="A817"/>
      <c r="B817" s="5">
        <v>45191</v>
      </c>
      <c r="C817" t="s">
        <v>103</v>
      </c>
      <c r="D817" t="s">
        <v>0</v>
      </c>
      <c r="E817" t="s">
        <v>14</v>
      </c>
      <c r="F817" s="4" t="s">
        <v>42</v>
      </c>
      <c r="G817" t="s">
        <v>43</v>
      </c>
      <c r="H817" s="4" t="s">
        <v>44</v>
      </c>
      <c r="I817" s="4" t="s">
        <v>337</v>
      </c>
      <c r="J817" s="8">
        <v>-40</v>
      </c>
      <c r="K817" s="29">
        <v>69131</v>
      </c>
      <c r="L817" s="35">
        <f t="shared" si="57"/>
        <v>-2765240</v>
      </c>
      <c r="M817" s="104"/>
      <c r="N817"/>
      <c r="O817">
        <v>20230124</v>
      </c>
      <c r="P817" t="s">
        <v>232</v>
      </c>
      <c r="Q817"/>
      <c r="R817" t="s">
        <v>279</v>
      </c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  <c r="DE817"/>
      <c r="DF817"/>
      <c r="DG817"/>
      <c r="DH817"/>
      <c r="DI817"/>
      <c r="DJ817"/>
      <c r="DK817"/>
      <c r="DL817"/>
      <c r="DM817"/>
      <c r="DN817"/>
      <c r="DO817"/>
      <c r="DP817"/>
      <c r="DQ817"/>
      <c r="DR817"/>
      <c r="DS817"/>
      <c r="DT817"/>
      <c r="DU817"/>
      <c r="DV817"/>
      <c r="DW817"/>
      <c r="DX817"/>
      <c r="DY817"/>
      <c r="DZ817"/>
      <c r="EA817"/>
      <c r="EB817"/>
      <c r="EC817"/>
      <c r="ED817"/>
      <c r="EE817"/>
      <c r="EF817"/>
      <c r="EG817"/>
      <c r="EH817"/>
      <c r="EI817"/>
      <c r="EJ817"/>
      <c r="EK817"/>
      <c r="EL817"/>
      <c r="EM817"/>
      <c r="EN817"/>
      <c r="EO817"/>
      <c r="EP817"/>
      <c r="EQ817"/>
      <c r="ER817"/>
      <c r="ES817"/>
      <c r="ET817"/>
      <c r="EU817"/>
      <c r="EV817"/>
      <c r="EW817"/>
      <c r="EX817"/>
      <c r="EY817"/>
      <c r="EZ817"/>
      <c r="FA817"/>
      <c r="FB817"/>
      <c r="FC817"/>
      <c r="FD817"/>
      <c r="FE817"/>
      <c r="FF817"/>
      <c r="FG817"/>
      <c r="FH817"/>
      <c r="FI817"/>
      <c r="FJ817"/>
      <c r="FK817"/>
      <c r="FL817"/>
      <c r="FM817"/>
      <c r="FN817"/>
      <c r="FO817"/>
      <c r="FP817"/>
      <c r="FQ817"/>
      <c r="FR817"/>
      <c r="FS817"/>
      <c r="FT817"/>
      <c r="FU817"/>
      <c r="FV817"/>
      <c r="FW817"/>
      <c r="FX817"/>
      <c r="FY817"/>
      <c r="FZ817"/>
      <c r="GA817"/>
      <c r="GB817"/>
      <c r="GC817"/>
      <c r="GD817"/>
      <c r="GE817"/>
      <c r="GF817"/>
      <c r="GG817"/>
      <c r="GH817"/>
      <c r="GI817"/>
      <c r="GJ817"/>
      <c r="GK817"/>
      <c r="GL817"/>
      <c r="GM817"/>
      <c r="GN817"/>
      <c r="GO817"/>
      <c r="GP817"/>
      <c r="GQ817"/>
      <c r="GR817"/>
      <c r="GS817"/>
      <c r="GT817"/>
      <c r="GU817"/>
      <c r="GV817"/>
      <c r="GW817"/>
      <c r="GX817"/>
      <c r="GY817"/>
      <c r="GZ817"/>
      <c r="HA817"/>
      <c r="HB817"/>
      <c r="HC817"/>
      <c r="HD817"/>
      <c r="HE817"/>
      <c r="HF817"/>
      <c r="HG817"/>
      <c r="HH817"/>
      <c r="HI817"/>
      <c r="HJ817"/>
      <c r="HK817"/>
      <c r="HL817"/>
      <c r="HM817"/>
      <c r="HN817"/>
      <c r="HO817"/>
      <c r="HP817"/>
      <c r="HQ817"/>
      <c r="HR817"/>
      <c r="HS817"/>
      <c r="HT817"/>
      <c r="HU817"/>
      <c r="HV817"/>
      <c r="HW817"/>
      <c r="HX817"/>
      <c r="HY817"/>
      <c r="HZ817"/>
      <c r="IA817"/>
      <c r="IB817"/>
      <c r="IC817"/>
      <c r="ID817"/>
      <c r="IE817"/>
      <c r="IF817"/>
      <c r="IG817"/>
      <c r="IH817"/>
      <c r="II817"/>
      <c r="IJ817"/>
      <c r="IK817"/>
      <c r="IL817"/>
      <c r="IM817"/>
      <c r="IN817"/>
      <c r="IO817"/>
      <c r="IP817"/>
      <c r="IQ817"/>
      <c r="IR817"/>
      <c r="IS817"/>
      <c r="IT817"/>
      <c r="IU817"/>
      <c r="IV817"/>
      <c r="IW817"/>
      <c r="IX817"/>
      <c r="IY817"/>
      <c r="IZ817"/>
      <c r="JA817"/>
      <c r="JB817"/>
      <c r="JC817"/>
      <c r="JD817"/>
      <c r="JE817"/>
      <c r="JF817"/>
      <c r="JG817"/>
      <c r="JH817"/>
      <c r="JI817"/>
      <c r="JJ817"/>
      <c r="JK817"/>
      <c r="JL817"/>
      <c r="JM817"/>
      <c r="JN817"/>
      <c r="JO817"/>
      <c r="JP817"/>
      <c r="JQ817"/>
      <c r="JR817"/>
      <c r="JS817"/>
      <c r="JT817"/>
      <c r="JU817"/>
      <c r="JV817"/>
      <c r="JW817"/>
      <c r="JX817"/>
      <c r="JY817"/>
      <c r="JZ817"/>
      <c r="KA817"/>
      <c r="KB817"/>
      <c r="KC817"/>
      <c r="KD817"/>
      <c r="KE817"/>
      <c r="KF817"/>
      <c r="KG817"/>
      <c r="KH817"/>
      <c r="KI817"/>
      <c r="KJ817"/>
      <c r="KK817"/>
      <c r="KL817"/>
      <c r="KM817"/>
      <c r="KN817"/>
      <c r="KO817"/>
      <c r="KP817"/>
      <c r="KQ817"/>
      <c r="KR817"/>
      <c r="KS817"/>
      <c r="KT817"/>
      <c r="KU817"/>
      <c r="KV817"/>
      <c r="KW817"/>
      <c r="KX817"/>
      <c r="KY817"/>
      <c r="KZ817"/>
      <c r="LA817"/>
      <c r="LB817"/>
      <c r="LC817"/>
      <c r="LD817"/>
      <c r="LE817"/>
      <c r="LF817"/>
      <c r="LG817"/>
      <c r="LH817"/>
      <c r="LI817"/>
      <c r="LJ817"/>
      <c r="LK817"/>
      <c r="LL817"/>
      <c r="LM817"/>
      <c r="LN817"/>
      <c r="LO817"/>
      <c r="LP817"/>
      <c r="LQ817"/>
      <c r="LR817"/>
      <c r="LS817"/>
      <c r="LT817"/>
      <c r="LU817"/>
      <c r="LV817"/>
      <c r="LW817"/>
      <c r="LX817"/>
      <c r="LY817"/>
      <c r="LZ817"/>
      <c r="MA817"/>
      <c r="MB817"/>
      <c r="MC817"/>
      <c r="MD817"/>
      <c r="ME817"/>
      <c r="MF817"/>
      <c r="MG817"/>
      <c r="MH817"/>
      <c r="MI817"/>
      <c r="MJ817"/>
      <c r="MK817"/>
      <c r="ML817"/>
      <c r="MM817"/>
      <c r="MN817"/>
      <c r="MO817"/>
      <c r="MP817"/>
      <c r="MQ817"/>
      <c r="MR817"/>
      <c r="MS817"/>
      <c r="MT817"/>
      <c r="MU817"/>
      <c r="MV817"/>
      <c r="MW817"/>
      <c r="MX817"/>
      <c r="MY817"/>
      <c r="MZ817"/>
      <c r="NA817"/>
      <c r="NB817"/>
      <c r="NC817"/>
      <c r="ND817"/>
      <c r="NE817"/>
      <c r="NF817"/>
      <c r="NG817"/>
      <c r="NH817"/>
      <c r="NI817"/>
      <c r="NJ817"/>
      <c r="NK817"/>
      <c r="NL817"/>
      <c r="NM817"/>
      <c r="NN817"/>
      <c r="NO817"/>
      <c r="NP817"/>
      <c r="NQ817"/>
      <c r="NR817"/>
      <c r="NS817"/>
      <c r="NT817"/>
      <c r="NU817"/>
      <c r="NV817"/>
      <c r="NW817"/>
      <c r="NX817"/>
      <c r="NY817"/>
      <c r="NZ817"/>
      <c r="OA817"/>
      <c r="OB817"/>
      <c r="OC817"/>
      <c r="OD817"/>
      <c r="OE817"/>
      <c r="OF817"/>
      <c r="OG817"/>
      <c r="OH817"/>
      <c r="OI817"/>
      <c r="OJ817"/>
      <c r="OK817"/>
      <c r="OL817"/>
      <c r="OM817"/>
      <c r="ON817"/>
      <c r="OO817"/>
      <c r="OP817"/>
      <c r="OQ817"/>
      <c r="OR817"/>
      <c r="OS817"/>
      <c r="OT817"/>
      <c r="OU817"/>
      <c r="OV817"/>
      <c r="OW817"/>
      <c r="OX817"/>
      <c r="OY817"/>
      <c r="OZ817"/>
      <c r="PA817"/>
      <c r="PB817"/>
      <c r="PC817"/>
      <c r="PD817"/>
      <c r="PE817"/>
      <c r="PF817"/>
      <c r="PG817"/>
      <c r="PH817"/>
      <c r="PI817"/>
      <c r="PJ817"/>
      <c r="PK817"/>
      <c r="PL817"/>
      <c r="PM817"/>
      <c r="PN817"/>
      <c r="PO817"/>
      <c r="PP817"/>
      <c r="PQ817"/>
      <c r="PR817"/>
      <c r="PS817"/>
      <c r="PT817"/>
      <c r="PU817"/>
      <c r="PV817"/>
      <c r="PW817"/>
      <c r="PX817"/>
      <c r="PY817"/>
      <c r="PZ817"/>
      <c r="QA817"/>
      <c r="QB817"/>
      <c r="QC817"/>
      <c r="QD817"/>
      <c r="QE817"/>
      <c r="QF817"/>
      <c r="QG817"/>
      <c r="QH817"/>
      <c r="QI817"/>
      <c r="QJ817"/>
      <c r="QK817"/>
      <c r="QL817"/>
      <c r="QM817"/>
      <c r="QN817"/>
      <c r="QO817"/>
      <c r="QP817"/>
      <c r="QQ817"/>
      <c r="QR817"/>
      <c r="QS817"/>
      <c r="QT817"/>
      <c r="QU817"/>
      <c r="QV817"/>
      <c r="QW817"/>
      <c r="QX817"/>
      <c r="QY817"/>
      <c r="QZ817"/>
      <c r="RA817"/>
      <c r="RB817"/>
      <c r="RC817"/>
      <c r="RD817"/>
      <c r="RE817"/>
      <c r="RF817"/>
      <c r="RG817"/>
      <c r="RH817"/>
      <c r="RI817"/>
      <c r="RJ817"/>
      <c r="RK817"/>
      <c r="RL817"/>
      <c r="RM817"/>
      <c r="RN817"/>
      <c r="RO817"/>
      <c r="RP817"/>
      <c r="RQ817"/>
      <c r="RR817"/>
      <c r="RS817"/>
      <c r="RT817"/>
      <c r="RU817"/>
      <c r="RV817"/>
      <c r="RW817"/>
      <c r="RX817"/>
      <c r="RY817"/>
      <c r="RZ817"/>
      <c r="SA817"/>
      <c r="SB817"/>
      <c r="SC817"/>
      <c r="SD817"/>
      <c r="SE817"/>
      <c r="SF817"/>
      <c r="SG817"/>
      <c r="SH817"/>
      <c r="SI817"/>
      <c r="SJ817"/>
      <c r="SK817"/>
      <c r="SL817"/>
      <c r="SM817"/>
      <c r="SN817"/>
      <c r="SO817"/>
      <c r="SP817"/>
      <c r="SQ817"/>
      <c r="SR817"/>
      <c r="SS817"/>
      <c r="ST817"/>
      <c r="SU817"/>
      <c r="SV817"/>
      <c r="SW817"/>
      <c r="SX817"/>
      <c r="SY817"/>
      <c r="SZ817"/>
      <c r="TA817"/>
      <c r="TB817"/>
      <c r="TC817"/>
      <c r="TD817"/>
      <c r="TE817"/>
      <c r="TF817"/>
      <c r="TG817"/>
      <c r="TH817"/>
      <c r="TI817"/>
      <c r="TJ817"/>
      <c r="TK817"/>
      <c r="TL817"/>
      <c r="TM817"/>
      <c r="TN817"/>
      <c r="TO817"/>
      <c r="TP817"/>
      <c r="TQ817"/>
      <c r="TR817"/>
      <c r="TS817"/>
      <c r="TT817"/>
      <c r="TU817"/>
      <c r="TV817"/>
      <c r="TW817"/>
      <c r="TX817"/>
      <c r="TY817"/>
      <c r="TZ817"/>
      <c r="UA817"/>
      <c r="UB817"/>
      <c r="UC817"/>
      <c r="UD817"/>
      <c r="UE817"/>
      <c r="UF817"/>
      <c r="UG817"/>
      <c r="UH817"/>
      <c r="UI817"/>
      <c r="UJ817"/>
      <c r="UK817"/>
      <c r="UL817"/>
      <c r="UM817"/>
      <c r="UN817"/>
      <c r="UO817"/>
      <c r="UP817"/>
      <c r="UQ817"/>
      <c r="UR817"/>
      <c r="US817"/>
      <c r="UT817"/>
      <c r="UU817"/>
      <c r="UV817"/>
      <c r="UW817"/>
      <c r="UX817"/>
      <c r="UY817"/>
      <c r="UZ817"/>
      <c r="VA817"/>
      <c r="VB817"/>
      <c r="VC817"/>
      <c r="VD817"/>
      <c r="VE817"/>
      <c r="VF817"/>
      <c r="VG817"/>
      <c r="VH817"/>
      <c r="VI817"/>
      <c r="VJ817"/>
      <c r="VK817"/>
      <c r="VL817"/>
      <c r="VM817"/>
      <c r="VN817"/>
      <c r="VO817"/>
      <c r="VP817"/>
      <c r="VQ817"/>
      <c r="VR817"/>
      <c r="VS817"/>
      <c r="VT817"/>
      <c r="VU817"/>
      <c r="VV817"/>
      <c r="VW817"/>
      <c r="VX817"/>
      <c r="VY817"/>
      <c r="VZ817"/>
      <c r="WA817"/>
      <c r="WB817"/>
      <c r="WC817"/>
      <c r="WD817"/>
      <c r="WE817"/>
      <c r="WF817"/>
      <c r="WG817"/>
      <c r="WH817"/>
      <c r="WI817"/>
      <c r="WJ817"/>
      <c r="WK817"/>
      <c r="WL817"/>
      <c r="WM817"/>
      <c r="WN817"/>
      <c r="WO817"/>
      <c r="WP817"/>
      <c r="WQ817"/>
      <c r="WR817"/>
      <c r="WS817"/>
      <c r="WT817"/>
      <c r="WU817"/>
      <c r="WV817"/>
      <c r="WW817"/>
      <c r="WX817"/>
      <c r="WY817"/>
      <c r="WZ817"/>
      <c r="XA817"/>
      <c r="XB817"/>
      <c r="XC817"/>
      <c r="XD817"/>
      <c r="XE817"/>
      <c r="XF817"/>
      <c r="XG817"/>
      <c r="XH817"/>
      <c r="XI817"/>
      <c r="XJ817"/>
      <c r="XK817"/>
      <c r="XL817"/>
      <c r="XM817"/>
      <c r="XN817"/>
      <c r="XO817"/>
      <c r="XP817"/>
      <c r="XQ817"/>
      <c r="XR817"/>
      <c r="XS817"/>
      <c r="XT817"/>
      <c r="XU817"/>
      <c r="XV817"/>
      <c r="XW817"/>
      <c r="XX817"/>
      <c r="XY817"/>
      <c r="XZ817"/>
      <c r="YA817"/>
      <c r="YB817"/>
      <c r="YC817"/>
      <c r="YD817"/>
      <c r="YE817"/>
      <c r="YF817"/>
      <c r="YG817"/>
      <c r="YH817"/>
      <c r="YI817"/>
      <c r="YJ817"/>
      <c r="YK817"/>
      <c r="YL817"/>
      <c r="YM817"/>
      <c r="YN817"/>
      <c r="YO817"/>
      <c r="YP817"/>
      <c r="YQ817"/>
      <c r="YR817"/>
      <c r="YS817"/>
      <c r="YT817"/>
      <c r="YU817"/>
      <c r="YV817"/>
      <c r="YW817"/>
      <c r="YX817"/>
      <c r="YY817"/>
      <c r="YZ817"/>
      <c r="ZA817"/>
      <c r="ZB817"/>
      <c r="ZC817"/>
      <c r="ZD817"/>
      <c r="ZE817"/>
      <c r="ZF817"/>
      <c r="ZG817"/>
      <c r="ZH817"/>
      <c r="ZI817"/>
      <c r="ZJ817"/>
      <c r="ZK817"/>
      <c r="ZL817"/>
      <c r="ZM817"/>
      <c r="ZN817"/>
      <c r="ZO817"/>
      <c r="ZP817"/>
      <c r="ZQ817"/>
      <c r="ZR817"/>
      <c r="ZS817"/>
      <c r="ZT817"/>
      <c r="ZU817"/>
      <c r="ZV817"/>
      <c r="ZW817"/>
      <c r="ZX817"/>
      <c r="ZY817"/>
      <c r="ZZ817"/>
      <c r="AAA817"/>
      <c r="AAB817"/>
      <c r="AAC817"/>
      <c r="AAD817"/>
      <c r="AAE817"/>
      <c r="AAF817"/>
      <c r="AAG817"/>
      <c r="AAH817"/>
      <c r="AAI817"/>
      <c r="AAJ817"/>
      <c r="AAK817"/>
      <c r="AAL817"/>
      <c r="AAM817"/>
      <c r="AAN817"/>
      <c r="AAO817"/>
      <c r="AAP817"/>
      <c r="AAQ817"/>
      <c r="AAR817"/>
      <c r="AAS817"/>
      <c r="AAT817"/>
      <c r="AAU817"/>
      <c r="AAV817"/>
      <c r="AAW817"/>
      <c r="AAX817"/>
      <c r="AAY817"/>
      <c r="AAZ817"/>
      <c r="ABA817"/>
      <c r="ABB817"/>
      <c r="ABC817"/>
      <c r="ABD817"/>
      <c r="ABE817"/>
      <c r="ABF817"/>
      <c r="ABG817"/>
      <c r="ABH817"/>
      <c r="ABI817"/>
      <c r="ABJ817"/>
      <c r="ABK817"/>
      <c r="ABL817"/>
      <c r="ABM817"/>
      <c r="ABN817"/>
      <c r="ABO817"/>
      <c r="ABP817"/>
      <c r="ABQ817"/>
      <c r="ABR817"/>
      <c r="ABS817"/>
      <c r="ABT817"/>
      <c r="ABU817"/>
      <c r="ABV817"/>
      <c r="ABW817"/>
      <c r="ABX817"/>
      <c r="ABY817"/>
      <c r="ABZ817"/>
      <c r="ACA817"/>
      <c r="ACB817"/>
      <c r="ACC817"/>
      <c r="ACD817"/>
      <c r="ACE817"/>
      <c r="ACF817"/>
      <c r="ACG817"/>
      <c r="ACH817"/>
      <c r="ACI817"/>
      <c r="ACJ817"/>
      <c r="ACK817"/>
      <c r="ACL817"/>
      <c r="ACM817"/>
      <c r="ACN817"/>
      <c r="ACO817"/>
      <c r="ACP817"/>
      <c r="ACQ817"/>
      <c r="ACR817"/>
      <c r="ACS817"/>
      <c r="ACT817"/>
      <c r="ACU817"/>
      <c r="ACV817"/>
      <c r="ACW817"/>
      <c r="ACX817"/>
      <c r="ACY817"/>
      <c r="ACZ817"/>
      <c r="ADA817"/>
      <c r="ADB817"/>
      <c r="ADC817"/>
      <c r="ADD817"/>
      <c r="ADE817"/>
      <c r="ADF817"/>
      <c r="ADG817"/>
      <c r="ADH817"/>
      <c r="ADI817"/>
      <c r="ADJ817"/>
      <c r="ADK817"/>
      <c r="ADL817"/>
      <c r="ADM817"/>
      <c r="ADN817"/>
      <c r="ADO817"/>
      <c r="ADP817"/>
      <c r="ADQ817"/>
      <c r="ADR817"/>
      <c r="ADS817"/>
      <c r="ADT817"/>
      <c r="ADU817"/>
      <c r="ADV817"/>
      <c r="ADW817"/>
      <c r="ADX817"/>
      <c r="ADY817"/>
      <c r="ADZ817"/>
      <c r="AEA817"/>
      <c r="AEB817"/>
      <c r="AEC817"/>
      <c r="AED817"/>
      <c r="AEE817"/>
      <c r="AEF817"/>
      <c r="AEG817"/>
      <c r="AEH817"/>
    </row>
    <row r="818" spans="1:814" hidden="1" x14ac:dyDescent="0.25">
      <c r="B818" s="5">
        <v>45264</v>
      </c>
      <c r="C818" t="s">
        <v>63</v>
      </c>
      <c r="D818" t="s">
        <v>0</v>
      </c>
      <c r="E818" t="s">
        <v>14</v>
      </c>
      <c r="F818" s="4" t="s">
        <v>42</v>
      </c>
      <c r="G818" t="s">
        <v>43</v>
      </c>
      <c r="H818" s="4" t="s">
        <v>44</v>
      </c>
      <c r="I818" s="4" t="s">
        <v>404</v>
      </c>
      <c r="J818" s="8">
        <v>100</v>
      </c>
      <c r="K818" s="122">
        <v>14.268493150684932</v>
      </c>
      <c r="L818" s="35">
        <f>+J818*K818</f>
        <v>1426.8493150684933</v>
      </c>
      <c r="M818" s="104" t="s">
        <v>527</v>
      </c>
      <c r="N818" t="s">
        <v>398</v>
      </c>
      <c r="O818"/>
    </row>
    <row r="819" spans="1:814" hidden="1" x14ac:dyDescent="0.25">
      <c r="B819" s="5">
        <v>45264</v>
      </c>
      <c r="C819" t="s">
        <v>63</v>
      </c>
      <c r="D819" t="s">
        <v>0</v>
      </c>
      <c r="E819" t="s">
        <v>14</v>
      </c>
      <c r="F819" s="4" t="s">
        <v>42</v>
      </c>
      <c r="G819" t="s">
        <v>43</v>
      </c>
      <c r="H819" s="4" t="s">
        <v>44</v>
      </c>
      <c r="I819" s="4" t="s">
        <v>402</v>
      </c>
      <c r="J819" s="8">
        <v>100</v>
      </c>
      <c r="K819" s="122">
        <v>14.268493150684932</v>
      </c>
      <c r="L819" s="35">
        <f>+J819*K819</f>
        <v>1426.8493150684933</v>
      </c>
      <c r="M819" s="104" t="s">
        <v>527</v>
      </c>
      <c r="N819" t="s">
        <v>398</v>
      </c>
      <c r="O819"/>
    </row>
    <row r="820" spans="1:814" s="69" customFormat="1" hidden="1" x14ac:dyDescent="0.25">
      <c r="B820" s="68">
        <v>45264</v>
      </c>
      <c r="C820" s="69" t="s">
        <v>63</v>
      </c>
      <c r="D820" s="69" t="s">
        <v>0</v>
      </c>
      <c r="E820" s="69" t="s">
        <v>14</v>
      </c>
      <c r="F820" s="70" t="s">
        <v>48</v>
      </c>
      <c r="G820" s="69" t="s">
        <v>49</v>
      </c>
      <c r="H820" s="70" t="s">
        <v>50</v>
      </c>
      <c r="I820" s="70" t="s">
        <v>399</v>
      </c>
      <c r="J820" s="71">
        <v>14</v>
      </c>
      <c r="K820" s="119">
        <v>14.268493150684932</v>
      </c>
      <c r="L820" s="73">
        <f t="shared" si="57"/>
        <v>199.75890410958905</v>
      </c>
      <c r="M820" s="107" t="s">
        <v>527</v>
      </c>
      <c r="N820" s="69" t="s">
        <v>398</v>
      </c>
    </row>
    <row r="821" spans="1:814" s="69" customFormat="1" hidden="1" x14ac:dyDescent="0.25">
      <c r="B821" s="68">
        <v>45264</v>
      </c>
      <c r="C821" s="69" t="s">
        <v>63</v>
      </c>
      <c r="D821" s="69" t="s">
        <v>0</v>
      </c>
      <c r="E821" s="69" t="s">
        <v>14</v>
      </c>
      <c r="F821" s="70" t="s">
        <v>48</v>
      </c>
      <c r="G821" s="69" t="s">
        <v>49</v>
      </c>
      <c r="H821" s="70" t="s">
        <v>50</v>
      </c>
      <c r="I821" s="70" t="s">
        <v>351</v>
      </c>
      <c r="J821" s="71">
        <v>6</v>
      </c>
      <c r="K821" s="119">
        <v>14.268493150684932</v>
      </c>
      <c r="L821" s="73">
        <f t="shared" si="57"/>
        <v>85.610958904109594</v>
      </c>
      <c r="M821" s="107" t="s">
        <v>527</v>
      </c>
      <c r="N821" s="69" t="s">
        <v>398</v>
      </c>
    </row>
    <row r="822" spans="1:814" s="69" customFormat="1" hidden="1" x14ac:dyDescent="0.25">
      <c r="B822" s="68">
        <v>45264</v>
      </c>
      <c r="C822" s="69" t="s">
        <v>63</v>
      </c>
      <c r="D822" s="69" t="s">
        <v>0</v>
      </c>
      <c r="E822" s="69" t="s">
        <v>14</v>
      </c>
      <c r="F822" s="70" t="s">
        <v>48</v>
      </c>
      <c r="G822" s="69" t="s">
        <v>49</v>
      </c>
      <c r="H822" s="70" t="s">
        <v>50</v>
      </c>
      <c r="I822" s="70" t="s">
        <v>338</v>
      </c>
      <c r="J822" s="71">
        <v>1</v>
      </c>
      <c r="K822" s="119">
        <v>14.268493150684932</v>
      </c>
      <c r="L822" s="73">
        <f t="shared" si="57"/>
        <v>14.268493150684932</v>
      </c>
      <c r="M822" s="107" t="s">
        <v>527</v>
      </c>
      <c r="N822" s="69" t="s">
        <v>398</v>
      </c>
    </row>
    <row r="823" spans="1:814" s="69" customFormat="1" hidden="1" x14ac:dyDescent="0.25">
      <c r="B823" s="68">
        <v>45264</v>
      </c>
      <c r="C823" s="69" t="s">
        <v>63</v>
      </c>
      <c r="D823" s="69" t="s">
        <v>0</v>
      </c>
      <c r="E823" s="69" t="s">
        <v>14</v>
      </c>
      <c r="F823" s="70" t="s">
        <v>54</v>
      </c>
      <c r="G823" s="69" t="s">
        <v>55</v>
      </c>
      <c r="H823" s="70" t="s">
        <v>56</v>
      </c>
      <c r="I823" s="70" t="s">
        <v>405</v>
      </c>
      <c r="J823" s="71">
        <v>97</v>
      </c>
      <c r="K823" s="119">
        <v>18.345205479452055</v>
      </c>
      <c r="L823" s="73">
        <f t="shared" si="57"/>
        <v>1779.4849315068493</v>
      </c>
      <c r="M823" s="107" t="s">
        <v>527</v>
      </c>
      <c r="N823" s="69" t="s">
        <v>398</v>
      </c>
    </row>
    <row r="824" spans="1:814" s="69" customFormat="1" hidden="1" x14ac:dyDescent="0.25">
      <c r="B824" s="68">
        <v>45264</v>
      </c>
      <c r="C824" s="69" t="s">
        <v>63</v>
      </c>
      <c r="D824" s="69" t="s">
        <v>0</v>
      </c>
      <c r="E824" s="69" t="s">
        <v>14</v>
      </c>
      <c r="F824" s="70" t="s">
        <v>58</v>
      </c>
      <c r="G824" s="69" t="s">
        <v>59</v>
      </c>
      <c r="H824" s="70" t="s">
        <v>60</v>
      </c>
      <c r="I824" s="70" t="s">
        <v>629</v>
      </c>
      <c r="J824" s="71">
        <v>36</v>
      </c>
      <c r="K824" s="119">
        <v>18.345205479452055</v>
      </c>
      <c r="L824" s="73">
        <f t="shared" si="57"/>
        <v>660.42739726027401</v>
      </c>
      <c r="M824" s="107" t="s">
        <v>527</v>
      </c>
      <c r="N824" s="69" t="s">
        <v>398</v>
      </c>
    </row>
    <row r="825" spans="1:814" s="69" customFormat="1" hidden="1" x14ac:dyDescent="0.25">
      <c r="B825" s="68">
        <v>45264</v>
      </c>
      <c r="C825" s="69" t="s">
        <v>63</v>
      </c>
      <c r="D825" s="69" t="s">
        <v>0</v>
      </c>
      <c r="E825" s="69" t="s">
        <v>14</v>
      </c>
      <c r="F825" s="70" t="s">
        <v>58</v>
      </c>
      <c r="G825" s="69" t="s">
        <v>59</v>
      </c>
      <c r="H825" s="70" t="s">
        <v>60</v>
      </c>
      <c r="I825" s="70" t="s">
        <v>584</v>
      </c>
      <c r="J825" s="71">
        <v>26</v>
      </c>
      <c r="K825" s="119">
        <v>18.345205479452055</v>
      </c>
      <c r="L825" s="73">
        <f t="shared" si="57"/>
        <v>476.97534246575344</v>
      </c>
      <c r="M825" s="107" t="s">
        <v>527</v>
      </c>
      <c r="N825" s="69" t="s">
        <v>398</v>
      </c>
    </row>
    <row r="826" spans="1:814" hidden="1" x14ac:dyDescent="0.25">
      <c r="B826" s="5">
        <v>45264</v>
      </c>
      <c r="C826" t="s">
        <v>169</v>
      </c>
      <c r="D826" t="s">
        <v>0</v>
      </c>
      <c r="E826" t="s">
        <v>66</v>
      </c>
      <c r="F826" s="4" t="s">
        <v>78</v>
      </c>
      <c r="G826" t="s">
        <v>79</v>
      </c>
      <c r="H826" s="4" t="s">
        <v>80</v>
      </c>
      <c r="I826" s="4" t="s">
        <v>305</v>
      </c>
      <c r="J826" s="8">
        <v>-2</v>
      </c>
      <c r="K826" s="29">
        <v>51750</v>
      </c>
      <c r="L826" s="17">
        <f t="shared" si="57"/>
        <v>-103500</v>
      </c>
      <c r="O826"/>
      <c r="P826" t="s">
        <v>385</v>
      </c>
    </row>
    <row r="827" spans="1:814" hidden="1" x14ac:dyDescent="0.25">
      <c r="B827" s="5">
        <v>45265</v>
      </c>
      <c r="C827" t="s">
        <v>169</v>
      </c>
      <c r="D827" t="s">
        <v>0</v>
      </c>
      <c r="E827" t="s">
        <v>66</v>
      </c>
      <c r="F827" s="4" t="s">
        <v>78</v>
      </c>
      <c r="G827" t="s">
        <v>79</v>
      </c>
      <c r="H827" s="4" t="s">
        <v>80</v>
      </c>
      <c r="I827" s="4" t="s">
        <v>305</v>
      </c>
      <c r="J827" s="8">
        <v>-2</v>
      </c>
      <c r="K827" s="152">
        <v>51750</v>
      </c>
      <c r="L827" s="17">
        <f t="shared" si="57"/>
        <v>-103500</v>
      </c>
      <c r="O827"/>
      <c r="P827" t="s">
        <v>385</v>
      </c>
    </row>
    <row r="828" spans="1:814" hidden="1" x14ac:dyDescent="0.25">
      <c r="B828" s="5">
        <v>45271</v>
      </c>
      <c r="C828" t="s">
        <v>169</v>
      </c>
      <c r="D828" t="s">
        <v>0</v>
      </c>
      <c r="E828" t="s">
        <v>66</v>
      </c>
      <c r="F828" s="4" t="s">
        <v>249</v>
      </c>
      <c r="G828" t="s">
        <v>355</v>
      </c>
      <c r="H828" s="4" t="s">
        <v>266</v>
      </c>
      <c r="I828" s="4" t="s">
        <v>362</v>
      </c>
      <c r="J828" s="8">
        <v>-4</v>
      </c>
      <c r="K828" s="29">
        <f>67500*0.9</f>
        <v>60750</v>
      </c>
      <c r="L828" s="35">
        <f t="shared" si="57"/>
        <v>-243000</v>
      </c>
      <c r="M828" s="104"/>
      <c r="O828"/>
      <c r="P828" t="s">
        <v>386</v>
      </c>
    </row>
    <row r="829" spans="1:814" hidden="1" x14ac:dyDescent="0.25">
      <c r="B829" s="5">
        <v>45271</v>
      </c>
      <c r="C829" t="s">
        <v>169</v>
      </c>
      <c r="D829" t="s">
        <v>0</v>
      </c>
      <c r="E829" t="s">
        <v>66</v>
      </c>
      <c r="F829" s="4" t="s">
        <v>251</v>
      </c>
      <c r="G829" t="s">
        <v>356</v>
      </c>
      <c r="H829" s="4" t="s">
        <v>267</v>
      </c>
      <c r="I829" s="4" t="s">
        <v>363</v>
      </c>
      <c r="J829" s="8">
        <v>-4</v>
      </c>
      <c r="K829" s="29">
        <f>67500*0.9</f>
        <v>60750</v>
      </c>
      <c r="L829" s="35">
        <f t="shared" si="57"/>
        <v>-243000</v>
      </c>
      <c r="M829" s="104"/>
      <c r="O829"/>
      <c r="P829" t="s">
        <v>386</v>
      </c>
    </row>
    <row r="830" spans="1:814" hidden="1" x14ac:dyDescent="0.25">
      <c r="B830" s="5">
        <v>45271</v>
      </c>
      <c r="C830" t="s">
        <v>103</v>
      </c>
      <c r="D830" t="s">
        <v>0</v>
      </c>
      <c r="E830" t="s">
        <v>66</v>
      </c>
      <c r="F830" s="4" t="s">
        <v>249</v>
      </c>
      <c r="G830" t="s">
        <v>355</v>
      </c>
      <c r="H830" s="4" t="s">
        <v>266</v>
      </c>
      <c r="I830" s="4" t="s">
        <v>362</v>
      </c>
      <c r="J830" s="8">
        <v>-10</v>
      </c>
      <c r="K830" s="29">
        <f>67500*0.9</f>
        <v>60750</v>
      </c>
      <c r="L830" s="35">
        <f t="shared" si="57"/>
        <v>-607500</v>
      </c>
      <c r="M830" s="104"/>
      <c r="O830">
        <v>20230175</v>
      </c>
      <c r="P830" t="s">
        <v>397</v>
      </c>
      <c r="R830" t="s">
        <v>138</v>
      </c>
    </row>
    <row r="831" spans="1:814" hidden="1" x14ac:dyDescent="0.25">
      <c r="B831" s="5">
        <v>45271</v>
      </c>
      <c r="C831" t="s">
        <v>169</v>
      </c>
      <c r="D831" t="s">
        <v>0</v>
      </c>
      <c r="E831" t="s">
        <v>66</v>
      </c>
      <c r="F831" s="4" t="s">
        <v>249</v>
      </c>
      <c r="G831" t="s">
        <v>355</v>
      </c>
      <c r="H831" s="4" t="s">
        <v>266</v>
      </c>
      <c r="I831" s="4" t="s">
        <v>362</v>
      </c>
      <c r="J831" s="8">
        <v>-1</v>
      </c>
      <c r="K831" s="29">
        <f>67500*0.9</f>
        <v>60750</v>
      </c>
      <c r="L831" s="35">
        <f t="shared" si="57"/>
        <v>-60750</v>
      </c>
      <c r="M831" s="104"/>
      <c r="O831">
        <v>20230175</v>
      </c>
      <c r="P831" t="s">
        <v>397</v>
      </c>
    </row>
    <row r="832" spans="1:814" hidden="1" x14ac:dyDescent="0.25">
      <c r="B832" s="5">
        <v>45205</v>
      </c>
      <c r="C832" t="s">
        <v>103</v>
      </c>
      <c r="D832" t="s">
        <v>0</v>
      </c>
      <c r="E832" t="s">
        <v>14</v>
      </c>
      <c r="F832" s="4" t="s">
        <v>42</v>
      </c>
      <c r="G832" t="s">
        <v>43</v>
      </c>
      <c r="H832" s="4" t="s">
        <v>44</v>
      </c>
      <c r="I832" s="4" t="s">
        <v>337</v>
      </c>
      <c r="J832" s="8">
        <v>-9</v>
      </c>
      <c r="K832" s="29">
        <v>69131</v>
      </c>
      <c r="L832" s="35">
        <f t="shared" si="57"/>
        <v>-622179</v>
      </c>
      <c r="M832" s="104"/>
      <c r="O832">
        <v>20230130</v>
      </c>
      <c r="P832" t="s">
        <v>136</v>
      </c>
      <c r="R832" t="s">
        <v>279</v>
      </c>
    </row>
    <row r="833" spans="2:18" hidden="1" x14ac:dyDescent="0.25">
      <c r="B833" s="5">
        <v>45264</v>
      </c>
      <c r="C833" t="s">
        <v>169</v>
      </c>
      <c r="D833" t="s">
        <v>0</v>
      </c>
      <c r="E833" t="s">
        <v>66</v>
      </c>
      <c r="F833" s="4" t="s">
        <v>139</v>
      </c>
      <c r="G833" t="s">
        <v>140</v>
      </c>
      <c r="H833" s="4" t="s">
        <v>141</v>
      </c>
      <c r="I833" s="4" t="s">
        <v>159</v>
      </c>
      <c r="J833" s="8">
        <v>-1</v>
      </c>
      <c r="K833" s="29">
        <f>57500*0.9</f>
        <v>51750</v>
      </c>
      <c r="L833" s="17">
        <f t="shared" si="57"/>
        <v>-51750</v>
      </c>
      <c r="O833"/>
      <c r="P833" t="s">
        <v>436</v>
      </c>
    </row>
    <row r="834" spans="2:18" hidden="1" x14ac:dyDescent="0.25">
      <c r="B834" s="5">
        <v>45271</v>
      </c>
      <c r="C834" t="s">
        <v>103</v>
      </c>
      <c r="D834" t="s">
        <v>0</v>
      </c>
      <c r="E834" t="s">
        <v>14</v>
      </c>
      <c r="F834" s="4" t="s">
        <v>54</v>
      </c>
      <c r="G834" t="s">
        <v>55</v>
      </c>
      <c r="H834" s="4" t="s">
        <v>56</v>
      </c>
      <c r="I834" s="4" t="s">
        <v>408</v>
      </c>
      <c r="J834" s="8">
        <v>-10</v>
      </c>
      <c r="K834" s="29">
        <v>88882</v>
      </c>
      <c r="L834" s="35">
        <f t="shared" si="57"/>
        <v>-888820</v>
      </c>
      <c r="M834" s="104" t="s">
        <v>529</v>
      </c>
      <c r="O834">
        <v>20230177</v>
      </c>
      <c r="P834" t="s">
        <v>136</v>
      </c>
      <c r="R834" t="s">
        <v>279</v>
      </c>
    </row>
    <row r="835" spans="2:18" hidden="1" x14ac:dyDescent="0.25">
      <c r="B835" s="5">
        <v>45271</v>
      </c>
      <c r="C835" t="s">
        <v>103</v>
      </c>
      <c r="D835" t="s">
        <v>0</v>
      </c>
      <c r="E835" t="s">
        <v>14</v>
      </c>
      <c r="F835" s="4" t="s">
        <v>54</v>
      </c>
      <c r="G835" t="s">
        <v>55</v>
      </c>
      <c r="H835" s="4" t="s">
        <v>56</v>
      </c>
      <c r="I835" s="4" t="s">
        <v>405</v>
      </c>
      <c r="J835" s="8">
        <v>-5</v>
      </c>
      <c r="K835" s="121">
        <v>18.345205479452055</v>
      </c>
      <c r="L835" s="17">
        <f t="shared" si="57"/>
        <v>-91.726027397260282</v>
      </c>
      <c r="M835" s="102" t="s">
        <v>527</v>
      </c>
      <c r="O835">
        <v>20230177</v>
      </c>
      <c r="P835" t="s">
        <v>136</v>
      </c>
      <c r="R835" t="s">
        <v>279</v>
      </c>
    </row>
    <row r="836" spans="2:18" hidden="1" x14ac:dyDescent="0.25">
      <c r="B836" s="5">
        <v>45271</v>
      </c>
      <c r="C836" t="s">
        <v>103</v>
      </c>
      <c r="D836" t="s">
        <v>0</v>
      </c>
      <c r="E836" t="s">
        <v>14</v>
      </c>
      <c r="F836" s="4" t="s">
        <v>25</v>
      </c>
      <c r="G836" t="s">
        <v>26</v>
      </c>
      <c r="H836" s="4" t="s">
        <v>27</v>
      </c>
      <c r="I836" s="4" t="s">
        <v>333</v>
      </c>
      <c r="J836" s="8">
        <v>-5</v>
      </c>
      <c r="K836" s="29">
        <v>69131</v>
      </c>
      <c r="L836" s="35">
        <f t="shared" si="57"/>
        <v>-345655</v>
      </c>
      <c r="M836" s="104"/>
      <c r="O836">
        <v>20230177</v>
      </c>
      <c r="P836" t="s">
        <v>136</v>
      </c>
      <c r="R836" t="s">
        <v>279</v>
      </c>
    </row>
    <row r="837" spans="2:18" hidden="1" x14ac:dyDescent="0.25">
      <c r="B837" s="5">
        <v>45271</v>
      </c>
      <c r="C837" t="s">
        <v>103</v>
      </c>
      <c r="D837" t="s">
        <v>0</v>
      </c>
      <c r="E837" t="s">
        <v>14</v>
      </c>
      <c r="F837" s="4" t="s">
        <v>58</v>
      </c>
      <c r="G837" t="s">
        <v>59</v>
      </c>
      <c r="H837" s="4" t="s">
        <v>60</v>
      </c>
      <c r="I837" s="4" t="s">
        <v>341</v>
      </c>
      <c r="J837" s="8">
        <v>-6</v>
      </c>
      <c r="K837" s="29">
        <v>75398.578723404251</v>
      </c>
      <c r="L837" s="35">
        <f t="shared" si="57"/>
        <v>-452391.47234042548</v>
      </c>
      <c r="M837" s="104"/>
      <c r="O837">
        <v>20230177</v>
      </c>
      <c r="P837" t="s">
        <v>136</v>
      </c>
      <c r="R837" t="s">
        <v>279</v>
      </c>
    </row>
    <row r="838" spans="2:18" hidden="1" x14ac:dyDescent="0.25">
      <c r="B838" s="5">
        <v>45271</v>
      </c>
      <c r="C838" t="s">
        <v>103</v>
      </c>
      <c r="D838" t="s">
        <v>0</v>
      </c>
      <c r="E838" t="s">
        <v>14</v>
      </c>
      <c r="F838" s="3" t="s">
        <v>42</v>
      </c>
      <c r="G838" t="s">
        <v>43</v>
      </c>
      <c r="H838" s="4" t="s">
        <v>80</v>
      </c>
      <c r="I838" s="4" t="s">
        <v>404</v>
      </c>
      <c r="J838" s="8">
        <v>-20</v>
      </c>
      <c r="K838" s="121">
        <v>14.268493150684932</v>
      </c>
      <c r="L838" s="17">
        <f t="shared" si="57"/>
        <v>-285.36986301369865</v>
      </c>
      <c r="M838" s="102" t="s">
        <v>527</v>
      </c>
      <c r="O838">
        <v>20230176</v>
      </c>
      <c r="P838" t="s">
        <v>136</v>
      </c>
      <c r="R838" t="s">
        <v>279</v>
      </c>
    </row>
    <row r="839" spans="2:18" hidden="1" x14ac:dyDescent="0.25">
      <c r="B839" s="5">
        <v>45280</v>
      </c>
      <c r="C839" t="s">
        <v>103</v>
      </c>
      <c r="D839" t="s">
        <v>4</v>
      </c>
      <c r="E839" t="s">
        <v>14</v>
      </c>
      <c r="F839" s="4">
        <v>3348235</v>
      </c>
      <c r="G839" t="s">
        <v>207</v>
      </c>
      <c r="H839" s="4" t="s">
        <v>208</v>
      </c>
      <c r="J839" s="8">
        <v>-10</v>
      </c>
      <c r="K839" s="79">
        <v>31.311787072243344</v>
      </c>
      <c r="L839" s="17">
        <f t="shared" si="57"/>
        <v>-313.11787072243345</v>
      </c>
      <c r="M839" s="104"/>
      <c r="O839">
        <v>20230186</v>
      </c>
      <c r="P839" t="s">
        <v>227</v>
      </c>
      <c r="R839" t="s">
        <v>138</v>
      </c>
    </row>
    <row r="840" spans="2:18" hidden="1" x14ac:dyDescent="0.25">
      <c r="B840" s="5">
        <v>45280</v>
      </c>
      <c r="C840" t="s">
        <v>103</v>
      </c>
      <c r="D840" t="s">
        <v>4</v>
      </c>
      <c r="E840" t="s">
        <v>14</v>
      </c>
      <c r="F840" s="4">
        <v>3318225</v>
      </c>
      <c r="G840" t="s">
        <v>148</v>
      </c>
      <c r="H840" s="4" t="s">
        <v>148</v>
      </c>
      <c r="J840" s="8">
        <v>-10</v>
      </c>
      <c r="K840" s="29">
        <v>206486.49600000001</v>
      </c>
      <c r="L840" s="35">
        <f t="shared" si="57"/>
        <v>-2064864.9600000002</v>
      </c>
      <c r="M840" s="104" t="s">
        <v>529</v>
      </c>
      <c r="O840">
        <v>20230186</v>
      </c>
      <c r="P840" t="s">
        <v>227</v>
      </c>
      <c r="R840" t="s">
        <v>138</v>
      </c>
    </row>
    <row r="841" spans="2:18" hidden="1" x14ac:dyDescent="0.25">
      <c r="B841" s="5">
        <v>45280</v>
      </c>
      <c r="C841" t="s">
        <v>121</v>
      </c>
      <c r="D841" t="s">
        <v>0</v>
      </c>
      <c r="E841" t="s">
        <v>66</v>
      </c>
      <c r="F841" s="4" t="s">
        <v>71</v>
      </c>
      <c r="G841" t="s">
        <v>72</v>
      </c>
      <c r="H841" s="4" t="s">
        <v>27</v>
      </c>
      <c r="I841" s="4" t="s">
        <v>219</v>
      </c>
      <c r="J841" s="8">
        <v>2</v>
      </c>
      <c r="K841" s="29">
        <f>57500*0.9</f>
        <v>51750</v>
      </c>
      <c r="L841" s="17">
        <f t="shared" ref="L841:L857" si="58">+J841*K841</f>
        <v>103500</v>
      </c>
      <c r="O841"/>
      <c r="P841" t="s">
        <v>349</v>
      </c>
      <c r="Q841" t="s">
        <v>346</v>
      </c>
    </row>
    <row r="842" spans="2:18" hidden="1" x14ac:dyDescent="0.25">
      <c r="B842" s="5">
        <v>45280</v>
      </c>
      <c r="C842" t="s">
        <v>121</v>
      </c>
      <c r="D842" t="s">
        <v>0</v>
      </c>
      <c r="E842" t="s">
        <v>66</v>
      </c>
      <c r="F842" s="4" t="s">
        <v>71</v>
      </c>
      <c r="G842" t="s">
        <v>72</v>
      </c>
      <c r="H842" s="4" t="s">
        <v>27</v>
      </c>
      <c r="I842" s="4" t="s">
        <v>389</v>
      </c>
      <c r="J842" s="8">
        <v>2</v>
      </c>
      <c r="K842" s="29">
        <f>57500*0.9</f>
        <v>51750</v>
      </c>
      <c r="L842" s="17">
        <f t="shared" si="58"/>
        <v>103500</v>
      </c>
      <c r="O842"/>
      <c r="P842" t="s">
        <v>349</v>
      </c>
      <c r="Q842" t="s">
        <v>346</v>
      </c>
    </row>
    <row r="843" spans="2:18" hidden="1" x14ac:dyDescent="0.25">
      <c r="B843" s="5">
        <v>45280</v>
      </c>
      <c r="C843" t="s">
        <v>121</v>
      </c>
      <c r="D843" t="s">
        <v>0</v>
      </c>
      <c r="E843" t="s">
        <v>66</v>
      </c>
      <c r="F843" s="4" t="s">
        <v>75</v>
      </c>
      <c r="G843" t="s">
        <v>76</v>
      </c>
      <c r="H843" s="4" t="s">
        <v>37</v>
      </c>
      <c r="I843" s="4" t="s">
        <v>390</v>
      </c>
      <c r="J843" s="8">
        <v>2</v>
      </c>
      <c r="K843" s="29">
        <f>57500*0.9</f>
        <v>51750</v>
      </c>
      <c r="L843" s="17">
        <f t="shared" si="58"/>
        <v>103500</v>
      </c>
      <c r="O843"/>
      <c r="P843" t="s">
        <v>349</v>
      </c>
      <c r="Q843" t="s">
        <v>346</v>
      </c>
    </row>
    <row r="844" spans="2:18" s="109" customFormat="1" hidden="1" x14ac:dyDescent="0.25">
      <c r="B844" s="110">
        <v>45264</v>
      </c>
      <c r="C844" s="109" t="s">
        <v>63</v>
      </c>
      <c r="D844" s="109" t="s">
        <v>0</v>
      </c>
      <c r="E844" s="109" t="s">
        <v>14</v>
      </c>
      <c r="F844" s="158" t="s">
        <v>39</v>
      </c>
      <c r="G844" s="109" t="s">
        <v>40</v>
      </c>
      <c r="H844" s="111" t="s">
        <v>41</v>
      </c>
      <c r="I844" s="111" t="s">
        <v>403</v>
      </c>
      <c r="J844" s="112">
        <v>40</v>
      </c>
      <c r="K844" s="159">
        <v>14.268493150684932</v>
      </c>
      <c r="L844" s="114">
        <f t="shared" si="58"/>
        <v>570.7397260273973</v>
      </c>
      <c r="M844" s="115" t="s">
        <v>527</v>
      </c>
      <c r="N844" s="109" t="s">
        <v>398</v>
      </c>
    </row>
    <row r="845" spans="2:18" hidden="1" x14ac:dyDescent="0.25">
      <c r="B845" s="5">
        <v>45280</v>
      </c>
      <c r="C845" t="s">
        <v>121</v>
      </c>
      <c r="D845" t="s">
        <v>0</v>
      </c>
      <c r="E845" t="s">
        <v>66</v>
      </c>
      <c r="F845" s="4" t="s">
        <v>82</v>
      </c>
      <c r="G845" t="s">
        <v>200</v>
      </c>
      <c r="H845" s="4" t="s">
        <v>84</v>
      </c>
      <c r="I845" s="4" t="s">
        <v>205</v>
      </c>
      <c r="J845" s="8">
        <v>2</v>
      </c>
      <c r="K845" s="29">
        <f>57500*0.9</f>
        <v>51750</v>
      </c>
      <c r="L845" s="17">
        <f t="shared" si="58"/>
        <v>103500</v>
      </c>
      <c r="O845"/>
      <c r="P845" t="s">
        <v>349</v>
      </c>
      <c r="Q845" t="s">
        <v>346</v>
      </c>
    </row>
    <row r="846" spans="2:18" hidden="1" x14ac:dyDescent="0.25">
      <c r="B846" s="5">
        <v>45280</v>
      </c>
      <c r="C846" t="s">
        <v>121</v>
      </c>
      <c r="D846" t="s">
        <v>0</v>
      </c>
      <c r="E846" t="s">
        <v>66</v>
      </c>
      <c r="F846" s="4" t="s">
        <v>78</v>
      </c>
      <c r="G846" t="s">
        <v>79</v>
      </c>
      <c r="H846" s="4" t="s">
        <v>80</v>
      </c>
      <c r="I846" s="4" t="s">
        <v>391</v>
      </c>
      <c r="J846" s="8">
        <v>2</v>
      </c>
      <c r="K846" s="29">
        <f>57500*0.9</f>
        <v>51750</v>
      </c>
      <c r="L846" s="17">
        <f t="shared" si="58"/>
        <v>103500</v>
      </c>
      <c r="O846"/>
      <c r="P846" t="s">
        <v>349</v>
      </c>
      <c r="Q846" t="s">
        <v>346</v>
      </c>
    </row>
    <row r="847" spans="2:18" hidden="1" x14ac:dyDescent="0.25">
      <c r="B847" s="5">
        <v>45264</v>
      </c>
      <c r="C847" t="s">
        <v>169</v>
      </c>
      <c r="D847" t="s">
        <v>0</v>
      </c>
      <c r="E847" t="s">
        <v>66</v>
      </c>
      <c r="F847" s="4" t="s">
        <v>78</v>
      </c>
      <c r="G847" t="s">
        <v>79</v>
      </c>
      <c r="H847" s="4" t="s">
        <v>80</v>
      </c>
      <c r="I847" s="4" t="s">
        <v>305</v>
      </c>
      <c r="J847" s="8">
        <v>-2</v>
      </c>
      <c r="K847" s="29">
        <v>51750</v>
      </c>
      <c r="L847" s="17">
        <f t="shared" si="58"/>
        <v>-103500</v>
      </c>
      <c r="O847"/>
      <c r="P847" t="s">
        <v>436</v>
      </c>
    </row>
    <row r="848" spans="2:18" hidden="1" x14ac:dyDescent="0.25">
      <c r="B848" s="5">
        <v>45280</v>
      </c>
      <c r="C848" t="s">
        <v>121</v>
      </c>
      <c r="D848" t="s">
        <v>0</v>
      </c>
      <c r="E848" t="s">
        <v>66</v>
      </c>
      <c r="F848" s="4" t="s">
        <v>86</v>
      </c>
      <c r="G848" t="s">
        <v>87</v>
      </c>
      <c r="H848" s="4" t="s">
        <v>50</v>
      </c>
      <c r="I848" s="4" t="s">
        <v>164</v>
      </c>
      <c r="J848" s="8">
        <v>2</v>
      </c>
      <c r="K848" s="29">
        <f>57500*0.9</f>
        <v>51750</v>
      </c>
      <c r="L848" s="17">
        <f t="shared" si="58"/>
        <v>103500</v>
      </c>
      <c r="O848"/>
      <c r="P848" t="s">
        <v>349</v>
      </c>
      <c r="Q848" t="s">
        <v>346</v>
      </c>
    </row>
    <row r="849" spans="2:18" hidden="1" x14ac:dyDescent="0.25">
      <c r="B849" s="5">
        <v>45280</v>
      </c>
      <c r="C849" t="s">
        <v>121</v>
      </c>
      <c r="D849" t="s">
        <v>0</v>
      </c>
      <c r="E849" t="s">
        <v>66</v>
      </c>
      <c r="F849" s="4" t="s">
        <v>91</v>
      </c>
      <c r="G849" t="s">
        <v>92</v>
      </c>
      <c r="H849" s="4" t="s">
        <v>185</v>
      </c>
      <c r="I849" s="4" t="s">
        <v>183</v>
      </c>
      <c r="J849" s="8">
        <v>-2</v>
      </c>
      <c r="K849" s="29">
        <f>57500*0.9</f>
        <v>51750</v>
      </c>
      <c r="L849" s="17">
        <f t="shared" si="58"/>
        <v>-103500</v>
      </c>
      <c r="O849"/>
      <c r="P849" t="s">
        <v>349</v>
      </c>
      <c r="Q849" t="s">
        <v>346</v>
      </c>
    </row>
    <row r="850" spans="2:18" hidden="1" x14ac:dyDescent="0.25">
      <c r="B850" s="5">
        <v>45281</v>
      </c>
      <c r="C850" t="s">
        <v>169</v>
      </c>
      <c r="D850" t="s">
        <v>4</v>
      </c>
      <c r="E850" t="s">
        <v>66</v>
      </c>
      <c r="F850" s="4" t="s">
        <v>276</v>
      </c>
      <c r="G850" t="s">
        <v>275</v>
      </c>
      <c r="H850" s="4" t="s">
        <v>148</v>
      </c>
      <c r="J850" s="8">
        <v>-1</v>
      </c>
      <c r="K850" s="29">
        <v>83600</v>
      </c>
      <c r="L850" s="17">
        <f t="shared" si="58"/>
        <v>-83600</v>
      </c>
      <c r="O850"/>
      <c r="P850" t="s">
        <v>386</v>
      </c>
    </row>
    <row r="851" spans="2:18" hidden="1" x14ac:dyDescent="0.25">
      <c r="B851" s="5">
        <v>45302</v>
      </c>
      <c r="C851" t="s">
        <v>103</v>
      </c>
      <c r="D851" t="s">
        <v>4</v>
      </c>
      <c r="E851" t="s">
        <v>14</v>
      </c>
      <c r="F851" s="4">
        <v>3308050</v>
      </c>
      <c r="G851" t="s">
        <v>137</v>
      </c>
      <c r="H851" s="4" t="s">
        <v>137</v>
      </c>
      <c r="I851" s="4" t="s">
        <v>138</v>
      </c>
      <c r="J851" s="8">
        <v>-2</v>
      </c>
      <c r="K851" s="48">
        <v>505243.49166666658</v>
      </c>
      <c r="L851" s="35">
        <f t="shared" si="58"/>
        <v>-1010486.9833333332</v>
      </c>
      <c r="M851" s="104" t="s">
        <v>529</v>
      </c>
      <c r="O851" s="54" t="s">
        <v>409</v>
      </c>
      <c r="P851" t="s">
        <v>136</v>
      </c>
    </row>
    <row r="852" spans="2:18" hidden="1" x14ac:dyDescent="0.25">
      <c r="B852" s="5">
        <v>45302</v>
      </c>
      <c r="C852" t="s">
        <v>103</v>
      </c>
      <c r="D852" t="s">
        <v>4</v>
      </c>
      <c r="E852" t="s">
        <v>14</v>
      </c>
      <c r="F852" s="4">
        <v>3318235</v>
      </c>
      <c r="G852" t="s">
        <v>209</v>
      </c>
      <c r="H852" s="4" t="s">
        <v>107</v>
      </c>
      <c r="I852" s="4" t="s">
        <v>138</v>
      </c>
      <c r="J852" s="8">
        <v>-2</v>
      </c>
      <c r="K852" s="29">
        <v>126823.496</v>
      </c>
      <c r="L852" s="35">
        <f t="shared" si="58"/>
        <v>-253646.992</v>
      </c>
      <c r="M852" s="104" t="s">
        <v>529</v>
      </c>
      <c r="O852" s="54" t="s">
        <v>409</v>
      </c>
      <c r="P852" t="s">
        <v>136</v>
      </c>
      <c r="R852" t="s">
        <v>279</v>
      </c>
    </row>
    <row r="853" spans="2:18" hidden="1" x14ac:dyDescent="0.25">
      <c r="B853" s="5">
        <v>45303</v>
      </c>
      <c r="C853" t="s">
        <v>169</v>
      </c>
      <c r="D853" t="s">
        <v>0</v>
      </c>
      <c r="E853" t="s">
        <v>66</v>
      </c>
      <c r="F853" s="4" t="s">
        <v>75</v>
      </c>
      <c r="G853" t="s">
        <v>76</v>
      </c>
      <c r="H853" s="4" t="s">
        <v>37</v>
      </c>
      <c r="I853" s="4" t="s">
        <v>285</v>
      </c>
      <c r="J853" s="8">
        <v>-2</v>
      </c>
      <c r="K853" s="29">
        <f>57500*0.9</f>
        <v>51750</v>
      </c>
      <c r="L853" s="35">
        <f t="shared" si="58"/>
        <v>-103500</v>
      </c>
      <c r="M853" s="104"/>
      <c r="O853"/>
      <c r="P853" t="s">
        <v>410</v>
      </c>
    </row>
    <row r="854" spans="2:18" hidden="1" x14ac:dyDescent="0.25">
      <c r="B854" s="5">
        <v>45271</v>
      </c>
      <c r="C854" t="s">
        <v>103</v>
      </c>
      <c r="D854" t="s">
        <v>0</v>
      </c>
      <c r="E854" t="s">
        <v>14</v>
      </c>
      <c r="F854" s="4" t="s">
        <v>39</v>
      </c>
      <c r="G854" t="s">
        <v>40</v>
      </c>
      <c r="H854" s="4" t="s">
        <v>41</v>
      </c>
      <c r="I854" s="4" t="s">
        <v>335</v>
      </c>
      <c r="J854" s="8">
        <v>-5</v>
      </c>
      <c r="K854" s="29">
        <v>69131</v>
      </c>
      <c r="L854" s="35">
        <f t="shared" si="58"/>
        <v>-345655</v>
      </c>
      <c r="M854" s="104"/>
      <c r="O854">
        <v>20230176</v>
      </c>
      <c r="P854" t="s">
        <v>136</v>
      </c>
      <c r="R854" t="s">
        <v>279</v>
      </c>
    </row>
    <row r="855" spans="2:18" hidden="1" x14ac:dyDescent="0.25">
      <c r="B855" s="5">
        <v>45303</v>
      </c>
      <c r="C855" t="s">
        <v>121</v>
      </c>
      <c r="D855" t="s">
        <v>0</v>
      </c>
      <c r="E855" t="s">
        <v>66</v>
      </c>
      <c r="F855" s="4" t="s">
        <v>86</v>
      </c>
      <c r="G855" t="s">
        <v>87</v>
      </c>
      <c r="H855" s="4" t="s">
        <v>50</v>
      </c>
      <c r="I855" s="4" t="s">
        <v>164</v>
      </c>
      <c r="J855" s="8">
        <v>-2</v>
      </c>
      <c r="K855" s="29">
        <f>57500*0.9</f>
        <v>51750</v>
      </c>
      <c r="L855" s="35">
        <f t="shared" si="58"/>
        <v>-103500</v>
      </c>
      <c r="M855" s="104"/>
      <c r="O855"/>
      <c r="Q855" t="s">
        <v>411</v>
      </c>
    </row>
    <row r="856" spans="2:18" hidden="1" x14ac:dyDescent="0.25">
      <c r="B856" s="5">
        <v>45306</v>
      </c>
      <c r="C856" t="s">
        <v>121</v>
      </c>
      <c r="D856" t="s">
        <v>0</v>
      </c>
      <c r="E856" t="s">
        <v>66</v>
      </c>
      <c r="F856" s="4" t="s">
        <v>86</v>
      </c>
      <c r="G856" t="s">
        <v>87</v>
      </c>
      <c r="H856" s="4" t="s">
        <v>50</v>
      </c>
      <c r="I856" s="4" t="s">
        <v>424</v>
      </c>
      <c r="J856" s="8">
        <v>2</v>
      </c>
      <c r="K856" s="29">
        <f>57500*0.9</f>
        <v>51750</v>
      </c>
      <c r="L856" s="35">
        <f t="shared" si="58"/>
        <v>103500</v>
      </c>
      <c r="M856" s="104"/>
      <c r="O856"/>
      <c r="Q856" t="s">
        <v>411</v>
      </c>
    </row>
    <row r="857" spans="2:18" hidden="1" x14ac:dyDescent="0.25">
      <c r="B857" s="5">
        <v>45280</v>
      </c>
      <c r="C857" t="s">
        <v>121</v>
      </c>
      <c r="D857" t="s">
        <v>0</v>
      </c>
      <c r="E857" t="s">
        <v>66</v>
      </c>
      <c r="F857" s="4" t="s">
        <v>139</v>
      </c>
      <c r="G857" t="s">
        <v>140</v>
      </c>
      <c r="H857" s="4" t="s">
        <v>141</v>
      </c>
      <c r="I857" s="4" t="s">
        <v>172</v>
      </c>
      <c r="J857" s="8">
        <v>2</v>
      </c>
      <c r="K857" s="29">
        <f>57500*0.9</f>
        <v>51750</v>
      </c>
      <c r="L857" s="17">
        <f t="shared" si="58"/>
        <v>103500</v>
      </c>
      <c r="O857"/>
      <c r="P857" t="s">
        <v>349</v>
      </c>
      <c r="Q857" t="s">
        <v>346</v>
      </c>
    </row>
    <row r="858" spans="2:18" hidden="1" x14ac:dyDescent="0.25">
      <c r="B858" s="5">
        <v>45307</v>
      </c>
      <c r="C858" t="s">
        <v>103</v>
      </c>
      <c r="D858" t="s">
        <v>0</v>
      </c>
      <c r="E858" t="s">
        <v>14</v>
      </c>
      <c r="F858" s="4" t="s">
        <v>289</v>
      </c>
      <c r="G858" t="s">
        <v>15</v>
      </c>
      <c r="H858" s="4" t="s">
        <v>16</v>
      </c>
      <c r="I858" s="4" t="s">
        <v>18</v>
      </c>
      <c r="J858" s="8">
        <v>-3</v>
      </c>
      <c r="K858" s="29">
        <v>73331</v>
      </c>
      <c r="L858" s="17">
        <v>2199930</v>
      </c>
      <c r="O858" s="54">
        <v>20240009</v>
      </c>
      <c r="P858" t="s">
        <v>413</v>
      </c>
    </row>
    <row r="859" spans="2:18" hidden="1" x14ac:dyDescent="0.25">
      <c r="B859" s="5">
        <v>45307</v>
      </c>
      <c r="C859" t="s">
        <v>103</v>
      </c>
      <c r="D859" t="s">
        <v>0</v>
      </c>
      <c r="E859" t="s">
        <v>66</v>
      </c>
      <c r="F859" s="4" t="s">
        <v>78</v>
      </c>
      <c r="G859" t="s">
        <v>79</v>
      </c>
      <c r="H859" s="4" t="s">
        <v>80</v>
      </c>
      <c r="I859" s="4" t="s">
        <v>305</v>
      </c>
      <c r="J859" s="8">
        <v>-5</v>
      </c>
      <c r="K859" s="29">
        <v>51750</v>
      </c>
      <c r="L859" s="17">
        <f>+J859*K859</f>
        <v>-258750</v>
      </c>
      <c r="O859" s="54">
        <v>20240009</v>
      </c>
      <c r="P859" t="s">
        <v>413</v>
      </c>
    </row>
    <row r="860" spans="2:18" hidden="1" x14ac:dyDescent="0.25">
      <c r="B860" s="5">
        <v>45307</v>
      </c>
      <c r="C860" t="s">
        <v>103</v>
      </c>
      <c r="D860" t="s">
        <v>0</v>
      </c>
      <c r="E860" t="s">
        <v>14</v>
      </c>
      <c r="F860" s="4" t="s">
        <v>42</v>
      </c>
      <c r="G860" t="s">
        <v>43</v>
      </c>
      <c r="H860" s="4" t="s">
        <v>44</v>
      </c>
      <c r="I860" s="4" t="s">
        <v>404</v>
      </c>
      <c r="J860" s="8">
        <v>-40</v>
      </c>
      <c r="K860" s="79">
        <v>14.268493150684932</v>
      </c>
      <c r="L860" s="17">
        <f>+J860*K860</f>
        <v>-570.7397260273973</v>
      </c>
      <c r="M860" s="102" t="s">
        <v>527</v>
      </c>
      <c r="O860" s="54">
        <v>20240009</v>
      </c>
      <c r="P860" t="s">
        <v>413</v>
      </c>
    </row>
    <row r="861" spans="2:18" hidden="1" x14ac:dyDescent="0.25">
      <c r="B861" s="5">
        <v>45307</v>
      </c>
      <c r="C861" t="s">
        <v>103</v>
      </c>
      <c r="D861" t="s">
        <v>0</v>
      </c>
      <c r="E861" t="s">
        <v>66</v>
      </c>
      <c r="F861" s="4" t="s">
        <v>71</v>
      </c>
      <c r="G861" t="s">
        <v>72</v>
      </c>
      <c r="H861" s="4" t="s">
        <v>27</v>
      </c>
      <c r="I861" s="4" t="s">
        <v>219</v>
      </c>
      <c r="J861" s="8">
        <v>-2</v>
      </c>
      <c r="K861" s="29">
        <f>57500*0.9</f>
        <v>51750</v>
      </c>
      <c r="L861" s="17">
        <f>+J861*K861</f>
        <v>-103500</v>
      </c>
      <c r="O861" s="54">
        <v>20240009</v>
      </c>
      <c r="P861" t="s">
        <v>413</v>
      </c>
    </row>
    <row r="862" spans="2:18" hidden="1" x14ac:dyDescent="0.25">
      <c r="B862" s="5">
        <v>45307</v>
      </c>
      <c r="C862" t="s">
        <v>103</v>
      </c>
      <c r="D862" t="s">
        <v>0</v>
      </c>
      <c r="E862" t="s">
        <v>66</v>
      </c>
      <c r="F862" s="4" t="s">
        <v>67</v>
      </c>
      <c r="G862" t="s">
        <v>216</v>
      </c>
      <c r="H862" s="4" t="s">
        <v>69</v>
      </c>
      <c r="I862" s="4" t="s">
        <v>222</v>
      </c>
      <c r="J862" s="8">
        <v>-6</v>
      </c>
      <c r="K862" s="29">
        <f>57500*0.9</f>
        <v>51750</v>
      </c>
      <c r="L862" s="17">
        <f>+J862*K862</f>
        <v>-310500</v>
      </c>
      <c r="O862" s="54" t="s">
        <v>414</v>
      </c>
      <c r="P862" t="s">
        <v>126</v>
      </c>
    </row>
    <row r="863" spans="2:18" hidden="1" x14ac:dyDescent="0.25">
      <c r="B863" s="5">
        <v>45307</v>
      </c>
      <c r="C863" t="s">
        <v>103</v>
      </c>
      <c r="D863" t="s">
        <v>0</v>
      </c>
      <c r="E863" t="s">
        <v>66</v>
      </c>
      <c r="F863" s="4" t="s">
        <v>71</v>
      </c>
      <c r="G863" t="s">
        <v>72</v>
      </c>
      <c r="H863" s="4" t="s">
        <v>27</v>
      </c>
      <c r="I863" s="4" t="s">
        <v>74</v>
      </c>
      <c r="J863" s="8">
        <v>-5</v>
      </c>
      <c r="K863" s="29">
        <v>51750</v>
      </c>
      <c r="L863" s="17">
        <v>258750</v>
      </c>
      <c r="O863" s="54" t="s">
        <v>414</v>
      </c>
      <c r="P863" t="s">
        <v>126</v>
      </c>
    </row>
    <row r="864" spans="2:18" hidden="1" x14ac:dyDescent="0.25">
      <c r="B864" s="5">
        <v>45307</v>
      </c>
      <c r="C864" t="s">
        <v>103</v>
      </c>
      <c r="D864" t="s">
        <v>0</v>
      </c>
      <c r="E864" t="s">
        <v>66</v>
      </c>
      <c r="F864" s="4" t="s">
        <v>71</v>
      </c>
      <c r="G864" t="s">
        <v>72</v>
      </c>
      <c r="H864" s="4" t="s">
        <v>27</v>
      </c>
      <c r="I864" s="4" t="s">
        <v>152</v>
      </c>
      <c r="J864" s="8">
        <v>-7</v>
      </c>
      <c r="K864" s="29">
        <v>51750</v>
      </c>
      <c r="L864" s="17">
        <v>465750</v>
      </c>
      <c r="O864" s="54" t="s">
        <v>414</v>
      </c>
      <c r="P864" t="s">
        <v>126</v>
      </c>
    </row>
    <row r="865" spans="2:18" hidden="1" x14ac:dyDescent="0.25">
      <c r="B865" s="5">
        <v>45307</v>
      </c>
      <c r="C865" t="s">
        <v>103</v>
      </c>
      <c r="D865" t="s">
        <v>0</v>
      </c>
      <c r="E865" t="s">
        <v>66</v>
      </c>
      <c r="F865" s="4" t="s">
        <v>71</v>
      </c>
      <c r="G865" t="s">
        <v>72</v>
      </c>
      <c r="H865" s="4" t="s">
        <v>27</v>
      </c>
      <c r="I865" s="4" t="s">
        <v>220</v>
      </c>
      <c r="J865" s="8">
        <v>-13</v>
      </c>
      <c r="K865" s="29">
        <f>57500*0.9</f>
        <v>51750</v>
      </c>
      <c r="L865" s="17">
        <f>+J865*K865</f>
        <v>-672750</v>
      </c>
      <c r="O865" s="54" t="s">
        <v>414</v>
      </c>
      <c r="P865" t="s">
        <v>126</v>
      </c>
    </row>
    <row r="866" spans="2:18" hidden="1" x14ac:dyDescent="0.25">
      <c r="B866" s="5">
        <v>45307</v>
      </c>
      <c r="C866" t="s">
        <v>103</v>
      </c>
      <c r="D866" t="s">
        <v>0</v>
      </c>
      <c r="E866" t="s">
        <v>66</v>
      </c>
      <c r="F866" s="4" t="s">
        <v>75</v>
      </c>
      <c r="G866" t="s">
        <v>76</v>
      </c>
      <c r="H866" s="4" t="s">
        <v>37</v>
      </c>
      <c r="I866" s="4" t="s">
        <v>285</v>
      </c>
      <c r="J866" s="8">
        <v>-5</v>
      </c>
      <c r="K866" s="29">
        <v>51750</v>
      </c>
      <c r="L866" s="17">
        <v>5175000</v>
      </c>
      <c r="O866" s="54" t="s">
        <v>414</v>
      </c>
      <c r="P866" t="s">
        <v>126</v>
      </c>
    </row>
    <row r="867" spans="2:18" hidden="1" x14ac:dyDescent="0.25">
      <c r="B867" s="5">
        <v>45303</v>
      </c>
      <c r="C867" t="s">
        <v>169</v>
      </c>
      <c r="D867" t="s">
        <v>0</v>
      </c>
      <c r="E867" t="s">
        <v>66</v>
      </c>
      <c r="F867" s="4" t="s">
        <v>139</v>
      </c>
      <c r="G867" t="s">
        <v>140</v>
      </c>
      <c r="H867" s="4" t="s">
        <v>141</v>
      </c>
      <c r="I867" s="4" t="s">
        <v>172</v>
      </c>
      <c r="J867" s="8">
        <v>-2</v>
      </c>
      <c r="K867" s="29">
        <f>57500*0.9</f>
        <v>51750</v>
      </c>
      <c r="L867" s="35">
        <f>+J867*K867</f>
        <v>-103500</v>
      </c>
      <c r="M867" s="104"/>
      <c r="O867"/>
      <c r="P867" t="s">
        <v>410</v>
      </c>
    </row>
    <row r="868" spans="2:18" hidden="1" x14ac:dyDescent="0.25">
      <c r="B868" s="5">
        <v>45307</v>
      </c>
      <c r="C868" t="s">
        <v>103</v>
      </c>
      <c r="D868" t="s">
        <v>0</v>
      </c>
      <c r="E868" t="s">
        <v>66</v>
      </c>
      <c r="F868" s="4" t="s">
        <v>86</v>
      </c>
      <c r="G868" t="s">
        <v>87</v>
      </c>
      <c r="H868" s="4" t="s">
        <v>184</v>
      </c>
      <c r="I868" s="4" t="s">
        <v>180</v>
      </c>
      <c r="J868" s="8">
        <v>-22</v>
      </c>
      <c r="K868" s="29">
        <v>51750</v>
      </c>
      <c r="L868" s="17">
        <v>3105000</v>
      </c>
      <c r="O868" s="54" t="s">
        <v>414</v>
      </c>
      <c r="P868" t="s">
        <v>126</v>
      </c>
    </row>
    <row r="869" spans="2:18" hidden="1" x14ac:dyDescent="0.25">
      <c r="B869" s="5">
        <v>45307</v>
      </c>
      <c r="C869" t="s">
        <v>103</v>
      </c>
      <c r="D869" t="s">
        <v>0</v>
      </c>
      <c r="E869" t="s">
        <v>66</v>
      </c>
      <c r="F869" s="4" t="s">
        <v>91</v>
      </c>
      <c r="G869" t="s">
        <v>92</v>
      </c>
      <c r="H869" s="4" t="s">
        <v>93</v>
      </c>
      <c r="I869" s="4" t="s">
        <v>360</v>
      </c>
      <c r="J869" s="8">
        <v>-7</v>
      </c>
      <c r="K869" s="29">
        <f>57500*0.9</f>
        <v>51750</v>
      </c>
      <c r="L869" s="17">
        <f>+J869*K869</f>
        <v>-362250</v>
      </c>
      <c r="O869" s="54" t="s">
        <v>414</v>
      </c>
      <c r="P869" t="s">
        <v>126</v>
      </c>
    </row>
    <row r="870" spans="2:18" hidden="1" x14ac:dyDescent="0.25">
      <c r="B870" s="5">
        <v>45310</v>
      </c>
      <c r="C870" t="s">
        <v>103</v>
      </c>
      <c r="D870" t="s">
        <v>0</v>
      </c>
      <c r="E870" t="s">
        <v>14</v>
      </c>
      <c r="F870" s="4" t="s">
        <v>25</v>
      </c>
      <c r="G870" t="s">
        <v>26</v>
      </c>
      <c r="H870" s="4" t="s">
        <v>27</v>
      </c>
      <c r="I870" s="4" t="s">
        <v>333</v>
      </c>
      <c r="J870" s="8">
        <v>-15</v>
      </c>
      <c r="K870" s="29">
        <v>69131</v>
      </c>
      <c r="L870" s="17">
        <f>+J870*K870</f>
        <v>-1036965</v>
      </c>
      <c r="M870" s="102" t="s">
        <v>529</v>
      </c>
      <c r="O870" s="54" t="s">
        <v>423</v>
      </c>
      <c r="P870" t="s">
        <v>282</v>
      </c>
    </row>
    <row r="871" spans="2:18" hidden="1" x14ac:dyDescent="0.25">
      <c r="B871" s="5">
        <v>45310</v>
      </c>
      <c r="C871" t="s">
        <v>103</v>
      </c>
      <c r="D871" t="s">
        <v>0</v>
      </c>
      <c r="E871" t="s">
        <v>14</v>
      </c>
      <c r="F871" s="4" t="s">
        <v>35</v>
      </c>
      <c r="G871" t="s">
        <v>36</v>
      </c>
      <c r="H871" s="4" t="s">
        <v>37</v>
      </c>
      <c r="I871" s="4" t="s">
        <v>334</v>
      </c>
      <c r="J871" s="8">
        <v>-15</v>
      </c>
      <c r="K871" s="29">
        <v>69131</v>
      </c>
      <c r="L871" s="17">
        <f>+J871*K871</f>
        <v>-1036965</v>
      </c>
      <c r="M871" s="102" t="s">
        <v>529</v>
      </c>
      <c r="O871" s="54" t="s">
        <v>423</v>
      </c>
      <c r="P871" t="s">
        <v>282</v>
      </c>
    </row>
    <row r="872" spans="2:18" hidden="1" x14ac:dyDescent="0.25">
      <c r="B872" s="5">
        <v>45245</v>
      </c>
      <c r="C872" t="s">
        <v>103</v>
      </c>
      <c r="D872" t="s">
        <v>0</v>
      </c>
      <c r="E872" t="s">
        <v>14</v>
      </c>
      <c r="F872" s="4" t="s">
        <v>42</v>
      </c>
      <c r="G872" t="s">
        <v>43</v>
      </c>
      <c r="H872" s="4" t="s">
        <v>44</v>
      </c>
      <c r="I872" s="4" t="s">
        <v>337</v>
      </c>
      <c r="J872" s="8">
        <v>-14</v>
      </c>
      <c r="K872" s="29">
        <v>69131</v>
      </c>
      <c r="L872" s="35">
        <f>+J872*K872</f>
        <v>-967834</v>
      </c>
      <c r="M872" s="104"/>
      <c r="O872">
        <v>20230161</v>
      </c>
      <c r="P872" t="s">
        <v>234</v>
      </c>
      <c r="R872" t="s">
        <v>280</v>
      </c>
    </row>
    <row r="873" spans="2:18" hidden="1" x14ac:dyDescent="0.25">
      <c r="B873" s="5">
        <v>45310</v>
      </c>
      <c r="C873" t="s">
        <v>103</v>
      </c>
      <c r="D873" t="s">
        <v>0</v>
      </c>
      <c r="E873" t="s">
        <v>14</v>
      </c>
      <c r="F873" s="4" t="s">
        <v>54</v>
      </c>
      <c r="G873" t="s">
        <v>55</v>
      </c>
      <c r="H873" s="4" t="s">
        <v>56</v>
      </c>
      <c r="I873" s="4" t="s">
        <v>405</v>
      </c>
      <c r="J873" s="8">
        <v>-9</v>
      </c>
      <c r="K873" s="79">
        <v>18.345205479452055</v>
      </c>
      <c r="L873" s="17">
        <f>+J873*K873</f>
        <v>-165.1068493150685</v>
      </c>
      <c r="M873" s="102" t="s">
        <v>527</v>
      </c>
      <c r="O873" s="54" t="s">
        <v>423</v>
      </c>
      <c r="P873" t="s">
        <v>282</v>
      </c>
    </row>
    <row r="874" spans="2:18" hidden="1" x14ac:dyDescent="0.25">
      <c r="B874" s="5">
        <v>45310</v>
      </c>
      <c r="C874" t="s">
        <v>103</v>
      </c>
      <c r="D874" t="s">
        <v>0</v>
      </c>
      <c r="E874" t="s">
        <v>66</v>
      </c>
      <c r="F874" s="4" t="s">
        <v>71</v>
      </c>
      <c r="G874" t="s">
        <v>72</v>
      </c>
      <c r="H874" s="4" t="s">
        <v>27</v>
      </c>
      <c r="I874" s="4" t="s">
        <v>73</v>
      </c>
      <c r="J874" s="8">
        <v>-1</v>
      </c>
      <c r="K874" s="29">
        <v>51750</v>
      </c>
      <c r="L874" s="17">
        <v>1478400</v>
      </c>
      <c r="M874" s="102" t="s">
        <v>529</v>
      </c>
      <c r="O874" s="54" t="s">
        <v>423</v>
      </c>
      <c r="P874" t="s">
        <v>282</v>
      </c>
    </row>
    <row r="875" spans="2:18" hidden="1" x14ac:dyDescent="0.25">
      <c r="B875" s="5">
        <v>45310</v>
      </c>
      <c r="C875" t="s">
        <v>103</v>
      </c>
      <c r="D875" t="s">
        <v>0</v>
      </c>
      <c r="E875" t="s">
        <v>66</v>
      </c>
      <c r="F875" s="4" t="s">
        <v>71</v>
      </c>
      <c r="G875" t="s">
        <v>72</v>
      </c>
      <c r="H875" s="4" t="s">
        <v>27</v>
      </c>
      <c r="I875" s="4" t="s">
        <v>219</v>
      </c>
      <c r="J875" s="8">
        <v>-2</v>
      </c>
      <c r="K875" s="29">
        <v>51750</v>
      </c>
      <c r="L875" s="17">
        <v>3105000</v>
      </c>
      <c r="M875" s="102" t="s">
        <v>529</v>
      </c>
      <c r="O875" s="54" t="s">
        <v>423</v>
      </c>
      <c r="P875" t="s">
        <v>282</v>
      </c>
    </row>
    <row r="876" spans="2:18" hidden="1" x14ac:dyDescent="0.25">
      <c r="B876" s="5">
        <v>45310</v>
      </c>
      <c r="C876" t="s">
        <v>103</v>
      </c>
      <c r="D876" t="s">
        <v>0</v>
      </c>
      <c r="E876" t="s">
        <v>66</v>
      </c>
      <c r="F876" s="4" t="s">
        <v>71</v>
      </c>
      <c r="G876" t="s">
        <v>72</v>
      </c>
      <c r="H876" s="4" t="s">
        <v>27</v>
      </c>
      <c r="I876" s="4" t="s">
        <v>389</v>
      </c>
      <c r="J876" s="8">
        <v>-2</v>
      </c>
      <c r="K876" s="29">
        <v>51750</v>
      </c>
      <c r="L876" s="17">
        <v>103500</v>
      </c>
      <c r="M876" s="102" t="s">
        <v>529</v>
      </c>
      <c r="O876" s="54" t="s">
        <v>423</v>
      </c>
      <c r="P876" t="s">
        <v>282</v>
      </c>
    </row>
    <row r="877" spans="2:18" hidden="1" x14ac:dyDescent="0.25">
      <c r="B877" s="5">
        <v>45310</v>
      </c>
      <c r="C877" t="s">
        <v>103</v>
      </c>
      <c r="D877" t="s">
        <v>0</v>
      </c>
      <c r="E877" t="s">
        <v>66</v>
      </c>
      <c r="F877" s="4" t="s">
        <v>75</v>
      </c>
      <c r="G877" t="s">
        <v>76</v>
      </c>
      <c r="H877" s="4" t="s">
        <v>37</v>
      </c>
      <c r="I877" s="4" t="s">
        <v>285</v>
      </c>
      <c r="J877" s="8">
        <v>-3</v>
      </c>
      <c r="K877" s="29">
        <f>57500*0.9</f>
        <v>51750</v>
      </c>
      <c r="L877" s="17">
        <f>+J877*K877</f>
        <v>-155250</v>
      </c>
      <c r="M877" s="102" t="s">
        <v>529</v>
      </c>
      <c r="O877" s="54" t="s">
        <v>423</v>
      </c>
      <c r="P877" t="s">
        <v>282</v>
      </c>
    </row>
    <row r="878" spans="2:18" hidden="1" x14ac:dyDescent="0.25">
      <c r="B878" s="5">
        <v>45310</v>
      </c>
      <c r="C878" t="s">
        <v>103</v>
      </c>
      <c r="D878" t="s">
        <v>0</v>
      </c>
      <c r="E878" t="s">
        <v>66</v>
      </c>
      <c r="F878" s="4" t="s">
        <v>75</v>
      </c>
      <c r="G878" t="s">
        <v>76</v>
      </c>
      <c r="H878" s="4" t="s">
        <v>37</v>
      </c>
      <c r="I878" s="4" t="s">
        <v>390</v>
      </c>
      <c r="J878" s="8">
        <v>-2</v>
      </c>
      <c r="K878" s="29">
        <v>51750</v>
      </c>
      <c r="L878" s="17">
        <v>103500</v>
      </c>
      <c r="M878" s="102" t="s">
        <v>529</v>
      </c>
      <c r="O878" s="54" t="s">
        <v>423</v>
      </c>
      <c r="P878" t="s">
        <v>282</v>
      </c>
    </row>
    <row r="879" spans="2:18" hidden="1" x14ac:dyDescent="0.25">
      <c r="B879" s="5">
        <v>45307</v>
      </c>
      <c r="C879" t="s">
        <v>103</v>
      </c>
      <c r="D879" t="s">
        <v>0</v>
      </c>
      <c r="E879" t="s">
        <v>14</v>
      </c>
      <c r="F879" s="4" t="s">
        <v>39</v>
      </c>
      <c r="G879" t="s">
        <v>40</v>
      </c>
      <c r="H879" s="4" t="s">
        <v>41</v>
      </c>
      <c r="I879" s="4" t="s">
        <v>335</v>
      </c>
      <c r="J879" s="8">
        <v>-11</v>
      </c>
      <c r="K879" s="29">
        <v>69131</v>
      </c>
      <c r="L879" s="35">
        <f>+J879*K879</f>
        <v>-760441</v>
      </c>
      <c r="M879" s="104" t="s">
        <v>529</v>
      </c>
      <c r="O879" s="54">
        <v>20240009</v>
      </c>
      <c r="P879" t="s">
        <v>413</v>
      </c>
    </row>
    <row r="880" spans="2:18" hidden="1" x14ac:dyDescent="0.25">
      <c r="B880" s="5">
        <v>45310</v>
      </c>
      <c r="C880" t="s">
        <v>103</v>
      </c>
      <c r="D880" t="s">
        <v>0</v>
      </c>
      <c r="E880" t="s">
        <v>66</v>
      </c>
      <c r="F880" s="4" t="s">
        <v>86</v>
      </c>
      <c r="G880" t="s">
        <v>87</v>
      </c>
      <c r="H880" s="4" t="s">
        <v>184</v>
      </c>
      <c r="I880" s="4" t="s">
        <v>180</v>
      </c>
      <c r="J880" s="8">
        <v>-3</v>
      </c>
      <c r="K880" s="29">
        <v>51750</v>
      </c>
      <c r="L880" s="17">
        <v>3105000</v>
      </c>
      <c r="M880" s="102" t="s">
        <v>529</v>
      </c>
      <c r="O880" s="54" t="s">
        <v>423</v>
      </c>
      <c r="P880" t="s">
        <v>282</v>
      </c>
    </row>
    <row r="881" spans="1:814" hidden="1" x14ac:dyDescent="0.25">
      <c r="B881" s="5">
        <v>45310</v>
      </c>
      <c r="C881" t="s">
        <v>103</v>
      </c>
      <c r="D881" t="s">
        <v>0</v>
      </c>
      <c r="E881" t="s">
        <v>66</v>
      </c>
      <c r="F881" s="4" t="s">
        <v>86</v>
      </c>
      <c r="G881" t="s">
        <v>87</v>
      </c>
      <c r="H881" s="4" t="s">
        <v>50</v>
      </c>
      <c r="I881" s="4" t="s">
        <v>424</v>
      </c>
      <c r="J881" s="8">
        <v>-2</v>
      </c>
      <c r="K881" s="29">
        <v>51750</v>
      </c>
      <c r="L881" s="17">
        <v>103500</v>
      </c>
      <c r="M881" s="102" t="s">
        <v>529</v>
      </c>
      <c r="O881" s="54" t="s">
        <v>423</v>
      </c>
      <c r="P881" t="s">
        <v>282</v>
      </c>
    </row>
    <row r="882" spans="1:814" hidden="1" x14ac:dyDescent="0.25">
      <c r="B882" s="5">
        <v>45310</v>
      </c>
      <c r="C882" t="s">
        <v>103</v>
      </c>
      <c r="D882" t="s">
        <v>0</v>
      </c>
      <c r="E882" t="s">
        <v>66</v>
      </c>
      <c r="F882" s="4" t="s">
        <v>78</v>
      </c>
      <c r="G882" t="s">
        <v>79</v>
      </c>
      <c r="H882" s="4" t="s">
        <v>80</v>
      </c>
      <c r="I882" s="4" t="s">
        <v>305</v>
      </c>
      <c r="J882" s="8">
        <v>-3</v>
      </c>
      <c r="K882" s="29">
        <v>51750</v>
      </c>
      <c r="L882" s="17">
        <v>2300000</v>
      </c>
      <c r="M882" s="102" t="s">
        <v>529</v>
      </c>
      <c r="O882" s="54" t="s">
        <v>423</v>
      </c>
      <c r="P882" t="s">
        <v>282</v>
      </c>
    </row>
    <row r="883" spans="1:814" ht="14.1" hidden="1" customHeight="1" x14ac:dyDescent="0.25">
      <c r="B883" s="5">
        <v>45310</v>
      </c>
      <c r="C883" t="s">
        <v>103</v>
      </c>
      <c r="D883" t="s">
        <v>0</v>
      </c>
      <c r="E883" t="s">
        <v>66</v>
      </c>
      <c r="F883" s="4" t="s">
        <v>78</v>
      </c>
      <c r="G883" t="s">
        <v>79</v>
      </c>
      <c r="H883" s="4" t="s">
        <v>80</v>
      </c>
      <c r="I883" s="4" t="s">
        <v>391</v>
      </c>
      <c r="J883" s="8">
        <v>-2</v>
      </c>
      <c r="K883" s="29">
        <v>51750</v>
      </c>
      <c r="L883" s="17">
        <v>103500</v>
      </c>
      <c r="M883" s="102" t="s">
        <v>529</v>
      </c>
      <c r="O883" s="54" t="s">
        <v>423</v>
      </c>
      <c r="P883" t="s">
        <v>282</v>
      </c>
    </row>
    <row r="884" spans="1:814" hidden="1" x14ac:dyDescent="0.25">
      <c r="B884" s="5">
        <v>45310</v>
      </c>
      <c r="C884" t="s">
        <v>103</v>
      </c>
      <c r="D884" t="s">
        <v>0</v>
      </c>
      <c r="E884" t="s">
        <v>14</v>
      </c>
      <c r="F884" s="4" t="s">
        <v>42</v>
      </c>
      <c r="G884" t="s">
        <v>43</v>
      </c>
      <c r="H884" s="4" t="s">
        <v>44</v>
      </c>
      <c r="I884" s="4" t="s">
        <v>404</v>
      </c>
      <c r="J884" s="8">
        <v>-15</v>
      </c>
      <c r="K884" s="79">
        <v>14.268493150684932</v>
      </c>
      <c r="L884" s="17">
        <f>+J884*K884</f>
        <v>-214.02739726027397</v>
      </c>
      <c r="M884" s="102" t="s">
        <v>527</v>
      </c>
      <c r="O884" s="54" t="s">
        <v>423</v>
      </c>
      <c r="P884" t="s">
        <v>282</v>
      </c>
    </row>
    <row r="885" spans="1:814" hidden="1" x14ac:dyDescent="0.25">
      <c r="B885" s="5">
        <v>45310</v>
      </c>
      <c r="C885" t="s">
        <v>121</v>
      </c>
      <c r="D885" t="s">
        <v>0</v>
      </c>
      <c r="E885" t="s">
        <v>66</v>
      </c>
      <c r="F885" s="4" t="s">
        <v>86</v>
      </c>
      <c r="G885" t="s">
        <v>87</v>
      </c>
      <c r="H885" s="4" t="s">
        <v>50</v>
      </c>
      <c r="I885" s="4" t="s">
        <v>382</v>
      </c>
      <c r="J885" s="8">
        <v>-45</v>
      </c>
      <c r="K885" s="29">
        <v>51750</v>
      </c>
      <c r="L885" s="17">
        <v>6727500</v>
      </c>
      <c r="Q885" t="s">
        <v>427</v>
      </c>
    </row>
    <row r="886" spans="1:814" hidden="1" x14ac:dyDescent="0.25">
      <c r="B886" s="5">
        <v>45310</v>
      </c>
      <c r="C886" t="s">
        <v>121</v>
      </c>
      <c r="D886" t="s">
        <v>0</v>
      </c>
      <c r="E886" t="s">
        <v>66</v>
      </c>
      <c r="F886" s="4" t="s">
        <v>86</v>
      </c>
      <c r="G886" t="s">
        <v>87</v>
      </c>
      <c r="H886" s="4" t="s">
        <v>184</v>
      </c>
      <c r="I886" s="4" t="s">
        <v>180</v>
      </c>
      <c r="J886" s="8">
        <v>-15</v>
      </c>
      <c r="K886" s="29">
        <v>51750</v>
      </c>
      <c r="L886" s="17">
        <v>3105000</v>
      </c>
      <c r="Q886" t="s">
        <v>427</v>
      </c>
    </row>
    <row r="887" spans="1:814" hidden="1" x14ac:dyDescent="0.25">
      <c r="B887" s="5">
        <v>45310</v>
      </c>
      <c r="C887" t="s">
        <v>103</v>
      </c>
      <c r="D887" t="s">
        <v>0</v>
      </c>
      <c r="E887" t="s">
        <v>14</v>
      </c>
      <c r="F887" s="4" t="s">
        <v>25</v>
      </c>
      <c r="G887" t="s">
        <v>26</v>
      </c>
      <c r="H887" s="4" t="s">
        <v>27</v>
      </c>
      <c r="I887" s="4" t="s">
        <v>333</v>
      </c>
      <c r="J887" s="8">
        <v>-8</v>
      </c>
      <c r="K887" s="29">
        <v>69131</v>
      </c>
      <c r="L887" s="17">
        <v>3456550</v>
      </c>
      <c r="O887" s="54" t="s">
        <v>425</v>
      </c>
      <c r="P887" t="s">
        <v>232</v>
      </c>
    </row>
    <row r="888" spans="1:814" hidden="1" x14ac:dyDescent="0.25">
      <c r="B888" s="5">
        <v>45310</v>
      </c>
      <c r="C888" t="s">
        <v>103</v>
      </c>
      <c r="D888" t="s">
        <v>0</v>
      </c>
      <c r="E888" t="s">
        <v>14</v>
      </c>
      <c r="F888" s="4" t="s">
        <v>35</v>
      </c>
      <c r="G888" t="s">
        <v>36</v>
      </c>
      <c r="H888" s="4" t="s">
        <v>37</v>
      </c>
      <c r="I888" s="4" t="s">
        <v>334</v>
      </c>
      <c r="J888" s="8">
        <v>-2</v>
      </c>
      <c r="K888" s="29">
        <v>69131</v>
      </c>
      <c r="L888" s="17">
        <v>4147860</v>
      </c>
      <c r="O888" s="54" t="s">
        <v>425</v>
      </c>
      <c r="P888" t="s">
        <v>232</v>
      </c>
    </row>
    <row r="889" spans="1:814" hidden="1" x14ac:dyDescent="0.25">
      <c r="B889" s="5">
        <v>45307</v>
      </c>
      <c r="C889" t="s">
        <v>103</v>
      </c>
      <c r="D889" t="s">
        <v>0</v>
      </c>
      <c r="E889" t="s">
        <v>66</v>
      </c>
      <c r="F889" s="4" t="s">
        <v>139</v>
      </c>
      <c r="G889" t="s">
        <v>140</v>
      </c>
      <c r="H889" s="4" t="s">
        <v>141</v>
      </c>
      <c r="I889" s="4" t="s">
        <v>158</v>
      </c>
      <c r="J889" s="8">
        <v>-10</v>
      </c>
      <c r="K889" s="29">
        <v>51750</v>
      </c>
      <c r="L889" s="17">
        <v>3105000</v>
      </c>
      <c r="O889" s="54" t="s">
        <v>414</v>
      </c>
      <c r="P889" t="s">
        <v>126</v>
      </c>
    </row>
    <row r="890" spans="1:814" hidden="1" x14ac:dyDescent="0.25">
      <c r="B890" s="5">
        <v>45310</v>
      </c>
      <c r="C890" t="s">
        <v>103</v>
      </c>
      <c r="D890" t="s">
        <v>0</v>
      </c>
      <c r="E890" t="s">
        <v>14</v>
      </c>
      <c r="F890" s="4" t="s">
        <v>46</v>
      </c>
      <c r="G890" t="s">
        <v>532</v>
      </c>
      <c r="H890" s="4" t="s">
        <v>146</v>
      </c>
      <c r="I890" s="4" t="s">
        <v>188</v>
      </c>
      <c r="J890" s="8">
        <v>-3</v>
      </c>
      <c r="K890" s="29">
        <v>104000</v>
      </c>
      <c r="L890" s="17">
        <f>+J890*K890</f>
        <v>-312000</v>
      </c>
      <c r="M890" s="102" t="s">
        <v>529</v>
      </c>
      <c r="O890" s="54" t="s">
        <v>425</v>
      </c>
      <c r="P890" t="s">
        <v>232</v>
      </c>
    </row>
    <row r="891" spans="1:814" hidden="1" x14ac:dyDescent="0.25">
      <c r="B891" s="5">
        <v>45245</v>
      </c>
      <c r="C891" t="s">
        <v>103</v>
      </c>
      <c r="D891" t="s">
        <v>0</v>
      </c>
      <c r="E891" t="s">
        <v>14</v>
      </c>
      <c r="F891" s="4" t="s">
        <v>42</v>
      </c>
      <c r="G891" t="s">
        <v>43</v>
      </c>
      <c r="H891" s="4" t="s">
        <v>44</v>
      </c>
      <c r="I891" s="4" t="s">
        <v>337</v>
      </c>
      <c r="J891" s="8">
        <v>-12</v>
      </c>
      <c r="K891" s="29">
        <v>69131</v>
      </c>
      <c r="L891" s="35">
        <f>+J891*K891</f>
        <v>-829572</v>
      </c>
      <c r="M891" s="104"/>
      <c r="O891">
        <v>20230160</v>
      </c>
      <c r="P891" t="s">
        <v>136</v>
      </c>
      <c r="R891" t="s">
        <v>279</v>
      </c>
    </row>
    <row r="892" spans="1:814" hidden="1" x14ac:dyDescent="0.25">
      <c r="B892" s="5">
        <v>45310</v>
      </c>
      <c r="C892" t="s">
        <v>103</v>
      </c>
      <c r="D892" t="s">
        <v>0</v>
      </c>
      <c r="E892" t="s">
        <v>14</v>
      </c>
      <c r="F892" s="4" t="s">
        <v>54</v>
      </c>
      <c r="G892" t="s">
        <v>55</v>
      </c>
      <c r="H892" s="4" t="s">
        <v>56</v>
      </c>
      <c r="I892" s="4" t="s">
        <v>405</v>
      </c>
      <c r="J892" s="8">
        <v>-7</v>
      </c>
      <c r="K892" s="79">
        <v>18.345205479452055</v>
      </c>
      <c r="L892" s="17">
        <f>+J892*K892</f>
        <v>-128.41643835616438</v>
      </c>
      <c r="M892" s="102" t="s">
        <v>527</v>
      </c>
      <c r="O892" s="54" t="s">
        <v>425</v>
      </c>
      <c r="P892" t="s">
        <v>232</v>
      </c>
    </row>
    <row r="893" spans="1:814" hidden="1" x14ac:dyDescent="0.25">
      <c r="B893" s="5">
        <v>45310</v>
      </c>
      <c r="C893" t="s">
        <v>103</v>
      </c>
      <c r="D893" t="s">
        <v>0</v>
      </c>
      <c r="E893" t="s">
        <v>14</v>
      </c>
      <c r="F893" s="4" t="s">
        <v>58</v>
      </c>
      <c r="G893" t="s">
        <v>59</v>
      </c>
      <c r="H893" s="4" t="s">
        <v>60</v>
      </c>
      <c r="I893" s="4" t="s">
        <v>341</v>
      </c>
      <c r="J893" s="8">
        <v>-6</v>
      </c>
      <c r="K893" s="29">
        <v>75398.578723404251</v>
      </c>
      <c r="L893" s="17">
        <v>8888200</v>
      </c>
      <c r="O893" s="54" t="s">
        <v>425</v>
      </c>
      <c r="P893" t="s">
        <v>232</v>
      </c>
    </row>
    <row r="894" spans="1:814" s="109" customFormat="1" hidden="1" x14ac:dyDescent="0.25">
      <c r="A894"/>
      <c r="B894" s="5">
        <v>45310</v>
      </c>
      <c r="C894" t="s">
        <v>103</v>
      </c>
      <c r="D894" t="s">
        <v>0</v>
      </c>
      <c r="E894" t="s">
        <v>66</v>
      </c>
      <c r="F894" s="4" t="s">
        <v>78</v>
      </c>
      <c r="G894" t="s">
        <v>79</v>
      </c>
      <c r="H894" s="4" t="s">
        <v>80</v>
      </c>
      <c r="I894" s="4" t="s">
        <v>305</v>
      </c>
      <c r="J894" s="8">
        <v>-15</v>
      </c>
      <c r="K894" s="29">
        <v>51750</v>
      </c>
      <c r="L894" s="17">
        <v>2300000</v>
      </c>
      <c r="M894" s="102"/>
      <c r="N894"/>
      <c r="O894" s="54" t="s">
        <v>425</v>
      </c>
      <c r="P894" t="s">
        <v>232</v>
      </c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/>
      <c r="DJ894"/>
      <c r="DK894"/>
      <c r="DL894"/>
      <c r="DM894"/>
      <c r="DN894"/>
      <c r="DO894"/>
      <c r="DP894"/>
      <c r="DQ894"/>
      <c r="DR894"/>
      <c r="DS894"/>
      <c r="DT894"/>
      <c r="DU894"/>
      <c r="DV894"/>
      <c r="DW894"/>
      <c r="DX894"/>
      <c r="DY894"/>
      <c r="DZ894"/>
      <c r="EA894"/>
      <c r="EB894"/>
      <c r="EC894"/>
      <c r="ED894"/>
      <c r="EE894"/>
      <c r="EF894"/>
      <c r="EG894"/>
      <c r="EH894"/>
      <c r="EI894"/>
      <c r="EJ894"/>
      <c r="EK894"/>
      <c r="EL894"/>
      <c r="EM894"/>
      <c r="EN894"/>
      <c r="EO894"/>
      <c r="EP894"/>
      <c r="EQ894"/>
      <c r="ER894"/>
      <c r="ES894"/>
      <c r="ET894"/>
      <c r="EU894"/>
      <c r="EV894"/>
      <c r="EW894"/>
      <c r="EX894"/>
      <c r="EY894"/>
      <c r="EZ894"/>
      <c r="FA894"/>
      <c r="FB894"/>
      <c r="FC894"/>
      <c r="FD894"/>
      <c r="FE894"/>
      <c r="FF894"/>
      <c r="FG894"/>
      <c r="FH894"/>
      <c r="FI894"/>
      <c r="FJ894"/>
      <c r="FK894"/>
      <c r="FL894"/>
      <c r="FM894"/>
      <c r="FN894"/>
      <c r="FO894"/>
      <c r="FP894"/>
      <c r="FQ894"/>
      <c r="FR894"/>
      <c r="FS894"/>
      <c r="FT894"/>
      <c r="FU894"/>
      <c r="FV894"/>
      <c r="FW894"/>
      <c r="FX894"/>
      <c r="FY894"/>
      <c r="FZ894"/>
      <c r="GA894"/>
      <c r="GB894"/>
      <c r="GC894"/>
      <c r="GD894"/>
      <c r="GE894"/>
      <c r="GF894"/>
      <c r="GG894"/>
      <c r="GH894"/>
      <c r="GI894"/>
      <c r="GJ894"/>
      <c r="GK894"/>
      <c r="GL894"/>
      <c r="GM894"/>
      <c r="GN894"/>
      <c r="GO894"/>
      <c r="GP894"/>
      <c r="GQ894"/>
      <c r="GR894"/>
      <c r="GS894"/>
      <c r="GT894"/>
      <c r="GU894"/>
      <c r="GV894"/>
      <c r="GW894"/>
      <c r="GX894"/>
      <c r="GY894"/>
      <c r="GZ894"/>
      <c r="HA894"/>
      <c r="HB894"/>
      <c r="HC894"/>
      <c r="HD894"/>
      <c r="HE894"/>
      <c r="HF894"/>
      <c r="HG894"/>
      <c r="HH894"/>
      <c r="HI894"/>
      <c r="HJ894"/>
      <c r="HK894"/>
      <c r="HL894"/>
      <c r="HM894"/>
      <c r="HN894"/>
      <c r="HO894"/>
      <c r="HP894"/>
      <c r="HQ894"/>
      <c r="HR894"/>
      <c r="HS894"/>
      <c r="HT894"/>
      <c r="HU894"/>
      <c r="HV894"/>
      <c r="HW894"/>
      <c r="HX894"/>
      <c r="HY894"/>
      <c r="HZ894"/>
      <c r="IA894"/>
      <c r="IB894"/>
      <c r="IC894"/>
      <c r="ID894"/>
      <c r="IE894"/>
      <c r="IF894"/>
      <c r="IG894"/>
      <c r="IH894"/>
      <c r="II894"/>
      <c r="IJ894"/>
      <c r="IK894"/>
      <c r="IL894"/>
      <c r="IM894"/>
      <c r="IN894"/>
      <c r="IO894"/>
      <c r="IP894"/>
      <c r="IQ894"/>
      <c r="IR894"/>
      <c r="IS894"/>
      <c r="IT894"/>
      <c r="IU894"/>
      <c r="IV894"/>
      <c r="IW894"/>
      <c r="IX894"/>
      <c r="IY894"/>
      <c r="IZ894"/>
      <c r="JA894"/>
      <c r="JB894"/>
      <c r="JC894"/>
      <c r="JD894"/>
      <c r="JE894"/>
      <c r="JF894"/>
      <c r="JG894"/>
      <c r="JH894"/>
      <c r="JI894"/>
      <c r="JJ894"/>
      <c r="JK894"/>
      <c r="JL894"/>
      <c r="JM894"/>
      <c r="JN894"/>
      <c r="JO894"/>
      <c r="JP894"/>
      <c r="JQ894"/>
      <c r="JR894"/>
      <c r="JS894"/>
      <c r="JT894"/>
      <c r="JU894"/>
      <c r="JV894"/>
      <c r="JW894"/>
      <c r="JX894"/>
      <c r="JY894"/>
      <c r="JZ894"/>
      <c r="KA894"/>
      <c r="KB894"/>
      <c r="KC894"/>
      <c r="KD894"/>
      <c r="KE894"/>
      <c r="KF894"/>
      <c r="KG894"/>
      <c r="KH894"/>
      <c r="KI894"/>
      <c r="KJ894"/>
      <c r="KK894"/>
      <c r="KL894"/>
      <c r="KM894"/>
      <c r="KN894"/>
      <c r="KO894"/>
      <c r="KP894"/>
      <c r="KQ894"/>
      <c r="KR894"/>
      <c r="KS894"/>
      <c r="KT894"/>
      <c r="KU894"/>
      <c r="KV894"/>
      <c r="KW894"/>
      <c r="KX894"/>
      <c r="KY894"/>
      <c r="KZ894"/>
      <c r="LA894"/>
      <c r="LB894"/>
      <c r="LC894"/>
      <c r="LD894"/>
      <c r="LE894"/>
      <c r="LF894"/>
      <c r="LG894"/>
      <c r="LH894"/>
      <c r="LI894"/>
      <c r="LJ894"/>
      <c r="LK894"/>
      <c r="LL894"/>
      <c r="LM894"/>
      <c r="LN894"/>
      <c r="LO894"/>
      <c r="LP894"/>
      <c r="LQ894"/>
      <c r="LR894"/>
      <c r="LS894"/>
      <c r="LT894"/>
      <c r="LU894"/>
      <c r="LV894"/>
      <c r="LW894"/>
      <c r="LX894"/>
      <c r="LY894"/>
      <c r="LZ894"/>
      <c r="MA894"/>
      <c r="MB894"/>
      <c r="MC894"/>
      <c r="MD894"/>
      <c r="ME894"/>
      <c r="MF894"/>
      <c r="MG894"/>
      <c r="MH894"/>
      <c r="MI894"/>
      <c r="MJ894"/>
      <c r="MK894"/>
      <c r="ML894"/>
      <c r="MM894"/>
      <c r="MN894"/>
      <c r="MO894"/>
      <c r="MP894"/>
      <c r="MQ894"/>
      <c r="MR894"/>
      <c r="MS894"/>
      <c r="MT894"/>
      <c r="MU894"/>
      <c r="MV894"/>
      <c r="MW894"/>
      <c r="MX894"/>
      <c r="MY894"/>
      <c r="MZ894"/>
      <c r="NA894"/>
      <c r="NB894"/>
      <c r="NC894"/>
      <c r="ND894"/>
      <c r="NE894"/>
      <c r="NF894"/>
      <c r="NG894"/>
      <c r="NH894"/>
      <c r="NI894"/>
      <c r="NJ894"/>
      <c r="NK894"/>
      <c r="NL894"/>
      <c r="NM894"/>
      <c r="NN894"/>
      <c r="NO894"/>
      <c r="NP894"/>
      <c r="NQ894"/>
      <c r="NR894"/>
      <c r="NS894"/>
      <c r="NT894"/>
      <c r="NU894"/>
      <c r="NV894"/>
      <c r="NW894"/>
      <c r="NX894"/>
      <c r="NY894"/>
      <c r="NZ894"/>
      <c r="OA894"/>
      <c r="OB894"/>
      <c r="OC894"/>
      <c r="OD894"/>
      <c r="OE894"/>
      <c r="OF894"/>
      <c r="OG894"/>
      <c r="OH894"/>
      <c r="OI894"/>
      <c r="OJ894"/>
      <c r="OK894"/>
      <c r="OL894"/>
      <c r="OM894"/>
      <c r="ON894"/>
      <c r="OO894"/>
      <c r="OP894"/>
      <c r="OQ894"/>
      <c r="OR894"/>
      <c r="OS894"/>
      <c r="OT894"/>
      <c r="OU894"/>
      <c r="OV894"/>
      <c r="OW894"/>
      <c r="OX894"/>
      <c r="OY894"/>
      <c r="OZ894"/>
      <c r="PA894"/>
      <c r="PB894"/>
      <c r="PC894"/>
      <c r="PD894"/>
      <c r="PE894"/>
      <c r="PF894"/>
      <c r="PG894"/>
      <c r="PH894"/>
      <c r="PI894"/>
      <c r="PJ894"/>
      <c r="PK894"/>
      <c r="PL894"/>
      <c r="PM894"/>
      <c r="PN894"/>
      <c r="PO894"/>
      <c r="PP894"/>
      <c r="PQ894"/>
      <c r="PR894"/>
      <c r="PS894"/>
      <c r="PT894"/>
      <c r="PU894"/>
      <c r="PV894"/>
      <c r="PW894"/>
      <c r="PX894"/>
      <c r="PY894"/>
      <c r="PZ894"/>
      <c r="QA894"/>
      <c r="QB894"/>
      <c r="QC894"/>
      <c r="QD894"/>
      <c r="QE894"/>
      <c r="QF894"/>
      <c r="QG894"/>
      <c r="QH894"/>
      <c r="QI894"/>
      <c r="QJ894"/>
      <c r="QK894"/>
      <c r="QL894"/>
      <c r="QM894"/>
      <c r="QN894"/>
      <c r="QO894"/>
      <c r="QP894"/>
      <c r="QQ894"/>
      <c r="QR894"/>
      <c r="QS894"/>
      <c r="QT894"/>
      <c r="QU894"/>
      <c r="QV894"/>
      <c r="QW894"/>
      <c r="QX894"/>
      <c r="QY894"/>
      <c r="QZ894"/>
      <c r="RA894"/>
      <c r="RB894"/>
      <c r="RC894"/>
      <c r="RD894"/>
      <c r="RE894"/>
      <c r="RF894"/>
      <c r="RG894"/>
      <c r="RH894"/>
      <c r="RI894"/>
      <c r="RJ894"/>
      <c r="RK894"/>
      <c r="RL894"/>
      <c r="RM894"/>
      <c r="RN894"/>
      <c r="RO894"/>
      <c r="RP894"/>
      <c r="RQ894"/>
      <c r="RR894"/>
      <c r="RS894"/>
      <c r="RT894"/>
      <c r="RU894"/>
      <c r="RV894"/>
      <c r="RW894"/>
      <c r="RX894"/>
      <c r="RY894"/>
      <c r="RZ894"/>
      <c r="SA894"/>
      <c r="SB894"/>
      <c r="SC894"/>
      <c r="SD894"/>
      <c r="SE894"/>
      <c r="SF894"/>
      <c r="SG894"/>
      <c r="SH894"/>
      <c r="SI894"/>
      <c r="SJ894"/>
      <c r="SK894"/>
      <c r="SL894"/>
      <c r="SM894"/>
      <c r="SN894"/>
      <c r="SO894"/>
      <c r="SP894"/>
      <c r="SQ894"/>
      <c r="SR894"/>
      <c r="SS894"/>
      <c r="ST894"/>
      <c r="SU894"/>
      <c r="SV894"/>
      <c r="SW894"/>
      <c r="SX894"/>
      <c r="SY894"/>
      <c r="SZ894"/>
      <c r="TA894"/>
      <c r="TB894"/>
      <c r="TC894"/>
      <c r="TD894"/>
      <c r="TE894"/>
      <c r="TF894"/>
      <c r="TG894"/>
      <c r="TH894"/>
      <c r="TI894"/>
      <c r="TJ894"/>
      <c r="TK894"/>
      <c r="TL894"/>
      <c r="TM894"/>
      <c r="TN894"/>
      <c r="TO894"/>
      <c r="TP894"/>
      <c r="TQ894"/>
      <c r="TR894"/>
      <c r="TS894"/>
      <c r="TT894"/>
      <c r="TU894"/>
      <c r="TV894"/>
      <c r="TW894"/>
      <c r="TX894"/>
      <c r="TY894"/>
      <c r="TZ894"/>
      <c r="UA894"/>
      <c r="UB894"/>
      <c r="UC894"/>
      <c r="UD894"/>
      <c r="UE894"/>
      <c r="UF894"/>
      <c r="UG894"/>
      <c r="UH894"/>
      <c r="UI894"/>
      <c r="UJ894"/>
      <c r="UK894"/>
      <c r="UL894"/>
      <c r="UM894"/>
      <c r="UN894"/>
      <c r="UO894"/>
      <c r="UP894"/>
      <c r="UQ894"/>
      <c r="UR894"/>
      <c r="US894"/>
      <c r="UT894"/>
      <c r="UU894"/>
      <c r="UV894"/>
      <c r="UW894"/>
      <c r="UX894"/>
      <c r="UY894"/>
      <c r="UZ894"/>
      <c r="VA894"/>
      <c r="VB894"/>
      <c r="VC894"/>
      <c r="VD894"/>
      <c r="VE894"/>
      <c r="VF894"/>
      <c r="VG894"/>
      <c r="VH894"/>
      <c r="VI894"/>
      <c r="VJ894"/>
      <c r="VK894"/>
      <c r="VL894"/>
      <c r="VM894"/>
      <c r="VN894"/>
      <c r="VO894"/>
      <c r="VP894"/>
      <c r="VQ894"/>
      <c r="VR894"/>
      <c r="VS894"/>
      <c r="VT894"/>
      <c r="VU894"/>
      <c r="VV894"/>
      <c r="VW894"/>
      <c r="VX894"/>
      <c r="VY894"/>
      <c r="VZ894"/>
      <c r="WA894"/>
      <c r="WB894"/>
      <c r="WC894"/>
      <c r="WD894"/>
      <c r="WE894"/>
      <c r="WF894"/>
      <c r="WG894"/>
      <c r="WH894"/>
      <c r="WI894"/>
      <c r="WJ894"/>
      <c r="WK894"/>
      <c r="WL894"/>
      <c r="WM894"/>
      <c r="WN894"/>
      <c r="WO894"/>
      <c r="WP894"/>
      <c r="WQ894"/>
      <c r="WR894"/>
      <c r="WS894"/>
      <c r="WT894"/>
      <c r="WU894"/>
      <c r="WV894"/>
      <c r="WW894"/>
      <c r="WX894"/>
      <c r="WY894"/>
      <c r="WZ894"/>
      <c r="XA894"/>
      <c r="XB894"/>
      <c r="XC894"/>
      <c r="XD894"/>
      <c r="XE894"/>
      <c r="XF894"/>
      <c r="XG894"/>
      <c r="XH894"/>
      <c r="XI894"/>
      <c r="XJ894"/>
      <c r="XK894"/>
      <c r="XL894"/>
      <c r="XM894"/>
      <c r="XN894"/>
      <c r="XO894"/>
      <c r="XP894"/>
      <c r="XQ894"/>
      <c r="XR894"/>
      <c r="XS894"/>
      <c r="XT894"/>
      <c r="XU894"/>
      <c r="XV894"/>
      <c r="XW894"/>
      <c r="XX894"/>
      <c r="XY894"/>
      <c r="XZ894"/>
      <c r="YA894"/>
      <c r="YB894"/>
      <c r="YC894"/>
      <c r="YD894"/>
      <c r="YE894"/>
      <c r="YF894"/>
      <c r="YG894"/>
      <c r="YH894"/>
      <c r="YI894"/>
      <c r="YJ894"/>
      <c r="YK894"/>
      <c r="YL894"/>
      <c r="YM894"/>
      <c r="YN894"/>
      <c r="YO894"/>
      <c r="YP894"/>
      <c r="YQ894"/>
      <c r="YR894"/>
      <c r="YS894"/>
      <c r="YT894"/>
      <c r="YU894"/>
      <c r="YV894"/>
      <c r="YW894"/>
      <c r="YX894"/>
      <c r="YY894"/>
      <c r="YZ894"/>
      <c r="ZA894"/>
      <c r="ZB894"/>
      <c r="ZC894"/>
      <c r="ZD894"/>
      <c r="ZE894"/>
      <c r="ZF894"/>
      <c r="ZG894"/>
      <c r="ZH894"/>
      <c r="ZI894"/>
      <c r="ZJ894"/>
      <c r="ZK894"/>
      <c r="ZL894"/>
      <c r="ZM894"/>
      <c r="ZN894"/>
      <c r="ZO894"/>
      <c r="ZP894"/>
      <c r="ZQ894"/>
      <c r="ZR894"/>
      <c r="ZS894"/>
      <c r="ZT894"/>
      <c r="ZU894"/>
      <c r="ZV894"/>
      <c r="ZW894"/>
      <c r="ZX894"/>
      <c r="ZY894"/>
      <c r="ZZ894"/>
      <c r="AAA894"/>
      <c r="AAB894"/>
      <c r="AAC894"/>
      <c r="AAD894"/>
      <c r="AAE894"/>
      <c r="AAF894"/>
      <c r="AAG894"/>
      <c r="AAH894"/>
      <c r="AAI894"/>
      <c r="AAJ894"/>
      <c r="AAK894"/>
      <c r="AAL894"/>
      <c r="AAM894"/>
      <c r="AAN894"/>
      <c r="AAO894"/>
      <c r="AAP894"/>
      <c r="AAQ894"/>
      <c r="AAR894"/>
      <c r="AAS894"/>
      <c r="AAT894"/>
      <c r="AAU894"/>
      <c r="AAV894"/>
      <c r="AAW894"/>
      <c r="AAX894"/>
      <c r="AAY894"/>
      <c r="AAZ894"/>
      <c r="ABA894"/>
      <c r="ABB894"/>
      <c r="ABC894"/>
      <c r="ABD894"/>
      <c r="ABE894"/>
      <c r="ABF894"/>
      <c r="ABG894"/>
      <c r="ABH894"/>
      <c r="ABI894"/>
      <c r="ABJ894"/>
      <c r="ABK894"/>
      <c r="ABL894"/>
      <c r="ABM894"/>
      <c r="ABN894"/>
      <c r="ABO894"/>
      <c r="ABP894"/>
      <c r="ABQ894"/>
      <c r="ABR894"/>
      <c r="ABS894"/>
      <c r="ABT894"/>
      <c r="ABU894"/>
      <c r="ABV894"/>
      <c r="ABW894"/>
      <c r="ABX894"/>
      <c r="ABY894"/>
      <c r="ABZ894"/>
      <c r="ACA894"/>
      <c r="ACB894"/>
      <c r="ACC894"/>
      <c r="ACD894"/>
      <c r="ACE894"/>
      <c r="ACF894"/>
      <c r="ACG894"/>
      <c r="ACH894"/>
      <c r="ACI894"/>
      <c r="ACJ894"/>
      <c r="ACK894"/>
      <c r="ACL894"/>
      <c r="ACM894"/>
      <c r="ACN894"/>
      <c r="ACO894"/>
      <c r="ACP894"/>
      <c r="ACQ894"/>
      <c r="ACR894"/>
      <c r="ACS894"/>
      <c r="ACT894"/>
      <c r="ACU894"/>
      <c r="ACV894"/>
      <c r="ACW894"/>
      <c r="ACX894"/>
      <c r="ACY894"/>
      <c r="ACZ894"/>
      <c r="ADA894"/>
      <c r="ADB894"/>
      <c r="ADC894"/>
      <c r="ADD894"/>
      <c r="ADE894"/>
      <c r="ADF894"/>
      <c r="ADG894"/>
      <c r="ADH894"/>
      <c r="ADI894"/>
      <c r="ADJ894"/>
      <c r="ADK894"/>
      <c r="ADL894"/>
      <c r="ADM894"/>
      <c r="ADN894"/>
      <c r="ADO894"/>
      <c r="ADP894"/>
      <c r="ADQ894"/>
      <c r="ADR894"/>
      <c r="ADS894"/>
      <c r="ADT894"/>
      <c r="ADU894"/>
      <c r="ADV894"/>
      <c r="ADW894"/>
      <c r="ADX894"/>
      <c r="ADY894"/>
      <c r="ADZ894"/>
      <c r="AEA894"/>
      <c r="AEB894"/>
      <c r="AEC894"/>
      <c r="AED894"/>
      <c r="AEE894"/>
      <c r="AEF894"/>
      <c r="AEG894"/>
      <c r="AEH894"/>
    </row>
    <row r="895" spans="1:814" hidden="1" x14ac:dyDescent="0.25">
      <c r="B895" s="5">
        <v>45310</v>
      </c>
      <c r="C895" t="s">
        <v>103</v>
      </c>
      <c r="D895" t="s">
        <v>0</v>
      </c>
      <c r="E895" t="s">
        <v>14</v>
      </c>
      <c r="F895" s="4" t="s">
        <v>42</v>
      </c>
      <c r="G895" t="s">
        <v>43</v>
      </c>
      <c r="H895" s="4" t="s">
        <v>44</v>
      </c>
      <c r="I895" s="4" t="s">
        <v>402</v>
      </c>
      <c r="J895" s="8">
        <v>-70</v>
      </c>
      <c r="K895" s="79">
        <v>14.268493150684932</v>
      </c>
      <c r="L895" s="17">
        <f>+J895*K895</f>
        <v>-998.79452054794524</v>
      </c>
      <c r="M895" s="102" t="s">
        <v>527</v>
      </c>
      <c r="O895" s="54" t="s">
        <v>425</v>
      </c>
      <c r="P895" t="s">
        <v>232</v>
      </c>
    </row>
    <row r="896" spans="1:814" hidden="1" x14ac:dyDescent="0.25">
      <c r="B896" s="5">
        <v>45310</v>
      </c>
      <c r="C896" t="s">
        <v>103</v>
      </c>
      <c r="D896" t="s">
        <v>0</v>
      </c>
      <c r="E896" t="s">
        <v>66</v>
      </c>
      <c r="F896" s="4" t="s">
        <v>139</v>
      </c>
      <c r="G896" t="s">
        <v>140</v>
      </c>
      <c r="H896" s="4" t="s">
        <v>141</v>
      </c>
      <c r="I896" s="4" t="s">
        <v>158</v>
      </c>
      <c r="J896" s="8">
        <v>-5</v>
      </c>
      <c r="K896" s="29">
        <v>51750</v>
      </c>
      <c r="L896" s="17">
        <v>3105000</v>
      </c>
      <c r="M896" s="102" t="s">
        <v>529</v>
      </c>
      <c r="O896" s="54" t="s">
        <v>423</v>
      </c>
      <c r="P896" t="s">
        <v>282</v>
      </c>
    </row>
    <row r="897" spans="1:814" hidden="1" x14ac:dyDescent="0.25">
      <c r="B897" s="5">
        <v>45321</v>
      </c>
      <c r="C897" s="55" t="s">
        <v>121</v>
      </c>
      <c r="D897" t="s">
        <v>0</v>
      </c>
      <c r="E897" t="s">
        <v>14</v>
      </c>
      <c r="F897" s="3" t="s">
        <v>289</v>
      </c>
      <c r="G897" t="s">
        <v>15</v>
      </c>
      <c r="H897" s="4" t="s">
        <v>16</v>
      </c>
      <c r="I897" s="4" t="s">
        <v>18</v>
      </c>
      <c r="J897" s="8">
        <v>4</v>
      </c>
      <c r="K897" s="48">
        <v>73331</v>
      </c>
      <c r="L897" s="17">
        <f>+J897*K897</f>
        <v>293324</v>
      </c>
      <c r="O897"/>
      <c r="Q897" t="s">
        <v>441</v>
      </c>
    </row>
    <row r="898" spans="1:814" hidden="1" x14ac:dyDescent="0.25">
      <c r="B898" s="5">
        <v>45321</v>
      </c>
      <c r="C898" s="55" t="s">
        <v>121</v>
      </c>
      <c r="D898" t="s">
        <v>0</v>
      </c>
      <c r="E898" t="s">
        <v>14</v>
      </c>
      <c r="F898" s="4" t="s">
        <v>54</v>
      </c>
      <c r="G898" t="s">
        <v>55</v>
      </c>
      <c r="H898" s="4" t="s">
        <v>56</v>
      </c>
      <c r="I898" s="4" t="s">
        <v>405</v>
      </c>
      <c r="J898" s="8">
        <v>4</v>
      </c>
      <c r="K898" s="29">
        <v>88882</v>
      </c>
      <c r="L898" s="35">
        <f>+J898*K898</f>
        <v>355528</v>
      </c>
      <c r="M898" s="104" t="s">
        <v>529</v>
      </c>
      <c r="O898"/>
      <c r="Q898" t="s">
        <v>441</v>
      </c>
    </row>
    <row r="899" spans="1:814" hidden="1" x14ac:dyDescent="0.25">
      <c r="B899" s="5">
        <v>45321</v>
      </c>
      <c r="C899" s="55" t="s">
        <v>630</v>
      </c>
      <c r="D899" t="s">
        <v>4</v>
      </c>
      <c r="E899" t="s">
        <v>14</v>
      </c>
      <c r="F899" s="4">
        <v>3318235</v>
      </c>
      <c r="G899" t="s">
        <v>209</v>
      </c>
      <c r="H899" s="4" t="s">
        <v>107</v>
      </c>
      <c r="J899" s="8">
        <v>1</v>
      </c>
      <c r="K899" s="29">
        <v>126823.496</v>
      </c>
      <c r="L899" s="35">
        <f>+J899*K899</f>
        <v>126823.496</v>
      </c>
      <c r="M899" s="104"/>
      <c r="O899"/>
      <c r="Q899" t="s">
        <v>441</v>
      </c>
    </row>
    <row r="900" spans="1:814" hidden="1" x14ac:dyDescent="0.25">
      <c r="B900" s="5">
        <v>45321</v>
      </c>
      <c r="C900" s="55" t="s">
        <v>630</v>
      </c>
      <c r="D900" t="s">
        <v>4</v>
      </c>
      <c r="E900" t="s">
        <v>14</v>
      </c>
      <c r="F900" s="4">
        <v>3308050</v>
      </c>
      <c r="G900" t="s">
        <v>137</v>
      </c>
      <c r="H900" s="4" t="s">
        <v>137</v>
      </c>
      <c r="I900" s="4" t="s">
        <v>138</v>
      </c>
      <c r="J900" s="8">
        <v>1</v>
      </c>
      <c r="K900" s="29">
        <v>405643.99600000004</v>
      </c>
      <c r="L900" s="17">
        <f>+J900*K900</f>
        <v>405643.99600000004</v>
      </c>
      <c r="M900" s="102" t="s">
        <v>529</v>
      </c>
      <c r="O900"/>
      <c r="Q900" t="s">
        <v>441</v>
      </c>
    </row>
    <row r="901" spans="1:814" hidden="1" x14ac:dyDescent="0.25">
      <c r="B901" s="5">
        <v>45328</v>
      </c>
      <c r="C901" t="s">
        <v>103</v>
      </c>
      <c r="D901" t="s">
        <v>4</v>
      </c>
      <c r="E901" t="s">
        <v>14</v>
      </c>
      <c r="F901" s="4">
        <v>3308050</v>
      </c>
      <c r="G901" t="s">
        <v>137</v>
      </c>
      <c r="H901" s="4" t="s">
        <v>137</v>
      </c>
      <c r="I901" s="4" t="s">
        <v>138</v>
      </c>
      <c r="J901" s="8">
        <v>-1</v>
      </c>
      <c r="K901" s="29">
        <v>405643.99599999998</v>
      </c>
      <c r="L901" s="17">
        <f>+J901*K901</f>
        <v>-405643.99599999998</v>
      </c>
      <c r="M901" s="102" t="s">
        <v>529</v>
      </c>
      <c r="O901" s="54">
        <v>20240040</v>
      </c>
      <c r="P901" t="s">
        <v>432</v>
      </c>
    </row>
    <row r="902" spans="1:814" hidden="1" x14ac:dyDescent="0.25">
      <c r="B902" s="5">
        <v>45328</v>
      </c>
      <c r="C902" t="s">
        <v>103</v>
      </c>
      <c r="D902" t="s">
        <v>0</v>
      </c>
      <c r="E902" t="s">
        <v>66</v>
      </c>
      <c r="F902" s="4" t="s">
        <v>78</v>
      </c>
      <c r="G902" t="s">
        <v>79</v>
      </c>
      <c r="H902" s="4" t="s">
        <v>44</v>
      </c>
      <c r="I902" s="4" t="s">
        <v>359</v>
      </c>
      <c r="J902" s="8">
        <v>-4</v>
      </c>
      <c r="K902" s="29">
        <v>51750</v>
      </c>
      <c r="L902" s="17">
        <v>4140000</v>
      </c>
      <c r="O902" s="54">
        <v>20240040</v>
      </c>
      <c r="P902" t="s">
        <v>432</v>
      </c>
    </row>
    <row r="903" spans="1:814" hidden="1" x14ac:dyDescent="0.25">
      <c r="B903" s="5">
        <v>45328</v>
      </c>
      <c r="C903" t="s">
        <v>103</v>
      </c>
      <c r="D903" t="s">
        <v>4</v>
      </c>
      <c r="E903" t="s">
        <v>14</v>
      </c>
      <c r="F903" s="4">
        <v>3318235</v>
      </c>
      <c r="G903" t="s">
        <v>209</v>
      </c>
      <c r="H903" s="4" t="s">
        <v>107</v>
      </c>
      <c r="I903" s="4" t="s">
        <v>138</v>
      </c>
      <c r="J903" s="8">
        <v>-1</v>
      </c>
      <c r="K903" s="29">
        <v>126823.496</v>
      </c>
      <c r="L903" s="17">
        <v>2536469.92</v>
      </c>
      <c r="M903" s="102" t="s">
        <v>529</v>
      </c>
      <c r="O903" s="54">
        <v>20240040</v>
      </c>
      <c r="P903" t="s">
        <v>432</v>
      </c>
    </row>
    <row r="904" spans="1:814" hidden="1" x14ac:dyDescent="0.25">
      <c r="B904" s="5">
        <v>45329</v>
      </c>
      <c r="C904" t="s">
        <v>103</v>
      </c>
      <c r="D904" t="s">
        <v>0</v>
      </c>
      <c r="E904" t="s">
        <v>14</v>
      </c>
      <c r="F904" s="4" t="s">
        <v>46</v>
      </c>
      <c r="G904" t="s">
        <v>532</v>
      </c>
      <c r="H904" s="4" t="s">
        <v>146</v>
      </c>
      <c r="I904" s="4" t="s">
        <v>188</v>
      </c>
      <c r="J904" s="8">
        <v>-3</v>
      </c>
      <c r="K904" s="29">
        <v>104000</v>
      </c>
      <c r="L904" s="17">
        <f>+J904*K904</f>
        <v>-312000</v>
      </c>
      <c r="M904" s="102" t="s">
        <v>529</v>
      </c>
      <c r="O904" s="54">
        <v>20240041</v>
      </c>
      <c r="P904" t="s">
        <v>428</v>
      </c>
    </row>
    <row r="905" spans="1:814" hidden="1" x14ac:dyDescent="0.25">
      <c r="B905" s="5">
        <v>45329</v>
      </c>
      <c r="C905" t="s">
        <v>103</v>
      </c>
      <c r="D905" t="s">
        <v>0</v>
      </c>
      <c r="E905" t="s">
        <v>14</v>
      </c>
      <c r="F905" s="4" t="s">
        <v>54</v>
      </c>
      <c r="G905" t="s">
        <v>55</v>
      </c>
      <c r="H905" s="4" t="s">
        <v>56</v>
      </c>
      <c r="I905" s="4" t="s">
        <v>405</v>
      </c>
      <c r="J905" s="8">
        <v>-22</v>
      </c>
      <c r="K905" s="79">
        <v>18.345205479452055</v>
      </c>
      <c r="L905" s="17">
        <f>+J905*K905</f>
        <v>-403.59452054794519</v>
      </c>
      <c r="M905" s="102" t="s">
        <v>527</v>
      </c>
      <c r="O905" s="54">
        <v>20240041</v>
      </c>
      <c r="P905" t="s">
        <v>428</v>
      </c>
    </row>
    <row r="906" spans="1:814" hidden="1" x14ac:dyDescent="0.25">
      <c r="B906" s="5">
        <v>45329</v>
      </c>
      <c r="C906" t="s">
        <v>103</v>
      </c>
      <c r="D906" t="s">
        <v>0</v>
      </c>
      <c r="E906" t="s">
        <v>14</v>
      </c>
      <c r="F906" s="4" t="s">
        <v>42</v>
      </c>
      <c r="G906" t="s">
        <v>43</v>
      </c>
      <c r="H906" s="4" t="s">
        <v>44</v>
      </c>
      <c r="I906" s="4" t="s">
        <v>404</v>
      </c>
      <c r="J906" s="8">
        <v>-25</v>
      </c>
      <c r="K906" s="79">
        <v>14.268493150684932</v>
      </c>
      <c r="L906" s="17">
        <f>+J906*K906</f>
        <v>-356.71232876712332</v>
      </c>
      <c r="M906" s="102" t="s">
        <v>527</v>
      </c>
      <c r="O906" s="54">
        <v>20240041</v>
      </c>
      <c r="P906" t="s">
        <v>428</v>
      </c>
    </row>
    <row r="907" spans="1:814" x14ac:dyDescent="0.25">
      <c r="B907" s="5">
        <v>45329</v>
      </c>
      <c r="C907" t="s">
        <v>103</v>
      </c>
      <c r="D907" t="s">
        <v>0</v>
      </c>
      <c r="E907" t="s">
        <v>66</v>
      </c>
      <c r="F907" s="4" t="s">
        <v>82</v>
      </c>
      <c r="G907" t="s">
        <v>83</v>
      </c>
      <c r="H907" s="4" t="s">
        <v>84</v>
      </c>
      <c r="I907" s="4" t="s">
        <v>299</v>
      </c>
      <c r="J907" s="8">
        <v>-5</v>
      </c>
      <c r="K907" s="29">
        <f>57500*0.9</f>
        <v>51750</v>
      </c>
      <c r="L907" s="17">
        <v>2587500</v>
      </c>
      <c r="O907" s="54">
        <v>20240041</v>
      </c>
      <c r="P907" t="s">
        <v>428</v>
      </c>
    </row>
    <row r="908" spans="1:814" s="109" customFormat="1" hidden="1" x14ac:dyDescent="0.25">
      <c r="B908" s="110">
        <v>45329</v>
      </c>
      <c r="C908" s="109" t="s">
        <v>63</v>
      </c>
      <c r="D908" s="109" t="s">
        <v>0</v>
      </c>
      <c r="E908" s="109" t="s">
        <v>66</v>
      </c>
      <c r="F908" s="111" t="s">
        <v>71</v>
      </c>
      <c r="G908" s="109" t="s">
        <v>72</v>
      </c>
      <c r="H908" s="111" t="s">
        <v>27</v>
      </c>
      <c r="I908" s="111" t="s">
        <v>442</v>
      </c>
      <c r="J908" s="112">
        <v>50</v>
      </c>
      <c r="K908" s="113">
        <f>57500*0.9</f>
        <v>51750</v>
      </c>
      <c r="L908" s="114">
        <f>+J908*K908</f>
        <v>2587500</v>
      </c>
      <c r="M908" s="115" t="s">
        <v>529</v>
      </c>
      <c r="N908" s="109" t="s">
        <v>662</v>
      </c>
      <c r="O908" s="111"/>
    </row>
    <row r="909" spans="1:814" s="109" customFormat="1" hidden="1" x14ac:dyDescent="0.25">
      <c r="B909" s="110">
        <v>45329</v>
      </c>
      <c r="C909" s="109" t="s">
        <v>63</v>
      </c>
      <c r="D909" s="109" t="s">
        <v>0</v>
      </c>
      <c r="E909" s="109" t="s">
        <v>66</v>
      </c>
      <c r="F909" s="111" t="s">
        <v>75</v>
      </c>
      <c r="G909" s="109" t="s">
        <v>76</v>
      </c>
      <c r="H909" s="111" t="s">
        <v>37</v>
      </c>
      <c r="I909" s="111" t="s">
        <v>445</v>
      </c>
      <c r="J909" s="112">
        <v>50</v>
      </c>
      <c r="K909" s="113">
        <f>57500*0.9</f>
        <v>51750</v>
      </c>
      <c r="L909" s="114">
        <f>+J909*K909</f>
        <v>2587500</v>
      </c>
      <c r="M909" s="115" t="s">
        <v>529</v>
      </c>
      <c r="N909" s="109" t="s">
        <v>662</v>
      </c>
      <c r="O909" s="111"/>
    </row>
    <row r="910" spans="1:814" s="109" customFormat="1" hidden="1" x14ac:dyDescent="0.25">
      <c r="A910"/>
      <c r="B910" s="5">
        <v>45310</v>
      </c>
      <c r="C910" t="s">
        <v>103</v>
      </c>
      <c r="D910" t="s">
        <v>0</v>
      </c>
      <c r="E910" t="s">
        <v>14</v>
      </c>
      <c r="F910" s="4" t="s">
        <v>39</v>
      </c>
      <c r="G910" t="s">
        <v>40</v>
      </c>
      <c r="H910" s="4" t="s">
        <v>41</v>
      </c>
      <c r="I910" s="4" t="s">
        <v>335</v>
      </c>
      <c r="J910" s="8">
        <v>-30</v>
      </c>
      <c r="K910" s="29">
        <v>69131</v>
      </c>
      <c r="L910" s="17">
        <v>6913100</v>
      </c>
      <c r="M910" s="102" t="s">
        <v>529</v>
      </c>
      <c r="N910"/>
      <c r="O910" s="54" t="s">
        <v>425</v>
      </c>
      <c r="P910" t="s">
        <v>232</v>
      </c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/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  <c r="DG910"/>
      <c r="DH910"/>
      <c r="DI910"/>
      <c r="DJ910"/>
      <c r="DK910"/>
      <c r="DL910"/>
      <c r="DM910"/>
      <c r="DN910"/>
      <c r="DO910"/>
      <c r="DP910"/>
      <c r="DQ910"/>
      <c r="DR910"/>
      <c r="DS910"/>
      <c r="DT910"/>
      <c r="DU910"/>
      <c r="DV910"/>
      <c r="DW910"/>
      <c r="DX910"/>
      <c r="DY910"/>
      <c r="DZ910"/>
      <c r="EA910"/>
      <c r="EB910"/>
      <c r="EC910"/>
      <c r="ED910"/>
      <c r="EE910"/>
      <c r="EF910"/>
      <c r="EG910"/>
      <c r="EH910"/>
      <c r="EI910"/>
      <c r="EJ910"/>
      <c r="EK910"/>
      <c r="EL910"/>
      <c r="EM910"/>
      <c r="EN910"/>
      <c r="EO910"/>
      <c r="EP910"/>
      <c r="EQ910"/>
      <c r="ER910"/>
      <c r="ES910"/>
      <c r="ET910"/>
      <c r="EU910"/>
      <c r="EV910"/>
      <c r="EW910"/>
      <c r="EX910"/>
      <c r="EY910"/>
      <c r="EZ910"/>
      <c r="FA910"/>
      <c r="FB910"/>
      <c r="FC910"/>
      <c r="FD910"/>
      <c r="FE910"/>
      <c r="FF910"/>
      <c r="FG910"/>
      <c r="FH910"/>
      <c r="FI910"/>
      <c r="FJ910"/>
      <c r="FK910"/>
      <c r="FL910"/>
      <c r="FM910"/>
      <c r="FN910"/>
      <c r="FO910"/>
      <c r="FP910"/>
      <c r="FQ910"/>
      <c r="FR910"/>
      <c r="FS910"/>
      <c r="FT910"/>
      <c r="FU910"/>
      <c r="FV910"/>
      <c r="FW910"/>
      <c r="FX910"/>
      <c r="FY910"/>
      <c r="FZ910"/>
      <c r="GA910"/>
      <c r="GB910"/>
      <c r="GC910"/>
      <c r="GD910"/>
      <c r="GE910"/>
      <c r="GF910"/>
      <c r="GG910"/>
      <c r="GH910"/>
      <c r="GI910"/>
      <c r="GJ910"/>
      <c r="GK910"/>
      <c r="GL910"/>
      <c r="GM910"/>
      <c r="GN910"/>
      <c r="GO910"/>
      <c r="GP910"/>
      <c r="GQ910"/>
      <c r="GR910"/>
      <c r="GS910"/>
      <c r="GT910"/>
      <c r="GU910"/>
      <c r="GV910"/>
      <c r="GW910"/>
      <c r="GX910"/>
      <c r="GY910"/>
      <c r="GZ910"/>
      <c r="HA910"/>
      <c r="HB910"/>
      <c r="HC910"/>
      <c r="HD910"/>
      <c r="HE910"/>
      <c r="HF910"/>
      <c r="HG910"/>
      <c r="HH910"/>
      <c r="HI910"/>
      <c r="HJ910"/>
      <c r="HK910"/>
      <c r="HL910"/>
      <c r="HM910"/>
      <c r="HN910"/>
      <c r="HO910"/>
      <c r="HP910"/>
      <c r="HQ910"/>
      <c r="HR910"/>
      <c r="HS910"/>
      <c r="HT910"/>
      <c r="HU910"/>
      <c r="HV910"/>
      <c r="HW910"/>
      <c r="HX910"/>
      <c r="HY910"/>
      <c r="HZ910"/>
      <c r="IA910"/>
      <c r="IB910"/>
      <c r="IC910"/>
      <c r="ID910"/>
      <c r="IE910"/>
      <c r="IF910"/>
      <c r="IG910"/>
      <c r="IH910"/>
      <c r="II910"/>
      <c r="IJ910"/>
      <c r="IK910"/>
      <c r="IL910"/>
      <c r="IM910"/>
      <c r="IN910"/>
      <c r="IO910"/>
      <c r="IP910"/>
      <c r="IQ910"/>
      <c r="IR910"/>
      <c r="IS910"/>
      <c r="IT910"/>
      <c r="IU910"/>
      <c r="IV910"/>
      <c r="IW910"/>
      <c r="IX910"/>
      <c r="IY910"/>
      <c r="IZ910"/>
      <c r="JA910"/>
      <c r="JB910"/>
      <c r="JC910"/>
      <c r="JD910"/>
      <c r="JE910"/>
      <c r="JF910"/>
      <c r="JG910"/>
      <c r="JH910"/>
      <c r="JI910"/>
      <c r="JJ910"/>
      <c r="JK910"/>
      <c r="JL910"/>
      <c r="JM910"/>
      <c r="JN910"/>
      <c r="JO910"/>
      <c r="JP910"/>
      <c r="JQ910"/>
      <c r="JR910"/>
      <c r="JS910"/>
      <c r="JT910"/>
      <c r="JU910"/>
      <c r="JV910"/>
      <c r="JW910"/>
      <c r="JX910"/>
      <c r="JY910"/>
      <c r="JZ910"/>
      <c r="KA910"/>
      <c r="KB910"/>
      <c r="KC910"/>
      <c r="KD910"/>
      <c r="KE910"/>
      <c r="KF910"/>
      <c r="KG910"/>
      <c r="KH910"/>
      <c r="KI910"/>
      <c r="KJ910"/>
      <c r="KK910"/>
      <c r="KL910"/>
      <c r="KM910"/>
      <c r="KN910"/>
      <c r="KO910"/>
      <c r="KP910"/>
      <c r="KQ910"/>
      <c r="KR910"/>
      <c r="KS910"/>
      <c r="KT910"/>
      <c r="KU910"/>
      <c r="KV910"/>
      <c r="KW910"/>
      <c r="KX910"/>
      <c r="KY910"/>
      <c r="KZ910"/>
      <c r="LA910"/>
      <c r="LB910"/>
      <c r="LC910"/>
      <c r="LD910"/>
      <c r="LE910"/>
      <c r="LF910"/>
      <c r="LG910"/>
      <c r="LH910"/>
      <c r="LI910"/>
      <c r="LJ910"/>
      <c r="LK910"/>
      <c r="LL910"/>
      <c r="LM910"/>
      <c r="LN910"/>
      <c r="LO910"/>
      <c r="LP910"/>
      <c r="LQ910"/>
      <c r="LR910"/>
      <c r="LS910"/>
      <c r="LT910"/>
      <c r="LU910"/>
      <c r="LV910"/>
      <c r="LW910"/>
      <c r="LX910"/>
      <c r="LY910"/>
      <c r="LZ910"/>
      <c r="MA910"/>
      <c r="MB910"/>
      <c r="MC910"/>
      <c r="MD910"/>
      <c r="ME910"/>
      <c r="MF910"/>
      <c r="MG910"/>
      <c r="MH910"/>
      <c r="MI910"/>
      <c r="MJ910"/>
      <c r="MK910"/>
      <c r="ML910"/>
      <c r="MM910"/>
      <c r="MN910"/>
      <c r="MO910"/>
      <c r="MP910"/>
      <c r="MQ910"/>
      <c r="MR910"/>
      <c r="MS910"/>
      <c r="MT910"/>
      <c r="MU910"/>
      <c r="MV910"/>
      <c r="MW910"/>
      <c r="MX910"/>
      <c r="MY910"/>
      <c r="MZ910"/>
      <c r="NA910"/>
      <c r="NB910"/>
      <c r="NC910"/>
      <c r="ND910"/>
      <c r="NE910"/>
      <c r="NF910"/>
      <c r="NG910"/>
      <c r="NH910"/>
      <c r="NI910"/>
      <c r="NJ910"/>
      <c r="NK910"/>
      <c r="NL910"/>
      <c r="NM910"/>
      <c r="NN910"/>
      <c r="NO910"/>
      <c r="NP910"/>
      <c r="NQ910"/>
      <c r="NR910"/>
      <c r="NS910"/>
      <c r="NT910"/>
      <c r="NU910"/>
      <c r="NV910"/>
      <c r="NW910"/>
      <c r="NX910"/>
      <c r="NY910"/>
      <c r="NZ910"/>
      <c r="OA910"/>
      <c r="OB910"/>
      <c r="OC910"/>
      <c r="OD910"/>
      <c r="OE910"/>
      <c r="OF910"/>
      <c r="OG910"/>
      <c r="OH910"/>
      <c r="OI910"/>
      <c r="OJ910"/>
      <c r="OK910"/>
      <c r="OL910"/>
      <c r="OM910"/>
      <c r="ON910"/>
      <c r="OO910"/>
      <c r="OP910"/>
      <c r="OQ910"/>
      <c r="OR910"/>
      <c r="OS910"/>
      <c r="OT910"/>
      <c r="OU910"/>
      <c r="OV910"/>
      <c r="OW910"/>
      <c r="OX910"/>
      <c r="OY910"/>
      <c r="OZ910"/>
      <c r="PA910"/>
      <c r="PB910"/>
      <c r="PC910"/>
      <c r="PD910"/>
      <c r="PE910"/>
      <c r="PF910"/>
      <c r="PG910"/>
      <c r="PH910"/>
      <c r="PI910"/>
      <c r="PJ910"/>
      <c r="PK910"/>
      <c r="PL910"/>
      <c r="PM910"/>
      <c r="PN910"/>
      <c r="PO910"/>
      <c r="PP910"/>
      <c r="PQ910"/>
      <c r="PR910"/>
      <c r="PS910"/>
      <c r="PT910"/>
      <c r="PU910"/>
      <c r="PV910"/>
      <c r="PW910"/>
      <c r="PX910"/>
      <c r="PY910"/>
      <c r="PZ910"/>
      <c r="QA910"/>
      <c r="QB910"/>
      <c r="QC910"/>
      <c r="QD910"/>
      <c r="QE910"/>
      <c r="QF910"/>
      <c r="QG910"/>
      <c r="QH910"/>
      <c r="QI910"/>
      <c r="QJ910"/>
      <c r="QK910"/>
      <c r="QL910"/>
      <c r="QM910"/>
      <c r="QN910"/>
      <c r="QO910"/>
      <c r="QP910"/>
      <c r="QQ910"/>
      <c r="QR910"/>
      <c r="QS910"/>
      <c r="QT910"/>
      <c r="QU910"/>
      <c r="QV910"/>
      <c r="QW910"/>
      <c r="QX910"/>
      <c r="QY910"/>
      <c r="QZ910"/>
      <c r="RA910"/>
      <c r="RB910"/>
      <c r="RC910"/>
      <c r="RD910"/>
      <c r="RE910"/>
      <c r="RF910"/>
      <c r="RG910"/>
      <c r="RH910"/>
      <c r="RI910"/>
      <c r="RJ910"/>
      <c r="RK910"/>
      <c r="RL910"/>
      <c r="RM910"/>
      <c r="RN910"/>
      <c r="RO910"/>
      <c r="RP910"/>
      <c r="RQ910"/>
      <c r="RR910"/>
      <c r="RS910"/>
      <c r="RT910"/>
      <c r="RU910"/>
      <c r="RV910"/>
      <c r="RW910"/>
      <c r="RX910"/>
      <c r="RY910"/>
      <c r="RZ910"/>
      <c r="SA910"/>
      <c r="SB910"/>
      <c r="SC910"/>
      <c r="SD910"/>
      <c r="SE910"/>
      <c r="SF910"/>
      <c r="SG910"/>
      <c r="SH910"/>
      <c r="SI910"/>
      <c r="SJ910"/>
      <c r="SK910"/>
      <c r="SL910"/>
      <c r="SM910"/>
      <c r="SN910"/>
      <c r="SO910"/>
      <c r="SP910"/>
      <c r="SQ910"/>
      <c r="SR910"/>
      <c r="SS910"/>
      <c r="ST910"/>
      <c r="SU910"/>
      <c r="SV910"/>
      <c r="SW910"/>
      <c r="SX910"/>
      <c r="SY910"/>
      <c r="SZ910"/>
      <c r="TA910"/>
      <c r="TB910"/>
      <c r="TC910"/>
      <c r="TD910"/>
      <c r="TE910"/>
      <c r="TF910"/>
      <c r="TG910"/>
      <c r="TH910"/>
      <c r="TI910"/>
      <c r="TJ910"/>
      <c r="TK910"/>
      <c r="TL910"/>
      <c r="TM910"/>
      <c r="TN910"/>
      <c r="TO910"/>
      <c r="TP910"/>
      <c r="TQ910"/>
      <c r="TR910"/>
      <c r="TS910"/>
      <c r="TT910"/>
      <c r="TU910"/>
      <c r="TV910"/>
      <c r="TW910"/>
      <c r="TX910"/>
      <c r="TY910"/>
      <c r="TZ910"/>
      <c r="UA910"/>
      <c r="UB910"/>
      <c r="UC910"/>
      <c r="UD910"/>
      <c r="UE910"/>
      <c r="UF910"/>
      <c r="UG910"/>
      <c r="UH910"/>
      <c r="UI910"/>
      <c r="UJ910"/>
      <c r="UK910"/>
      <c r="UL910"/>
      <c r="UM910"/>
      <c r="UN910"/>
      <c r="UO910"/>
      <c r="UP910"/>
      <c r="UQ910"/>
      <c r="UR910"/>
      <c r="US910"/>
      <c r="UT910"/>
      <c r="UU910"/>
      <c r="UV910"/>
      <c r="UW910"/>
      <c r="UX910"/>
      <c r="UY910"/>
      <c r="UZ910"/>
      <c r="VA910"/>
      <c r="VB910"/>
      <c r="VC910"/>
      <c r="VD910"/>
      <c r="VE910"/>
      <c r="VF910"/>
      <c r="VG910"/>
      <c r="VH910"/>
      <c r="VI910"/>
      <c r="VJ910"/>
      <c r="VK910"/>
      <c r="VL910"/>
      <c r="VM910"/>
      <c r="VN910"/>
      <c r="VO910"/>
      <c r="VP910"/>
      <c r="VQ910"/>
      <c r="VR910"/>
      <c r="VS910"/>
      <c r="VT910"/>
      <c r="VU910"/>
      <c r="VV910"/>
      <c r="VW910"/>
      <c r="VX910"/>
      <c r="VY910"/>
      <c r="VZ910"/>
      <c r="WA910"/>
      <c r="WB910"/>
      <c r="WC910"/>
      <c r="WD910"/>
      <c r="WE910"/>
      <c r="WF910"/>
      <c r="WG910"/>
      <c r="WH910"/>
      <c r="WI910"/>
      <c r="WJ910"/>
      <c r="WK910"/>
      <c r="WL910"/>
      <c r="WM910"/>
      <c r="WN910"/>
      <c r="WO910"/>
      <c r="WP910"/>
      <c r="WQ910"/>
      <c r="WR910"/>
      <c r="WS910"/>
      <c r="WT910"/>
      <c r="WU910"/>
      <c r="WV910"/>
      <c r="WW910"/>
      <c r="WX910"/>
      <c r="WY910"/>
      <c r="WZ910"/>
      <c r="XA910"/>
      <c r="XB910"/>
      <c r="XC910"/>
      <c r="XD910"/>
      <c r="XE910"/>
      <c r="XF910"/>
      <c r="XG910"/>
      <c r="XH910"/>
      <c r="XI910"/>
      <c r="XJ910"/>
      <c r="XK910"/>
      <c r="XL910"/>
      <c r="XM910"/>
      <c r="XN910"/>
      <c r="XO910"/>
      <c r="XP910"/>
      <c r="XQ910"/>
      <c r="XR910"/>
      <c r="XS910"/>
      <c r="XT910"/>
      <c r="XU910"/>
      <c r="XV910"/>
      <c r="XW910"/>
      <c r="XX910"/>
      <c r="XY910"/>
      <c r="XZ910"/>
      <c r="YA910"/>
      <c r="YB910"/>
      <c r="YC910"/>
      <c r="YD910"/>
      <c r="YE910"/>
      <c r="YF910"/>
      <c r="YG910"/>
      <c r="YH910"/>
      <c r="YI910"/>
      <c r="YJ910"/>
      <c r="YK910"/>
      <c r="YL910"/>
      <c r="YM910"/>
      <c r="YN910"/>
      <c r="YO910"/>
      <c r="YP910"/>
      <c r="YQ910"/>
      <c r="YR910"/>
      <c r="YS910"/>
      <c r="YT910"/>
      <c r="YU910"/>
      <c r="YV910"/>
      <c r="YW910"/>
      <c r="YX910"/>
      <c r="YY910"/>
      <c r="YZ910"/>
      <c r="ZA910"/>
      <c r="ZB910"/>
      <c r="ZC910"/>
      <c r="ZD910"/>
      <c r="ZE910"/>
      <c r="ZF910"/>
      <c r="ZG910"/>
      <c r="ZH910"/>
      <c r="ZI910"/>
      <c r="ZJ910"/>
      <c r="ZK910"/>
      <c r="ZL910"/>
      <c r="ZM910"/>
      <c r="ZN910"/>
      <c r="ZO910"/>
      <c r="ZP910"/>
      <c r="ZQ910"/>
      <c r="ZR910"/>
      <c r="ZS910"/>
      <c r="ZT910"/>
      <c r="ZU910"/>
      <c r="ZV910"/>
      <c r="ZW910"/>
      <c r="ZX910"/>
      <c r="ZY910"/>
      <c r="ZZ910"/>
      <c r="AAA910"/>
      <c r="AAB910"/>
      <c r="AAC910"/>
      <c r="AAD910"/>
      <c r="AAE910"/>
      <c r="AAF910"/>
      <c r="AAG910"/>
      <c r="AAH910"/>
      <c r="AAI910"/>
      <c r="AAJ910"/>
      <c r="AAK910"/>
      <c r="AAL910"/>
      <c r="AAM910"/>
      <c r="AAN910"/>
      <c r="AAO910"/>
      <c r="AAP910"/>
      <c r="AAQ910"/>
      <c r="AAR910"/>
      <c r="AAS910"/>
      <c r="AAT910"/>
      <c r="AAU910"/>
      <c r="AAV910"/>
      <c r="AAW910"/>
      <c r="AAX910"/>
      <c r="AAY910"/>
      <c r="AAZ910"/>
      <c r="ABA910"/>
      <c r="ABB910"/>
      <c r="ABC910"/>
      <c r="ABD910"/>
      <c r="ABE910"/>
      <c r="ABF910"/>
      <c r="ABG910"/>
      <c r="ABH910"/>
      <c r="ABI910"/>
      <c r="ABJ910"/>
      <c r="ABK910"/>
      <c r="ABL910"/>
      <c r="ABM910"/>
      <c r="ABN910"/>
      <c r="ABO910"/>
      <c r="ABP910"/>
      <c r="ABQ910"/>
      <c r="ABR910"/>
      <c r="ABS910"/>
      <c r="ABT910"/>
      <c r="ABU910"/>
      <c r="ABV910"/>
      <c r="ABW910"/>
      <c r="ABX910"/>
      <c r="ABY910"/>
      <c r="ABZ910"/>
      <c r="ACA910"/>
      <c r="ACB910"/>
      <c r="ACC910"/>
      <c r="ACD910"/>
      <c r="ACE910"/>
      <c r="ACF910"/>
      <c r="ACG910"/>
      <c r="ACH910"/>
      <c r="ACI910"/>
      <c r="ACJ910"/>
      <c r="ACK910"/>
      <c r="ACL910"/>
      <c r="ACM910"/>
      <c r="ACN910"/>
      <c r="ACO910"/>
      <c r="ACP910"/>
      <c r="ACQ910"/>
      <c r="ACR910"/>
      <c r="ACS910"/>
      <c r="ACT910"/>
      <c r="ACU910"/>
      <c r="ACV910"/>
      <c r="ACW910"/>
      <c r="ACX910"/>
      <c r="ACY910"/>
      <c r="ACZ910"/>
      <c r="ADA910"/>
      <c r="ADB910"/>
      <c r="ADC910"/>
      <c r="ADD910"/>
      <c r="ADE910"/>
      <c r="ADF910"/>
      <c r="ADG910"/>
      <c r="ADH910"/>
      <c r="ADI910"/>
      <c r="ADJ910"/>
      <c r="ADK910"/>
      <c r="ADL910"/>
      <c r="ADM910"/>
      <c r="ADN910"/>
      <c r="ADO910"/>
      <c r="ADP910"/>
      <c r="ADQ910"/>
      <c r="ADR910"/>
      <c r="ADS910"/>
      <c r="ADT910"/>
      <c r="ADU910"/>
      <c r="ADV910"/>
      <c r="ADW910"/>
      <c r="ADX910"/>
      <c r="ADY910"/>
      <c r="ADZ910"/>
      <c r="AEA910"/>
      <c r="AEB910"/>
      <c r="AEC910"/>
      <c r="AED910"/>
      <c r="AEE910"/>
      <c r="AEF910"/>
      <c r="AEG910"/>
      <c r="AEH910"/>
    </row>
    <row r="911" spans="1:814" s="109" customFormat="1" hidden="1" x14ac:dyDescent="0.25">
      <c r="B911" s="110">
        <v>45329</v>
      </c>
      <c r="C911" s="109" t="s">
        <v>63</v>
      </c>
      <c r="D911" s="109" t="s">
        <v>0</v>
      </c>
      <c r="E911" s="109" t="s">
        <v>66</v>
      </c>
      <c r="F911" s="111" t="s">
        <v>86</v>
      </c>
      <c r="G911" s="109" t="s">
        <v>87</v>
      </c>
      <c r="H911" s="111" t="s">
        <v>50</v>
      </c>
      <c r="I911" s="111" t="s">
        <v>446</v>
      </c>
      <c r="J911" s="112">
        <v>50</v>
      </c>
      <c r="K911" s="113">
        <f>57500*0.9</f>
        <v>51750</v>
      </c>
      <c r="L911" s="114">
        <f>+J911*K911</f>
        <v>2587500</v>
      </c>
      <c r="M911" s="115" t="s">
        <v>529</v>
      </c>
      <c r="N911" s="109" t="s">
        <v>662</v>
      </c>
      <c r="O911" s="111"/>
    </row>
    <row r="912" spans="1:814" s="109" customFormat="1" hidden="1" x14ac:dyDescent="0.25">
      <c r="B912" s="110">
        <v>45329</v>
      </c>
      <c r="C912" s="109" t="s">
        <v>63</v>
      </c>
      <c r="D912" s="109" t="s">
        <v>0</v>
      </c>
      <c r="E912" s="109" t="s">
        <v>66</v>
      </c>
      <c r="F912" s="111" t="s">
        <v>67</v>
      </c>
      <c r="G912" s="109" t="s">
        <v>68</v>
      </c>
      <c r="H912" s="111" t="s">
        <v>69</v>
      </c>
      <c r="I912" s="111" t="s">
        <v>444</v>
      </c>
      <c r="J912" s="112">
        <v>50</v>
      </c>
      <c r="K912" s="113">
        <f>57500*0.9</f>
        <v>51750</v>
      </c>
      <c r="L912" s="114">
        <f>+J912*K912</f>
        <v>2587500</v>
      </c>
      <c r="M912" s="115" t="s">
        <v>529</v>
      </c>
      <c r="N912" s="109" t="s">
        <v>662</v>
      </c>
      <c r="O912" s="111"/>
    </row>
    <row r="913" spans="1:814" hidden="1" x14ac:dyDescent="0.25">
      <c r="A913" s="109"/>
      <c r="B913" s="110">
        <v>45329</v>
      </c>
      <c r="C913" s="109" t="s">
        <v>63</v>
      </c>
      <c r="D913" s="109" t="s">
        <v>0</v>
      </c>
      <c r="E913" s="109" t="s">
        <v>66</v>
      </c>
      <c r="F913" s="111" t="s">
        <v>78</v>
      </c>
      <c r="G913" s="109" t="s">
        <v>79</v>
      </c>
      <c r="H913" s="111" t="s">
        <v>80</v>
      </c>
      <c r="I913" s="111" t="s">
        <v>447</v>
      </c>
      <c r="J913" s="112">
        <v>150</v>
      </c>
      <c r="K913" s="113">
        <f>57500*0.9</f>
        <v>51750</v>
      </c>
      <c r="L913" s="114">
        <f>+J913*K913</f>
        <v>7762500</v>
      </c>
      <c r="M913" s="115" t="s">
        <v>529</v>
      </c>
      <c r="N913" s="109" t="s">
        <v>662</v>
      </c>
      <c r="O913" s="111"/>
      <c r="P913" s="109"/>
      <c r="Q913" s="109"/>
      <c r="R913" s="109"/>
      <c r="S913" s="109"/>
      <c r="T913" s="109"/>
      <c r="U913" s="109"/>
      <c r="V913" s="109"/>
      <c r="W913" s="109"/>
      <c r="X913" s="109"/>
      <c r="Y913" s="109"/>
      <c r="Z913" s="109"/>
      <c r="AA913" s="109"/>
      <c r="AB913" s="109"/>
      <c r="AC913" s="109"/>
      <c r="AD913" s="109"/>
      <c r="AE913" s="109"/>
      <c r="AF913" s="109"/>
      <c r="AG913" s="109"/>
      <c r="AH913" s="109"/>
      <c r="AI913" s="109"/>
      <c r="AJ913" s="109"/>
      <c r="AK913" s="109"/>
      <c r="AL913" s="109"/>
      <c r="AM913" s="109"/>
      <c r="AN913" s="109"/>
      <c r="AO913" s="109"/>
      <c r="AP913" s="109"/>
      <c r="AQ913" s="109"/>
      <c r="AR913" s="109"/>
      <c r="AS913" s="109"/>
      <c r="AT913" s="109"/>
      <c r="AU913" s="109"/>
      <c r="AV913" s="109"/>
      <c r="AW913" s="109"/>
      <c r="AX913" s="109"/>
      <c r="AY913" s="109"/>
      <c r="AZ913" s="109"/>
      <c r="BA913" s="109"/>
      <c r="BB913" s="109"/>
      <c r="BC913" s="109"/>
      <c r="BD913" s="109"/>
      <c r="BE913" s="109"/>
      <c r="BF913" s="109"/>
      <c r="BG913" s="109"/>
      <c r="BH913" s="109"/>
      <c r="BI913" s="109"/>
      <c r="BJ913" s="109"/>
      <c r="BK913" s="109"/>
      <c r="BL913" s="109"/>
      <c r="BM913" s="109"/>
      <c r="BN913" s="109"/>
      <c r="BO913" s="109"/>
      <c r="BP913" s="109"/>
      <c r="BQ913" s="109"/>
      <c r="BR913" s="109"/>
      <c r="BS913" s="109"/>
      <c r="BT913" s="109"/>
      <c r="BU913" s="109"/>
      <c r="BV913" s="109"/>
      <c r="BW913" s="109"/>
      <c r="BX913" s="109"/>
      <c r="BY913" s="109"/>
      <c r="BZ913" s="109"/>
      <c r="CA913" s="109"/>
      <c r="CB913" s="109"/>
      <c r="CC913" s="109"/>
      <c r="CD913" s="109"/>
      <c r="CE913" s="109"/>
      <c r="CF913" s="109"/>
      <c r="CG913" s="109"/>
      <c r="CH913" s="109"/>
      <c r="CI913" s="109"/>
      <c r="CJ913" s="109"/>
      <c r="CK913" s="109"/>
      <c r="CL913" s="109"/>
      <c r="CM913" s="109"/>
      <c r="CN913" s="109"/>
      <c r="CO913" s="109"/>
      <c r="CP913" s="109"/>
      <c r="CQ913" s="109"/>
      <c r="CR913" s="109"/>
      <c r="CS913" s="109"/>
      <c r="CT913" s="109"/>
      <c r="CU913" s="109"/>
      <c r="CV913" s="109"/>
      <c r="CW913" s="109"/>
      <c r="CX913" s="109"/>
      <c r="CY913" s="109"/>
      <c r="CZ913" s="109"/>
      <c r="DA913" s="109"/>
      <c r="DB913" s="109"/>
      <c r="DC913" s="109"/>
      <c r="DD913" s="109"/>
      <c r="DE913" s="109"/>
      <c r="DF913" s="109"/>
      <c r="DG913" s="109"/>
      <c r="DH913" s="109"/>
      <c r="DI913" s="109"/>
      <c r="DJ913" s="109"/>
      <c r="DK913" s="109"/>
      <c r="DL913" s="109"/>
      <c r="DM913" s="109"/>
      <c r="DN913" s="109"/>
      <c r="DO913" s="109"/>
      <c r="DP913" s="109"/>
      <c r="DQ913" s="109"/>
      <c r="DR913" s="109"/>
      <c r="DS913" s="109"/>
      <c r="DT913" s="109"/>
      <c r="DU913" s="109"/>
      <c r="DV913" s="109"/>
      <c r="DW913" s="109"/>
      <c r="DX913" s="109"/>
      <c r="DY913" s="109"/>
      <c r="DZ913" s="109"/>
      <c r="EA913" s="109"/>
      <c r="EB913" s="109"/>
      <c r="EC913" s="109"/>
      <c r="ED913" s="109"/>
      <c r="EE913" s="109"/>
      <c r="EF913" s="109"/>
      <c r="EG913" s="109"/>
      <c r="EH913" s="109"/>
      <c r="EI913" s="109"/>
      <c r="EJ913" s="109"/>
      <c r="EK913" s="109"/>
      <c r="EL913" s="109"/>
      <c r="EM913" s="109"/>
      <c r="EN913" s="109"/>
      <c r="EO913" s="109"/>
      <c r="EP913" s="109"/>
      <c r="EQ913" s="109"/>
      <c r="ER913" s="109"/>
      <c r="ES913" s="109"/>
      <c r="ET913" s="109"/>
      <c r="EU913" s="109"/>
      <c r="EV913" s="109"/>
      <c r="EW913" s="109"/>
      <c r="EX913" s="109"/>
      <c r="EY913" s="109"/>
      <c r="EZ913" s="109"/>
      <c r="FA913" s="109"/>
      <c r="FB913" s="109"/>
      <c r="FC913" s="109"/>
      <c r="FD913" s="109"/>
      <c r="FE913" s="109"/>
      <c r="FF913" s="109"/>
      <c r="FG913" s="109"/>
      <c r="FH913" s="109"/>
      <c r="FI913" s="109"/>
      <c r="FJ913" s="109"/>
      <c r="FK913" s="109"/>
      <c r="FL913" s="109"/>
      <c r="FM913" s="109"/>
      <c r="FN913" s="109"/>
      <c r="FO913" s="109"/>
      <c r="FP913" s="109"/>
      <c r="FQ913" s="109"/>
      <c r="FR913" s="109"/>
      <c r="FS913" s="109"/>
      <c r="FT913" s="109"/>
      <c r="FU913" s="109"/>
      <c r="FV913" s="109"/>
      <c r="FW913" s="109"/>
      <c r="FX913" s="109"/>
      <c r="FY913" s="109"/>
      <c r="FZ913" s="109"/>
      <c r="GA913" s="109"/>
      <c r="GB913" s="109"/>
      <c r="GC913" s="109"/>
      <c r="GD913" s="109"/>
      <c r="GE913" s="109"/>
      <c r="GF913" s="109"/>
      <c r="GG913" s="109"/>
      <c r="GH913" s="109"/>
      <c r="GI913" s="109"/>
      <c r="GJ913" s="109"/>
      <c r="GK913" s="109"/>
      <c r="GL913" s="109"/>
      <c r="GM913" s="109"/>
      <c r="GN913" s="109"/>
      <c r="GO913" s="109"/>
      <c r="GP913" s="109"/>
      <c r="GQ913" s="109"/>
      <c r="GR913" s="109"/>
      <c r="GS913" s="109"/>
      <c r="GT913" s="109"/>
      <c r="GU913" s="109"/>
      <c r="GV913" s="109"/>
      <c r="GW913" s="109"/>
      <c r="GX913" s="109"/>
      <c r="GY913" s="109"/>
      <c r="GZ913" s="109"/>
      <c r="HA913" s="109"/>
      <c r="HB913" s="109"/>
      <c r="HC913" s="109"/>
      <c r="HD913" s="109"/>
      <c r="HE913" s="109"/>
      <c r="HF913" s="109"/>
      <c r="HG913" s="109"/>
      <c r="HH913" s="109"/>
      <c r="HI913" s="109"/>
      <c r="HJ913" s="109"/>
      <c r="HK913" s="109"/>
      <c r="HL913" s="109"/>
      <c r="HM913" s="109"/>
      <c r="HN913" s="109"/>
      <c r="HO913" s="109"/>
      <c r="HP913" s="109"/>
      <c r="HQ913" s="109"/>
      <c r="HR913" s="109"/>
      <c r="HS913" s="109"/>
      <c r="HT913" s="109"/>
      <c r="HU913" s="109"/>
      <c r="HV913" s="109"/>
      <c r="HW913" s="109"/>
      <c r="HX913" s="109"/>
      <c r="HY913" s="109"/>
      <c r="HZ913" s="109"/>
      <c r="IA913" s="109"/>
      <c r="IB913" s="109"/>
      <c r="IC913" s="109"/>
      <c r="ID913" s="109"/>
      <c r="IE913" s="109"/>
      <c r="IF913" s="109"/>
      <c r="IG913" s="109"/>
      <c r="IH913" s="109"/>
      <c r="II913" s="109"/>
      <c r="IJ913" s="109"/>
      <c r="IK913" s="109"/>
      <c r="IL913" s="109"/>
      <c r="IM913" s="109"/>
      <c r="IN913" s="109"/>
      <c r="IO913" s="109"/>
      <c r="IP913" s="109"/>
      <c r="IQ913" s="109"/>
      <c r="IR913" s="109"/>
      <c r="IS913" s="109"/>
      <c r="IT913" s="109"/>
      <c r="IU913" s="109"/>
      <c r="IV913" s="109"/>
      <c r="IW913" s="109"/>
      <c r="IX913" s="109"/>
      <c r="IY913" s="109"/>
      <c r="IZ913" s="109"/>
      <c r="JA913" s="109"/>
      <c r="JB913" s="109"/>
      <c r="JC913" s="109"/>
      <c r="JD913" s="109"/>
      <c r="JE913" s="109"/>
      <c r="JF913" s="109"/>
      <c r="JG913" s="109"/>
      <c r="JH913" s="109"/>
      <c r="JI913" s="109"/>
      <c r="JJ913" s="109"/>
      <c r="JK913" s="109"/>
      <c r="JL913" s="109"/>
      <c r="JM913" s="109"/>
      <c r="JN913" s="109"/>
      <c r="JO913" s="109"/>
      <c r="JP913" s="109"/>
      <c r="JQ913" s="109"/>
      <c r="JR913" s="109"/>
      <c r="JS913" s="109"/>
      <c r="JT913" s="109"/>
      <c r="JU913" s="109"/>
      <c r="JV913" s="109"/>
      <c r="JW913" s="109"/>
      <c r="JX913" s="109"/>
      <c r="JY913" s="109"/>
      <c r="JZ913" s="109"/>
      <c r="KA913" s="109"/>
      <c r="KB913" s="109"/>
      <c r="KC913" s="109"/>
      <c r="KD913" s="109"/>
      <c r="KE913" s="109"/>
      <c r="KF913" s="109"/>
      <c r="KG913" s="109"/>
      <c r="KH913" s="109"/>
      <c r="KI913" s="109"/>
      <c r="KJ913" s="109"/>
      <c r="KK913" s="109"/>
      <c r="KL913" s="109"/>
      <c r="KM913" s="109"/>
      <c r="KN913" s="109"/>
      <c r="KO913" s="109"/>
      <c r="KP913" s="109"/>
      <c r="KQ913" s="109"/>
      <c r="KR913" s="109"/>
      <c r="KS913" s="109"/>
      <c r="KT913" s="109"/>
      <c r="KU913" s="109"/>
      <c r="KV913" s="109"/>
      <c r="KW913" s="109"/>
      <c r="KX913" s="109"/>
      <c r="KY913" s="109"/>
      <c r="KZ913" s="109"/>
      <c r="LA913" s="109"/>
      <c r="LB913" s="109"/>
      <c r="LC913" s="109"/>
      <c r="LD913" s="109"/>
      <c r="LE913" s="109"/>
      <c r="LF913" s="109"/>
      <c r="LG913" s="109"/>
      <c r="LH913" s="109"/>
      <c r="LI913" s="109"/>
      <c r="LJ913" s="109"/>
      <c r="LK913" s="109"/>
      <c r="LL913" s="109"/>
      <c r="LM913" s="109"/>
      <c r="LN913" s="109"/>
      <c r="LO913" s="109"/>
      <c r="LP913" s="109"/>
      <c r="LQ913" s="109"/>
      <c r="LR913" s="109"/>
      <c r="LS913" s="109"/>
      <c r="LT913" s="109"/>
      <c r="LU913" s="109"/>
      <c r="LV913" s="109"/>
      <c r="LW913" s="109"/>
      <c r="LX913" s="109"/>
      <c r="LY913" s="109"/>
      <c r="LZ913" s="109"/>
      <c r="MA913" s="109"/>
      <c r="MB913" s="109"/>
      <c r="MC913" s="109"/>
      <c r="MD913" s="109"/>
      <c r="ME913" s="109"/>
      <c r="MF913" s="109"/>
      <c r="MG913" s="109"/>
      <c r="MH913" s="109"/>
      <c r="MI913" s="109"/>
      <c r="MJ913" s="109"/>
      <c r="MK913" s="109"/>
      <c r="ML913" s="109"/>
      <c r="MM913" s="109"/>
      <c r="MN913" s="109"/>
      <c r="MO913" s="109"/>
      <c r="MP913" s="109"/>
      <c r="MQ913" s="109"/>
      <c r="MR913" s="109"/>
      <c r="MS913" s="109"/>
      <c r="MT913" s="109"/>
      <c r="MU913" s="109"/>
      <c r="MV913" s="109"/>
      <c r="MW913" s="109"/>
      <c r="MX913" s="109"/>
      <c r="MY913" s="109"/>
      <c r="MZ913" s="109"/>
      <c r="NA913" s="109"/>
      <c r="NB913" s="109"/>
      <c r="NC913" s="109"/>
      <c r="ND913" s="109"/>
      <c r="NE913" s="109"/>
      <c r="NF913" s="109"/>
      <c r="NG913" s="109"/>
      <c r="NH913" s="109"/>
      <c r="NI913" s="109"/>
      <c r="NJ913" s="109"/>
      <c r="NK913" s="109"/>
      <c r="NL913" s="109"/>
      <c r="NM913" s="109"/>
      <c r="NN913" s="109"/>
      <c r="NO913" s="109"/>
      <c r="NP913" s="109"/>
      <c r="NQ913" s="109"/>
      <c r="NR913" s="109"/>
      <c r="NS913" s="109"/>
      <c r="NT913" s="109"/>
      <c r="NU913" s="109"/>
      <c r="NV913" s="109"/>
      <c r="NW913" s="109"/>
      <c r="NX913" s="109"/>
      <c r="NY913" s="109"/>
      <c r="NZ913" s="109"/>
      <c r="OA913" s="109"/>
      <c r="OB913" s="109"/>
      <c r="OC913" s="109"/>
      <c r="OD913" s="109"/>
      <c r="OE913" s="109"/>
      <c r="OF913" s="109"/>
      <c r="OG913" s="109"/>
      <c r="OH913" s="109"/>
      <c r="OI913" s="109"/>
      <c r="OJ913" s="109"/>
      <c r="OK913" s="109"/>
      <c r="OL913" s="109"/>
      <c r="OM913" s="109"/>
      <c r="ON913" s="109"/>
      <c r="OO913" s="109"/>
      <c r="OP913" s="109"/>
      <c r="OQ913" s="109"/>
      <c r="OR913" s="109"/>
      <c r="OS913" s="109"/>
      <c r="OT913" s="109"/>
      <c r="OU913" s="109"/>
      <c r="OV913" s="109"/>
      <c r="OW913" s="109"/>
      <c r="OX913" s="109"/>
      <c r="OY913" s="109"/>
      <c r="OZ913" s="109"/>
      <c r="PA913" s="109"/>
      <c r="PB913" s="109"/>
      <c r="PC913" s="109"/>
      <c r="PD913" s="109"/>
      <c r="PE913" s="109"/>
      <c r="PF913" s="109"/>
      <c r="PG913" s="109"/>
      <c r="PH913" s="109"/>
      <c r="PI913" s="109"/>
      <c r="PJ913" s="109"/>
      <c r="PK913" s="109"/>
      <c r="PL913" s="109"/>
      <c r="PM913" s="109"/>
      <c r="PN913" s="109"/>
      <c r="PO913" s="109"/>
      <c r="PP913" s="109"/>
      <c r="PQ913" s="109"/>
      <c r="PR913" s="109"/>
      <c r="PS913" s="109"/>
      <c r="PT913" s="109"/>
      <c r="PU913" s="109"/>
      <c r="PV913" s="109"/>
      <c r="PW913" s="109"/>
      <c r="PX913" s="109"/>
      <c r="PY913" s="109"/>
      <c r="PZ913" s="109"/>
      <c r="QA913" s="109"/>
      <c r="QB913" s="109"/>
      <c r="QC913" s="109"/>
      <c r="QD913" s="109"/>
      <c r="QE913" s="109"/>
      <c r="QF913" s="109"/>
      <c r="QG913" s="109"/>
      <c r="QH913" s="109"/>
      <c r="QI913" s="109"/>
      <c r="QJ913" s="109"/>
      <c r="QK913" s="109"/>
      <c r="QL913" s="109"/>
      <c r="QM913" s="109"/>
      <c r="QN913" s="109"/>
      <c r="QO913" s="109"/>
      <c r="QP913" s="109"/>
      <c r="QQ913" s="109"/>
      <c r="QR913" s="109"/>
      <c r="QS913" s="109"/>
      <c r="QT913" s="109"/>
      <c r="QU913" s="109"/>
      <c r="QV913" s="109"/>
      <c r="QW913" s="109"/>
      <c r="QX913" s="109"/>
      <c r="QY913" s="109"/>
      <c r="QZ913" s="109"/>
      <c r="RA913" s="109"/>
      <c r="RB913" s="109"/>
      <c r="RC913" s="109"/>
      <c r="RD913" s="109"/>
      <c r="RE913" s="109"/>
      <c r="RF913" s="109"/>
      <c r="RG913" s="109"/>
      <c r="RH913" s="109"/>
      <c r="RI913" s="109"/>
      <c r="RJ913" s="109"/>
      <c r="RK913" s="109"/>
      <c r="RL913" s="109"/>
      <c r="RM913" s="109"/>
      <c r="RN913" s="109"/>
      <c r="RO913" s="109"/>
      <c r="RP913" s="109"/>
      <c r="RQ913" s="109"/>
      <c r="RR913" s="109"/>
      <c r="RS913" s="109"/>
      <c r="RT913" s="109"/>
      <c r="RU913" s="109"/>
      <c r="RV913" s="109"/>
      <c r="RW913" s="109"/>
      <c r="RX913" s="109"/>
      <c r="RY913" s="109"/>
      <c r="RZ913" s="109"/>
      <c r="SA913" s="109"/>
      <c r="SB913" s="109"/>
      <c r="SC913" s="109"/>
      <c r="SD913" s="109"/>
      <c r="SE913" s="109"/>
      <c r="SF913" s="109"/>
      <c r="SG913" s="109"/>
      <c r="SH913" s="109"/>
      <c r="SI913" s="109"/>
      <c r="SJ913" s="109"/>
      <c r="SK913" s="109"/>
      <c r="SL913" s="109"/>
      <c r="SM913" s="109"/>
      <c r="SN913" s="109"/>
      <c r="SO913" s="109"/>
      <c r="SP913" s="109"/>
      <c r="SQ913" s="109"/>
      <c r="SR913" s="109"/>
      <c r="SS913" s="109"/>
      <c r="ST913" s="109"/>
      <c r="SU913" s="109"/>
      <c r="SV913" s="109"/>
      <c r="SW913" s="109"/>
      <c r="SX913" s="109"/>
      <c r="SY913" s="109"/>
      <c r="SZ913" s="109"/>
      <c r="TA913" s="109"/>
      <c r="TB913" s="109"/>
      <c r="TC913" s="109"/>
      <c r="TD913" s="109"/>
      <c r="TE913" s="109"/>
      <c r="TF913" s="109"/>
      <c r="TG913" s="109"/>
      <c r="TH913" s="109"/>
      <c r="TI913" s="109"/>
      <c r="TJ913" s="109"/>
      <c r="TK913" s="109"/>
      <c r="TL913" s="109"/>
      <c r="TM913" s="109"/>
      <c r="TN913" s="109"/>
      <c r="TO913" s="109"/>
      <c r="TP913" s="109"/>
      <c r="TQ913" s="109"/>
      <c r="TR913" s="109"/>
      <c r="TS913" s="109"/>
      <c r="TT913" s="109"/>
      <c r="TU913" s="109"/>
      <c r="TV913" s="109"/>
      <c r="TW913" s="109"/>
      <c r="TX913" s="109"/>
      <c r="TY913" s="109"/>
      <c r="TZ913" s="109"/>
      <c r="UA913" s="109"/>
      <c r="UB913" s="109"/>
      <c r="UC913" s="109"/>
      <c r="UD913" s="109"/>
      <c r="UE913" s="109"/>
      <c r="UF913" s="109"/>
      <c r="UG913" s="109"/>
      <c r="UH913" s="109"/>
      <c r="UI913" s="109"/>
      <c r="UJ913" s="109"/>
      <c r="UK913" s="109"/>
      <c r="UL913" s="109"/>
      <c r="UM913" s="109"/>
      <c r="UN913" s="109"/>
      <c r="UO913" s="109"/>
      <c r="UP913" s="109"/>
      <c r="UQ913" s="109"/>
      <c r="UR913" s="109"/>
      <c r="US913" s="109"/>
      <c r="UT913" s="109"/>
      <c r="UU913" s="109"/>
      <c r="UV913" s="109"/>
      <c r="UW913" s="109"/>
      <c r="UX913" s="109"/>
      <c r="UY913" s="109"/>
      <c r="UZ913" s="109"/>
      <c r="VA913" s="109"/>
      <c r="VB913" s="109"/>
      <c r="VC913" s="109"/>
      <c r="VD913" s="109"/>
      <c r="VE913" s="109"/>
      <c r="VF913" s="109"/>
      <c r="VG913" s="109"/>
      <c r="VH913" s="109"/>
      <c r="VI913" s="109"/>
      <c r="VJ913" s="109"/>
      <c r="VK913" s="109"/>
      <c r="VL913" s="109"/>
      <c r="VM913" s="109"/>
      <c r="VN913" s="109"/>
      <c r="VO913" s="109"/>
      <c r="VP913" s="109"/>
      <c r="VQ913" s="109"/>
      <c r="VR913" s="109"/>
      <c r="VS913" s="109"/>
      <c r="VT913" s="109"/>
      <c r="VU913" s="109"/>
      <c r="VV913" s="109"/>
      <c r="VW913" s="109"/>
      <c r="VX913" s="109"/>
      <c r="VY913" s="109"/>
      <c r="VZ913" s="109"/>
      <c r="WA913" s="109"/>
      <c r="WB913" s="109"/>
      <c r="WC913" s="109"/>
      <c r="WD913" s="109"/>
      <c r="WE913" s="109"/>
      <c r="WF913" s="109"/>
      <c r="WG913" s="109"/>
      <c r="WH913" s="109"/>
      <c r="WI913" s="109"/>
      <c r="WJ913" s="109"/>
      <c r="WK913" s="109"/>
      <c r="WL913" s="109"/>
      <c r="WM913" s="109"/>
      <c r="WN913" s="109"/>
      <c r="WO913" s="109"/>
      <c r="WP913" s="109"/>
      <c r="WQ913" s="109"/>
      <c r="WR913" s="109"/>
      <c r="WS913" s="109"/>
      <c r="WT913" s="109"/>
      <c r="WU913" s="109"/>
      <c r="WV913" s="109"/>
      <c r="WW913" s="109"/>
      <c r="WX913" s="109"/>
      <c r="WY913" s="109"/>
      <c r="WZ913" s="109"/>
      <c r="XA913" s="109"/>
      <c r="XB913" s="109"/>
      <c r="XC913" s="109"/>
      <c r="XD913" s="109"/>
      <c r="XE913" s="109"/>
      <c r="XF913" s="109"/>
      <c r="XG913" s="109"/>
      <c r="XH913" s="109"/>
      <c r="XI913" s="109"/>
      <c r="XJ913" s="109"/>
      <c r="XK913" s="109"/>
      <c r="XL913" s="109"/>
      <c r="XM913" s="109"/>
      <c r="XN913" s="109"/>
      <c r="XO913" s="109"/>
      <c r="XP913" s="109"/>
      <c r="XQ913" s="109"/>
      <c r="XR913" s="109"/>
      <c r="XS913" s="109"/>
      <c r="XT913" s="109"/>
      <c r="XU913" s="109"/>
      <c r="XV913" s="109"/>
      <c r="XW913" s="109"/>
      <c r="XX913" s="109"/>
      <c r="XY913" s="109"/>
      <c r="XZ913" s="109"/>
      <c r="YA913" s="109"/>
      <c r="YB913" s="109"/>
      <c r="YC913" s="109"/>
      <c r="YD913" s="109"/>
      <c r="YE913" s="109"/>
      <c r="YF913" s="109"/>
      <c r="YG913" s="109"/>
      <c r="YH913" s="109"/>
      <c r="YI913" s="109"/>
      <c r="YJ913" s="109"/>
      <c r="YK913" s="109"/>
      <c r="YL913" s="109"/>
      <c r="YM913" s="109"/>
      <c r="YN913" s="109"/>
      <c r="YO913" s="109"/>
      <c r="YP913" s="109"/>
      <c r="YQ913" s="109"/>
      <c r="YR913" s="109"/>
      <c r="YS913" s="109"/>
      <c r="YT913" s="109"/>
      <c r="YU913" s="109"/>
      <c r="YV913" s="109"/>
      <c r="YW913" s="109"/>
      <c r="YX913" s="109"/>
      <c r="YY913" s="109"/>
      <c r="YZ913" s="109"/>
      <c r="ZA913" s="109"/>
      <c r="ZB913" s="109"/>
      <c r="ZC913" s="109"/>
      <c r="ZD913" s="109"/>
      <c r="ZE913" s="109"/>
      <c r="ZF913" s="109"/>
      <c r="ZG913" s="109"/>
      <c r="ZH913" s="109"/>
      <c r="ZI913" s="109"/>
      <c r="ZJ913" s="109"/>
      <c r="ZK913" s="109"/>
      <c r="ZL913" s="109"/>
      <c r="ZM913" s="109"/>
      <c r="ZN913" s="109"/>
      <c r="ZO913" s="109"/>
      <c r="ZP913" s="109"/>
      <c r="ZQ913" s="109"/>
      <c r="ZR913" s="109"/>
      <c r="ZS913" s="109"/>
      <c r="ZT913" s="109"/>
      <c r="ZU913" s="109"/>
      <c r="ZV913" s="109"/>
      <c r="ZW913" s="109"/>
      <c r="ZX913" s="109"/>
      <c r="ZY913" s="109"/>
      <c r="ZZ913" s="109"/>
      <c r="AAA913" s="109"/>
      <c r="AAB913" s="109"/>
      <c r="AAC913" s="109"/>
      <c r="AAD913" s="109"/>
      <c r="AAE913" s="109"/>
      <c r="AAF913" s="109"/>
      <c r="AAG913" s="109"/>
      <c r="AAH913" s="109"/>
      <c r="AAI913" s="109"/>
      <c r="AAJ913" s="109"/>
      <c r="AAK913" s="109"/>
      <c r="AAL913" s="109"/>
      <c r="AAM913" s="109"/>
      <c r="AAN913" s="109"/>
      <c r="AAO913" s="109"/>
      <c r="AAP913" s="109"/>
      <c r="AAQ913" s="109"/>
      <c r="AAR913" s="109"/>
      <c r="AAS913" s="109"/>
      <c r="AAT913" s="109"/>
      <c r="AAU913" s="109"/>
      <c r="AAV913" s="109"/>
      <c r="AAW913" s="109"/>
      <c r="AAX913" s="109"/>
      <c r="AAY913" s="109"/>
      <c r="AAZ913" s="109"/>
      <c r="ABA913" s="109"/>
      <c r="ABB913" s="109"/>
      <c r="ABC913" s="109"/>
      <c r="ABD913" s="109"/>
      <c r="ABE913" s="109"/>
      <c r="ABF913" s="109"/>
      <c r="ABG913" s="109"/>
      <c r="ABH913" s="109"/>
      <c r="ABI913" s="109"/>
      <c r="ABJ913" s="109"/>
      <c r="ABK913" s="109"/>
      <c r="ABL913" s="109"/>
      <c r="ABM913" s="109"/>
      <c r="ABN913" s="109"/>
      <c r="ABO913" s="109"/>
      <c r="ABP913" s="109"/>
      <c r="ABQ913" s="109"/>
      <c r="ABR913" s="109"/>
      <c r="ABS913" s="109"/>
      <c r="ABT913" s="109"/>
      <c r="ABU913" s="109"/>
      <c r="ABV913" s="109"/>
      <c r="ABW913" s="109"/>
      <c r="ABX913" s="109"/>
      <c r="ABY913" s="109"/>
      <c r="ABZ913" s="109"/>
      <c r="ACA913" s="109"/>
      <c r="ACB913" s="109"/>
      <c r="ACC913" s="109"/>
      <c r="ACD913" s="109"/>
      <c r="ACE913" s="109"/>
      <c r="ACF913" s="109"/>
      <c r="ACG913" s="109"/>
      <c r="ACH913" s="109"/>
      <c r="ACI913" s="109"/>
      <c r="ACJ913" s="109"/>
      <c r="ACK913" s="109"/>
      <c r="ACL913" s="109"/>
      <c r="ACM913" s="109"/>
      <c r="ACN913" s="109"/>
      <c r="ACO913" s="109"/>
      <c r="ACP913" s="109"/>
      <c r="ACQ913" s="109"/>
      <c r="ACR913" s="109"/>
      <c r="ACS913" s="109"/>
      <c r="ACT913" s="109"/>
      <c r="ACU913" s="109"/>
      <c r="ACV913" s="109"/>
      <c r="ACW913" s="109"/>
      <c r="ACX913" s="109"/>
      <c r="ACY913" s="109"/>
      <c r="ACZ913" s="109"/>
      <c r="ADA913" s="109"/>
      <c r="ADB913" s="109"/>
      <c r="ADC913" s="109"/>
      <c r="ADD913" s="109"/>
      <c r="ADE913" s="109"/>
      <c r="ADF913" s="109"/>
      <c r="ADG913" s="109"/>
      <c r="ADH913" s="109"/>
      <c r="ADI913" s="109"/>
      <c r="ADJ913" s="109"/>
      <c r="ADK913" s="109"/>
      <c r="ADL913" s="109"/>
      <c r="ADM913" s="109"/>
      <c r="ADN913" s="109"/>
      <c r="ADO913" s="109"/>
      <c r="ADP913" s="109"/>
      <c r="ADQ913" s="109"/>
      <c r="ADR913" s="109"/>
      <c r="ADS913" s="109"/>
      <c r="ADT913" s="109"/>
      <c r="ADU913" s="109"/>
      <c r="ADV913" s="109"/>
      <c r="ADW913" s="109"/>
      <c r="ADX913" s="109"/>
      <c r="ADY913" s="109"/>
      <c r="ADZ913" s="109"/>
      <c r="AEA913" s="109"/>
      <c r="AEB913" s="109"/>
      <c r="AEC913" s="109"/>
      <c r="AED913" s="109"/>
      <c r="AEE913" s="109"/>
      <c r="AEF913" s="109"/>
      <c r="AEG913" s="109"/>
      <c r="AEH913" s="109"/>
    </row>
    <row r="914" spans="1:814" hidden="1" x14ac:dyDescent="0.25">
      <c r="B914" s="5">
        <v>45331</v>
      </c>
      <c r="C914" t="s">
        <v>103</v>
      </c>
      <c r="D914" t="s">
        <v>0</v>
      </c>
      <c r="E914" t="s">
        <v>66</v>
      </c>
      <c r="F914" s="4" t="s">
        <v>247</v>
      </c>
      <c r="G914" t="s">
        <v>354</v>
      </c>
      <c r="H914" s="4" t="s">
        <v>265</v>
      </c>
      <c r="I914" s="4" t="s">
        <v>361</v>
      </c>
      <c r="J914" s="8">
        <v>-1</v>
      </c>
      <c r="K914" s="29">
        <f>67500*0.9</f>
        <v>60750</v>
      </c>
      <c r="L914" s="17">
        <f>+J914*K914</f>
        <v>-60750</v>
      </c>
      <c r="M914" s="102" t="s">
        <v>529</v>
      </c>
      <c r="O914" s="54" t="s">
        <v>433</v>
      </c>
      <c r="P914" t="s">
        <v>434</v>
      </c>
      <c r="Q914" t="s">
        <v>346</v>
      </c>
    </row>
    <row r="915" spans="1:814" hidden="1" x14ac:dyDescent="0.25">
      <c r="B915" s="5">
        <v>45331</v>
      </c>
      <c r="C915" t="s">
        <v>103</v>
      </c>
      <c r="D915" t="s">
        <v>0</v>
      </c>
      <c r="E915" t="s">
        <v>66</v>
      </c>
      <c r="F915" s="4" t="s">
        <v>86</v>
      </c>
      <c r="G915" t="s">
        <v>87</v>
      </c>
      <c r="H915" s="4" t="s">
        <v>50</v>
      </c>
      <c r="I915" s="4" t="s">
        <v>382</v>
      </c>
      <c r="J915" s="8">
        <v>-6</v>
      </c>
      <c r="K915" s="29">
        <v>51750</v>
      </c>
      <c r="L915" s="17">
        <v>6727500</v>
      </c>
      <c r="M915" s="102" t="s">
        <v>529</v>
      </c>
      <c r="O915" s="54" t="s">
        <v>430</v>
      </c>
      <c r="P915" t="s">
        <v>431</v>
      </c>
    </row>
    <row r="916" spans="1:814" hidden="1" x14ac:dyDescent="0.25">
      <c r="B916" s="5">
        <v>45331</v>
      </c>
      <c r="C916" t="s">
        <v>103</v>
      </c>
      <c r="D916" t="s">
        <v>4</v>
      </c>
      <c r="E916" t="s">
        <v>66</v>
      </c>
      <c r="F916" s="4" t="s">
        <v>96</v>
      </c>
      <c r="G916" t="s">
        <v>95</v>
      </c>
      <c r="H916" s="4" t="s">
        <v>106</v>
      </c>
      <c r="I916" s="4">
        <v>52006</v>
      </c>
      <c r="J916" s="8">
        <v>-2</v>
      </c>
      <c r="K916" s="29">
        <f>544000*1.19</f>
        <v>647360</v>
      </c>
      <c r="L916" s="17">
        <v>-5440000</v>
      </c>
      <c r="M916" s="102" t="s">
        <v>529</v>
      </c>
      <c r="O916" s="54" t="s">
        <v>430</v>
      </c>
      <c r="P916" t="s">
        <v>431</v>
      </c>
      <c r="R916" t="s">
        <v>279</v>
      </c>
    </row>
    <row r="917" spans="1:814" hidden="1" x14ac:dyDescent="0.25">
      <c r="B917" s="5">
        <v>45331</v>
      </c>
      <c r="C917" t="s">
        <v>103</v>
      </c>
      <c r="D917" t="s">
        <v>4</v>
      </c>
      <c r="E917" t="s">
        <v>66</v>
      </c>
      <c r="F917" s="4" t="s">
        <v>102</v>
      </c>
      <c r="G917" t="s">
        <v>101</v>
      </c>
      <c r="H917" s="4" t="s">
        <v>107</v>
      </c>
      <c r="J917" s="8">
        <v>-2</v>
      </c>
      <c r="K917" s="29">
        <v>102340</v>
      </c>
      <c r="L917" s="17">
        <v>-860000</v>
      </c>
      <c r="M917" s="102" t="s">
        <v>529</v>
      </c>
      <c r="O917" s="54" t="s">
        <v>430</v>
      </c>
      <c r="P917" t="s">
        <v>431</v>
      </c>
      <c r="R917" t="s">
        <v>279</v>
      </c>
    </row>
    <row r="918" spans="1:814" hidden="1" x14ac:dyDescent="0.25">
      <c r="B918" s="5">
        <v>45331</v>
      </c>
      <c r="C918" t="s">
        <v>189</v>
      </c>
      <c r="D918" t="s">
        <v>4</v>
      </c>
      <c r="E918" t="s">
        <v>66</v>
      </c>
      <c r="F918" s="4" t="s">
        <v>102</v>
      </c>
      <c r="G918" t="s">
        <v>101</v>
      </c>
      <c r="H918" s="4" t="s">
        <v>107</v>
      </c>
      <c r="J918" s="8">
        <v>-2</v>
      </c>
      <c r="K918" s="29">
        <v>102340</v>
      </c>
      <c r="L918" s="17">
        <v>-860000</v>
      </c>
      <c r="M918" s="102" t="s">
        <v>529</v>
      </c>
      <c r="O918" s="54" t="s">
        <v>430</v>
      </c>
      <c r="P918" t="s">
        <v>431</v>
      </c>
      <c r="R918" t="s">
        <v>279</v>
      </c>
    </row>
    <row r="919" spans="1:814" hidden="1" x14ac:dyDescent="0.25">
      <c r="B919" s="5">
        <v>45331</v>
      </c>
      <c r="C919" t="s">
        <v>103</v>
      </c>
      <c r="D919" t="s">
        <v>0</v>
      </c>
      <c r="E919" t="s">
        <v>66</v>
      </c>
      <c r="F919" s="4" t="s">
        <v>78</v>
      </c>
      <c r="G919" t="s">
        <v>79</v>
      </c>
      <c r="H919" s="4" t="s">
        <v>44</v>
      </c>
      <c r="I919" s="4" t="s">
        <v>359</v>
      </c>
      <c r="J919" s="8">
        <v>-6</v>
      </c>
      <c r="K919" s="76">
        <v>51750</v>
      </c>
      <c r="L919" s="17">
        <v>4140000</v>
      </c>
      <c r="M919" s="102" t="s">
        <v>529</v>
      </c>
      <c r="O919" s="54" t="s">
        <v>430</v>
      </c>
      <c r="P919" t="s">
        <v>431</v>
      </c>
    </row>
    <row r="920" spans="1:814" hidden="1" x14ac:dyDescent="0.25">
      <c r="B920" s="5">
        <v>45331</v>
      </c>
      <c r="C920" t="s">
        <v>103</v>
      </c>
      <c r="D920" t="s">
        <v>0</v>
      </c>
      <c r="E920" t="s">
        <v>66</v>
      </c>
      <c r="F920" s="4" t="s">
        <v>86</v>
      </c>
      <c r="G920" t="s">
        <v>87</v>
      </c>
      <c r="H920" s="4" t="s">
        <v>50</v>
      </c>
      <c r="I920" s="4" t="s">
        <v>382</v>
      </c>
      <c r="J920" s="8">
        <v>-4</v>
      </c>
      <c r="K920" s="29">
        <v>51750</v>
      </c>
      <c r="L920" s="17">
        <f>+J920*K920</f>
        <v>-207000</v>
      </c>
      <c r="M920" s="102" t="s">
        <v>529</v>
      </c>
      <c r="O920" s="54" t="s">
        <v>429</v>
      </c>
      <c r="P920" t="s">
        <v>435</v>
      </c>
    </row>
    <row r="921" spans="1:814" hidden="1" x14ac:dyDescent="0.25">
      <c r="B921" s="5">
        <v>45331</v>
      </c>
      <c r="C921" t="s">
        <v>103</v>
      </c>
      <c r="D921" t="s">
        <v>0</v>
      </c>
      <c r="E921" t="s">
        <v>66</v>
      </c>
      <c r="F921" s="4" t="s">
        <v>91</v>
      </c>
      <c r="G921" t="s">
        <v>92</v>
      </c>
      <c r="H921" s="4" t="s">
        <v>185</v>
      </c>
      <c r="I921" s="4" t="s">
        <v>183</v>
      </c>
      <c r="J921" s="8">
        <v>-2</v>
      </c>
      <c r="K921" s="29">
        <v>51750</v>
      </c>
      <c r="L921" s="17">
        <f>+J921*K921</f>
        <v>-103500</v>
      </c>
      <c r="M921" s="102" t="s">
        <v>529</v>
      </c>
      <c r="O921" s="54" t="s">
        <v>429</v>
      </c>
      <c r="P921" t="s">
        <v>435</v>
      </c>
    </row>
    <row r="922" spans="1:814" hidden="1" x14ac:dyDescent="0.25">
      <c r="B922" s="5">
        <v>45331</v>
      </c>
      <c r="C922" t="s">
        <v>103</v>
      </c>
      <c r="D922" t="s">
        <v>0</v>
      </c>
      <c r="E922" t="s">
        <v>66</v>
      </c>
      <c r="F922" s="4" t="s">
        <v>78</v>
      </c>
      <c r="G922" t="s">
        <v>79</v>
      </c>
      <c r="H922" s="4" t="s">
        <v>44</v>
      </c>
      <c r="I922" s="4" t="s">
        <v>359</v>
      </c>
      <c r="J922" s="8">
        <v>-4</v>
      </c>
      <c r="K922" s="29">
        <v>51750</v>
      </c>
      <c r="L922" s="17">
        <f>+J922*K922</f>
        <v>-207000</v>
      </c>
      <c r="M922" s="102" t="s">
        <v>529</v>
      </c>
      <c r="O922" s="54" t="s">
        <v>429</v>
      </c>
      <c r="P922" t="s">
        <v>435</v>
      </c>
    </row>
    <row r="923" spans="1:814" hidden="1" x14ac:dyDescent="0.25">
      <c r="B923" s="5">
        <v>45321</v>
      </c>
      <c r="C923" s="55" t="s">
        <v>121</v>
      </c>
      <c r="D923" t="s">
        <v>0</v>
      </c>
      <c r="E923" t="s">
        <v>14</v>
      </c>
      <c r="F923" s="4" t="s">
        <v>39</v>
      </c>
      <c r="G923" t="s">
        <v>40</v>
      </c>
      <c r="H923" s="4" t="s">
        <v>41</v>
      </c>
      <c r="I923" s="4" t="s">
        <v>335</v>
      </c>
      <c r="J923" s="8">
        <v>4</v>
      </c>
      <c r="K923" s="29">
        <v>69131</v>
      </c>
      <c r="L923" s="35">
        <f>+J923*K923</f>
        <v>276524</v>
      </c>
      <c r="M923" s="104"/>
      <c r="O923"/>
      <c r="Q923" t="s">
        <v>441</v>
      </c>
    </row>
    <row r="924" spans="1:814" hidden="1" x14ac:dyDescent="0.25">
      <c r="B924" s="5">
        <v>45341</v>
      </c>
      <c r="C924" t="s">
        <v>121</v>
      </c>
      <c r="D924" t="s">
        <v>0</v>
      </c>
      <c r="E924" t="s">
        <v>66</v>
      </c>
      <c r="F924" s="4" t="s">
        <v>86</v>
      </c>
      <c r="G924" t="s">
        <v>87</v>
      </c>
      <c r="H924" s="4" t="s">
        <v>50</v>
      </c>
      <c r="I924" s="4" t="s">
        <v>382</v>
      </c>
      <c r="J924" s="8">
        <v>45</v>
      </c>
      <c r="K924" s="29">
        <v>51750</v>
      </c>
      <c r="L924" s="17">
        <v>6727500</v>
      </c>
      <c r="M924" s="102" t="s">
        <v>529</v>
      </c>
      <c r="Q924" t="s">
        <v>439</v>
      </c>
    </row>
    <row r="925" spans="1:814" hidden="1" x14ac:dyDescent="0.25">
      <c r="B925" s="5">
        <v>45341</v>
      </c>
      <c r="C925" t="s">
        <v>121</v>
      </c>
      <c r="D925" t="s">
        <v>0</v>
      </c>
      <c r="E925" t="s">
        <v>66</v>
      </c>
      <c r="F925" s="4" t="s">
        <v>86</v>
      </c>
      <c r="G925" t="s">
        <v>87</v>
      </c>
      <c r="H925" s="4" t="s">
        <v>184</v>
      </c>
      <c r="I925" s="4" t="s">
        <v>180</v>
      </c>
      <c r="J925" s="8">
        <v>15</v>
      </c>
      <c r="K925" s="29">
        <v>51750</v>
      </c>
      <c r="L925" s="17">
        <v>3105000</v>
      </c>
      <c r="M925" s="102" t="s">
        <v>529</v>
      </c>
      <c r="Q925" t="s">
        <v>439</v>
      </c>
    </row>
    <row r="926" spans="1:814" hidden="1" x14ac:dyDescent="0.25">
      <c r="B926" s="5">
        <v>45343</v>
      </c>
      <c r="C926" t="s">
        <v>103</v>
      </c>
      <c r="D926" t="s">
        <v>0</v>
      </c>
      <c r="E926" t="s">
        <v>14</v>
      </c>
      <c r="F926" s="4" t="s">
        <v>25</v>
      </c>
      <c r="G926" t="s">
        <v>26</v>
      </c>
      <c r="H926" s="4" t="s">
        <v>27</v>
      </c>
      <c r="I926" s="4" t="s">
        <v>333</v>
      </c>
      <c r="J926" s="8">
        <v>-11</v>
      </c>
      <c r="K926" s="29">
        <v>69131</v>
      </c>
      <c r="L926" s="17">
        <f>+J926*K926</f>
        <v>-760441</v>
      </c>
      <c r="M926" s="102" t="s">
        <v>529</v>
      </c>
      <c r="O926" s="54">
        <v>20240046</v>
      </c>
      <c r="P926" t="s">
        <v>136</v>
      </c>
    </row>
    <row r="927" spans="1:814" hidden="1" x14ac:dyDescent="0.25">
      <c r="B927" s="5">
        <v>45343</v>
      </c>
      <c r="C927" t="s">
        <v>103</v>
      </c>
      <c r="D927" t="s">
        <v>0</v>
      </c>
      <c r="E927" t="s">
        <v>14</v>
      </c>
      <c r="F927" s="4" t="s">
        <v>25</v>
      </c>
      <c r="G927" t="s">
        <v>26</v>
      </c>
      <c r="H927" s="4" t="s">
        <v>27</v>
      </c>
      <c r="I927" s="4" t="s">
        <v>401</v>
      </c>
      <c r="J927" s="8">
        <v>-4</v>
      </c>
      <c r="K927" s="121">
        <v>14.268493150684932</v>
      </c>
      <c r="L927" s="17">
        <f>+J927*K927</f>
        <v>-57.07397260273973</v>
      </c>
      <c r="M927" s="102" t="s">
        <v>527</v>
      </c>
      <c r="O927" s="54">
        <v>20240046</v>
      </c>
      <c r="P927" t="s">
        <v>136</v>
      </c>
    </row>
    <row r="928" spans="1:814" hidden="1" x14ac:dyDescent="0.25">
      <c r="A928" s="109"/>
      <c r="B928" s="110">
        <v>45329</v>
      </c>
      <c r="C928" s="109" t="s">
        <v>63</v>
      </c>
      <c r="D928" s="109" t="s">
        <v>0</v>
      </c>
      <c r="E928" s="109" t="s">
        <v>66</v>
      </c>
      <c r="F928" s="111" t="s">
        <v>139</v>
      </c>
      <c r="G928" s="109" t="s">
        <v>140</v>
      </c>
      <c r="H928" s="111" t="s">
        <v>141</v>
      </c>
      <c r="I928" s="111" t="s">
        <v>443</v>
      </c>
      <c r="J928" s="112">
        <v>100</v>
      </c>
      <c r="K928" s="113">
        <f>57500*0.9</f>
        <v>51750</v>
      </c>
      <c r="L928" s="114">
        <f>+J928*K928</f>
        <v>5175000</v>
      </c>
      <c r="M928" s="115" t="s">
        <v>529</v>
      </c>
      <c r="N928" s="109" t="s">
        <v>662</v>
      </c>
      <c r="O928" s="111"/>
      <c r="P928" s="109"/>
      <c r="Q928" s="109"/>
      <c r="R928" s="109"/>
      <c r="S928" s="109"/>
      <c r="T928" s="109"/>
      <c r="U928" s="109"/>
      <c r="V928" s="109"/>
      <c r="W928" s="109"/>
      <c r="X928" s="109"/>
      <c r="Y928" s="109"/>
      <c r="Z928" s="109"/>
      <c r="AA928" s="109"/>
      <c r="AB928" s="109"/>
      <c r="AC928" s="109"/>
      <c r="AD928" s="109"/>
      <c r="AE928" s="109"/>
      <c r="AF928" s="109"/>
      <c r="AG928" s="109"/>
      <c r="AH928" s="109"/>
      <c r="AI928" s="109"/>
      <c r="AJ928" s="109"/>
      <c r="AK928" s="109"/>
      <c r="AL928" s="109"/>
      <c r="AM928" s="109"/>
      <c r="AN928" s="109"/>
      <c r="AO928" s="109"/>
      <c r="AP928" s="109"/>
      <c r="AQ928" s="109"/>
      <c r="AR928" s="109"/>
      <c r="AS928" s="109"/>
      <c r="AT928" s="109"/>
      <c r="AU928" s="109"/>
      <c r="AV928" s="109"/>
      <c r="AW928" s="109"/>
      <c r="AX928" s="109"/>
      <c r="AY928" s="109"/>
      <c r="AZ928" s="109"/>
      <c r="BA928" s="109"/>
      <c r="BB928" s="109"/>
      <c r="BC928" s="109"/>
      <c r="BD928" s="109"/>
      <c r="BE928" s="109"/>
      <c r="BF928" s="109"/>
      <c r="BG928" s="109"/>
      <c r="BH928" s="109"/>
      <c r="BI928" s="109"/>
      <c r="BJ928" s="109"/>
      <c r="BK928" s="109"/>
      <c r="BL928" s="109"/>
      <c r="BM928" s="109"/>
      <c r="BN928" s="109"/>
      <c r="BO928" s="109"/>
      <c r="BP928" s="109"/>
      <c r="BQ928" s="109"/>
      <c r="BR928" s="109"/>
      <c r="BS928" s="109"/>
      <c r="BT928" s="109"/>
      <c r="BU928" s="109"/>
      <c r="BV928" s="109"/>
      <c r="BW928" s="109"/>
      <c r="BX928" s="109"/>
      <c r="BY928" s="109"/>
      <c r="BZ928" s="109"/>
      <c r="CA928" s="109"/>
      <c r="CB928" s="109"/>
      <c r="CC928" s="109"/>
      <c r="CD928" s="109"/>
      <c r="CE928" s="109"/>
      <c r="CF928" s="109"/>
      <c r="CG928" s="109"/>
      <c r="CH928" s="109"/>
      <c r="CI928" s="109"/>
      <c r="CJ928" s="109"/>
      <c r="CK928" s="109"/>
      <c r="CL928" s="109"/>
      <c r="CM928" s="109"/>
      <c r="CN928" s="109"/>
      <c r="CO928" s="109"/>
      <c r="CP928" s="109"/>
      <c r="CQ928" s="109"/>
      <c r="CR928" s="109"/>
      <c r="CS928" s="109"/>
      <c r="CT928" s="109"/>
      <c r="CU928" s="109"/>
      <c r="CV928" s="109"/>
      <c r="CW928" s="109"/>
      <c r="CX928" s="109"/>
      <c r="CY928" s="109"/>
      <c r="CZ928" s="109"/>
      <c r="DA928" s="109"/>
      <c r="DB928" s="109"/>
      <c r="DC928" s="109"/>
      <c r="DD928" s="109"/>
      <c r="DE928" s="109"/>
      <c r="DF928" s="109"/>
      <c r="DG928" s="109"/>
      <c r="DH928" s="109"/>
      <c r="DI928" s="109"/>
      <c r="DJ928" s="109"/>
      <c r="DK928" s="109"/>
      <c r="DL928" s="109"/>
      <c r="DM928" s="109"/>
      <c r="DN928" s="109"/>
      <c r="DO928" s="109"/>
      <c r="DP928" s="109"/>
      <c r="DQ928" s="109"/>
      <c r="DR928" s="109"/>
      <c r="DS928" s="109"/>
      <c r="DT928" s="109"/>
      <c r="DU928" s="109"/>
      <c r="DV928" s="109"/>
      <c r="DW928" s="109"/>
      <c r="DX928" s="109"/>
      <c r="DY928" s="109"/>
      <c r="DZ928" s="109"/>
      <c r="EA928" s="109"/>
      <c r="EB928" s="109"/>
      <c r="EC928" s="109"/>
      <c r="ED928" s="109"/>
      <c r="EE928" s="109"/>
      <c r="EF928" s="109"/>
      <c r="EG928" s="109"/>
      <c r="EH928" s="109"/>
      <c r="EI928" s="109"/>
      <c r="EJ928" s="109"/>
      <c r="EK928" s="109"/>
      <c r="EL928" s="109"/>
      <c r="EM928" s="109"/>
      <c r="EN928" s="109"/>
      <c r="EO928" s="109"/>
      <c r="EP928" s="109"/>
      <c r="EQ928" s="109"/>
      <c r="ER928" s="109"/>
      <c r="ES928" s="109"/>
      <c r="ET928" s="109"/>
      <c r="EU928" s="109"/>
      <c r="EV928" s="109"/>
      <c r="EW928" s="109"/>
      <c r="EX928" s="109"/>
      <c r="EY928" s="109"/>
      <c r="EZ928" s="109"/>
      <c r="FA928" s="109"/>
      <c r="FB928" s="109"/>
      <c r="FC928" s="109"/>
      <c r="FD928" s="109"/>
      <c r="FE928" s="109"/>
      <c r="FF928" s="109"/>
      <c r="FG928" s="109"/>
      <c r="FH928" s="109"/>
      <c r="FI928" s="109"/>
      <c r="FJ928" s="109"/>
      <c r="FK928" s="109"/>
      <c r="FL928" s="109"/>
      <c r="FM928" s="109"/>
      <c r="FN928" s="109"/>
      <c r="FO928" s="109"/>
      <c r="FP928" s="109"/>
      <c r="FQ928" s="109"/>
      <c r="FR928" s="109"/>
      <c r="FS928" s="109"/>
      <c r="FT928" s="109"/>
      <c r="FU928" s="109"/>
      <c r="FV928" s="109"/>
      <c r="FW928" s="109"/>
      <c r="FX928" s="109"/>
      <c r="FY928" s="109"/>
      <c r="FZ928" s="109"/>
      <c r="GA928" s="109"/>
      <c r="GB928" s="109"/>
      <c r="GC928" s="109"/>
      <c r="GD928" s="109"/>
      <c r="GE928" s="109"/>
      <c r="GF928" s="109"/>
      <c r="GG928" s="109"/>
      <c r="GH928" s="109"/>
      <c r="GI928" s="109"/>
      <c r="GJ928" s="109"/>
      <c r="GK928" s="109"/>
      <c r="GL928" s="109"/>
      <c r="GM928" s="109"/>
      <c r="GN928" s="109"/>
      <c r="GO928" s="109"/>
      <c r="GP928" s="109"/>
      <c r="GQ928" s="109"/>
      <c r="GR928" s="109"/>
      <c r="GS928" s="109"/>
      <c r="GT928" s="109"/>
      <c r="GU928" s="109"/>
      <c r="GV928" s="109"/>
      <c r="GW928" s="109"/>
      <c r="GX928" s="109"/>
      <c r="GY928" s="109"/>
      <c r="GZ928" s="109"/>
      <c r="HA928" s="109"/>
      <c r="HB928" s="109"/>
      <c r="HC928" s="109"/>
      <c r="HD928" s="109"/>
      <c r="HE928" s="109"/>
      <c r="HF928" s="109"/>
      <c r="HG928" s="109"/>
      <c r="HH928" s="109"/>
      <c r="HI928" s="109"/>
      <c r="HJ928" s="109"/>
      <c r="HK928" s="109"/>
      <c r="HL928" s="109"/>
      <c r="HM928" s="109"/>
      <c r="HN928" s="109"/>
      <c r="HO928" s="109"/>
      <c r="HP928" s="109"/>
      <c r="HQ928" s="109"/>
      <c r="HR928" s="109"/>
      <c r="HS928" s="109"/>
      <c r="HT928" s="109"/>
      <c r="HU928" s="109"/>
      <c r="HV928" s="109"/>
      <c r="HW928" s="109"/>
      <c r="HX928" s="109"/>
      <c r="HY928" s="109"/>
      <c r="HZ928" s="109"/>
      <c r="IA928" s="109"/>
      <c r="IB928" s="109"/>
      <c r="IC928" s="109"/>
      <c r="ID928" s="109"/>
      <c r="IE928" s="109"/>
      <c r="IF928" s="109"/>
      <c r="IG928" s="109"/>
      <c r="IH928" s="109"/>
      <c r="II928" s="109"/>
      <c r="IJ928" s="109"/>
      <c r="IK928" s="109"/>
      <c r="IL928" s="109"/>
      <c r="IM928" s="109"/>
      <c r="IN928" s="109"/>
      <c r="IO928" s="109"/>
      <c r="IP928" s="109"/>
      <c r="IQ928" s="109"/>
      <c r="IR928" s="109"/>
      <c r="IS928" s="109"/>
      <c r="IT928" s="109"/>
      <c r="IU928" s="109"/>
      <c r="IV928" s="109"/>
      <c r="IW928" s="109"/>
      <c r="IX928" s="109"/>
      <c r="IY928" s="109"/>
      <c r="IZ928" s="109"/>
      <c r="JA928" s="109"/>
      <c r="JB928" s="109"/>
      <c r="JC928" s="109"/>
      <c r="JD928" s="109"/>
      <c r="JE928" s="109"/>
      <c r="JF928" s="109"/>
      <c r="JG928" s="109"/>
      <c r="JH928" s="109"/>
      <c r="JI928" s="109"/>
      <c r="JJ928" s="109"/>
      <c r="JK928" s="109"/>
      <c r="JL928" s="109"/>
      <c r="JM928" s="109"/>
      <c r="JN928" s="109"/>
      <c r="JO928" s="109"/>
      <c r="JP928" s="109"/>
      <c r="JQ928" s="109"/>
      <c r="JR928" s="109"/>
      <c r="JS928" s="109"/>
      <c r="JT928" s="109"/>
      <c r="JU928" s="109"/>
      <c r="JV928" s="109"/>
      <c r="JW928" s="109"/>
      <c r="JX928" s="109"/>
      <c r="JY928" s="109"/>
      <c r="JZ928" s="109"/>
      <c r="KA928" s="109"/>
      <c r="KB928" s="109"/>
      <c r="KC928" s="109"/>
      <c r="KD928" s="109"/>
      <c r="KE928" s="109"/>
      <c r="KF928" s="109"/>
      <c r="KG928" s="109"/>
      <c r="KH928" s="109"/>
      <c r="KI928" s="109"/>
      <c r="KJ928" s="109"/>
      <c r="KK928" s="109"/>
      <c r="KL928" s="109"/>
      <c r="KM928" s="109"/>
      <c r="KN928" s="109"/>
      <c r="KO928" s="109"/>
      <c r="KP928" s="109"/>
      <c r="KQ928" s="109"/>
      <c r="KR928" s="109"/>
      <c r="KS928" s="109"/>
      <c r="KT928" s="109"/>
      <c r="KU928" s="109"/>
      <c r="KV928" s="109"/>
      <c r="KW928" s="109"/>
      <c r="KX928" s="109"/>
      <c r="KY928" s="109"/>
      <c r="KZ928" s="109"/>
      <c r="LA928" s="109"/>
      <c r="LB928" s="109"/>
      <c r="LC928" s="109"/>
      <c r="LD928" s="109"/>
      <c r="LE928" s="109"/>
      <c r="LF928" s="109"/>
      <c r="LG928" s="109"/>
      <c r="LH928" s="109"/>
      <c r="LI928" s="109"/>
      <c r="LJ928" s="109"/>
      <c r="LK928" s="109"/>
      <c r="LL928" s="109"/>
      <c r="LM928" s="109"/>
      <c r="LN928" s="109"/>
      <c r="LO928" s="109"/>
      <c r="LP928" s="109"/>
      <c r="LQ928" s="109"/>
      <c r="LR928" s="109"/>
      <c r="LS928" s="109"/>
      <c r="LT928" s="109"/>
      <c r="LU928" s="109"/>
      <c r="LV928" s="109"/>
      <c r="LW928" s="109"/>
      <c r="LX928" s="109"/>
      <c r="LY928" s="109"/>
      <c r="LZ928" s="109"/>
      <c r="MA928" s="109"/>
      <c r="MB928" s="109"/>
      <c r="MC928" s="109"/>
      <c r="MD928" s="109"/>
      <c r="ME928" s="109"/>
      <c r="MF928" s="109"/>
      <c r="MG928" s="109"/>
      <c r="MH928" s="109"/>
      <c r="MI928" s="109"/>
      <c r="MJ928" s="109"/>
      <c r="MK928" s="109"/>
      <c r="ML928" s="109"/>
      <c r="MM928" s="109"/>
      <c r="MN928" s="109"/>
      <c r="MO928" s="109"/>
      <c r="MP928" s="109"/>
      <c r="MQ928" s="109"/>
      <c r="MR928" s="109"/>
      <c r="MS928" s="109"/>
      <c r="MT928" s="109"/>
      <c r="MU928" s="109"/>
      <c r="MV928" s="109"/>
      <c r="MW928" s="109"/>
      <c r="MX928" s="109"/>
      <c r="MY928" s="109"/>
      <c r="MZ928" s="109"/>
      <c r="NA928" s="109"/>
      <c r="NB928" s="109"/>
      <c r="NC928" s="109"/>
      <c r="ND928" s="109"/>
      <c r="NE928" s="109"/>
      <c r="NF928" s="109"/>
      <c r="NG928" s="109"/>
      <c r="NH928" s="109"/>
      <c r="NI928" s="109"/>
      <c r="NJ928" s="109"/>
      <c r="NK928" s="109"/>
      <c r="NL928" s="109"/>
      <c r="NM928" s="109"/>
      <c r="NN928" s="109"/>
      <c r="NO928" s="109"/>
      <c r="NP928" s="109"/>
      <c r="NQ928" s="109"/>
      <c r="NR928" s="109"/>
      <c r="NS928" s="109"/>
      <c r="NT928" s="109"/>
      <c r="NU928" s="109"/>
      <c r="NV928" s="109"/>
      <c r="NW928" s="109"/>
      <c r="NX928" s="109"/>
      <c r="NY928" s="109"/>
      <c r="NZ928" s="109"/>
      <c r="OA928" s="109"/>
      <c r="OB928" s="109"/>
      <c r="OC928" s="109"/>
      <c r="OD928" s="109"/>
      <c r="OE928" s="109"/>
      <c r="OF928" s="109"/>
      <c r="OG928" s="109"/>
      <c r="OH928" s="109"/>
      <c r="OI928" s="109"/>
      <c r="OJ928" s="109"/>
      <c r="OK928" s="109"/>
      <c r="OL928" s="109"/>
      <c r="OM928" s="109"/>
      <c r="ON928" s="109"/>
      <c r="OO928" s="109"/>
      <c r="OP928" s="109"/>
      <c r="OQ928" s="109"/>
      <c r="OR928" s="109"/>
      <c r="OS928" s="109"/>
      <c r="OT928" s="109"/>
      <c r="OU928" s="109"/>
      <c r="OV928" s="109"/>
      <c r="OW928" s="109"/>
      <c r="OX928" s="109"/>
      <c r="OY928" s="109"/>
      <c r="OZ928" s="109"/>
      <c r="PA928" s="109"/>
      <c r="PB928" s="109"/>
      <c r="PC928" s="109"/>
      <c r="PD928" s="109"/>
      <c r="PE928" s="109"/>
      <c r="PF928" s="109"/>
      <c r="PG928" s="109"/>
      <c r="PH928" s="109"/>
      <c r="PI928" s="109"/>
      <c r="PJ928" s="109"/>
      <c r="PK928" s="109"/>
      <c r="PL928" s="109"/>
      <c r="PM928" s="109"/>
      <c r="PN928" s="109"/>
      <c r="PO928" s="109"/>
      <c r="PP928" s="109"/>
      <c r="PQ928" s="109"/>
      <c r="PR928" s="109"/>
      <c r="PS928" s="109"/>
      <c r="PT928" s="109"/>
      <c r="PU928" s="109"/>
      <c r="PV928" s="109"/>
      <c r="PW928" s="109"/>
      <c r="PX928" s="109"/>
      <c r="PY928" s="109"/>
      <c r="PZ928" s="109"/>
      <c r="QA928" s="109"/>
      <c r="QB928" s="109"/>
      <c r="QC928" s="109"/>
      <c r="QD928" s="109"/>
      <c r="QE928" s="109"/>
      <c r="QF928" s="109"/>
      <c r="QG928" s="109"/>
      <c r="QH928" s="109"/>
      <c r="QI928" s="109"/>
      <c r="QJ928" s="109"/>
      <c r="QK928" s="109"/>
      <c r="QL928" s="109"/>
      <c r="QM928" s="109"/>
      <c r="QN928" s="109"/>
      <c r="QO928" s="109"/>
      <c r="QP928" s="109"/>
      <c r="QQ928" s="109"/>
      <c r="QR928" s="109"/>
      <c r="QS928" s="109"/>
      <c r="QT928" s="109"/>
      <c r="QU928" s="109"/>
      <c r="QV928" s="109"/>
      <c r="QW928" s="109"/>
      <c r="QX928" s="109"/>
      <c r="QY928" s="109"/>
      <c r="QZ928" s="109"/>
      <c r="RA928" s="109"/>
      <c r="RB928" s="109"/>
      <c r="RC928" s="109"/>
      <c r="RD928" s="109"/>
      <c r="RE928" s="109"/>
      <c r="RF928" s="109"/>
      <c r="RG928" s="109"/>
      <c r="RH928" s="109"/>
      <c r="RI928" s="109"/>
      <c r="RJ928" s="109"/>
      <c r="RK928" s="109"/>
      <c r="RL928" s="109"/>
      <c r="RM928" s="109"/>
      <c r="RN928" s="109"/>
      <c r="RO928" s="109"/>
      <c r="RP928" s="109"/>
      <c r="RQ928" s="109"/>
      <c r="RR928" s="109"/>
      <c r="RS928" s="109"/>
      <c r="RT928" s="109"/>
      <c r="RU928" s="109"/>
      <c r="RV928" s="109"/>
      <c r="RW928" s="109"/>
      <c r="RX928" s="109"/>
      <c r="RY928" s="109"/>
      <c r="RZ928" s="109"/>
      <c r="SA928" s="109"/>
      <c r="SB928" s="109"/>
      <c r="SC928" s="109"/>
      <c r="SD928" s="109"/>
      <c r="SE928" s="109"/>
      <c r="SF928" s="109"/>
      <c r="SG928" s="109"/>
      <c r="SH928" s="109"/>
      <c r="SI928" s="109"/>
      <c r="SJ928" s="109"/>
      <c r="SK928" s="109"/>
      <c r="SL928" s="109"/>
      <c r="SM928" s="109"/>
      <c r="SN928" s="109"/>
      <c r="SO928" s="109"/>
      <c r="SP928" s="109"/>
      <c r="SQ928" s="109"/>
      <c r="SR928" s="109"/>
      <c r="SS928" s="109"/>
      <c r="ST928" s="109"/>
      <c r="SU928" s="109"/>
      <c r="SV928" s="109"/>
      <c r="SW928" s="109"/>
      <c r="SX928" s="109"/>
      <c r="SY928" s="109"/>
      <c r="SZ928" s="109"/>
      <c r="TA928" s="109"/>
      <c r="TB928" s="109"/>
      <c r="TC928" s="109"/>
      <c r="TD928" s="109"/>
      <c r="TE928" s="109"/>
      <c r="TF928" s="109"/>
      <c r="TG928" s="109"/>
      <c r="TH928" s="109"/>
      <c r="TI928" s="109"/>
      <c r="TJ928" s="109"/>
      <c r="TK928" s="109"/>
      <c r="TL928" s="109"/>
      <c r="TM928" s="109"/>
      <c r="TN928" s="109"/>
      <c r="TO928" s="109"/>
      <c r="TP928" s="109"/>
      <c r="TQ928" s="109"/>
      <c r="TR928" s="109"/>
      <c r="TS928" s="109"/>
      <c r="TT928" s="109"/>
      <c r="TU928" s="109"/>
      <c r="TV928" s="109"/>
      <c r="TW928" s="109"/>
      <c r="TX928" s="109"/>
      <c r="TY928" s="109"/>
      <c r="TZ928" s="109"/>
      <c r="UA928" s="109"/>
      <c r="UB928" s="109"/>
      <c r="UC928" s="109"/>
      <c r="UD928" s="109"/>
      <c r="UE928" s="109"/>
      <c r="UF928" s="109"/>
      <c r="UG928" s="109"/>
      <c r="UH928" s="109"/>
      <c r="UI928" s="109"/>
      <c r="UJ928" s="109"/>
      <c r="UK928" s="109"/>
      <c r="UL928" s="109"/>
      <c r="UM928" s="109"/>
      <c r="UN928" s="109"/>
      <c r="UO928" s="109"/>
      <c r="UP928" s="109"/>
      <c r="UQ928" s="109"/>
      <c r="UR928" s="109"/>
      <c r="US928" s="109"/>
      <c r="UT928" s="109"/>
      <c r="UU928" s="109"/>
      <c r="UV928" s="109"/>
      <c r="UW928" s="109"/>
      <c r="UX928" s="109"/>
      <c r="UY928" s="109"/>
      <c r="UZ928" s="109"/>
      <c r="VA928" s="109"/>
      <c r="VB928" s="109"/>
      <c r="VC928" s="109"/>
      <c r="VD928" s="109"/>
      <c r="VE928" s="109"/>
      <c r="VF928" s="109"/>
      <c r="VG928" s="109"/>
      <c r="VH928" s="109"/>
      <c r="VI928" s="109"/>
      <c r="VJ928" s="109"/>
      <c r="VK928" s="109"/>
      <c r="VL928" s="109"/>
      <c r="VM928" s="109"/>
      <c r="VN928" s="109"/>
      <c r="VO928" s="109"/>
      <c r="VP928" s="109"/>
      <c r="VQ928" s="109"/>
      <c r="VR928" s="109"/>
      <c r="VS928" s="109"/>
      <c r="VT928" s="109"/>
      <c r="VU928" s="109"/>
      <c r="VV928" s="109"/>
      <c r="VW928" s="109"/>
      <c r="VX928" s="109"/>
      <c r="VY928" s="109"/>
      <c r="VZ928" s="109"/>
      <c r="WA928" s="109"/>
      <c r="WB928" s="109"/>
      <c r="WC928" s="109"/>
      <c r="WD928" s="109"/>
      <c r="WE928" s="109"/>
      <c r="WF928" s="109"/>
      <c r="WG928" s="109"/>
      <c r="WH928" s="109"/>
      <c r="WI928" s="109"/>
      <c r="WJ928" s="109"/>
      <c r="WK928" s="109"/>
      <c r="WL928" s="109"/>
      <c r="WM928" s="109"/>
      <c r="WN928" s="109"/>
      <c r="WO928" s="109"/>
      <c r="WP928" s="109"/>
      <c r="WQ928" s="109"/>
      <c r="WR928" s="109"/>
      <c r="WS928" s="109"/>
      <c r="WT928" s="109"/>
      <c r="WU928" s="109"/>
      <c r="WV928" s="109"/>
      <c r="WW928" s="109"/>
      <c r="WX928" s="109"/>
      <c r="WY928" s="109"/>
      <c r="WZ928" s="109"/>
      <c r="XA928" s="109"/>
      <c r="XB928" s="109"/>
      <c r="XC928" s="109"/>
      <c r="XD928" s="109"/>
      <c r="XE928" s="109"/>
      <c r="XF928" s="109"/>
      <c r="XG928" s="109"/>
      <c r="XH928" s="109"/>
      <c r="XI928" s="109"/>
      <c r="XJ928" s="109"/>
      <c r="XK928" s="109"/>
      <c r="XL928" s="109"/>
      <c r="XM928" s="109"/>
      <c r="XN928" s="109"/>
      <c r="XO928" s="109"/>
      <c r="XP928" s="109"/>
      <c r="XQ928" s="109"/>
      <c r="XR928" s="109"/>
      <c r="XS928" s="109"/>
      <c r="XT928" s="109"/>
      <c r="XU928" s="109"/>
      <c r="XV928" s="109"/>
      <c r="XW928" s="109"/>
      <c r="XX928" s="109"/>
      <c r="XY928" s="109"/>
      <c r="XZ928" s="109"/>
      <c r="YA928" s="109"/>
      <c r="YB928" s="109"/>
      <c r="YC928" s="109"/>
      <c r="YD928" s="109"/>
      <c r="YE928" s="109"/>
      <c r="YF928" s="109"/>
      <c r="YG928" s="109"/>
      <c r="YH928" s="109"/>
      <c r="YI928" s="109"/>
      <c r="YJ928" s="109"/>
      <c r="YK928" s="109"/>
      <c r="YL928" s="109"/>
      <c r="YM928" s="109"/>
      <c r="YN928" s="109"/>
      <c r="YO928" s="109"/>
      <c r="YP928" s="109"/>
      <c r="YQ928" s="109"/>
      <c r="YR928" s="109"/>
      <c r="YS928" s="109"/>
      <c r="YT928" s="109"/>
      <c r="YU928" s="109"/>
      <c r="YV928" s="109"/>
      <c r="YW928" s="109"/>
      <c r="YX928" s="109"/>
      <c r="YY928" s="109"/>
      <c r="YZ928" s="109"/>
      <c r="ZA928" s="109"/>
      <c r="ZB928" s="109"/>
      <c r="ZC928" s="109"/>
      <c r="ZD928" s="109"/>
      <c r="ZE928" s="109"/>
      <c r="ZF928" s="109"/>
      <c r="ZG928" s="109"/>
      <c r="ZH928" s="109"/>
      <c r="ZI928" s="109"/>
      <c r="ZJ928" s="109"/>
      <c r="ZK928" s="109"/>
      <c r="ZL928" s="109"/>
      <c r="ZM928" s="109"/>
      <c r="ZN928" s="109"/>
      <c r="ZO928" s="109"/>
      <c r="ZP928" s="109"/>
      <c r="ZQ928" s="109"/>
      <c r="ZR928" s="109"/>
      <c r="ZS928" s="109"/>
      <c r="ZT928" s="109"/>
      <c r="ZU928" s="109"/>
      <c r="ZV928" s="109"/>
      <c r="ZW928" s="109"/>
      <c r="ZX928" s="109"/>
      <c r="ZY928" s="109"/>
      <c r="ZZ928" s="109"/>
      <c r="AAA928" s="109"/>
      <c r="AAB928" s="109"/>
      <c r="AAC928" s="109"/>
      <c r="AAD928" s="109"/>
      <c r="AAE928" s="109"/>
      <c r="AAF928" s="109"/>
      <c r="AAG928" s="109"/>
      <c r="AAH928" s="109"/>
      <c r="AAI928" s="109"/>
      <c r="AAJ928" s="109"/>
      <c r="AAK928" s="109"/>
      <c r="AAL928" s="109"/>
      <c r="AAM928" s="109"/>
      <c r="AAN928" s="109"/>
      <c r="AAO928" s="109"/>
      <c r="AAP928" s="109"/>
      <c r="AAQ928" s="109"/>
      <c r="AAR928" s="109"/>
      <c r="AAS928" s="109"/>
      <c r="AAT928" s="109"/>
      <c r="AAU928" s="109"/>
      <c r="AAV928" s="109"/>
      <c r="AAW928" s="109"/>
      <c r="AAX928" s="109"/>
      <c r="AAY928" s="109"/>
      <c r="AAZ928" s="109"/>
      <c r="ABA928" s="109"/>
      <c r="ABB928" s="109"/>
      <c r="ABC928" s="109"/>
      <c r="ABD928" s="109"/>
      <c r="ABE928" s="109"/>
      <c r="ABF928" s="109"/>
      <c r="ABG928" s="109"/>
      <c r="ABH928" s="109"/>
      <c r="ABI928" s="109"/>
      <c r="ABJ928" s="109"/>
      <c r="ABK928" s="109"/>
      <c r="ABL928" s="109"/>
      <c r="ABM928" s="109"/>
      <c r="ABN928" s="109"/>
      <c r="ABO928" s="109"/>
      <c r="ABP928" s="109"/>
      <c r="ABQ928" s="109"/>
      <c r="ABR928" s="109"/>
      <c r="ABS928" s="109"/>
      <c r="ABT928" s="109"/>
      <c r="ABU928" s="109"/>
      <c r="ABV928" s="109"/>
      <c r="ABW928" s="109"/>
      <c r="ABX928" s="109"/>
      <c r="ABY928" s="109"/>
      <c r="ABZ928" s="109"/>
      <c r="ACA928" s="109"/>
      <c r="ACB928" s="109"/>
      <c r="ACC928" s="109"/>
      <c r="ACD928" s="109"/>
      <c r="ACE928" s="109"/>
      <c r="ACF928" s="109"/>
      <c r="ACG928" s="109"/>
      <c r="ACH928" s="109"/>
      <c r="ACI928" s="109"/>
      <c r="ACJ928" s="109"/>
      <c r="ACK928" s="109"/>
      <c r="ACL928" s="109"/>
      <c r="ACM928" s="109"/>
      <c r="ACN928" s="109"/>
      <c r="ACO928" s="109"/>
      <c r="ACP928" s="109"/>
      <c r="ACQ928" s="109"/>
      <c r="ACR928" s="109"/>
      <c r="ACS928" s="109"/>
      <c r="ACT928" s="109"/>
      <c r="ACU928" s="109"/>
      <c r="ACV928" s="109"/>
      <c r="ACW928" s="109"/>
      <c r="ACX928" s="109"/>
      <c r="ACY928" s="109"/>
      <c r="ACZ928" s="109"/>
      <c r="ADA928" s="109"/>
      <c r="ADB928" s="109"/>
      <c r="ADC928" s="109"/>
      <c r="ADD928" s="109"/>
      <c r="ADE928" s="109"/>
      <c r="ADF928" s="109"/>
      <c r="ADG928" s="109"/>
      <c r="ADH928" s="109"/>
      <c r="ADI928" s="109"/>
      <c r="ADJ928" s="109"/>
      <c r="ADK928" s="109"/>
      <c r="ADL928" s="109"/>
      <c r="ADM928" s="109"/>
      <c r="ADN928" s="109"/>
      <c r="ADO928" s="109"/>
      <c r="ADP928" s="109"/>
      <c r="ADQ928" s="109"/>
      <c r="ADR928" s="109"/>
      <c r="ADS928" s="109"/>
      <c r="ADT928" s="109"/>
      <c r="ADU928" s="109"/>
      <c r="ADV928" s="109"/>
      <c r="ADW928" s="109"/>
      <c r="ADX928" s="109"/>
      <c r="ADY928" s="109"/>
      <c r="ADZ928" s="109"/>
      <c r="AEA928" s="109"/>
      <c r="AEB928" s="109"/>
      <c r="AEC928" s="109"/>
      <c r="AED928" s="109"/>
      <c r="AEE928" s="109"/>
      <c r="AEF928" s="109"/>
      <c r="AEG928" s="109"/>
      <c r="AEH928" s="109"/>
    </row>
    <row r="929" spans="1:814" hidden="1" x14ac:dyDescent="0.25">
      <c r="B929" s="5">
        <v>45342</v>
      </c>
      <c r="C929" t="s">
        <v>103</v>
      </c>
      <c r="D929" t="s">
        <v>4</v>
      </c>
      <c r="E929" t="s">
        <v>14</v>
      </c>
      <c r="F929" s="4">
        <v>3308050</v>
      </c>
      <c r="G929" t="s">
        <v>137</v>
      </c>
      <c r="H929" s="4" t="s">
        <v>137</v>
      </c>
      <c r="I929" s="4" t="s">
        <v>138</v>
      </c>
      <c r="J929" s="8">
        <v>-2</v>
      </c>
      <c r="K929" s="48">
        <v>505243.49166666658</v>
      </c>
      <c r="L929" s="17">
        <f>+J929*K929</f>
        <v>-1010486.9833333332</v>
      </c>
      <c r="M929" s="102" t="s">
        <v>529</v>
      </c>
      <c r="O929" s="54">
        <v>20240046</v>
      </c>
      <c r="P929" t="s">
        <v>136</v>
      </c>
    </row>
    <row r="930" spans="1:814" hidden="1" x14ac:dyDescent="0.25">
      <c r="B930" s="5">
        <v>45342</v>
      </c>
      <c r="C930" t="s">
        <v>103</v>
      </c>
      <c r="D930" t="s">
        <v>4</v>
      </c>
      <c r="E930" t="s">
        <v>14</v>
      </c>
      <c r="F930" s="4">
        <v>3318235</v>
      </c>
      <c r="G930" t="s">
        <v>209</v>
      </c>
      <c r="H930" s="4" t="s">
        <v>107</v>
      </c>
      <c r="I930" s="4" t="s">
        <v>138</v>
      </c>
      <c r="J930" s="8">
        <v>-2</v>
      </c>
      <c r="K930" s="29">
        <v>126823.496</v>
      </c>
      <c r="L930" s="17">
        <v>2536469.92</v>
      </c>
      <c r="M930" s="102" t="s">
        <v>529</v>
      </c>
      <c r="O930" s="54">
        <v>20240046</v>
      </c>
      <c r="P930" t="s">
        <v>136</v>
      </c>
    </row>
    <row r="931" spans="1:814" hidden="1" x14ac:dyDescent="0.25">
      <c r="B931" s="5">
        <v>45343</v>
      </c>
      <c r="C931" t="s">
        <v>103</v>
      </c>
      <c r="D931" t="s">
        <v>0</v>
      </c>
      <c r="E931" t="s">
        <v>14</v>
      </c>
      <c r="F931" s="4" t="s">
        <v>42</v>
      </c>
      <c r="G931" t="s">
        <v>43</v>
      </c>
      <c r="H931" s="4" t="s">
        <v>44</v>
      </c>
      <c r="I931" s="4" t="s">
        <v>402</v>
      </c>
      <c r="J931" s="8">
        <v>-6</v>
      </c>
      <c r="K931" s="79">
        <v>14.268493150684932</v>
      </c>
      <c r="L931" s="17">
        <f>+J931*K931</f>
        <v>-85.610958904109594</v>
      </c>
      <c r="M931" s="102" t="s">
        <v>527</v>
      </c>
      <c r="O931" s="54" t="s">
        <v>437</v>
      </c>
      <c r="P931" t="s">
        <v>136</v>
      </c>
    </row>
    <row r="932" spans="1:814" hidden="1" x14ac:dyDescent="0.25">
      <c r="B932" s="5">
        <v>45343</v>
      </c>
      <c r="C932" t="s">
        <v>103</v>
      </c>
      <c r="D932" t="s">
        <v>0</v>
      </c>
      <c r="E932" t="s">
        <v>14</v>
      </c>
      <c r="F932" s="4" t="s">
        <v>54</v>
      </c>
      <c r="G932" t="s">
        <v>55</v>
      </c>
      <c r="H932" s="4" t="s">
        <v>56</v>
      </c>
      <c r="I932" s="4" t="s">
        <v>405</v>
      </c>
      <c r="J932" s="8">
        <v>-25</v>
      </c>
      <c r="K932" s="79">
        <v>18.345205479452055</v>
      </c>
      <c r="L932" s="17">
        <f>+J932*K932</f>
        <v>-458.63013698630135</v>
      </c>
      <c r="M932" s="102" t="s">
        <v>527</v>
      </c>
      <c r="O932" s="54" t="s">
        <v>437</v>
      </c>
      <c r="P932" t="s">
        <v>136</v>
      </c>
    </row>
    <row r="933" spans="1:814" hidden="1" x14ac:dyDescent="0.25">
      <c r="B933" s="5">
        <v>45343</v>
      </c>
      <c r="C933" t="s">
        <v>103</v>
      </c>
      <c r="D933" t="s">
        <v>4</v>
      </c>
      <c r="E933" t="s">
        <v>14</v>
      </c>
      <c r="F933" s="4">
        <v>3318235</v>
      </c>
      <c r="G933" t="s">
        <v>209</v>
      </c>
      <c r="H933" s="4" t="s">
        <v>107</v>
      </c>
      <c r="I933" s="4" t="s">
        <v>138</v>
      </c>
      <c r="J933" s="8">
        <v>-2</v>
      </c>
      <c r="K933" s="29">
        <v>126823.496</v>
      </c>
      <c r="L933" s="17">
        <f>+J933*K933</f>
        <v>-253646.992</v>
      </c>
      <c r="M933" s="102" t="s">
        <v>529</v>
      </c>
      <c r="O933" s="54" t="s">
        <v>437</v>
      </c>
      <c r="P933" t="s">
        <v>136</v>
      </c>
    </row>
    <row r="934" spans="1:814" hidden="1" x14ac:dyDescent="0.25">
      <c r="B934" s="5">
        <v>45337</v>
      </c>
      <c r="C934" t="s">
        <v>169</v>
      </c>
      <c r="D934" t="s">
        <v>0</v>
      </c>
      <c r="E934" t="s">
        <v>66</v>
      </c>
      <c r="F934" s="4" t="s">
        <v>139</v>
      </c>
      <c r="G934" t="s">
        <v>140</v>
      </c>
      <c r="H934" s="4" t="s">
        <v>141</v>
      </c>
      <c r="I934" s="4" t="s">
        <v>158</v>
      </c>
      <c r="J934" s="8">
        <v>-3</v>
      </c>
      <c r="K934" s="76">
        <v>51750</v>
      </c>
      <c r="L934" s="17">
        <v>3105000</v>
      </c>
      <c r="M934" s="102" t="s">
        <v>529</v>
      </c>
      <c r="P934" t="s">
        <v>436</v>
      </c>
    </row>
    <row r="935" spans="1:814" hidden="1" x14ac:dyDescent="0.25">
      <c r="B935" s="5">
        <v>45350</v>
      </c>
      <c r="C935" t="s">
        <v>103</v>
      </c>
      <c r="D935" t="s">
        <v>0</v>
      </c>
      <c r="E935" t="s">
        <v>66</v>
      </c>
      <c r="F935" s="4" t="s">
        <v>75</v>
      </c>
      <c r="G935" t="s">
        <v>76</v>
      </c>
      <c r="H935" s="4" t="s">
        <v>37</v>
      </c>
      <c r="I935" s="4" t="s">
        <v>285</v>
      </c>
      <c r="J935" s="8">
        <v>-25</v>
      </c>
      <c r="K935" s="76">
        <v>51750</v>
      </c>
      <c r="L935" s="17">
        <f t="shared" ref="L935:L944" si="59">+J935*K935</f>
        <v>-1293750</v>
      </c>
      <c r="M935" s="102" t="s">
        <v>529</v>
      </c>
      <c r="O935" s="54">
        <v>20240048</v>
      </c>
      <c r="P935" t="s">
        <v>448</v>
      </c>
    </row>
    <row r="936" spans="1:814" hidden="1" x14ac:dyDescent="0.25">
      <c r="B936" s="5">
        <v>45350</v>
      </c>
      <c r="C936" t="s">
        <v>103</v>
      </c>
      <c r="D936" t="s">
        <v>0</v>
      </c>
      <c r="E936" t="s">
        <v>66</v>
      </c>
      <c r="F936" s="4" t="s">
        <v>78</v>
      </c>
      <c r="G936" t="s">
        <v>79</v>
      </c>
      <c r="H936" s="4" t="s">
        <v>44</v>
      </c>
      <c r="I936" s="4" t="s">
        <v>381</v>
      </c>
      <c r="J936" s="8">
        <v>-20</v>
      </c>
      <c r="K936" s="29">
        <v>51750</v>
      </c>
      <c r="L936" s="17">
        <f t="shared" si="59"/>
        <v>-1035000</v>
      </c>
      <c r="M936" s="102" t="s">
        <v>529</v>
      </c>
      <c r="O936" s="54">
        <v>20240048</v>
      </c>
      <c r="P936" t="s">
        <v>448</v>
      </c>
    </row>
    <row r="937" spans="1:814" hidden="1" x14ac:dyDescent="0.25">
      <c r="B937" s="5">
        <v>45350</v>
      </c>
      <c r="C937" t="s">
        <v>103</v>
      </c>
      <c r="D937" t="s">
        <v>0</v>
      </c>
      <c r="E937" t="s">
        <v>66</v>
      </c>
      <c r="F937" s="4" t="s">
        <v>86</v>
      </c>
      <c r="G937" t="s">
        <v>87</v>
      </c>
      <c r="H937" s="4" t="s">
        <v>50</v>
      </c>
      <c r="I937" s="4" t="s">
        <v>382</v>
      </c>
      <c r="J937" s="8">
        <v>-20</v>
      </c>
      <c r="K937" s="76">
        <v>51750</v>
      </c>
      <c r="L937" s="17">
        <f t="shared" si="59"/>
        <v>-1035000</v>
      </c>
      <c r="M937" s="102" t="s">
        <v>529</v>
      </c>
      <c r="O937" s="54">
        <v>20240048</v>
      </c>
      <c r="P937" t="s">
        <v>448</v>
      </c>
    </row>
    <row r="938" spans="1:814" hidden="1" x14ac:dyDescent="0.25">
      <c r="B938" s="5">
        <v>45354</v>
      </c>
      <c r="C938" t="s">
        <v>169</v>
      </c>
      <c r="D938" t="s">
        <v>0</v>
      </c>
      <c r="E938" t="s">
        <v>66</v>
      </c>
      <c r="F938" s="4" t="s">
        <v>251</v>
      </c>
      <c r="G938" t="s">
        <v>356</v>
      </c>
      <c r="H938" s="4" t="s">
        <v>267</v>
      </c>
      <c r="I938" s="4" t="s">
        <v>363</v>
      </c>
      <c r="J938" s="8">
        <v>-3</v>
      </c>
      <c r="K938" s="29">
        <v>51750</v>
      </c>
      <c r="L938" s="17">
        <f t="shared" si="59"/>
        <v>-155250</v>
      </c>
      <c r="M938" s="102" t="s">
        <v>529</v>
      </c>
      <c r="P938" t="s">
        <v>453</v>
      </c>
    </row>
    <row r="939" spans="1:814" hidden="1" x14ac:dyDescent="0.25">
      <c r="B939" s="5">
        <v>45354</v>
      </c>
      <c r="C939" t="s">
        <v>169</v>
      </c>
      <c r="D939" t="s">
        <v>0</v>
      </c>
      <c r="E939" t="s">
        <v>66</v>
      </c>
      <c r="F939" s="4" t="s">
        <v>249</v>
      </c>
      <c r="G939" t="s">
        <v>355</v>
      </c>
      <c r="H939" s="4" t="s">
        <v>266</v>
      </c>
      <c r="I939" s="4" t="s">
        <v>362</v>
      </c>
      <c r="J939" s="8">
        <v>-1</v>
      </c>
      <c r="K939" s="29">
        <v>60750</v>
      </c>
      <c r="L939" s="17">
        <f t="shared" si="59"/>
        <v>-60750</v>
      </c>
      <c r="M939" s="102" t="s">
        <v>529</v>
      </c>
      <c r="P939" t="s">
        <v>453</v>
      </c>
    </row>
    <row r="940" spans="1:814" hidden="1" x14ac:dyDescent="0.25">
      <c r="B940" s="5">
        <v>45343</v>
      </c>
      <c r="C940" t="s">
        <v>103</v>
      </c>
      <c r="D940" t="s">
        <v>0</v>
      </c>
      <c r="E940" t="s">
        <v>14</v>
      </c>
      <c r="F940" s="4" t="s">
        <v>39</v>
      </c>
      <c r="G940" t="s">
        <v>40</v>
      </c>
      <c r="H940" s="4" t="s">
        <v>41</v>
      </c>
      <c r="I940" s="4" t="s">
        <v>438</v>
      </c>
      <c r="J940" s="8">
        <v>-6</v>
      </c>
      <c r="K940" s="29">
        <v>69131</v>
      </c>
      <c r="L940" s="17">
        <f t="shared" si="59"/>
        <v>-414786</v>
      </c>
      <c r="M940" s="102" t="s">
        <v>529</v>
      </c>
      <c r="O940" s="54">
        <v>20240046</v>
      </c>
      <c r="P940" t="s">
        <v>136</v>
      </c>
    </row>
    <row r="941" spans="1:814" hidden="1" x14ac:dyDescent="0.25">
      <c r="B941" s="5">
        <v>45350</v>
      </c>
      <c r="C941" t="s">
        <v>103</v>
      </c>
      <c r="D941" t="s">
        <v>0</v>
      </c>
      <c r="E941" t="s">
        <v>66</v>
      </c>
      <c r="F941" s="4" t="s">
        <v>139</v>
      </c>
      <c r="G941" t="s">
        <v>140</v>
      </c>
      <c r="H941" s="4" t="s">
        <v>141</v>
      </c>
      <c r="I941" s="4" t="s">
        <v>158</v>
      </c>
      <c r="J941" s="8">
        <v>-20</v>
      </c>
      <c r="K941" s="29">
        <v>51750</v>
      </c>
      <c r="L941" s="17">
        <f t="shared" si="59"/>
        <v>-1035000</v>
      </c>
      <c r="M941" s="102" t="s">
        <v>529</v>
      </c>
      <c r="O941" s="54">
        <v>20240048</v>
      </c>
      <c r="P941" t="s">
        <v>448</v>
      </c>
    </row>
    <row r="942" spans="1:814" hidden="1" x14ac:dyDescent="0.25">
      <c r="B942" s="5">
        <v>45363</v>
      </c>
      <c r="C942" t="s">
        <v>103</v>
      </c>
      <c r="D942" t="s">
        <v>0</v>
      </c>
      <c r="E942" t="s">
        <v>66</v>
      </c>
      <c r="F942" s="4" t="s">
        <v>78</v>
      </c>
      <c r="G942" t="s">
        <v>79</v>
      </c>
      <c r="H942" s="4" t="s">
        <v>44</v>
      </c>
      <c r="I942" s="4" t="s">
        <v>381</v>
      </c>
      <c r="J942" s="8">
        <v>-20</v>
      </c>
      <c r="K942" s="29">
        <v>51750</v>
      </c>
      <c r="L942" s="17">
        <f t="shared" si="59"/>
        <v>-1035000</v>
      </c>
      <c r="M942" s="102" t="s">
        <v>529</v>
      </c>
      <c r="O942" s="54" t="s">
        <v>454</v>
      </c>
      <c r="P942" t="s">
        <v>282</v>
      </c>
    </row>
    <row r="943" spans="1:814" s="133" customFormat="1" hidden="1" x14ac:dyDescent="0.25">
      <c r="A943"/>
      <c r="B943" s="5">
        <v>45363</v>
      </c>
      <c r="C943" t="s">
        <v>103</v>
      </c>
      <c r="D943" t="s">
        <v>0</v>
      </c>
      <c r="E943" t="s">
        <v>14</v>
      </c>
      <c r="F943" s="4" t="s">
        <v>42</v>
      </c>
      <c r="G943" t="s">
        <v>43</v>
      </c>
      <c r="H943" s="4" t="s">
        <v>44</v>
      </c>
      <c r="I943" s="4" t="s">
        <v>402</v>
      </c>
      <c r="J943" s="8">
        <v>-20</v>
      </c>
      <c r="K943" s="79">
        <v>14.268493150684932</v>
      </c>
      <c r="L943" s="17">
        <f t="shared" si="59"/>
        <v>-285.36986301369865</v>
      </c>
      <c r="M943" s="102" t="s">
        <v>527</v>
      </c>
      <c r="N943"/>
      <c r="O943" s="54" t="s">
        <v>454</v>
      </c>
      <c r="P943" t="s">
        <v>282</v>
      </c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E943"/>
      <c r="DF943"/>
      <c r="DG943"/>
      <c r="DH943"/>
      <c r="DI943"/>
      <c r="DJ943"/>
      <c r="DK943"/>
      <c r="DL943"/>
      <c r="DM943"/>
      <c r="DN943"/>
      <c r="DO943"/>
      <c r="DP943"/>
      <c r="DQ943"/>
      <c r="DR943"/>
      <c r="DS943"/>
      <c r="DT943"/>
      <c r="DU943"/>
      <c r="DV943"/>
      <c r="DW943"/>
      <c r="DX943"/>
      <c r="DY943"/>
      <c r="DZ943"/>
      <c r="EA943"/>
      <c r="EB943"/>
      <c r="EC943"/>
      <c r="ED943"/>
      <c r="EE943"/>
      <c r="EF943"/>
      <c r="EG943"/>
      <c r="EH943"/>
      <c r="EI943"/>
      <c r="EJ943"/>
      <c r="EK943"/>
      <c r="EL943"/>
      <c r="EM943"/>
      <c r="EN943"/>
      <c r="EO943"/>
      <c r="EP943"/>
      <c r="EQ943"/>
      <c r="ER943"/>
      <c r="ES943"/>
      <c r="ET943"/>
      <c r="EU943"/>
      <c r="EV943"/>
      <c r="EW943"/>
      <c r="EX943"/>
      <c r="EY943"/>
      <c r="EZ943"/>
      <c r="FA943"/>
      <c r="FB943"/>
      <c r="FC943"/>
      <c r="FD943"/>
      <c r="FE943"/>
      <c r="FF943"/>
      <c r="FG943"/>
      <c r="FH943"/>
      <c r="FI943"/>
      <c r="FJ943"/>
      <c r="FK943"/>
      <c r="FL943"/>
      <c r="FM943"/>
      <c r="FN943"/>
      <c r="FO943"/>
      <c r="FP943"/>
      <c r="FQ943"/>
      <c r="FR943"/>
      <c r="FS943"/>
      <c r="FT943"/>
      <c r="FU943"/>
      <c r="FV943"/>
      <c r="FW943"/>
      <c r="FX943"/>
      <c r="FY943"/>
      <c r="FZ943"/>
      <c r="GA943"/>
      <c r="GB943"/>
      <c r="GC943"/>
      <c r="GD943"/>
      <c r="GE943"/>
      <c r="GF943"/>
      <c r="GG943"/>
      <c r="GH943"/>
      <c r="GI943"/>
      <c r="GJ943"/>
      <c r="GK943"/>
      <c r="GL943"/>
      <c r="GM943"/>
      <c r="GN943"/>
      <c r="GO943"/>
      <c r="GP943"/>
      <c r="GQ943"/>
      <c r="GR943"/>
      <c r="GS943"/>
      <c r="GT943"/>
      <c r="GU943"/>
      <c r="GV943"/>
      <c r="GW943"/>
      <c r="GX943"/>
      <c r="GY943"/>
      <c r="GZ943"/>
      <c r="HA943"/>
      <c r="HB943"/>
      <c r="HC943"/>
      <c r="HD943"/>
      <c r="HE943"/>
      <c r="HF943"/>
      <c r="HG943"/>
      <c r="HH943"/>
      <c r="HI943"/>
      <c r="HJ943"/>
      <c r="HK943"/>
      <c r="HL943"/>
      <c r="HM943"/>
      <c r="HN943"/>
      <c r="HO943"/>
      <c r="HP943"/>
      <c r="HQ943"/>
      <c r="HR943"/>
      <c r="HS943"/>
      <c r="HT943"/>
      <c r="HU943"/>
      <c r="HV943"/>
      <c r="HW943"/>
      <c r="HX943"/>
      <c r="HY943"/>
      <c r="HZ943"/>
      <c r="IA943"/>
      <c r="IB943"/>
      <c r="IC943"/>
      <c r="ID943"/>
      <c r="IE943"/>
      <c r="IF943"/>
      <c r="IG943"/>
      <c r="IH943"/>
      <c r="II943"/>
      <c r="IJ943"/>
      <c r="IK943"/>
      <c r="IL943"/>
      <c r="IM943"/>
      <c r="IN943"/>
      <c r="IO943"/>
      <c r="IP943"/>
      <c r="IQ943"/>
      <c r="IR943"/>
      <c r="IS943"/>
      <c r="IT943"/>
      <c r="IU943"/>
      <c r="IV943"/>
      <c r="IW943"/>
      <c r="IX943"/>
      <c r="IY943"/>
      <c r="IZ943"/>
      <c r="JA943"/>
      <c r="JB943"/>
      <c r="JC943"/>
      <c r="JD943"/>
      <c r="JE943"/>
      <c r="JF943"/>
      <c r="JG943"/>
      <c r="JH943"/>
      <c r="JI943"/>
      <c r="JJ943"/>
      <c r="JK943"/>
      <c r="JL943"/>
      <c r="JM943"/>
      <c r="JN943"/>
      <c r="JO943"/>
      <c r="JP943"/>
      <c r="JQ943"/>
      <c r="JR943"/>
      <c r="JS943"/>
      <c r="JT943"/>
      <c r="JU943"/>
      <c r="JV943"/>
      <c r="JW943"/>
      <c r="JX943"/>
      <c r="JY943"/>
      <c r="JZ943"/>
      <c r="KA943"/>
      <c r="KB943"/>
      <c r="KC943"/>
      <c r="KD943"/>
      <c r="KE943"/>
      <c r="KF943"/>
      <c r="KG943"/>
      <c r="KH943"/>
      <c r="KI943"/>
      <c r="KJ943"/>
      <c r="KK943"/>
      <c r="KL943"/>
      <c r="KM943"/>
      <c r="KN943"/>
      <c r="KO943"/>
      <c r="KP943"/>
      <c r="KQ943"/>
      <c r="KR943"/>
      <c r="KS943"/>
      <c r="KT943"/>
      <c r="KU943"/>
      <c r="KV943"/>
      <c r="KW943"/>
      <c r="KX943"/>
      <c r="KY943"/>
      <c r="KZ943"/>
      <c r="LA943"/>
      <c r="LB943"/>
      <c r="LC943"/>
      <c r="LD943"/>
      <c r="LE943"/>
      <c r="LF943"/>
      <c r="LG943"/>
      <c r="LH943"/>
      <c r="LI943"/>
      <c r="LJ943"/>
      <c r="LK943"/>
      <c r="LL943"/>
      <c r="LM943"/>
      <c r="LN943"/>
      <c r="LO943"/>
      <c r="LP943"/>
      <c r="LQ943"/>
      <c r="LR943"/>
      <c r="LS943"/>
      <c r="LT943"/>
      <c r="LU943"/>
      <c r="LV943"/>
      <c r="LW943"/>
      <c r="LX943"/>
      <c r="LY943"/>
      <c r="LZ943"/>
      <c r="MA943"/>
      <c r="MB943"/>
      <c r="MC943"/>
      <c r="MD943"/>
      <c r="ME943"/>
      <c r="MF943"/>
      <c r="MG943"/>
      <c r="MH943"/>
      <c r="MI943"/>
      <c r="MJ943"/>
      <c r="MK943"/>
      <c r="ML943"/>
      <c r="MM943"/>
      <c r="MN943"/>
      <c r="MO943"/>
      <c r="MP943"/>
      <c r="MQ943"/>
      <c r="MR943"/>
      <c r="MS943"/>
      <c r="MT943"/>
      <c r="MU943"/>
      <c r="MV943"/>
      <c r="MW943"/>
      <c r="MX943"/>
      <c r="MY943"/>
      <c r="MZ943"/>
      <c r="NA943"/>
      <c r="NB943"/>
      <c r="NC943"/>
      <c r="ND943"/>
      <c r="NE943"/>
      <c r="NF943"/>
      <c r="NG943"/>
      <c r="NH943"/>
      <c r="NI943"/>
      <c r="NJ943"/>
      <c r="NK943"/>
      <c r="NL943"/>
      <c r="NM943"/>
      <c r="NN943"/>
      <c r="NO943"/>
      <c r="NP943"/>
      <c r="NQ943"/>
      <c r="NR943"/>
      <c r="NS943"/>
      <c r="NT943"/>
      <c r="NU943"/>
      <c r="NV943"/>
      <c r="NW943"/>
      <c r="NX943"/>
      <c r="NY943"/>
      <c r="NZ943"/>
      <c r="OA943"/>
      <c r="OB943"/>
      <c r="OC943"/>
      <c r="OD943"/>
      <c r="OE943"/>
      <c r="OF943"/>
      <c r="OG943"/>
      <c r="OH943"/>
      <c r="OI943"/>
      <c r="OJ943"/>
      <c r="OK943"/>
      <c r="OL943"/>
      <c r="OM943"/>
      <c r="ON943"/>
      <c r="OO943"/>
      <c r="OP943"/>
      <c r="OQ943"/>
      <c r="OR943"/>
      <c r="OS943"/>
      <c r="OT943"/>
      <c r="OU943"/>
      <c r="OV943"/>
      <c r="OW943"/>
      <c r="OX943"/>
      <c r="OY943"/>
      <c r="OZ943"/>
      <c r="PA943"/>
      <c r="PB943"/>
      <c r="PC943"/>
      <c r="PD943"/>
      <c r="PE943"/>
      <c r="PF943"/>
      <c r="PG943"/>
      <c r="PH943"/>
      <c r="PI943"/>
      <c r="PJ943"/>
      <c r="PK943"/>
      <c r="PL943"/>
      <c r="PM943"/>
      <c r="PN943"/>
      <c r="PO943"/>
      <c r="PP943"/>
      <c r="PQ943"/>
      <c r="PR943"/>
      <c r="PS943"/>
      <c r="PT943"/>
      <c r="PU943"/>
      <c r="PV943"/>
      <c r="PW943"/>
      <c r="PX943"/>
      <c r="PY943"/>
      <c r="PZ943"/>
      <c r="QA943"/>
      <c r="QB943"/>
      <c r="QC943"/>
      <c r="QD943"/>
      <c r="QE943"/>
      <c r="QF943"/>
      <c r="QG943"/>
      <c r="QH943"/>
      <c r="QI943"/>
      <c r="QJ943"/>
      <c r="QK943"/>
      <c r="QL943"/>
      <c r="QM943"/>
      <c r="QN943"/>
      <c r="QO943"/>
      <c r="QP943"/>
      <c r="QQ943"/>
      <c r="QR943"/>
      <c r="QS943"/>
      <c r="QT943"/>
      <c r="QU943"/>
      <c r="QV943"/>
      <c r="QW943"/>
      <c r="QX943"/>
      <c r="QY943"/>
      <c r="QZ943"/>
      <c r="RA943"/>
      <c r="RB943"/>
      <c r="RC943"/>
      <c r="RD943"/>
      <c r="RE943"/>
      <c r="RF943"/>
      <c r="RG943"/>
      <c r="RH943"/>
      <c r="RI943"/>
      <c r="RJ943"/>
      <c r="RK943"/>
      <c r="RL943"/>
      <c r="RM943"/>
      <c r="RN943"/>
      <c r="RO943"/>
      <c r="RP943"/>
      <c r="RQ943"/>
      <c r="RR943"/>
      <c r="RS943"/>
      <c r="RT943"/>
      <c r="RU943"/>
      <c r="RV943"/>
      <c r="RW943"/>
      <c r="RX943"/>
      <c r="RY943"/>
      <c r="RZ943"/>
      <c r="SA943"/>
      <c r="SB943"/>
      <c r="SC943"/>
      <c r="SD943"/>
      <c r="SE943"/>
      <c r="SF943"/>
      <c r="SG943"/>
      <c r="SH943"/>
      <c r="SI943"/>
      <c r="SJ943"/>
      <c r="SK943"/>
      <c r="SL943"/>
      <c r="SM943"/>
      <c r="SN943"/>
      <c r="SO943"/>
      <c r="SP943"/>
      <c r="SQ943"/>
      <c r="SR943"/>
      <c r="SS943"/>
      <c r="ST943"/>
      <c r="SU943"/>
      <c r="SV943"/>
      <c r="SW943"/>
      <c r="SX943"/>
      <c r="SY943"/>
      <c r="SZ943"/>
      <c r="TA943"/>
      <c r="TB943"/>
      <c r="TC943"/>
      <c r="TD943"/>
      <c r="TE943"/>
      <c r="TF943"/>
      <c r="TG943"/>
      <c r="TH943"/>
      <c r="TI943"/>
      <c r="TJ943"/>
      <c r="TK943"/>
      <c r="TL943"/>
      <c r="TM943"/>
      <c r="TN943"/>
      <c r="TO943"/>
      <c r="TP943"/>
      <c r="TQ943"/>
      <c r="TR943"/>
      <c r="TS943"/>
      <c r="TT943"/>
      <c r="TU943"/>
      <c r="TV943"/>
      <c r="TW943"/>
      <c r="TX943"/>
      <c r="TY943"/>
      <c r="TZ943"/>
      <c r="UA943"/>
      <c r="UB943"/>
      <c r="UC943"/>
      <c r="UD943"/>
      <c r="UE943"/>
      <c r="UF943"/>
      <c r="UG943"/>
      <c r="UH943"/>
      <c r="UI943"/>
      <c r="UJ943"/>
      <c r="UK943"/>
      <c r="UL943"/>
      <c r="UM943"/>
      <c r="UN943"/>
      <c r="UO943"/>
      <c r="UP943"/>
      <c r="UQ943"/>
      <c r="UR943"/>
      <c r="US943"/>
      <c r="UT943"/>
      <c r="UU943"/>
      <c r="UV943"/>
      <c r="UW943"/>
      <c r="UX943"/>
      <c r="UY943"/>
      <c r="UZ943"/>
      <c r="VA943"/>
      <c r="VB943"/>
      <c r="VC943"/>
      <c r="VD943"/>
      <c r="VE943"/>
      <c r="VF943"/>
      <c r="VG943"/>
      <c r="VH943"/>
      <c r="VI943"/>
      <c r="VJ943"/>
      <c r="VK943"/>
      <c r="VL943"/>
      <c r="VM943"/>
      <c r="VN943"/>
      <c r="VO943"/>
      <c r="VP943"/>
      <c r="VQ943"/>
      <c r="VR943"/>
      <c r="VS943"/>
      <c r="VT943"/>
      <c r="VU943"/>
      <c r="VV943"/>
      <c r="VW943"/>
      <c r="VX943"/>
      <c r="VY943"/>
      <c r="VZ943"/>
      <c r="WA943"/>
      <c r="WB943"/>
      <c r="WC943"/>
      <c r="WD943"/>
      <c r="WE943"/>
      <c r="WF943"/>
      <c r="WG943"/>
      <c r="WH943"/>
      <c r="WI943"/>
      <c r="WJ943"/>
      <c r="WK943"/>
      <c r="WL943"/>
      <c r="WM943"/>
      <c r="WN943"/>
      <c r="WO943"/>
      <c r="WP943"/>
      <c r="WQ943"/>
      <c r="WR943"/>
      <c r="WS943"/>
      <c r="WT943"/>
      <c r="WU943"/>
      <c r="WV943"/>
      <c r="WW943"/>
      <c r="WX943"/>
      <c r="WY943"/>
      <c r="WZ943"/>
      <c r="XA943"/>
      <c r="XB943"/>
      <c r="XC943"/>
      <c r="XD943"/>
      <c r="XE943"/>
      <c r="XF943"/>
      <c r="XG943"/>
      <c r="XH943"/>
      <c r="XI943"/>
      <c r="XJ943"/>
      <c r="XK943"/>
      <c r="XL943"/>
      <c r="XM943"/>
      <c r="XN943"/>
      <c r="XO943"/>
      <c r="XP943"/>
      <c r="XQ943"/>
      <c r="XR943"/>
      <c r="XS943"/>
      <c r="XT943"/>
      <c r="XU943"/>
      <c r="XV943"/>
      <c r="XW943"/>
      <c r="XX943"/>
      <c r="XY943"/>
      <c r="XZ943"/>
      <c r="YA943"/>
      <c r="YB943"/>
      <c r="YC943"/>
      <c r="YD943"/>
      <c r="YE943"/>
      <c r="YF943"/>
      <c r="YG943"/>
      <c r="YH943"/>
      <c r="YI943"/>
      <c r="YJ943"/>
      <c r="YK943"/>
      <c r="YL943"/>
      <c r="YM943"/>
      <c r="YN943"/>
      <c r="YO943"/>
      <c r="YP943"/>
      <c r="YQ943"/>
      <c r="YR943"/>
      <c r="YS943"/>
      <c r="YT943"/>
      <c r="YU943"/>
      <c r="YV943"/>
      <c r="YW943"/>
      <c r="YX943"/>
      <c r="YY943"/>
      <c r="YZ943"/>
      <c r="ZA943"/>
      <c r="ZB943"/>
      <c r="ZC943"/>
      <c r="ZD943"/>
      <c r="ZE943"/>
      <c r="ZF943"/>
      <c r="ZG943"/>
      <c r="ZH943"/>
      <c r="ZI943"/>
      <c r="ZJ943"/>
      <c r="ZK943"/>
      <c r="ZL943"/>
      <c r="ZM943"/>
      <c r="ZN943"/>
      <c r="ZO943"/>
      <c r="ZP943"/>
      <c r="ZQ943"/>
      <c r="ZR943"/>
      <c r="ZS943"/>
      <c r="ZT943"/>
      <c r="ZU943"/>
      <c r="ZV943"/>
      <c r="ZW943"/>
      <c r="ZX943"/>
      <c r="ZY943"/>
      <c r="ZZ943"/>
      <c r="AAA943"/>
      <c r="AAB943"/>
      <c r="AAC943"/>
      <c r="AAD943"/>
      <c r="AAE943"/>
      <c r="AAF943"/>
      <c r="AAG943"/>
      <c r="AAH943"/>
      <c r="AAI943"/>
      <c r="AAJ943"/>
      <c r="AAK943"/>
      <c r="AAL943"/>
      <c r="AAM943"/>
      <c r="AAN943"/>
      <c r="AAO943"/>
      <c r="AAP943"/>
      <c r="AAQ943"/>
      <c r="AAR943"/>
      <c r="AAS943"/>
      <c r="AAT943"/>
      <c r="AAU943"/>
      <c r="AAV943"/>
      <c r="AAW943"/>
      <c r="AAX943"/>
      <c r="AAY943"/>
      <c r="AAZ943"/>
      <c r="ABA943"/>
      <c r="ABB943"/>
      <c r="ABC943"/>
      <c r="ABD943"/>
      <c r="ABE943"/>
      <c r="ABF943"/>
      <c r="ABG943"/>
      <c r="ABH943"/>
      <c r="ABI943"/>
      <c r="ABJ943"/>
      <c r="ABK943"/>
      <c r="ABL943"/>
      <c r="ABM943"/>
      <c r="ABN943"/>
      <c r="ABO943"/>
      <c r="ABP943"/>
      <c r="ABQ943"/>
      <c r="ABR943"/>
      <c r="ABS943"/>
      <c r="ABT943"/>
      <c r="ABU943"/>
      <c r="ABV943"/>
      <c r="ABW943"/>
      <c r="ABX943"/>
      <c r="ABY943"/>
      <c r="ABZ943"/>
      <c r="ACA943"/>
      <c r="ACB943"/>
      <c r="ACC943"/>
      <c r="ACD943"/>
      <c r="ACE943"/>
      <c r="ACF943"/>
      <c r="ACG943"/>
      <c r="ACH943"/>
      <c r="ACI943"/>
      <c r="ACJ943"/>
      <c r="ACK943"/>
      <c r="ACL943"/>
      <c r="ACM943"/>
      <c r="ACN943"/>
      <c r="ACO943"/>
      <c r="ACP943"/>
      <c r="ACQ943"/>
      <c r="ACR943"/>
      <c r="ACS943"/>
      <c r="ACT943"/>
      <c r="ACU943"/>
      <c r="ACV943"/>
      <c r="ACW943"/>
      <c r="ACX943"/>
      <c r="ACY943"/>
      <c r="ACZ943"/>
      <c r="ADA943"/>
      <c r="ADB943"/>
      <c r="ADC943"/>
      <c r="ADD943"/>
      <c r="ADE943"/>
      <c r="ADF943"/>
      <c r="ADG943"/>
      <c r="ADH943"/>
      <c r="ADI943"/>
      <c r="ADJ943"/>
      <c r="ADK943"/>
      <c r="ADL943"/>
      <c r="ADM943"/>
      <c r="ADN943"/>
      <c r="ADO943"/>
      <c r="ADP943"/>
      <c r="ADQ943"/>
      <c r="ADR943"/>
      <c r="ADS943"/>
      <c r="ADT943"/>
      <c r="ADU943"/>
      <c r="ADV943"/>
      <c r="ADW943"/>
      <c r="ADX943"/>
      <c r="ADY943"/>
      <c r="ADZ943"/>
      <c r="AEA943"/>
      <c r="AEB943"/>
      <c r="AEC943"/>
      <c r="AED943"/>
      <c r="AEE943"/>
      <c r="AEF943"/>
      <c r="AEG943"/>
      <c r="AEH943"/>
    </row>
    <row r="944" spans="1:814" hidden="1" x14ac:dyDescent="0.25">
      <c r="B944" s="5">
        <v>45363</v>
      </c>
      <c r="C944" t="s">
        <v>103</v>
      </c>
      <c r="D944" t="s">
        <v>4</v>
      </c>
      <c r="E944" t="s">
        <v>14</v>
      </c>
      <c r="F944" s="4">
        <v>3308050</v>
      </c>
      <c r="G944" t="s">
        <v>137</v>
      </c>
      <c r="H944" s="4" t="s">
        <v>137</v>
      </c>
      <c r="I944" s="4" t="s">
        <v>138</v>
      </c>
      <c r="J944" s="8">
        <v>-3</v>
      </c>
      <c r="K944" s="79">
        <v>104.3726235741445</v>
      </c>
      <c r="L944" s="17">
        <f t="shared" si="59"/>
        <v>-313.11787072243351</v>
      </c>
      <c r="M944" s="102" t="s">
        <v>527</v>
      </c>
      <c r="O944" s="54" t="s">
        <v>457</v>
      </c>
      <c r="P944" t="s">
        <v>232</v>
      </c>
    </row>
    <row r="945" spans="1:814" hidden="1" x14ac:dyDescent="0.25">
      <c r="B945" s="5">
        <v>45363</v>
      </c>
      <c r="C945" t="s">
        <v>103</v>
      </c>
      <c r="D945" t="s">
        <v>4</v>
      </c>
      <c r="E945" t="s">
        <v>14</v>
      </c>
      <c r="F945" s="4">
        <v>3318235</v>
      </c>
      <c r="G945" t="s">
        <v>209</v>
      </c>
      <c r="H945" s="4" t="s">
        <v>107</v>
      </c>
      <c r="I945" s="4" t="s">
        <v>138</v>
      </c>
      <c r="J945" s="8">
        <v>-5</v>
      </c>
      <c r="K945" s="29">
        <v>126823.496</v>
      </c>
      <c r="L945" s="35">
        <v>2536469.92</v>
      </c>
      <c r="M945" s="104" t="s">
        <v>529</v>
      </c>
      <c r="O945" s="54" t="s">
        <v>457</v>
      </c>
      <c r="P945" t="s">
        <v>232</v>
      </c>
    </row>
    <row r="946" spans="1:814" hidden="1" x14ac:dyDescent="0.25">
      <c r="B946" s="5">
        <v>45363</v>
      </c>
      <c r="C946" t="s">
        <v>103</v>
      </c>
      <c r="D946" t="s">
        <v>4</v>
      </c>
      <c r="E946" t="s">
        <v>66</v>
      </c>
      <c r="F946" s="4" t="s">
        <v>96</v>
      </c>
      <c r="G946" t="s">
        <v>95</v>
      </c>
      <c r="H946" s="4" t="s">
        <v>106</v>
      </c>
      <c r="I946" s="4">
        <v>52006</v>
      </c>
      <c r="J946" s="8">
        <v>-2</v>
      </c>
      <c r="K946" s="29">
        <f>544000*1.19</f>
        <v>647360</v>
      </c>
      <c r="L946" s="35">
        <v>27200000</v>
      </c>
      <c r="M946" s="104" t="s">
        <v>529</v>
      </c>
      <c r="O946" s="54" t="s">
        <v>457</v>
      </c>
      <c r="P946" t="s">
        <v>232</v>
      </c>
    </row>
    <row r="947" spans="1:814" hidden="1" x14ac:dyDescent="0.25">
      <c r="B947" s="5">
        <v>45363</v>
      </c>
      <c r="C947" t="s">
        <v>103</v>
      </c>
      <c r="D947" t="s">
        <v>4</v>
      </c>
      <c r="E947" t="s">
        <v>66</v>
      </c>
      <c r="F947" s="4" t="s">
        <v>102</v>
      </c>
      <c r="G947" t="s">
        <v>101</v>
      </c>
      <c r="H947" s="4" t="s">
        <v>107</v>
      </c>
      <c r="I947" s="4" t="s">
        <v>138</v>
      </c>
      <c r="J947" s="8">
        <v>-2</v>
      </c>
      <c r="K947" s="29">
        <v>102340</v>
      </c>
      <c r="L947" s="35">
        <v>6880000</v>
      </c>
      <c r="M947" s="104" t="s">
        <v>529</v>
      </c>
      <c r="O947" s="54" t="s">
        <v>457</v>
      </c>
      <c r="P947" t="s">
        <v>232</v>
      </c>
    </row>
    <row r="948" spans="1:814" hidden="1" x14ac:dyDescent="0.25">
      <c r="B948" s="5">
        <v>45363</v>
      </c>
      <c r="C948" t="s">
        <v>103</v>
      </c>
      <c r="D948" t="s">
        <v>0</v>
      </c>
      <c r="E948" t="s">
        <v>14</v>
      </c>
      <c r="F948" s="4" t="s">
        <v>25</v>
      </c>
      <c r="G948" t="s">
        <v>26</v>
      </c>
      <c r="H948" s="4" t="s">
        <v>27</v>
      </c>
      <c r="I948" s="4" t="s">
        <v>401</v>
      </c>
      <c r="J948" s="8">
        <v>-8</v>
      </c>
      <c r="K948" s="79">
        <v>14.268493150684932</v>
      </c>
      <c r="L948" s="35">
        <v>2356643.94893617</v>
      </c>
      <c r="M948" s="104" t="s">
        <v>527</v>
      </c>
      <c r="O948" s="54" t="s">
        <v>457</v>
      </c>
      <c r="P948" t="s">
        <v>232</v>
      </c>
    </row>
    <row r="949" spans="1:814" hidden="1" x14ac:dyDescent="0.25">
      <c r="B949" s="5">
        <v>45363</v>
      </c>
      <c r="C949" t="s">
        <v>103</v>
      </c>
      <c r="D949" t="s">
        <v>0</v>
      </c>
      <c r="E949" t="s">
        <v>14</v>
      </c>
      <c r="F949" s="4" t="s">
        <v>58</v>
      </c>
      <c r="G949" t="s">
        <v>59</v>
      </c>
      <c r="H949" s="4" t="s">
        <v>60</v>
      </c>
      <c r="I949" s="4" t="s">
        <v>341</v>
      </c>
      <c r="J949" s="8">
        <v>-7</v>
      </c>
      <c r="K949" s="29">
        <v>75398.578723404251</v>
      </c>
      <c r="L949" s="35">
        <v>8888200</v>
      </c>
      <c r="M949" s="104" t="s">
        <v>529</v>
      </c>
      <c r="O949" s="54" t="s">
        <v>457</v>
      </c>
      <c r="P949" t="s">
        <v>232</v>
      </c>
    </row>
    <row r="950" spans="1:814" hidden="1" x14ac:dyDescent="0.25">
      <c r="B950" s="5">
        <v>45363</v>
      </c>
      <c r="C950" t="s">
        <v>103</v>
      </c>
      <c r="D950" t="s">
        <v>0</v>
      </c>
      <c r="E950" t="s">
        <v>66</v>
      </c>
      <c r="F950" s="4" t="s">
        <v>75</v>
      </c>
      <c r="G950" t="s">
        <v>76</v>
      </c>
      <c r="H950" s="4" t="s">
        <v>37</v>
      </c>
      <c r="I950" s="4" t="s">
        <v>285</v>
      </c>
      <c r="J950" s="8">
        <v>-2</v>
      </c>
      <c r="K950" s="29">
        <v>51750</v>
      </c>
      <c r="L950" s="35">
        <f>+J950*K950</f>
        <v>-103500</v>
      </c>
      <c r="M950" s="104" t="s">
        <v>529</v>
      </c>
      <c r="O950" s="54" t="s">
        <v>457</v>
      </c>
      <c r="P950" t="s">
        <v>232</v>
      </c>
    </row>
    <row r="951" spans="1:814" hidden="1" x14ac:dyDescent="0.25">
      <c r="B951" s="5">
        <v>45363</v>
      </c>
      <c r="C951" t="s">
        <v>103</v>
      </c>
      <c r="D951" t="s">
        <v>0</v>
      </c>
      <c r="E951" t="s">
        <v>66</v>
      </c>
      <c r="F951" s="4" t="s">
        <v>139</v>
      </c>
      <c r="G951" t="s">
        <v>140</v>
      </c>
      <c r="H951" s="4" t="s">
        <v>141</v>
      </c>
      <c r="I951" s="4" t="s">
        <v>158</v>
      </c>
      <c r="J951" s="8">
        <v>-5</v>
      </c>
      <c r="K951" s="29">
        <v>51750</v>
      </c>
      <c r="L951" s="17">
        <f>+J951*K951</f>
        <v>-258750</v>
      </c>
      <c r="M951" s="102" t="s">
        <v>529</v>
      </c>
      <c r="O951" s="54" t="s">
        <v>454</v>
      </c>
      <c r="P951" t="s">
        <v>282</v>
      </c>
    </row>
    <row r="952" spans="1:814" ht="15" customHeight="1" x14ac:dyDescent="0.25">
      <c r="B952" s="5">
        <v>45363</v>
      </c>
      <c r="C952" t="s">
        <v>103</v>
      </c>
      <c r="D952" t="s">
        <v>0</v>
      </c>
      <c r="E952" t="s">
        <v>66</v>
      </c>
      <c r="F952" s="4" t="s">
        <v>82</v>
      </c>
      <c r="G952" t="s">
        <v>83</v>
      </c>
      <c r="H952" s="4" t="s">
        <v>84</v>
      </c>
      <c r="I952" s="4" t="s">
        <v>299</v>
      </c>
      <c r="J952" s="8">
        <v>-10</v>
      </c>
      <c r="K952" s="29">
        <v>51750</v>
      </c>
      <c r="L952" s="35">
        <v>11500000</v>
      </c>
      <c r="M952" s="104" t="s">
        <v>529</v>
      </c>
      <c r="O952" s="54" t="s">
        <v>457</v>
      </c>
      <c r="P952" t="s">
        <v>232</v>
      </c>
    </row>
    <row r="953" spans="1:814" hidden="1" x14ac:dyDescent="0.25">
      <c r="B953" s="5">
        <v>45363</v>
      </c>
      <c r="C953" t="s">
        <v>103</v>
      </c>
      <c r="D953" t="s">
        <v>0</v>
      </c>
      <c r="E953" t="s">
        <v>66</v>
      </c>
      <c r="F953" s="4" t="s">
        <v>78</v>
      </c>
      <c r="G953" t="s">
        <v>79</v>
      </c>
      <c r="H953" s="4" t="s">
        <v>80</v>
      </c>
      <c r="I953" s="4" t="s">
        <v>447</v>
      </c>
      <c r="J953" s="8">
        <v>-10</v>
      </c>
      <c r="K953" s="29">
        <v>51750</v>
      </c>
      <c r="L953" s="35">
        <v>7762500</v>
      </c>
      <c r="M953" s="104" t="s">
        <v>529</v>
      </c>
      <c r="O953" s="54" t="s">
        <v>457</v>
      </c>
      <c r="P953" t="s">
        <v>232</v>
      </c>
    </row>
    <row r="954" spans="1:814" hidden="1" x14ac:dyDescent="0.25">
      <c r="B954" s="5">
        <v>45363</v>
      </c>
      <c r="C954" t="s">
        <v>103</v>
      </c>
      <c r="D954" t="s">
        <v>0</v>
      </c>
      <c r="E954" t="s">
        <v>14</v>
      </c>
      <c r="F954" s="4" t="s">
        <v>42</v>
      </c>
      <c r="G954" t="s">
        <v>43</v>
      </c>
      <c r="H954" s="4" t="s">
        <v>44</v>
      </c>
      <c r="I954" s="4" t="s">
        <v>402</v>
      </c>
      <c r="J954" s="8">
        <v>-4</v>
      </c>
      <c r="K954" s="79">
        <v>14.268493150684932</v>
      </c>
      <c r="L954" s="35">
        <f>+J954*K954</f>
        <v>-57.07397260273973</v>
      </c>
      <c r="M954" s="104" t="s">
        <v>527</v>
      </c>
      <c r="O954" s="54" t="s">
        <v>457</v>
      </c>
      <c r="P954" t="s">
        <v>232</v>
      </c>
    </row>
    <row r="955" spans="1:814" hidden="1" x14ac:dyDescent="0.25">
      <c r="B955" s="5">
        <v>45371</v>
      </c>
      <c r="C955" t="s">
        <v>103</v>
      </c>
      <c r="D955" t="s">
        <v>4</v>
      </c>
      <c r="E955" t="s">
        <v>14</v>
      </c>
      <c r="F955" s="4" t="s">
        <v>603</v>
      </c>
      <c r="G955" t="s">
        <v>406</v>
      </c>
      <c r="H955" s="4" t="s">
        <v>407</v>
      </c>
      <c r="J955" s="8">
        <v>-1</v>
      </c>
      <c r="K955" s="29">
        <v>286149.49600000004</v>
      </c>
      <c r="L955" s="35">
        <f>+J955*K955</f>
        <v>-286149.49600000004</v>
      </c>
      <c r="M955" s="104" t="s">
        <v>529</v>
      </c>
      <c r="O955" s="54" t="s">
        <v>458</v>
      </c>
      <c r="P955" t="s">
        <v>459</v>
      </c>
    </row>
    <row r="956" spans="1:814" hidden="1" x14ac:dyDescent="0.25">
      <c r="B956" s="5">
        <v>45363</v>
      </c>
      <c r="C956" t="s">
        <v>103</v>
      </c>
      <c r="D956" t="s">
        <v>0</v>
      </c>
      <c r="E956" t="s">
        <v>14</v>
      </c>
      <c r="F956" s="4" t="s">
        <v>39</v>
      </c>
      <c r="G956" t="s">
        <v>40</v>
      </c>
      <c r="H956" s="4" t="s">
        <v>41</v>
      </c>
      <c r="I956" s="4" t="s">
        <v>335</v>
      </c>
      <c r="J956" s="8">
        <v>-5</v>
      </c>
      <c r="K956" s="29">
        <v>69131</v>
      </c>
      <c r="L956" s="17">
        <f>+J956*K956</f>
        <v>-345655</v>
      </c>
      <c r="M956" s="102" t="s">
        <v>529</v>
      </c>
      <c r="O956" s="54" t="s">
        <v>454</v>
      </c>
      <c r="P956" t="s">
        <v>282</v>
      </c>
    </row>
    <row r="957" spans="1:814" s="133" customFormat="1" hidden="1" x14ac:dyDescent="0.25">
      <c r="A957"/>
      <c r="B957" s="5">
        <v>45363</v>
      </c>
      <c r="C957" t="s">
        <v>103</v>
      </c>
      <c r="D957" t="s">
        <v>0</v>
      </c>
      <c r="E957" t="s">
        <v>14</v>
      </c>
      <c r="F957" s="4" t="s">
        <v>42</v>
      </c>
      <c r="G957" t="s">
        <v>43</v>
      </c>
      <c r="H957" s="4" t="s">
        <v>44</v>
      </c>
      <c r="I957" s="4" t="s">
        <v>455</v>
      </c>
      <c r="J957" s="8">
        <v>-10</v>
      </c>
      <c r="K957" s="29">
        <v>58916.098723404248</v>
      </c>
      <c r="L957" s="35">
        <v>589160.98723404249</v>
      </c>
      <c r="M957" s="104" t="s">
        <v>529</v>
      </c>
      <c r="N957"/>
      <c r="O957" s="54" t="s">
        <v>457</v>
      </c>
      <c r="P957" t="s">
        <v>232</v>
      </c>
      <c r="Q957" t="s">
        <v>456</v>
      </c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/>
      <c r="CJ957"/>
      <c r="CK957"/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/>
      <c r="CZ957"/>
      <c r="DA957"/>
      <c r="DB957"/>
      <c r="DC957"/>
      <c r="DD957"/>
      <c r="DE957"/>
      <c r="DF957"/>
      <c r="DG957"/>
      <c r="DH957"/>
      <c r="DI957"/>
      <c r="DJ957"/>
      <c r="DK957"/>
      <c r="DL957"/>
      <c r="DM957"/>
      <c r="DN957"/>
      <c r="DO957"/>
      <c r="DP957"/>
      <c r="DQ957"/>
      <c r="DR957"/>
      <c r="DS957"/>
      <c r="DT957"/>
      <c r="DU957"/>
      <c r="DV957"/>
      <c r="DW957"/>
      <c r="DX957"/>
      <c r="DY957"/>
      <c r="DZ957"/>
      <c r="EA957"/>
      <c r="EB957"/>
      <c r="EC957"/>
      <c r="ED957"/>
      <c r="EE957"/>
      <c r="EF957"/>
      <c r="EG957"/>
      <c r="EH957"/>
      <c r="EI957"/>
      <c r="EJ957"/>
      <c r="EK957"/>
      <c r="EL957"/>
      <c r="EM957"/>
      <c r="EN957"/>
      <c r="EO957"/>
      <c r="EP957"/>
      <c r="EQ957"/>
      <c r="ER957"/>
      <c r="ES957"/>
      <c r="ET957"/>
      <c r="EU957"/>
      <c r="EV957"/>
      <c r="EW957"/>
      <c r="EX957"/>
      <c r="EY957"/>
      <c r="EZ957"/>
      <c r="FA957"/>
      <c r="FB957"/>
      <c r="FC957"/>
      <c r="FD957"/>
      <c r="FE957"/>
      <c r="FF957"/>
      <c r="FG957"/>
      <c r="FH957"/>
      <c r="FI957"/>
      <c r="FJ957"/>
      <c r="FK957"/>
      <c r="FL957"/>
      <c r="FM957"/>
      <c r="FN957"/>
      <c r="FO957"/>
      <c r="FP957"/>
      <c r="FQ957"/>
      <c r="FR957"/>
      <c r="FS957"/>
      <c r="FT957"/>
      <c r="FU957"/>
      <c r="FV957"/>
      <c r="FW957"/>
      <c r="FX957"/>
      <c r="FY957"/>
      <c r="FZ957"/>
      <c r="GA957"/>
      <c r="GB957"/>
      <c r="GC957"/>
      <c r="GD957"/>
      <c r="GE957"/>
      <c r="GF957"/>
      <c r="GG957"/>
      <c r="GH957"/>
      <c r="GI957"/>
      <c r="GJ957"/>
      <c r="GK957"/>
      <c r="GL957"/>
      <c r="GM957"/>
      <c r="GN957"/>
      <c r="GO957"/>
      <c r="GP957"/>
      <c r="GQ957"/>
      <c r="GR957"/>
      <c r="GS957"/>
      <c r="GT957"/>
      <c r="GU957"/>
      <c r="GV957"/>
      <c r="GW957"/>
      <c r="GX957"/>
      <c r="GY957"/>
      <c r="GZ957"/>
      <c r="HA957"/>
      <c r="HB957"/>
      <c r="HC957"/>
      <c r="HD957"/>
      <c r="HE957"/>
      <c r="HF957"/>
      <c r="HG957"/>
      <c r="HH957"/>
      <c r="HI957"/>
      <c r="HJ957"/>
      <c r="HK957"/>
      <c r="HL957"/>
      <c r="HM957"/>
      <c r="HN957"/>
      <c r="HO957"/>
      <c r="HP957"/>
      <c r="HQ957"/>
      <c r="HR957"/>
      <c r="HS957"/>
      <c r="HT957"/>
      <c r="HU957"/>
      <c r="HV957"/>
      <c r="HW957"/>
      <c r="HX957"/>
      <c r="HY957"/>
      <c r="HZ957"/>
      <c r="IA957"/>
      <c r="IB957"/>
      <c r="IC957"/>
      <c r="ID957"/>
      <c r="IE957"/>
      <c r="IF957"/>
      <c r="IG957"/>
      <c r="IH957"/>
      <c r="II957"/>
      <c r="IJ957"/>
      <c r="IK957"/>
      <c r="IL957"/>
      <c r="IM957"/>
      <c r="IN957"/>
      <c r="IO957"/>
      <c r="IP957"/>
      <c r="IQ957"/>
      <c r="IR957"/>
      <c r="IS957"/>
      <c r="IT957"/>
      <c r="IU957"/>
      <c r="IV957"/>
      <c r="IW957"/>
      <c r="IX957"/>
      <c r="IY957"/>
      <c r="IZ957"/>
      <c r="JA957"/>
      <c r="JB957"/>
      <c r="JC957"/>
      <c r="JD957"/>
      <c r="JE957"/>
      <c r="JF957"/>
      <c r="JG957"/>
      <c r="JH957"/>
      <c r="JI957"/>
      <c r="JJ957"/>
      <c r="JK957"/>
      <c r="JL957"/>
      <c r="JM957"/>
      <c r="JN957"/>
      <c r="JO957"/>
      <c r="JP957"/>
      <c r="JQ957"/>
      <c r="JR957"/>
      <c r="JS957"/>
      <c r="JT957"/>
      <c r="JU957"/>
      <c r="JV957"/>
      <c r="JW957"/>
      <c r="JX957"/>
      <c r="JY957"/>
      <c r="JZ957"/>
      <c r="KA957"/>
      <c r="KB957"/>
      <c r="KC957"/>
      <c r="KD957"/>
      <c r="KE957"/>
      <c r="KF957"/>
      <c r="KG957"/>
      <c r="KH957"/>
      <c r="KI957"/>
      <c r="KJ957"/>
      <c r="KK957"/>
      <c r="KL957"/>
      <c r="KM957"/>
      <c r="KN957"/>
      <c r="KO957"/>
      <c r="KP957"/>
      <c r="KQ957"/>
      <c r="KR957"/>
      <c r="KS957"/>
      <c r="KT957"/>
      <c r="KU957"/>
      <c r="KV957"/>
      <c r="KW957"/>
      <c r="KX957"/>
      <c r="KY957"/>
      <c r="KZ957"/>
      <c r="LA957"/>
      <c r="LB957"/>
      <c r="LC957"/>
      <c r="LD957"/>
      <c r="LE957"/>
      <c r="LF957"/>
      <c r="LG957"/>
      <c r="LH957"/>
      <c r="LI957"/>
      <c r="LJ957"/>
      <c r="LK957"/>
      <c r="LL957"/>
      <c r="LM957"/>
      <c r="LN957"/>
      <c r="LO957"/>
      <c r="LP957"/>
      <c r="LQ957"/>
      <c r="LR957"/>
      <c r="LS957"/>
      <c r="LT957"/>
      <c r="LU957"/>
      <c r="LV957"/>
      <c r="LW957"/>
      <c r="LX957"/>
      <c r="LY957"/>
      <c r="LZ957"/>
      <c r="MA957"/>
      <c r="MB957"/>
      <c r="MC957"/>
      <c r="MD957"/>
      <c r="ME957"/>
      <c r="MF957"/>
      <c r="MG957"/>
      <c r="MH957"/>
      <c r="MI957"/>
      <c r="MJ957"/>
      <c r="MK957"/>
      <c r="ML957"/>
      <c r="MM957"/>
      <c r="MN957"/>
      <c r="MO957"/>
      <c r="MP957"/>
      <c r="MQ957"/>
      <c r="MR957"/>
      <c r="MS957"/>
      <c r="MT957"/>
      <c r="MU957"/>
      <c r="MV957"/>
      <c r="MW957"/>
      <c r="MX957"/>
      <c r="MY957"/>
      <c r="MZ957"/>
      <c r="NA957"/>
      <c r="NB957"/>
      <c r="NC957"/>
      <c r="ND957"/>
      <c r="NE957"/>
      <c r="NF957"/>
      <c r="NG957"/>
      <c r="NH957"/>
      <c r="NI957"/>
      <c r="NJ957"/>
      <c r="NK957"/>
      <c r="NL957"/>
      <c r="NM957"/>
      <c r="NN957"/>
      <c r="NO957"/>
      <c r="NP957"/>
      <c r="NQ957"/>
      <c r="NR957"/>
      <c r="NS957"/>
      <c r="NT957"/>
      <c r="NU957"/>
      <c r="NV957"/>
      <c r="NW957"/>
      <c r="NX957"/>
      <c r="NY957"/>
      <c r="NZ957"/>
      <c r="OA957"/>
      <c r="OB957"/>
      <c r="OC957"/>
      <c r="OD957"/>
      <c r="OE957"/>
      <c r="OF957"/>
      <c r="OG957"/>
      <c r="OH957"/>
      <c r="OI957"/>
      <c r="OJ957"/>
      <c r="OK957"/>
      <c r="OL957"/>
      <c r="OM957"/>
      <c r="ON957"/>
      <c r="OO957"/>
      <c r="OP957"/>
      <c r="OQ957"/>
      <c r="OR957"/>
      <c r="OS957"/>
      <c r="OT957"/>
      <c r="OU957"/>
      <c r="OV957"/>
      <c r="OW957"/>
      <c r="OX957"/>
      <c r="OY957"/>
      <c r="OZ957"/>
      <c r="PA957"/>
      <c r="PB957"/>
      <c r="PC957"/>
      <c r="PD957"/>
      <c r="PE957"/>
      <c r="PF957"/>
      <c r="PG957"/>
      <c r="PH957"/>
      <c r="PI957"/>
      <c r="PJ957"/>
      <c r="PK957"/>
      <c r="PL957"/>
      <c r="PM957"/>
      <c r="PN957"/>
      <c r="PO957"/>
      <c r="PP957"/>
      <c r="PQ957"/>
      <c r="PR957"/>
      <c r="PS957"/>
      <c r="PT957"/>
      <c r="PU957"/>
      <c r="PV957"/>
      <c r="PW957"/>
      <c r="PX957"/>
      <c r="PY957"/>
      <c r="PZ957"/>
      <c r="QA957"/>
      <c r="QB957"/>
      <c r="QC957"/>
      <c r="QD957"/>
      <c r="QE957"/>
      <c r="QF957"/>
      <c r="QG957"/>
      <c r="QH957"/>
      <c r="QI957"/>
      <c r="QJ957"/>
      <c r="QK957"/>
      <c r="QL957"/>
      <c r="QM957"/>
      <c r="QN957"/>
      <c r="QO957"/>
      <c r="QP957"/>
      <c r="QQ957"/>
      <c r="QR957"/>
      <c r="QS957"/>
      <c r="QT957"/>
      <c r="QU957"/>
      <c r="QV957"/>
      <c r="QW957"/>
      <c r="QX957"/>
      <c r="QY957"/>
      <c r="QZ957"/>
      <c r="RA957"/>
      <c r="RB957"/>
      <c r="RC957"/>
      <c r="RD957"/>
      <c r="RE957"/>
      <c r="RF957"/>
      <c r="RG957"/>
      <c r="RH957"/>
      <c r="RI957"/>
      <c r="RJ957"/>
      <c r="RK957"/>
      <c r="RL957"/>
      <c r="RM957"/>
      <c r="RN957"/>
      <c r="RO957"/>
      <c r="RP957"/>
      <c r="RQ957"/>
      <c r="RR957"/>
      <c r="RS957"/>
      <c r="RT957"/>
      <c r="RU957"/>
      <c r="RV957"/>
      <c r="RW957"/>
      <c r="RX957"/>
      <c r="RY957"/>
      <c r="RZ957"/>
      <c r="SA957"/>
      <c r="SB957"/>
      <c r="SC957"/>
      <c r="SD957"/>
      <c r="SE957"/>
      <c r="SF957"/>
      <c r="SG957"/>
      <c r="SH957"/>
      <c r="SI957"/>
      <c r="SJ957"/>
      <c r="SK957"/>
      <c r="SL957"/>
      <c r="SM957"/>
      <c r="SN957"/>
      <c r="SO957"/>
      <c r="SP957"/>
      <c r="SQ957"/>
      <c r="SR957"/>
      <c r="SS957"/>
      <c r="ST957"/>
      <c r="SU957"/>
      <c r="SV957"/>
      <c r="SW957"/>
      <c r="SX957"/>
      <c r="SY957"/>
      <c r="SZ957"/>
      <c r="TA957"/>
      <c r="TB957"/>
      <c r="TC957"/>
      <c r="TD957"/>
      <c r="TE957"/>
      <c r="TF957"/>
      <c r="TG957"/>
      <c r="TH957"/>
      <c r="TI957"/>
      <c r="TJ957"/>
      <c r="TK957"/>
      <c r="TL957"/>
      <c r="TM957"/>
      <c r="TN957"/>
      <c r="TO957"/>
      <c r="TP957"/>
      <c r="TQ957"/>
      <c r="TR957"/>
      <c r="TS957"/>
      <c r="TT957"/>
      <c r="TU957"/>
      <c r="TV957"/>
      <c r="TW957"/>
      <c r="TX957"/>
      <c r="TY957"/>
      <c r="TZ957"/>
      <c r="UA957"/>
      <c r="UB957"/>
      <c r="UC957"/>
      <c r="UD957"/>
      <c r="UE957"/>
      <c r="UF957"/>
      <c r="UG957"/>
      <c r="UH957"/>
      <c r="UI957"/>
      <c r="UJ957"/>
      <c r="UK957"/>
      <c r="UL957"/>
      <c r="UM957"/>
      <c r="UN957"/>
      <c r="UO957"/>
      <c r="UP957"/>
      <c r="UQ957"/>
      <c r="UR957"/>
      <c r="US957"/>
      <c r="UT957"/>
      <c r="UU957"/>
      <c r="UV957"/>
      <c r="UW957"/>
      <c r="UX957"/>
      <c r="UY957"/>
      <c r="UZ957"/>
      <c r="VA957"/>
      <c r="VB957"/>
      <c r="VC957"/>
      <c r="VD957"/>
      <c r="VE957"/>
      <c r="VF957"/>
      <c r="VG957"/>
      <c r="VH957"/>
      <c r="VI957"/>
      <c r="VJ957"/>
      <c r="VK957"/>
      <c r="VL957"/>
      <c r="VM957"/>
      <c r="VN957"/>
      <c r="VO957"/>
      <c r="VP957"/>
      <c r="VQ957"/>
      <c r="VR957"/>
      <c r="VS957"/>
      <c r="VT957"/>
      <c r="VU957"/>
      <c r="VV957"/>
      <c r="VW957"/>
      <c r="VX957"/>
      <c r="VY957"/>
      <c r="VZ957"/>
      <c r="WA957"/>
      <c r="WB957"/>
      <c r="WC957"/>
      <c r="WD957"/>
      <c r="WE957"/>
      <c r="WF957"/>
      <c r="WG957"/>
      <c r="WH957"/>
      <c r="WI957"/>
      <c r="WJ957"/>
      <c r="WK957"/>
      <c r="WL957"/>
      <c r="WM957"/>
      <c r="WN957"/>
      <c r="WO957"/>
      <c r="WP957"/>
      <c r="WQ957"/>
      <c r="WR957"/>
      <c r="WS957"/>
      <c r="WT957"/>
      <c r="WU957"/>
      <c r="WV957"/>
      <c r="WW957"/>
      <c r="WX957"/>
      <c r="WY957"/>
      <c r="WZ957"/>
      <c r="XA957"/>
      <c r="XB957"/>
      <c r="XC957"/>
      <c r="XD957"/>
      <c r="XE957"/>
      <c r="XF957"/>
      <c r="XG957"/>
      <c r="XH957"/>
      <c r="XI957"/>
      <c r="XJ957"/>
      <c r="XK957"/>
      <c r="XL957"/>
      <c r="XM957"/>
      <c r="XN957"/>
      <c r="XO957"/>
      <c r="XP957"/>
      <c r="XQ957"/>
      <c r="XR957"/>
      <c r="XS957"/>
      <c r="XT957"/>
      <c r="XU957"/>
      <c r="XV957"/>
      <c r="XW957"/>
      <c r="XX957"/>
      <c r="XY957"/>
      <c r="XZ957"/>
      <c r="YA957"/>
      <c r="YB957"/>
      <c r="YC957"/>
      <c r="YD957"/>
      <c r="YE957"/>
      <c r="YF957"/>
      <c r="YG957"/>
      <c r="YH957"/>
      <c r="YI957"/>
      <c r="YJ957"/>
      <c r="YK957"/>
      <c r="YL957"/>
      <c r="YM957"/>
      <c r="YN957"/>
      <c r="YO957"/>
      <c r="YP957"/>
      <c r="YQ957"/>
      <c r="YR957"/>
      <c r="YS957"/>
      <c r="YT957"/>
      <c r="YU957"/>
      <c r="YV957"/>
      <c r="YW957"/>
      <c r="YX957"/>
      <c r="YY957"/>
      <c r="YZ957"/>
      <c r="ZA957"/>
      <c r="ZB957"/>
      <c r="ZC957"/>
      <c r="ZD957"/>
      <c r="ZE957"/>
      <c r="ZF957"/>
      <c r="ZG957"/>
      <c r="ZH957"/>
      <c r="ZI957"/>
      <c r="ZJ957"/>
      <c r="ZK957"/>
      <c r="ZL957"/>
      <c r="ZM957"/>
      <c r="ZN957"/>
      <c r="ZO957"/>
      <c r="ZP957"/>
      <c r="ZQ957"/>
      <c r="ZR957"/>
      <c r="ZS957"/>
      <c r="ZT957"/>
      <c r="ZU957"/>
      <c r="ZV957"/>
      <c r="ZW957"/>
      <c r="ZX957"/>
      <c r="ZY957"/>
      <c r="ZZ957"/>
      <c r="AAA957"/>
      <c r="AAB957"/>
      <c r="AAC957"/>
      <c r="AAD957"/>
      <c r="AAE957"/>
      <c r="AAF957"/>
      <c r="AAG957"/>
      <c r="AAH957"/>
      <c r="AAI957"/>
      <c r="AAJ957"/>
      <c r="AAK957"/>
      <c r="AAL957"/>
      <c r="AAM957"/>
      <c r="AAN957"/>
      <c r="AAO957"/>
      <c r="AAP957"/>
      <c r="AAQ957"/>
      <c r="AAR957"/>
      <c r="AAS957"/>
      <c r="AAT957"/>
      <c r="AAU957"/>
      <c r="AAV957"/>
      <c r="AAW957"/>
      <c r="AAX957"/>
      <c r="AAY957"/>
      <c r="AAZ957"/>
      <c r="ABA957"/>
      <c r="ABB957"/>
      <c r="ABC957"/>
      <c r="ABD957"/>
      <c r="ABE957"/>
      <c r="ABF957"/>
      <c r="ABG957"/>
      <c r="ABH957"/>
      <c r="ABI957"/>
      <c r="ABJ957"/>
      <c r="ABK957"/>
      <c r="ABL957"/>
      <c r="ABM957"/>
      <c r="ABN957"/>
      <c r="ABO957"/>
      <c r="ABP957"/>
      <c r="ABQ957"/>
      <c r="ABR957"/>
      <c r="ABS957"/>
      <c r="ABT957"/>
      <c r="ABU957"/>
      <c r="ABV957"/>
      <c r="ABW957"/>
      <c r="ABX957"/>
      <c r="ABY957"/>
      <c r="ABZ957"/>
      <c r="ACA957"/>
      <c r="ACB957"/>
      <c r="ACC957"/>
      <c r="ACD957"/>
      <c r="ACE957"/>
      <c r="ACF957"/>
      <c r="ACG957"/>
      <c r="ACH957"/>
      <c r="ACI957"/>
      <c r="ACJ957"/>
      <c r="ACK957"/>
      <c r="ACL957"/>
      <c r="ACM957"/>
      <c r="ACN957"/>
      <c r="ACO957"/>
      <c r="ACP957"/>
      <c r="ACQ957"/>
      <c r="ACR957"/>
      <c r="ACS957"/>
      <c r="ACT957"/>
      <c r="ACU957"/>
      <c r="ACV957"/>
      <c r="ACW957"/>
      <c r="ACX957"/>
      <c r="ACY957"/>
      <c r="ACZ957"/>
      <c r="ADA957"/>
      <c r="ADB957"/>
      <c r="ADC957"/>
      <c r="ADD957"/>
      <c r="ADE957"/>
      <c r="ADF957"/>
      <c r="ADG957"/>
      <c r="ADH957"/>
      <c r="ADI957"/>
      <c r="ADJ957"/>
      <c r="ADK957"/>
      <c r="ADL957"/>
      <c r="ADM957"/>
      <c r="ADN957"/>
      <c r="ADO957"/>
      <c r="ADP957"/>
      <c r="ADQ957"/>
      <c r="ADR957"/>
      <c r="ADS957"/>
      <c r="ADT957"/>
      <c r="ADU957"/>
      <c r="ADV957"/>
      <c r="ADW957"/>
      <c r="ADX957"/>
      <c r="ADY957"/>
      <c r="ADZ957"/>
      <c r="AEA957"/>
      <c r="AEB957"/>
      <c r="AEC957"/>
      <c r="AED957"/>
      <c r="AEE957"/>
      <c r="AEF957"/>
      <c r="AEG957"/>
      <c r="AEH957"/>
    </row>
    <row r="958" spans="1:814" hidden="1" x14ac:dyDescent="0.25">
      <c r="B958" s="5">
        <v>45363</v>
      </c>
      <c r="C958" t="s">
        <v>103</v>
      </c>
      <c r="D958" t="s">
        <v>0</v>
      </c>
      <c r="E958" t="s">
        <v>66</v>
      </c>
      <c r="F958" s="4" t="s">
        <v>139</v>
      </c>
      <c r="G958" t="s">
        <v>140</v>
      </c>
      <c r="H958" s="4" t="s">
        <v>141</v>
      </c>
      <c r="I958" s="4" t="s">
        <v>158</v>
      </c>
      <c r="J958" s="8">
        <v>-3</v>
      </c>
      <c r="K958" s="29">
        <v>51750</v>
      </c>
      <c r="L958" s="35">
        <v>3105000</v>
      </c>
      <c r="M958" s="104" t="s">
        <v>529</v>
      </c>
      <c r="O958" s="54" t="s">
        <v>457</v>
      </c>
      <c r="P958" t="s">
        <v>232</v>
      </c>
    </row>
    <row r="959" spans="1:814" hidden="1" x14ac:dyDescent="0.25">
      <c r="B959" s="5">
        <v>45372</v>
      </c>
      <c r="C959" t="s">
        <v>103</v>
      </c>
      <c r="D959" t="s">
        <v>0</v>
      </c>
      <c r="E959" t="s">
        <v>66</v>
      </c>
      <c r="F959" s="4" t="s">
        <v>75</v>
      </c>
      <c r="G959" t="s">
        <v>76</v>
      </c>
      <c r="H959" s="4" t="s">
        <v>37</v>
      </c>
      <c r="I959" s="4" t="s">
        <v>445</v>
      </c>
      <c r="J959" s="8">
        <v>-40</v>
      </c>
      <c r="K959" s="48">
        <v>51750</v>
      </c>
      <c r="L959" s="35">
        <v>2587500</v>
      </c>
      <c r="M959" s="104" t="s">
        <v>529</v>
      </c>
      <c r="O959" s="54" t="s">
        <v>460</v>
      </c>
      <c r="P959" t="s">
        <v>187</v>
      </c>
    </row>
    <row r="960" spans="1:814" x14ac:dyDescent="0.25">
      <c r="B960" s="5">
        <v>45372</v>
      </c>
      <c r="C960" t="s">
        <v>103</v>
      </c>
      <c r="D960" t="s">
        <v>0</v>
      </c>
      <c r="E960" t="s">
        <v>66</v>
      </c>
      <c r="F960" s="4" t="s">
        <v>82</v>
      </c>
      <c r="G960" t="s">
        <v>83</v>
      </c>
      <c r="H960" s="4" t="s">
        <v>84</v>
      </c>
      <c r="I960" s="4" t="s">
        <v>299</v>
      </c>
      <c r="J960" s="8">
        <v>-40</v>
      </c>
      <c r="K960" s="48">
        <v>51750</v>
      </c>
      <c r="L960" s="35">
        <f t="shared" ref="L960:L966" si="60">+J960*K960</f>
        <v>-2070000</v>
      </c>
      <c r="M960" s="104" t="s">
        <v>529</v>
      </c>
      <c r="O960" s="54" t="s">
        <v>460</v>
      </c>
      <c r="P960" t="s">
        <v>187</v>
      </c>
    </row>
    <row r="961" spans="2:17" hidden="1" x14ac:dyDescent="0.25">
      <c r="B961" s="5">
        <v>45372</v>
      </c>
      <c r="C961" t="s">
        <v>103</v>
      </c>
      <c r="D961" t="s">
        <v>0</v>
      </c>
      <c r="E961" t="s">
        <v>66</v>
      </c>
      <c r="F961" s="4" t="s">
        <v>86</v>
      </c>
      <c r="G961" t="s">
        <v>87</v>
      </c>
      <c r="H961" s="4" t="s">
        <v>50</v>
      </c>
      <c r="I961" s="4" t="s">
        <v>382</v>
      </c>
      <c r="J961" s="8">
        <v>-80</v>
      </c>
      <c r="K961" s="48">
        <v>51750</v>
      </c>
      <c r="L961" s="35">
        <f t="shared" si="60"/>
        <v>-4140000</v>
      </c>
      <c r="M961" s="104" t="s">
        <v>529</v>
      </c>
      <c r="O961" s="54" t="s">
        <v>460</v>
      </c>
      <c r="P961" t="s">
        <v>187</v>
      </c>
    </row>
    <row r="962" spans="2:17" hidden="1" x14ac:dyDescent="0.25">
      <c r="B962" s="5">
        <v>45372</v>
      </c>
      <c r="C962" t="s">
        <v>103</v>
      </c>
      <c r="D962" t="s">
        <v>4</v>
      </c>
      <c r="E962" t="s">
        <v>66</v>
      </c>
      <c r="F962" s="4" t="s">
        <v>96</v>
      </c>
      <c r="G962" t="s">
        <v>95</v>
      </c>
      <c r="H962" s="4" t="s">
        <v>106</v>
      </c>
      <c r="I962" s="4">
        <v>52006</v>
      </c>
      <c r="J962" s="8">
        <v>-4</v>
      </c>
      <c r="K962" s="29">
        <f>544000*1.19</f>
        <v>647360</v>
      </c>
      <c r="L962" s="35">
        <f t="shared" si="60"/>
        <v>-2589440</v>
      </c>
      <c r="M962" s="104" t="s">
        <v>529</v>
      </c>
      <c r="O962" s="54" t="s">
        <v>460</v>
      </c>
      <c r="P962" t="s">
        <v>187</v>
      </c>
    </row>
    <row r="963" spans="2:17" hidden="1" x14ac:dyDescent="0.25">
      <c r="B963" s="5">
        <v>45372</v>
      </c>
      <c r="C963" t="s">
        <v>103</v>
      </c>
      <c r="D963" t="s">
        <v>4</v>
      </c>
      <c r="E963" t="s">
        <v>66</v>
      </c>
      <c r="F963" s="4" t="s">
        <v>102</v>
      </c>
      <c r="G963" t="s">
        <v>101</v>
      </c>
      <c r="H963" s="4" t="s">
        <v>107</v>
      </c>
      <c r="I963" s="4" t="s">
        <v>138</v>
      </c>
      <c r="J963" s="8">
        <v>-4</v>
      </c>
      <c r="K963" s="29">
        <v>102340</v>
      </c>
      <c r="L963" s="35">
        <f t="shared" si="60"/>
        <v>-409360</v>
      </c>
      <c r="M963" s="104" t="s">
        <v>529</v>
      </c>
      <c r="O963" s="54" t="s">
        <v>460</v>
      </c>
      <c r="P963" t="s">
        <v>187</v>
      </c>
    </row>
    <row r="964" spans="2:17" hidden="1" x14ac:dyDescent="0.25">
      <c r="B964" s="5">
        <v>45372</v>
      </c>
      <c r="C964" t="s">
        <v>103</v>
      </c>
      <c r="D964" t="s">
        <v>0</v>
      </c>
      <c r="E964" t="s">
        <v>66</v>
      </c>
      <c r="F964" s="4" t="s">
        <v>78</v>
      </c>
      <c r="G964" t="s">
        <v>79</v>
      </c>
      <c r="H964" s="4" t="s">
        <v>44</v>
      </c>
      <c r="I964" s="4" t="s">
        <v>447</v>
      </c>
      <c r="J964" s="8">
        <v>-40</v>
      </c>
      <c r="K964" s="48">
        <v>51750</v>
      </c>
      <c r="L964" s="35">
        <f t="shared" si="60"/>
        <v>-2070000</v>
      </c>
      <c r="M964" s="104" t="s">
        <v>529</v>
      </c>
      <c r="O964" s="54" t="s">
        <v>460</v>
      </c>
      <c r="P964" t="s">
        <v>187</v>
      </c>
    </row>
    <row r="965" spans="2:17" hidden="1" x14ac:dyDescent="0.25">
      <c r="B965" s="5">
        <v>45372</v>
      </c>
      <c r="C965" t="s">
        <v>169</v>
      </c>
      <c r="D965" t="s">
        <v>0</v>
      </c>
      <c r="E965" t="s">
        <v>66</v>
      </c>
      <c r="F965" s="4" t="s">
        <v>78</v>
      </c>
      <c r="G965" t="s">
        <v>79</v>
      </c>
      <c r="H965" s="4" t="s">
        <v>80</v>
      </c>
      <c r="I965" s="4" t="s">
        <v>305</v>
      </c>
      <c r="J965" s="8">
        <v>-2</v>
      </c>
      <c r="K965" s="29">
        <v>51750</v>
      </c>
      <c r="L965" s="35">
        <f t="shared" si="60"/>
        <v>-103500</v>
      </c>
      <c r="M965" s="104" t="s">
        <v>529</v>
      </c>
      <c r="O965"/>
      <c r="P965" t="s">
        <v>453</v>
      </c>
    </row>
    <row r="966" spans="2:17" hidden="1" x14ac:dyDescent="0.25">
      <c r="B966" s="5">
        <v>45372</v>
      </c>
      <c r="C966" t="s">
        <v>169</v>
      </c>
      <c r="D966" t="s">
        <v>0</v>
      </c>
      <c r="E966" t="s">
        <v>66</v>
      </c>
      <c r="F966" s="4" t="s">
        <v>78</v>
      </c>
      <c r="G966" t="s">
        <v>79</v>
      </c>
      <c r="H966" s="4" t="s">
        <v>80</v>
      </c>
      <c r="I966" s="4" t="s">
        <v>359</v>
      </c>
      <c r="J966" s="8">
        <v>-1</v>
      </c>
      <c r="K966" s="29">
        <f>57500*0.9</f>
        <v>51750</v>
      </c>
      <c r="L966" s="35">
        <f t="shared" si="60"/>
        <v>-51750</v>
      </c>
      <c r="M966" s="104" t="s">
        <v>529</v>
      </c>
      <c r="O966"/>
      <c r="P966" t="s">
        <v>453</v>
      </c>
    </row>
    <row r="967" spans="2:17" hidden="1" x14ac:dyDescent="0.25">
      <c r="B967" s="5">
        <v>45363</v>
      </c>
      <c r="C967" t="s">
        <v>121</v>
      </c>
      <c r="D967" t="s">
        <v>0</v>
      </c>
      <c r="E967" t="s">
        <v>14</v>
      </c>
      <c r="F967" s="4" t="s">
        <v>42</v>
      </c>
      <c r="G967" t="s">
        <v>43</v>
      </c>
      <c r="H967" s="4" t="s">
        <v>44</v>
      </c>
      <c r="I967" s="4" t="s">
        <v>455</v>
      </c>
      <c r="J967" s="8">
        <v>10</v>
      </c>
      <c r="K967" s="29">
        <v>58916.098723404248</v>
      </c>
      <c r="L967" s="35">
        <f>+J967*K967</f>
        <v>589160.98723404249</v>
      </c>
      <c r="M967" s="102" t="s">
        <v>529</v>
      </c>
      <c r="Q967" t="s">
        <v>499</v>
      </c>
    </row>
    <row r="968" spans="2:17" hidden="1" x14ac:dyDescent="0.25">
      <c r="B968" s="5">
        <v>45377</v>
      </c>
      <c r="C968" t="s">
        <v>103</v>
      </c>
      <c r="D968" t="s">
        <v>0</v>
      </c>
      <c r="E968" t="s">
        <v>14</v>
      </c>
      <c r="F968" s="4" t="s">
        <v>25</v>
      </c>
      <c r="G968" t="s">
        <v>26</v>
      </c>
      <c r="H968" s="4" t="s">
        <v>27</v>
      </c>
      <c r="I968" s="4" t="s">
        <v>401</v>
      </c>
      <c r="J968" s="8">
        <v>-15</v>
      </c>
      <c r="K968" s="79">
        <v>14.268493150684932</v>
      </c>
      <c r="L968" s="35">
        <f t="shared" ref="L968:L978" si="61">+J968*K968</f>
        <v>-214.02739726027397</v>
      </c>
      <c r="M968" s="104" t="s">
        <v>527</v>
      </c>
      <c r="O968" s="54" t="s">
        <v>464</v>
      </c>
      <c r="P968" t="s">
        <v>465</v>
      </c>
    </row>
    <row r="969" spans="2:17" hidden="1" x14ac:dyDescent="0.25">
      <c r="B969" s="5">
        <v>45377</v>
      </c>
      <c r="C969" t="s">
        <v>103</v>
      </c>
      <c r="D969" t="s">
        <v>0</v>
      </c>
      <c r="E969" t="s">
        <v>14</v>
      </c>
      <c r="F969" s="4" t="s">
        <v>35</v>
      </c>
      <c r="G969" t="s">
        <v>36</v>
      </c>
      <c r="H969" s="4" t="s">
        <v>37</v>
      </c>
      <c r="I969" s="4" t="s">
        <v>334</v>
      </c>
      <c r="J969" s="8">
        <v>-10</v>
      </c>
      <c r="K969" s="29">
        <v>69131</v>
      </c>
      <c r="L969" s="35">
        <f t="shared" si="61"/>
        <v>-691310</v>
      </c>
      <c r="M969" s="104" t="s">
        <v>529</v>
      </c>
      <c r="O969" s="54" t="s">
        <v>464</v>
      </c>
      <c r="P969" t="s">
        <v>465</v>
      </c>
    </row>
    <row r="970" spans="2:17" hidden="1" x14ac:dyDescent="0.25">
      <c r="B970" s="5">
        <v>45372</v>
      </c>
      <c r="C970" t="s">
        <v>103</v>
      </c>
      <c r="D970" t="s">
        <v>0</v>
      </c>
      <c r="E970" t="s">
        <v>66</v>
      </c>
      <c r="F970" s="4" t="s">
        <v>139</v>
      </c>
      <c r="G970" t="s">
        <v>140</v>
      </c>
      <c r="H970" s="4" t="s">
        <v>41</v>
      </c>
      <c r="I970" s="4" t="s">
        <v>380</v>
      </c>
      <c r="J970" s="8">
        <v>-40</v>
      </c>
      <c r="K970" s="29">
        <v>51750</v>
      </c>
      <c r="L970" s="35">
        <f t="shared" si="61"/>
        <v>-2070000</v>
      </c>
      <c r="M970" s="104" t="s">
        <v>529</v>
      </c>
      <c r="O970" s="54" t="s">
        <v>460</v>
      </c>
      <c r="P970" t="s">
        <v>187</v>
      </c>
    </row>
    <row r="971" spans="2:17" hidden="1" x14ac:dyDescent="0.25">
      <c r="B971" s="5">
        <v>45377</v>
      </c>
      <c r="C971" t="s">
        <v>103</v>
      </c>
      <c r="D971" t="s">
        <v>0</v>
      </c>
      <c r="E971" t="s">
        <v>14</v>
      </c>
      <c r="F971" s="4" t="s">
        <v>46</v>
      </c>
      <c r="G971" t="s">
        <v>532</v>
      </c>
      <c r="H971" s="4" t="s">
        <v>146</v>
      </c>
      <c r="I971" s="4" t="s">
        <v>188</v>
      </c>
      <c r="J971" s="8">
        <v>-10</v>
      </c>
      <c r="K971" s="29">
        <v>104000</v>
      </c>
      <c r="L971" s="35">
        <f t="shared" si="61"/>
        <v>-1040000</v>
      </c>
      <c r="M971" s="104" t="s">
        <v>529</v>
      </c>
      <c r="O971" s="54" t="s">
        <v>464</v>
      </c>
      <c r="P971" t="s">
        <v>465</v>
      </c>
    </row>
    <row r="972" spans="2:17" hidden="1" x14ac:dyDescent="0.25">
      <c r="B972" s="5">
        <v>45377</v>
      </c>
      <c r="C972" t="s">
        <v>103</v>
      </c>
      <c r="D972" t="s">
        <v>0</v>
      </c>
      <c r="E972" t="s">
        <v>14</v>
      </c>
      <c r="F972" s="4" t="s">
        <v>54</v>
      </c>
      <c r="G972" t="s">
        <v>55</v>
      </c>
      <c r="H972" s="4" t="s">
        <v>56</v>
      </c>
      <c r="I972" s="4" t="s">
        <v>405</v>
      </c>
      <c r="J972" s="8">
        <v>-15</v>
      </c>
      <c r="K972" s="79">
        <v>18.345205479452055</v>
      </c>
      <c r="L972" s="35">
        <f t="shared" si="61"/>
        <v>-275.17808219178085</v>
      </c>
      <c r="M972" s="104" t="s">
        <v>527</v>
      </c>
      <c r="O972" s="54" t="s">
        <v>464</v>
      </c>
      <c r="P972" t="s">
        <v>465</v>
      </c>
    </row>
    <row r="973" spans="2:17" hidden="1" x14ac:dyDescent="0.25">
      <c r="B973" s="5">
        <v>45377</v>
      </c>
      <c r="C973" t="s">
        <v>103</v>
      </c>
      <c r="D973" t="s">
        <v>0</v>
      </c>
      <c r="E973" t="s">
        <v>66</v>
      </c>
      <c r="F973" s="4" t="s">
        <v>75</v>
      </c>
      <c r="G973" t="s">
        <v>76</v>
      </c>
      <c r="H973" s="4" t="s">
        <v>37</v>
      </c>
      <c r="I973" s="4" t="s">
        <v>445</v>
      </c>
      <c r="J973" s="8">
        <v>-5</v>
      </c>
      <c r="K973" s="29">
        <v>51750</v>
      </c>
      <c r="L973" s="35">
        <f t="shared" si="61"/>
        <v>-258750</v>
      </c>
      <c r="M973" s="104" t="s">
        <v>529</v>
      </c>
      <c r="O973" s="54" t="s">
        <v>463</v>
      </c>
      <c r="P973" t="s">
        <v>413</v>
      </c>
    </row>
    <row r="974" spans="2:17" x14ac:dyDescent="0.25">
      <c r="B974" s="5">
        <v>45377</v>
      </c>
      <c r="C974" t="s">
        <v>103</v>
      </c>
      <c r="D974" t="s">
        <v>0</v>
      </c>
      <c r="E974" t="s">
        <v>66</v>
      </c>
      <c r="F974" s="4" t="s">
        <v>82</v>
      </c>
      <c r="G974" t="s">
        <v>83</v>
      </c>
      <c r="H974" s="4" t="s">
        <v>84</v>
      </c>
      <c r="I974" s="4" t="s">
        <v>299</v>
      </c>
      <c r="J974" s="8">
        <v>-2</v>
      </c>
      <c r="K974" s="29">
        <f>57500*0.9</f>
        <v>51750</v>
      </c>
      <c r="L974" s="35">
        <f t="shared" si="61"/>
        <v>-103500</v>
      </c>
      <c r="M974" s="104" t="s">
        <v>529</v>
      </c>
      <c r="O974" s="54" t="s">
        <v>463</v>
      </c>
      <c r="P974" t="s">
        <v>413</v>
      </c>
    </row>
    <row r="975" spans="2:17" hidden="1" x14ac:dyDescent="0.25">
      <c r="B975" s="5">
        <v>45377</v>
      </c>
      <c r="C975" t="s">
        <v>103</v>
      </c>
      <c r="D975" t="s">
        <v>0</v>
      </c>
      <c r="E975" t="s">
        <v>14</v>
      </c>
      <c r="F975" s="4" t="s">
        <v>25</v>
      </c>
      <c r="G975" t="s">
        <v>26</v>
      </c>
      <c r="H975" s="4" t="s">
        <v>27</v>
      </c>
      <c r="I975" s="4" t="s">
        <v>401</v>
      </c>
      <c r="J975" s="8">
        <v>-13</v>
      </c>
      <c r="K975" s="79">
        <v>14.268493150684932</v>
      </c>
      <c r="L975" s="35">
        <f t="shared" si="61"/>
        <v>-185.49041095890414</v>
      </c>
      <c r="M975" s="104" t="s">
        <v>527</v>
      </c>
      <c r="O975" s="54" t="s">
        <v>463</v>
      </c>
      <c r="P975" t="s">
        <v>413</v>
      </c>
    </row>
    <row r="976" spans="2:17" hidden="1" x14ac:dyDescent="0.25">
      <c r="B976" s="5">
        <v>45377</v>
      </c>
      <c r="C976" t="s">
        <v>103</v>
      </c>
      <c r="D976" t="s">
        <v>0</v>
      </c>
      <c r="E976" t="s">
        <v>14</v>
      </c>
      <c r="F976" s="4" t="s">
        <v>35</v>
      </c>
      <c r="G976" t="s">
        <v>36</v>
      </c>
      <c r="H976" s="4" t="s">
        <v>37</v>
      </c>
      <c r="I976" s="4" t="s">
        <v>334</v>
      </c>
      <c r="J976" s="8">
        <v>-5</v>
      </c>
      <c r="K976" s="29">
        <v>69131</v>
      </c>
      <c r="L976" s="35">
        <f t="shared" si="61"/>
        <v>-345655</v>
      </c>
      <c r="M976" s="104" t="s">
        <v>529</v>
      </c>
      <c r="O976" s="54" t="s">
        <v>463</v>
      </c>
      <c r="P976" t="s">
        <v>413</v>
      </c>
    </row>
    <row r="977" spans="2:16" hidden="1" x14ac:dyDescent="0.25">
      <c r="B977" s="5">
        <v>45377</v>
      </c>
      <c r="C977" t="s">
        <v>103</v>
      </c>
      <c r="D977" t="s">
        <v>0</v>
      </c>
      <c r="E977" t="s">
        <v>14</v>
      </c>
      <c r="F977" s="4" t="s">
        <v>46</v>
      </c>
      <c r="G977" t="s">
        <v>532</v>
      </c>
      <c r="H977" s="4" t="s">
        <v>146</v>
      </c>
      <c r="I977" s="4" t="s">
        <v>188</v>
      </c>
      <c r="J977" s="8">
        <v>-12</v>
      </c>
      <c r="K977" s="29">
        <v>104000</v>
      </c>
      <c r="L977" s="35">
        <f t="shared" si="61"/>
        <v>-1248000</v>
      </c>
      <c r="M977" s="104" t="s">
        <v>529</v>
      </c>
      <c r="O977" s="54" t="s">
        <v>463</v>
      </c>
      <c r="P977" t="s">
        <v>413</v>
      </c>
    </row>
    <row r="978" spans="2:16" hidden="1" x14ac:dyDescent="0.25">
      <c r="B978" s="5">
        <v>45377</v>
      </c>
      <c r="C978" t="s">
        <v>103</v>
      </c>
      <c r="D978" t="s">
        <v>0</v>
      </c>
      <c r="E978" t="s">
        <v>14</v>
      </c>
      <c r="F978" s="4" t="s">
        <v>58</v>
      </c>
      <c r="G978" t="s">
        <v>59</v>
      </c>
      <c r="H978" s="4" t="s">
        <v>60</v>
      </c>
      <c r="I978" s="4" t="s">
        <v>341</v>
      </c>
      <c r="J978" s="8">
        <v>-4</v>
      </c>
      <c r="K978" s="29">
        <v>75398.578723404251</v>
      </c>
      <c r="L978" s="35">
        <f t="shared" si="61"/>
        <v>-301594.314893617</v>
      </c>
      <c r="M978" s="104" t="s">
        <v>529</v>
      </c>
      <c r="O978" s="54" t="s">
        <v>463</v>
      </c>
      <c r="P978" t="s">
        <v>413</v>
      </c>
    </row>
    <row r="979" spans="2:16" hidden="1" x14ac:dyDescent="0.25">
      <c r="B979" s="5">
        <v>45377</v>
      </c>
      <c r="C979" t="s">
        <v>103</v>
      </c>
      <c r="D979" t="s">
        <v>4</v>
      </c>
      <c r="E979" t="s">
        <v>14</v>
      </c>
      <c r="F979" s="4">
        <v>3318225</v>
      </c>
      <c r="G979" t="s">
        <v>148</v>
      </c>
      <c r="H979" s="4" t="s">
        <v>148</v>
      </c>
      <c r="I979" s="4" t="s">
        <v>138</v>
      </c>
      <c r="J979" s="8">
        <v>-2</v>
      </c>
      <c r="K979" s="29">
        <v>206486.49600000001</v>
      </c>
      <c r="L979" s="35">
        <v>-2064864.9600000002</v>
      </c>
      <c r="M979" s="104" t="s">
        <v>529</v>
      </c>
      <c r="O979" s="54" t="s">
        <v>463</v>
      </c>
      <c r="P979" t="s">
        <v>413</v>
      </c>
    </row>
    <row r="980" spans="2:16" hidden="1" x14ac:dyDescent="0.25">
      <c r="B980" s="5">
        <v>45377</v>
      </c>
      <c r="C980" t="s">
        <v>103</v>
      </c>
      <c r="D980" t="s">
        <v>0</v>
      </c>
      <c r="E980" t="s">
        <v>66</v>
      </c>
      <c r="F980" s="4" t="s">
        <v>78</v>
      </c>
      <c r="G980" t="s">
        <v>79</v>
      </c>
      <c r="H980" s="4" t="s">
        <v>80</v>
      </c>
      <c r="I980" s="4" t="s">
        <v>447</v>
      </c>
      <c r="J980" s="8">
        <v>-5</v>
      </c>
      <c r="K980" s="29">
        <v>51750</v>
      </c>
      <c r="L980" s="35">
        <f t="shared" ref="L980:L986" si="62">+J980*K980</f>
        <v>-258750</v>
      </c>
      <c r="M980" s="104" t="s">
        <v>529</v>
      </c>
      <c r="O980" s="54" t="s">
        <v>463</v>
      </c>
      <c r="P980" t="s">
        <v>413</v>
      </c>
    </row>
    <row r="981" spans="2:16" hidden="1" x14ac:dyDescent="0.25">
      <c r="B981" s="5">
        <v>45377</v>
      </c>
      <c r="C981" t="s">
        <v>461</v>
      </c>
      <c r="D981" t="s">
        <v>0</v>
      </c>
      <c r="E981" t="s">
        <v>66</v>
      </c>
      <c r="F981" s="4" t="s">
        <v>78</v>
      </c>
      <c r="G981" t="s">
        <v>79</v>
      </c>
      <c r="H981" s="4" t="s">
        <v>80</v>
      </c>
      <c r="I981" s="4" t="s">
        <v>447</v>
      </c>
      <c r="J981" s="8">
        <v>-2</v>
      </c>
      <c r="K981" s="29">
        <f>57500*0.9</f>
        <v>51750</v>
      </c>
      <c r="L981" s="35">
        <f t="shared" si="62"/>
        <v>-103500</v>
      </c>
      <c r="M981" s="104" t="s">
        <v>529</v>
      </c>
      <c r="O981"/>
      <c r="P981" t="s">
        <v>462</v>
      </c>
    </row>
    <row r="982" spans="2:16" hidden="1" x14ac:dyDescent="0.25">
      <c r="B982" s="5">
        <v>45377</v>
      </c>
      <c r="C982" t="s">
        <v>461</v>
      </c>
      <c r="D982" t="s">
        <v>0</v>
      </c>
      <c r="E982" t="s">
        <v>66</v>
      </c>
      <c r="F982" s="4" t="s">
        <v>139</v>
      </c>
      <c r="G982" t="s">
        <v>140</v>
      </c>
      <c r="H982" s="4" t="s">
        <v>141</v>
      </c>
      <c r="I982" s="4" t="s">
        <v>159</v>
      </c>
      <c r="J982" s="8">
        <v>-2</v>
      </c>
      <c r="K982" s="29">
        <v>51750</v>
      </c>
      <c r="L982" s="35">
        <f t="shared" si="62"/>
        <v>-103500</v>
      </c>
      <c r="M982" s="104" t="s">
        <v>529</v>
      </c>
      <c r="O982"/>
      <c r="P982" t="s">
        <v>462</v>
      </c>
    </row>
    <row r="983" spans="2:16" hidden="1" x14ac:dyDescent="0.25">
      <c r="B983" s="5">
        <v>45377</v>
      </c>
      <c r="C983" t="s">
        <v>103</v>
      </c>
      <c r="D983" t="s">
        <v>0</v>
      </c>
      <c r="E983" t="s">
        <v>14</v>
      </c>
      <c r="F983" s="4" t="s">
        <v>39</v>
      </c>
      <c r="G983" t="s">
        <v>40</v>
      </c>
      <c r="H983" s="4" t="s">
        <v>41</v>
      </c>
      <c r="I983" s="4" t="s">
        <v>335</v>
      </c>
      <c r="J983" s="8">
        <v>-10</v>
      </c>
      <c r="K983" s="29">
        <v>69131</v>
      </c>
      <c r="L983" s="35">
        <f>+J983*K983</f>
        <v>-691310</v>
      </c>
      <c r="M983" s="104" t="s">
        <v>529</v>
      </c>
      <c r="O983" s="54" t="s">
        <v>464</v>
      </c>
      <c r="P983" t="s">
        <v>465</v>
      </c>
    </row>
    <row r="984" spans="2:16" hidden="1" x14ac:dyDescent="0.25">
      <c r="B984" s="5">
        <v>45384</v>
      </c>
      <c r="C984" t="s">
        <v>461</v>
      </c>
      <c r="D984" t="s">
        <v>0</v>
      </c>
      <c r="E984" t="s">
        <v>66</v>
      </c>
      <c r="F984" s="4" t="s">
        <v>78</v>
      </c>
      <c r="G984" t="s">
        <v>79</v>
      </c>
      <c r="H984" s="4" t="s">
        <v>80</v>
      </c>
      <c r="I984" s="4" t="s">
        <v>466</v>
      </c>
      <c r="J984" s="8">
        <v>2</v>
      </c>
      <c r="K984" s="29">
        <v>51750</v>
      </c>
      <c r="L984" s="17">
        <f t="shared" si="62"/>
        <v>103500</v>
      </c>
      <c r="M984" s="104" t="s">
        <v>529</v>
      </c>
      <c r="O984"/>
      <c r="P984" t="s">
        <v>468</v>
      </c>
    </row>
    <row r="985" spans="2:16" hidden="1" x14ac:dyDescent="0.25">
      <c r="B985" s="5">
        <v>45384</v>
      </c>
      <c r="C985" t="s">
        <v>63</v>
      </c>
      <c r="D985" t="s">
        <v>0</v>
      </c>
      <c r="E985" t="s">
        <v>66</v>
      </c>
      <c r="F985" s="4" t="s">
        <v>469</v>
      </c>
      <c r="G985" t="s">
        <v>470</v>
      </c>
      <c r="H985" s="4" t="s">
        <v>471</v>
      </c>
      <c r="I985" s="4" t="s">
        <v>472</v>
      </c>
      <c r="J985" s="8">
        <v>60</v>
      </c>
      <c r="K985" s="29">
        <f>50000*0.9</f>
        <v>45000</v>
      </c>
      <c r="L985" s="17">
        <f t="shared" si="62"/>
        <v>2700000</v>
      </c>
      <c r="M985" s="104" t="s">
        <v>529</v>
      </c>
      <c r="N985" t="s">
        <v>661</v>
      </c>
      <c r="O985"/>
    </row>
    <row r="986" spans="2:16" hidden="1" x14ac:dyDescent="0.25">
      <c r="B986" s="5">
        <v>45384</v>
      </c>
      <c r="C986" t="s">
        <v>120</v>
      </c>
      <c r="D986" t="s">
        <v>0</v>
      </c>
      <c r="E986" t="s">
        <v>66</v>
      </c>
      <c r="F986" s="4" t="s">
        <v>469</v>
      </c>
      <c r="G986" t="s">
        <v>470</v>
      </c>
      <c r="H986" s="4" t="s">
        <v>471</v>
      </c>
      <c r="I986" s="4" t="s">
        <v>472</v>
      </c>
      <c r="J986" s="8">
        <v>-40</v>
      </c>
      <c r="K986" s="29">
        <f>50000*0.9</f>
        <v>45000</v>
      </c>
      <c r="L986" s="17">
        <f t="shared" si="62"/>
        <v>-1800000</v>
      </c>
      <c r="M986" s="104" t="s">
        <v>529</v>
      </c>
      <c r="O986"/>
      <c r="P986" t="s">
        <v>473</v>
      </c>
    </row>
    <row r="987" spans="2:16" hidden="1" x14ac:dyDescent="0.25">
      <c r="B987" s="5">
        <v>45384</v>
      </c>
      <c r="C987" t="s">
        <v>461</v>
      </c>
      <c r="D987" t="s">
        <v>0</v>
      </c>
      <c r="E987" t="s">
        <v>66</v>
      </c>
      <c r="F987" s="4" t="s">
        <v>139</v>
      </c>
      <c r="G987" t="s">
        <v>140</v>
      </c>
      <c r="H987" s="4" t="s">
        <v>141</v>
      </c>
      <c r="I987" s="4" t="s">
        <v>467</v>
      </c>
      <c r="J987" s="8">
        <v>2</v>
      </c>
      <c r="K987" s="29">
        <v>51750</v>
      </c>
      <c r="L987" s="17">
        <f>+J987*K987</f>
        <v>103500</v>
      </c>
      <c r="M987" s="104" t="s">
        <v>529</v>
      </c>
      <c r="O987"/>
      <c r="P987" t="s">
        <v>468</v>
      </c>
    </row>
    <row r="988" spans="2:16" hidden="1" x14ac:dyDescent="0.25">
      <c r="B988" s="5">
        <v>45386</v>
      </c>
      <c r="C988" t="s">
        <v>120</v>
      </c>
      <c r="D988" t="s">
        <v>0</v>
      </c>
      <c r="E988" t="s">
        <v>66</v>
      </c>
      <c r="F988" s="4" t="s">
        <v>255</v>
      </c>
      <c r="G988" t="s">
        <v>358</v>
      </c>
      <c r="H988" s="4" t="s">
        <v>269</v>
      </c>
      <c r="I988" s="4" t="s">
        <v>365</v>
      </c>
      <c r="J988" s="8">
        <v>-3</v>
      </c>
      <c r="K988" s="29">
        <v>60750</v>
      </c>
      <c r="L988" s="17">
        <v>3037500</v>
      </c>
      <c r="M988" s="104" t="s">
        <v>529</v>
      </c>
      <c r="O988"/>
      <c r="P988" t="s">
        <v>474</v>
      </c>
    </row>
    <row r="989" spans="2:16" hidden="1" x14ac:dyDescent="0.25">
      <c r="B989" s="5">
        <v>45386</v>
      </c>
      <c r="C989" t="s">
        <v>120</v>
      </c>
      <c r="D989" t="s">
        <v>0</v>
      </c>
      <c r="E989" t="s">
        <v>66</v>
      </c>
      <c r="F989" s="4" t="s">
        <v>253</v>
      </c>
      <c r="G989" t="s">
        <v>357</v>
      </c>
      <c r="H989" s="4" t="s">
        <v>268</v>
      </c>
      <c r="I989" s="4" t="s">
        <v>364</v>
      </c>
      <c r="J989" s="8">
        <v>-2</v>
      </c>
      <c r="K989" s="29">
        <f>67500*0.9</f>
        <v>60750</v>
      </c>
      <c r="L989" s="17">
        <f>+J989*K989</f>
        <v>-121500</v>
      </c>
      <c r="M989" s="104" t="s">
        <v>529</v>
      </c>
      <c r="O989"/>
      <c r="P989" t="s">
        <v>474</v>
      </c>
    </row>
    <row r="990" spans="2:16" hidden="1" x14ac:dyDescent="0.25">
      <c r="B990" s="5">
        <v>45386</v>
      </c>
      <c r="C990" t="s">
        <v>120</v>
      </c>
      <c r="D990" t="s">
        <v>0</v>
      </c>
      <c r="E990" t="s">
        <v>66</v>
      </c>
      <c r="F990" s="4" t="s">
        <v>251</v>
      </c>
      <c r="G990" t="s">
        <v>356</v>
      </c>
      <c r="H990" s="4" t="s">
        <v>267</v>
      </c>
      <c r="I990" s="4" t="s">
        <v>363</v>
      </c>
      <c r="J990" s="8">
        <v>-4</v>
      </c>
      <c r="K990" s="29">
        <v>60750</v>
      </c>
      <c r="L990" s="17">
        <v>3037500</v>
      </c>
      <c r="M990" s="104" t="s">
        <v>529</v>
      </c>
      <c r="O990"/>
      <c r="P990" t="s">
        <v>474</v>
      </c>
    </row>
    <row r="991" spans="2:16" hidden="1" x14ac:dyDescent="0.25">
      <c r="B991" s="5">
        <v>45386</v>
      </c>
      <c r="C991" t="s">
        <v>120</v>
      </c>
      <c r="D991" t="s">
        <v>0</v>
      </c>
      <c r="E991" t="s">
        <v>66</v>
      </c>
      <c r="F991" s="4" t="s">
        <v>249</v>
      </c>
      <c r="G991" t="s">
        <v>355</v>
      </c>
      <c r="H991" s="4" t="s">
        <v>266</v>
      </c>
      <c r="I991" s="4" t="s">
        <v>362</v>
      </c>
      <c r="J991" s="8">
        <v>-4</v>
      </c>
      <c r="K991" s="29">
        <v>60750</v>
      </c>
      <c r="L991" s="17">
        <f>+J991*K991</f>
        <v>-243000</v>
      </c>
      <c r="M991" s="104" t="s">
        <v>529</v>
      </c>
      <c r="O991"/>
      <c r="P991" t="s">
        <v>474</v>
      </c>
    </row>
    <row r="992" spans="2:16" hidden="1" x14ac:dyDescent="0.25">
      <c r="B992" s="5">
        <v>45386</v>
      </c>
      <c r="C992" t="s">
        <v>120</v>
      </c>
      <c r="D992" t="s">
        <v>0</v>
      </c>
      <c r="E992" t="s">
        <v>66</v>
      </c>
      <c r="F992" s="4" t="s">
        <v>86</v>
      </c>
      <c r="G992" t="s">
        <v>87</v>
      </c>
      <c r="H992" s="4" t="s">
        <v>184</v>
      </c>
      <c r="I992" s="4" t="s">
        <v>180</v>
      </c>
      <c r="J992" s="8">
        <v>-2</v>
      </c>
      <c r="K992" s="29">
        <v>51750</v>
      </c>
      <c r="L992" s="17">
        <v>3105000</v>
      </c>
      <c r="M992" s="104" t="s">
        <v>529</v>
      </c>
      <c r="O992"/>
      <c r="P992" t="s">
        <v>474</v>
      </c>
    </row>
    <row r="993" spans="2:17" hidden="1" x14ac:dyDescent="0.25">
      <c r="B993" s="5">
        <v>45386</v>
      </c>
      <c r="C993" t="s">
        <v>120</v>
      </c>
      <c r="D993" t="s">
        <v>0</v>
      </c>
      <c r="E993" t="s">
        <v>66</v>
      </c>
      <c r="F993" s="4" t="s">
        <v>247</v>
      </c>
      <c r="G993" t="s">
        <v>354</v>
      </c>
      <c r="H993" s="4" t="s">
        <v>265</v>
      </c>
      <c r="I993" s="4" t="s">
        <v>361</v>
      </c>
      <c r="J993" s="8">
        <v>-4</v>
      </c>
      <c r="K993" s="29">
        <f>67500*0.9</f>
        <v>60750</v>
      </c>
      <c r="L993" s="17">
        <f>+J993*K993</f>
        <v>-243000</v>
      </c>
      <c r="M993" s="104" t="s">
        <v>529</v>
      </c>
      <c r="O993"/>
      <c r="P993" t="s">
        <v>474</v>
      </c>
    </row>
    <row r="994" spans="2:17" hidden="1" x14ac:dyDescent="0.25">
      <c r="B994" s="5">
        <v>45386</v>
      </c>
      <c r="C994" t="s">
        <v>120</v>
      </c>
      <c r="D994" t="s">
        <v>0</v>
      </c>
      <c r="E994" t="s">
        <v>66</v>
      </c>
      <c r="F994" s="4" t="s">
        <v>82</v>
      </c>
      <c r="G994" t="s">
        <v>200</v>
      </c>
      <c r="H994" s="4" t="s">
        <v>84</v>
      </c>
      <c r="I994" s="4" t="s">
        <v>205</v>
      </c>
      <c r="J994" s="8">
        <v>-2</v>
      </c>
      <c r="K994" s="29">
        <v>51750</v>
      </c>
      <c r="L994" s="17">
        <v>2587500</v>
      </c>
      <c r="M994" s="104" t="s">
        <v>529</v>
      </c>
      <c r="O994"/>
      <c r="P994" t="s">
        <v>474</v>
      </c>
    </row>
    <row r="995" spans="2:17" hidden="1" x14ac:dyDescent="0.25">
      <c r="B995" s="5">
        <v>45386</v>
      </c>
      <c r="C995" t="s">
        <v>120</v>
      </c>
      <c r="D995" t="s">
        <v>0</v>
      </c>
      <c r="E995" t="s">
        <v>66</v>
      </c>
      <c r="F995" s="4" t="s">
        <v>78</v>
      </c>
      <c r="G995" t="s">
        <v>79</v>
      </c>
      <c r="H995" s="4" t="s">
        <v>80</v>
      </c>
      <c r="I995" s="4" t="s">
        <v>466</v>
      </c>
      <c r="J995" s="8">
        <v>-2</v>
      </c>
      <c r="K995" s="29">
        <v>51750</v>
      </c>
      <c r="L995" s="17">
        <v>103500</v>
      </c>
      <c r="M995" s="104" t="s">
        <v>529</v>
      </c>
      <c r="O995"/>
      <c r="P995" t="s">
        <v>474</v>
      </c>
    </row>
    <row r="996" spans="2:17" hidden="1" x14ac:dyDescent="0.25">
      <c r="B996" s="5">
        <v>45386</v>
      </c>
      <c r="C996" t="s">
        <v>120</v>
      </c>
      <c r="D996" t="s">
        <v>0</v>
      </c>
      <c r="E996" t="s">
        <v>66</v>
      </c>
      <c r="F996" s="4" t="s">
        <v>78</v>
      </c>
      <c r="G996" t="s">
        <v>79</v>
      </c>
      <c r="H996" s="4" t="s">
        <v>80</v>
      </c>
      <c r="I996" s="4" t="s">
        <v>305</v>
      </c>
      <c r="J996" s="8">
        <v>-2</v>
      </c>
      <c r="K996" s="29">
        <v>51750</v>
      </c>
      <c r="L996" s="17">
        <v>2300000</v>
      </c>
      <c r="M996" s="104" t="s">
        <v>529</v>
      </c>
      <c r="O996"/>
      <c r="P996" t="s">
        <v>474</v>
      </c>
    </row>
    <row r="997" spans="2:17" hidden="1" x14ac:dyDescent="0.25">
      <c r="B997" s="5">
        <v>45386</v>
      </c>
      <c r="C997" t="s">
        <v>121</v>
      </c>
      <c r="D997" t="s">
        <v>0</v>
      </c>
      <c r="E997" t="s">
        <v>66</v>
      </c>
      <c r="F997" s="4" t="s">
        <v>251</v>
      </c>
      <c r="G997" t="s">
        <v>356</v>
      </c>
      <c r="H997" s="4" t="s">
        <v>267</v>
      </c>
      <c r="I997" s="4" t="s">
        <v>363</v>
      </c>
      <c r="J997" s="8">
        <v>-1</v>
      </c>
      <c r="K997" s="29">
        <v>60750</v>
      </c>
      <c r="L997" s="17">
        <v>3037500</v>
      </c>
      <c r="M997" s="104" t="s">
        <v>529</v>
      </c>
      <c r="O997"/>
      <c r="P997" t="s">
        <v>462</v>
      </c>
    </row>
    <row r="998" spans="2:17" hidden="1" x14ac:dyDescent="0.25">
      <c r="B998" s="5">
        <v>45386</v>
      </c>
      <c r="C998" t="s">
        <v>121</v>
      </c>
      <c r="D998" t="s">
        <v>0</v>
      </c>
      <c r="E998" t="s">
        <v>66</v>
      </c>
      <c r="F998" s="4" t="s">
        <v>249</v>
      </c>
      <c r="G998" t="s">
        <v>355</v>
      </c>
      <c r="H998" s="4" t="s">
        <v>266</v>
      </c>
      <c r="I998" s="4" t="s">
        <v>362</v>
      </c>
      <c r="J998" s="8">
        <v>-1</v>
      </c>
      <c r="K998" s="29">
        <v>60750</v>
      </c>
      <c r="L998" s="17">
        <f>+J998*K998</f>
        <v>-60750</v>
      </c>
      <c r="M998" s="104" t="s">
        <v>529</v>
      </c>
      <c r="O998"/>
      <c r="P998" t="s">
        <v>462</v>
      </c>
    </row>
    <row r="999" spans="2:17" hidden="1" x14ac:dyDescent="0.25">
      <c r="B999" s="5">
        <v>45391</v>
      </c>
      <c r="C999" t="s">
        <v>461</v>
      </c>
      <c r="D999" t="s">
        <v>0</v>
      </c>
      <c r="E999" t="s">
        <v>66</v>
      </c>
      <c r="F999" s="4" t="s">
        <v>139</v>
      </c>
      <c r="G999" t="s">
        <v>140</v>
      </c>
      <c r="H999" s="4" t="s">
        <v>141</v>
      </c>
      <c r="I999" s="4" t="s">
        <v>467</v>
      </c>
      <c r="J999" s="8">
        <v>-2</v>
      </c>
      <c r="K999" s="29">
        <v>51750</v>
      </c>
      <c r="L999" s="17">
        <v>103500</v>
      </c>
      <c r="M999" s="104" t="s">
        <v>529</v>
      </c>
      <c r="O999"/>
      <c r="P999" t="s">
        <v>475</v>
      </c>
    </row>
    <row r="1000" spans="2:17" hidden="1" x14ac:dyDescent="0.25">
      <c r="B1000" s="5">
        <v>45392</v>
      </c>
      <c r="C1000" t="s">
        <v>121</v>
      </c>
      <c r="D1000" t="s">
        <v>0</v>
      </c>
      <c r="E1000" t="s">
        <v>66</v>
      </c>
      <c r="F1000" s="4" t="s">
        <v>251</v>
      </c>
      <c r="G1000" t="s">
        <v>356</v>
      </c>
      <c r="H1000" s="4" t="s">
        <v>267</v>
      </c>
      <c r="I1000" s="4" t="s">
        <v>363</v>
      </c>
      <c r="J1000" s="8">
        <v>1</v>
      </c>
      <c r="K1000" s="29">
        <v>60750</v>
      </c>
      <c r="L1000" s="17">
        <v>3037500</v>
      </c>
      <c r="M1000" s="104" t="s">
        <v>529</v>
      </c>
      <c r="O1000"/>
      <c r="P1000" t="s">
        <v>476</v>
      </c>
    </row>
    <row r="1001" spans="2:17" hidden="1" x14ac:dyDescent="0.25">
      <c r="B1001" s="5">
        <v>45392</v>
      </c>
      <c r="C1001" t="s">
        <v>121</v>
      </c>
      <c r="D1001" t="s">
        <v>0</v>
      </c>
      <c r="E1001" t="s">
        <v>66</v>
      </c>
      <c r="F1001" s="4" t="s">
        <v>249</v>
      </c>
      <c r="G1001" t="s">
        <v>355</v>
      </c>
      <c r="H1001" s="4" t="s">
        <v>266</v>
      </c>
      <c r="I1001" s="4" t="s">
        <v>362</v>
      </c>
      <c r="J1001" s="8">
        <v>1</v>
      </c>
      <c r="K1001" s="29">
        <v>60750</v>
      </c>
      <c r="L1001" s="17">
        <f>+J1001*K1001</f>
        <v>60750</v>
      </c>
      <c r="M1001" s="104" t="s">
        <v>529</v>
      </c>
      <c r="O1001"/>
      <c r="P1001" t="s">
        <v>476</v>
      </c>
    </row>
    <row r="1002" spans="2:17" hidden="1" x14ac:dyDescent="0.25">
      <c r="B1002" s="5">
        <v>45397</v>
      </c>
      <c r="C1002" t="s">
        <v>103</v>
      </c>
      <c r="D1002" t="s">
        <v>4</v>
      </c>
      <c r="E1002" t="s">
        <v>14</v>
      </c>
      <c r="F1002" s="4">
        <v>3318235</v>
      </c>
      <c r="G1002" t="s">
        <v>209</v>
      </c>
      <c r="H1002" s="4" t="s">
        <v>107</v>
      </c>
      <c r="I1002" s="4" t="s">
        <v>138</v>
      </c>
      <c r="J1002" s="8">
        <v>-4</v>
      </c>
      <c r="K1002" s="29">
        <v>126823.496</v>
      </c>
      <c r="L1002" s="17">
        <v>2536469.92</v>
      </c>
      <c r="M1002" s="102" t="s">
        <v>529</v>
      </c>
      <c r="O1002" s="54" t="s">
        <v>478</v>
      </c>
      <c r="P1002" t="s">
        <v>236</v>
      </c>
    </row>
    <row r="1003" spans="2:17" hidden="1" x14ac:dyDescent="0.25">
      <c r="B1003" s="5">
        <v>45397</v>
      </c>
      <c r="C1003" t="s">
        <v>103</v>
      </c>
      <c r="D1003" t="s">
        <v>4</v>
      </c>
      <c r="E1003" t="s">
        <v>14</v>
      </c>
      <c r="F1003" s="4">
        <v>3318225</v>
      </c>
      <c r="G1003" t="s">
        <v>148</v>
      </c>
      <c r="H1003" s="4" t="s">
        <v>148</v>
      </c>
      <c r="I1003" s="4" t="s">
        <v>138</v>
      </c>
      <c r="J1003" s="8">
        <v>-1</v>
      </c>
      <c r="K1003" s="29">
        <v>206486.49600000001</v>
      </c>
      <c r="L1003" s="17">
        <v>-2064864.9600000002</v>
      </c>
      <c r="M1003" s="102" t="s">
        <v>529</v>
      </c>
      <c r="O1003" s="54" t="s">
        <v>478</v>
      </c>
      <c r="P1003" t="s">
        <v>236</v>
      </c>
    </row>
    <row r="1004" spans="2:17" hidden="1" x14ac:dyDescent="0.25">
      <c r="B1004" s="5">
        <v>45397</v>
      </c>
      <c r="C1004" t="s">
        <v>477</v>
      </c>
      <c r="D1004" t="s">
        <v>4</v>
      </c>
      <c r="E1004" t="s">
        <v>14</v>
      </c>
      <c r="F1004" s="4">
        <v>3308050</v>
      </c>
      <c r="G1004" t="s">
        <v>660</v>
      </c>
      <c r="H1004" s="4" t="s">
        <v>137</v>
      </c>
      <c r="I1004" s="4" t="s">
        <v>138</v>
      </c>
      <c r="J1004" s="8">
        <v>-1</v>
      </c>
      <c r="K1004" s="79">
        <v>104.3726235741445</v>
      </c>
      <c r="L1004" s="17">
        <f>+J1004*K1004</f>
        <v>-104.3726235741445</v>
      </c>
      <c r="M1004" s="102" t="s">
        <v>527</v>
      </c>
      <c r="O1004" s="54" t="s">
        <v>478</v>
      </c>
      <c r="P1004" t="s">
        <v>236</v>
      </c>
      <c r="Q1004" t="s">
        <v>479</v>
      </c>
    </row>
    <row r="1005" spans="2:17" hidden="1" x14ac:dyDescent="0.25">
      <c r="B1005" s="5">
        <v>45397</v>
      </c>
      <c r="C1005" t="s">
        <v>477</v>
      </c>
      <c r="D1005" t="s">
        <v>4</v>
      </c>
      <c r="E1005" t="s">
        <v>14</v>
      </c>
      <c r="F1005" s="4">
        <v>3318235</v>
      </c>
      <c r="G1005" t="s">
        <v>209</v>
      </c>
      <c r="H1005" s="4" t="s">
        <v>107</v>
      </c>
      <c r="I1005" s="4" t="s">
        <v>138</v>
      </c>
      <c r="J1005" s="8">
        <v>-1</v>
      </c>
      <c r="K1005" s="29">
        <v>126823.496</v>
      </c>
      <c r="L1005" s="17">
        <v>2536469.92</v>
      </c>
      <c r="M1005" s="102" t="s">
        <v>529</v>
      </c>
      <c r="O1005" s="54" t="s">
        <v>478</v>
      </c>
      <c r="P1005" t="s">
        <v>236</v>
      </c>
    </row>
    <row r="1006" spans="2:17" hidden="1" x14ac:dyDescent="0.25">
      <c r="B1006" s="5">
        <v>45401</v>
      </c>
      <c r="C1006" t="s">
        <v>120</v>
      </c>
      <c r="D1006" t="s">
        <v>0</v>
      </c>
      <c r="E1006" t="s">
        <v>66</v>
      </c>
      <c r="F1006" s="4" t="s">
        <v>71</v>
      </c>
      <c r="G1006" t="s">
        <v>72</v>
      </c>
      <c r="H1006" s="4" t="s">
        <v>27</v>
      </c>
      <c r="I1006" s="4" t="s">
        <v>539</v>
      </c>
      <c r="J1006" s="8">
        <v>2</v>
      </c>
      <c r="K1006" s="29">
        <v>51750</v>
      </c>
      <c r="L1006" s="17">
        <f>+J1006*K1006</f>
        <v>103500</v>
      </c>
      <c r="M1006" s="102" t="s">
        <v>529</v>
      </c>
      <c r="Q1006" t="s">
        <v>540</v>
      </c>
    </row>
    <row r="1007" spans="2:17" hidden="1" x14ac:dyDescent="0.25">
      <c r="B1007" s="5">
        <v>45405</v>
      </c>
      <c r="C1007" t="s">
        <v>121</v>
      </c>
      <c r="D1007" t="s">
        <v>0</v>
      </c>
      <c r="E1007" t="s">
        <v>66</v>
      </c>
      <c r="F1007" s="4" t="s">
        <v>78</v>
      </c>
      <c r="G1007" t="s">
        <v>79</v>
      </c>
      <c r="H1007" s="4" t="s">
        <v>80</v>
      </c>
      <c r="I1007" s="4" t="s">
        <v>447</v>
      </c>
      <c r="J1007" s="8">
        <v>-3</v>
      </c>
      <c r="K1007" s="29">
        <v>51750</v>
      </c>
      <c r="L1007" s="17">
        <v>7762500</v>
      </c>
      <c r="O1007"/>
      <c r="P1007" t="s">
        <v>475</v>
      </c>
    </row>
    <row r="1008" spans="2:17" hidden="1" x14ac:dyDescent="0.25">
      <c r="B1008" s="5">
        <v>45408</v>
      </c>
      <c r="C1008" t="s">
        <v>103</v>
      </c>
      <c r="D1008" t="s">
        <v>0</v>
      </c>
      <c r="E1008" t="s">
        <v>14</v>
      </c>
      <c r="F1008" s="4" t="s">
        <v>54</v>
      </c>
      <c r="G1008" t="s">
        <v>55</v>
      </c>
      <c r="H1008" s="4" t="s">
        <v>56</v>
      </c>
      <c r="I1008" s="4" t="s">
        <v>405</v>
      </c>
      <c r="J1008" s="8">
        <v>-12</v>
      </c>
      <c r="K1008" s="79">
        <v>18.345205479452055</v>
      </c>
      <c r="L1008" s="17">
        <f>+J1008*K1008</f>
        <v>-220.14246575342466</v>
      </c>
      <c r="M1008" s="102" t="s">
        <v>527</v>
      </c>
      <c r="O1008" s="54">
        <v>20240064</v>
      </c>
      <c r="P1008" t="s">
        <v>136</v>
      </c>
    </row>
    <row r="1009" spans="1:814" hidden="1" x14ac:dyDescent="0.25">
      <c r="B1009" s="5">
        <v>45408</v>
      </c>
      <c r="C1009" t="s">
        <v>103</v>
      </c>
      <c r="D1009" t="s">
        <v>4</v>
      </c>
      <c r="E1009" t="s">
        <v>66</v>
      </c>
      <c r="F1009" s="4" t="s">
        <v>102</v>
      </c>
      <c r="G1009" t="s">
        <v>101</v>
      </c>
      <c r="H1009" s="4" t="s">
        <v>107</v>
      </c>
      <c r="I1009" s="4" t="s">
        <v>138</v>
      </c>
      <c r="J1009" s="8">
        <v>-10</v>
      </c>
      <c r="K1009" s="29">
        <v>102340</v>
      </c>
      <c r="L1009" s="17">
        <v>8187200</v>
      </c>
      <c r="M1009" s="102" t="s">
        <v>529</v>
      </c>
      <c r="O1009" s="54">
        <v>20240065</v>
      </c>
      <c r="P1009" t="s">
        <v>126</v>
      </c>
    </row>
    <row r="1010" spans="1:814" hidden="1" x14ac:dyDescent="0.25">
      <c r="B1010" s="5">
        <v>45408</v>
      </c>
      <c r="C1010" t="s">
        <v>103</v>
      </c>
      <c r="D1010" t="s">
        <v>0</v>
      </c>
      <c r="E1010" t="s">
        <v>14</v>
      </c>
      <c r="F1010" s="4" t="s">
        <v>39</v>
      </c>
      <c r="G1010" t="s">
        <v>40</v>
      </c>
      <c r="H1010" s="4" t="s">
        <v>41</v>
      </c>
      <c r="I1010" s="4" t="s">
        <v>403</v>
      </c>
      <c r="J1010" s="8">
        <v>-25</v>
      </c>
      <c r="K1010" s="79">
        <v>14.268493150684932</v>
      </c>
      <c r="L1010" s="17">
        <f>+J1010*K1010</f>
        <v>-356.71232876712332</v>
      </c>
      <c r="M1010" s="102" t="s">
        <v>527</v>
      </c>
      <c r="O1010" s="54">
        <v>20240064</v>
      </c>
      <c r="P1010" t="s">
        <v>136</v>
      </c>
    </row>
    <row r="1011" spans="1:814" hidden="1" x14ac:dyDescent="0.25">
      <c r="B1011" s="5">
        <v>45419</v>
      </c>
      <c r="C1011" t="s">
        <v>103</v>
      </c>
      <c r="D1011" t="s">
        <v>0</v>
      </c>
      <c r="E1011" t="s">
        <v>14</v>
      </c>
      <c r="F1011" s="4" t="s">
        <v>289</v>
      </c>
      <c r="G1011" t="s">
        <v>15</v>
      </c>
      <c r="H1011" s="4" t="s">
        <v>16</v>
      </c>
      <c r="I1011" s="4" t="s">
        <v>18</v>
      </c>
      <c r="J1011" s="8">
        <v>-4</v>
      </c>
      <c r="K1011" s="29">
        <v>73331</v>
      </c>
      <c r="L1011" s="17">
        <v>293324</v>
      </c>
      <c r="M1011" s="102" t="s">
        <v>529</v>
      </c>
      <c r="O1011" s="54">
        <v>20240067</v>
      </c>
      <c r="P1011" t="s">
        <v>243</v>
      </c>
    </row>
    <row r="1012" spans="1:814" hidden="1" x14ac:dyDescent="0.25">
      <c r="B1012" s="5">
        <v>45419</v>
      </c>
      <c r="C1012" t="s">
        <v>103</v>
      </c>
      <c r="D1012" t="s">
        <v>0</v>
      </c>
      <c r="E1012" t="s">
        <v>14</v>
      </c>
      <c r="F1012" s="4" t="s">
        <v>35</v>
      </c>
      <c r="G1012" t="s">
        <v>36</v>
      </c>
      <c r="H1012" s="4" t="s">
        <v>37</v>
      </c>
      <c r="I1012" s="4" t="s">
        <v>334</v>
      </c>
      <c r="J1012" s="8">
        <v>-6</v>
      </c>
      <c r="K1012" s="29">
        <v>69131</v>
      </c>
      <c r="L1012" s="17">
        <v>4147860</v>
      </c>
      <c r="M1012" s="102" t="s">
        <v>529</v>
      </c>
      <c r="O1012" s="54">
        <v>20240067</v>
      </c>
      <c r="P1012" t="s">
        <v>243</v>
      </c>
    </row>
    <row r="1013" spans="1:814" hidden="1" x14ac:dyDescent="0.25">
      <c r="B1013" s="5">
        <v>45419</v>
      </c>
      <c r="C1013" t="s">
        <v>103</v>
      </c>
      <c r="D1013" t="s">
        <v>0</v>
      </c>
      <c r="E1013" t="s">
        <v>66</v>
      </c>
      <c r="F1013" s="4" t="s">
        <v>71</v>
      </c>
      <c r="G1013" t="s">
        <v>72</v>
      </c>
      <c r="H1013" s="4" t="s">
        <v>27</v>
      </c>
      <c r="I1013" s="4" t="s">
        <v>220</v>
      </c>
      <c r="J1013" s="8">
        <v>-15</v>
      </c>
      <c r="K1013" s="29">
        <v>51750</v>
      </c>
      <c r="L1013" s="17">
        <v>3105000</v>
      </c>
      <c r="M1013" s="102" t="s">
        <v>529</v>
      </c>
      <c r="O1013" s="54">
        <v>20240067</v>
      </c>
      <c r="P1013" t="s">
        <v>243</v>
      </c>
    </row>
    <row r="1014" spans="1:814" hidden="1" x14ac:dyDescent="0.25">
      <c r="B1014" s="5">
        <v>45419</v>
      </c>
      <c r="C1014" t="s">
        <v>103</v>
      </c>
      <c r="D1014" t="s">
        <v>0</v>
      </c>
      <c r="E1014" t="s">
        <v>66</v>
      </c>
      <c r="F1014" s="4" t="s">
        <v>75</v>
      </c>
      <c r="G1014" t="s">
        <v>76</v>
      </c>
      <c r="H1014" s="4" t="s">
        <v>37</v>
      </c>
      <c r="I1014" s="4" t="s">
        <v>377</v>
      </c>
      <c r="J1014" s="8">
        <v>-3</v>
      </c>
      <c r="K1014" s="29">
        <v>51750</v>
      </c>
      <c r="L1014" s="17">
        <v>2173500</v>
      </c>
      <c r="M1014" s="102" t="s">
        <v>529</v>
      </c>
      <c r="O1014" s="54">
        <v>20240067</v>
      </c>
      <c r="P1014" t="s">
        <v>243</v>
      </c>
    </row>
    <row r="1015" spans="1:814" hidden="1" x14ac:dyDescent="0.25">
      <c r="B1015" s="5">
        <v>45419</v>
      </c>
      <c r="C1015" t="s">
        <v>103</v>
      </c>
      <c r="D1015" t="s">
        <v>0</v>
      </c>
      <c r="E1015" t="s">
        <v>66</v>
      </c>
      <c r="F1015" s="4" t="s">
        <v>75</v>
      </c>
      <c r="G1015" t="s">
        <v>76</v>
      </c>
      <c r="H1015" s="4" t="s">
        <v>37</v>
      </c>
      <c r="I1015" s="4" t="s">
        <v>379</v>
      </c>
      <c r="J1015" s="8">
        <v>-3</v>
      </c>
      <c r="K1015" s="29">
        <v>51750</v>
      </c>
      <c r="L1015" s="17">
        <v>2173500</v>
      </c>
      <c r="M1015" s="102" t="s">
        <v>529</v>
      </c>
      <c r="O1015" s="54">
        <v>20240067</v>
      </c>
      <c r="P1015" t="s">
        <v>243</v>
      </c>
    </row>
    <row r="1016" spans="1:814" hidden="1" x14ac:dyDescent="0.25">
      <c r="B1016" s="5">
        <v>45419</v>
      </c>
      <c r="C1016" t="s">
        <v>103</v>
      </c>
      <c r="D1016" t="s">
        <v>0</v>
      </c>
      <c r="E1016" t="s">
        <v>66</v>
      </c>
      <c r="F1016" s="4" t="s">
        <v>86</v>
      </c>
      <c r="G1016" t="s">
        <v>87</v>
      </c>
      <c r="H1016" s="4" t="s">
        <v>184</v>
      </c>
      <c r="I1016" s="4" t="s">
        <v>180</v>
      </c>
      <c r="J1016" s="8">
        <v>-5</v>
      </c>
      <c r="K1016" s="48">
        <v>51750</v>
      </c>
      <c r="L1016" s="17">
        <v>3105000</v>
      </c>
      <c r="M1016" s="102" t="s">
        <v>529</v>
      </c>
      <c r="O1016" s="54">
        <v>20240067</v>
      </c>
      <c r="P1016" t="s">
        <v>243</v>
      </c>
    </row>
    <row r="1017" spans="1:814" hidden="1" x14ac:dyDescent="0.25">
      <c r="B1017" s="5">
        <v>45419</v>
      </c>
      <c r="C1017" t="s">
        <v>103</v>
      </c>
      <c r="D1017" t="s">
        <v>4</v>
      </c>
      <c r="E1017" t="s">
        <v>66</v>
      </c>
      <c r="F1017" s="4" t="s">
        <v>96</v>
      </c>
      <c r="G1017" t="s">
        <v>95</v>
      </c>
      <c r="H1017" s="4" t="s">
        <v>106</v>
      </c>
      <c r="I1017" s="4">
        <v>52006</v>
      </c>
      <c r="J1017" s="8">
        <v>-2</v>
      </c>
      <c r="K1017" s="29">
        <f>544000*1.19</f>
        <v>647360</v>
      </c>
      <c r="L1017" s="17">
        <f>+J1017*K1017</f>
        <v>-1294720</v>
      </c>
      <c r="M1017" s="102" t="s">
        <v>529</v>
      </c>
      <c r="O1017" s="54">
        <v>20240067</v>
      </c>
      <c r="P1017" t="s">
        <v>243</v>
      </c>
    </row>
    <row r="1018" spans="1:814" hidden="1" x14ac:dyDescent="0.25">
      <c r="B1018" s="5">
        <v>45419</v>
      </c>
      <c r="C1018" t="s">
        <v>103</v>
      </c>
      <c r="D1018" t="s">
        <v>0</v>
      </c>
      <c r="E1018" t="s">
        <v>66</v>
      </c>
      <c r="F1018" s="4" t="s">
        <v>78</v>
      </c>
      <c r="G1018" t="s">
        <v>79</v>
      </c>
      <c r="H1018" s="4" t="s">
        <v>44</v>
      </c>
      <c r="I1018" s="4" t="s">
        <v>359</v>
      </c>
      <c r="J1018" s="8">
        <v>-25</v>
      </c>
      <c r="K1018" s="29">
        <v>51750</v>
      </c>
      <c r="L1018" s="17">
        <v>4140000</v>
      </c>
      <c r="M1018" s="102" t="s">
        <v>529</v>
      </c>
      <c r="O1018" s="54">
        <v>20240067</v>
      </c>
      <c r="P1018" t="s">
        <v>243</v>
      </c>
    </row>
    <row r="1019" spans="1:814" hidden="1" x14ac:dyDescent="0.25">
      <c r="B1019" s="5">
        <v>45419</v>
      </c>
      <c r="C1019" t="s">
        <v>103</v>
      </c>
      <c r="D1019" t="s">
        <v>0</v>
      </c>
      <c r="E1019" t="s">
        <v>66</v>
      </c>
      <c r="F1019" s="4" t="s">
        <v>86</v>
      </c>
      <c r="G1019" t="s">
        <v>87</v>
      </c>
      <c r="H1019" s="4" t="s">
        <v>50</v>
      </c>
      <c r="I1019" s="4" t="s">
        <v>382</v>
      </c>
      <c r="J1019" s="8">
        <v>-20</v>
      </c>
      <c r="K1019" s="29">
        <v>51750</v>
      </c>
      <c r="L1019" s="17">
        <v>6727500</v>
      </c>
      <c r="M1019" s="102" t="s">
        <v>529</v>
      </c>
      <c r="O1019" s="54">
        <v>20240067</v>
      </c>
      <c r="P1019" t="s">
        <v>243</v>
      </c>
    </row>
    <row r="1020" spans="1:814" hidden="1" x14ac:dyDescent="0.25">
      <c r="B1020" s="5">
        <v>45419</v>
      </c>
      <c r="C1020" t="s">
        <v>103</v>
      </c>
      <c r="D1020" t="s">
        <v>4</v>
      </c>
      <c r="E1020" t="s">
        <v>66</v>
      </c>
      <c r="F1020" s="4" t="s">
        <v>102</v>
      </c>
      <c r="G1020" t="s">
        <v>101</v>
      </c>
      <c r="H1020" s="4" t="s">
        <v>107</v>
      </c>
      <c r="I1020" s="4" t="s">
        <v>138</v>
      </c>
      <c r="J1020" s="8">
        <v>-4</v>
      </c>
      <c r="K1020" s="29">
        <v>102340</v>
      </c>
      <c r="L1020" s="17">
        <f t="shared" ref="L1020:L1030" si="63">+J1020*K1020</f>
        <v>-409360</v>
      </c>
      <c r="M1020" s="102" t="s">
        <v>529</v>
      </c>
      <c r="O1020" s="54">
        <v>20240067</v>
      </c>
      <c r="P1020" t="s">
        <v>243</v>
      </c>
    </row>
    <row r="1021" spans="1:814" s="93" customFormat="1" hidden="1" x14ac:dyDescent="0.25">
      <c r="A1021"/>
      <c r="B1021" s="5">
        <v>45419</v>
      </c>
      <c r="C1021" t="s">
        <v>103</v>
      </c>
      <c r="D1021" t="s">
        <v>0</v>
      </c>
      <c r="E1021" t="s">
        <v>14</v>
      </c>
      <c r="F1021" s="4" t="s">
        <v>39</v>
      </c>
      <c r="G1021" t="s">
        <v>40</v>
      </c>
      <c r="H1021" s="4" t="s">
        <v>41</v>
      </c>
      <c r="I1021" s="4" t="s">
        <v>335</v>
      </c>
      <c r="J1021" s="8">
        <v>-1</v>
      </c>
      <c r="K1021" s="29">
        <v>69131</v>
      </c>
      <c r="L1021" s="17">
        <v>276524</v>
      </c>
      <c r="M1021" s="102" t="s">
        <v>529</v>
      </c>
      <c r="N1021"/>
      <c r="O1021" s="54">
        <v>20240067</v>
      </c>
      <c r="P1021" t="s">
        <v>243</v>
      </c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  <c r="BL1021"/>
      <c r="BM1021"/>
      <c r="BN1021"/>
      <c r="BO1021"/>
      <c r="BP1021"/>
      <c r="BQ1021"/>
      <c r="BR1021"/>
      <c r="BS1021"/>
      <c r="BT1021"/>
      <c r="BU1021"/>
      <c r="BV1021"/>
      <c r="BW1021"/>
      <c r="BX1021"/>
      <c r="BY1021"/>
      <c r="BZ1021"/>
      <c r="CA1021"/>
      <c r="CB1021"/>
      <c r="CC1021"/>
      <c r="CD1021"/>
      <c r="CE1021"/>
      <c r="CF1021"/>
      <c r="CG1021"/>
      <c r="CH1021"/>
      <c r="CI1021"/>
      <c r="CJ1021"/>
      <c r="CK1021"/>
      <c r="CL1021"/>
      <c r="CM1021"/>
      <c r="CN1021"/>
      <c r="CO1021"/>
      <c r="CP1021"/>
      <c r="CQ1021"/>
      <c r="CR1021"/>
      <c r="CS1021"/>
      <c r="CT1021"/>
      <c r="CU1021"/>
      <c r="CV1021"/>
      <c r="CW1021"/>
      <c r="CX1021"/>
      <c r="CY1021"/>
      <c r="CZ1021"/>
      <c r="DA1021"/>
      <c r="DB1021"/>
      <c r="DC1021"/>
      <c r="DD1021"/>
      <c r="DE1021"/>
      <c r="DF1021"/>
      <c r="DG1021"/>
      <c r="DH1021"/>
      <c r="DI1021"/>
      <c r="DJ1021"/>
      <c r="DK1021"/>
      <c r="DL1021"/>
      <c r="DM1021"/>
      <c r="DN1021"/>
      <c r="DO1021"/>
      <c r="DP1021"/>
      <c r="DQ1021"/>
      <c r="DR1021"/>
      <c r="DS1021"/>
      <c r="DT1021"/>
      <c r="DU1021"/>
      <c r="DV1021"/>
      <c r="DW1021"/>
      <c r="DX1021"/>
      <c r="DY1021"/>
      <c r="DZ1021"/>
      <c r="EA1021"/>
      <c r="EB1021"/>
      <c r="EC1021"/>
      <c r="ED1021"/>
      <c r="EE1021"/>
      <c r="EF1021"/>
      <c r="EG1021"/>
      <c r="EH1021"/>
      <c r="EI1021"/>
      <c r="EJ1021"/>
      <c r="EK1021"/>
      <c r="EL1021"/>
      <c r="EM1021"/>
      <c r="EN1021"/>
      <c r="EO1021"/>
      <c r="EP1021"/>
      <c r="EQ1021"/>
      <c r="ER1021"/>
      <c r="ES1021"/>
      <c r="ET1021"/>
      <c r="EU1021"/>
      <c r="EV1021"/>
      <c r="EW1021"/>
      <c r="EX1021"/>
      <c r="EY1021"/>
      <c r="EZ1021"/>
      <c r="FA1021"/>
      <c r="FB1021"/>
      <c r="FC1021"/>
      <c r="FD1021"/>
      <c r="FE1021"/>
      <c r="FF1021"/>
      <c r="FG1021"/>
      <c r="FH1021"/>
      <c r="FI1021"/>
      <c r="FJ1021"/>
      <c r="FK1021"/>
      <c r="FL1021"/>
      <c r="FM1021"/>
      <c r="FN1021"/>
      <c r="FO1021"/>
      <c r="FP1021"/>
      <c r="FQ1021"/>
      <c r="FR1021"/>
      <c r="FS1021"/>
      <c r="FT1021"/>
      <c r="FU1021"/>
      <c r="FV1021"/>
      <c r="FW1021"/>
      <c r="FX1021"/>
      <c r="FY1021"/>
      <c r="FZ1021"/>
      <c r="GA1021"/>
      <c r="GB1021"/>
      <c r="GC1021"/>
      <c r="GD1021"/>
      <c r="GE1021"/>
      <c r="GF1021"/>
      <c r="GG1021"/>
      <c r="GH1021"/>
      <c r="GI1021"/>
      <c r="GJ1021"/>
      <c r="GK1021"/>
      <c r="GL1021"/>
      <c r="GM1021"/>
      <c r="GN1021"/>
      <c r="GO1021"/>
      <c r="GP1021"/>
      <c r="GQ1021"/>
      <c r="GR1021"/>
      <c r="GS1021"/>
      <c r="GT1021"/>
      <c r="GU1021"/>
      <c r="GV1021"/>
      <c r="GW1021"/>
      <c r="GX1021"/>
      <c r="GY1021"/>
      <c r="GZ1021"/>
      <c r="HA1021"/>
      <c r="HB1021"/>
      <c r="HC1021"/>
      <c r="HD1021"/>
      <c r="HE1021"/>
      <c r="HF1021"/>
      <c r="HG1021"/>
      <c r="HH1021"/>
      <c r="HI1021"/>
      <c r="HJ1021"/>
      <c r="HK1021"/>
      <c r="HL1021"/>
      <c r="HM1021"/>
      <c r="HN1021"/>
      <c r="HO1021"/>
      <c r="HP1021"/>
      <c r="HQ1021"/>
      <c r="HR1021"/>
      <c r="HS1021"/>
      <c r="HT1021"/>
      <c r="HU1021"/>
      <c r="HV1021"/>
      <c r="HW1021"/>
      <c r="HX1021"/>
      <c r="HY1021"/>
      <c r="HZ1021"/>
      <c r="IA1021"/>
      <c r="IB1021"/>
      <c r="IC1021"/>
      <c r="ID1021"/>
      <c r="IE1021"/>
      <c r="IF1021"/>
      <c r="IG1021"/>
      <c r="IH1021"/>
      <c r="II1021"/>
      <c r="IJ1021"/>
      <c r="IK1021"/>
      <c r="IL1021"/>
      <c r="IM1021"/>
      <c r="IN1021"/>
      <c r="IO1021"/>
      <c r="IP1021"/>
      <c r="IQ1021"/>
      <c r="IR1021"/>
      <c r="IS1021"/>
      <c r="IT1021"/>
      <c r="IU1021"/>
      <c r="IV1021"/>
      <c r="IW1021"/>
      <c r="IX1021"/>
      <c r="IY1021"/>
      <c r="IZ1021"/>
      <c r="JA1021"/>
      <c r="JB1021"/>
      <c r="JC1021"/>
      <c r="JD1021"/>
      <c r="JE1021"/>
      <c r="JF1021"/>
      <c r="JG1021"/>
      <c r="JH1021"/>
      <c r="JI1021"/>
      <c r="JJ1021"/>
      <c r="JK1021"/>
      <c r="JL1021"/>
      <c r="JM1021"/>
      <c r="JN1021"/>
      <c r="JO1021"/>
      <c r="JP1021"/>
      <c r="JQ1021"/>
      <c r="JR1021"/>
      <c r="JS1021"/>
      <c r="JT1021"/>
      <c r="JU1021"/>
      <c r="JV1021"/>
      <c r="JW1021"/>
      <c r="JX1021"/>
      <c r="JY1021"/>
      <c r="JZ1021"/>
      <c r="KA1021"/>
      <c r="KB1021"/>
      <c r="KC1021"/>
      <c r="KD1021"/>
      <c r="KE1021"/>
      <c r="KF1021"/>
      <c r="KG1021"/>
      <c r="KH1021"/>
      <c r="KI1021"/>
      <c r="KJ1021"/>
      <c r="KK1021"/>
      <c r="KL1021"/>
      <c r="KM1021"/>
      <c r="KN1021"/>
      <c r="KO1021"/>
      <c r="KP1021"/>
      <c r="KQ1021"/>
      <c r="KR1021"/>
      <c r="KS1021"/>
      <c r="KT1021"/>
      <c r="KU1021"/>
      <c r="KV1021"/>
      <c r="KW1021"/>
      <c r="KX1021"/>
      <c r="KY1021"/>
      <c r="KZ1021"/>
      <c r="LA1021"/>
      <c r="LB1021"/>
      <c r="LC1021"/>
      <c r="LD1021"/>
      <c r="LE1021"/>
      <c r="LF1021"/>
      <c r="LG1021"/>
      <c r="LH1021"/>
      <c r="LI1021"/>
      <c r="LJ1021"/>
      <c r="LK1021"/>
      <c r="LL1021"/>
      <c r="LM1021"/>
      <c r="LN1021"/>
      <c r="LO1021"/>
      <c r="LP1021"/>
      <c r="LQ1021"/>
      <c r="LR1021"/>
      <c r="LS1021"/>
      <c r="LT1021"/>
      <c r="LU1021"/>
      <c r="LV1021"/>
      <c r="LW1021"/>
      <c r="LX1021"/>
      <c r="LY1021"/>
      <c r="LZ1021"/>
      <c r="MA1021"/>
      <c r="MB1021"/>
      <c r="MC1021"/>
      <c r="MD1021"/>
      <c r="ME1021"/>
      <c r="MF1021"/>
      <c r="MG1021"/>
      <c r="MH1021"/>
      <c r="MI1021"/>
      <c r="MJ1021"/>
      <c r="MK1021"/>
      <c r="ML1021"/>
      <c r="MM1021"/>
      <c r="MN1021"/>
      <c r="MO1021"/>
      <c r="MP1021"/>
      <c r="MQ1021"/>
      <c r="MR1021"/>
      <c r="MS1021"/>
      <c r="MT1021"/>
      <c r="MU1021"/>
      <c r="MV1021"/>
      <c r="MW1021"/>
      <c r="MX1021"/>
      <c r="MY1021"/>
      <c r="MZ1021"/>
      <c r="NA1021"/>
      <c r="NB1021"/>
      <c r="NC1021"/>
      <c r="ND1021"/>
      <c r="NE1021"/>
      <c r="NF1021"/>
      <c r="NG1021"/>
      <c r="NH1021"/>
      <c r="NI1021"/>
      <c r="NJ1021"/>
      <c r="NK1021"/>
      <c r="NL1021"/>
      <c r="NM1021"/>
      <c r="NN1021"/>
      <c r="NO1021"/>
      <c r="NP1021"/>
      <c r="NQ1021"/>
      <c r="NR1021"/>
      <c r="NS1021"/>
      <c r="NT1021"/>
      <c r="NU1021"/>
      <c r="NV1021"/>
      <c r="NW1021"/>
      <c r="NX1021"/>
      <c r="NY1021"/>
      <c r="NZ1021"/>
      <c r="OA1021"/>
      <c r="OB1021"/>
      <c r="OC1021"/>
      <c r="OD1021"/>
      <c r="OE1021"/>
      <c r="OF1021"/>
      <c r="OG1021"/>
      <c r="OH1021"/>
      <c r="OI1021"/>
      <c r="OJ1021"/>
      <c r="OK1021"/>
      <c r="OL1021"/>
      <c r="OM1021"/>
      <c r="ON1021"/>
      <c r="OO1021"/>
      <c r="OP1021"/>
      <c r="OQ1021"/>
      <c r="OR1021"/>
      <c r="OS1021"/>
      <c r="OT1021"/>
      <c r="OU1021"/>
      <c r="OV1021"/>
      <c r="OW1021"/>
      <c r="OX1021"/>
      <c r="OY1021"/>
      <c r="OZ1021"/>
      <c r="PA1021"/>
      <c r="PB1021"/>
      <c r="PC1021"/>
      <c r="PD1021"/>
      <c r="PE1021"/>
      <c r="PF1021"/>
      <c r="PG1021"/>
      <c r="PH1021"/>
      <c r="PI1021"/>
      <c r="PJ1021"/>
      <c r="PK1021"/>
      <c r="PL1021"/>
      <c r="PM1021"/>
      <c r="PN1021"/>
      <c r="PO1021"/>
      <c r="PP1021"/>
      <c r="PQ1021"/>
      <c r="PR1021"/>
      <c r="PS1021"/>
      <c r="PT1021"/>
      <c r="PU1021"/>
      <c r="PV1021"/>
      <c r="PW1021"/>
      <c r="PX1021"/>
      <c r="PY1021"/>
      <c r="PZ1021"/>
      <c r="QA1021"/>
      <c r="QB1021"/>
      <c r="QC1021"/>
      <c r="QD1021"/>
      <c r="QE1021"/>
      <c r="QF1021"/>
      <c r="QG1021"/>
      <c r="QH1021"/>
      <c r="QI1021"/>
      <c r="QJ1021"/>
      <c r="QK1021"/>
      <c r="QL1021"/>
      <c r="QM1021"/>
      <c r="QN1021"/>
      <c r="QO1021"/>
      <c r="QP1021"/>
      <c r="QQ1021"/>
      <c r="QR1021"/>
      <c r="QS1021"/>
      <c r="QT1021"/>
      <c r="QU1021"/>
      <c r="QV1021"/>
      <c r="QW1021"/>
      <c r="QX1021"/>
      <c r="QY1021"/>
      <c r="QZ1021"/>
      <c r="RA1021"/>
      <c r="RB1021"/>
      <c r="RC1021"/>
      <c r="RD1021"/>
      <c r="RE1021"/>
      <c r="RF1021"/>
      <c r="RG1021"/>
      <c r="RH1021"/>
      <c r="RI1021"/>
      <c r="RJ1021"/>
      <c r="RK1021"/>
      <c r="RL1021"/>
      <c r="RM1021"/>
      <c r="RN1021"/>
      <c r="RO1021"/>
      <c r="RP1021"/>
      <c r="RQ1021"/>
      <c r="RR1021"/>
      <c r="RS1021"/>
      <c r="RT1021"/>
      <c r="RU1021"/>
      <c r="RV1021"/>
      <c r="RW1021"/>
      <c r="RX1021"/>
      <c r="RY1021"/>
      <c r="RZ1021"/>
      <c r="SA1021"/>
      <c r="SB1021"/>
      <c r="SC1021"/>
      <c r="SD1021"/>
      <c r="SE1021"/>
      <c r="SF1021"/>
      <c r="SG1021"/>
      <c r="SH1021"/>
      <c r="SI1021"/>
      <c r="SJ1021"/>
      <c r="SK1021"/>
      <c r="SL1021"/>
      <c r="SM1021"/>
      <c r="SN1021"/>
      <c r="SO1021"/>
      <c r="SP1021"/>
      <c r="SQ1021"/>
      <c r="SR1021"/>
      <c r="SS1021"/>
      <c r="ST1021"/>
      <c r="SU1021"/>
      <c r="SV1021"/>
      <c r="SW1021"/>
      <c r="SX1021"/>
      <c r="SY1021"/>
      <c r="SZ1021"/>
      <c r="TA1021"/>
      <c r="TB1021"/>
      <c r="TC1021"/>
      <c r="TD1021"/>
      <c r="TE1021"/>
      <c r="TF1021"/>
      <c r="TG1021"/>
      <c r="TH1021"/>
      <c r="TI1021"/>
      <c r="TJ1021"/>
      <c r="TK1021"/>
      <c r="TL1021"/>
      <c r="TM1021"/>
      <c r="TN1021"/>
      <c r="TO1021"/>
      <c r="TP1021"/>
      <c r="TQ1021"/>
      <c r="TR1021"/>
      <c r="TS1021"/>
      <c r="TT1021"/>
      <c r="TU1021"/>
      <c r="TV1021"/>
      <c r="TW1021"/>
      <c r="TX1021"/>
      <c r="TY1021"/>
      <c r="TZ1021"/>
      <c r="UA1021"/>
      <c r="UB1021"/>
      <c r="UC1021"/>
      <c r="UD1021"/>
      <c r="UE1021"/>
      <c r="UF1021"/>
      <c r="UG1021"/>
      <c r="UH1021"/>
      <c r="UI1021"/>
      <c r="UJ1021"/>
      <c r="UK1021"/>
      <c r="UL1021"/>
      <c r="UM1021"/>
      <c r="UN1021"/>
      <c r="UO1021"/>
      <c r="UP1021"/>
      <c r="UQ1021"/>
      <c r="UR1021"/>
      <c r="US1021"/>
      <c r="UT1021"/>
      <c r="UU1021"/>
      <c r="UV1021"/>
      <c r="UW1021"/>
      <c r="UX1021"/>
      <c r="UY1021"/>
      <c r="UZ1021"/>
      <c r="VA1021"/>
      <c r="VB1021"/>
      <c r="VC1021"/>
      <c r="VD1021"/>
      <c r="VE1021"/>
      <c r="VF1021"/>
      <c r="VG1021"/>
      <c r="VH1021"/>
      <c r="VI1021"/>
      <c r="VJ1021"/>
      <c r="VK1021"/>
      <c r="VL1021"/>
      <c r="VM1021"/>
      <c r="VN1021"/>
      <c r="VO1021"/>
      <c r="VP1021"/>
      <c r="VQ1021"/>
      <c r="VR1021"/>
      <c r="VS1021"/>
      <c r="VT1021"/>
      <c r="VU1021"/>
      <c r="VV1021"/>
      <c r="VW1021"/>
      <c r="VX1021"/>
      <c r="VY1021"/>
      <c r="VZ1021"/>
      <c r="WA1021"/>
      <c r="WB1021"/>
      <c r="WC1021"/>
      <c r="WD1021"/>
      <c r="WE1021"/>
      <c r="WF1021"/>
      <c r="WG1021"/>
      <c r="WH1021"/>
      <c r="WI1021"/>
      <c r="WJ1021"/>
      <c r="WK1021"/>
      <c r="WL1021"/>
      <c r="WM1021"/>
      <c r="WN1021"/>
      <c r="WO1021"/>
      <c r="WP1021"/>
      <c r="WQ1021"/>
      <c r="WR1021"/>
      <c r="WS1021"/>
      <c r="WT1021"/>
      <c r="WU1021"/>
      <c r="WV1021"/>
      <c r="WW1021"/>
      <c r="WX1021"/>
      <c r="WY1021"/>
      <c r="WZ1021"/>
      <c r="XA1021"/>
      <c r="XB1021"/>
      <c r="XC1021"/>
      <c r="XD1021"/>
      <c r="XE1021"/>
      <c r="XF1021"/>
      <c r="XG1021"/>
      <c r="XH1021"/>
      <c r="XI1021"/>
      <c r="XJ1021"/>
      <c r="XK1021"/>
      <c r="XL1021"/>
      <c r="XM1021"/>
      <c r="XN1021"/>
      <c r="XO1021"/>
      <c r="XP1021"/>
      <c r="XQ1021"/>
      <c r="XR1021"/>
      <c r="XS1021"/>
      <c r="XT1021"/>
      <c r="XU1021"/>
      <c r="XV1021"/>
      <c r="XW1021"/>
      <c r="XX1021"/>
      <c r="XY1021"/>
      <c r="XZ1021"/>
      <c r="YA1021"/>
      <c r="YB1021"/>
      <c r="YC1021"/>
      <c r="YD1021"/>
      <c r="YE1021"/>
      <c r="YF1021"/>
      <c r="YG1021"/>
      <c r="YH1021"/>
      <c r="YI1021"/>
      <c r="YJ1021"/>
      <c r="YK1021"/>
      <c r="YL1021"/>
      <c r="YM1021"/>
      <c r="YN1021"/>
      <c r="YO1021"/>
      <c r="YP1021"/>
      <c r="YQ1021"/>
      <c r="YR1021"/>
      <c r="YS1021"/>
      <c r="YT1021"/>
      <c r="YU1021"/>
      <c r="YV1021"/>
      <c r="YW1021"/>
      <c r="YX1021"/>
      <c r="YY1021"/>
      <c r="YZ1021"/>
      <c r="ZA1021"/>
      <c r="ZB1021"/>
      <c r="ZC1021"/>
      <c r="ZD1021"/>
      <c r="ZE1021"/>
      <c r="ZF1021"/>
      <c r="ZG1021"/>
      <c r="ZH1021"/>
      <c r="ZI1021"/>
      <c r="ZJ1021"/>
      <c r="ZK1021"/>
      <c r="ZL1021"/>
      <c r="ZM1021"/>
      <c r="ZN1021"/>
      <c r="ZO1021"/>
      <c r="ZP1021"/>
      <c r="ZQ1021"/>
      <c r="ZR1021"/>
      <c r="ZS1021"/>
      <c r="ZT1021"/>
      <c r="ZU1021"/>
      <c r="ZV1021"/>
      <c r="ZW1021"/>
      <c r="ZX1021"/>
      <c r="ZY1021"/>
      <c r="ZZ1021"/>
      <c r="AAA1021"/>
      <c r="AAB1021"/>
      <c r="AAC1021"/>
      <c r="AAD1021"/>
      <c r="AAE1021"/>
      <c r="AAF1021"/>
      <c r="AAG1021"/>
      <c r="AAH1021"/>
      <c r="AAI1021"/>
      <c r="AAJ1021"/>
      <c r="AAK1021"/>
      <c r="AAL1021"/>
      <c r="AAM1021"/>
      <c r="AAN1021"/>
      <c r="AAO1021"/>
      <c r="AAP1021"/>
      <c r="AAQ1021"/>
      <c r="AAR1021"/>
      <c r="AAS1021"/>
      <c r="AAT1021"/>
      <c r="AAU1021"/>
      <c r="AAV1021"/>
      <c r="AAW1021"/>
      <c r="AAX1021"/>
      <c r="AAY1021"/>
      <c r="AAZ1021"/>
      <c r="ABA1021"/>
      <c r="ABB1021"/>
      <c r="ABC1021"/>
      <c r="ABD1021"/>
      <c r="ABE1021"/>
      <c r="ABF1021"/>
      <c r="ABG1021"/>
      <c r="ABH1021"/>
      <c r="ABI1021"/>
      <c r="ABJ1021"/>
      <c r="ABK1021"/>
      <c r="ABL1021"/>
      <c r="ABM1021"/>
      <c r="ABN1021"/>
      <c r="ABO1021"/>
      <c r="ABP1021"/>
      <c r="ABQ1021"/>
      <c r="ABR1021"/>
      <c r="ABS1021"/>
      <c r="ABT1021"/>
      <c r="ABU1021"/>
      <c r="ABV1021"/>
      <c r="ABW1021"/>
      <c r="ABX1021"/>
      <c r="ABY1021"/>
      <c r="ABZ1021"/>
      <c r="ACA1021"/>
      <c r="ACB1021"/>
      <c r="ACC1021"/>
      <c r="ACD1021"/>
      <c r="ACE1021"/>
      <c r="ACF1021"/>
      <c r="ACG1021"/>
      <c r="ACH1021"/>
      <c r="ACI1021"/>
      <c r="ACJ1021"/>
      <c r="ACK1021"/>
      <c r="ACL1021"/>
      <c r="ACM1021"/>
      <c r="ACN1021"/>
      <c r="ACO1021"/>
      <c r="ACP1021"/>
      <c r="ACQ1021"/>
      <c r="ACR1021"/>
      <c r="ACS1021"/>
      <c r="ACT1021"/>
      <c r="ACU1021"/>
      <c r="ACV1021"/>
      <c r="ACW1021"/>
      <c r="ACX1021"/>
      <c r="ACY1021"/>
      <c r="ACZ1021"/>
      <c r="ADA1021"/>
      <c r="ADB1021"/>
      <c r="ADC1021"/>
      <c r="ADD1021"/>
      <c r="ADE1021"/>
      <c r="ADF1021"/>
      <c r="ADG1021"/>
      <c r="ADH1021"/>
      <c r="ADI1021"/>
      <c r="ADJ1021"/>
      <c r="ADK1021"/>
      <c r="ADL1021"/>
      <c r="ADM1021"/>
      <c r="ADN1021"/>
      <c r="ADO1021"/>
      <c r="ADP1021"/>
      <c r="ADQ1021"/>
      <c r="ADR1021"/>
      <c r="ADS1021"/>
      <c r="ADT1021"/>
      <c r="ADU1021"/>
      <c r="ADV1021"/>
      <c r="ADW1021"/>
      <c r="ADX1021"/>
      <c r="ADY1021"/>
      <c r="ADZ1021"/>
      <c r="AEA1021"/>
      <c r="AEB1021"/>
      <c r="AEC1021"/>
      <c r="AED1021"/>
      <c r="AEE1021"/>
      <c r="AEF1021"/>
      <c r="AEG1021"/>
      <c r="AEH1021"/>
    </row>
    <row r="1022" spans="1:814" hidden="1" x14ac:dyDescent="0.25">
      <c r="B1022" s="5">
        <v>45422</v>
      </c>
      <c r="C1022" t="s">
        <v>103</v>
      </c>
      <c r="D1022" t="s">
        <v>0</v>
      </c>
      <c r="E1022" t="s">
        <v>66</v>
      </c>
      <c r="F1022" s="4" t="s">
        <v>78</v>
      </c>
      <c r="G1022" t="s">
        <v>79</v>
      </c>
      <c r="H1022" s="4" t="s">
        <v>44</v>
      </c>
      <c r="I1022" s="4" t="s">
        <v>359</v>
      </c>
      <c r="J1022" s="8">
        <v>-10</v>
      </c>
      <c r="K1022" s="29">
        <v>51750</v>
      </c>
      <c r="L1022" s="17">
        <f t="shared" si="63"/>
        <v>-517500</v>
      </c>
      <c r="M1022" s="102" t="s">
        <v>529</v>
      </c>
      <c r="O1022" s="54">
        <v>20240070</v>
      </c>
      <c r="P1022" t="s">
        <v>480</v>
      </c>
    </row>
    <row r="1023" spans="1:814" x14ac:dyDescent="0.25">
      <c r="B1023" s="5">
        <v>45422</v>
      </c>
      <c r="C1023" t="s">
        <v>103</v>
      </c>
      <c r="D1023" t="s">
        <v>0</v>
      </c>
      <c r="E1023" t="s">
        <v>66</v>
      </c>
      <c r="F1023" s="4" t="s">
        <v>82</v>
      </c>
      <c r="G1023" t="s">
        <v>83</v>
      </c>
      <c r="H1023" s="4" t="s">
        <v>84</v>
      </c>
      <c r="I1023" s="4" t="s">
        <v>299</v>
      </c>
      <c r="J1023" s="8">
        <v>-10</v>
      </c>
      <c r="K1023" s="29">
        <v>51750</v>
      </c>
      <c r="L1023" s="17">
        <f t="shared" si="63"/>
        <v>-517500</v>
      </c>
      <c r="M1023" s="102" t="s">
        <v>529</v>
      </c>
      <c r="O1023" s="54">
        <v>20240070</v>
      </c>
      <c r="P1023" t="s">
        <v>480</v>
      </c>
    </row>
    <row r="1024" spans="1:814" hidden="1" x14ac:dyDescent="0.25">
      <c r="B1024" s="5">
        <v>45422</v>
      </c>
      <c r="C1024" t="s">
        <v>103</v>
      </c>
      <c r="D1024" t="s">
        <v>0</v>
      </c>
      <c r="E1024" t="s">
        <v>66</v>
      </c>
      <c r="F1024" s="4" t="s">
        <v>71</v>
      </c>
      <c r="G1024" t="s">
        <v>72</v>
      </c>
      <c r="H1024" s="4" t="s">
        <v>27</v>
      </c>
      <c r="I1024" s="4" t="s">
        <v>220</v>
      </c>
      <c r="J1024" s="8">
        <v>-15</v>
      </c>
      <c r="K1024" s="29">
        <f>57500*0.9</f>
        <v>51750</v>
      </c>
      <c r="L1024" s="17">
        <f t="shared" si="63"/>
        <v>-776250</v>
      </c>
      <c r="M1024" s="102" t="s">
        <v>529</v>
      </c>
      <c r="O1024" s="54">
        <v>20240066</v>
      </c>
      <c r="P1024" t="s">
        <v>480</v>
      </c>
    </row>
    <row r="1025" spans="1:814" hidden="1" x14ac:dyDescent="0.25">
      <c r="B1025" s="5">
        <v>45422</v>
      </c>
      <c r="C1025" t="s">
        <v>103</v>
      </c>
      <c r="D1025" t="s">
        <v>0</v>
      </c>
      <c r="E1025" t="s">
        <v>66</v>
      </c>
      <c r="F1025" s="4" t="s">
        <v>71</v>
      </c>
      <c r="G1025" t="s">
        <v>72</v>
      </c>
      <c r="H1025" s="4" t="s">
        <v>27</v>
      </c>
      <c r="I1025" s="4" t="s">
        <v>376</v>
      </c>
      <c r="J1025" s="8">
        <v>-15</v>
      </c>
      <c r="K1025" s="29">
        <v>51750</v>
      </c>
      <c r="L1025" s="17">
        <f t="shared" si="63"/>
        <v>-776250</v>
      </c>
      <c r="M1025" s="102" t="s">
        <v>529</v>
      </c>
      <c r="O1025" s="54">
        <v>20240066</v>
      </c>
      <c r="P1025" t="s">
        <v>480</v>
      </c>
    </row>
    <row r="1026" spans="1:814" x14ac:dyDescent="0.25">
      <c r="B1026" s="5">
        <v>45422</v>
      </c>
      <c r="C1026" t="s">
        <v>103</v>
      </c>
      <c r="D1026" t="s">
        <v>0</v>
      </c>
      <c r="E1026" t="s">
        <v>66</v>
      </c>
      <c r="F1026" s="4" t="s">
        <v>82</v>
      </c>
      <c r="G1026" t="s">
        <v>83</v>
      </c>
      <c r="H1026" s="4" t="s">
        <v>84</v>
      </c>
      <c r="I1026" s="4" t="s">
        <v>299</v>
      </c>
      <c r="J1026" s="8">
        <v>-10</v>
      </c>
      <c r="K1026" s="29">
        <v>51750</v>
      </c>
      <c r="L1026" s="17">
        <f t="shared" si="63"/>
        <v>-517500</v>
      </c>
      <c r="M1026" s="102" t="s">
        <v>529</v>
      </c>
      <c r="O1026" s="54">
        <v>20240066</v>
      </c>
      <c r="P1026" t="s">
        <v>480</v>
      </c>
    </row>
    <row r="1027" spans="1:814" hidden="1" x14ac:dyDescent="0.25">
      <c r="B1027" s="5">
        <v>45422</v>
      </c>
      <c r="C1027" t="s">
        <v>479</v>
      </c>
      <c r="D1027" t="s">
        <v>4</v>
      </c>
      <c r="E1027" t="s">
        <v>66</v>
      </c>
      <c r="F1027" s="4" t="s">
        <v>96</v>
      </c>
      <c r="G1027" t="s">
        <v>95</v>
      </c>
      <c r="H1027" s="4" t="s">
        <v>106</v>
      </c>
      <c r="I1027" s="4" t="s">
        <v>138</v>
      </c>
      <c r="J1027" s="8">
        <v>-1</v>
      </c>
      <c r="K1027" s="29">
        <v>647360</v>
      </c>
      <c r="L1027" s="17">
        <f t="shared" si="63"/>
        <v>-647360</v>
      </c>
      <c r="M1027" s="102" t="s">
        <v>529</v>
      </c>
      <c r="O1027">
        <v>20240066</v>
      </c>
      <c r="P1027" t="s">
        <v>480</v>
      </c>
      <c r="Q1027" t="s">
        <v>481</v>
      </c>
    </row>
    <row r="1028" spans="1:814" hidden="1" x14ac:dyDescent="0.25">
      <c r="B1028" s="5">
        <v>45422</v>
      </c>
      <c r="C1028" t="s">
        <v>479</v>
      </c>
      <c r="D1028" t="s">
        <v>4</v>
      </c>
      <c r="E1028" t="s">
        <v>66</v>
      </c>
      <c r="F1028" s="4" t="s">
        <v>102</v>
      </c>
      <c r="G1028" t="s">
        <v>101</v>
      </c>
      <c r="H1028" s="4" t="s">
        <v>107</v>
      </c>
      <c r="I1028" s="4" t="s">
        <v>138</v>
      </c>
      <c r="J1028" s="8">
        <v>-1</v>
      </c>
      <c r="K1028" s="29">
        <v>102340</v>
      </c>
      <c r="L1028" s="17">
        <f t="shared" si="63"/>
        <v>-102340</v>
      </c>
      <c r="M1028" s="102" t="s">
        <v>529</v>
      </c>
      <c r="O1028">
        <v>20240066</v>
      </c>
      <c r="P1028" t="s">
        <v>480</v>
      </c>
      <c r="Q1028" t="s">
        <v>481</v>
      </c>
    </row>
    <row r="1029" spans="1:814" hidden="1" x14ac:dyDescent="0.25">
      <c r="B1029" s="5">
        <v>45422</v>
      </c>
      <c r="C1029" t="s">
        <v>103</v>
      </c>
      <c r="D1029" t="s">
        <v>0</v>
      </c>
      <c r="E1029" t="s">
        <v>66</v>
      </c>
      <c r="F1029" s="4" t="s">
        <v>78</v>
      </c>
      <c r="G1029" t="s">
        <v>79</v>
      </c>
      <c r="H1029" s="4" t="s">
        <v>80</v>
      </c>
      <c r="I1029" s="4" t="s">
        <v>381</v>
      </c>
      <c r="J1029" s="8">
        <v>-20</v>
      </c>
      <c r="K1029" s="29">
        <v>51750</v>
      </c>
      <c r="L1029" s="17">
        <f t="shared" si="63"/>
        <v>-1035000</v>
      </c>
      <c r="M1029" s="102" t="s">
        <v>529</v>
      </c>
      <c r="O1029" s="54">
        <v>20240066</v>
      </c>
      <c r="P1029" t="s">
        <v>480</v>
      </c>
    </row>
    <row r="1030" spans="1:814" hidden="1" x14ac:dyDescent="0.25">
      <c r="B1030" s="5">
        <v>45422</v>
      </c>
      <c r="C1030" t="s">
        <v>479</v>
      </c>
      <c r="D1030" t="s">
        <v>4</v>
      </c>
      <c r="E1030" t="s">
        <v>66</v>
      </c>
      <c r="F1030" s="4" t="s">
        <v>276</v>
      </c>
      <c r="G1030" t="s">
        <v>275</v>
      </c>
      <c r="H1030" s="4" t="s">
        <v>148</v>
      </c>
      <c r="I1030" s="4" t="s">
        <v>138</v>
      </c>
      <c r="J1030" s="8">
        <v>-1</v>
      </c>
      <c r="K1030" s="29">
        <v>83600</v>
      </c>
      <c r="L1030" s="17">
        <f t="shared" si="63"/>
        <v>-83600</v>
      </c>
      <c r="M1030" s="102" t="s">
        <v>529</v>
      </c>
      <c r="O1030">
        <v>20240066</v>
      </c>
      <c r="P1030" t="s">
        <v>480</v>
      </c>
      <c r="Q1030" t="s">
        <v>481</v>
      </c>
    </row>
    <row r="1031" spans="1:814" hidden="1" x14ac:dyDescent="0.25">
      <c r="B1031" s="5">
        <v>45422</v>
      </c>
      <c r="C1031" t="s">
        <v>103</v>
      </c>
      <c r="D1031" t="s">
        <v>0</v>
      </c>
      <c r="E1031" t="s">
        <v>66</v>
      </c>
      <c r="F1031" s="4" t="s">
        <v>71</v>
      </c>
      <c r="G1031" t="s">
        <v>72</v>
      </c>
      <c r="H1031" s="4" t="s">
        <v>27</v>
      </c>
      <c r="I1031" s="4" t="s">
        <v>220</v>
      </c>
      <c r="J1031" s="8">
        <v>-4</v>
      </c>
      <c r="K1031" s="29">
        <v>51750</v>
      </c>
      <c r="L1031" s="17">
        <v>3105000</v>
      </c>
      <c r="M1031" s="102" t="s">
        <v>529</v>
      </c>
      <c r="O1031" s="54">
        <v>20240068</v>
      </c>
      <c r="P1031" t="s">
        <v>482</v>
      </c>
    </row>
    <row r="1032" spans="1:814" hidden="1" x14ac:dyDescent="0.25">
      <c r="B1032" s="5">
        <v>45422</v>
      </c>
      <c r="C1032" t="s">
        <v>103</v>
      </c>
      <c r="D1032" t="s">
        <v>0</v>
      </c>
      <c r="E1032" t="s">
        <v>66</v>
      </c>
      <c r="F1032" s="4" t="s">
        <v>86</v>
      </c>
      <c r="G1032" t="s">
        <v>87</v>
      </c>
      <c r="H1032" s="4" t="s">
        <v>184</v>
      </c>
      <c r="I1032" s="4" t="s">
        <v>180</v>
      </c>
      <c r="J1032" s="8">
        <v>-4</v>
      </c>
      <c r="K1032" s="29">
        <v>51750</v>
      </c>
      <c r="L1032" s="17">
        <v>3105000</v>
      </c>
      <c r="M1032" s="102" t="s">
        <v>529</v>
      </c>
      <c r="O1032" s="54">
        <v>20240068</v>
      </c>
      <c r="P1032" t="s">
        <v>482</v>
      </c>
    </row>
    <row r="1033" spans="1:814" hidden="1" x14ac:dyDescent="0.25">
      <c r="B1033" s="5">
        <v>45422</v>
      </c>
      <c r="C1033" t="s">
        <v>103</v>
      </c>
      <c r="D1033" t="s">
        <v>0</v>
      </c>
      <c r="E1033" t="s">
        <v>66</v>
      </c>
      <c r="F1033" s="4" t="s">
        <v>78</v>
      </c>
      <c r="G1033" t="s">
        <v>79</v>
      </c>
      <c r="H1033" s="4" t="s">
        <v>80</v>
      </c>
      <c r="I1033" s="4" t="s">
        <v>447</v>
      </c>
      <c r="J1033" s="8">
        <v>-8</v>
      </c>
      <c r="K1033" s="29">
        <v>51750</v>
      </c>
      <c r="L1033" s="17">
        <v>7762500</v>
      </c>
      <c r="M1033" s="102" t="s">
        <v>529</v>
      </c>
      <c r="O1033" s="54">
        <v>20240068</v>
      </c>
      <c r="P1033" t="s">
        <v>482</v>
      </c>
    </row>
    <row r="1034" spans="1:814" hidden="1" x14ac:dyDescent="0.25">
      <c r="B1034" s="5">
        <v>45422</v>
      </c>
      <c r="C1034" t="s">
        <v>103</v>
      </c>
      <c r="D1034" t="s">
        <v>0</v>
      </c>
      <c r="E1034" t="s">
        <v>66</v>
      </c>
      <c r="F1034" s="4" t="s">
        <v>139</v>
      </c>
      <c r="G1034" t="s">
        <v>140</v>
      </c>
      <c r="H1034" s="4" t="s">
        <v>41</v>
      </c>
      <c r="I1034" s="4" t="s">
        <v>380</v>
      </c>
      <c r="J1034" s="8">
        <v>-4</v>
      </c>
      <c r="K1034" s="29">
        <v>51750</v>
      </c>
      <c r="L1034" s="17">
        <v>5175000</v>
      </c>
      <c r="M1034" s="102" t="s">
        <v>529</v>
      </c>
      <c r="O1034" s="54">
        <v>20240068</v>
      </c>
      <c r="P1034" t="s">
        <v>482</v>
      </c>
    </row>
    <row r="1035" spans="1:814" s="133" customFormat="1" hidden="1" x14ac:dyDescent="0.25">
      <c r="A1035"/>
      <c r="B1035" s="5">
        <v>45363</v>
      </c>
      <c r="C1035" t="s">
        <v>103</v>
      </c>
      <c r="D1035" t="s">
        <v>0</v>
      </c>
      <c r="E1035" t="s">
        <v>14</v>
      </c>
      <c r="F1035" s="4" t="s">
        <v>42</v>
      </c>
      <c r="G1035" t="s">
        <v>43</v>
      </c>
      <c r="H1035" s="4" t="s">
        <v>44</v>
      </c>
      <c r="I1035" s="4" t="s">
        <v>455</v>
      </c>
      <c r="J1035" s="8">
        <v>-10</v>
      </c>
      <c r="K1035" s="29">
        <v>58916.098723404248</v>
      </c>
      <c r="L1035" s="35">
        <v>589160.98723404249</v>
      </c>
      <c r="M1035" s="104" t="s">
        <v>529</v>
      </c>
      <c r="N1035"/>
      <c r="O1035" s="54" t="s">
        <v>457</v>
      </c>
      <c r="P1035" t="s">
        <v>232</v>
      </c>
      <c r="Q1035" t="s">
        <v>456</v>
      </c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  <c r="BI1035"/>
      <c r="BJ1035"/>
      <c r="BK1035"/>
      <c r="BL1035"/>
      <c r="BM1035"/>
      <c r="BN1035"/>
      <c r="BO1035"/>
      <c r="BP1035"/>
      <c r="BQ1035"/>
      <c r="BR1035"/>
      <c r="BS1035"/>
      <c r="BT1035"/>
      <c r="BU1035"/>
      <c r="BV1035"/>
      <c r="BW1035"/>
      <c r="BX1035"/>
      <c r="BY1035"/>
      <c r="BZ1035"/>
      <c r="CA1035"/>
      <c r="CB1035"/>
      <c r="CC1035"/>
      <c r="CD1035"/>
      <c r="CE1035"/>
      <c r="CF1035"/>
      <c r="CG1035"/>
      <c r="CH1035"/>
      <c r="CI1035"/>
      <c r="CJ1035"/>
      <c r="CK1035"/>
      <c r="CL1035"/>
      <c r="CM1035"/>
      <c r="CN1035"/>
      <c r="CO1035"/>
      <c r="CP1035"/>
      <c r="CQ1035"/>
      <c r="CR1035"/>
      <c r="CS1035"/>
      <c r="CT1035"/>
      <c r="CU1035"/>
      <c r="CV1035"/>
      <c r="CW1035"/>
      <c r="CX1035"/>
      <c r="CY1035"/>
      <c r="CZ1035"/>
      <c r="DA1035"/>
      <c r="DB1035"/>
      <c r="DC1035"/>
      <c r="DD1035"/>
      <c r="DE1035"/>
      <c r="DF1035"/>
      <c r="DG1035"/>
      <c r="DH1035"/>
      <c r="DI1035"/>
      <c r="DJ1035"/>
      <c r="DK1035"/>
      <c r="DL1035"/>
      <c r="DM1035"/>
      <c r="DN1035"/>
      <c r="DO1035"/>
      <c r="DP1035"/>
      <c r="DQ1035"/>
      <c r="DR1035"/>
      <c r="DS1035"/>
      <c r="DT1035"/>
      <c r="DU1035"/>
      <c r="DV1035"/>
      <c r="DW1035"/>
      <c r="DX1035"/>
      <c r="DY1035"/>
      <c r="DZ1035"/>
      <c r="EA1035"/>
      <c r="EB1035"/>
      <c r="EC1035"/>
      <c r="ED1035"/>
      <c r="EE1035"/>
      <c r="EF1035"/>
      <c r="EG1035"/>
      <c r="EH1035"/>
      <c r="EI1035"/>
      <c r="EJ1035"/>
      <c r="EK1035"/>
      <c r="EL1035"/>
      <c r="EM1035"/>
      <c r="EN1035"/>
      <c r="EO1035"/>
      <c r="EP1035"/>
      <c r="EQ1035"/>
      <c r="ER1035"/>
      <c r="ES1035"/>
      <c r="ET1035"/>
      <c r="EU1035"/>
      <c r="EV1035"/>
      <c r="EW1035"/>
      <c r="EX1035"/>
      <c r="EY1035"/>
      <c r="EZ1035"/>
      <c r="FA1035"/>
      <c r="FB1035"/>
      <c r="FC1035"/>
      <c r="FD1035"/>
      <c r="FE1035"/>
      <c r="FF1035"/>
      <c r="FG1035"/>
      <c r="FH1035"/>
      <c r="FI1035"/>
      <c r="FJ1035"/>
      <c r="FK1035"/>
      <c r="FL1035"/>
      <c r="FM1035"/>
      <c r="FN1035"/>
      <c r="FO1035"/>
      <c r="FP1035"/>
      <c r="FQ1035"/>
      <c r="FR1035"/>
      <c r="FS1035"/>
      <c r="FT1035"/>
      <c r="FU1035"/>
      <c r="FV1035"/>
      <c r="FW1035"/>
      <c r="FX1035"/>
      <c r="FY1035"/>
      <c r="FZ1035"/>
      <c r="GA1035"/>
      <c r="GB1035"/>
      <c r="GC1035"/>
      <c r="GD1035"/>
      <c r="GE1035"/>
      <c r="GF1035"/>
      <c r="GG1035"/>
      <c r="GH1035"/>
      <c r="GI1035"/>
      <c r="GJ1035"/>
      <c r="GK1035"/>
      <c r="GL1035"/>
      <c r="GM1035"/>
      <c r="GN1035"/>
      <c r="GO1035"/>
      <c r="GP1035"/>
      <c r="GQ1035"/>
      <c r="GR1035"/>
      <c r="GS1035"/>
      <c r="GT1035"/>
      <c r="GU1035"/>
      <c r="GV1035"/>
      <c r="GW1035"/>
      <c r="GX1035"/>
      <c r="GY1035"/>
      <c r="GZ1035"/>
      <c r="HA1035"/>
      <c r="HB1035"/>
      <c r="HC1035"/>
      <c r="HD1035"/>
      <c r="HE1035"/>
      <c r="HF1035"/>
      <c r="HG1035"/>
      <c r="HH1035"/>
      <c r="HI1035"/>
      <c r="HJ1035"/>
      <c r="HK1035"/>
      <c r="HL1035"/>
      <c r="HM1035"/>
      <c r="HN1035"/>
      <c r="HO1035"/>
      <c r="HP1035"/>
      <c r="HQ1035"/>
      <c r="HR1035"/>
      <c r="HS1035"/>
      <c r="HT1035"/>
      <c r="HU1035"/>
      <c r="HV1035"/>
      <c r="HW1035"/>
      <c r="HX1035"/>
      <c r="HY1035"/>
      <c r="HZ1035"/>
      <c r="IA1035"/>
      <c r="IB1035"/>
      <c r="IC1035"/>
      <c r="ID1035"/>
      <c r="IE1035"/>
      <c r="IF1035"/>
      <c r="IG1035"/>
      <c r="IH1035"/>
      <c r="II1035"/>
      <c r="IJ1035"/>
      <c r="IK1035"/>
      <c r="IL1035"/>
      <c r="IM1035"/>
      <c r="IN1035"/>
      <c r="IO1035"/>
      <c r="IP1035"/>
      <c r="IQ1035"/>
      <c r="IR1035"/>
      <c r="IS1035"/>
      <c r="IT1035"/>
      <c r="IU1035"/>
      <c r="IV1035"/>
      <c r="IW1035"/>
      <c r="IX1035"/>
      <c r="IY1035"/>
      <c r="IZ1035"/>
      <c r="JA1035"/>
      <c r="JB1035"/>
      <c r="JC1035"/>
      <c r="JD1035"/>
      <c r="JE1035"/>
      <c r="JF1035"/>
      <c r="JG1035"/>
      <c r="JH1035"/>
      <c r="JI1035"/>
      <c r="JJ1035"/>
      <c r="JK1035"/>
      <c r="JL1035"/>
      <c r="JM1035"/>
      <c r="JN1035"/>
      <c r="JO1035"/>
      <c r="JP1035"/>
      <c r="JQ1035"/>
      <c r="JR1035"/>
      <c r="JS1035"/>
      <c r="JT1035"/>
      <c r="JU1035"/>
      <c r="JV1035"/>
      <c r="JW1035"/>
      <c r="JX1035"/>
      <c r="JY1035"/>
      <c r="JZ1035"/>
      <c r="KA1035"/>
      <c r="KB1035"/>
      <c r="KC1035"/>
      <c r="KD1035"/>
      <c r="KE1035"/>
      <c r="KF1035"/>
      <c r="KG1035"/>
      <c r="KH1035"/>
      <c r="KI1035"/>
      <c r="KJ1035"/>
      <c r="KK1035"/>
      <c r="KL1035"/>
      <c r="KM1035"/>
      <c r="KN1035"/>
      <c r="KO1035"/>
      <c r="KP1035"/>
      <c r="KQ1035"/>
      <c r="KR1035"/>
      <c r="KS1035"/>
      <c r="KT1035"/>
      <c r="KU1035"/>
      <c r="KV1035"/>
      <c r="KW1035"/>
      <c r="KX1035"/>
      <c r="KY1035"/>
      <c r="KZ1035"/>
      <c r="LA1035"/>
      <c r="LB1035"/>
      <c r="LC1035"/>
      <c r="LD1035"/>
      <c r="LE1035"/>
      <c r="LF1035"/>
      <c r="LG1035"/>
      <c r="LH1035"/>
      <c r="LI1035"/>
      <c r="LJ1035"/>
      <c r="LK1035"/>
      <c r="LL1035"/>
      <c r="LM1035"/>
      <c r="LN1035"/>
      <c r="LO1035"/>
      <c r="LP1035"/>
      <c r="LQ1035"/>
      <c r="LR1035"/>
      <c r="LS1035"/>
      <c r="LT1035"/>
      <c r="LU1035"/>
      <c r="LV1035"/>
      <c r="LW1035"/>
      <c r="LX1035"/>
      <c r="LY1035"/>
      <c r="LZ1035"/>
      <c r="MA1035"/>
      <c r="MB1035"/>
      <c r="MC1035"/>
      <c r="MD1035"/>
      <c r="ME1035"/>
      <c r="MF1035"/>
      <c r="MG1035"/>
      <c r="MH1035"/>
      <c r="MI1035"/>
      <c r="MJ1035"/>
      <c r="MK1035"/>
      <c r="ML1035"/>
      <c r="MM1035"/>
      <c r="MN1035"/>
      <c r="MO1035"/>
      <c r="MP1035"/>
      <c r="MQ1035"/>
      <c r="MR1035"/>
      <c r="MS1035"/>
      <c r="MT1035"/>
      <c r="MU1035"/>
      <c r="MV1035"/>
      <c r="MW1035"/>
      <c r="MX1035"/>
      <c r="MY1035"/>
      <c r="MZ1035"/>
      <c r="NA1035"/>
      <c r="NB1035"/>
      <c r="NC1035"/>
      <c r="ND1035"/>
      <c r="NE1035"/>
      <c r="NF1035"/>
      <c r="NG1035"/>
      <c r="NH1035"/>
      <c r="NI1035"/>
      <c r="NJ1035"/>
      <c r="NK1035"/>
      <c r="NL1035"/>
      <c r="NM1035"/>
      <c r="NN1035"/>
      <c r="NO1035"/>
      <c r="NP1035"/>
      <c r="NQ1035"/>
      <c r="NR1035"/>
      <c r="NS1035"/>
      <c r="NT1035"/>
      <c r="NU1035"/>
      <c r="NV1035"/>
      <c r="NW1035"/>
      <c r="NX1035"/>
      <c r="NY1035"/>
      <c r="NZ1035"/>
      <c r="OA1035"/>
      <c r="OB1035"/>
      <c r="OC1035"/>
      <c r="OD1035"/>
      <c r="OE1035"/>
      <c r="OF1035"/>
      <c r="OG1035"/>
      <c r="OH1035"/>
      <c r="OI1035"/>
      <c r="OJ1035"/>
      <c r="OK1035"/>
      <c r="OL1035"/>
      <c r="OM1035"/>
      <c r="ON1035"/>
      <c r="OO1035"/>
      <c r="OP1035"/>
      <c r="OQ1035"/>
      <c r="OR1035"/>
      <c r="OS1035"/>
      <c r="OT1035"/>
      <c r="OU1035"/>
      <c r="OV1035"/>
      <c r="OW1035"/>
      <c r="OX1035"/>
      <c r="OY1035"/>
      <c r="OZ1035"/>
      <c r="PA1035"/>
      <c r="PB1035"/>
      <c r="PC1035"/>
      <c r="PD1035"/>
      <c r="PE1035"/>
      <c r="PF1035"/>
      <c r="PG1035"/>
      <c r="PH1035"/>
      <c r="PI1035"/>
      <c r="PJ1035"/>
      <c r="PK1035"/>
      <c r="PL1035"/>
      <c r="PM1035"/>
      <c r="PN1035"/>
      <c r="PO1035"/>
      <c r="PP1035"/>
      <c r="PQ1035"/>
      <c r="PR1035"/>
      <c r="PS1035"/>
      <c r="PT1035"/>
      <c r="PU1035"/>
      <c r="PV1035"/>
      <c r="PW1035"/>
      <c r="PX1035"/>
      <c r="PY1035"/>
      <c r="PZ1035"/>
      <c r="QA1035"/>
      <c r="QB1035"/>
      <c r="QC1035"/>
      <c r="QD1035"/>
      <c r="QE1035"/>
      <c r="QF1035"/>
      <c r="QG1035"/>
      <c r="QH1035"/>
      <c r="QI1035"/>
      <c r="QJ1035"/>
      <c r="QK1035"/>
      <c r="QL1035"/>
      <c r="QM1035"/>
      <c r="QN1035"/>
      <c r="QO1035"/>
      <c r="QP1035"/>
      <c r="QQ1035"/>
      <c r="QR1035"/>
      <c r="QS1035"/>
      <c r="QT1035"/>
      <c r="QU1035"/>
      <c r="QV1035"/>
      <c r="QW1035"/>
      <c r="QX1035"/>
      <c r="QY1035"/>
      <c r="QZ1035"/>
      <c r="RA1035"/>
      <c r="RB1035"/>
      <c r="RC1035"/>
      <c r="RD1035"/>
      <c r="RE1035"/>
      <c r="RF1035"/>
      <c r="RG1035"/>
      <c r="RH1035"/>
      <c r="RI1035"/>
      <c r="RJ1035"/>
      <c r="RK1035"/>
      <c r="RL1035"/>
      <c r="RM1035"/>
      <c r="RN1035"/>
      <c r="RO1035"/>
      <c r="RP1035"/>
      <c r="RQ1035"/>
      <c r="RR1035"/>
      <c r="RS1035"/>
      <c r="RT1035"/>
      <c r="RU1035"/>
      <c r="RV1035"/>
      <c r="RW1035"/>
      <c r="RX1035"/>
      <c r="RY1035"/>
      <c r="RZ1035"/>
      <c r="SA1035"/>
      <c r="SB1035"/>
      <c r="SC1035"/>
      <c r="SD1035"/>
      <c r="SE1035"/>
      <c r="SF1035"/>
      <c r="SG1035"/>
      <c r="SH1035"/>
      <c r="SI1035"/>
      <c r="SJ1035"/>
      <c r="SK1035"/>
      <c r="SL1035"/>
      <c r="SM1035"/>
      <c r="SN1035"/>
      <c r="SO1035"/>
      <c r="SP1035"/>
      <c r="SQ1035"/>
      <c r="SR1035"/>
      <c r="SS1035"/>
      <c r="ST1035"/>
      <c r="SU1035"/>
      <c r="SV1035"/>
      <c r="SW1035"/>
      <c r="SX1035"/>
      <c r="SY1035"/>
      <c r="SZ1035"/>
      <c r="TA1035"/>
      <c r="TB1035"/>
      <c r="TC1035"/>
      <c r="TD1035"/>
      <c r="TE1035"/>
      <c r="TF1035"/>
      <c r="TG1035"/>
      <c r="TH1035"/>
      <c r="TI1035"/>
      <c r="TJ1035"/>
      <c r="TK1035"/>
      <c r="TL1035"/>
      <c r="TM1035"/>
      <c r="TN1035"/>
      <c r="TO1035"/>
      <c r="TP1035"/>
      <c r="TQ1035"/>
      <c r="TR1035"/>
      <c r="TS1035"/>
      <c r="TT1035"/>
      <c r="TU1035"/>
      <c r="TV1035"/>
      <c r="TW1035"/>
      <c r="TX1035"/>
      <c r="TY1035"/>
      <c r="TZ1035"/>
      <c r="UA1035"/>
      <c r="UB1035"/>
      <c r="UC1035"/>
      <c r="UD1035"/>
      <c r="UE1035"/>
      <c r="UF1035"/>
      <c r="UG1035"/>
      <c r="UH1035"/>
      <c r="UI1035"/>
      <c r="UJ1035"/>
      <c r="UK1035"/>
      <c r="UL1035"/>
      <c r="UM1035"/>
      <c r="UN1035"/>
      <c r="UO1035"/>
      <c r="UP1035"/>
      <c r="UQ1035"/>
      <c r="UR1035"/>
      <c r="US1035"/>
      <c r="UT1035"/>
      <c r="UU1035"/>
      <c r="UV1035"/>
      <c r="UW1035"/>
      <c r="UX1035"/>
      <c r="UY1035"/>
      <c r="UZ1035"/>
      <c r="VA1035"/>
      <c r="VB1035"/>
      <c r="VC1035"/>
      <c r="VD1035"/>
      <c r="VE1035"/>
      <c r="VF1035"/>
      <c r="VG1035"/>
      <c r="VH1035"/>
      <c r="VI1035"/>
      <c r="VJ1035"/>
      <c r="VK1035"/>
      <c r="VL1035"/>
      <c r="VM1035"/>
      <c r="VN1035"/>
      <c r="VO1035"/>
      <c r="VP1035"/>
      <c r="VQ1035"/>
      <c r="VR1035"/>
      <c r="VS1035"/>
      <c r="VT1035"/>
      <c r="VU1035"/>
      <c r="VV1035"/>
      <c r="VW1035"/>
      <c r="VX1035"/>
      <c r="VY1035"/>
      <c r="VZ1035"/>
      <c r="WA1035"/>
      <c r="WB1035"/>
      <c r="WC1035"/>
      <c r="WD1035"/>
      <c r="WE1035"/>
      <c r="WF1035"/>
      <c r="WG1035"/>
      <c r="WH1035"/>
      <c r="WI1035"/>
      <c r="WJ1035"/>
      <c r="WK1035"/>
      <c r="WL1035"/>
      <c r="WM1035"/>
      <c r="WN1035"/>
      <c r="WO1035"/>
      <c r="WP1035"/>
      <c r="WQ1035"/>
      <c r="WR1035"/>
      <c r="WS1035"/>
      <c r="WT1035"/>
      <c r="WU1035"/>
      <c r="WV1035"/>
      <c r="WW1035"/>
      <c r="WX1035"/>
      <c r="WY1035"/>
      <c r="WZ1035"/>
      <c r="XA1035"/>
      <c r="XB1035"/>
      <c r="XC1035"/>
      <c r="XD1035"/>
      <c r="XE1035"/>
      <c r="XF1035"/>
      <c r="XG1035"/>
      <c r="XH1035"/>
      <c r="XI1035"/>
      <c r="XJ1035"/>
      <c r="XK1035"/>
      <c r="XL1035"/>
      <c r="XM1035"/>
      <c r="XN1035"/>
      <c r="XO1035"/>
      <c r="XP1035"/>
      <c r="XQ1035"/>
      <c r="XR1035"/>
      <c r="XS1035"/>
      <c r="XT1035"/>
      <c r="XU1035"/>
      <c r="XV1035"/>
      <c r="XW1035"/>
      <c r="XX1035"/>
      <c r="XY1035"/>
      <c r="XZ1035"/>
      <c r="YA1035"/>
      <c r="YB1035"/>
      <c r="YC1035"/>
      <c r="YD1035"/>
      <c r="YE1035"/>
      <c r="YF1035"/>
      <c r="YG1035"/>
      <c r="YH1035"/>
      <c r="YI1035"/>
      <c r="YJ1035"/>
      <c r="YK1035"/>
      <c r="YL1035"/>
      <c r="YM1035"/>
      <c r="YN1035"/>
      <c r="YO1035"/>
      <c r="YP1035"/>
      <c r="YQ1035"/>
      <c r="YR1035"/>
      <c r="YS1035"/>
      <c r="YT1035"/>
      <c r="YU1035"/>
      <c r="YV1035"/>
      <c r="YW1035"/>
      <c r="YX1035"/>
      <c r="YY1035"/>
      <c r="YZ1035"/>
      <c r="ZA1035"/>
      <c r="ZB1035"/>
      <c r="ZC1035"/>
      <c r="ZD1035"/>
      <c r="ZE1035"/>
      <c r="ZF1035"/>
      <c r="ZG1035"/>
      <c r="ZH1035"/>
      <c r="ZI1035"/>
      <c r="ZJ1035"/>
      <c r="ZK1035"/>
      <c r="ZL1035"/>
      <c r="ZM1035"/>
      <c r="ZN1035"/>
      <c r="ZO1035"/>
      <c r="ZP1035"/>
      <c r="ZQ1035"/>
      <c r="ZR1035"/>
      <c r="ZS1035"/>
      <c r="ZT1035"/>
      <c r="ZU1035"/>
      <c r="ZV1035"/>
      <c r="ZW1035"/>
      <c r="ZX1035"/>
      <c r="ZY1035"/>
      <c r="ZZ1035"/>
      <c r="AAA1035"/>
      <c r="AAB1035"/>
      <c r="AAC1035"/>
      <c r="AAD1035"/>
      <c r="AAE1035"/>
      <c r="AAF1035"/>
      <c r="AAG1035"/>
      <c r="AAH1035"/>
      <c r="AAI1035"/>
      <c r="AAJ1035"/>
      <c r="AAK1035"/>
      <c r="AAL1035"/>
      <c r="AAM1035"/>
      <c r="AAN1035"/>
      <c r="AAO1035"/>
      <c r="AAP1035"/>
      <c r="AAQ1035"/>
      <c r="AAR1035"/>
      <c r="AAS1035"/>
      <c r="AAT1035"/>
      <c r="AAU1035"/>
      <c r="AAV1035"/>
      <c r="AAW1035"/>
      <c r="AAX1035"/>
      <c r="AAY1035"/>
      <c r="AAZ1035"/>
      <c r="ABA1035"/>
      <c r="ABB1035"/>
      <c r="ABC1035"/>
      <c r="ABD1035"/>
      <c r="ABE1035"/>
      <c r="ABF1035"/>
      <c r="ABG1035"/>
      <c r="ABH1035"/>
      <c r="ABI1035"/>
      <c r="ABJ1035"/>
      <c r="ABK1035"/>
      <c r="ABL1035"/>
      <c r="ABM1035"/>
      <c r="ABN1035"/>
      <c r="ABO1035"/>
      <c r="ABP1035"/>
      <c r="ABQ1035"/>
      <c r="ABR1035"/>
      <c r="ABS1035"/>
      <c r="ABT1035"/>
      <c r="ABU1035"/>
      <c r="ABV1035"/>
      <c r="ABW1035"/>
      <c r="ABX1035"/>
      <c r="ABY1035"/>
      <c r="ABZ1035"/>
      <c r="ACA1035"/>
      <c r="ACB1035"/>
      <c r="ACC1035"/>
      <c r="ACD1035"/>
      <c r="ACE1035"/>
      <c r="ACF1035"/>
      <c r="ACG1035"/>
      <c r="ACH1035"/>
      <c r="ACI1035"/>
      <c r="ACJ1035"/>
      <c r="ACK1035"/>
      <c r="ACL1035"/>
      <c r="ACM1035"/>
      <c r="ACN1035"/>
      <c r="ACO1035"/>
      <c r="ACP1035"/>
      <c r="ACQ1035"/>
      <c r="ACR1035"/>
      <c r="ACS1035"/>
      <c r="ACT1035"/>
      <c r="ACU1035"/>
      <c r="ACV1035"/>
      <c r="ACW1035"/>
      <c r="ACX1035"/>
      <c r="ACY1035"/>
      <c r="ACZ1035"/>
      <c r="ADA1035"/>
      <c r="ADB1035"/>
      <c r="ADC1035"/>
      <c r="ADD1035"/>
      <c r="ADE1035"/>
      <c r="ADF1035"/>
      <c r="ADG1035"/>
      <c r="ADH1035"/>
      <c r="ADI1035"/>
      <c r="ADJ1035"/>
      <c r="ADK1035"/>
      <c r="ADL1035"/>
      <c r="ADM1035"/>
      <c r="ADN1035"/>
      <c r="ADO1035"/>
      <c r="ADP1035"/>
      <c r="ADQ1035"/>
      <c r="ADR1035"/>
      <c r="ADS1035"/>
      <c r="ADT1035"/>
      <c r="ADU1035"/>
      <c r="ADV1035"/>
      <c r="ADW1035"/>
      <c r="ADX1035"/>
      <c r="ADY1035"/>
      <c r="ADZ1035"/>
      <c r="AEA1035"/>
      <c r="AEB1035"/>
      <c r="AEC1035"/>
      <c r="AED1035"/>
      <c r="AEE1035"/>
      <c r="AEF1035"/>
      <c r="AEG1035"/>
      <c r="AEH1035"/>
    </row>
    <row r="1036" spans="1:814" hidden="1" x14ac:dyDescent="0.25">
      <c r="B1036" s="5">
        <v>45426</v>
      </c>
      <c r="C1036" t="s">
        <v>120</v>
      </c>
      <c r="D1036" t="s">
        <v>0</v>
      </c>
      <c r="E1036" t="s">
        <v>66</v>
      </c>
      <c r="F1036" s="4" t="s">
        <v>67</v>
      </c>
      <c r="G1036" t="s">
        <v>216</v>
      </c>
      <c r="H1036" s="4" t="s">
        <v>69</v>
      </c>
      <c r="I1036" s="4" t="s">
        <v>372</v>
      </c>
      <c r="J1036" s="8">
        <v>-2</v>
      </c>
      <c r="K1036" s="29">
        <v>51750</v>
      </c>
      <c r="L1036" s="17">
        <v>103500</v>
      </c>
      <c r="M1036" s="102" t="s">
        <v>529</v>
      </c>
      <c r="O1036"/>
      <c r="P1036" t="s">
        <v>475</v>
      </c>
    </row>
    <row r="1037" spans="1:814" hidden="1" x14ac:dyDescent="0.25">
      <c r="B1037" s="5">
        <v>45426</v>
      </c>
      <c r="C1037" t="s">
        <v>120</v>
      </c>
      <c r="D1037" t="s">
        <v>0</v>
      </c>
      <c r="E1037" t="s">
        <v>66</v>
      </c>
      <c r="F1037" s="4" t="s">
        <v>67</v>
      </c>
      <c r="G1037" t="s">
        <v>216</v>
      </c>
      <c r="H1037" s="4" t="s">
        <v>69</v>
      </c>
      <c r="I1037" s="4" t="s">
        <v>222</v>
      </c>
      <c r="J1037" s="8">
        <v>-1</v>
      </c>
      <c r="K1037" s="29">
        <v>51750</v>
      </c>
      <c r="L1037" s="17">
        <v>1035000</v>
      </c>
      <c r="M1037" s="102" t="s">
        <v>529</v>
      </c>
      <c r="O1037"/>
      <c r="P1037" t="s">
        <v>475</v>
      </c>
    </row>
    <row r="1038" spans="1:814" hidden="1" x14ac:dyDescent="0.25">
      <c r="B1038" s="5">
        <v>45428</v>
      </c>
      <c r="C1038" t="s">
        <v>20</v>
      </c>
      <c r="D1038" t="s">
        <v>0</v>
      </c>
      <c r="E1038" t="s">
        <v>14</v>
      </c>
      <c r="F1038" s="4" t="s">
        <v>46</v>
      </c>
      <c r="G1038" t="s">
        <v>532</v>
      </c>
      <c r="H1038" s="4" t="s">
        <v>146</v>
      </c>
      <c r="I1038" s="4" t="s">
        <v>483</v>
      </c>
      <c r="J1038" s="8">
        <v>6</v>
      </c>
      <c r="K1038" s="29">
        <v>73331</v>
      </c>
      <c r="L1038" s="17">
        <v>586648</v>
      </c>
      <c r="M1038" s="102" t="s">
        <v>529</v>
      </c>
      <c r="O1038"/>
      <c r="Q1038" t="s">
        <v>528</v>
      </c>
    </row>
    <row r="1039" spans="1:814" hidden="1" x14ac:dyDescent="0.25">
      <c r="B1039" s="5">
        <v>45428</v>
      </c>
      <c r="C1039" t="s">
        <v>20</v>
      </c>
      <c r="D1039" t="s">
        <v>0</v>
      </c>
      <c r="E1039" t="s">
        <v>14</v>
      </c>
      <c r="F1039" s="4" t="s">
        <v>46</v>
      </c>
      <c r="G1039" t="s">
        <v>532</v>
      </c>
      <c r="H1039" s="4" t="s">
        <v>146</v>
      </c>
      <c r="I1039" s="4" t="s">
        <v>602</v>
      </c>
      <c r="J1039" s="8">
        <v>4</v>
      </c>
      <c r="K1039" s="29">
        <v>73331</v>
      </c>
      <c r="L1039" s="17">
        <v>586648</v>
      </c>
      <c r="M1039" s="102" t="s">
        <v>529</v>
      </c>
      <c r="O1039"/>
      <c r="Q1039" t="s">
        <v>528</v>
      </c>
    </row>
    <row r="1040" spans="1:814" s="93" customFormat="1" hidden="1" x14ac:dyDescent="0.25">
      <c r="B1040" s="92">
        <v>45428</v>
      </c>
      <c r="C1040" s="93" t="s">
        <v>63</v>
      </c>
      <c r="D1040" s="93" t="s">
        <v>0</v>
      </c>
      <c r="E1040" s="93" t="s">
        <v>14</v>
      </c>
      <c r="F1040" s="94" t="s">
        <v>48</v>
      </c>
      <c r="G1040" s="93" t="s">
        <v>49</v>
      </c>
      <c r="H1040" s="94" t="s">
        <v>50</v>
      </c>
      <c r="I1040" s="94" t="s">
        <v>51</v>
      </c>
      <c r="J1040" s="95">
        <v>1</v>
      </c>
      <c r="K1040" s="97">
        <v>1</v>
      </c>
      <c r="L1040" s="96">
        <f t="shared" ref="L1040:L1045" si="64">+J1040*K1040</f>
        <v>1</v>
      </c>
      <c r="M1040" s="106" t="s">
        <v>527</v>
      </c>
      <c r="N1040" s="93" t="s">
        <v>669</v>
      </c>
    </row>
    <row r="1041" spans="1:814" s="93" customFormat="1" hidden="1" x14ac:dyDescent="0.25">
      <c r="B1041" s="92">
        <v>45428</v>
      </c>
      <c r="C1041" s="93" t="s">
        <v>63</v>
      </c>
      <c r="D1041" s="93" t="s">
        <v>0</v>
      </c>
      <c r="E1041" s="93" t="s">
        <v>14</v>
      </c>
      <c r="F1041" s="94" t="s">
        <v>46</v>
      </c>
      <c r="G1041" s="93" t="s">
        <v>532</v>
      </c>
      <c r="H1041" s="94" t="s">
        <v>146</v>
      </c>
      <c r="I1041" s="94" t="s">
        <v>491</v>
      </c>
      <c r="J1041" s="95">
        <v>4</v>
      </c>
      <c r="K1041" s="97">
        <v>1</v>
      </c>
      <c r="L1041" s="96">
        <f t="shared" si="64"/>
        <v>4</v>
      </c>
      <c r="M1041" s="106" t="s">
        <v>527</v>
      </c>
      <c r="N1041" s="93" t="s">
        <v>669</v>
      </c>
    </row>
    <row r="1042" spans="1:814" s="93" customFormat="1" hidden="1" x14ac:dyDescent="0.25">
      <c r="B1042" s="92">
        <v>45428</v>
      </c>
      <c r="C1042" s="93" t="s">
        <v>63</v>
      </c>
      <c r="D1042" s="93" t="s">
        <v>0</v>
      </c>
      <c r="E1042" s="93" t="s">
        <v>14</v>
      </c>
      <c r="F1042" s="94" t="s">
        <v>495</v>
      </c>
      <c r="G1042" s="93" t="s">
        <v>496</v>
      </c>
      <c r="H1042" s="94" t="s">
        <v>497</v>
      </c>
      <c r="I1042" s="94" t="s">
        <v>498</v>
      </c>
      <c r="J1042" s="95">
        <v>9</v>
      </c>
      <c r="K1042" s="97">
        <v>1</v>
      </c>
      <c r="L1042" s="96">
        <f t="shared" si="64"/>
        <v>9</v>
      </c>
      <c r="M1042" s="106" t="s">
        <v>527</v>
      </c>
      <c r="N1042" s="93" t="s">
        <v>669</v>
      </c>
    </row>
    <row r="1043" spans="1:814" s="93" customFormat="1" hidden="1" x14ac:dyDescent="0.25">
      <c r="B1043" s="92">
        <v>45428</v>
      </c>
      <c r="C1043" s="93" t="s">
        <v>63</v>
      </c>
      <c r="D1043" s="93" t="s">
        <v>0</v>
      </c>
      <c r="E1043" s="93" t="s">
        <v>14</v>
      </c>
      <c r="F1043" s="94" t="s">
        <v>25</v>
      </c>
      <c r="G1043" s="93" t="s">
        <v>26</v>
      </c>
      <c r="H1043" s="94" t="s">
        <v>27</v>
      </c>
      <c r="I1043" s="94" t="s">
        <v>490</v>
      </c>
      <c r="J1043" s="95">
        <v>40</v>
      </c>
      <c r="K1043" s="97">
        <v>14.583333333333334</v>
      </c>
      <c r="L1043" s="98">
        <f t="shared" si="64"/>
        <v>583.33333333333337</v>
      </c>
      <c r="M1043" s="106" t="s">
        <v>527</v>
      </c>
      <c r="N1043" s="93" t="s">
        <v>641</v>
      </c>
    </row>
    <row r="1044" spans="1:814" s="93" customFormat="1" hidden="1" x14ac:dyDescent="0.25">
      <c r="B1044" s="92">
        <v>45428</v>
      </c>
      <c r="C1044" s="93" t="s">
        <v>63</v>
      </c>
      <c r="D1044" s="93" t="s">
        <v>0</v>
      </c>
      <c r="E1044" s="93" t="s">
        <v>14</v>
      </c>
      <c r="F1044" s="94" t="s">
        <v>35</v>
      </c>
      <c r="G1044" s="93" t="s">
        <v>36</v>
      </c>
      <c r="H1044" s="94" t="s">
        <v>37</v>
      </c>
      <c r="I1044" s="94" t="s">
        <v>492</v>
      </c>
      <c r="J1044" s="95">
        <f>7+4</f>
        <v>11</v>
      </c>
      <c r="K1044" s="97">
        <v>14.583333333333334</v>
      </c>
      <c r="L1044" s="98">
        <f t="shared" si="64"/>
        <v>160.41666666666669</v>
      </c>
      <c r="M1044" s="106" t="s">
        <v>527</v>
      </c>
      <c r="N1044" s="93" t="s">
        <v>641</v>
      </c>
    </row>
    <row r="1045" spans="1:814" s="93" customFormat="1" hidden="1" x14ac:dyDescent="0.25">
      <c r="B1045" s="92">
        <v>45428</v>
      </c>
      <c r="C1045" s="93" t="s">
        <v>63</v>
      </c>
      <c r="D1045" s="93" t="s">
        <v>0</v>
      </c>
      <c r="E1045" s="93" t="s">
        <v>14</v>
      </c>
      <c r="F1045" s="94" t="s">
        <v>35</v>
      </c>
      <c r="G1045" s="93" t="s">
        <v>36</v>
      </c>
      <c r="H1045" s="94" t="s">
        <v>37</v>
      </c>
      <c r="I1045" s="94" t="s">
        <v>509</v>
      </c>
      <c r="J1045" s="95">
        <f>20+9</f>
        <v>29</v>
      </c>
      <c r="K1045" s="97">
        <v>14.583333333333334</v>
      </c>
      <c r="L1045" s="98">
        <f t="shared" si="64"/>
        <v>422.91666666666669</v>
      </c>
      <c r="M1045" s="106" t="s">
        <v>527</v>
      </c>
      <c r="N1045" s="93" t="s">
        <v>641</v>
      </c>
    </row>
    <row r="1046" spans="1:814" s="69" customFormat="1" hidden="1" x14ac:dyDescent="0.25">
      <c r="A1046" s="93"/>
      <c r="B1046" s="92">
        <v>45428</v>
      </c>
      <c r="C1046" s="93" t="s">
        <v>63</v>
      </c>
      <c r="D1046" s="93" t="s">
        <v>0</v>
      </c>
      <c r="E1046" s="93" t="s">
        <v>14</v>
      </c>
      <c r="F1046" s="94" t="s">
        <v>42</v>
      </c>
      <c r="G1046" s="93" t="s">
        <v>43</v>
      </c>
      <c r="H1046" s="94" t="s">
        <v>44</v>
      </c>
      <c r="I1046" s="94" t="s">
        <v>484</v>
      </c>
      <c r="J1046" s="95">
        <f>20+30+30</f>
        <v>80</v>
      </c>
      <c r="K1046" s="97">
        <v>14.583333333333334</v>
      </c>
      <c r="L1046" s="99">
        <f t="shared" ref="L1046:L1051" si="65">+J1046*K1046</f>
        <v>1166.6666666666667</v>
      </c>
      <c r="M1046" s="106" t="s">
        <v>527</v>
      </c>
      <c r="N1046" s="93" t="s">
        <v>641</v>
      </c>
      <c r="O1046" s="93"/>
      <c r="P1046" s="93"/>
      <c r="Q1046" s="93"/>
      <c r="R1046" s="93"/>
      <c r="S1046" s="93"/>
      <c r="T1046" s="93"/>
      <c r="U1046" s="93"/>
      <c r="V1046" s="93"/>
      <c r="W1046" s="93"/>
      <c r="X1046" s="93"/>
      <c r="Y1046" s="93"/>
      <c r="Z1046" s="93"/>
      <c r="AA1046" s="93"/>
      <c r="AB1046" s="93"/>
      <c r="AC1046" s="93"/>
      <c r="AD1046" s="93"/>
      <c r="AE1046" s="93"/>
      <c r="AF1046" s="93"/>
      <c r="AG1046" s="93"/>
      <c r="AH1046" s="93"/>
      <c r="AI1046" s="93"/>
      <c r="AJ1046" s="93"/>
      <c r="AK1046" s="93"/>
      <c r="AL1046" s="93"/>
      <c r="AM1046" s="93"/>
      <c r="AN1046" s="93"/>
      <c r="AO1046" s="93"/>
      <c r="AP1046" s="93"/>
      <c r="AQ1046" s="93"/>
      <c r="AR1046" s="93"/>
      <c r="AS1046" s="93"/>
      <c r="AT1046" s="93"/>
      <c r="AU1046" s="93"/>
      <c r="AV1046" s="93"/>
      <c r="AW1046" s="93"/>
      <c r="AX1046" s="93"/>
      <c r="AY1046" s="93"/>
      <c r="AZ1046" s="93"/>
      <c r="BA1046" s="93"/>
      <c r="BB1046" s="93"/>
      <c r="BC1046" s="93"/>
      <c r="BD1046" s="93"/>
      <c r="BE1046" s="93"/>
      <c r="BF1046" s="93"/>
      <c r="BG1046" s="93"/>
      <c r="BH1046" s="93"/>
      <c r="BI1046" s="93"/>
      <c r="BJ1046" s="93"/>
      <c r="BK1046" s="93"/>
      <c r="BL1046" s="93"/>
      <c r="BM1046" s="93"/>
      <c r="BN1046" s="93"/>
      <c r="BO1046" s="93"/>
      <c r="BP1046" s="93"/>
      <c r="BQ1046" s="93"/>
      <c r="BR1046" s="93"/>
      <c r="BS1046" s="93"/>
      <c r="BT1046" s="93"/>
      <c r="BU1046" s="93"/>
      <c r="BV1046" s="93"/>
      <c r="BW1046" s="93"/>
      <c r="BX1046" s="93"/>
      <c r="BY1046" s="93"/>
      <c r="BZ1046" s="93"/>
      <c r="CA1046" s="93"/>
      <c r="CB1046" s="93"/>
      <c r="CC1046" s="93"/>
      <c r="CD1046" s="93"/>
      <c r="CE1046" s="93"/>
      <c r="CF1046" s="93"/>
      <c r="CG1046" s="93"/>
      <c r="CH1046" s="93"/>
      <c r="CI1046" s="93"/>
      <c r="CJ1046" s="93"/>
      <c r="CK1046" s="93"/>
      <c r="CL1046" s="93"/>
      <c r="CM1046" s="93"/>
      <c r="CN1046" s="93"/>
      <c r="CO1046" s="93"/>
      <c r="CP1046" s="93"/>
      <c r="CQ1046" s="93"/>
      <c r="CR1046" s="93"/>
      <c r="CS1046" s="93"/>
      <c r="CT1046" s="93"/>
      <c r="CU1046" s="93"/>
      <c r="CV1046" s="93"/>
      <c r="CW1046" s="93"/>
      <c r="CX1046" s="93"/>
      <c r="CY1046" s="93"/>
      <c r="CZ1046" s="93"/>
      <c r="DA1046" s="93"/>
      <c r="DB1046" s="93"/>
      <c r="DC1046" s="93"/>
      <c r="DD1046" s="93"/>
      <c r="DE1046" s="93"/>
      <c r="DF1046" s="93"/>
      <c r="DG1046" s="93"/>
      <c r="DH1046" s="93"/>
      <c r="DI1046" s="93"/>
      <c r="DJ1046" s="93"/>
      <c r="DK1046" s="93"/>
      <c r="DL1046" s="93"/>
      <c r="DM1046" s="93"/>
      <c r="DN1046" s="93"/>
      <c r="DO1046" s="93"/>
      <c r="DP1046" s="93"/>
      <c r="DQ1046" s="93"/>
      <c r="DR1046" s="93"/>
      <c r="DS1046" s="93"/>
      <c r="DT1046" s="93"/>
      <c r="DU1046" s="93"/>
      <c r="DV1046" s="93"/>
      <c r="DW1046" s="93"/>
      <c r="DX1046" s="93"/>
      <c r="DY1046" s="93"/>
      <c r="DZ1046" s="93"/>
      <c r="EA1046" s="93"/>
      <c r="EB1046" s="93"/>
      <c r="EC1046" s="93"/>
      <c r="ED1046" s="93"/>
      <c r="EE1046" s="93"/>
      <c r="EF1046" s="93"/>
      <c r="EG1046" s="93"/>
      <c r="EH1046" s="93"/>
      <c r="EI1046" s="93"/>
      <c r="EJ1046" s="93"/>
      <c r="EK1046" s="93"/>
      <c r="EL1046" s="93"/>
      <c r="EM1046" s="93"/>
      <c r="EN1046" s="93"/>
      <c r="EO1046" s="93"/>
      <c r="EP1046" s="93"/>
      <c r="EQ1046" s="93"/>
      <c r="ER1046" s="93"/>
      <c r="ES1046" s="93"/>
      <c r="ET1046" s="93"/>
      <c r="EU1046" s="93"/>
      <c r="EV1046" s="93"/>
      <c r="EW1046" s="93"/>
      <c r="EX1046" s="93"/>
      <c r="EY1046" s="93"/>
      <c r="EZ1046" s="93"/>
      <c r="FA1046" s="93"/>
      <c r="FB1046" s="93"/>
      <c r="FC1046" s="93"/>
      <c r="FD1046" s="93"/>
      <c r="FE1046" s="93"/>
      <c r="FF1046" s="93"/>
      <c r="FG1046" s="93"/>
      <c r="FH1046" s="93"/>
      <c r="FI1046" s="93"/>
      <c r="FJ1046" s="93"/>
      <c r="FK1046" s="93"/>
      <c r="FL1046" s="93"/>
      <c r="FM1046" s="93"/>
      <c r="FN1046" s="93"/>
      <c r="FO1046" s="93"/>
      <c r="FP1046" s="93"/>
      <c r="FQ1046" s="93"/>
      <c r="FR1046" s="93"/>
      <c r="FS1046" s="93"/>
      <c r="FT1046" s="93"/>
      <c r="FU1046" s="93"/>
      <c r="FV1046" s="93"/>
      <c r="FW1046" s="93"/>
      <c r="FX1046" s="93"/>
      <c r="FY1046" s="93"/>
      <c r="FZ1046" s="93"/>
      <c r="GA1046" s="93"/>
      <c r="GB1046" s="93"/>
      <c r="GC1046" s="93"/>
      <c r="GD1046" s="93"/>
      <c r="GE1046" s="93"/>
      <c r="GF1046" s="93"/>
      <c r="GG1046" s="93"/>
      <c r="GH1046" s="93"/>
      <c r="GI1046" s="93"/>
      <c r="GJ1046" s="93"/>
      <c r="GK1046" s="93"/>
      <c r="GL1046" s="93"/>
      <c r="GM1046" s="93"/>
      <c r="GN1046" s="93"/>
      <c r="GO1046" s="93"/>
      <c r="GP1046" s="93"/>
      <c r="GQ1046" s="93"/>
      <c r="GR1046" s="93"/>
      <c r="GS1046" s="93"/>
      <c r="GT1046" s="93"/>
      <c r="GU1046" s="93"/>
      <c r="GV1046" s="93"/>
      <c r="GW1046" s="93"/>
      <c r="GX1046" s="93"/>
      <c r="GY1046" s="93"/>
      <c r="GZ1046" s="93"/>
      <c r="HA1046" s="93"/>
      <c r="HB1046" s="93"/>
      <c r="HC1046" s="93"/>
      <c r="HD1046" s="93"/>
      <c r="HE1046" s="93"/>
      <c r="HF1046" s="93"/>
      <c r="HG1046" s="93"/>
      <c r="HH1046" s="93"/>
      <c r="HI1046" s="93"/>
      <c r="HJ1046" s="93"/>
      <c r="HK1046" s="93"/>
      <c r="HL1046" s="93"/>
      <c r="HM1046" s="93"/>
      <c r="HN1046" s="93"/>
      <c r="HO1046" s="93"/>
      <c r="HP1046" s="93"/>
      <c r="HQ1046" s="93"/>
      <c r="HR1046" s="93"/>
      <c r="HS1046" s="93"/>
      <c r="HT1046" s="93"/>
      <c r="HU1046" s="93"/>
      <c r="HV1046" s="93"/>
      <c r="HW1046" s="93"/>
      <c r="HX1046" s="93"/>
      <c r="HY1046" s="93"/>
      <c r="HZ1046" s="93"/>
      <c r="IA1046" s="93"/>
      <c r="IB1046" s="93"/>
      <c r="IC1046" s="93"/>
      <c r="ID1046" s="93"/>
      <c r="IE1046" s="93"/>
      <c r="IF1046" s="93"/>
      <c r="IG1046" s="93"/>
      <c r="IH1046" s="93"/>
      <c r="II1046" s="93"/>
      <c r="IJ1046" s="93"/>
      <c r="IK1046" s="93"/>
      <c r="IL1046" s="93"/>
      <c r="IM1046" s="93"/>
      <c r="IN1046" s="93"/>
      <c r="IO1046" s="93"/>
      <c r="IP1046" s="93"/>
      <c r="IQ1046" s="93"/>
      <c r="IR1046" s="93"/>
      <c r="IS1046" s="93"/>
      <c r="IT1046" s="93"/>
      <c r="IU1046" s="93"/>
      <c r="IV1046" s="93"/>
      <c r="IW1046" s="93"/>
      <c r="IX1046" s="93"/>
      <c r="IY1046" s="93"/>
      <c r="IZ1046" s="93"/>
      <c r="JA1046" s="93"/>
      <c r="JB1046" s="93"/>
      <c r="JC1046" s="93"/>
      <c r="JD1046" s="93"/>
      <c r="JE1046" s="93"/>
      <c r="JF1046" s="93"/>
      <c r="JG1046" s="93"/>
      <c r="JH1046" s="93"/>
      <c r="JI1046" s="93"/>
      <c r="JJ1046" s="93"/>
      <c r="JK1046" s="93"/>
      <c r="JL1046" s="93"/>
      <c r="JM1046" s="93"/>
      <c r="JN1046" s="93"/>
      <c r="JO1046" s="93"/>
      <c r="JP1046" s="93"/>
      <c r="JQ1046" s="93"/>
      <c r="JR1046" s="93"/>
      <c r="JS1046" s="93"/>
      <c r="JT1046" s="93"/>
      <c r="JU1046" s="93"/>
      <c r="JV1046" s="93"/>
      <c r="JW1046" s="93"/>
      <c r="JX1046" s="93"/>
      <c r="JY1046" s="93"/>
      <c r="JZ1046" s="93"/>
      <c r="KA1046" s="93"/>
      <c r="KB1046" s="93"/>
      <c r="KC1046" s="93"/>
      <c r="KD1046" s="93"/>
      <c r="KE1046" s="93"/>
      <c r="KF1046" s="93"/>
      <c r="KG1046" s="93"/>
      <c r="KH1046" s="93"/>
      <c r="KI1046" s="93"/>
      <c r="KJ1046" s="93"/>
      <c r="KK1046" s="93"/>
      <c r="KL1046" s="93"/>
      <c r="KM1046" s="93"/>
      <c r="KN1046" s="93"/>
      <c r="KO1046" s="93"/>
      <c r="KP1046" s="93"/>
      <c r="KQ1046" s="93"/>
      <c r="KR1046" s="93"/>
      <c r="KS1046" s="93"/>
      <c r="KT1046" s="93"/>
      <c r="KU1046" s="93"/>
      <c r="KV1046" s="93"/>
      <c r="KW1046" s="93"/>
      <c r="KX1046" s="93"/>
      <c r="KY1046" s="93"/>
      <c r="KZ1046" s="93"/>
      <c r="LA1046" s="93"/>
      <c r="LB1046" s="93"/>
      <c r="LC1046" s="93"/>
      <c r="LD1046" s="93"/>
      <c r="LE1046" s="93"/>
      <c r="LF1046" s="93"/>
      <c r="LG1046" s="93"/>
      <c r="LH1046" s="93"/>
      <c r="LI1046" s="93"/>
      <c r="LJ1046" s="93"/>
      <c r="LK1046" s="93"/>
      <c r="LL1046" s="93"/>
      <c r="LM1046" s="93"/>
      <c r="LN1046" s="93"/>
      <c r="LO1046" s="93"/>
      <c r="LP1046" s="93"/>
      <c r="LQ1046" s="93"/>
      <c r="LR1046" s="93"/>
      <c r="LS1046" s="93"/>
      <c r="LT1046" s="93"/>
      <c r="LU1046" s="93"/>
      <c r="LV1046" s="93"/>
      <c r="LW1046" s="93"/>
      <c r="LX1046" s="93"/>
      <c r="LY1046" s="93"/>
      <c r="LZ1046" s="93"/>
      <c r="MA1046" s="93"/>
      <c r="MB1046" s="93"/>
      <c r="MC1046" s="93"/>
      <c r="MD1046" s="93"/>
      <c r="ME1046" s="93"/>
      <c r="MF1046" s="93"/>
      <c r="MG1046" s="93"/>
      <c r="MH1046" s="93"/>
      <c r="MI1046" s="93"/>
      <c r="MJ1046" s="93"/>
      <c r="MK1046" s="93"/>
      <c r="ML1046" s="93"/>
      <c r="MM1046" s="93"/>
      <c r="MN1046" s="93"/>
      <c r="MO1046" s="93"/>
      <c r="MP1046" s="93"/>
      <c r="MQ1046" s="93"/>
      <c r="MR1046" s="93"/>
      <c r="MS1046" s="93"/>
      <c r="MT1046" s="93"/>
      <c r="MU1046" s="93"/>
      <c r="MV1046" s="93"/>
      <c r="MW1046" s="93"/>
      <c r="MX1046" s="93"/>
      <c r="MY1046" s="93"/>
      <c r="MZ1046" s="93"/>
      <c r="NA1046" s="93"/>
      <c r="NB1046" s="93"/>
      <c r="NC1046" s="93"/>
      <c r="ND1046" s="93"/>
      <c r="NE1046" s="93"/>
      <c r="NF1046" s="93"/>
      <c r="NG1046" s="93"/>
      <c r="NH1046" s="93"/>
      <c r="NI1046" s="93"/>
      <c r="NJ1046" s="93"/>
      <c r="NK1046" s="93"/>
      <c r="NL1046" s="93"/>
      <c r="NM1046" s="93"/>
      <c r="NN1046" s="93"/>
      <c r="NO1046" s="93"/>
      <c r="NP1046" s="93"/>
      <c r="NQ1046" s="93"/>
      <c r="NR1046" s="93"/>
      <c r="NS1046" s="93"/>
      <c r="NT1046" s="93"/>
      <c r="NU1046" s="93"/>
      <c r="NV1046" s="93"/>
      <c r="NW1046" s="93"/>
      <c r="NX1046" s="93"/>
      <c r="NY1046" s="93"/>
      <c r="NZ1046" s="93"/>
      <c r="OA1046" s="93"/>
      <c r="OB1046" s="93"/>
      <c r="OC1046" s="93"/>
      <c r="OD1046" s="93"/>
      <c r="OE1046" s="93"/>
      <c r="OF1046" s="93"/>
      <c r="OG1046" s="93"/>
      <c r="OH1046" s="93"/>
      <c r="OI1046" s="93"/>
      <c r="OJ1046" s="93"/>
      <c r="OK1046" s="93"/>
      <c r="OL1046" s="93"/>
      <c r="OM1046" s="93"/>
      <c r="ON1046" s="93"/>
      <c r="OO1046" s="93"/>
      <c r="OP1046" s="93"/>
      <c r="OQ1046" s="93"/>
      <c r="OR1046" s="93"/>
      <c r="OS1046" s="93"/>
      <c r="OT1046" s="93"/>
      <c r="OU1046" s="93"/>
      <c r="OV1046" s="93"/>
      <c r="OW1046" s="93"/>
      <c r="OX1046" s="93"/>
      <c r="OY1046" s="93"/>
      <c r="OZ1046" s="93"/>
      <c r="PA1046" s="93"/>
      <c r="PB1046" s="93"/>
      <c r="PC1046" s="93"/>
      <c r="PD1046" s="93"/>
      <c r="PE1046" s="93"/>
      <c r="PF1046" s="93"/>
      <c r="PG1046" s="93"/>
      <c r="PH1046" s="93"/>
      <c r="PI1046" s="93"/>
      <c r="PJ1046" s="93"/>
      <c r="PK1046" s="93"/>
      <c r="PL1046" s="93"/>
      <c r="PM1046" s="93"/>
      <c r="PN1046" s="93"/>
      <c r="PO1046" s="93"/>
      <c r="PP1046" s="93"/>
      <c r="PQ1046" s="93"/>
      <c r="PR1046" s="93"/>
      <c r="PS1046" s="93"/>
      <c r="PT1046" s="93"/>
      <c r="PU1046" s="93"/>
      <c r="PV1046" s="93"/>
      <c r="PW1046" s="93"/>
      <c r="PX1046" s="93"/>
      <c r="PY1046" s="93"/>
      <c r="PZ1046" s="93"/>
      <c r="QA1046" s="93"/>
      <c r="QB1046" s="93"/>
      <c r="QC1046" s="93"/>
      <c r="QD1046" s="93"/>
      <c r="QE1046" s="93"/>
      <c r="QF1046" s="93"/>
      <c r="QG1046" s="93"/>
      <c r="QH1046" s="93"/>
      <c r="QI1046" s="93"/>
      <c r="QJ1046" s="93"/>
      <c r="QK1046" s="93"/>
      <c r="QL1046" s="93"/>
      <c r="QM1046" s="93"/>
      <c r="QN1046" s="93"/>
      <c r="QO1046" s="93"/>
      <c r="QP1046" s="93"/>
      <c r="QQ1046" s="93"/>
      <c r="QR1046" s="93"/>
      <c r="QS1046" s="93"/>
      <c r="QT1046" s="93"/>
      <c r="QU1046" s="93"/>
      <c r="QV1046" s="93"/>
      <c r="QW1046" s="93"/>
      <c r="QX1046" s="93"/>
      <c r="QY1046" s="93"/>
      <c r="QZ1046" s="93"/>
      <c r="RA1046" s="93"/>
      <c r="RB1046" s="93"/>
      <c r="RC1046" s="93"/>
      <c r="RD1046" s="93"/>
      <c r="RE1046" s="93"/>
      <c r="RF1046" s="93"/>
      <c r="RG1046" s="93"/>
      <c r="RH1046" s="93"/>
      <c r="RI1046" s="93"/>
      <c r="RJ1046" s="93"/>
      <c r="RK1046" s="93"/>
      <c r="RL1046" s="93"/>
      <c r="RM1046" s="93"/>
      <c r="RN1046" s="93"/>
      <c r="RO1046" s="93"/>
      <c r="RP1046" s="93"/>
      <c r="RQ1046" s="93"/>
      <c r="RR1046" s="93"/>
      <c r="RS1046" s="93"/>
      <c r="RT1046" s="93"/>
      <c r="RU1046" s="93"/>
      <c r="RV1046" s="93"/>
      <c r="RW1046" s="93"/>
      <c r="RX1046" s="93"/>
      <c r="RY1046" s="93"/>
      <c r="RZ1046" s="93"/>
      <c r="SA1046" s="93"/>
      <c r="SB1046" s="93"/>
      <c r="SC1046" s="93"/>
      <c r="SD1046" s="93"/>
      <c r="SE1046" s="93"/>
      <c r="SF1046" s="93"/>
      <c r="SG1046" s="93"/>
      <c r="SH1046" s="93"/>
      <c r="SI1046" s="93"/>
      <c r="SJ1046" s="93"/>
      <c r="SK1046" s="93"/>
      <c r="SL1046" s="93"/>
      <c r="SM1046" s="93"/>
      <c r="SN1046" s="93"/>
      <c r="SO1046" s="93"/>
      <c r="SP1046" s="93"/>
      <c r="SQ1046" s="93"/>
      <c r="SR1046" s="93"/>
      <c r="SS1046" s="93"/>
      <c r="ST1046" s="93"/>
      <c r="SU1046" s="93"/>
      <c r="SV1046" s="93"/>
      <c r="SW1046" s="93"/>
      <c r="SX1046" s="93"/>
      <c r="SY1046" s="93"/>
      <c r="SZ1046" s="93"/>
      <c r="TA1046" s="93"/>
      <c r="TB1046" s="93"/>
      <c r="TC1046" s="93"/>
      <c r="TD1046" s="93"/>
      <c r="TE1046" s="93"/>
      <c r="TF1046" s="93"/>
      <c r="TG1046" s="93"/>
      <c r="TH1046" s="93"/>
      <c r="TI1046" s="93"/>
      <c r="TJ1046" s="93"/>
      <c r="TK1046" s="93"/>
      <c r="TL1046" s="93"/>
      <c r="TM1046" s="93"/>
      <c r="TN1046" s="93"/>
      <c r="TO1046" s="93"/>
      <c r="TP1046" s="93"/>
      <c r="TQ1046" s="93"/>
      <c r="TR1046" s="93"/>
      <c r="TS1046" s="93"/>
      <c r="TT1046" s="93"/>
      <c r="TU1046" s="93"/>
      <c r="TV1046" s="93"/>
      <c r="TW1046" s="93"/>
      <c r="TX1046" s="93"/>
      <c r="TY1046" s="93"/>
      <c r="TZ1046" s="93"/>
      <c r="UA1046" s="93"/>
      <c r="UB1046" s="93"/>
      <c r="UC1046" s="93"/>
      <c r="UD1046" s="93"/>
      <c r="UE1046" s="93"/>
      <c r="UF1046" s="93"/>
      <c r="UG1046" s="93"/>
      <c r="UH1046" s="93"/>
      <c r="UI1046" s="93"/>
      <c r="UJ1046" s="93"/>
      <c r="UK1046" s="93"/>
      <c r="UL1046" s="93"/>
      <c r="UM1046" s="93"/>
      <c r="UN1046" s="93"/>
      <c r="UO1046" s="93"/>
      <c r="UP1046" s="93"/>
      <c r="UQ1046" s="93"/>
      <c r="UR1046" s="93"/>
      <c r="US1046" s="93"/>
      <c r="UT1046" s="93"/>
      <c r="UU1046" s="93"/>
      <c r="UV1046" s="93"/>
      <c r="UW1046" s="93"/>
      <c r="UX1046" s="93"/>
      <c r="UY1046" s="93"/>
      <c r="UZ1046" s="93"/>
      <c r="VA1046" s="93"/>
      <c r="VB1046" s="93"/>
      <c r="VC1046" s="93"/>
      <c r="VD1046" s="93"/>
      <c r="VE1046" s="93"/>
      <c r="VF1046" s="93"/>
      <c r="VG1046" s="93"/>
      <c r="VH1046" s="93"/>
      <c r="VI1046" s="93"/>
      <c r="VJ1046" s="93"/>
      <c r="VK1046" s="93"/>
      <c r="VL1046" s="93"/>
      <c r="VM1046" s="93"/>
      <c r="VN1046" s="93"/>
      <c r="VO1046" s="93"/>
      <c r="VP1046" s="93"/>
      <c r="VQ1046" s="93"/>
      <c r="VR1046" s="93"/>
      <c r="VS1046" s="93"/>
      <c r="VT1046" s="93"/>
      <c r="VU1046" s="93"/>
      <c r="VV1046" s="93"/>
      <c r="VW1046" s="93"/>
      <c r="VX1046" s="93"/>
      <c r="VY1046" s="93"/>
      <c r="VZ1046" s="93"/>
      <c r="WA1046" s="93"/>
      <c r="WB1046" s="93"/>
      <c r="WC1046" s="93"/>
      <c r="WD1046" s="93"/>
      <c r="WE1046" s="93"/>
      <c r="WF1046" s="93"/>
      <c r="WG1046" s="93"/>
      <c r="WH1046" s="93"/>
      <c r="WI1046" s="93"/>
      <c r="WJ1046" s="93"/>
      <c r="WK1046" s="93"/>
      <c r="WL1046" s="93"/>
      <c r="WM1046" s="93"/>
      <c r="WN1046" s="93"/>
      <c r="WO1046" s="93"/>
      <c r="WP1046" s="93"/>
      <c r="WQ1046" s="93"/>
      <c r="WR1046" s="93"/>
      <c r="WS1046" s="93"/>
      <c r="WT1046" s="93"/>
      <c r="WU1046" s="93"/>
      <c r="WV1046" s="93"/>
      <c r="WW1046" s="93"/>
      <c r="WX1046" s="93"/>
      <c r="WY1046" s="93"/>
      <c r="WZ1046" s="93"/>
      <c r="XA1046" s="93"/>
      <c r="XB1046" s="93"/>
      <c r="XC1046" s="93"/>
      <c r="XD1046" s="93"/>
      <c r="XE1046" s="93"/>
      <c r="XF1046" s="93"/>
      <c r="XG1046" s="93"/>
      <c r="XH1046" s="93"/>
      <c r="XI1046" s="93"/>
      <c r="XJ1046" s="93"/>
      <c r="XK1046" s="93"/>
      <c r="XL1046" s="93"/>
      <c r="XM1046" s="93"/>
      <c r="XN1046" s="93"/>
      <c r="XO1046" s="93"/>
      <c r="XP1046" s="93"/>
      <c r="XQ1046" s="93"/>
      <c r="XR1046" s="93"/>
      <c r="XS1046" s="93"/>
      <c r="XT1046" s="93"/>
      <c r="XU1046" s="93"/>
      <c r="XV1046" s="93"/>
      <c r="XW1046" s="93"/>
      <c r="XX1046" s="93"/>
      <c r="XY1046" s="93"/>
      <c r="XZ1046" s="93"/>
      <c r="YA1046" s="93"/>
      <c r="YB1046" s="93"/>
      <c r="YC1046" s="93"/>
      <c r="YD1046" s="93"/>
      <c r="YE1046" s="93"/>
      <c r="YF1046" s="93"/>
      <c r="YG1046" s="93"/>
      <c r="YH1046" s="93"/>
      <c r="YI1046" s="93"/>
      <c r="YJ1046" s="93"/>
      <c r="YK1046" s="93"/>
      <c r="YL1046" s="93"/>
      <c r="YM1046" s="93"/>
      <c r="YN1046" s="93"/>
      <c r="YO1046" s="93"/>
      <c r="YP1046" s="93"/>
      <c r="YQ1046" s="93"/>
      <c r="YR1046" s="93"/>
      <c r="YS1046" s="93"/>
      <c r="YT1046" s="93"/>
      <c r="YU1046" s="93"/>
      <c r="YV1046" s="93"/>
      <c r="YW1046" s="93"/>
      <c r="YX1046" s="93"/>
      <c r="YY1046" s="93"/>
      <c r="YZ1046" s="93"/>
      <c r="ZA1046" s="93"/>
      <c r="ZB1046" s="93"/>
      <c r="ZC1046" s="93"/>
      <c r="ZD1046" s="93"/>
      <c r="ZE1046" s="93"/>
      <c r="ZF1046" s="93"/>
      <c r="ZG1046" s="93"/>
      <c r="ZH1046" s="93"/>
      <c r="ZI1046" s="93"/>
      <c r="ZJ1046" s="93"/>
      <c r="ZK1046" s="93"/>
      <c r="ZL1046" s="93"/>
      <c r="ZM1046" s="93"/>
      <c r="ZN1046" s="93"/>
      <c r="ZO1046" s="93"/>
      <c r="ZP1046" s="93"/>
      <c r="ZQ1046" s="93"/>
      <c r="ZR1046" s="93"/>
      <c r="ZS1046" s="93"/>
      <c r="ZT1046" s="93"/>
      <c r="ZU1046" s="93"/>
      <c r="ZV1046" s="93"/>
      <c r="ZW1046" s="93"/>
      <c r="ZX1046" s="93"/>
      <c r="ZY1046" s="93"/>
      <c r="ZZ1046" s="93"/>
      <c r="AAA1046" s="93"/>
      <c r="AAB1046" s="93"/>
      <c r="AAC1046" s="93"/>
      <c r="AAD1046" s="93"/>
      <c r="AAE1046" s="93"/>
      <c r="AAF1046" s="93"/>
      <c r="AAG1046" s="93"/>
      <c r="AAH1046" s="93"/>
      <c r="AAI1046" s="93"/>
      <c r="AAJ1046" s="93"/>
      <c r="AAK1046" s="93"/>
      <c r="AAL1046" s="93"/>
      <c r="AAM1046" s="93"/>
      <c r="AAN1046" s="93"/>
      <c r="AAO1046" s="93"/>
      <c r="AAP1046" s="93"/>
      <c r="AAQ1046" s="93"/>
      <c r="AAR1046" s="93"/>
      <c r="AAS1046" s="93"/>
      <c r="AAT1046" s="93"/>
      <c r="AAU1046" s="93"/>
      <c r="AAV1046" s="93"/>
      <c r="AAW1046" s="93"/>
      <c r="AAX1046" s="93"/>
      <c r="AAY1046" s="93"/>
      <c r="AAZ1046" s="93"/>
      <c r="ABA1046" s="93"/>
      <c r="ABB1046" s="93"/>
      <c r="ABC1046" s="93"/>
      <c r="ABD1046" s="93"/>
      <c r="ABE1046" s="93"/>
      <c r="ABF1046" s="93"/>
      <c r="ABG1046" s="93"/>
      <c r="ABH1046" s="93"/>
      <c r="ABI1046" s="93"/>
      <c r="ABJ1046" s="93"/>
      <c r="ABK1046" s="93"/>
      <c r="ABL1046" s="93"/>
      <c r="ABM1046" s="93"/>
      <c r="ABN1046" s="93"/>
      <c r="ABO1046" s="93"/>
      <c r="ABP1046" s="93"/>
      <c r="ABQ1046" s="93"/>
      <c r="ABR1046" s="93"/>
      <c r="ABS1046" s="93"/>
      <c r="ABT1046" s="93"/>
      <c r="ABU1046" s="93"/>
      <c r="ABV1046" s="93"/>
      <c r="ABW1046" s="93"/>
      <c r="ABX1046" s="93"/>
      <c r="ABY1046" s="93"/>
      <c r="ABZ1046" s="93"/>
      <c r="ACA1046" s="93"/>
      <c r="ACB1046" s="93"/>
      <c r="ACC1046" s="93"/>
      <c r="ACD1046" s="93"/>
      <c r="ACE1046" s="93"/>
      <c r="ACF1046" s="93"/>
      <c r="ACG1046" s="93"/>
      <c r="ACH1046" s="93"/>
      <c r="ACI1046" s="93"/>
      <c r="ACJ1046" s="93"/>
      <c r="ACK1046" s="93"/>
      <c r="ACL1046" s="93"/>
      <c r="ACM1046" s="93"/>
      <c r="ACN1046" s="93"/>
      <c r="ACO1046" s="93"/>
      <c r="ACP1046" s="93"/>
      <c r="ACQ1046" s="93"/>
      <c r="ACR1046" s="93"/>
      <c r="ACS1046" s="93"/>
      <c r="ACT1046" s="93"/>
      <c r="ACU1046" s="93"/>
      <c r="ACV1046" s="93"/>
      <c r="ACW1046" s="93"/>
      <c r="ACX1046" s="93"/>
      <c r="ACY1046" s="93"/>
      <c r="ACZ1046" s="93"/>
      <c r="ADA1046" s="93"/>
      <c r="ADB1046" s="93"/>
      <c r="ADC1046" s="93"/>
      <c r="ADD1046" s="93"/>
      <c r="ADE1046" s="93"/>
      <c r="ADF1046" s="93"/>
      <c r="ADG1046" s="93"/>
      <c r="ADH1046" s="93"/>
      <c r="ADI1046" s="93"/>
      <c r="ADJ1046" s="93"/>
      <c r="ADK1046" s="93"/>
      <c r="ADL1046" s="93"/>
      <c r="ADM1046" s="93"/>
      <c r="ADN1046" s="93"/>
      <c r="ADO1046" s="93"/>
      <c r="ADP1046" s="93"/>
      <c r="ADQ1046" s="93"/>
      <c r="ADR1046" s="93"/>
      <c r="ADS1046" s="93"/>
      <c r="ADT1046" s="93"/>
      <c r="ADU1046" s="93"/>
      <c r="ADV1046" s="93"/>
      <c r="ADW1046" s="93"/>
      <c r="ADX1046" s="93"/>
      <c r="ADY1046" s="93"/>
      <c r="ADZ1046" s="93"/>
      <c r="AEA1046" s="93"/>
      <c r="AEB1046" s="93"/>
      <c r="AEC1046" s="93"/>
      <c r="AED1046" s="93"/>
      <c r="AEE1046" s="93"/>
      <c r="AEF1046" s="93"/>
      <c r="AEG1046" s="93"/>
      <c r="AEH1046" s="93"/>
    </row>
    <row r="1047" spans="1:814" s="93" customFormat="1" hidden="1" x14ac:dyDescent="0.25">
      <c r="B1047" s="92">
        <v>45428</v>
      </c>
      <c r="C1047" s="93" t="s">
        <v>63</v>
      </c>
      <c r="D1047" s="93" t="s">
        <v>0</v>
      </c>
      <c r="E1047" s="93" t="s">
        <v>14</v>
      </c>
      <c r="F1047" s="94" t="s">
        <v>48</v>
      </c>
      <c r="G1047" s="93" t="s">
        <v>49</v>
      </c>
      <c r="H1047" s="94" t="s">
        <v>50</v>
      </c>
      <c r="I1047" s="94" t="s">
        <v>487</v>
      </c>
      <c r="J1047" s="95">
        <v>19</v>
      </c>
      <c r="K1047" s="97">
        <v>14.583333333333334</v>
      </c>
      <c r="L1047" s="98">
        <f t="shared" si="65"/>
        <v>277.08333333333337</v>
      </c>
      <c r="M1047" s="106" t="s">
        <v>527</v>
      </c>
      <c r="N1047" s="93" t="s">
        <v>641</v>
      </c>
    </row>
    <row r="1048" spans="1:814" s="93" customFormat="1" hidden="1" x14ac:dyDescent="0.25">
      <c r="B1048" s="92">
        <v>45428</v>
      </c>
      <c r="C1048" s="93" t="s">
        <v>63</v>
      </c>
      <c r="D1048" s="93" t="s">
        <v>0</v>
      </c>
      <c r="E1048" s="93" t="s">
        <v>14</v>
      </c>
      <c r="F1048" s="94" t="s">
        <v>48</v>
      </c>
      <c r="G1048" s="93" t="s">
        <v>49</v>
      </c>
      <c r="H1048" s="94" t="s">
        <v>50</v>
      </c>
      <c r="I1048" s="94" t="s">
        <v>486</v>
      </c>
      <c r="J1048" s="95">
        <v>1</v>
      </c>
      <c r="K1048" s="97">
        <v>14.583333333333334</v>
      </c>
      <c r="L1048" s="98">
        <f t="shared" si="65"/>
        <v>14.583333333333334</v>
      </c>
      <c r="M1048" s="106" t="s">
        <v>527</v>
      </c>
      <c r="N1048" s="93" t="s">
        <v>641</v>
      </c>
    </row>
    <row r="1049" spans="1:814" s="93" customFormat="1" hidden="1" x14ac:dyDescent="0.25">
      <c r="B1049" s="92">
        <v>45428</v>
      </c>
      <c r="C1049" s="93" t="s">
        <v>63</v>
      </c>
      <c r="D1049" s="93" t="s">
        <v>0</v>
      </c>
      <c r="E1049" s="93" t="s">
        <v>14</v>
      </c>
      <c r="F1049" s="94" t="s">
        <v>54</v>
      </c>
      <c r="G1049" s="93" t="s">
        <v>55</v>
      </c>
      <c r="H1049" s="94" t="s">
        <v>56</v>
      </c>
      <c r="I1049" s="94" t="s">
        <v>488</v>
      </c>
      <c r="J1049" s="95">
        <v>50</v>
      </c>
      <c r="K1049" s="97">
        <v>18.75</v>
      </c>
      <c r="L1049" s="96">
        <f t="shared" si="65"/>
        <v>937.5</v>
      </c>
      <c r="M1049" s="106" t="s">
        <v>527</v>
      </c>
      <c r="N1049" s="93" t="s">
        <v>641</v>
      </c>
      <c r="O1049" s="100"/>
    </row>
    <row r="1050" spans="1:814" s="93" customFormat="1" hidden="1" x14ac:dyDescent="0.25">
      <c r="B1050" s="92">
        <v>45428</v>
      </c>
      <c r="C1050" s="93" t="s">
        <v>63</v>
      </c>
      <c r="D1050" s="93" t="s">
        <v>0</v>
      </c>
      <c r="E1050" s="93" t="s">
        <v>14</v>
      </c>
      <c r="F1050" s="94" t="s">
        <v>58</v>
      </c>
      <c r="G1050" s="93" t="s">
        <v>59</v>
      </c>
      <c r="H1050" s="94" t="s">
        <v>60</v>
      </c>
      <c r="I1050" s="94" t="s">
        <v>489</v>
      </c>
      <c r="J1050" s="95">
        <f>10+10</f>
        <v>20</v>
      </c>
      <c r="K1050" s="97">
        <v>18.75</v>
      </c>
      <c r="L1050" s="98">
        <f t="shared" si="65"/>
        <v>375</v>
      </c>
      <c r="M1050" s="106" t="s">
        <v>527</v>
      </c>
      <c r="N1050" s="93" t="s">
        <v>641</v>
      </c>
    </row>
    <row r="1051" spans="1:814" s="93" customFormat="1" hidden="1" x14ac:dyDescent="0.25">
      <c r="B1051" s="92">
        <v>45428</v>
      </c>
      <c r="C1051" s="93" t="s">
        <v>63</v>
      </c>
      <c r="D1051" s="93" t="s">
        <v>4</v>
      </c>
      <c r="E1051" s="93" t="s">
        <v>14</v>
      </c>
      <c r="F1051" s="94">
        <v>3318225</v>
      </c>
      <c r="G1051" s="93" t="s">
        <v>148</v>
      </c>
      <c r="H1051" s="94" t="s">
        <v>148</v>
      </c>
      <c r="I1051" s="94" t="s">
        <v>138</v>
      </c>
      <c r="J1051" s="95">
        <v>4</v>
      </c>
      <c r="K1051" s="97">
        <v>52.083333333333336</v>
      </c>
      <c r="L1051" s="99">
        <f t="shared" si="65"/>
        <v>208.33333333333334</v>
      </c>
      <c r="M1051" s="106" t="s">
        <v>527</v>
      </c>
      <c r="N1051" s="93" t="s">
        <v>641</v>
      </c>
    </row>
    <row r="1052" spans="1:814" hidden="1" x14ac:dyDescent="0.25">
      <c r="A1052" s="93"/>
      <c r="B1052" s="92">
        <v>45428</v>
      </c>
      <c r="C1052" s="93" t="s">
        <v>63</v>
      </c>
      <c r="D1052" s="93" t="s">
        <v>0</v>
      </c>
      <c r="E1052" s="93" t="s">
        <v>14</v>
      </c>
      <c r="F1052" s="94" t="s">
        <v>39</v>
      </c>
      <c r="G1052" s="93" t="s">
        <v>40</v>
      </c>
      <c r="H1052" s="94" t="s">
        <v>41</v>
      </c>
      <c r="I1052" s="94" t="s">
        <v>485</v>
      </c>
      <c r="J1052" s="95">
        <f>25+25</f>
        <v>50</v>
      </c>
      <c r="K1052" s="97">
        <v>14.583333333333334</v>
      </c>
      <c r="L1052" s="98">
        <f>+J1052*K1052</f>
        <v>729.16666666666674</v>
      </c>
      <c r="M1052" s="106" t="s">
        <v>527</v>
      </c>
      <c r="N1052" s="93" t="s">
        <v>641</v>
      </c>
      <c r="O1052" s="93"/>
      <c r="P1052" s="93"/>
      <c r="Q1052" s="93"/>
      <c r="R1052" s="93"/>
      <c r="S1052" s="93"/>
      <c r="T1052" s="93"/>
      <c r="U1052" s="93"/>
      <c r="V1052" s="93"/>
      <c r="W1052" s="93"/>
      <c r="X1052" s="93"/>
      <c r="Y1052" s="93"/>
      <c r="Z1052" s="93"/>
      <c r="AA1052" s="93"/>
      <c r="AB1052" s="93"/>
      <c r="AC1052" s="93"/>
      <c r="AD1052" s="93"/>
      <c r="AE1052" s="93"/>
      <c r="AF1052" s="93"/>
      <c r="AG1052" s="93"/>
      <c r="AH1052" s="93"/>
      <c r="AI1052" s="93"/>
      <c r="AJ1052" s="93"/>
      <c r="AK1052" s="93"/>
      <c r="AL1052" s="93"/>
      <c r="AM1052" s="93"/>
      <c r="AN1052" s="93"/>
      <c r="AO1052" s="93"/>
      <c r="AP1052" s="93"/>
      <c r="AQ1052" s="93"/>
      <c r="AR1052" s="93"/>
      <c r="AS1052" s="93"/>
      <c r="AT1052" s="93"/>
      <c r="AU1052" s="93"/>
      <c r="AV1052" s="93"/>
      <c r="AW1052" s="93"/>
      <c r="AX1052" s="93"/>
      <c r="AY1052" s="93"/>
      <c r="AZ1052" s="93"/>
      <c r="BA1052" s="93"/>
      <c r="BB1052" s="93"/>
      <c r="BC1052" s="93"/>
      <c r="BD1052" s="93"/>
      <c r="BE1052" s="93"/>
      <c r="BF1052" s="93"/>
      <c r="BG1052" s="93"/>
      <c r="BH1052" s="93"/>
      <c r="BI1052" s="93"/>
      <c r="BJ1052" s="93"/>
      <c r="BK1052" s="93"/>
      <c r="BL1052" s="93"/>
      <c r="BM1052" s="93"/>
      <c r="BN1052" s="93"/>
      <c r="BO1052" s="93"/>
      <c r="BP1052" s="93"/>
      <c r="BQ1052" s="93"/>
      <c r="BR1052" s="93"/>
      <c r="BS1052" s="93"/>
      <c r="BT1052" s="93"/>
      <c r="BU1052" s="93"/>
      <c r="BV1052" s="93"/>
      <c r="BW1052" s="93"/>
      <c r="BX1052" s="93"/>
      <c r="BY1052" s="93"/>
      <c r="BZ1052" s="93"/>
      <c r="CA1052" s="93"/>
      <c r="CB1052" s="93"/>
      <c r="CC1052" s="93"/>
      <c r="CD1052" s="93"/>
      <c r="CE1052" s="93"/>
      <c r="CF1052" s="93"/>
      <c r="CG1052" s="93"/>
      <c r="CH1052" s="93"/>
      <c r="CI1052" s="93"/>
      <c r="CJ1052" s="93"/>
      <c r="CK1052" s="93"/>
      <c r="CL1052" s="93"/>
      <c r="CM1052" s="93"/>
      <c r="CN1052" s="93"/>
      <c r="CO1052" s="93"/>
      <c r="CP1052" s="93"/>
      <c r="CQ1052" s="93"/>
      <c r="CR1052" s="93"/>
      <c r="CS1052" s="93"/>
      <c r="CT1052" s="93"/>
      <c r="CU1052" s="93"/>
      <c r="CV1052" s="93"/>
      <c r="CW1052" s="93"/>
      <c r="CX1052" s="93"/>
      <c r="CY1052" s="93"/>
      <c r="CZ1052" s="93"/>
      <c r="DA1052" s="93"/>
      <c r="DB1052" s="93"/>
      <c r="DC1052" s="93"/>
      <c r="DD1052" s="93"/>
      <c r="DE1052" s="93"/>
      <c r="DF1052" s="93"/>
      <c r="DG1052" s="93"/>
      <c r="DH1052" s="93"/>
      <c r="DI1052" s="93"/>
      <c r="DJ1052" s="93"/>
      <c r="DK1052" s="93"/>
      <c r="DL1052" s="93"/>
      <c r="DM1052" s="93"/>
      <c r="DN1052" s="93"/>
      <c r="DO1052" s="93"/>
      <c r="DP1052" s="93"/>
      <c r="DQ1052" s="93"/>
      <c r="DR1052" s="93"/>
      <c r="DS1052" s="93"/>
      <c r="DT1052" s="93"/>
      <c r="DU1052" s="93"/>
      <c r="DV1052" s="93"/>
      <c r="DW1052" s="93"/>
      <c r="DX1052" s="93"/>
      <c r="DY1052" s="93"/>
      <c r="DZ1052" s="93"/>
      <c r="EA1052" s="93"/>
      <c r="EB1052" s="93"/>
      <c r="EC1052" s="93"/>
      <c r="ED1052" s="93"/>
      <c r="EE1052" s="93"/>
      <c r="EF1052" s="93"/>
      <c r="EG1052" s="93"/>
      <c r="EH1052" s="93"/>
      <c r="EI1052" s="93"/>
      <c r="EJ1052" s="93"/>
      <c r="EK1052" s="93"/>
      <c r="EL1052" s="93"/>
      <c r="EM1052" s="93"/>
      <c r="EN1052" s="93"/>
      <c r="EO1052" s="93"/>
      <c r="EP1052" s="93"/>
      <c r="EQ1052" s="93"/>
      <c r="ER1052" s="93"/>
      <c r="ES1052" s="93"/>
      <c r="ET1052" s="93"/>
      <c r="EU1052" s="93"/>
      <c r="EV1052" s="93"/>
      <c r="EW1052" s="93"/>
      <c r="EX1052" s="93"/>
      <c r="EY1052" s="93"/>
      <c r="EZ1052" s="93"/>
      <c r="FA1052" s="93"/>
      <c r="FB1052" s="93"/>
      <c r="FC1052" s="93"/>
      <c r="FD1052" s="93"/>
      <c r="FE1052" s="93"/>
      <c r="FF1052" s="93"/>
      <c r="FG1052" s="93"/>
      <c r="FH1052" s="93"/>
      <c r="FI1052" s="93"/>
      <c r="FJ1052" s="93"/>
      <c r="FK1052" s="93"/>
      <c r="FL1052" s="93"/>
      <c r="FM1052" s="93"/>
      <c r="FN1052" s="93"/>
      <c r="FO1052" s="93"/>
      <c r="FP1052" s="93"/>
      <c r="FQ1052" s="93"/>
      <c r="FR1052" s="93"/>
      <c r="FS1052" s="93"/>
      <c r="FT1052" s="93"/>
      <c r="FU1052" s="93"/>
      <c r="FV1052" s="93"/>
      <c r="FW1052" s="93"/>
      <c r="FX1052" s="93"/>
      <c r="FY1052" s="93"/>
      <c r="FZ1052" s="93"/>
      <c r="GA1052" s="93"/>
      <c r="GB1052" s="93"/>
      <c r="GC1052" s="93"/>
      <c r="GD1052" s="93"/>
      <c r="GE1052" s="93"/>
      <c r="GF1052" s="93"/>
      <c r="GG1052" s="93"/>
      <c r="GH1052" s="93"/>
      <c r="GI1052" s="93"/>
      <c r="GJ1052" s="93"/>
      <c r="GK1052" s="93"/>
      <c r="GL1052" s="93"/>
      <c r="GM1052" s="93"/>
      <c r="GN1052" s="93"/>
      <c r="GO1052" s="93"/>
      <c r="GP1052" s="93"/>
      <c r="GQ1052" s="93"/>
      <c r="GR1052" s="93"/>
      <c r="GS1052" s="93"/>
      <c r="GT1052" s="93"/>
      <c r="GU1052" s="93"/>
      <c r="GV1052" s="93"/>
      <c r="GW1052" s="93"/>
      <c r="GX1052" s="93"/>
      <c r="GY1052" s="93"/>
      <c r="GZ1052" s="93"/>
      <c r="HA1052" s="93"/>
      <c r="HB1052" s="93"/>
      <c r="HC1052" s="93"/>
      <c r="HD1052" s="93"/>
      <c r="HE1052" s="93"/>
      <c r="HF1052" s="93"/>
      <c r="HG1052" s="93"/>
      <c r="HH1052" s="93"/>
      <c r="HI1052" s="93"/>
      <c r="HJ1052" s="93"/>
      <c r="HK1052" s="93"/>
      <c r="HL1052" s="93"/>
      <c r="HM1052" s="93"/>
      <c r="HN1052" s="93"/>
      <c r="HO1052" s="93"/>
      <c r="HP1052" s="93"/>
      <c r="HQ1052" s="93"/>
      <c r="HR1052" s="93"/>
      <c r="HS1052" s="93"/>
      <c r="HT1052" s="93"/>
      <c r="HU1052" s="93"/>
      <c r="HV1052" s="93"/>
      <c r="HW1052" s="93"/>
      <c r="HX1052" s="93"/>
      <c r="HY1052" s="93"/>
      <c r="HZ1052" s="93"/>
      <c r="IA1052" s="93"/>
      <c r="IB1052" s="93"/>
      <c r="IC1052" s="93"/>
      <c r="ID1052" s="93"/>
      <c r="IE1052" s="93"/>
      <c r="IF1052" s="93"/>
      <c r="IG1052" s="93"/>
      <c r="IH1052" s="93"/>
      <c r="II1052" s="93"/>
      <c r="IJ1052" s="93"/>
      <c r="IK1052" s="93"/>
      <c r="IL1052" s="93"/>
      <c r="IM1052" s="93"/>
      <c r="IN1052" s="93"/>
      <c r="IO1052" s="93"/>
      <c r="IP1052" s="93"/>
      <c r="IQ1052" s="93"/>
      <c r="IR1052" s="93"/>
      <c r="IS1052" s="93"/>
      <c r="IT1052" s="93"/>
      <c r="IU1052" s="93"/>
      <c r="IV1052" s="93"/>
      <c r="IW1052" s="93"/>
      <c r="IX1052" s="93"/>
      <c r="IY1052" s="93"/>
      <c r="IZ1052" s="93"/>
      <c r="JA1052" s="93"/>
      <c r="JB1052" s="93"/>
      <c r="JC1052" s="93"/>
      <c r="JD1052" s="93"/>
      <c r="JE1052" s="93"/>
      <c r="JF1052" s="93"/>
      <c r="JG1052" s="93"/>
      <c r="JH1052" s="93"/>
      <c r="JI1052" s="93"/>
      <c r="JJ1052" s="93"/>
      <c r="JK1052" s="93"/>
      <c r="JL1052" s="93"/>
      <c r="JM1052" s="93"/>
      <c r="JN1052" s="93"/>
      <c r="JO1052" s="93"/>
      <c r="JP1052" s="93"/>
      <c r="JQ1052" s="93"/>
      <c r="JR1052" s="93"/>
      <c r="JS1052" s="93"/>
      <c r="JT1052" s="93"/>
      <c r="JU1052" s="93"/>
      <c r="JV1052" s="93"/>
      <c r="JW1052" s="93"/>
      <c r="JX1052" s="93"/>
      <c r="JY1052" s="93"/>
      <c r="JZ1052" s="93"/>
      <c r="KA1052" s="93"/>
      <c r="KB1052" s="93"/>
      <c r="KC1052" s="93"/>
      <c r="KD1052" s="93"/>
      <c r="KE1052" s="93"/>
      <c r="KF1052" s="93"/>
      <c r="KG1052" s="93"/>
      <c r="KH1052" s="93"/>
      <c r="KI1052" s="93"/>
      <c r="KJ1052" s="93"/>
      <c r="KK1052" s="93"/>
      <c r="KL1052" s="93"/>
      <c r="KM1052" s="93"/>
      <c r="KN1052" s="93"/>
      <c r="KO1052" s="93"/>
      <c r="KP1052" s="93"/>
      <c r="KQ1052" s="93"/>
      <c r="KR1052" s="93"/>
      <c r="KS1052" s="93"/>
      <c r="KT1052" s="93"/>
      <c r="KU1052" s="93"/>
      <c r="KV1052" s="93"/>
      <c r="KW1052" s="93"/>
      <c r="KX1052" s="93"/>
      <c r="KY1052" s="93"/>
      <c r="KZ1052" s="93"/>
      <c r="LA1052" s="93"/>
      <c r="LB1052" s="93"/>
      <c r="LC1052" s="93"/>
      <c r="LD1052" s="93"/>
      <c r="LE1052" s="93"/>
      <c r="LF1052" s="93"/>
      <c r="LG1052" s="93"/>
      <c r="LH1052" s="93"/>
      <c r="LI1052" s="93"/>
      <c r="LJ1052" s="93"/>
      <c r="LK1052" s="93"/>
      <c r="LL1052" s="93"/>
      <c r="LM1052" s="93"/>
      <c r="LN1052" s="93"/>
      <c r="LO1052" s="93"/>
      <c r="LP1052" s="93"/>
      <c r="LQ1052" s="93"/>
      <c r="LR1052" s="93"/>
      <c r="LS1052" s="93"/>
      <c r="LT1052" s="93"/>
      <c r="LU1052" s="93"/>
      <c r="LV1052" s="93"/>
      <c r="LW1052" s="93"/>
      <c r="LX1052" s="93"/>
      <c r="LY1052" s="93"/>
      <c r="LZ1052" s="93"/>
      <c r="MA1052" s="93"/>
      <c r="MB1052" s="93"/>
      <c r="MC1052" s="93"/>
      <c r="MD1052" s="93"/>
      <c r="ME1052" s="93"/>
      <c r="MF1052" s="93"/>
      <c r="MG1052" s="93"/>
      <c r="MH1052" s="93"/>
      <c r="MI1052" s="93"/>
      <c r="MJ1052" s="93"/>
      <c r="MK1052" s="93"/>
      <c r="ML1052" s="93"/>
      <c r="MM1052" s="93"/>
      <c r="MN1052" s="93"/>
      <c r="MO1052" s="93"/>
      <c r="MP1052" s="93"/>
      <c r="MQ1052" s="93"/>
      <c r="MR1052" s="93"/>
      <c r="MS1052" s="93"/>
      <c r="MT1052" s="93"/>
      <c r="MU1052" s="93"/>
      <c r="MV1052" s="93"/>
      <c r="MW1052" s="93"/>
      <c r="MX1052" s="93"/>
      <c r="MY1052" s="93"/>
      <c r="MZ1052" s="93"/>
      <c r="NA1052" s="93"/>
      <c r="NB1052" s="93"/>
      <c r="NC1052" s="93"/>
      <c r="ND1052" s="93"/>
      <c r="NE1052" s="93"/>
      <c r="NF1052" s="93"/>
      <c r="NG1052" s="93"/>
      <c r="NH1052" s="93"/>
      <c r="NI1052" s="93"/>
      <c r="NJ1052" s="93"/>
      <c r="NK1052" s="93"/>
      <c r="NL1052" s="93"/>
      <c r="NM1052" s="93"/>
      <c r="NN1052" s="93"/>
      <c r="NO1052" s="93"/>
      <c r="NP1052" s="93"/>
      <c r="NQ1052" s="93"/>
      <c r="NR1052" s="93"/>
      <c r="NS1052" s="93"/>
      <c r="NT1052" s="93"/>
      <c r="NU1052" s="93"/>
      <c r="NV1052" s="93"/>
      <c r="NW1052" s="93"/>
      <c r="NX1052" s="93"/>
      <c r="NY1052" s="93"/>
      <c r="NZ1052" s="93"/>
      <c r="OA1052" s="93"/>
      <c r="OB1052" s="93"/>
      <c r="OC1052" s="93"/>
      <c r="OD1052" s="93"/>
      <c r="OE1052" s="93"/>
      <c r="OF1052" s="93"/>
      <c r="OG1052" s="93"/>
      <c r="OH1052" s="93"/>
      <c r="OI1052" s="93"/>
      <c r="OJ1052" s="93"/>
      <c r="OK1052" s="93"/>
      <c r="OL1052" s="93"/>
      <c r="OM1052" s="93"/>
      <c r="ON1052" s="93"/>
      <c r="OO1052" s="93"/>
      <c r="OP1052" s="93"/>
      <c r="OQ1052" s="93"/>
      <c r="OR1052" s="93"/>
      <c r="OS1052" s="93"/>
      <c r="OT1052" s="93"/>
      <c r="OU1052" s="93"/>
      <c r="OV1052" s="93"/>
      <c r="OW1052" s="93"/>
      <c r="OX1052" s="93"/>
      <c r="OY1052" s="93"/>
      <c r="OZ1052" s="93"/>
      <c r="PA1052" s="93"/>
      <c r="PB1052" s="93"/>
      <c r="PC1052" s="93"/>
      <c r="PD1052" s="93"/>
      <c r="PE1052" s="93"/>
      <c r="PF1052" s="93"/>
      <c r="PG1052" s="93"/>
      <c r="PH1052" s="93"/>
      <c r="PI1052" s="93"/>
      <c r="PJ1052" s="93"/>
      <c r="PK1052" s="93"/>
      <c r="PL1052" s="93"/>
      <c r="PM1052" s="93"/>
      <c r="PN1052" s="93"/>
      <c r="PO1052" s="93"/>
      <c r="PP1052" s="93"/>
      <c r="PQ1052" s="93"/>
      <c r="PR1052" s="93"/>
      <c r="PS1052" s="93"/>
      <c r="PT1052" s="93"/>
      <c r="PU1052" s="93"/>
      <c r="PV1052" s="93"/>
      <c r="PW1052" s="93"/>
      <c r="PX1052" s="93"/>
      <c r="PY1052" s="93"/>
      <c r="PZ1052" s="93"/>
      <c r="QA1052" s="93"/>
      <c r="QB1052" s="93"/>
      <c r="QC1052" s="93"/>
      <c r="QD1052" s="93"/>
      <c r="QE1052" s="93"/>
      <c r="QF1052" s="93"/>
      <c r="QG1052" s="93"/>
      <c r="QH1052" s="93"/>
      <c r="QI1052" s="93"/>
      <c r="QJ1052" s="93"/>
      <c r="QK1052" s="93"/>
      <c r="QL1052" s="93"/>
      <c r="QM1052" s="93"/>
      <c r="QN1052" s="93"/>
      <c r="QO1052" s="93"/>
      <c r="QP1052" s="93"/>
      <c r="QQ1052" s="93"/>
      <c r="QR1052" s="93"/>
      <c r="QS1052" s="93"/>
      <c r="QT1052" s="93"/>
      <c r="QU1052" s="93"/>
      <c r="QV1052" s="93"/>
      <c r="QW1052" s="93"/>
      <c r="QX1052" s="93"/>
      <c r="QY1052" s="93"/>
      <c r="QZ1052" s="93"/>
      <c r="RA1052" s="93"/>
      <c r="RB1052" s="93"/>
      <c r="RC1052" s="93"/>
      <c r="RD1052" s="93"/>
      <c r="RE1052" s="93"/>
      <c r="RF1052" s="93"/>
      <c r="RG1052" s="93"/>
      <c r="RH1052" s="93"/>
      <c r="RI1052" s="93"/>
      <c r="RJ1052" s="93"/>
      <c r="RK1052" s="93"/>
      <c r="RL1052" s="93"/>
      <c r="RM1052" s="93"/>
      <c r="RN1052" s="93"/>
      <c r="RO1052" s="93"/>
      <c r="RP1052" s="93"/>
      <c r="RQ1052" s="93"/>
      <c r="RR1052" s="93"/>
      <c r="RS1052" s="93"/>
      <c r="RT1052" s="93"/>
      <c r="RU1052" s="93"/>
      <c r="RV1052" s="93"/>
      <c r="RW1052" s="93"/>
      <c r="RX1052" s="93"/>
      <c r="RY1052" s="93"/>
      <c r="RZ1052" s="93"/>
      <c r="SA1052" s="93"/>
      <c r="SB1052" s="93"/>
      <c r="SC1052" s="93"/>
      <c r="SD1052" s="93"/>
      <c r="SE1052" s="93"/>
      <c r="SF1052" s="93"/>
      <c r="SG1052" s="93"/>
      <c r="SH1052" s="93"/>
      <c r="SI1052" s="93"/>
      <c r="SJ1052" s="93"/>
      <c r="SK1052" s="93"/>
      <c r="SL1052" s="93"/>
      <c r="SM1052" s="93"/>
      <c r="SN1052" s="93"/>
      <c r="SO1052" s="93"/>
      <c r="SP1052" s="93"/>
      <c r="SQ1052" s="93"/>
      <c r="SR1052" s="93"/>
      <c r="SS1052" s="93"/>
      <c r="ST1052" s="93"/>
      <c r="SU1052" s="93"/>
      <c r="SV1052" s="93"/>
      <c r="SW1052" s="93"/>
      <c r="SX1052" s="93"/>
      <c r="SY1052" s="93"/>
      <c r="SZ1052" s="93"/>
      <c r="TA1052" s="93"/>
      <c r="TB1052" s="93"/>
      <c r="TC1052" s="93"/>
      <c r="TD1052" s="93"/>
      <c r="TE1052" s="93"/>
      <c r="TF1052" s="93"/>
      <c r="TG1052" s="93"/>
      <c r="TH1052" s="93"/>
      <c r="TI1052" s="93"/>
      <c r="TJ1052" s="93"/>
      <c r="TK1052" s="93"/>
      <c r="TL1052" s="93"/>
      <c r="TM1052" s="93"/>
      <c r="TN1052" s="93"/>
      <c r="TO1052" s="93"/>
      <c r="TP1052" s="93"/>
      <c r="TQ1052" s="93"/>
      <c r="TR1052" s="93"/>
      <c r="TS1052" s="93"/>
      <c r="TT1052" s="93"/>
      <c r="TU1052" s="93"/>
      <c r="TV1052" s="93"/>
      <c r="TW1052" s="93"/>
      <c r="TX1052" s="93"/>
      <c r="TY1052" s="93"/>
      <c r="TZ1052" s="93"/>
      <c r="UA1052" s="93"/>
      <c r="UB1052" s="93"/>
      <c r="UC1052" s="93"/>
      <c r="UD1052" s="93"/>
      <c r="UE1052" s="93"/>
      <c r="UF1052" s="93"/>
      <c r="UG1052" s="93"/>
      <c r="UH1052" s="93"/>
      <c r="UI1052" s="93"/>
      <c r="UJ1052" s="93"/>
      <c r="UK1052" s="93"/>
      <c r="UL1052" s="93"/>
      <c r="UM1052" s="93"/>
      <c r="UN1052" s="93"/>
      <c r="UO1052" s="93"/>
      <c r="UP1052" s="93"/>
      <c r="UQ1052" s="93"/>
      <c r="UR1052" s="93"/>
      <c r="US1052" s="93"/>
      <c r="UT1052" s="93"/>
      <c r="UU1052" s="93"/>
      <c r="UV1052" s="93"/>
      <c r="UW1052" s="93"/>
      <c r="UX1052" s="93"/>
      <c r="UY1052" s="93"/>
      <c r="UZ1052" s="93"/>
      <c r="VA1052" s="93"/>
      <c r="VB1052" s="93"/>
      <c r="VC1052" s="93"/>
      <c r="VD1052" s="93"/>
      <c r="VE1052" s="93"/>
      <c r="VF1052" s="93"/>
      <c r="VG1052" s="93"/>
      <c r="VH1052" s="93"/>
      <c r="VI1052" s="93"/>
      <c r="VJ1052" s="93"/>
      <c r="VK1052" s="93"/>
      <c r="VL1052" s="93"/>
      <c r="VM1052" s="93"/>
      <c r="VN1052" s="93"/>
      <c r="VO1052" s="93"/>
      <c r="VP1052" s="93"/>
      <c r="VQ1052" s="93"/>
      <c r="VR1052" s="93"/>
      <c r="VS1052" s="93"/>
      <c r="VT1052" s="93"/>
      <c r="VU1052" s="93"/>
      <c r="VV1052" s="93"/>
      <c r="VW1052" s="93"/>
      <c r="VX1052" s="93"/>
      <c r="VY1052" s="93"/>
      <c r="VZ1052" s="93"/>
      <c r="WA1052" s="93"/>
      <c r="WB1052" s="93"/>
      <c r="WC1052" s="93"/>
      <c r="WD1052" s="93"/>
      <c r="WE1052" s="93"/>
      <c r="WF1052" s="93"/>
      <c r="WG1052" s="93"/>
      <c r="WH1052" s="93"/>
      <c r="WI1052" s="93"/>
      <c r="WJ1052" s="93"/>
      <c r="WK1052" s="93"/>
      <c r="WL1052" s="93"/>
      <c r="WM1052" s="93"/>
      <c r="WN1052" s="93"/>
      <c r="WO1052" s="93"/>
      <c r="WP1052" s="93"/>
      <c r="WQ1052" s="93"/>
      <c r="WR1052" s="93"/>
      <c r="WS1052" s="93"/>
      <c r="WT1052" s="93"/>
      <c r="WU1052" s="93"/>
      <c r="WV1052" s="93"/>
      <c r="WW1052" s="93"/>
      <c r="WX1052" s="93"/>
      <c r="WY1052" s="93"/>
      <c r="WZ1052" s="93"/>
      <c r="XA1052" s="93"/>
      <c r="XB1052" s="93"/>
      <c r="XC1052" s="93"/>
      <c r="XD1052" s="93"/>
      <c r="XE1052" s="93"/>
      <c r="XF1052" s="93"/>
      <c r="XG1052" s="93"/>
      <c r="XH1052" s="93"/>
      <c r="XI1052" s="93"/>
      <c r="XJ1052" s="93"/>
      <c r="XK1052" s="93"/>
      <c r="XL1052" s="93"/>
      <c r="XM1052" s="93"/>
      <c r="XN1052" s="93"/>
      <c r="XO1052" s="93"/>
      <c r="XP1052" s="93"/>
      <c r="XQ1052" s="93"/>
      <c r="XR1052" s="93"/>
      <c r="XS1052" s="93"/>
      <c r="XT1052" s="93"/>
      <c r="XU1052" s="93"/>
      <c r="XV1052" s="93"/>
      <c r="XW1052" s="93"/>
      <c r="XX1052" s="93"/>
      <c r="XY1052" s="93"/>
      <c r="XZ1052" s="93"/>
      <c r="YA1052" s="93"/>
      <c r="YB1052" s="93"/>
      <c r="YC1052" s="93"/>
      <c r="YD1052" s="93"/>
      <c r="YE1052" s="93"/>
      <c r="YF1052" s="93"/>
      <c r="YG1052" s="93"/>
      <c r="YH1052" s="93"/>
      <c r="YI1052" s="93"/>
      <c r="YJ1052" s="93"/>
      <c r="YK1052" s="93"/>
      <c r="YL1052" s="93"/>
      <c r="YM1052" s="93"/>
      <c r="YN1052" s="93"/>
      <c r="YO1052" s="93"/>
      <c r="YP1052" s="93"/>
      <c r="YQ1052" s="93"/>
      <c r="YR1052" s="93"/>
      <c r="YS1052" s="93"/>
      <c r="YT1052" s="93"/>
      <c r="YU1052" s="93"/>
      <c r="YV1052" s="93"/>
      <c r="YW1052" s="93"/>
      <c r="YX1052" s="93"/>
      <c r="YY1052" s="93"/>
      <c r="YZ1052" s="93"/>
      <c r="ZA1052" s="93"/>
      <c r="ZB1052" s="93"/>
      <c r="ZC1052" s="93"/>
      <c r="ZD1052" s="93"/>
      <c r="ZE1052" s="93"/>
      <c r="ZF1052" s="93"/>
      <c r="ZG1052" s="93"/>
      <c r="ZH1052" s="93"/>
      <c r="ZI1052" s="93"/>
      <c r="ZJ1052" s="93"/>
      <c r="ZK1052" s="93"/>
      <c r="ZL1052" s="93"/>
      <c r="ZM1052" s="93"/>
      <c r="ZN1052" s="93"/>
      <c r="ZO1052" s="93"/>
      <c r="ZP1052" s="93"/>
      <c r="ZQ1052" s="93"/>
      <c r="ZR1052" s="93"/>
      <c r="ZS1052" s="93"/>
      <c r="ZT1052" s="93"/>
      <c r="ZU1052" s="93"/>
      <c r="ZV1052" s="93"/>
      <c r="ZW1052" s="93"/>
      <c r="ZX1052" s="93"/>
      <c r="ZY1052" s="93"/>
      <c r="ZZ1052" s="93"/>
      <c r="AAA1052" s="93"/>
      <c r="AAB1052" s="93"/>
      <c r="AAC1052" s="93"/>
      <c r="AAD1052" s="93"/>
      <c r="AAE1052" s="93"/>
      <c r="AAF1052" s="93"/>
      <c r="AAG1052" s="93"/>
      <c r="AAH1052" s="93"/>
      <c r="AAI1052" s="93"/>
      <c r="AAJ1052" s="93"/>
      <c r="AAK1052" s="93"/>
      <c r="AAL1052" s="93"/>
      <c r="AAM1052" s="93"/>
      <c r="AAN1052" s="93"/>
      <c r="AAO1052" s="93"/>
      <c r="AAP1052" s="93"/>
      <c r="AAQ1052" s="93"/>
      <c r="AAR1052" s="93"/>
      <c r="AAS1052" s="93"/>
      <c r="AAT1052" s="93"/>
      <c r="AAU1052" s="93"/>
      <c r="AAV1052" s="93"/>
      <c r="AAW1052" s="93"/>
      <c r="AAX1052" s="93"/>
      <c r="AAY1052" s="93"/>
      <c r="AAZ1052" s="93"/>
      <c r="ABA1052" s="93"/>
      <c r="ABB1052" s="93"/>
      <c r="ABC1052" s="93"/>
      <c r="ABD1052" s="93"/>
      <c r="ABE1052" s="93"/>
      <c r="ABF1052" s="93"/>
      <c r="ABG1052" s="93"/>
      <c r="ABH1052" s="93"/>
      <c r="ABI1052" s="93"/>
      <c r="ABJ1052" s="93"/>
      <c r="ABK1052" s="93"/>
      <c r="ABL1052" s="93"/>
      <c r="ABM1052" s="93"/>
      <c r="ABN1052" s="93"/>
      <c r="ABO1052" s="93"/>
      <c r="ABP1052" s="93"/>
      <c r="ABQ1052" s="93"/>
      <c r="ABR1052" s="93"/>
      <c r="ABS1052" s="93"/>
      <c r="ABT1052" s="93"/>
      <c r="ABU1052" s="93"/>
      <c r="ABV1052" s="93"/>
      <c r="ABW1052" s="93"/>
      <c r="ABX1052" s="93"/>
      <c r="ABY1052" s="93"/>
      <c r="ABZ1052" s="93"/>
      <c r="ACA1052" s="93"/>
      <c r="ACB1052" s="93"/>
      <c r="ACC1052" s="93"/>
      <c r="ACD1052" s="93"/>
      <c r="ACE1052" s="93"/>
      <c r="ACF1052" s="93"/>
      <c r="ACG1052" s="93"/>
      <c r="ACH1052" s="93"/>
      <c r="ACI1052" s="93"/>
      <c r="ACJ1052" s="93"/>
      <c r="ACK1052" s="93"/>
      <c r="ACL1052" s="93"/>
      <c r="ACM1052" s="93"/>
      <c r="ACN1052" s="93"/>
      <c r="ACO1052" s="93"/>
      <c r="ACP1052" s="93"/>
      <c r="ACQ1052" s="93"/>
      <c r="ACR1052" s="93"/>
      <c r="ACS1052" s="93"/>
      <c r="ACT1052" s="93"/>
      <c r="ACU1052" s="93"/>
      <c r="ACV1052" s="93"/>
      <c r="ACW1052" s="93"/>
      <c r="ACX1052" s="93"/>
      <c r="ACY1052" s="93"/>
      <c r="ACZ1052" s="93"/>
      <c r="ADA1052" s="93"/>
      <c r="ADB1052" s="93"/>
      <c r="ADC1052" s="93"/>
      <c r="ADD1052" s="93"/>
      <c r="ADE1052" s="93"/>
      <c r="ADF1052" s="93"/>
      <c r="ADG1052" s="93"/>
      <c r="ADH1052" s="93"/>
      <c r="ADI1052" s="93"/>
      <c r="ADJ1052" s="93"/>
      <c r="ADK1052" s="93"/>
      <c r="ADL1052" s="93"/>
      <c r="ADM1052" s="93"/>
      <c r="ADN1052" s="93"/>
      <c r="ADO1052" s="93"/>
      <c r="ADP1052" s="93"/>
      <c r="ADQ1052" s="93"/>
      <c r="ADR1052" s="93"/>
      <c r="ADS1052" s="93"/>
      <c r="ADT1052" s="93"/>
      <c r="ADU1052" s="93"/>
      <c r="ADV1052" s="93"/>
      <c r="ADW1052" s="93"/>
      <c r="ADX1052" s="93"/>
      <c r="ADY1052" s="93"/>
      <c r="ADZ1052" s="93"/>
      <c r="AEA1052" s="93"/>
      <c r="AEB1052" s="93"/>
      <c r="AEC1052" s="93"/>
      <c r="AED1052" s="93"/>
      <c r="AEE1052" s="93"/>
      <c r="AEF1052" s="93"/>
      <c r="AEG1052" s="93"/>
      <c r="AEH1052" s="93"/>
    </row>
    <row r="1053" spans="1:814" hidden="1" x14ac:dyDescent="0.25">
      <c r="B1053" s="5">
        <v>45429</v>
      </c>
      <c r="C1053" t="s">
        <v>103</v>
      </c>
      <c r="D1053" t="s">
        <v>0</v>
      </c>
      <c r="E1053" t="s">
        <v>66</v>
      </c>
      <c r="F1053" s="4" t="s">
        <v>78</v>
      </c>
      <c r="G1053" t="s">
        <v>79</v>
      </c>
      <c r="H1053" s="4" t="s">
        <v>44</v>
      </c>
      <c r="I1053" s="4" t="s">
        <v>359</v>
      </c>
      <c r="J1053" s="8">
        <v>-12</v>
      </c>
      <c r="K1053" s="29">
        <v>51750</v>
      </c>
      <c r="L1053" s="17">
        <f>+K1053*J1053</f>
        <v>-621000</v>
      </c>
      <c r="M1053" s="102" t="s">
        <v>529</v>
      </c>
      <c r="O1053" s="54">
        <v>20240071</v>
      </c>
      <c r="P1053" t="s">
        <v>500</v>
      </c>
    </row>
    <row r="1054" spans="1:814" hidden="1" x14ac:dyDescent="0.25">
      <c r="B1054" s="5">
        <v>45429</v>
      </c>
      <c r="C1054" t="s">
        <v>103</v>
      </c>
      <c r="D1054" t="s">
        <v>0</v>
      </c>
      <c r="E1054" t="s">
        <v>66</v>
      </c>
      <c r="F1054" s="4" t="s">
        <v>71</v>
      </c>
      <c r="G1054" t="s">
        <v>72</v>
      </c>
      <c r="H1054" s="4" t="s">
        <v>27</v>
      </c>
      <c r="I1054" s="4" t="s">
        <v>220</v>
      </c>
      <c r="J1054" s="8">
        <v>-6</v>
      </c>
      <c r="K1054" s="29">
        <v>51750</v>
      </c>
      <c r="L1054" s="17">
        <f>+K1054*J1054</f>
        <v>-310500</v>
      </c>
      <c r="M1054" s="102" t="s">
        <v>529</v>
      </c>
      <c r="O1054" s="54">
        <v>20240071</v>
      </c>
      <c r="P1054" t="s">
        <v>500</v>
      </c>
    </row>
    <row r="1055" spans="1:814" hidden="1" x14ac:dyDescent="0.25">
      <c r="B1055" s="5">
        <v>45429</v>
      </c>
      <c r="C1055" t="s">
        <v>103</v>
      </c>
      <c r="D1055" t="s">
        <v>0</v>
      </c>
      <c r="E1055" t="s">
        <v>14</v>
      </c>
      <c r="F1055" s="4" t="s">
        <v>25</v>
      </c>
      <c r="G1055" t="s">
        <v>26</v>
      </c>
      <c r="H1055" s="4" t="s">
        <v>27</v>
      </c>
      <c r="I1055" s="4" t="s">
        <v>490</v>
      </c>
      <c r="J1055" s="8">
        <v>-10</v>
      </c>
      <c r="K1055" s="79">
        <v>14.583333333333334</v>
      </c>
      <c r="L1055" s="84">
        <f>+J1055*K1055</f>
        <v>-145.83333333333334</v>
      </c>
      <c r="M1055" s="102" t="s">
        <v>527</v>
      </c>
      <c r="O1055" s="54">
        <v>20240072</v>
      </c>
      <c r="P1055" t="s">
        <v>232</v>
      </c>
    </row>
    <row r="1056" spans="1:814" hidden="1" x14ac:dyDescent="0.25">
      <c r="B1056" s="5">
        <v>45429</v>
      </c>
      <c r="C1056" t="s">
        <v>103</v>
      </c>
      <c r="D1056" t="s">
        <v>0</v>
      </c>
      <c r="E1056" t="s">
        <v>14</v>
      </c>
      <c r="F1056" s="4" t="s">
        <v>48</v>
      </c>
      <c r="G1056" t="s">
        <v>49</v>
      </c>
      <c r="H1056" s="4" t="s">
        <v>50</v>
      </c>
      <c r="I1056" s="4" t="s">
        <v>338</v>
      </c>
      <c r="J1056" s="8">
        <v>-10</v>
      </c>
      <c r="K1056" s="29">
        <v>69131</v>
      </c>
      <c r="L1056" s="17">
        <f>+J1056*K1056</f>
        <v>-691310</v>
      </c>
      <c r="M1056" s="102" t="s">
        <v>529</v>
      </c>
      <c r="O1056" s="54">
        <v>20240072</v>
      </c>
      <c r="P1056" t="s">
        <v>232</v>
      </c>
    </row>
    <row r="1057" spans="1:814" hidden="1" x14ac:dyDescent="0.25">
      <c r="B1057" s="5">
        <v>45429</v>
      </c>
      <c r="C1057" t="s">
        <v>103</v>
      </c>
      <c r="D1057" t="s">
        <v>0</v>
      </c>
      <c r="E1057" t="s">
        <v>14</v>
      </c>
      <c r="F1057" s="4" t="s">
        <v>327</v>
      </c>
      <c r="G1057" t="s">
        <v>328</v>
      </c>
      <c r="H1057" s="4" t="s">
        <v>329</v>
      </c>
      <c r="I1057" s="4" t="s">
        <v>330</v>
      </c>
      <c r="J1057" s="8">
        <v>-4</v>
      </c>
      <c r="K1057" s="90">
        <v>18</v>
      </c>
      <c r="L1057" s="17">
        <f>+J1057*K1057</f>
        <v>-72</v>
      </c>
      <c r="M1057" s="102" t="s">
        <v>527</v>
      </c>
      <c r="O1057" s="54">
        <v>20240072</v>
      </c>
      <c r="P1057" t="s">
        <v>232</v>
      </c>
    </row>
    <row r="1058" spans="1:814" hidden="1" x14ac:dyDescent="0.25">
      <c r="B1058" s="5">
        <v>45429</v>
      </c>
      <c r="C1058" t="s">
        <v>103</v>
      </c>
      <c r="D1058" t="s">
        <v>0</v>
      </c>
      <c r="E1058" t="s">
        <v>14</v>
      </c>
      <c r="F1058" s="4" t="s">
        <v>54</v>
      </c>
      <c r="G1058" t="s">
        <v>55</v>
      </c>
      <c r="H1058" s="4" t="s">
        <v>56</v>
      </c>
      <c r="I1058" s="4" t="s">
        <v>488</v>
      </c>
      <c r="J1058" s="8">
        <v>-10</v>
      </c>
      <c r="K1058" s="79">
        <v>18.75</v>
      </c>
      <c r="L1058" s="17">
        <f>+K1058*J1058</f>
        <v>-187.5</v>
      </c>
      <c r="M1058" s="102" t="s">
        <v>527</v>
      </c>
      <c r="O1058" s="54">
        <v>20240072</v>
      </c>
      <c r="P1058" t="s">
        <v>232</v>
      </c>
    </row>
    <row r="1059" spans="1:814" hidden="1" x14ac:dyDescent="0.25">
      <c r="B1059" s="5">
        <v>45429</v>
      </c>
      <c r="C1059" t="s">
        <v>103</v>
      </c>
      <c r="D1059" t="s">
        <v>0</v>
      </c>
      <c r="E1059" t="s">
        <v>14</v>
      </c>
      <c r="F1059" s="4" t="s">
        <v>58</v>
      </c>
      <c r="G1059" t="s">
        <v>59</v>
      </c>
      <c r="H1059" s="4" t="s">
        <v>60</v>
      </c>
      <c r="I1059" s="4" t="s">
        <v>341</v>
      </c>
      <c r="J1059" s="8">
        <v>-3</v>
      </c>
      <c r="K1059" s="29">
        <v>75398.578723404251</v>
      </c>
      <c r="L1059" s="17">
        <f>+J1059*K1059</f>
        <v>-226195.73617021274</v>
      </c>
      <c r="M1059" s="102" t="s">
        <v>529</v>
      </c>
      <c r="O1059" s="54">
        <v>20240072</v>
      </c>
      <c r="P1059" t="s">
        <v>232</v>
      </c>
    </row>
    <row r="1060" spans="1:814" hidden="1" x14ac:dyDescent="0.25">
      <c r="B1060" s="5">
        <v>45429</v>
      </c>
      <c r="C1060" t="s">
        <v>103</v>
      </c>
      <c r="D1060" t="s">
        <v>4</v>
      </c>
      <c r="E1060" t="s">
        <v>14</v>
      </c>
      <c r="F1060" s="4">
        <v>3318235</v>
      </c>
      <c r="G1060" t="s">
        <v>209</v>
      </c>
      <c r="H1060" s="4" t="s">
        <v>107</v>
      </c>
      <c r="I1060" s="4" t="s">
        <v>138</v>
      </c>
      <c r="J1060" s="8">
        <v>-2</v>
      </c>
      <c r="K1060" s="79">
        <v>31.311787072243344</v>
      </c>
      <c r="L1060" s="17">
        <f>+J1060*K1060</f>
        <v>-62.623574144486689</v>
      </c>
      <c r="M1060" s="102" t="s">
        <v>527</v>
      </c>
      <c r="O1060" s="54">
        <v>20240072</v>
      </c>
      <c r="P1060" t="s">
        <v>232</v>
      </c>
    </row>
    <row r="1061" spans="1:814" hidden="1" x14ac:dyDescent="0.25">
      <c r="B1061" s="5">
        <v>45429</v>
      </c>
      <c r="C1061" t="s">
        <v>103</v>
      </c>
      <c r="D1061" t="s">
        <v>0</v>
      </c>
      <c r="E1061" t="s">
        <v>66</v>
      </c>
      <c r="F1061" s="4" t="s">
        <v>86</v>
      </c>
      <c r="G1061" t="s">
        <v>87</v>
      </c>
      <c r="H1061" s="4" t="s">
        <v>50</v>
      </c>
      <c r="I1061" s="4" t="s">
        <v>446</v>
      </c>
      <c r="J1061" s="8">
        <v>-5</v>
      </c>
      <c r="K1061" s="29">
        <v>51750</v>
      </c>
      <c r="L1061" s="17">
        <f>+J1061*K1061</f>
        <v>-258750</v>
      </c>
      <c r="M1061" s="102" t="s">
        <v>529</v>
      </c>
      <c r="O1061" s="54">
        <v>20240072</v>
      </c>
      <c r="P1061" t="s">
        <v>232</v>
      </c>
    </row>
    <row r="1062" spans="1:814" hidden="1" x14ac:dyDescent="0.25">
      <c r="B1062" s="5">
        <v>45429</v>
      </c>
      <c r="C1062" t="s">
        <v>103</v>
      </c>
      <c r="D1062" t="s">
        <v>0</v>
      </c>
      <c r="E1062" t="s">
        <v>66</v>
      </c>
      <c r="F1062" s="4" t="s">
        <v>139</v>
      </c>
      <c r="G1062" t="s">
        <v>140</v>
      </c>
      <c r="H1062" s="4" t="s">
        <v>41</v>
      </c>
      <c r="I1062" s="4" t="s">
        <v>380</v>
      </c>
      <c r="J1062" s="8">
        <v>-12</v>
      </c>
      <c r="K1062" s="29">
        <v>51750</v>
      </c>
      <c r="L1062" s="17">
        <f>+K1062*J1062</f>
        <v>-621000</v>
      </c>
      <c r="M1062" s="102" t="s">
        <v>529</v>
      </c>
      <c r="O1062" s="54">
        <v>20240071</v>
      </c>
      <c r="P1062" t="s">
        <v>500</v>
      </c>
    </row>
    <row r="1063" spans="1:814" hidden="1" x14ac:dyDescent="0.25">
      <c r="B1063" s="5">
        <v>45429</v>
      </c>
      <c r="C1063" t="s">
        <v>103</v>
      </c>
      <c r="D1063" t="s">
        <v>0</v>
      </c>
      <c r="E1063" t="s">
        <v>14</v>
      </c>
      <c r="F1063" s="4" t="s">
        <v>42</v>
      </c>
      <c r="G1063" t="s">
        <v>43</v>
      </c>
      <c r="H1063" s="4" t="s">
        <v>44</v>
      </c>
      <c r="I1063" s="4" t="s">
        <v>484</v>
      </c>
      <c r="J1063" s="8">
        <v>-50</v>
      </c>
      <c r="K1063" s="79">
        <v>14.583333333333334</v>
      </c>
      <c r="L1063" s="80">
        <f t="shared" ref="L1063:L1065" si="66">+J1063*K1063</f>
        <v>-729.16666666666674</v>
      </c>
      <c r="M1063" s="102" t="s">
        <v>527</v>
      </c>
      <c r="O1063" s="54">
        <v>20240072</v>
      </c>
      <c r="P1063" t="s">
        <v>232</v>
      </c>
    </row>
    <row r="1064" spans="1:814" hidden="1" x14ac:dyDescent="0.25">
      <c r="B1064" s="5">
        <v>45429</v>
      </c>
      <c r="C1064" t="s">
        <v>103</v>
      </c>
      <c r="D1064" t="s">
        <v>0</v>
      </c>
      <c r="E1064" t="s">
        <v>66</v>
      </c>
      <c r="F1064" s="4" t="s">
        <v>78</v>
      </c>
      <c r="G1064" t="s">
        <v>79</v>
      </c>
      <c r="H1064" s="4" t="s">
        <v>44</v>
      </c>
      <c r="I1064" s="4" t="s">
        <v>359</v>
      </c>
      <c r="J1064" s="8">
        <v>-10</v>
      </c>
      <c r="K1064" s="29">
        <v>51750</v>
      </c>
      <c r="L1064" s="17">
        <f t="shared" si="66"/>
        <v>-517500</v>
      </c>
      <c r="M1064" s="102" t="s">
        <v>529</v>
      </c>
      <c r="O1064" s="54">
        <v>20240072</v>
      </c>
      <c r="P1064" t="s">
        <v>232</v>
      </c>
    </row>
    <row r="1065" spans="1:814" hidden="1" x14ac:dyDescent="0.25">
      <c r="B1065" s="5">
        <v>45429</v>
      </c>
      <c r="C1065" t="s">
        <v>103</v>
      </c>
      <c r="D1065" t="s">
        <v>0</v>
      </c>
      <c r="E1065" t="s">
        <v>14</v>
      </c>
      <c r="F1065" s="4" t="s">
        <v>39</v>
      </c>
      <c r="G1065" t="s">
        <v>40</v>
      </c>
      <c r="H1065" s="4" t="s">
        <v>41</v>
      </c>
      <c r="I1065" s="4" t="s">
        <v>403</v>
      </c>
      <c r="J1065" s="8">
        <v>-15</v>
      </c>
      <c r="K1065" s="79">
        <v>14.268493150684932</v>
      </c>
      <c r="L1065" s="17">
        <f t="shared" si="66"/>
        <v>-214.02739726027397</v>
      </c>
      <c r="M1065" s="102" t="s">
        <v>527</v>
      </c>
      <c r="O1065" s="54">
        <v>20240072</v>
      </c>
      <c r="P1065" t="s">
        <v>232</v>
      </c>
    </row>
    <row r="1066" spans="1:814" s="93" customFormat="1" hidden="1" x14ac:dyDescent="0.25">
      <c r="A1066"/>
      <c r="B1066" s="5">
        <v>45429</v>
      </c>
      <c r="C1066" t="s">
        <v>103</v>
      </c>
      <c r="D1066" t="s">
        <v>0</v>
      </c>
      <c r="E1066" t="s">
        <v>66</v>
      </c>
      <c r="F1066" s="4" t="s">
        <v>139</v>
      </c>
      <c r="G1066" t="s">
        <v>140</v>
      </c>
      <c r="H1066" s="4" t="s">
        <v>41</v>
      </c>
      <c r="I1066" s="4" t="s">
        <v>380</v>
      </c>
      <c r="J1066" s="8">
        <v>-5</v>
      </c>
      <c r="K1066" s="29">
        <v>51750</v>
      </c>
      <c r="L1066" s="17">
        <f>+J1066*K1066</f>
        <v>-258750</v>
      </c>
      <c r="M1066" s="102" t="s">
        <v>529</v>
      </c>
      <c r="N1066"/>
      <c r="O1066" s="54">
        <v>20240072</v>
      </c>
      <c r="P1066" t="s">
        <v>232</v>
      </c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  <c r="BH1066"/>
      <c r="BI1066"/>
      <c r="BJ1066"/>
      <c r="BK1066"/>
      <c r="BL1066"/>
      <c r="BM1066"/>
      <c r="BN1066"/>
      <c r="BO1066"/>
      <c r="BP1066"/>
      <c r="BQ1066"/>
      <c r="BR1066"/>
      <c r="BS1066"/>
      <c r="BT1066"/>
      <c r="BU1066"/>
      <c r="BV1066"/>
      <c r="BW1066"/>
      <c r="BX1066"/>
      <c r="BY1066"/>
      <c r="BZ1066"/>
      <c r="CA1066"/>
      <c r="CB1066"/>
      <c r="CC1066"/>
      <c r="CD1066"/>
      <c r="CE1066"/>
      <c r="CF1066"/>
      <c r="CG1066"/>
      <c r="CH1066"/>
      <c r="CI1066"/>
      <c r="CJ1066"/>
      <c r="CK1066"/>
      <c r="CL1066"/>
      <c r="CM1066"/>
      <c r="CN1066"/>
      <c r="CO1066"/>
      <c r="CP1066"/>
      <c r="CQ1066"/>
      <c r="CR1066"/>
      <c r="CS1066"/>
      <c r="CT1066"/>
      <c r="CU1066"/>
      <c r="CV1066"/>
      <c r="CW1066"/>
      <c r="CX1066"/>
      <c r="CY1066"/>
      <c r="CZ1066"/>
      <c r="DA1066"/>
      <c r="DB1066"/>
      <c r="DC1066"/>
      <c r="DD1066"/>
      <c r="DE1066"/>
      <c r="DF1066"/>
      <c r="DG1066"/>
      <c r="DH1066"/>
      <c r="DI1066"/>
      <c r="DJ1066"/>
      <c r="DK1066"/>
      <c r="DL1066"/>
      <c r="DM1066"/>
      <c r="DN1066"/>
      <c r="DO1066"/>
      <c r="DP1066"/>
      <c r="DQ1066"/>
      <c r="DR1066"/>
      <c r="DS1066"/>
      <c r="DT1066"/>
      <c r="DU1066"/>
      <c r="DV1066"/>
      <c r="DW1066"/>
      <c r="DX1066"/>
      <c r="DY1066"/>
      <c r="DZ1066"/>
      <c r="EA1066"/>
      <c r="EB1066"/>
      <c r="EC1066"/>
      <c r="ED1066"/>
      <c r="EE1066"/>
      <c r="EF1066"/>
      <c r="EG1066"/>
      <c r="EH1066"/>
      <c r="EI1066"/>
      <c r="EJ1066"/>
      <c r="EK1066"/>
      <c r="EL1066"/>
      <c r="EM1066"/>
      <c r="EN1066"/>
      <c r="EO1066"/>
      <c r="EP1066"/>
      <c r="EQ1066"/>
      <c r="ER1066"/>
      <c r="ES1066"/>
      <c r="ET1066"/>
      <c r="EU1066"/>
      <c r="EV1066"/>
      <c r="EW1066"/>
      <c r="EX1066"/>
      <c r="EY1066"/>
      <c r="EZ1066"/>
      <c r="FA1066"/>
      <c r="FB1066"/>
      <c r="FC1066"/>
      <c r="FD1066"/>
      <c r="FE1066"/>
      <c r="FF1066"/>
      <c r="FG1066"/>
      <c r="FH1066"/>
      <c r="FI1066"/>
      <c r="FJ1066"/>
      <c r="FK1066"/>
      <c r="FL1066"/>
      <c r="FM1066"/>
      <c r="FN1066"/>
      <c r="FO1066"/>
      <c r="FP1066"/>
      <c r="FQ1066"/>
      <c r="FR1066"/>
      <c r="FS1066"/>
      <c r="FT1066"/>
      <c r="FU1066"/>
      <c r="FV1066"/>
      <c r="FW1066"/>
      <c r="FX1066"/>
      <c r="FY1066"/>
      <c r="FZ1066"/>
      <c r="GA1066"/>
      <c r="GB1066"/>
      <c r="GC1066"/>
      <c r="GD1066"/>
      <c r="GE1066"/>
      <c r="GF1066"/>
      <c r="GG1066"/>
      <c r="GH1066"/>
      <c r="GI1066"/>
      <c r="GJ1066"/>
      <c r="GK1066"/>
      <c r="GL1066"/>
      <c r="GM1066"/>
      <c r="GN1066"/>
      <c r="GO1066"/>
      <c r="GP1066"/>
      <c r="GQ1066"/>
      <c r="GR1066"/>
      <c r="GS1066"/>
      <c r="GT1066"/>
      <c r="GU1066"/>
      <c r="GV1066"/>
      <c r="GW1066"/>
      <c r="GX1066"/>
      <c r="GY1066"/>
      <c r="GZ1066"/>
      <c r="HA1066"/>
      <c r="HB1066"/>
      <c r="HC1066"/>
      <c r="HD1066"/>
      <c r="HE1066"/>
      <c r="HF1066"/>
      <c r="HG1066"/>
      <c r="HH1066"/>
      <c r="HI1066"/>
      <c r="HJ1066"/>
      <c r="HK1066"/>
      <c r="HL1066"/>
      <c r="HM1066"/>
      <c r="HN1066"/>
      <c r="HO1066"/>
      <c r="HP1066"/>
      <c r="HQ1066"/>
      <c r="HR1066"/>
      <c r="HS1066"/>
      <c r="HT1066"/>
      <c r="HU1066"/>
      <c r="HV1066"/>
      <c r="HW1066"/>
      <c r="HX1066"/>
      <c r="HY1066"/>
      <c r="HZ1066"/>
      <c r="IA1066"/>
      <c r="IB1066"/>
      <c r="IC1066"/>
      <c r="ID1066"/>
      <c r="IE1066"/>
      <c r="IF1066"/>
      <c r="IG1066"/>
      <c r="IH1066"/>
      <c r="II1066"/>
      <c r="IJ1066"/>
      <c r="IK1066"/>
      <c r="IL1066"/>
      <c r="IM1066"/>
      <c r="IN1066"/>
      <c r="IO1066"/>
      <c r="IP1066"/>
      <c r="IQ1066"/>
      <c r="IR1066"/>
      <c r="IS1066"/>
      <c r="IT1066"/>
      <c r="IU1066"/>
      <c r="IV1066"/>
      <c r="IW1066"/>
      <c r="IX1066"/>
      <c r="IY1066"/>
      <c r="IZ1066"/>
      <c r="JA1066"/>
      <c r="JB1066"/>
      <c r="JC1066"/>
      <c r="JD1066"/>
      <c r="JE1066"/>
      <c r="JF1066"/>
      <c r="JG1066"/>
      <c r="JH1066"/>
      <c r="JI1066"/>
      <c r="JJ1066"/>
      <c r="JK1066"/>
      <c r="JL1066"/>
      <c r="JM1066"/>
      <c r="JN1066"/>
      <c r="JO1066"/>
      <c r="JP1066"/>
      <c r="JQ1066"/>
      <c r="JR1066"/>
      <c r="JS1066"/>
      <c r="JT1066"/>
      <c r="JU1066"/>
      <c r="JV1066"/>
      <c r="JW1066"/>
      <c r="JX1066"/>
      <c r="JY1066"/>
      <c r="JZ1066"/>
      <c r="KA1066"/>
      <c r="KB1066"/>
      <c r="KC1066"/>
      <c r="KD1066"/>
      <c r="KE1066"/>
      <c r="KF1066"/>
      <c r="KG1066"/>
      <c r="KH1066"/>
      <c r="KI1066"/>
      <c r="KJ1066"/>
      <c r="KK1066"/>
      <c r="KL1066"/>
      <c r="KM1066"/>
      <c r="KN1066"/>
      <c r="KO1066"/>
      <c r="KP1066"/>
      <c r="KQ1066"/>
      <c r="KR1066"/>
      <c r="KS1066"/>
      <c r="KT1066"/>
      <c r="KU1066"/>
      <c r="KV1066"/>
      <c r="KW1066"/>
      <c r="KX1066"/>
      <c r="KY1066"/>
      <c r="KZ1066"/>
      <c r="LA1066"/>
      <c r="LB1066"/>
      <c r="LC1066"/>
      <c r="LD1066"/>
      <c r="LE1066"/>
      <c r="LF1066"/>
      <c r="LG1066"/>
      <c r="LH1066"/>
      <c r="LI1066"/>
      <c r="LJ1066"/>
      <c r="LK1066"/>
      <c r="LL1066"/>
      <c r="LM1066"/>
      <c r="LN1066"/>
      <c r="LO1066"/>
      <c r="LP1066"/>
      <c r="LQ1066"/>
      <c r="LR1066"/>
      <c r="LS1066"/>
      <c r="LT1066"/>
      <c r="LU1066"/>
      <c r="LV1066"/>
      <c r="LW1066"/>
      <c r="LX1066"/>
      <c r="LY1066"/>
      <c r="LZ1066"/>
      <c r="MA1066"/>
      <c r="MB1066"/>
      <c r="MC1066"/>
      <c r="MD1066"/>
      <c r="ME1066"/>
      <c r="MF1066"/>
      <c r="MG1066"/>
      <c r="MH1066"/>
      <c r="MI1066"/>
      <c r="MJ1066"/>
      <c r="MK1066"/>
      <c r="ML1066"/>
      <c r="MM1066"/>
      <c r="MN1066"/>
      <c r="MO1066"/>
      <c r="MP1066"/>
      <c r="MQ1066"/>
      <c r="MR1066"/>
      <c r="MS1066"/>
      <c r="MT1066"/>
      <c r="MU1066"/>
      <c r="MV1066"/>
      <c r="MW1066"/>
      <c r="MX1066"/>
      <c r="MY1066"/>
      <c r="MZ1066"/>
      <c r="NA1066"/>
      <c r="NB1066"/>
      <c r="NC1066"/>
      <c r="ND1066"/>
      <c r="NE1066"/>
      <c r="NF1066"/>
      <c r="NG1066"/>
      <c r="NH1066"/>
      <c r="NI1066"/>
      <c r="NJ1066"/>
      <c r="NK1066"/>
      <c r="NL1066"/>
      <c r="NM1066"/>
      <c r="NN1066"/>
      <c r="NO1066"/>
      <c r="NP1066"/>
      <c r="NQ1066"/>
      <c r="NR1066"/>
      <c r="NS1066"/>
      <c r="NT1066"/>
      <c r="NU1066"/>
      <c r="NV1066"/>
      <c r="NW1066"/>
      <c r="NX1066"/>
      <c r="NY1066"/>
      <c r="NZ1066"/>
      <c r="OA1066"/>
      <c r="OB1066"/>
      <c r="OC1066"/>
      <c r="OD1066"/>
      <c r="OE1066"/>
      <c r="OF1066"/>
      <c r="OG1066"/>
      <c r="OH1066"/>
      <c r="OI1066"/>
      <c r="OJ1066"/>
      <c r="OK1066"/>
      <c r="OL1066"/>
      <c r="OM1066"/>
      <c r="ON1066"/>
      <c r="OO1066"/>
      <c r="OP1066"/>
      <c r="OQ1066"/>
      <c r="OR1066"/>
      <c r="OS1066"/>
      <c r="OT1066"/>
      <c r="OU1066"/>
      <c r="OV1066"/>
      <c r="OW1066"/>
      <c r="OX1066"/>
      <c r="OY1066"/>
      <c r="OZ1066"/>
      <c r="PA1066"/>
      <c r="PB1066"/>
      <c r="PC1066"/>
      <c r="PD1066"/>
      <c r="PE1066"/>
      <c r="PF1066"/>
      <c r="PG1066"/>
      <c r="PH1066"/>
      <c r="PI1066"/>
      <c r="PJ1066"/>
      <c r="PK1066"/>
      <c r="PL1066"/>
      <c r="PM1066"/>
      <c r="PN1066"/>
      <c r="PO1066"/>
      <c r="PP1066"/>
      <c r="PQ1066"/>
      <c r="PR1066"/>
      <c r="PS1066"/>
      <c r="PT1066"/>
      <c r="PU1066"/>
      <c r="PV1066"/>
      <c r="PW1066"/>
      <c r="PX1066"/>
      <c r="PY1066"/>
      <c r="PZ1066"/>
      <c r="QA1066"/>
      <c r="QB1066"/>
      <c r="QC1066"/>
      <c r="QD1066"/>
      <c r="QE1066"/>
      <c r="QF1066"/>
      <c r="QG1066"/>
      <c r="QH1066"/>
      <c r="QI1066"/>
      <c r="QJ1066"/>
      <c r="QK1066"/>
      <c r="QL1066"/>
      <c r="QM1066"/>
      <c r="QN1066"/>
      <c r="QO1066"/>
      <c r="QP1066"/>
      <c r="QQ1066"/>
      <c r="QR1066"/>
      <c r="QS1066"/>
      <c r="QT1066"/>
      <c r="QU1066"/>
      <c r="QV1066"/>
      <c r="QW1066"/>
      <c r="QX1066"/>
      <c r="QY1066"/>
      <c r="QZ1066"/>
      <c r="RA1066"/>
      <c r="RB1066"/>
      <c r="RC1066"/>
      <c r="RD1066"/>
      <c r="RE1066"/>
      <c r="RF1066"/>
      <c r="RG1066"/>
      <c r="RH1066"/>
      <c r="RI1066"/>
      <c r="RJ1066"/>
      <c r="RK1066"/>
      <c r="RL1066"/>
      <c r="RM1066"/>
      <c r="RN1066"/>
      <c r="RO1066"/>
      <c r="RP1066"/>
      <c r="RQ1066"/>
      <c r="RR1066"/>
      <c r="RS1066"/>
      <c r="RT1066"/>
      <c r="RU1066"/>
      <c r="RV1066"/>
      <c r="RW1066"/>
      <c r="RX1066"/>
      <c r="RY1066"/>
      <c r="RZ1066"/>
      <c r="SA1066"/>
      <c r="SB1066"/>
      <c r="SC1066"/>
      <c r="SD1066"/>
      <c r="SE1066"/>
      <c r="SF1066"/>
      <c r="SG1066"/>
      <c r="SH1066"/>
      <c r="SI1066"/>
      <c r="SJ1066"/>
      <c r="SK1066"/>
      <c r="SL1066"/>
      <c r="SM1066"/>
      <c r="SN1066"/>
      <c r="SO1066"/>
      <c r="SP1066"/>
      <c r="SQ1066"/>
      <c r="SR1066"/>
      <c r="SS1066"/>
      <c r="ST1066"/>
      <c r="SU1066"/>
      <c r="SV1066"/>
      <c r="SW1066"/>
      <c r="SX1066"/>
      <c r="SY1066"/>
      <c r="SZ1066"/>
      <c r="TA1066"/>
      <c r="TB1066"/>
      <c r="TC1066"/>
      <c r="TD1066"/>
      <c r="TE1066"/>
      <c r="TF1066"/>
      <c r="TG1066"/>
      <c r="TH1066"/>
      <c r="TI1066"/>
      <c r="TJ1066"/>
      <c r="TK1066"/>
      <c r="TL1066"/>
      <c r="TM1066"/>
      <c r="TN1066"/>
      <c r="TO1066"/>
      <c r="TP1066"/>
      <c r="TQ1066"/>
      <c r="TR1066"/>
      <c r="TS1066"/>
      <c r="TT1066"/>
      <c r="TU1066"/>
      <c r="TV1066"/>
      <c r="TW1066"/>
      <c r="TX1066"/>
      <c r="TY1066"/>
      <c r="TZ1066"/>
      <c r="UA1066"/>
      <c r="UB1066"/>
      <c r="UC1066"/>
      <c r="UD1066"/>
      <c r="UE1066"/>
      <c r="UF1066"/>
      <c r="UG1066"/>
      <c r="UH1066"/>
      <c r="UI1066"/>
      <c r="UJ1066"/>
      <c r="UK1066"/>
      <c r="UL1066"/>
      <c r="UM1066"/>
      <c r="UN1066"/>
      <c r="UO1066"/>
      <c r="UP1066"/>
      <c r="UQ1066"/>
      <c r="UR1066"/>
      <c r="US1066"/>
      <c r="UT1066"/>
      <c r="UU1066"/>
      <c r="UV1066"/>
      <c r="UW1066"/>
      <c r="UX1066"/>
      <c r="UY1066"/>
      <c r="UZ1066"/>
      <c r="VA1066"/>
      <c r="VB1066"/>
      <c r="VC1066"/>
      <c r="VD1066"/>
      <c r="VE1066"/>
      <c r="VF1066"/>
      <c r="VG1066"/>
      <c r="VH1066"/>
      <c r="VI1066"/>
      <c r="VJ1066"/>
      <c r="VK1066"/>
      <c r="VL1066"/>
      <c r="VM1066"/>
      <c r="VN1066"/>
      <c r="VO1066"/>
      <c r="VP1066"/>
      <c r="VQ1066"/>
      <c r="VR1066"/>
      <c r="VS1066"/>
      <c r="VT1066"/>
      <c r="VU1066"/>
      <c r="VV1066"/>
      <c r="VW1066"/>
      <c r="VX1066"/>
      <c r="VY1066"/>
      <c r="VZ1066"/>
      <c r="WA1066"/>
      <c r="WB1066"/>
      <c r="WC1066"/>
      <c r="WD1066"/>
      <c r="WE1066"/>
      <c r="WF1066"/>
      <c r="WG1066"/>
      <c r="WH1066"/>
      <c r="WI1066"/>
      <c r="WJ1066"/>
      <c r="WK1066"/>
      <c r="WL1066"/>
      <c r="WM1066"/>
      <c r="WN1066"/>
      <c r="WO1066"/>
      <c r="WP1066"/>
      <c r="WQ1066"/>
      <c r="WR1066"/>
      <c r="WS1066"/>
      <c r="WT1066"/>
      <c r="WU1066"/>
      <c r="WV1066"/>
      <c r="WW1066"/>
      <c r="WX1066"/>
      <c r="WY1066"/>
      <c r="WZ1066"/>
      <c r="XA1066"/>
      <c r="XB1066"/>
      <c r="XC1066"/>
      <c r="XD1066"/>
      <c r="XE1066"/>
      <c r="XF1066"/>
      <c r="XG1066"/>
      <c r="XH1066"/>
      <c r="XI1066"/>
      <c r="XJ1066"/>
      <c r="XK1066"/>
      <c r="XL1066"/>
      <c r="XM1066"/>
      <c r="XN1066"/>
      <c r="XO1066"/>
      <c r="XP1066"/>
      <c r="XQ1066"/>
      <c r="XR1066"/>
      <c r="XS1066"/>
      <c r="XT1066"/>
      <c r="XU1066"/>
      <c r="XV1066"/>
      <c r="XW1066"/>
      <c r="XX1066"/>
      <c r="XY1066"/>
      <c r="XZ1066"/>
      <c r="YA1066"/>
      <c r="YB1066"/>
      <c r="YC1066"/>
      <c r="YD1066"/>
      <c r="YE1066"/>
      <c r="YF1066"/>
      <c r="YG1066"/>
      <c r="YH1066"/>
      <c r="YI1066"/>
      <c r="YJ1066"/>
      <c r="YK1066"/>
      <c r="YL1066"/>
      <c r="YM1066"/>
      <c r="YN1066"/>
      <c r="YO1066"/>
      <c r="YP1066"/>
      <c r="YQ1066"/>
      <c r="YR1066"/>
      <c r="YS1066"/>
      <c r="YT1066"/>
      <c r="YU1066"/>
      <c r="YV1066"/>
      <c r="YW1066"/>
      <c r="YX1066"/>
      <c r="YY1066"/>
      <c r="YZ1066"/>
      <c r="ZA1066"/>
      <c r="ZB1066"/>
      <c r="ZC1066"/>
      <c r="ZD1066"/>
      <c r="ZE1066"/>
      <c r="ZF1066"/>
      <c r="ZG1066"/>
      <c r="ZH1066"/>
      <c r="ZI1066"/>
      <c r="ZJ1066"/>
      <c r="ZK1066"/>
      <c r="ZL1066"/>
      <c r="ZM1066"/>
      <c r="ZN1066"/>
      <c r="ZO1066"/>
      <c r="ZP1066"/>
      <c r="ZQ1066"/>
      <c r="ZR1066"/>
      <c r="ZS1066"/>
      <c r="ZT1066"/>
      <c r="ZU1066"/>
      <c r="ZV1066"/>
      <c r="ZW1066"/>
      <c r="ZX1066"/>
      <c r="ZY1066"/>
      <c r="ZZ1066"/>
      <c r="AAA1066"/>
      <c r="AAB1066"/>
      <c r="AAC1066"/>
      <c r="AAD1066"/>
      <c r="AAE1066"/>
      <c r="AAF1066"/>
      <c r="AAG1066"/>
      <c r="AAH1066"/>
      <c r="AAI1066"/>
      <c r="AAJ1066"/>
      <c r="AAK1066"/>
      <c r="AAL1066"/>
      <c r="AAM1066"/>
      <c r="AAN1066"/>
      <c r="AAO1066"/>
      <c r="AAP1066"/>
      <c r="AAQ1066"/>
      <c r="AAR1066"/>
      <c r="AAS1066"/>
      <c r="AAT1066"/>
      <c r="AAU1066"/>
      <c r="AAV1066"/>
      <c r="AAW1066"/>
      <c r="AAX1066"/>
      <c r="AAY1066"/>
      <c r="AAZ1066"/>
      <c r="ABA1066"/>
      <c r="ABB1066"/>
      <c r="ABC1066"/>
      <c r="ABD1066"/>
      <c r="ABE1066"/>
      <c r="ABF1066"/>
      <c r="ABG1066"/>
      <c r="ABH1066"/>
      <c r="ABI1066"/>
      <c r="ABJ1066"/>
      <c r="ABK1066"/>
      <c r="ABL1066"/>
      <c r="ABM1066"/>
      <c r="ABN1066"/>
      <c r="ABO1066"/>
      <c r="ABP1066"/>
      <c r="ABQ1066"/>
      <c r="ABR1066"/>
      <c r="ABS1066"/>
      <c r="ABT1066"/>
      <c r="ABU1066"/>
      <c r="ABV1066"/>
      <c r="ABW1066"/>
      <c r="ABX1066"/>
      <c r="ABY1066"/>
      <c r="ABZ1066"/>
      <c r="ACA1066"/>
      <c r="ACB1066"/>
      <c r="ACC1066"/>
      <c r="ACD1066"/>
      <c r="ACE1066"/>
      <c r="ACF1066"/>
      <c r="ACG1066"/>
      <c r="ACH1066"/>
      <c r="ACI1066"/>
      <c r="ACJ1066"/>
      <c r="ACK1066"/>
      <c r="ACL1066"/>
      <c r="ACM1066"/>
      <c r="ACN1066"/>
      <c r="ACO1066"/>
      <c r="ACP1066"/>
      <c r="ACQ1066"/>
      <c r="ACR1066"/>
      <c r="ACS1066"/>
      <c r="ACT1066"/>
      <c r="ACU1066"/>
      <c r="ACV1066"/>
      <c r="ACW1066"/>
      <c r="ACX1066"/>
      <c r="ACY1066"/>
      <c r="ACZ1066"/>
      <c r="ADA1066"/>
      <c r="ADB1066"/>
      <c r="ADC1066"/>
      <c r="ADD1066"/>
      <c r="ADE1066"/>
      <c r="ADF1066"/>
      <c r="ADG1066"/>
      <c r="ADH1066"/>
      <c r="ADI1066"/>
      <c r="ADJ1066"/>
      <c r="ADK1066"/>
      <c r="ADL1066"/>
      <c r="ADM1066"/>
      <c r="ADN1066"/>
      <c r="ADO1066"/>
      <c r="ADP1066"/>
      <c r="ADQ1066"/>
      <c r="ADR1066"/>
      <c r="ADS1066"/>
      <c r="ADT1066"/>
      <c r="ADU1066"/>
      <c r="ADV1066"/>
      <c r="ADW1066"/>
      <c r="ADX1066"/>
      <c r="ADY1066"/>
      <c r="ADZ1066"/>
      <c r="AEA1066"/>
      <c r="AEB1066"/>
      <c r="AEC1066"/>
      <c r="AED1066"/>
      <c r="AEE1066"/>
      <c r="AEF1066"/>
      <c r="AEG1066"/>
      <c r="AEH1066"/>
    </row>
    <row r="1067" spans="1:814" s="93" customFormat="1" hidden="1" x14ac:dyDescent="0.25">
      <c r="B1067" s="92">
        <v>45433</v>
      </c>
      <c r="C1067" s="93" t="s">
        <v>63</v>
      </c>
      <c r="D1067" s="93" t="s">
        <v>0</v>
      </c>
      <c r="E1067" s="93" t="s">
        <v>14</v>
      </c>
      <c r="F1067" s="94" t="s">
        <v>25</v>
      </c>
      <c r="G1067" s="93" t="s">
        <v>26</v>
      </c>
      <c r="H1067" s="94" t="s">
        <v>27</v>
      </c>
      <c r="I1067" s="94" t="s">
        <v>490</v>
      </c>
      <c r="J1067" s="95">
        <v>30</v>
      </c>
      <c r="K1067" s="97">
        <v>14.694879832810868</v>
      </c>
      <c r="L1067" s="98">
        <f>+J1067*K1067</f>
        <v>440.84639498432603</v>
      </c>
      <c r="M1067" s="106" t="s">
        <v>527</v>
      </c>
      <c r="N1067" s="93" t="s">
        <v>642</v>
      </c>
    </row>
    <row r="1068" spans="1:814" s="93" customFormat="1" hidden="1" x14ac:dyDescent="0.25">
      <c r="B1068" s="92">
        <v>45433</v>
      </c>
      <c r="C1068" s="93" t="s">
        <v>63</v>
      </c>
      <c r="D1068" s="93" t="s">
        <v>0</v>
      </c>
      <c r="E1068" s="93" t="s">
        <v>14</v>
      </c>
      <c r="F1068" s="94" t="s">
        <v>322</v>
      </c>
      <c r="G1068" s="93" t="s">
        <v>324</v>
      </c>
      <c r="H1068" s="94" t="s">
        <v>325</v>
      </c>
      <c r="I1068" s="94" t="s">
        <v>326</v>
      </c>
      <c r="J1068" s="95">
        <v>29</v>
      </c>
      <c r="K1068" s="97">
        <v>23.091954022988503</v>
      </c>
      <c r="L1068" s="99">
        <f>+J1068*K1068</f>
        <v>669.66666666666663</v>
      </c>
      <c r="M1068" s="106" t="s">
        <v>527</v>
      </c>
      <c r="N1068" s="93" t="s">
        <v>642</v>
      </c>
    </row>
    <row r="1069" spans="1:814" s="93" customFormat="1" hidden="1" x14ac:dyDescent="0.25">
      <c r="B1069" s="92">
        <v>45433</v>
      </c>
      <c r="C1069" s="93" t="s">
        <v>63</v>
      </c>
      <c r="D1069" s="93" t="s">
        <v>0</v>
      </c>
      <c r="E1069" s="93" t="s">
        <v>14</v>
      </c>
      <c r="F1069" s="94" t="s">
        <v>48</v>
      </c>
      <c r="G1069" s="93" t="s">
        <v>49</v>
      </c>
      <c r="H1069" s="94" t="s">
        <v>50</v>
      </c>
      <c r="I1069" s="94" t="s">
        <v>493</v>
      </c>
      <c r="J1069" s="95">
        <v>4</v>
      </c>
      <c r="K1069" s="97">
        <v>14.694879832810868</v>
      </c>
      <c r="L1069" s="99">
        <f t="shared" ref="L1069:L1101" si="67">+J1069*K1069</f>
        <v>58.779519331243471</v>
      </c>
      <c r="M1069" s="106" t="s">
        <v>527</v>
      </c>
      <c r="N1069" s="93" t="s">
        <v>642</v>
      </c>
    </row>
    <row r="1070" spans="1:814" s="93" customFormat="1" hidden="1" x14ac:dyDescent="0.25">
      <c r="B1070" s="92">
        <v>45433</v>
      </c>
      <c r="C1070" s="93" t="s">
        <v>63</v>
      </c>
      <c r="D1070" s="93" t="s">
        <v>0</v>
      </c>
      <c r="E1070" s="93" t="s">
        <v>14</v>
      </c>
      <c r="F1070" s="94" t="s">
        <v>48</v>
      </c>
      <c r="G1070" s="93" t="s">
        <v>49</v>
      </c>
      <c r="H1070" s="94" t="s">
        <v>50</v>
      </c>
      <c r="I1070" s="94" t="s">
        <v>486</v>
      </c>
      <c r="J1070" s="95">
        <v>26</v>
      </c>
      <c r="K1070" s="97">
        <v>14.694879832810868</v>
      </c>
      <c r="L1070" s="99">
        <f t="shared" si="67"/>
        <v>382.06687565308255</v>
      </c>
      <c r="M1070" s="106" t="s">
        <v>527</v>
      </c>
      <c r="N1070" s="93" t="s">
        <v>642</v>
      </c>
    </row>
    <row r="1071" spans="1:814" s="93" customFormat="1" hidden="1" x14ac:dyDescent="0.25">
      <c r="B1071" s="92">
        <v>45433</v>
      </c>
      <c r="C1071" s="93" t="s">
        <v>63</v>
      </c>
      <c r="D1071" s="93" t="s">
        <v>0</v>
      </c>
      <c r="E1071" s="93" t="s">
        <v>14</v>
      </c>
      <c r="F1071" s="94" t="s">
        <v>46</v>
      </c>
      <c r="G1071" s="93" t="s">
        <v>532</v>
      </c>
      <c r="H1071" s="94" t="s">
        <v>146</v>
      </c>
      <c r="I1071" s="94" t="s">
        <v>494</v>
      </c>
      <c r="J1071" s="95">
        <f>15+15</f>
        <v>30</v>
      </c>
      <c r="K1071" s="97">
        <v>23.091954022988503</v>
      </c>
      <c r="L1071" s="99">
        <f t="shared" si="67"/>
        <v>692.75862068965512</v>
      </c>
      <c r="M1071" s="106" t="s">
        <v>527</v>
      </c>
      <c r="N1071" s="93" t="s">
        <v>642</v>
      </c>
    </row>
    <row r="1072" spans="1:814" s="93" customFormat="1" hidden="1" x14ac:dyDescent="0.25">
      <c r="B1072" s="92">
        <v>45433</v>
      </c>
      <c r="C1072" s="93" t="s">
        <v>63</v>
      </c>
      <c r="D1072" s="93" t="s">
        <v>4</v>
      </c>
      <c r="E1072" s="93" t="s">
        <v>14</v>
      </c>
      <c r="F1072" s="94">
        <v>3318225</v>
      </c>
      <c r="G1072" s="93" t="s">
        <v>148</v>
      </c>
      <c r="H1072" s="94" t="s">
        <v>148</v>
      </c>
      <c r="I1072" s="94" t="s">
        <v>138</v>
      </c>
      <c r="J1072" s="95">
        <v>3</v>
      </c>
      <c r="K1072" s="97">
        <v>52.481713688610235</v>
      </c>
      <c r="L1072" s="99">
        <f t="shared" si="67"/>
        <v>157.44514106583071</v>
      </c>
      <c r="M1072" s="106" t="s">
        <v>527</v>
      </c>
      <c r="N1072" s="93" t="s">
        <v>642</v>
      </c>
    </row>
    <row r="1073" spans="1:814" hidden="1" x14ac:dyDescent="0.25">
      <c r="A1073" s="93"/>
      <c r="B1073" s="92">
        <v>45433</v>
      </c>
      <c r="C1073" s="93" t="s">
        <v>63</v>
      </c>
      <c r="D1073" s="93" t="s">
        <v>0</v>
      </c>
      <c r="E1073" s="93" t="s">
        <v>14</v>
      </c>
      <c r="F1073" s="94" t="s">
        <v>39</v>
      </c>
      <c r="G1073" s="93" t="s">
        <v>40</v>
      </c>
      <c r="H1073" s="94" t="s">
        <v>41</v>
      </c>
      <c r="I1073" s="94" t="s">
        <v>485</v>
      </c>
      <c r="J1073" s="95">
        <f>25+25</f>
        <v>50</v>
      </c>
      <c r="K1073" s="97">
        <v>14.694879832810868</v>
      </c>
      <c r="L1073" s="99">
        <f>+J1073*K1073</f>
        <v>734.74399164054341</v>
      </c>
      <c r="M1073" s="106" t="s">
        <v>527</v>
      </c>
      <c r="N1073" s="93" t="s">
        <v>642</v>
      </c>
      <c r="O1073" s="93"/>
      <c r="P1073" s="93"/>
      <c r="Q1073" s="93"/>
      <c r="R1073" s="93"/>
      <c r="S1073" s="93"/>
      <c r="T1073" s="93"/>
      <c r="U1073" s="93"/>
      <c r="V1073" s="93"/>
      <c r="W1073" s="93"/>
      <c r="X1073" s="93"/>
      <c r="Y1073" s="93"/>
      <c r="Z1073" s="93"/>
      <c r="AA1073" s="93"/>
      <c r="AB1073" s="93"/>
      <c r="AC1073" s="93"/>
      <c r="AD1073" s="93"/>
      <c r="AE1073" s="93"/>
      <c r="AF1073" s="93"/>
      <c r="AG1073" s="93"/>
      <c r="AH1073" s="93"/>
      <c r="AI1073" s="93"/>
      <c r="AJ1073" s="93"/>
      <c r="AK1073" s="93"/>
      <c r="AL1073" s="93"/>
      <c r="AM1073" s="93"/>
      <c r="AN1073" s="93"/>
      <c r="AO1073" s="93"/>
      <c r="AP1073" s="93"/>
      <c r="AQ1073" s="93"/>
      <c r="AR1073" s="93"/>
      <c r="AS1073" s="93"/>
      <c r="AT1073" s="93"/>
      <c r="AU1073" s="93"/>
      <c r="AV1073" s="93"/>
      <c r="AW1073" s="93"/>
      <c r="AX1073" s="93"/>
      <c r="AY1073" s="93"/>
      <c r="AZ1073" s="93"/>
      <c r="BA1073" s="93"/>
      <c r="BB1073" s="93"/>
      <c r="BC1073" s="93"/>
      <c r="BD1073" s="93"/>
      <c r="BE1073" s="93"/>
      <c r="BF1073" s="93"/>
      <c r="BG1073" s="93"/>
      <c r="BH1073" s="93"/>
      <c r="BI1073" s="93"/>
      <c r="BJ1073" s="93"/>
      <c r="BK1073" s="93"/>
      <c r="BL1073" s="93"/>
      <c r="BM1073" s="93"/>
      <c r="BN1073" s="93"/>
      <c r="BO1073" s="93"/>
      <c r="BP1073" s="93"/>
      <c r="BQ1073" s="93"/>
      <c r="BR1073" s="93"/>
      <c r="BS1073" s="93"/>
      <c r="BT1073" s="93"/>
      <c r="BU1073" s="93"/>
      <c r="BV1073" s="93"/>
      <c r="BW1073" s="93"/>
      <c r="BX1073" s="93"/>
      <c r="BY1073" s="93"/>
      <c r="BZ1073" s="93"/>
      <c r="CA1073" s="93"/>
      <c r="CB1073" s="93"/>
      <c r="CC1073" s="93"/>
      <c r="CD1073" s="93"/>
      <c r="CE1073" s="93"/>
      <c r="CF1073" s="93"/>
      <c r="CG1073" s="93"/>
      <c r="CH1073" s="93"/>
      <c r="CI1073" s="93"/>
      <c r="CJ1073" s="93"/>
      <c r="CK1073" s="93"/>
      <c r="CL1073" s="93"/>
      <c r="CM1073" s="93"/>
      <c r="CN1073" s="93"/>
      <c r="CO1073" s="93"/>
      <c r="CP1073" s="93"/>
      <c r="CQ1073" s="93"/>
      <c r="CR1073" s="93"/>
      <c r="CS1073" s="93"/>
      <c r="CT1073" s="93"/>
      <c r="CU1073" s="93"/>
      <c r="CV1073" s="93"/>
      <c r="CW1073" s="93"/>
      <c r="CX1073" s="93"/>
      <c r="CY1073" s="93"/>
      <c r="CZ1073" s="93"/>
      <c r="DA1073" s="93"/>
      <c r="DB1073" s="93"/>
      <c r="DC1073" s="93"/>
      <c r="DD1073" s="93"/>
      <c r="DE1073" s="93"/>
      <c r="DF1073" s="93"/>
      <c r="DG1073" s="93"/>
      <c r="DH1073" s="93"/>
      <c r="DI1073" s="93"/>
      <c r="DJ1073" s="93"/>
      <c r="DK1073" s="93"/>
      <c r="DL1073" s="93"/>
      <c r="DM1073" s="93"/>
      <c r="DN1073" s="93"/>
      <c r="DO1073" s="93"/>
      <c r="DP1073" s="93"/>
      <c r="DQ1073" s="93"/>
      <c r="DR1073" s="93"/>
      <c r="DS1073" s="93"/>
      <c r="DT1073" s="93"/>
      <c r="DU1073" s="93"/>
      <c r="DV1073" s="93"/>
      <c r="DW1073" s="93"/>
      <c r="DX1073" s="93"/>
      <c r="DY1073" s="93"/>
      <c r="DZ1073" s="93"/>
      <c r="EA1073" s="93"/>
      <c r="EB1073" s="93"/>
      <c r="EC1073" s="93"/>
      <c r="ED1073" s="93"/>
      <c r="EE1073" s="93"/>
      <c r="EF1073" s="93"/>
      <c r="EG1073" s="93"/>
      <c r="EH1073" s="93"/>
      <c r="EI1073" s="93"/>
      <c r="EJ1073" s="93"/>
      <c r="EK1073" s="93"/>
      <c r="EL1073" s="93"/>
      <c r="EM1073" s="93"/>
      <c r="EN1073" s="93"/>
      <c r="EO1073" s="93"/>
      <c r="EP1073" s="93"/>
      <c r="EQ1073" s="93"/>
      <c r="ER1073" s="93"/>
      <c r="ES1073" s="93"/>
      <c r="ET1073" s="93"/>
      <c r="EU1073" s="93"/>
      <c r="EV1073" s="93"/>
      <c r="EW1073" s="93"/>
      <c r="EX1073" s="93"/>
      <c r="EY1073" s="93"/>
      <c r="EZ1073" s="93"/>
      <c r="FA1073" s="93"/>
      <c r="FB1073" s="93"/>
      <c r="FC1073" s="93"/>
      <c r="FD1073" s="93"/>
      <c r="FE1073" s="93"/>
      <c r="FF1073" s="93"/>
      <c r="FG1073" s="93"/>
      <c r="FH1073" s="93"/>
      <c r="FI1073" s="93"/>
      <c r="FJ1073" s="93"/>
      <c r="FK1073" s="93"/>
      <c r="FL1073" s="93"/>
      <c r="FM1073" s="93"/>
      <c r="FN1073" s="93"/>
      <c r="FO1073" s="93"/>
      <c r="FP1073" s="93"/>
      <c r="FQ1073" s="93"/>
      <c r="FR1073" s="93"/>
      <c r="FS1073" s="93"/>
      <c r="FT1073" s="93"/>
      <c r="FU1073" s="93"/>
      <c r="FV1073" s="93"/>
      <c r="FW1073" s="93"/>
      <c r="FX1073" s="93"/>
      <c r="FY1073" s="93"/>
      <c r="FZ1073" s="93"/>
      <c r="GA1073" s="93"/>
      <c r="GB1073" s="93"/>
      <c r="GC1073" s="93"/>
      <c r="GD1073" s="93"/>
      <c r="GE1073" s="93"/>
      <c r="GF1073" s="93"/>
      <c r="GG1073" s="93"/>
      <c r="GH1073" s="93"/>
      <c r="GI1073" s="93"/>
      <c r="GJ1073" s="93"/>
      <c r="GK1073" s="93"/>
      <c r="GL1073" s="93"/>
      <c r="GM1073" s="93"/>
      <c r="GN1073" s="93"/>
      <c r="GO1073" s="93"/>
      <c r="GP1073" s="93"/>
      <c r="GQ1073" s="93"/>
      <c r="GR1073" s="93"/>
      <c r="GS1073" s="93"/>
      <c r="GT1073" s="93"/>
      <c r="GU1073" s="93"/>
      <c r="GV1073" s="93"/>
      <c r="GW1073" s="93"/>
      <c r="GX1073" s="93"/>
      <c r="GY1073" s="93"/>
      <c r="GZ1073" s="93"/>
      <c r="HA1073" s="93"/>
      <c r="HB1073" s="93"/>
      <c r="HC1073" s="93"/>
      <c r="HD1073" s="93"/>
      <c r="HE1073" s="93"/>
      <c r="HF1073" s="93"/>
      <c r="HG1073" s="93"/>
      <c r="HH1073" s="93"/>
      <c r="HI1073" s="93"/>
      <c r="HJ1073" s="93"/>
      <c r="HK1073" s="93"/>
      <c r="HL1073" s="93"/>
      <c r="HM1073" s="93"/>
      <c r="HN1073" s="93"/>
      <c r="HO1073" s="93"/>
      <c r="HP1073" s="93"/>
      <c r="HQ1073" s="93"/>
      <c r="HR1073" s="93"/>
      <c r="HS1073" s="93"/>
      <c r="HT1073" s="93"/>
      <c r="HU1073" s="93"/>
      <c r="HV1073" s="93"/>
      <c r="HW1073" s="93"/>
      <c r="HX1073" s="93"/>
      <c r="HY1073" s="93"/>
      <c r="HZ1073" s="93"/>
      <c r="IA1073" s="93"/>
      <c r="IB1073" s="93"/>
      <c r="IC1073" s="93"/>
      <c r="ID1073" s="93"/>
      <c r="IE1073" s="93"/>
      <c r="IF1073" s="93"/>
      <c r="IG1073" s="93"/>
      <c r="IH1073" s="93"/>
      <c r="II1073" s="93"/>
      <c r="IJ1073" s="93"/>
      <c r="IK1073" s="93"/>
      <c r="IL1073" s="93"/>
      <c r="IM1073" s="93"/>
      <c r="IN1073" s="93"/>
      <c r="IO1073" s="93"/>
      <c r="IP1073" s="93"/>
      <c r="IQ1073" s="93"/>
      <c r="IR1073" s="93"/>
      <c r="IS1073" s="93"/>
      <c r="IT1073" s="93"/>
      <c r="IU1073" s="93"/>
      <c r="IV1073" s="93"/>
      <c r="IW1073" s="93"/>
      <c r="IX1073" s="93"/>
      <c r="IY1073" s="93"/>
      <c r="IZ1073" s="93"/>
      <c r="JA1073" s="93"/>
      <c r="JB1073" s="93"/>
      <c r="JC1073" s="93"/>
      <c r="JD1073" s="93"/>
      <c r="JE1073" s="93"/>
      <c r="JF1073" s="93"/>
      <c r="JG1073" s="93"/>
      <c r="JH1073" s="93"/>
      <c r="JI1073" s="93"/>
      <c r="JJ1073" s="93"/>
      <c r="JK1073" s="93"/>
      <c r="JL1073" s="93"/>
      <c r="JM1073" s="93"/>
      <c r="JN1073" s="93"/>
      <c r="JO1073" s="93"/>
      <c r="JP1073" s="93"/>
      <c r="JQ1073" s="93"/>
      <c r="JR1073" s="93"/>
      <c r="JS1073" s="93"/>
      <c r="JT1073" s="93"/>
      <c r="JU1073" s="93"/>
      <c r="JV1073" s="93"/>
      <c r="JW1073" s="93"/>
      <c r="JX1073" s="93"/>
      <c r="JY1073" s="93"/>
      <c r="JZ1073" s="93"/>
      <c r="KA1073" s="93"/>
      <c r="KB1073" s="93"/>
      <c r="KC1073" s="93"/>
      <c r="KD1073" s="93"/>
      <c r="KE1073" s="93"/>
      <c r="KF1073" s="93"/>
      <c r="KG1073" s="93"/>
      <c r="KH1073" s="93"/>
      <c r="KI1073" s="93"/>
      <c r="KJ1073" s="93"/>
      <c r="KK1073" s="93"/>
      <c r="KL1073" s="93"/>
      <c r="KM1073" s="93"/>
      <c r="KN1073" s="93"/>
      <c r="KO1073" s="93"/>
      <c r="KP1073" s="93"/>
      <c r="KQ1073" s="93"/>
      <c r="KR1073" s="93"/>
      <c r="KS1073" s="93"/>
      <c r="KT1073" s="93"/>
      <c r="KU1073" s="93"/>
      <c r="KV1073" s="93"/>
      <c r="KW1073" s="93"/>
      <c r="KX1073" s="93"/>
      <c r="KY1073" s="93"/>
      <c r="KZ1073" s="93"/>
      <c r="LA1073" s="93"/>
      <c r="LB1073" s="93"/>
      <c r="LC1073" s="93"/>
      <c r="LD1073" s="93"/>
      <c r="LE1073" s="93"/>
      <c r="LF1073" s="93"/>
      <c r="LG1073" s="93"/>
      <c r="LH1073" s="93"/>
      <c r="LI1073" s="93"/>
      <c r="LJ1073" s="93"/>
      <c r="LK1073" s="93"/>
      <c r="LL1073" s="93"/>
      <c r="LM1073" s="93"/>
      <c r="LN1073" s="93"/>
      <c r="LO1073" s="93"/>
      <c r="LP1073" s="93"/>
      <c r="LQ1073" s="93"/>
      <c r="LR1073" s="93"/>
      <c r="LS1073" s="93"/>
      <c r="LT1073" s="93"/>
      <c r="LU1073" s="93"/>
      <c r="LV1073" s="93"/>
      <c r="LW1073" s="93"/>
      <c r="LX1073" s="93"/>
      <c r="LY1073" s="93"/>
      <c r="LZ1073" s="93"/>
      <c r="MA1073" s="93"/>
      <c r="MB1073" s="93"/>
      <c r="MC1073" s="93"/>
      <c r="MD1073" s="93"/>
      <c r="ME1073" s="93"/>
      <c r="MF1073" s="93"/>
      <c r="MG1073" s="93"/>
      <c r="MH1073" s="93"/>
      <c r="MI1073" s="93"/>
      <c r="MJ1073" s="93"/>
      <c r="MK1073" s="93"/>
      <c r="ML1073" s="93"/>
      <c r="MM1073" s="93"/>
      <c r="MN1073" s="93"/>
      <c r="MO1073" s="93"/>
      <c r="MP1073" s="93"/>
      <c r="MQ1073" s="93"/>
      <c r="MR1073" s="93"/>
      <c r="MS1073" s="93"/>
      <c r="MT1073" s="93"/>
      <c r="MU1073" s="93"/>
      <c r="MV1073" s="93"/>
      <c r="MW1073" s="93"/>
      <c r="MX1073" s="93"/>
      <c r="MY1073" s="93"/>
      <c r="MZ1073" s="93"/>
      <c r="NA1073" s="93"/>
      <c r="NB1073" s="93"/>
      <c r="NC1073" s="93"/>
      <c r="ND1073" s="93"/>
      <c r="NE1073" s="93"/>
      <c r="NF1073" s="93"/>
      <c r="NG1073" s="93"/>
      <c r="NH1073" s="93"/>
      <c r="NI1073" s="93"/>
      <c r="NJ1073" s="93"/>
      <c r="NK1073" s="93"/>
      <c r="NL1073" s="93"/>
      <c r="NM1073" s="93"/>
      <c r="NN1073" s="93"/>
      <c r="NO1073" s="93"/>
      <c r="NP1073" s="93"/>
      <c r="NQ1073" s="93"/>
      <c r="NR1073" s="93"/>
      <c r="NS1073" s="93"/>
      <c r="NT1073" s="93"/>
      <c r="NU1073" s="93"/>
      <c r="NV1073" s="93"/>
      <c r="NW1073" s="93"/>
      <c r="NX1073" s="93"/>
      <c r="NY1073" s="93"/>
      <c r="NZ1073" s="93"/>
      <c r="OA1073" s="93"/>
      <c r="OB1073" s="93"/>
      <c r="OC1073" s="93"/>
      <c r="OD1073" s="93"/>
      <c r="OE1073" s="93"/>
      <c r="OF1073" s="93"/>
      <c r="OG1073" s="93"/>
      <c r="OH1073" s="93"/>
      <c r="OI1073" s="93"/>
      <c r="OJ1073" s="93"/>
      <c r="OK1073" s="93"/>
      <c r="OL1073" s="93"/>
      <c r="OM1073" s="93"/>
      <c r="ON1073" s="93"/>
      <c r="OO1073" s="93"/>
      <c r="OP1073" s="93"/>
      <c r="OQ1073" s="93"/>
      <c r="OR1073" s="93"/>
      <c r="OS1073" s="93"/>
      <c r="OT1073" s="93"/>
      <c r="OU1073" s="93"/>
      <c r="OV1073" s="93"/>
      <c r="OW1073" s="93"/>
      <c r="OX1073" s="93"/>
      <c r="OY1073" s="93"/>
      <c r="OZ1073" s="93"/>
      <c r="PA1073" s="93"/>
      <c r="PB1073" s="93"/>
      <c r="PC1073" s="93"/>
      <c r="PD1073" s="93"/>
      <c r="PE1073" s="93"/>
      <c r="PF1073" s="93"/>
      <c r="PG1073" s="93"/>
      <c r="PH1073" s="93"/>
      <c r="PI1073" s="93"/>
      <c r="PJ1073" s="93"/>
      <c r="PK1073" s="93"/>
      <c r="PL1073" s="93"/>
      <c r="PM1073" s="93"/>
      <c r="PN1073" s="93"/>
      <c r="PO1073" s="93"/>
      <c r="PP1073" s="93"/>
      <c r="PQ1073" s="93"/>
      <c r="PR1073" s="93"/>
      <c r="PS1073" s="93"/>
      <c r="PT1073" s="93"/>
      <c r="PU1073" s="93"/>
      <c r="PV1073" s="93"/>
      <c r="PW1073" s="93"/>
      <c r="PX1073" s="93"/>
      <c r="PY1073" s="93"/>
      <c r="PZ1073" s="93"/>
      <c r="QA1073" s="93"/>
      <c r="QB1073" s="93"/>
      <c r="QC1073" s="93"/>
      <c r="QD1073" s="93"/>
      <c r="QE1073" s="93"/>
      <c r="QF1073" s="93"/>
      <c r="QG1073" s="93"/>
      <c r="QH1073" s="93"/>
      <c r="QI1073" s="93"/>
      <c r="QJ1073" s="93"/>
      <c r="QK1073" s="93"/>
      <c r="QL1073" s="93"/>
      <c r="QM1073" s="93"/>
      <c r="QN1073" s="93"/>
      <c r="QO1073" s="93"/>
      <c r="QP1073" s="93"/>
      <c r="QQ1073" s="93"/>
      <c r="QR1073" s="93"/>
      <c r="QS1073" s="93"/>
      <c r="QT1073" s="93"/>
      <c r="QU1073" s="93"/>
      <c r="QV1073" s="93"/>
      <c r="QW1073" s="93"/>
      <c r="QX1073" s="93"/>
      <c r="QY1073" s="93"/>
      <c r="QZ1073" s="93"/>
      <c r="RA1073" s="93"/>
      <c r="RB1073" s="93"/>
      <c r="RC1073" s="93"/>
      <c r="RD1073" s="93"/>
      <c r="RE1073" s="93"/>
      <c r="RF1073" s="93"/>
      <c r="RG1073" s="93"/>
      <c r="RH1073" s="93"/>
      <c r="RI1073" s="93"/>
      <c r="RJ1073" s="93"/>
      <c r="RK1073" s="93"/>
      <c r="RL1073" s="93"/>
      <c r="RM1073" s="93"/>
      <c r="RN1073" s="93"/>
      <c r="RO1073" s="93"/>
      <c r="RP1073" s="93"/>
      <c r="RQ1073" s="93"/>
      <c r="RR1073" s="93"/>
      <c r="RS1073" s="93"/>
      <c r="RT1073" s="93"/>
      <c r="RU1073" s="93"/>
      <c r="RV1073" s="93"/>
      <c r="RW1073" s="93"/>
      <c r="RX1073" s="93"/>
      <c r="RY1073" s="93"/>
      <c r="RZ1073" s="93"/>
      <c r="SA1073" s="93"/>
      <c r="SB1073" s="93"/>
      <c r="SC1073" s="93"/>
      <c r="SD1073" s="93"/>
      <c r="SE1073" s="93"/>
      <c r="SF1073" s="93"/>
      <c r="SG1073" s="93"/>
      <c r="SH1073" s="93"/>
      <c r="SI1073" s="93"/>
      <c r="SJ1073" s="93"/>
      <c r="SK1073" s="93"/>
      <c r="SL1073" s="93"/>
      <c r="SM1073" s="93"/>
      <c r="SN1073" s="93"/>
      <c r="SO1073" s="93"/>
      <c r="SP1073" s="93"/>
      <c r="SQ1073" s="93"/>
      <c r="SR1073" s="93"/>
      <c r="SS1073" s="93"/>
      <c r="ST1073" s="93"/>
      <c r="SU1073" s="93"/>
      <c r="SV1073" s="93"/>
      <c r="SW1073" s="93"/>
      <c r="SX1073" s="93"/>
      <c r="SY1073" s="93"/>
      <c r="SZ1073" s="93"/>
      <c r="TA1073" s="93"/>
      <c r="TB1073" s="93"/>
      <c r="TC1073" s="93"/>
      <c r="TD1073" s="93"/>
      <c r="TE1073" s="93"/>
      <c r="TF1073" s="93"/>
      <c r="TG1073" s="93"/>
      <c r="TH1073" s="93"/>
      <c r="TI1073" s="93"/>
      <c r="TJ1073" s="93"/>
      <c r="TK1073" s="93"/>
      <c r="TL1073" s="93"/>
      <c r="TM1073" s="93"/>
      <c r="TN1073" s="93"/>
      <c r="TO1073" s="93"/>
      <c r="TP1073" s="93"/>
      <c r="TQ1073" s="93"/>
      <c r="TR1073" s="93"/>
      <c r="TS1073" s="93"/>
      <c r="TT1073" s="93"/>
      <c r="TU1073" s="93"/>
      <c r="TV1073" s="93"/>
      <c r="TW1073" s="93"/>
      <c r="TX1073" s="93"/>
      <c r="TY1073" s="93"/>
      <c r="TZ1073" s="93"/>
      <c r="UA1073" s="93"/>
      <c r="UB1073" s="93"/>
      <c r="UC1073" s="93"/>
      <c r="UD1073" s="93"/>
      <c r="UE1073" s="93"/>
      <c r="UF1073" s="93"/>
      <c r="UG1073" s="93"/>
      <c r="UH1073" s="93"/>
      <c r="UI1073" s="93"/>
      <c r="UJ1073" s="93"/>
      <c r="UK1073" s="93"/>
      <c r="UL1073" s="93"/>
      <c r="UM1073" s="93"/>
      <c r="UN1073" s="93"/>
      <c r="UO1073" s="93"/>
      <c r="UP1073" s="93"/>
      <c r="UQ1073" s="93"/>
      <c r="UR1073" s="93"/>
      <c r="US1073" s="93"/>
      <c r="UT1073" s="93"/>
      <c r="UU1073" s="93"/>
      <c r="UV1073" s="93"/>
      <c r="UW1073" s="93"/>
      <c r="UX1073" s="93"/>
      <c r="UY1073" s="93"/>
      <c r="UZ1073" s="93"/>
      <c r="VA1073" s="93"/>
      <c r="VB1073" s="93"/>
      <c r="VC1073" s="93"/>
      <c r="VD1073" s="93"/>
      <c r="VE1073" s="93"/>
      <c r="VF1073" s="93"/>
      <c r="VG1073" s="93"/>
      <c r="VH1073" s="93"/>
      <c r="VI1073" s="93"/>
      <c r="VJ1073" s="93"/>
      <c r="VK1073" s="93"/>
      <c r="VL1073" s="93"/>
      <c r="VM1073" s="93"/>
      <c r="VN1073" s="93"/>
      <c r="VO1073" s="93"/>
      <c r="VP1073" s="93"/>
      <c r="VQ1073" s="93"/>
      <c r="VR1073" s="93"/>
      <c r="VS1073" s="93"/>
      <c r="VT1073" s="93"/>
      <c r="VU1073" s="93"/>
      <c r="VV1073" s="93"/>
      <c r="VW1073" s="93"/>
      <c r="VX1073" s="93"/>
      <c r="VY1073" s="93"/>
      <c r="VZ1073" s="93"/>
      <c r="WA1073" s="93"/>
      <c r="WB1073" s="93"/>
      <c r="WC1073" s="93"/>
      <c r="WD1073" s="93"/>
      <c r="WE1073" s="93"/>
      <c r="WF1073" s="93"/>
      <c r="WG1073" s="93"/>
      <c r="WH1073" s="93"/>
      <c r="WI1073" s="93"/>
      <c r="WJ1073" s="93"/>
      <c r="WK1073" s="93"/>
      <c r="WL1073" s="93"/>
      <c r="WM1073" s="93"/>
      <c r="WN1073" s="93"/>
      <c r="WO1073" s="93"/>
      <c r="WP1073" s="93"/>
      <c r="WQ1073" s="93"/>
      <c r="WR1073" s="93"/>
      <c r="WS1073" s="93"/>
      <c r="WT1073" s="93"/>
      <c r="WU1073" s="93"/>
      <c r="WV1073" s="93"/>
      <c r="WW1073" s="93"/>
      <c r="WX1073" s="93"/>
      <c r="WY1073" s="93"/>
      <c r="WZ1073" s="93"/>
      <c r="XA1073" s="93"/>
      <c r="XB1073" s="93"/>
      <c r="XC1073" s="93"/>
      <c r="XD1073" s="93"/>
      <c r="XE1073" s="93"/>
      <c r="XF1073" s="93"/>
      <c r="XG1073" s="93"/>
      <c r="XH1073" s="93"/>
      <c r="XI1073" s="93"/>
      <c r="XJ1073" s="93"/>
      <c r="XK1073" s="93"/>
      <c r="XL1073" s="93"/>
      <c r="XM1073" s="93"/>
      <c r="XN1073" s="93"/>
      <c r="XO1073" s="93"/>
      <c r="XP1073" s="93"/>
      <c r="XQ1073" s="93"/>
      <c r="XR1073" s="93"/>
      <c r="XS1073" s="93"/>
      <c r="XT1073" s="93"/>
      <c r="XU1073" s="93"/>
      <c r="XV1073" s="93"/>
      <c r="XW1073" s="93"/>
      <c r="XX1073" s="93"/>
      <c r="XY1073" s="93"/>
      <c r="XZ1073" s="93"/>
      <c r="YA1073" s="93"/>
      <c r="YB1073" s="93"/>
      <c r="YC1073" s="93"/>
      <c r="YD1073" s="93"/>
      <c r="YE1073" s="93"/>
      <c r="YF1073" s="93"/>
      <c r="YG1073" s="93"/>
      <c r="YH1073" s="93"/>
      <c r="YI1073" s="93"/>
      <c r="YJ1073" s="93"/>
      <c r="YK1073" s="93"/>
      <c r="YL1073" s="93"/>
      <c r="YM1073" s="93"/>
      <c r="YN1073" s="93"/>
      <c r="YO1073" s="93"/>
      <c r="YP1073" s="93"/>
      <c r="YQ1073" s="93"/>
      <c r="YR1073" s="93"/>
      <c r="YS1073" s="93"/>
      <c r="YT1073" s="93"/>
      <c r="YU1073" s="93"/>
      <c r="YV1073" s="93"/>
      <c r="YW1073" s="93"/>
      <c r="YX1073" s="93"/>
      <c r="YY1073" s="93"/>
      <c r="YZ1073" s="93"/>
      <c r="ZA1073" s="93"/>
      <c r="ZB1073" s="93"/>
      <c r="ZC1073" s="93"/>
      <c r="ZD1073" s="93"/>
      <c r="ZE1073" s="93"/>
      <c r="ZF1073" s="93"/>
      <c r="ZG1073" s="93"/>
      <c r="ZH1073" s="93"/>
      <c r="ZI1073" s="93"/>
      <c r="ZJ1073" s="93"/>
      <c r="ZK1073" s="93"/>
      <c r="ZL1073" s="93"/>
      <c r="ZM1073" s="93"/>
      <c r="ZN1073" s="93"/>
      <c r="ZO1073" s="93"/>
      <c r="ZP1073" s="93"/>
      <c r="ZQ1073" s="93"/>
      <c r="ZR1073" s="93"/>
      <c r="ZS1073" s="93"/>
      <c r="ZT1073" s="93"/>
      <c r="ZU1073" s="93"/>
      <c r="ZV1073" s="93"/>
      <c r="ZW1073" s="93"/>
      <c r="ZX1073" s="93"/>
      <c r="ZY1073" s="93"/>
      <c r="ZZ1073" s="93"/>
      <c r="AAA1073" s="93"/>
      <c r="AAB1073" s="93"/>
      <c r="AAC1073" s="93"/>
      <c r="AAD1073" s="93"/>
      <c r="AAE1073" s="93"/>
      <c r="AAF1073" s="93"/>
      <c r="AAG1073" s="93"/>
      <c r="AAH1073" s="93"/>
      <c r="AAI1073" s="93"/>
      <c r="AAJ1073" s="93"/>
      <c r="AAK1073" s="93"/>
      <c r="AAL1073" s="93"/>
      <c r="AAM1073" s="93"/>
      <c r="AAN1073" s="93"/>
      <c r="AAO1073" s="93"/>
      <c r="AAP1073" s="93"/>
      <c r="AAQ1073" s="93"/>
      <c r="AAR1073" s="93"/>
      <c r="AAS1073" s="93"/>
      <c r="AAT1073" s="93"/>
      <c r="AAU1073" s="93"/>
      <c r="AAV1073" s="93"/>
      <c r="AAW1073" s="93"/>
      <c r="AAX1073" s="93"/>
      <c r="AAY1073" s="93"/>
      <c r="AAZ1073" s="93"/>
      <c r="ABA1073" s="93"/>
      <c r="ABB1073" s="93"/>
      <c r="ABC1073" s="93"/>
      <c r="ABD1073" s="93"/>
      <c r="ABE1073" s="93"/>
      <c r="ABF1073" s="93"/>
      <c r="ABG1073" s="93"/>
      <c r="ABH1073" s="93"/>
      <c r="ABI1073" s="93"/>
      <c r="ABJ1073" s="93"/>
      <c r="ABK1073" s="93"/>
      <c r="ABL1073" s="93"/>
      <c r="ABM1073" s="93"/>
      <c r="ABN1073" s="93"/>
      <c r="ABO1073" s="93"/>
      <c r="ABP1073" s="93"/>
      <c r="ABQ1073" s="93"/>
      <c r="ABR1073" s="93"/>
      <c r="ABS1073" s="93"/>
      <c r="ABT1073" s="93"/>
      <c r="ABU1073" s="93"/>
      <c r="ABV1073" s="93"/>
      <c r="ABW1073" s="93"/>
      <c r="ABX1073" s="93"/>
      <c r="ABY1073" s="93"/>
      <c r="ABZ1073" s="93"/>
      <c r="ACA1073" s="93"/>
      <c r="ACB1073" s="93"/>
      <c r="ACC1073" s="93"/>
      <c r="ACD1073" s="93"/>
      <c r="ACE1073" s="93"/>
      <c r="ACF1073" s="93"/>
      <c r="ACG1073" s="93"/>
      <c r="ACH1073" s="93"/>
      <c r="ACI1073" s="93"/>
      <c r="ACJ1073" s="93"/>
      <c r="ACK1073" s="93"/>
      <c r="ACL1073" s="93"/>
      <c r="ACM1073" s="93"/>
      <c r="ACN1073" s="93"/>
      <c r="ACO1073" s="93"/>
      <c r="ACP1073" s="93"/>
      <c r="ACQ1073" s="93"/>
      <c r="ACR1073" s="93"/>
      <c r="ACS1073" s="93"/>
      <c r="ACT1073" s="93"/>
      <c r="ACU1073" s="93"/>
      <c r="ACV1073" s="93"/>
      <c r="ACW1073" s="93"/>
      <c r="ACX1073" s="93"/>
      <c r="ACY1073" s="93"/>
      <c r="ACZ1073" s="93"/>
      <c r="ADA1073" s="93"/>
      <c r="ADB1073" s="93"/>
      <c r="ADC1073" s="93"/>
      <c r="ADD1073" s="93"/>
      <c r="ADE1073" s="93"/>
      <c r="ADF1073" s="93"/>
      <c r="ADG1073" s="93"/>
      <c r="ADH1073" s="93"/>
      <c r="ADI1073" s="93"/>
      <c r="ADJ1073" s="93"/>
      <c r="ADK1073" s="93"/>
      <c r="ADL1073" s="93"/>
      <c r="ADM1073" s="93"/>
      <c r="ADN1073" s="93"/>
      <c r="ADO1073" s="93"/>
      <c r="ADP1073" s="93"/>
      <c r="ADQ1073" s="93"/>
      <c r="ADR1073" s="93"/>
      <c r="ADS1073" s="93"/>
      <c r="ADT1073" s="93"/>
      <c r="ADU1073" s="93"/>
      <c r="ADV1073" s="93"/>
      <c r="ADW1073" s="93"/>
      <c r="ADX1073" s="93"/>
      <c r="ADY1073" s="93"/>
      <c r="ADZ1073" s="93"/>
      <c r="AEA1073" s="93"/>
      <c r="AEB1073" s="93"/>
      <c r="AEC1073" s="93"/>
      <c r="AED1073" s="93"/>
      <c r="AEE1073" s="93"/>
      <c r="AEF1073" s="93"/>
      <c r="AEG1073" s="93"/>
      <c r="AEH1073" s="93"/>
    </row>
    <row r="1074" spans="1:814" hidden="1" x14ac:dyDescent="0.25">
      <c r="B1074" s="5">
        <v>45433</v>
      </c>
      <c r="C1074" t="s">
        <v>121</v>
      </c>
      <c r="D1074" t="s">
        <v>0</v>
      </c>
      <c r="E1074" t="s">
        <v>66</v>
      </c>
      <c r="F1074" s="4" t="s">
        <v>78</v>
      </c>
      <c r="G1074" t="s">
        <v>79</v>
      </c>
      <c r="H1074" s="4" t="s">
        <v>80</v>
      </c>
      <c r="I1074" s="4" t="s">
        <v>359</v>
      </c>
      <c r="J1074" s="8">
        <v>-1</v>
      </c>
      <c r="K1074" s="29">
        <v>51750</v>
      </c>
      <c r="L1074" s="17">
        <f t="shared" si="67"/>
        <v>-51750</v>
      </c>
      <c r="M1074" s="102" t="s">
        <v>529</v>
      </c>
      <c r="O1074"/>
      <c r="Q1074" t="s">
        <v>462</v>
      </c>
    </row>
    <row r="1075" spans="1:814" hidden="1" x14ac:dyDescent="0.25">
      <c r="B1075" s="5">
        <v>45433</v>
      </c>
      <c r="C1075" t="s">
        <v>121</v>
      </c>
      <c r="D1075" t="s">
        <v>0</v>
      </c>
      <c r="E1075" t="s">
        <v>66</v>
      </c>
      <c r="F1075" s="4" t="s">
        <v>78</v>
      </c>
      <c r="G1075" t="s">
        <v>79</v>
      </c>
      <c r="H1075" s="4" t="s">
        <v>44</v>
      </c>
      <c r="I1075" s="4" t="s">
        <v>359</v>
      </c>
      <c r="J1075" s="8">
        <v>-2</v>
      </c>
      <c r="K1075" s="29">
        <v>51750</v>
      </c>
      <c r="L1075" s="17">
        <f t="shared" si="67"/>
        <v>-103500</v>
      </c>
      <c r="M1075" s="102" t="s">
        <v>529</v>
      </c>
      <c r="O1075"/>
      <c r="Q1075" t="s">
        <v>462</v>
      </c>
    </row>
    <row r="1076" spans="1:814" hidden="1" x14ac:dyDescent="0.25">
      <c r="B1076" s="5">
        <v>45433</v>
      </c>
      <c r="C1076" t="s">
        <v>121</v>
      </c>
      <c r="D1076" t="s">
        <v>0</v>
      </c>
      <c r="E1076" t="s">
        <v>66</v>
      </c>
      <c r="F1076" s="4" t="s">
        <v>139</v>
      </c>
      <c r="G1076" t="s">
        <v>140</v>
      </c>
      <c r="H1076" s="4" t="s">
        <v>41</v>
      </c>
      <c r="I1076" s="4" t="s">
        <v>380</v>
      </c>
      <c r="J1076" s="8">
        <v>-2</v>
      </c>
      <c r="K1076" s="29">
        <v>51750</v>
      </c>
      <c r="L1076" s="17">
        <f>+J1076*K1076</f>
        <v>-103500</v>
      </c>
      <c r="M1076" s="102" t="s">
        <v>529</v>
      </c>
      <c r="O1076"/>
      <c r="Q1076" t="s">
        <v>462</v>
      </c>
    </row>
    <row r="1077" spans="1:814" hidden="1" x14ac:dyDescent="0.25">
      <c r="B1077" s="5">
        <v>45440</v>
      </c>
      <c r="C1077" t="s">
        <v>103</v>
      </c>
      <c r="D1077" t="s">
        <v>0</v>
      </c>
      <c r="E1077" t="s">
        <v>14</v>
      </c>
      <c r="F1077" s="4" t="s">
        <v>25</v>
      </c>
      <c r="G1077" t="s">
        <v>26</v>
      </c>
      <c r="H1077" s="4" t="s">
        <v>27</v>
      </c>
      <c r="I1077" s="4" t="s">
        <v>490</v>
      </c>
      <c r="J1077" s="8">
        <v>-10</v>
      </c>
      <c r="K1077" s="79">
        <v>14.583333333333334</v>
      </c>
      <c r="L1077" s="84">
        <f t="shared" si="67"/>
        <v>-145.83333333333334</v>
      </c>
      <c r="M1077" s="102" t="s">
        <v>527</v>
      </c>
      <c r="O1077" s="54">
        <v>20240077</v>
      </c>
      <c r="P1077" t="s">
        <v>507</v>
      </c>
    </row>
    <row r="1078" spans="1:814" hidden="1" x14ac:dyDescent="0.25">
      <c r="B1078" s="5">
        <v>45440</v>
      </c>
      <c r="C1078" t="s">
        <v>103</v>
      </c>
      <c r="D1078" t="s">
        <v>0</v>
      </c>
      <c r="E1078" t="s">
        <v>14</v>
      </c>
      <c r="F1078" s="4" t="s">
        <v>35</v>
      </c>
      <c r="G1078" t="s">
        <v>36</v>
      </c>
      <c r="H1078" s="4" t="s">
        <v>37</v>
      </c>
      <c r="I1078" s="4" t="s">
        <v>334</v>
      </c>
      <c r="J1078" s="8">
        <v>-15</v>
      </c>
      <c r="K1078" s="29">
        <v>69131</v>
      </c>
      <c r="L1078" s="17">
        <f t="shared" si="67"/>
        <v>-1036965</v>
      </c>
      <c r="M1078" s="102" t="s">
        <v>529</v>
      </c>
      <c r="O1078" s="54">
        <v>20240077</v>
      </c>
      <c r="P1078" t="s">
        <v>507</v>
      </c>
    </row>
    <row r="1079" spans="1:814" hidden="1" x14ac:dyDescent="0.25">
      <c r="B1079" s="5">
        <v>45440</v>
      </c>
      <c r="C1079" t="s">
        <v>103</v>
      </c>
      <c r="D1079" t="s">
        <v>0</v>
      </c>
      <c r="E1079" t="s">
        <v>14</v>
      </c>
      <c r="F1079" s="4" t="s">
        <v>54</v>
      </c>
      <c r="G1079" t="s">
        <v>55</v>
      </c>
      <c r="H1079" s="4" t="s">
        <v>56</v>
      </c>
      <c r="I1079" s="4" t="s">
        <v>488</v>
      </c>
      <c r="J1079" s="8">
        <v>-15</v>
      </c>
      <c r="K1079" s="79">
        <v>18.75</v>
      </c>
      <c r="L1079" s="17">
        <f t="shared" si="67"/>
        <v>-281.25</v>
      </c>
      <c r="M1079" s="102" t="s">
        <v>527</v>
      </c>
      <c r="O1079" s="54">
        <v>20240077</v>
      </c>
      <c r="P1079" t="s">
        <v>507</v>
      </c>
    </row>
    <row r="1080" spans="1:814" hidden="1" x14ac:dyDescent="0.25">
      <c r="B1080" s="5">
        <v>45440</v>
      </c>
      <c r="C1080" t="s">
        <v>103</v>
      </c>
      <c r="D1080" t="s">
        <v>0</v>
      </c>
      <c r="E1080" t="s">
        <v>14</v>
      </c>
      <c r="F1080" s="4" t="s">
        <v>42</v>
      </c>
      <c r="G1080" t="s">
        <v>43</v>
      </c>
      <c r="H1080" s="4" t="s">
        <v>44</v>
      </c>
      <c r="I1080" s="4" t="s">
        <v>484</v>
      </c>
      <c r="J1080" s="8">
        <v>-10</v>
      </c>
      <c r="K1080" s="79">
        <v>14.583333333333334</v>
      </c>
      <c r="L1080" s="80">
        <f t="shared" si="67"/>
        <v>-145.83333333333334</v>
      </c>
      <c r="M1080" s="102" t="s">
        <v>527</v>
      </c>
      <c r="O1080" s="54">
        <v>20240077</v>
      </c>
      <c r="P1080" t="s">
        <v>507</v>
      </c>
    </row>
    <row r="1081" spans="1:814" hidden="1" x14ac:dyDescent="0.25">
      <c r="B1081" s="5">
        <v>45440</v>
      </c>
      <c r="C1081" t="s">
        <v>103</v>
      </c>
      <c r="D1081" t="s">
        <v>0</v>
      </c>
      <c r="E1081" t="s">
        <v>14</v>
      </c>
      <c r="F1081" s="4" t="s">
        <v>25</v>
      </c>
      <c r="G1081" t="s">
        <v>26</v>
      </c>
      <c r="H1081" s="4" t="s">
        <v>27</v>
      </c>
      <c r="I1081" s="4" t="s">
        <v>490</v>
      </c>
      <c r="J1081" s="8">
        <v>-13</v>
      </c>
      <c r="K1081" s="79">
        <v>14.694879832810868</v>
      </c>
      <c r="L1081" s="84">
        <f t="shared" si="67"/>
        <v>-191.03343782654127</v>
      </c>
      <c r="M1081" s="102" t="s">
        <v>527</v>
      </c>
      <c r="O1081" s="54">
        <v>20240079</v>
      </c>
      <c r="P1081" t="s">
        <v>136</v>
      </c>
    </row>
    <row r="1082" spans="1:814" hidden="1" x14ac:dyDescent="0.25">
      <c r="B1082" s="5">
        <v>45440</v>
      </c>
      <c r="C1082" t="s">
        <v>103</v>
      </c>
      <c r="D1082" t="s">
        <v>0</v>
      </c>
      <c r="E1082" t="s">
        <v>14</v>
      </c>
      <c r="F1082" s="4" t="s">
        <v>42</v>
      </c>
      <c r="G1082" t="s">
        <v>43</v>
      </c>
      <c r="H1082" s="4" t="s">
        <v>44</v>
      </c>
      <c r="I1082" s="4" t="s">
        <v>484</v>
      </c>
      <c r="J1082" s="8">
        <v>-15</v>
      </c>
      <c r="K1082" s="79">
        <v>14.583333333333334</v>
      </c>
      <c r="L1082" s="80">
        <f t="shared" si="67"/>
        <v>-218.75</v>
      </c>
      <c r="M1082" s="102" t="s">
        <v>527</v>
      </c>
      <c r="O1082" s="54">
        <v>20240079</v>
      </c>
      <c r="P1082" t="s">
        <v>136</v>
      </c>
    </row>
    <row r="1083" spans="1:814" hidden="1" x14ac:dyDescent="0.25">
      <c r="B1083" s="5">
        <v>45440</v>
      </c>
      <c r="C1083" t="s">
        <v>103</v>
      </c>
      <c r="D1083" t="s">
        <v>0</v>
      </c>
      <c r="E1083" t="s">
        <v>14</v>
      </c>
      <c r="F1083" s="4" t="s">
        <v>54</v>
      </c>
      <c r="G1083" t="s">
        <v>55</v>
      </c>
      <c r="H1083" s="4" t="s">
        <v>56</v>
      </c>
      <c r="I1083" s="4" t="s">
        <v>488</v>
      </c>
      <c r="J1083" s="8">
        <v>-8</v>
      </c>
      <c r="K1083" s="79">
        <v>18.75</v>
      </c>
      <c r="L1083" s="17">
        <f t="shared" si="67"/>
        <v>-150</v>
      </c>
      <c r="M1083" s="102" t="s">
        <v>527</v>
      </c>
      <c r="O1083" s="54">
        <v>20240079</v>
      </c>
      <c r="P1083" t="s">
        <v>136</v>
      </c>
    </row>
    <row r="1084" spans="1:814" hidden="1" x14ac:dyDescent="0.25">
      <c r="B1084" s="5">
        <v>45441</v>
      </c>
      <c r="C1084" t="s">
        <v>120</v>
      </c>
      <c r="D1084" t="s">
        <v>0</v>
      </c>
      <c r="E1084" t="s">
        <v>66</v>
      </c>
      <c r="F1084" s="4" t="s">
        <v>86</v>
      </c>
      <c r="G1084" t="s">
        <v>87</v>
      </c>
      <c r="H1084" s="4" t="s">
        <v>50</v>
      </c>
      <c r="I1084" s="4" t="s">
        <v>446</v>
      </c>
      <c r="J1084" s="8">
        <v>40</v>
      </c>
      <c r="K1084" s="29">
        <v>51750</v>
      </c>
      <c r="L1084" s="17">
        <f t="shared" si="67"/>
        <v>2070000</v>
      </c>
      <c r="M1084" s="102" t="s">
        <v>529</v>
      </c>
      <c r="Q1084" t="s">
        <v>530</v>
      </c>
    </row>
    <row r="1085" spans="1:814" hidden="1" x14ac:dyDescent="0.25">
      <c r="B1085" s="5">
        <v>45441</v>
      </c>
      <c r="C1085" t="s">
        <v>103</v>
      </c>
      <c r="D1085" t="s">
        <v>0</v>
      </c>
      <c r="E1085" t="s">
        <v>66</v>
      </c>
      <c r="F1085" s="4" t="s">
        <v>86</v>
      </c>
      <c r="G1085" t="s">
        <v>87</v>
      </c>
      <c r="H1085" s="4" t="s">
        <v>50</v>
      </c>
      <c r="I1085" s="4" t="s">
        <v>446</v>
      </c>
      <c r="J1085" s="8">
        <v>-50</v>
      </c>
      <c r="K1085" s="29">
        <v>51750</v>
      </c>
      <c r="L1085" s="17">
        <f t="shared" si="67"/>
        <v>-2587500</v>
      </c>
      <c r="M1085" s="102" t="s">
        <v>529</v>
      </c>
      <c r="O1085" s="54">
        <v>20240083</v>
      </c>
      <c r="P1085" t="s">
        <v>601</v>
      </c>
    </row>
    <row r="1086" spans="1:814" hidden="1" x14ac:dyDescent="0.25">
      <c r="B1086" s="5">
        <v>45441</v>
      </c>
      <c r="C1086" t="s">
        <v>103</v>
      </c>
      <c r="D1086" t="s">
        <v>4</v>
      </c>
      <c r="E1086" t="s">
        <v>66</v>
      </c>
      <c r="F1086" s="4" t="s">
        <v>102</v>
      </c>
      <c r="G1086" t="s">
        <v>101</v>
      </c>
      <c r="H1086" s="4" t="s">
        <v>107</v>
      </c>
      <c r="I1086" s="4" t="s">
        <v>138</v>
      </c>
      <c r="J1086" s="8">
        <v>-3</v>
      </c>
      <c r="K1086" s="29">
        <v>102340</v>
      </c>
      <c r="L1086" s="17">
        <f t="shared" si="67"/>
        <v>-307020</v>
      </c>
      <c r="M1086" s="102" t="s">
        <v>529</v>
      </c>
      <c r="O1086" s="54">
        <v>20240083</v>
      </c>
      <c r="P1086" t="s">
        <v>601</v>
      </c>
    </row>
    <row r="1087" spans="1:814" s="109" customFormat="1" hidden="1" x14ac:dyDescent="0.25">
      <c r="A1087"/>
      <c r="B1087" s="5">
        <v>45441</v>
      </c>
      <c r="C1087" t="s">
        <v>103</v>
      </c>
      <c r="D1087" t="s">
        <v>0</v>
      </c>
      <c r="E1087" t="s">
        <v>66</v>
      </c>
      <c r="F1087" s="4" t="s">
        <v>78</v>
      </c>
      <c r="G1087" t="s">
        <v>79</v>
      </c>
      <c r="H1087" s="4" t="s">
        <v>80</v>
      </c>
      <c r="I1087" s="4" t="s">
        <v>447</v>
      </c>
      <c r="J1087" s="8">
        <v>-60</v>
      </c>
      <c r="K1087" s="29">
        <v>51750</v>
      </c>
      <c r="L1087" s="17">
        <f t="shared" si="67"/>
        <v>-3105000</v>
      </c>
      <c r="M1087" s="102" t="s">
        <v>529</v>
      </c>
      <c r="N1087"/>
      <c r="O1087" s="54">
        <v>20240083</v>
      </c>
      <c r="P1087" t="s">
        <v>601</v>
      </c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  <c r="BI1087"/>
      <c r="BJ1087"/>
      <c r="BK1087"/>
      <c r="BL1087"/>
      <c r="BM1087"/>
      <c r="BN1087"/>
      <c r="BO1087"/>
      <c r="BP1087"/>
      <c r="BQ1087"/>
      <c r="BR1087"/>
      <c r="BS1087"/>
      <c r="BT1087"/>
      <c r="BU1087"/>
      <c r="BV1087"/>
      <c r="BW1087"/>
      <c r="BX1087"/>
      <c r="BY1087"/>
      <c r="BZ1087"/>
      <c r="CA1087"/>
      <c r="CB1087"/>
      <c r="CC1087"/>
      <c r="CD1087"/>
      <c r="CE1087"/>
      <c r="CF1087"/>
      <c r="CG1087"/>
      <c r="CH1087"/>
      <c r="CI1087"/>
      <c r="CJ1087"/>
      <c r="CK1087"/>
      <c r="CL1087"/>
      <c r="CM1087"/>
      <c r="CN1087"/>
      <c r="CO1087"/>
      <c r="CP1087"/>
      <c r="CQ1087"/>
      <c r="CR1087"/>
      <c r="CS1087"/>
      <c r="CT1087"/>
      <c r="CU1087"/>
      <c r="CV1087"/>
      <c r="CW1087"/>
      <c r="CX1087"/>
      <c r="CY1087"/>
      <c r="CZ1087"/>
      <c r="DA1087"/>
      <c r="DB1087"/>
      <c r="DC1087"/>
      <c r="DD1087"/>
      <c r="DE1087"/>
      <c r="DF1087"/>
      <c r="DG1087"/>
      <c r="DH1087"/>
      <c r="DI1087"/>
      <c r="DJ1087"/>
      <c r="DK1087"/>
      <c r="DL1087"/>
      <c r="DM1087"/>
      <c r="DN1087"/>
      <c r="DO1087"/>
      <c r="DP1087"/>
      <c r="DQ1087"/>
      <c r="DR1087"/>
      <c r="DS1087"/>
      <c r="DT1087"/>
      <c r="DU1087"/>
      <c r="DV1087"/>
      <c r="DW1087"/>
      <c r="DX1087"/>
      <c r="DY1087"/>
      <c r="DZ1087"/>
      <c r="EA1087"/>
      <c r="EB1087"/>
      <c r="EC1087"/>
      <c r="ED1087"/>
      <c r="EE1087"/>
      <c r="EF1087"/>
      <c r="EG1087"/>
      <c r="EH1087"/>
      <c r="EI1087"/>
      <c r="EJ1087"/>
      <c r="EK1087"/>
      <c r="EL1087"/>
      <c r="EM1087"/>
      <c r="EN1087"/>
      <c r="EO1087"/>
      <c r="EP1087"/>
      <c r="EQ1087"/>
      <c r="ER1087"/>
      <c r="ES1087"/>
      <c r="ET1087"/>
      <c r="EU1087"/>
      <c r="EV1087"/>
      <c r="EW1087"/>
      <c r="EX1087"/>
      <c r="EY1087"/>
      <c r="EZ1087"/>
      <c r="FA1087"/>
      <c r="FB1087"/>
      <c r="FC1087"/>
      <c r="FD1087"/>
      <c r="FE1087"/>
      <c r="FF1087"/>
      <c r="FG1087"/>
      <c r="FH1087"/>
      <c r="FI1087"/>
      <c r="FJ1087"/>
      <c r="FK1087"/>
      <c r="FL1087"/>
      <c r="FM1087"/>
      <c r="FN1087"/>
      <c r="FO1087"/>
      <c r="FP1087"/>
      <c r="FQ1087"/>
      <c r="FR1087"/>
      <c r="FS1087"/>
      <c r="FT1087"/>
      <c r="FU1087"/>
      <c r="FV1087"/>
      <c r="FW1087"/>
      <c r="FX1087"/>
      <c r="FY1087"/>
      <c r="FZ1087"/>
      <c r="GA1087"/>
      <c r="GB1087"/>
      <c r="GC1087"/>
      <c r="GD1087"/>
      <c r="GE1087"/>
      <c r="GF1087"/>
      <c r="GG1087"/>
      <c r="GH1087"/>
      <c r="GI1087"/>
      <c r="GJ1087"/>
      <c r="GK1087"/>
      <c r="GL1087"/>
      <c r="GM1087"/>
      <c r="GN1087"/>
      <c r="GO1087"/>
      <c r="GP1087"/>
      <c r="GQ1087"/>
      <c r="GR1087"/>
      <c r="GS1087"/>
      <c r="GT1087"/>
      <c r="GU1087"/>
      <c r="GV1087"/>
      <c r="GW1087"/>
      <c r="GX1087"/>
      <c r="GY1087"/>
      <c r="GZ1087"/>
      <c r="HA1087"/>
      <c r="HB1087"/>
      <c r="HC1087"/>
      <c r="HD1087"/>
      <c r="HE1087"/>
      <c r="HF1087"/>
      <c r="HG1087"/>
      <c r="HH1087"/>
      <c r="HI1087"/>
      <c r="HJ1087"/>
      <c r="HK1087"/>
      <c r="HL1087"/>
      <c r="HM1087"/>
      <c r="HN1087"/>
      <c r="HO1087"/>
      <c r="HP1087"/>
      <c r="HQ1087"/>
      <c r="HR1087"/>
      <c r="HS1087"/>
      <c r="HT1087"/>
      <c r="HU1087"/>
      <c r="HV1087"/>
      <c r="HW1087"/>
      <c r="HX1087"/>
      <c r="HY1087"/>
      <c r="HZ1087"/>
      <c r="IA1087"/>
      <c r="IB1087"/>
      <c r="IC1087"/>
      <c r="ID1087"/>
      <c r="IE1087"/>
      <c r="IF1087"/>
      <c r="IG1087"/>
      <c r="IH1087"/>
      <c r="II1087"/>
      <c r="IJ1087"/>
      <c r="IK1087"/>
      <c r="IL1087"/>
      <c r="IM1087"/>
      <c r="IN1087"/>
      <c r="IO1087"/>
      <c r="IP1087"/>
      <c r="IQ1087"/>
      <c r="IR1087"/>
      <c r="IS1087"/>
      <c r="IT1087"/>
      <c r="IU1087"/>
      <c r="IV1087"/>
      <c r="IW1087"/>
      <c r="IX1087"/>
      <c r="IY1087"/>
      <c r="IZ1087"/>
      <c r="JA1087"/>
      <c r="JB1087"/>
      <c r="JC1087"/>
      <c r="JD1087"/>
      <c r="JE1087"/>
      <c r="JF1087"/>
      <c r="JG1087"/>
      <c r="JH1087"/>
      <c r="JI1087"/>
      <c r="JJ1087"/>
      <c r="JK1087"/>
      <c r="JL1087"/>
      <c r="JM1087"/>
      <c r="JN1087"/>
      <c r="JO1087"/>
      <c r="JP1087"/>
      <c r="JQ1087"/>
      <c r="JR1087"/>
      <c r="JS1087"/>
      <c r="JT1087"/>
      <c r="JU1087"/>
      <c r="JV1087"/>
      <c r="JW1087"/>
      <c r="JX1087"/>
      <c r="JY1087"/>
      <c r="JZ1087"/>
      <c r="KA1087"/>
      <c r="KB1087"/>
      <c r="KC1087"/>
      <c r="KD1087"/>
      <c r="KE1087"/>
      <c r="KF1087"/>
      <c r="KG1087"/>
      <c r="KH1087"/>
      <c r="KI1087"/>
      <c r="KJ1087"/>
      <c r="KK1087"/>
      <c r="KL1087"/>
      <c r="KM1087"/>
      <c r="KN1087"/>
      <c r="KO1087"/>
      <c r="KP1087"/>
      <c r="KQ1087"/>
      <c r="KR1087"/>
      <c r="KS1087"/>
      <c r="KT1087"/>
      <c r="KU1087"/>
      <c r="KV1087"/>
      <c r="KW1087"/>
      <c r="KX1087"/>
      <c r="KY1087"/>
      <c r="KZ1087"/>
      <c r="LA1087"/>
      <c r="LB1087"/>
      <c r="LC1087"/>
      <c r="LD1087"/>
      <c r="LE1087"/>
      <c r="LF1087"/>
      <c r="LG1087"/>
      <c r="LH1087"/>
      <c r="LI1087"/>
      <c r="LJ1087"/>
      <c r="LK1087"/>
      <c r="LL1087"/>
      <c r="LM1087"/>
      <c r="LN1087"/>
      <c r="LO1087"/>
      <c r="LP1087"/>
      <c r="LQ1087"/>
      <c r="LR1087"/>
      <c r="LS1087"/>
      <c r="LT1087"/>
      <c r="LU1087"/>
      <c r="LV1087"/>
      <c r="LW1087"/>
      <c r="LX1087"/>
      <c r="LY1087"/>
      <c r="LZ1087"/>
      <c r="MA1087"/>
      <c r="MB1087"/>
      <c r="MC1087"/>
      <c r="MD1087"/>
      <c r="ME1087"/>
      <c r="MF1087"/>
      <c r="MG1087"/>
      <c r="MH1087"/>
      <c r="MI1087"/>
      <c r="MJ1087"/>
      <c r="MK1087"/>
      <c r="ML1087"/>
      <c r="MM1087"/>
      <c r="MN1087"/>
      <c r="MO1087"/>
      <c r="MP1087"/>
      <c r="MQ1087"/>
      <c r="MR1087"/>
      <c r="MS1087"/>
      <c r="MT1087"/>
      <c r="MU1087"/>
      <c r="MV1087"/>
      <c r="MW1087"/>
      <c r="MX1087"/>
      <c r="MY1087"/>
      <c r="MZ1087"/>
      <c r="NA1087"/>
      <c r="NB1087"/>
      <c r="NC1087"/>
      <c r="ND1087"/>
      <c r="NE1087"/>
      <c r="NF1087"/>
      <c r="NG1087"/>
      <c r="NH1087"/>
      <c r="NI1087"/>
      <c r="NJ1087"/>
      <c r="NK1087"/>
      <c r="NL1087"/>
      <c r="NM1087"/>
      <c r="NN1087"/>
      <c r="NO1087"/>
      <c r="NP1087"/>
      <c r="NQ1087"/>
      <c r="NR1087"/>
      <c r="NS1087"/>
      <c r="NT1087"/>
      <c r="NU1087"/>
      <c r="NV1087"/>
      <c r="NW1087"/>
      <c r="NX1087"/>
      <c r="NY1087"/>
      <c r="NZ1087"/>
      <c r="OA1087"/>
      <c r="OB1087"/>
      <c r="OC1087"/>
      <c r="OD1087"/>
      <c r="OE1087"/>
      <c r="OF1087"/>
      <c r="OG1087"/>
      <c r="OH1087"/>
      <c r="OI1087"/>
      <c r="OJ1087"/>
      <c r="OK1087"/>
      <c r="OL1087"/>
      <c r="OM1087"/>
      <c r="ON1087"/>
      <c r="OO1087"/>
      <c r="OP1087"/>
      <c r="OQ1087"/>
      <c r="OR1087"/>
      <c r="OS1087"/>
      <c r="OT1087"/>
      <c r="OU1087"/>
      <c r="OV1087"/>
      <c r="OW1087"/>
      <c r="OX1087"/>
      <c r="OY1087"/>
      <c r="OZ1087"/>
      <c r="PA1087"/>
      <c r="PB1087"/>
      <c r="PC1087"/>
      <c r="PD1087"/>
      <c r="PE1087"/>
      <c r="PF1087"/>
      <c r="PG1087"/>
      <c r="PH1087"/>
      <c r="PI1087"/>
      <c r="PJ1087"/>
      <c r="PK1087"/>
      <c r="PL1087"/>
      <c r="PM1087"/>
      <c r="PN1087"/>
      <c r="PO1087"/>
      <c r="PP1087"/>
      <c r="PQ1087"/>
      <c r="PR1087"/>
      <c r="PS1087"/>
      <c r="PT1087"/>
      <c r="PU1087"/>
      <c r="PV1087"/>
      <c r="PW1087"/>
      <c r="PX1087"/>
      <c r="PY1087"/>
      <c r="PZ1087"/>
      <c r="QA1087"/>
      <c r="QB1087"/>
      <c r="QC1087"/>
      <c r="QD1087"/>
      <c r="QE1087"/>
      <c r="QF1087"/>
      <c r="QG1087"/>
      <c r="QH1087"/>
      <c r="QI1087"/>
      <c r="QJ1087"/>
      <c r="QK1087"/>
      <c r="QL1087"/>
      <c r="QM1087"/>
      <c r="QN1087"/>
      <c r="QO1087"/>
      <c r="QP1087"/>
      <c r="QQ1087"/>
      <c r="QR1087"/>
      <c r="QS1087"/>
      <c r="QT1087"/>
      <c r="QU1087"/>
      <c r="QV1087"/>
      <c r="QW1087"/>
      <c r="QX1087"/>
      <c r="QY1087"/>
      <c r="QZ1087"/>
      <c r="RA1087"/>
      <c r="RB1087"/>
      <c r="RC1087"/>
      <c r="RD1087"/>
      <c r="RE1087"/>
      <c r="RF1087"/>
      <c r="RG1087"/>
      <c r="RH1087"/>
      <c r="RI1087"/>
      <c r="RJ1087"/>
      <c r="RK1087"/>
      <c r="RL1087"/>
      <c r="RM1087"/>
      <c r="RN1087"/>
      <c r="RO1087"/>
      <c r="RP1087"/>
      <c r="RQ1087"/>
      <c r="RR1087"/>
      <c r="RS1087"/>
      <c r="RT1087"/>
      <c r="RU1087"/>
      <c r="RV1087"/>
      <c r="RW1087"/>
      <c r="RX1087"/>
      <c r="RY1087"/>
      <c r="RZ1087"/>
      <c r="SA1087"/>
      <c r="SB1087"/>
      <c r="SC1087"/>
      <c r="SD1087"/>
      <c r="SE1087"/>
      <c r="SF1087"/>
      <c r="SG1087"/>
      <c r="SH1087"/>
      <c r="SI1087"/>
      <c r="SJ1087"/>
      <c r="SK1087"/>
      <c r="SL1087"/>
      <c r="SM1087"/>
      <c r="SN1087"/>
      <c r="SO1087"/>
      <c r="SP1087"/>
      <c r="SQ1087"/>
      <c r="SR1087"/>
      <c r="SS1087"/>
      <c r="ST1087"/>
      <c r="SU1087"/>
      <c r="SV1087"/>
      <c r="SW1087"/>
      <c r="SX1087"/>
      <c r="SY1087"/>
      <c r="SZ1087"/>
      <c r="TA1087"/>
      <c r="TB1087"/>
      <c r="TC1087"/>
      <c r="TD1087"/>
      <c r="TE1087"/>
      <c r="TF1087"/>
      <c r="TG1087"/>
      <c r="TH1087"/>
      <c r="TI1087"/>
      <c r="TJ1087"/>
      <c r="TK1087"/>
      <c r="TL1087"/>
      <c r="TM1087"/>
      <c r="TN1087"/>
      <c r="TO1087"/>
      <c r="TP1087"/>
      <c r="TQ1087"/>
      <c r="TR1087"/>
      <c r="TS1087"/>
      <c r="TT1087"/>
      <c r="TU1087"/>
      <c r="TV1087"/>
      <c r="TW1087"/>
      <c r="TX1087"/>
      <c r="TY1087"/>
      <c r="TZ1087"/>
      <c r="UA1087"/>
      <c r="UB1087"/>
      <c r="UC1087"/>
      <c r="UD1087"/>
      <c r="UE1087"/>
      <c r="UF1087"/>
      <c r="UG1087"/>
      <c r="UH1087"/>
      <c r="UI1087"/>
      <c r="UJ1087"/>
      <c r="UK1087"/>
      <c r="UL1087"/>
      <c r="UM1087"/>
      <c r="UN1087"/>
      <c r="UO1087"/>
      <c r="UP1087"/>
      <c r="UQ1087"/>
      <c r="UR1087"/>
      <c r="US1087"/>
      <c r="UT1087"/>
      <c r="UU1087"/>
      <c r="UV1087"/>
      <c r="UW1087"/>
      <c r="UX1087"/>
      <c r="UY1087"/>
      <c r="UZ1087"/>
      <c r="VA1087"/>
      <c r="VB1087"/>
      <c r="VC1087"/>
      <c r="VD1087"/>
      <c r="VE1087"/>
      <c r="VF1087"/>
      <c r="VG1087"/>
      <c r="VH1087"/>
      <c r="VI1087"/>
      <c r="VJ1087"/>
      <c r="VK1087"/>
      <c r="VL1087"/>
      <c r="VM1087"/>
      <c r="VN1087"/>
      <c r="VO1087"/>
      <c r="VP1087"/>
      <c r="VQ1087"/>
      <c r="VR1087"/>
      <c r="VS1087"/>
      <c r="VT1087"/>
      <c r="VU1087"/>
      <c r="VV1087"/>
      <c r="VW1087"/>
      <c r="VX1087"/>
      <c r="VY1087"/>
      <c r="VZ1087"/>
      <c r="WA1087"/>
      <c r="WB1087"/>
      <c r="WC1087"/>
      <c r="WD1087"/>
      <c r="WE1087"/>
      <c r="WF1087"/>
      <c r="WG1087"/>
      <c r="WH1087"/>
      <c r="WI1087"/>
      <c r="WJ1087"/>
      <c r="WK1087"/>
      <c r="WL1087"/>
      <c r="WM1087"/>
      <c r="WN1087"/>
      <c r="WO1087"/>
      <c r="WP1087"/>
      <c r="WQ1087"/>
      <c r="WR1087"/>
      <c r="WS1087"/>
      <c r="WT1087"/>
      <c r="WU1087"/>
      <c r="WV1087"/>
      <c r="WW1087"/>
      <c r="WX1087"/>
      <c r="WY1087"/>
      <c r="WZ1087"/>
      <c r="XA1087"/>
      <c r="XB1087"/>
      <c r="XC1087"/>
      <c r="XD1087"/>
      <c r="XE1087"/>
      <c r="XF1087"/>
      <c r="XG1087"/>
      <c r="XH1087"/>
      <c r="XI1087"/>
      <c r="XJ1087"/>
      <c r="XK1087"/>
      <c r="XL1087"/>
      <c r="XM1087"/>
      <c r="XN1087"/>
      <c r="XO1087"/>
      <c r="XP1087"/>
      <c r="XQ1087"/>
      <c r="XR1087"/>
      <c r="XS1087"/>
      <c r="XT1087"/>
      <c r="XU1087"/>
      <c r="XV1087"/>
      <c r="XW1087"/>
      <c r="XX1087"/>
      <c r="XY1087"/>
      <c r="XZ1087"/>
      <c r="YA1087"/>
      <c r="YB1087"/>
      <c r="YC1087"/>
      <c r="YD1087"/>
      <c r="YE1087"/>
      <c r="YF1087"/>
      <c r="YG1087"/>
      <c r="YH1087"/>
      <c r="YI1087"/>
      <c r="YJ1087"/>
      <c r="YK1087"/>
      <c r="YL1087"/>
      <c r="YM1087"/>
      <c r="YN1087"/>
      <c r="YO1087"/>
      <c r="YP1087"/>
      <c r="YQ1087"/>
      <c r="YR1087"/>
      <c r="YS1087"/>
      <c r="YT1087"/>
      <c r="YU1087"/>
      <c r="YV1087"/>
      <c r="YW1087"/>
      <c r="YX1087"/>
      <c r="YY1087"/>
      <c r="YZ1087"/>
      <c r="ZA1087"/>
      <c r="ZB1087"/>
      <c r="ZC1087"/>
      <c r="ZD1087"/>
      <c r="ZE1087"/>
      <c r="ZF1087"/>
      <c r="ZG1087"/>
      <c r="ZH1087"/>
      <c r="ZI1087"/>
      <c r="ZJ1087"/>
      <c r="ZK1087"/>
      <c r="ZL1087"/>
      <c r="ZM1087"/>
      <c r="ZN1087"/>
      <c r="ZO1087"/>
      <c r="ZP1087"/>
      <c r="ZQ1087"/>
      <c r="ZR1087"/>
      <c r="ZS1087"/>
      <c r="ZT1087"/>
      <c r="ZU1087"/>
      <c r="ZV1087"/>
      <c r="ZW1087"/>
      <c r="ZX1087"/>
      <c r="ZY1087"/>
      <c r="ZZ1087"/>
      <c r="AAA1087"/>
      <c r="AAB1087"/>
      <c r="AAC1087"/>
      <c r="AAD1087"/>
      <c r="AAE1087"/>
      <c r="AAF1087"/>
      <c r="AAG1087"/>
      <c r="AAH1087"/>
      <c r="AAI1087"/>
      <c r="AAJ1087"/>
      <c r="AAK1087"/>
      <c r="AAL1087"/>
      <c r="AAM1087"/>
      <c r="AAN1087"/>
      <c r="AAO1087"/>
      <c r="AAP1087"/>
      <c r="AAQ1087"/>
      <c r="AAR1087"/>
      <c r="AAS1087"/>
      <c r="AAT1087"/>
      <c r="AAU1087"/>
      <c r="AAV1087"/>
      <c r="AAW1087"/>
      <c r="AAX1087"/>
      <c r="AAY1087"/>
      <c r="AAZ1087"/>
      <c r="ABA1087"/>
      <c r="ABB1087"/>
      <c r="ABC1087"/>
      <c r="ABD1087"/>
      <c r="ABE1087"/>
      <c r="ABF1087"/>
      <c r="ABG1087"/>
      <c r="ABH1087"/>
      <c r="ABI1087"/>
      <c r="ABJ1087"/>
      <c r="ABK1087"/>
      <c r="ABL1087"/>
      <c r="ABM1087"/>
      <c r="ABN1087"/>
      <c r="ABO1087"/>
      <c r="ABP1087"/>
      <c r="ABQ1087"/>
      <c r="ABR1087"/>
      <c r="ABS1087"/>
      <c r="ABT1087"/>
      <c r="ABU1087"/>
      <c r="ABV1087"/>
      <c r="ABW1087"/>
      <c r="ABX1087"/>
      <c r="ABY1087"/>
      <c r="ABZ1087"/>
      <c r="ACA1087"/>
      <c r="ACB1087"/>
      <c r="ACC1087"/>
      <c r="ACD1087"/>
      <c r="ACE1087"/>
      <c r="ACF1087"/>
      <c r="ACG1087"/>
      <c r="ACH1087"/>
      <c r="ACI1087"/>
      <c r="ACJ1087"/>
      <c r="ACK1087"/>
      <c r="ACL1087"/>
      <c r="ACM1087"/>
      <c r="ACN1087"/>
      <c r="ACO1087"/>
      <c r="ACP1087"/>
      <c r="ACQ1087"/>
      <c r="ACR1087"/>
      <c r="ACS1087"/>
      <c r="ACT1087"/>
      <c r="ACU1087"/>
      <c r="ACV1087"/>
      <c r="ACW1087"/>
      <c r="ACX1087"/>
      <c r="ACY1087"/>
      <c r="ACZ1087"/>
      <c r="ADA1087"/>
      <c r="ADB1087"/>
      <c r="ADC1087"/>
      <c r="ADD1087"/>
      <c r="ADE1087"/>
      <c r="ADF1087"/>
      <c r="ADG1087"/>
      <c r="ADH1087"/>
      <c r="ADI1087"/>
      <c r="ADJ1087"/>
      <c r="ADK1087"/>
      <c r="ADL1087"/>
      <c r="ADM1087"/>
      <c r="ADN1087"/>
      <c r="ADO1087"/>
      <c r="ADP1087"/>
      <c r="ADQ1087"/>
      <c r="ADR1087"/>
      <c r="ADS1087"/>
      <c r="ADT1087"/>
      <c r="ADU1087"/>
      <c r="ADV1087"/>
      <c r="ADW1087"/>
      <c r="ADX1087"/>
      <c r="ADY1087"/>
      <c r="ADZ1087"/>
      <c r="AEA1087"/>
      <c r="AEB1087"/>
      <c r="AEC1087"/>
      <c r="AED1087"/>
      <c r="AEE1087"/>
      <c r="AEF1087"/>
      <c r="AEG1087"/>
      <c r="AEH1087"/>
    </row>
    <row r="1088" spans="1:814" hidden="1" x14ac:dyDescent="0.25">
      <c r="B1088" s="5">
        <v>45441</v>
      </c>
      <c r="C1088" t="s">
        <v>103</v>
      </c>
      <c r="D1088" t="s">
        <v>0</v>
      </c>
      <c r="E1088" t="s">
        <v>66</v>
      </c>
      <c r="F1088" s="4" t="s">
        <v>71</v>
      </c>
      <c r="G1088" t="s">
        <v>72</v>
      </c>
      <c r="H1088" s="4" t="s">
        <v>27</v>
      </c>
      <c r="I1088" s="4" t="s">
        <v>376</v>
      </c>
      <c r="J1088" s="8">
        <v>-30</v>
      </c>
      <c r="K1088" s="29">
        <v>51750</v>
      </c>
      <c r="L1088" s="17">
        <f t="shared" si="67"/>
        <v>-1552500</v>
      </c>
      <c r="M1088" s="102" t="s">
        <v>529</v>
      </c>
      <c r="O1088" s="54">
        <v>20240083</v>
      </c>
      <c r="P1088" t="s">
        <v>601</v>
      </c>
    </row>
    <row r="1089" spans="1:814" hidden="1" x14ac:dyDescent="0.25">
      <c r="B1089" s="5">
        <v>45441</v>
      </c>
      <c r="C1089" t="s">
        <v>121</v>
      </c>
      <c r="D1089" t="s">
        <v>0</v>
      </c>
      <c r="E1089" t="s">
        <v>66</v>
      </c>
      <c r="F1089" s="4" t="s">
        <v>78</v>
      </c>
      <c r="G1089" t="s">
        <v>79</v>
      </c>
      <c r="H1089" s="4" t="s">
        <v>80</v>
      </c>
      <c r="I1089" s="4" t="s">
        <v>359</v>
      </c>
      <c r="J1089" s="8">
        <v>-1</v>
      </c>
      <c r="K1089" s="29">
        <v>51750</v>
      </c>
      <c r="L1089" s="17">
        <f t="shared" si="67"/>
        <v>-51750</v>
      </c>
      <c r="M1089" s="102" t="s">
        <v>529</v>
      </c>
      <c r="O1089"/>
      <c r="Q1089" t="s">
        <v>462</v>
      </c>
    </row>
    <row r="1090" spans="1:814" hidden="1" x14ac:dyDescent="0.25">
      <c r="B1090" s="5">
        <v>45441</v>
      </c>
      <c r="C1090" t="s">
        <v>121</v>
      </c>
      <c r="D1090" t="s">
        <v>0</v>
      </c>
      <c r="E1090" t="s">
        <v>66</v>
      </c>
      <c r="F1090" s="4" t="s">
        <v>78</v>
      </c>
      <c r="G1090" t="s">
        <v>79</v>
      </c>
      <c r="H1090" s="4" t="s">
        <v>44</v>
      </c>
      <c r="I1090" s="4" t="s">
        <v>359</v>
      </c>
      <c r="J1090" s="8">
        <v>-2</v>
      </c>
      <c r="K1090" s="29">
        <v>51750</v>
      </c>
      <c r="L1090" s="17">
        <f t="shared" si="67"/>
        <v>-103500</v>
      </c>
      <c r="M1090" s="102" t="s">
        <v>529</v>
      </c>
      <c r="O1090"/>
      <c r="Q1090" t="s">
        <v>462</v>
      </c>
    </row>
    <row r="1091" spans="1:814" hidden="1" x14ac:dyDescent="0.25">
      <c r="B1091" s="5">
        <v>45441</v>
      </c>
      <c r="C1091" t="s">
        <v>103</v>
      </c>
      <c r="D1091" t="s">
        <v>0</v>
      </c>
      <c r="E1091" t="s">
        <v>66</v>
      </c>
      <c r="F1091" s="4" t="s">
        <v>71</v>
      </c>
      <c r="G1091" t="s">
        <v>72</v>
      </c>
      <c r="H1091" s="4" t="s">
        <v>27</v>
      </c>
      <c r="I1091" s="4" t="s">
        <v>442</v>
      </c>
      <c r="J1091" s="8">
        <v>-19</v>
      </c>
      <c r="K1091" s="29">
        <v>51750</v>
      </c>
      <c r="L1091" s="17">
        <f t="shared" si="67"/>
        <v>-983250</v>
      </c>
      <c r="M1091" s="102" t="s">
        <v>529</v>
      </c>
      <c r="O1091" s="54">
        <v>20240078</v>
      </c>
      <c r="P1091" t="s">
        <v>480</v>
      </c>
    </row>
    <row r="1092" spans="1:814" hidden="1" x14ac:dyDescent="0.25">
      <c r="B1092" s="5">
        <v>45441</v>
      </c>
      <c r="C1092" t="s">
        <v>103</v>
      </c>
      <c r="D1092" t="s">
        <v>0</v>
      </c>
      <c r="E1092" t="s">
        <v>66</v>
      </c>
      <c r="F1092" s="4" t="s">
        <v>91</v>
      </c>
      <c r="G1092" t="s">
        <v>92</v>
      </c>
      <c r="H1092" s="4" t="s">
        <v>93</v>
      </c>
      <c r="I1092" s="4" t="s">
        <v>415</v>
      </c>
      <c r="J1092" s="8">
        <v>-10</v>
      </c>
      <c r="K1092" s="29">
        <v>51750</v>
      </c>
      <c r="L1092" s="17">
        <f t="shared" si="67"/>
        <v>-517500</v>
      </c>
      <c r="M1092" s="102" t="s">
        <v>529</v>
      </c>
      <c r="O1092" s="54">
        <v>20240078</v>
      </c>
      <c r="P1092" t="s">
        <v>480</v>
      </c>
    </row>
    <row r="1093" spans="1:814" hidden="1" x14ac:dyDescent="0.25">
      <c r="B1093" s="5">
        <v>45440</v>
      </c>
      <c r="C1093" t="s">
        <v>103</v>
      </c>
      <c r="D1093" t="s">
        <v>0</v>
      </c>
      <c r="E1093" t="s">
        <v>14</v>
      </c>
      <c r="F1093" s="4" t="s">
        <v>39</v>
      </c>
      <c r="G1093" t="s">
        <v>40</v>
      </c>
      <c r="H1093" s="4" t="s">
        <v>41</v>
      </c>
      <c r="I1093" s="4" t="s">
        <v>335</v>
      </c>
      <c r="J1093" s="8">
        <v>-15</v>
      </c>
      <c r="K1093" s="29">
        <v>69131</v>
      </c>
      <c r="L1093" s="17">
        <f t="shared" si="67"/>
        <v>-1036965</v>
      </c>
      <c r="M1093" s="102" t="s">
        <v>529</v>
      </c>
      <c r="O1093" s="54">
        <v>20240077</v>
      </c>
      <c r="P1093" t="s">
        <v>507</v>
      </c>
    </row>
    <row r="1094" spans="1:814" hidden="1" x14ac:dyDescent="0.25">
      <c r="B1094" s="5">
        <v>45441</v>
      </c>
      <c r="C1094" t="s">
        <v>103</v>
      </c>
      <c r="D1094" t="s">
        <v>0</v>
      </c>
      <c r="E1094" t="s">
        <v>66</v>
      </c>
      <c r="F1094" s="4" t="s">
        <v>78</v>
      </c>
      <c r="G1094" t="s">
        <v>79</v>
      </c>
      <c r="H1094" s="4" t="s">
        <v>80</v>
      </c>
      <c r="I1094" s="4" t="s">
        <v>447</v>
      </c>
      <c r="J1094" s="8">
        <v>-26</v>
      </c>
      <c r="K1094" s="29">
        <v>51750</v>
      </c>
      <c r="L1094" s="17">
        <f t="shared" si="67"/>
        <v>-1345500</v>
      </c>
      <c r="M1094" s="102" t="s">
        <v>529</v>
      </c>
      <c r="O1094" s="54">
        <v>20240078</v>
      </c>
      <c r="P1094" t="s">
        <v>480</v>
      </c>
    </row>
    <row r="1095" spans="1:814" hidden="1" x14ac:dyDescent="0.25">
      <c r="B1095" s="5">
        <v>45441</v>
      </c>
      <c r="C1095" t="s">
        <v>103</v>
      </c>
      <c r="D1095" t="s">
        <v>0</v>
      </c>
      <c r="E1095" t="s">
        <v>66</v>
      </c>
      <c r="F1095" s="4" t="s">
        <v>86</v>
      </c>
      <c r="G1095" t="s">
        <v>87</v>
      </c>
      <c r="H1095" s="4" t="s">
        <v>50</v>
      </c>
      <c r="I1095" s="4" t="s">
        <v>446</v>
      </c>
      <c r="J1095" s="8">
        <v>-13</v>
      </c>
      <c r="K1095" s="29">
        <v>51750</v>
      </c>
      <c r="L1095" s="17">
        <f t="shared" si="67"/>
        <v>-672750</v>
      </c>
      <c r="M1095" s="102" t="s">
        <v>529</v>
      </c>
      <c r="O1095" s="54">
        <v>20240078</v>
      </c>
      <c r="P1095" t="s">
        <v>480</v>
      </c>
    </row>
    <row r="1096" spans="1:814" hidden="1" x14ac:dyDescent="0.25">
      <c r="B1096" s="5">
        <v>45441</v>
      </c>
      <c r="C1096" t="s">
        <v>121</v>
      </c>
      <c r="D1096" t="s">
        <v>0</v>
      </c>
      <c r="E1096" t="s">
        <v>66</v>
      </c>
      <c r="F1096" s="4" t="s">
        <v>139</v>
      </c>
      <c r="G1096" t="s">
        <v>140</v>
      </c>
      <c r="H1096" s="4" t="s">
        <v>41</v>
      </c>
      <c r="I1096" s="4" t="s">
        <v>380</v>
      </c>
      <c r="J1096" s="8">
        <v>-2</v>
      </c>
      <c r="K1096" s="29">
        <v>51750</v>
      </c>
      <c r="L1096" s="17">
        <f t="shared" si="67"/>
        <v>-103500</v>
      </c>
      <c r="M1096" s="102" t="s">
        <v>529</v>
      </c>
      <c r="O1096"/>
      <c r="Q1096" t="s">
        <v>462</v>
      </c>
    </row>
    <row r="1097" spans="1:814" hidden="1" x14ac:dyDescent="0.25">
      <c r="B1097" s="5">
        <v>45441</v>
      </c>
      <c r="C1097" t="s">
        <v>103</v>
      </c>
      <c r="D1097" t="s">
        <v>0</v>
      </c>
      <c r="E1097" t="s">
        <v>66</v>
      </c>
      <c r="F1097" s="4" t="s">
        <v>139</v>
      </c>
      <c r="G1097" t="s">
        <v>140</v>
      </c>
      <c r="H1097" s="4" t="s">
        <v>141</v>
      </c>
      <c r="I1097" s="4" t="s">
        <v>443</v>
      </c>
      <c r="J1097" s="8">
        <v>-40</v>
      </c>
      <c r="K1097" s="29">
        <v>51750</v>
      </c>
      <c r="L1097" s="17">
        <f t="shared" si="67"/>
        <v>-2070000</v>
      </c>
      <c r="M1097" s="102" t="s">
        <v>529</v>
      </c>
      <c r="O1097" s="54">
        <v>20240078</v>
      </c>
      <c r="P1097" t="s">
        <v>480</v>
      </c>
    </row>
    <row r="1098" spans="1:814" s="109" customFormat="1" hidden="1" x14ac:dyDescent="0.25">
      <c r="A1098"/>
      <c r="B1098" s="5">
        <v>45442</v>
      </c>
      <c r="C1098" t="s">
        <v>120</v>
      </c>
      <c r="D1098" t="s">
        <v>0</v>
      </c>
      <c r="E1098" t="s">
        <v>66</v>
      </c>
      <c r="F1098" s="4" t="s">
        <v>139</v>
      </c>
      <c r="G1098" t="s">
        <v>140</v>
      </c>
      <c r="H1098" s="4" t="s">
        <v>41</v>
      </c>
      <c r="I1098" s="4" t="s">
        <v>380</v>
      </c>
      <c r="J1098" s="8">
        <v>-1</v>
      </c>
      <c r="K1098" s="29">
        <v>51750</v>
      </c>
      <c r="L1098" s="17">
        <f>+J1098*K1098</f>
        <v>-51750</v>
      </c>
      <c r="M1098" s="102" t="s">
        <v>529</v>
      </c>
      <c r="N1098"/>
      <c r="O1098"/>
      <c r="P1098"/>
      <c r="Q1098" t="s">
        <v>501</v>
      </c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/>
      <c r="BU1098"/>
      <c r="BV1098"/>
      <c r="BW1098"/>
      <c r="BX1098"/>
      <c r="BY1098"/>
      <c r="BZ1098"/>
      <c r="CA1098"/>
      <c r="CB1098"/>
      <c r="CC1098"/>
      <c r="CD1098"/>
      <c r="CE1098"/>
      <c r="CF1098"/>
      <c r="CG1098"/>
      <c r="CH1098"/>
      <c r="CI1098"/>
      <c r="CJ1098"/>
      <c r="CK1098"/>
      <c r="CL1098"/>
      <c r="CM1098"/>
      <c r="CN1098"/>
      <c r="CO1098"/>
      <c r="CP1098"/>
      <c r="CQ1098"/>
      <c r="CR1098"/>
      <c r="CS1098"/>
      <c r="CT1098"/>
      <c r="CU1098"/>
      <c r="CV1098"/>
      <c r="CW1098"/>
      <c r="CX1098"/>
      <c r="CY1098"/>
      <c r="CZ1098"/>
      <c r="DA1098"/>
      <c r="DB1098"/>
      <c r="DC1098"/>
      <c r="DD1098"/>
      <c r="DE1098"/>
      <c r="DF1098"/>
      <c r="DG1098"/>
      <c r="DH1098"/>
      <c r="DI1098"/>
      <c r="DJ1098"/>
      <c r="DK1098"/>
      <c r="DL1098"/>
      <c r="DM1098"/>
      <c r="DN1098"/>
      <c r="DO1098"/>
      <c r="DP1098"/>
      <c r="DQ1098"/>
      <c r="DR1098"/>
      <c r="DS1098"/>
      <c r="DT1098"/>
      <c r="DU1098"/>
      <c r="DV1098"/>
      <c r="DW1098"/>
      <c r="DX1098"/>
      <c r="DY1098"/>
      <c r="DZ1098"/>
      <c r="EA1098"/>
      <c r="EB1098"/>
      <c r="EC1098"/>
      <c r="ED1098"/>
      <c r="EE1098"/>
      <c r="EF1098"/>
      <c r="EG1098"/>
      <c r="EH1098"/>
      <c r="EI1098"/>
      <c r="EJ1098"/>
      <c r="EK1098"/>
      <c r="EL1098"/>
      <c r="EM1098"/>
      <c r="EN1098"/>
      <c r="EO1098"/>
      <c r="EP1098"/>
      <c r="EQ1098"/>
      <c r="ER1098"/>
      <c r="ES1098"/>
      <c r="ET1098"/>
      <c r="EU1098"/>
      <c r="EV1098"/>
      <c r="EW1098"/>
      <c r="EX1098"/>
      <c r="EY1098"/>
      <c r="EZ1098"/>
      <c r="FA1098"/>
      <c r="FB1098"/>
      <c r="FC1098"/>
      <c r="FD1098"/>
      <c r="FE1098"/>
      <c r="FF1098"/>
      <c r="FG1098"/>
      <c r="FH1098"/>
      <c r="FI1098"/>
      <c r="FJ1098"/>
      <c r="FK1098"/>
      <c r="FL1098"/>
      <c r="FM1098"/>
      <c r="FN1098"/>
      <c r="FO1098"/>
      <c r="FP1098"/>
      <c r="FQ1098"/>
      <c r="FR1098"/>
      <c r="FS1098"/>
      <c r="FT1098"/>
      <c r="FU1098"/>
      <c r="FV1098"/>
      <c r="FW1098"/>
      <c r="FX1098"/>
      <c r="FY1098"/>
      <c r="FZ1098"/>
      <c r="GA1098"/>
      <c r="GB1098"/>
      <c r="GC1098"/>
      <c r="GD1098"/>
      <c r="GE1098"/>
      <c r="GF1098"/>
      <c r="GG1098"/>
      <c r="GH1098"/>
      <c r="GI1098"/>
      <c r="GJ1098"/>
      <c r="GK1098"/>
      <c r="GL1098"/>
      <c r="GM1098"/>
      <c r="GN1098"/>
      <c r="GO1098"/>
      <c r="GP1098"/>
      <c r="GQ1098"/>
      <c r="GR1098"/>
      <c r="GS1098"/>
      <c r="GT1098"/>
      <c r="GU1098"/>
      <c r="GV1098"/>
      <c r="GW1098"/>
      <c r="GX1098"/>
      <c r="GY1098"/>
      <c r="GZ1098"/>
      <c r="HA1098"/>
      <c r="HB1098"/>
      <c r="HC1098"/>
      <c r="HD1098"/>
      <c r="HE1098"/>
      <c r="HF1098"/>
      <c r="HG1098"/>
      <c r="HH1098"/>
      <c r="HI1098"/>
      <c r="HJ1098"/>
      <c r="HK1098"/>
      <c r="HL1098"/>
      <c r="HM1098"/>
      <c r="HN1098"/>
      <c r="HO1098"/>
      <c r="HP1098"/>
      <c r="HQ1098"/>
      <c r="HR1098"/>
      <c r="HS1098"/>
      <c r="HT1098"/>
      <c r="HU1098"/>
      <c r="HV1098"/>
      <c r="HW1098"/>
      <c r="HX1098"/>
      <c r="HY1098"/>
      <c r="HZ1098"/>
      <c r="IA1098"/>
      <c r="IB1098"/>
      <c r="IC1098"/>
      <c r="ID1098"/>
      <c r="IE1098"/>
      <c r="IF1098"/>
      <c r="IG1098"/>
      <c r="IH1098"/>
      <c r="II1098"/>
      <c r="IJ1098"/>
      <c r="IK1098"/>
      <c r="IL1098"/>
      <c r="IM1098"/>
      <c r="IN1098"/>
      <c r="IO1098"/>
      <c r="IP1098"/>
      <c r="IQ1098"/>
      <c r="IR1098"/>
      <c r="IS1098"/>
      <c r="IT1098"/>
      <c r="IU1098"/>
      <c r="IV1098"/>
      <c r="IW1098"/>
      <c r="IX1098"/>
      <c r="IY1098"/>
      <c r="IZ1098"/>
      <c r="JA1098"/>
      <c r="JB1098"/>
      <c r="JC1098"/>
      <c r="JD1098"/>
      <c r="JE1098"/>
      <c r="JF1098"/>
      <c r="JG1098"/>
      <c r="JH1098"/>
      <c r="JI1098"/>
      <c r="JJ1098"/>
      <c r="JK1098"/>
      <c r="JL1098"/>
      <c r="JM1098"/>
      <c r="JN1098"/>
      <c r="JO1098"/>
      <c r="JP1098"/>
      <c r="JQ1098"/>
      <c r="JR1098"/>
      <c r="JS1098"/>
      <c r="JT1098"/>
      <c r="JU1098"/>
      <c r="JV1098"/>
      <c r="JW1098"/>
      <c r="JX1098"/>
      <c r="JY1098"/>
      <c r="JZ1098"/>
      <c r="KA1098"/>
      <c r="KB1098"/>
      <c r="KC1098"/>
      <c r="KD1098"/>
      <c r="KE1098"/>
      <c r="KF1098"/>
      <c r="KG1098"/>
      <c r="KH1098"/>
      <c r="KI1098"/>
      <c r="KJ1098"/>
      <c r="KK1098"/>
      <c r="KL1098"/>
      <c r="KM1098"/>
      <c r="KN1098"/>
      <c r="KO1098"/>
      <c r="KP1098"/>
      <c r="KQ1098"/>
      <c r="KR1098"/>
      <c r="KS1098"/>
      <c r="KT1098"/>
      <c r="KU1098"/>
      <c r="KV1098"/>
      <c r="KW1098"/>
      <c r="KX1098"/>
      <c r="KY1098"/>
      <c r="KZ1098"/>
      <c r="LA1098"/>
      <c r="LB1098"/>
      <c r="LC1098"/>
      <c r="LD1098"/>
      <c r="LE1098"/>
      <c r="LF1098"/>
      <c r="LG1098"/>
      <c r="LH1098"/>
      <c r="LI1098"/>
      <c r="LJ1098"/>
      <c r="LK1098"/>
      <c r="LL1098"/>
      <c r="LM1098"/>
      <c r="LN1098"/>
      <c r="LO1098"/>
      <c r="LP1098"/>
      <c r="LQ1098"/>
      <c r="LR1098"/>
      <c r="LS1098"/>
      <c r="LT1098"/>
      <c r="LU1098"/>
      <c r="LV1098"/>
      <c r="LW1098"/>
      <c r="LX1098"/>
      <c r="LY1098"/>
      <c r="LZ1098"/>
      <c r="MA1098"/>
      <c r="MB1098"/>
      <c r="MC1098"/>
      <c r="MD1098"/>
      <c r="ME1098"/>
      <c r="MF1098"/>
      <c r="MG1098"/>
      <c r="MH1098"/>
      <c r="MI1098"/>
      <c r="MJ1098"/>
      <c r="MK1098"/>
      <c r="ML1098"/>
      <c r="MM1098"/>
      <c r="MN1098"/>
      <c r="MO1098"/>
      <c r="MP1098"/>
      <c r="MQ1098"/>
      <c r="MR1098"/>
      <c r="MS1098"/>
      <c r="MT1098"/>
      <c r="MU1098"/>
      <c r="MV1098"/>
      <c r="MW1098"/>
      <c r="MX1098"/>
      <c r="MY1098"/>
      <c r="MZ1098"/>
      <c r="NA1098"/>
      <c r="NB1098"/>
      <c r="NC1098"/>
      <c r="ND1098"/>
      <c r="NE1098"/>
      <c r="NF1098"/>
      <c r="NG1098"/>
      <c r="NH1098"/>
      <c r="NI1098"/>
      <c r="NJ1098"/>
      <c r="NK1098"/>
      <c r="NL1098"/>
      <c r="NM1098"/>
      <c r="NN1098"/>
      <c r="NO1098"/>
      <c r="NP1098"/>
      <c r="NQ1098"/>
      <c r="NR1098"/>
      <c r="NS1098"/>
      <c r="NT1098"/>
      <c r="NU1098"/>
      <c r="NV1098"/>
      <c r="NW1098"/>
      <c r="NX1098"/>
      <c r="NY1098"/>
      <c r="NZ1098"/>
      <c r="OA1098"/>
      <c r="OB1098"/>
      <c r="OC1098"/>
      <c r="OD1098"/>
      <c r="OE1098"/>
      <c r="OF1098"/>
      <c r="OG1098"/>
      <c r="OH1098"/>
      <c r="OI1098"/>
      <c r="OJ1098"/>
      <c r="OK1098"/>
      <c r="OL1098"/>
      <c r="OM1098"/>
      <c r="ON1098"/>
      <c r="OO1098"/>
      <c r="OP1098"/>
      <c r="OQ1098"/>
      <c r="OR1098"/>
      <c r="OS1098"/>
      <c r="OT1098"/>
      <c r="OU1098"/>
      <c r="OV1098"/>
      <c r="OW1098"/>
      <c r="OX1098"/>
      <c r="OY1098"/>
      <c r="OZ1098"/>
      <c r="PA1098"/>
      <c r="PB1098"/>
      <c r="PC1098"/>
      <c r="PD1098"/>
      <c r="PE1098"/>
      <c r="PF1098"/>
      <c r="PG1098"/>
      <c r="PH1098"/>
      <c r="PI1098"/>
      <c r="PJ1098"/>
      <c r="PK1098"/>
      <c r="PL1098"/>
      <c r="PM1098"/>
      <c r="PN1098"/>
      <c r="PO1098"/>
      <c r="PP1098"/>
      <c r="PQ1098"/>
      <c r="PR1098"/>
      <c r="PS1098"/>
      <c r="PT1098"/>
      <c r="PU1098"/>
      <c r="PV1098"/>
      <c r="PW1098"/>
      <c r="PX1098"/>
      <c r="PY1098"/>
      <c r="PZ1098"/>
      <c r="QA1098"/>
      <c r="QB1098"/>
      <c r="QC1098"/>
      <c r="QD1098"/>
      <c r="QE1098"/>
      <c r="QF1098"/>
      <c r="QG1098"/>
      <c r="QH1098"/>
      <c r="QI1098"/>
      <c r="QJ1098"/>
      <c r="QK1098"/>
      <c r="QL1098"/>
      <c r="QM1098"/>
      <c r="QN1098"/>
      <c r="QO1098"/>
      <c r="QP1098"/>
      <c r="QQ1098"/>
      <c r="QR1098"/>
      <c r="QS1098"/>
      <c r="QT1098"/>
      <c r="QU1098"/>
      <c r="QV1098"/>
      <c r="QW1098"/>
      <c r="QX1098"/>
      <c r="QY1098"/>
      <c r="QZ1098"/>
      <c r="RA1098"/>
      <c r="RB1098"/>
      <c r="RC1098"/>
      <c r="RD1098"/>
      <c r="RE1098"/>
      <c r="RF1098"/>
      <c r="RG1098"/>
      <c r="RH1098"/>
      <c r="RI1098"/>
      <c r="RJ1098"/>
      <c r="RK1098"/>
      <c r="RL1098"/>
      <c r="RM1098"/>
      <c r="RN1098"/>
      <c r="RO1098"/>
      <c r="RP1098"/>
      <c r="RQ1098"/>
      <c r="RR1098"/>
      <c r="RS1098"/>
      <c r="RT1098"/>
      <c r="RU1098"/>
      <c r="RV1098"/>
      <c r="RW1098"/>
      <c r="RX1098"/>
      <c r="RY1098"/>
      <c r="RZ1098"/>
      <c r="SA1098"/>
      <c r="SB1098"/>
      <c r="SC1098"/>
      <c r="SD1098"/>
      <c r="SE1098"/>
      <c r="SF1098"/>
      <c r="SG1098"/>
      <c r="SH1098"/>
      <c r="SI1098"/>
      <c r="SJ1098"/>
      <c r="SK1098"/>
      <c r="SL1098"/>
      <c r="SM1098"/>
      <c r="SN1098"/>
      <c r="SO1098"/>
      <c r="SP1098"/>
      <c r="SQ1098"/>
      <c r="SR1098"/>
      <c r="SS1098"/>
      <c r="ST1098"/>
      <c r="SU1098"/>
      <c r="SV1098"/>
      <c r="SW1098"/>
      <c r="SX1098"/>
      <c r="SY1098"/>
      <c r="SZ1098"/>
      <c r="TA1098"/>
      <c r="TB1098"/>
      <c r="TC1098"/>
      <c r="TD1098"/>
      <c r="TE1098"/>
      <c r="TF1098"/>
      <c r="TG1098"/>
      <c r="TH1098"/>
      <c r="TI1098"/>
      <c r="TJ1098"/>
      <c r="TK1098"/>
      <c r="TL1098"/>
      <c r="TM1098"/>
      <c r="TN1098"/>
      <c r="TO1098"/>
      <c r="TP1098"/>
      <c r="TQ1098"/>
      <c r="TR1098"/>
      <c r="TS1098"/>
      <c r="TT1098"/>
      <c r="TU1098"/>
      <c r="TV1098"/>
      <c r="TW1098"/>
      <c r="TX1098"/>
      <c r="TY1098"/>
      <c r="TZ1098"/>
      <c r="UA1098"/>
      <c r="UB1098"/>
      <c r="UC1098"/>
      <c r="UD1098"/>
      <c r="UE1098"/>
      <c r="UF1098"/>
      <c r="UG1098"/>
      <c r="UH1098"/>
      <c r="UI1098"/>
      <c r="UJ1098"/>
      <c r="UK1098"/>
      <c r="UL1098"/>
      <c r="UM1098"/>
      <c r="UN1098"/>
      <c r="UO1098"/>
      <c r="UP1098"/>
      <c r="UQ1098"/>
      <c r="UR1098"/>
      <c r="US1098"/>
      <c r="UT1098"/>
      <c r="UU1098"/>
      <c r="UV1098"/>
      <c r="UW1098"/>
      <c r="UX1098"/>
      <c r="UY1098"/>
      <c r="UZ1098"/>
      <c r="VA1098"/>
      <c r="VB1098"/>
      <c r="VC1098"/>
      <c r="VD1098"/>
      <c r="VE1098"/>
      <c r="VF1098"/>
      <c r="VG1098"/>
      <c r="VH1098"/>
      <c r="VI1098"/>
      <c r="VJ1098"/>
      <c r="VK1098"/>
      <c r="VL1098"/>
      <c r="VM1098"/>
      <c r="VN1098"/>
      <c r="VO1098"/>
      <c r="VP1098"/>
      <c r="VQ1098"/>
      <c r="VR1098"/>
      <c r="VS1098"/>
      <c r="VT1098"/>
      <c r="VU1098"/>
      <c r="VV1098"/>
      <c r="VW1098"/>
      <c r="VX1098"/>
      <c r="VY1098"/>
      <c r="VZ1098"/>
      <c r="WA1098"/>
      <c r="WB1098"/>
      <c r="WC1098"/>
      <c r="WD1098"/>
      <c r="WE1098"/>
      <c r="WF1098"/>
      <c r="WG1098"/>
      <c r="WH1098"/>
      <c r="WI1098"/>
      <c r="WJ1098"/>
      <c r="WK1098"/>
      <c r="WL1098"/>
      <c r="WM1098"/>
      <c r="WN1098"/>
      <c r="WO1098"/>
      <c r="WP1098"/>
      <c r="WQ1098"/>
      <c r="WR1098"/>
      <c r="WS1098"/>
      <c r="WT1098"/>
      <c r="WU1098"/>
      <c r="WV1098"/>
      <c r="WW1098"/>
      <c r="WX1098"/>
      <c r="WY1098"/>
      <c r="WZ1098"/>
      <c r="XA1098"/>
      <c r="XB1098"/>
      <c r="XC1098"/>
      <c r="XD1098"/>
      <c r="XE1098"/>
      <c r="XF1098"/>
      <c r="XG1098"/>
      <c r="XH1098"/>
      <c r="XI1098"/>
      <c r="XJ1098"/>
      <c r="XK1098"/>
      <c r="XL1098"/>
      <c r="XM1098"/>
      <c r="XN1098"/>
      <c r="XO1098"/>
      <c r="XP1098"/>
      <c r="XQ1098"/>
      <c r="XR1098"/>
      <c r="XS1098"/>
      <c r="XT1098"/>
      <c r="XU1098"/>
      <c r="XV1098"/>
      <c r="XW1098"/>
      <c r="XX1098"/>
      <c r="XY1098"/>
      <c r="XZ1098"/>
      <c r="YA1098"/>
      <c r="YB1098"/>
      <c r="YC1098"/>
      <c r="YD1098"/>
      <c r="YE1098"/>
      <c r="YF1098"/>
      <c r="YG1098"/>
      <c r="YH1098"/>
      <c r="YI1098"/>
      <c r="YJ1098"/>
      <c r="YK1098"/>
      <c r="YL1098"/>
      <c r="YM1098"/>
      <c r="YN1098"/>
      <c r="YO1098"/>
      <c r="YP1098"/>
      <c r="YQ1098"/>
      <c r="YR1098"/>
      <c r="YS1098"/>
      <c r="YT1098"/>
      <c r="YU1098"/>
      <c r="YV1098"/>
      <c r="YW1098"/>
      <c r="YX1098"/>
      <c r="YY1098"/>
      <c r="YZ1098"/>
      <c r="ZA1098"/>
      <c r="ZB1098"/>
      <c r="ZC1098"/>
      <c r="ZD1098"/>
      <c r="ZE1098"/>
      <c r="ZF1098"/>
      <c r="ZG1098"/>
      <c r="ZH1098"/>
      <c r="ZI1098"/>
      <c r="ZJ1098"/>
      <c r="ZK1098"/>
      <c r="ZL1098"/>
      <c r="ZM1098"/>
      <c r="ZN1098"/>
      <c r="ZO1098"/>
      <c r="ZP1098"/>
      <c r="ZQ1098"/>
      <c r="ZR1098"/>
      <c r="ZS1098"/>
      <c r="ZT1098"/>
      <c r="ZU1098"/>
      <c r="ZV1098"/>
      <c r="ZW1098"/>
      <c r="ZX1098"/>
      <c r="ZY1098"/>
      <c r="ZZ1098"/>
      <c r="AAA1098"/>
      <c r="AAB1098"/>
      <c r="AAC1098"/>
      <c r="AAD1098"/>
      <c r="AAE1098"/>
      <c r="AAF1098"/>
      <c r="AAG1098"/>
      <c r="AAH1098"/>
      <c r="AAI1098"/>
      <c r="AAJ1098"/>
      <c r="AAK1098"/>
      <c r="AAL1098"/>
      <c r="AAM1098"/>
      <c r="AAN1098"/>
      <c r="AAO1098"/>
      <c r="AAP1098"/>
      <c r="AAQ1098"/>
      <c r="AAR1098"/>
      <c r="AAS1098"/>
      <c r="AAT1098"/>
      <c r="AAU1098"/>
      <c r="AAV1098"/>
      <c r="AAW1098"/>
      <c r="AAX1098"/>
      <c r="AAY1098"/>
      <c r="AAZ1098"/>
      <c r="ABA1098"/>
      <c r="ABB1098"/>
      <c r="ABC1098"/>
      <c r="ABD1098"/>
      <c r="ABE1098"/>
      <c r="ABF1098"/>
      <c r="ABG1098"/>
      <c r="ABH1098"/>
      <c r="ABI1098"/>
      <c r="ABJ1098"/>
      <c r="ABK1098"/>
      <c r="ABL1098"/>
      <c r="ABM1098"/>
      <c r="ABN1098"/>
      <c r="ABO1098"/>
      <c r="ABP1098"/>
      <c r="ABQ1098"/>
      <c r="ABR1098"/>
      <c r="ABS1098"/>
      <c r="ABT1098"/>
      <c r="ABU1098"/>
      <c r="ABV1098"/>
      <c r="ABW1098"/>
      <c r="ABX1098"/>
      <c r="ABY1098"/>
      <c r="ABZ1098"/>
      <c r="ACA1098"/>
      <c r="ACB1098"/>
      <c r="ACC1098"/>
      <c r="ACD1098"/>
      <c r="ACE1098"/>
      <c r="ACF1098"/>
      <c r="ACG1098"/>
      <c r="ACH1098"/>
      <c r="ACI1098"/>
      <c r="ACJ1098"/>
      <c r="ACK1098"/>
      <c r="ACL1098"/>
      <c r="ACM1098"/>
      <c r="ACN1098"/>
      <c r="ACO1098"/>
      <c r="ACP1098"/>
      <c r="ACQ1098"/>
      <c r="ACR1098"/>
      <c r="ACS1098"/>
      <c r="ACT1098"/>
      <c r="ACU1098"/>
      <c r="ACV1098"/>
      <c r="ACW1098"/>
      <c r="ACX1098"/>
      <c r="ACY1098"/>
      <c r="ACZ1098"/>
      <c r="ADA1098"/>
      <c r="ADB1098"/>
      <c r="ADC1098"/>
      <c r="ADD1098"/>
      <c r="ADE1098"/>
      <c r="ADF1098"/>
      <c r="ADG1098"/>
      <c r="ADH1098"/>
      <c r="ADI1098"/>
      <c r="ADJ1098"/>
      <c r="ADK1098"/>
      <c r="ADL1098"/>
      <c r="ADM1098"/>
      <c r="ADN1098"/>
      <c r="ADO1098"/>
      <c r="ADP1098"/>
      <c r="ADQ1098"/>
      <c r="ADR1098"/>
      <c r="ADS1098"/>
      <c r="ADT1098"/>
      <c r="ADU1098"/>
      <c r="ADV1098"/>
      <c r="ADW1098"/>
      <c r="ADX1098"/>
      <c r="ADY1098"/>
      <c r="ADZ1098"/>
      <c r="AEA1098"/>
      <c r="AEB1098"/>
      <c r="AEC1098"/>
      <c r="AED1098"/>
      <c r="AEE1098"/>
      <c r="AEF1098"/>
      <c r="AEG1098"/>
      <c r="AEH1098"/>
    </row>
    <row r="1099" spans="1:814" s="109" customFormat="1" hidden="1" x14ac:dyDescent="0.25">
      <c r="A1099"/>
      <c r="B1099" s="5">
        <v>45442</v>
      </c>
      <c r="C1099" t="s">
        <v>120</v>
      </c>
      <c r="D1099" t="s">
        <v>0</v>
      </c>
      <c r="E1099" t="s">
        <v>14</v>
      </c>
      <c r="F1099" s="4" t="s">
        <v>39</v>
      </c>
      <c r="G1099" t="s">
        <v>40</v>
      </c>
      <c r="H1099" s="4" t="s">
        <v>41</v>
      </c>
      <c r="I1099" s="4" t="s">
        <v>335</v>
      </c>
      <c r="J1099" s="8">
        <v>-2</v>
      </c>
      <c r="K1099" s="29">
        <v>69131</v>
      </c>
      <c r="L1099" s="17">
        <f>+J1099*K1099</f>
        <v>-138262</v>
      </c>
      <c r="M1099" s="102" t="s">
        <v>529</v>
      </c>
      <c r="N1099"/>
      <c r="O1099"/>
      <c r="P1099"/>
      <c r="Q1099" t="s">
        <v>501</v>
      </c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  <c r="BL1099"/>
      <c r="BM1099"/>
      <c r="BN1099"/>
      <c r="BO1099"/>
      <c r="BP1099"/>
      <c r="BQ1099"/>
      <c r="BR1099"/>
      <c r="BS1099"/>
      <c r="BT1099"/>
      <c r="BU1099"/>
      <c r="BV1099"/>
      <c r="BW1099"/>
      <c r="BX1099"/>
      <c r="BY1099"/>
      <c r="BZ1099"/>
      <c r="CA1099"/>
      <c r="CB1099"/>
      <c r="CC1099"/>
      <c r="CD1099"/>
      <c r="CE1099"/>
      <c r="CF1099"/>
      <c r="CG1099"/>
      <c r="CH1099"/>
      <c r="CI1099"/>
      <c r="CJ1099"/>
      <c r="CK1099"/>
      <c r="CL1099"/>
      <c r="CM1099"/>
      <c r="CN1099"/>
      <c r="CO1099"/>
      <c r="CP1099"/>
      <c r="CQ1099"/>
      <c r="CR1099"/>
      <c r="CS1099"/>
      <c r="CT1099"/>
      <c r="CU1099"/>
      <c r="CV1099"/>
      <c r="CW1099"/>
      <c r="CX1099"/>
      <c r="CY1099"/>
      <c r="CZ1099"/>
      <c r="DA1099"/>
      <c r="DB1099"/>
      <c r="DC1099"/>
      <c r="DD1099"/>
      <c r="DE1099"/>
      <c r="DF1099"/>
      <c r="DG1099"/>
      <c r="DH1099"/>
      <c r="DI1099"/>
      <c r="DJ1099"/>
      <c r="DK1099"/>
      <c r="DL1099"/>
      <c r="DM1099"/>
      <c r="DN1099"/>
      <c r="DO1099"/>
      <c r="DP1099"/>
      <c r="DQ1099"/>
      <c r="DR1099"/>
      <c r="DS1099"/>
      <c r="DT1099"/>
      <c r="DU1099"/>
      <c r="DV1099"/>
      <c r="DW1099"/>
      <c r="DX1099"/>
      <c r="DY1099"/>
      <c r="DZ1099"/>
      <c r="EA1099"/>
      <c r="EB1099"/>
      <c r="EC1099"/>
      <c r="ED1099"/>
      <c r="EE1099"/>
      <c r="EF1099"/>
      <c r="EG1099"/>
      <c r="EH1099"/>
      <c r="EI1099"/>
      <c r="EJ1099"/>
      <c r="EK1099"/>
      <c r="EL1099"/>
      <c r="EM1099"/>
      <c r="EN1099"/>
      <c r="EO1099"/>
      <c r="EP1099"/>
      <c r="EQ1099"/>
      <c r="ER1099"/>
      <c r="ES1099"/>
      <c r="ET1099"/>
      <c r="EU1099"/>
      <c r="EV1099"/>
      <c r="EW1099"/>
      <c r="EX1099"/>
      <c r="EY1099"/>
      <c r="EZ1099"/>
      <c r="FA1099"/>
      <c r="FB1099"/>
      <c r="FC1099"/>
      <c r="FD1099"/>
      <c r="FE1099"/>
      <c r="FF1099"/>
      <c r="FG1099"/>
      <c r="FH1099"/>
      <c r="FI1099"/>
      <c r="FJ1099"/>
      <c r="FK1099"/>
      <c r="FL1099"/>
      <c r="FM1099"/>
      <c r="FN1099"/>
      <c r="FO1099"/>
      <c r="FP1099"/>
      <c r="FQ1099"/>
      <c r="FR1099"/>
      <c r="FS1099"/>
      <c r="FT1099"/>
      <c r="FU1099"/>
      <c r="FV1099"/>
      <c r="FW1099"/>
      <c r="FX1099"/>
      <c r="FY1099"/>
      <c r="FZ1099"/>
      <c r="GA1099"/>
      <c r="GB1099"/>
      <c r="GC1099"/>
      <c r="GD1099"/>
      <c r="GE1099"/>
      <c r="GF1099"/>
      <c r="GG1099"/>
      <c r="GH1099"/>
      <c r="GI1099"/>
      <c r="GJ1099"/>
      <c r="GK1099"/>
      <c r="GL1099"/>
      <c r="GM1099"/>
      <c r="GN1099"/>
      <c r="GO1099"/>
      <c r="GP1099"/>
      <c r="GQ1099"/>
      <c r="GR1099"/>
      <c r="GS1099"/>
      <c r="GT1099"/>
      <c r="GU1099"/>
      <c r="GV1099"/>
      <c r="GW1099"/>
      <c r="GX1099"/>
      <c r="GY1099"/>
      <c r="GZ1099"/>
      <c r="HA1099"/>
      <c r="HB1099"/>
      <c r="HC1099"/>
      <c r="HD1099"/>
      <c r="HE1099"/>
      <c r="HF1099"/>
      <c r="HG1099"/>
      <c r="HH1099"/>
      <c r="HI1099"/>
      <c r="HJ1099"/>
      <c r="HK1099"/>
      <c r="HL1099"/>
      <c r="HM1099"/>
      <c r="HN1099"/>
      <c r="HO1099"/>
      <c r="HP1099"/>
      <c r="HQ1099"/>
      <c r="HR1099"/>
      <c r="HS1099"/>
      <c r="HT1099"/>
      <c r="HU1099"/>
      <c r="HV1099"/>
      <c r="HW1099"/>
      <c r="HX1099"/>
      <c r="HY1099"/>
      <c r="HZ1099"/>
      <c r="IA1099"/>
      <c r="IB1099"/>
      <c r="IC1099"/>
      <c r="ID1099"/>
      <c r="IE1099"/>
      <c r="IF1099"/>
      <c r="IG1099"/>
      <c r="IH1099"/>
      <c r="II1099"/>
      <c r="IJ1099"/>
      <c r="IK1099"/>
      <c r="IL1099"/>
      <c r="IM1099"/>
      <c r="IN1099"/>
      <c r="IO1099"/>
      <c r="IP1099"/>
      <c r="IQ1099"/>
      <c r="IR1099"/>
      <c r="IS1099"/>
      <c r="IT1099"/>
      <c r="IU1099"/>
      <c r="IV1099"/>
      <c r="IW1099"/>
      <c r="IX1099"/>
      <c r="IY1099"/>
      <c r="IZ1099"/>
      <c r="JA1099"/>
      <c r="JB1099"/>
      <c r="JC1099"/>
      <c r="JD1099"/>
      <c r="JE1099"/>
      <c r="JF1099"/>
      <c r="JG1099"/>
      <c r="JH1099"/>
      <c r="JI1099"/>
      <c r="JJ1099"/>
      <c r="JK1099"/>
      <c r="JL1099"/>
      <c r="JM1099"/>
      <c r="JN1099"/>
      <c r="JO1099"/>
      <c r="JP1099"/>
      <c r="JQ1099"/>
      <c r="JR1099"/>
      <c r="JS1099"/>
      <c r="JT1099"/>
      <c r="JU1099"/>
      <c r="JV1099"/>
      <c r="JW1099"/>
      <c r="JX1099"/>
      <c r="JY1099"/>
      <c r="JZ1099"/>
      <c r="KA1099"/>
      <c r="KB1099"/>
      <c r="KC1099"/>
      <c r="KD1099"/>
      <c r="KE1099"/>
      <c r="KF1099"/>
      <c r="KG1099"/>
      <c r="KH1099"/>
      <c r="KI1099"/>
      <c r="KJ1099"/>
      <c r="KK1099"/>
      <c r="KL1099"/>
      <c r="KM1099"/>
      <c r="KN1099"/>
      <c r="KO1099"/>
      <c r="KP1099"/>
      <c r="KQ1099"/>
      <c r="KR1099"/>
      <c r="KS1099"/>
      <c r="KT1099"/>
      <c r="KU1099"/>
      <c r="KV1099"/>
      <c r="KW1099"/>
      <c r="KX1099"/>
      <c r="KY1099"/>
      <c r="KZ1099"/>
      <c r="LA1099"/>
      <c r="LB1099"/>
      <c r="LC1099"/>
      <c r="LD1099"/>
      <c r="LE1099"/>
      <c r="LF1099"/>
      <c r="LG1099"/>
      <c r="LH1099"/>
      <c r="LI1099"/>
      <c r="LJ1099"/>
      <c r="LK1099"/>
      <c r="LL1099"/>
      <c r="LM1099"/>
      <c r="LN1099"/>
      <c r="LO1099"/>
      <c r="LP1099"/>
      <c r="LQ1099"/>
      <c r="LR1099"/>
      <c r="LS1099"/>
      <c r="LT1099"/>
      <c r="LU1099"/>
      <c r="LV1099"/>
      <c r="LW1099"/>
      <c r="LX1099"/>
      <c r="LY1099"/>
      <c r="LZ1099"/>
      <c r="MA1099"/>
      <c r="MB1099"/>
      <c r="MC1099"/>
      <c r="MD1099"/>
      <c r="ME1099"/>
      <c r="MF1099"/>
      <c r="MG1099"/>
      <c r="MH1099"/>
      <c r="MI1099"/>
      <c r="MJ1099"/>
      <c r="MK1099"/>
      <c r="ML1099"/>
      <c r="MM1099"/>
      <c r="MN1099"/>
      <c r="MO1099"/>
      <c r="MP1099"/>
      <c r="MQ1099"/>
      <c r="MR1099"/>
      <c r="MS1099"/>
      <c r="MT1099"/>
      <c r="MU1099"/>
      <c r="MV1099"/>
      <c r="MW1099"/>
      <c r="MX1099"/>
      <c r="MY1099"/>
      <c r="MZ1099"/>
      <c r="NA1099"/>
      <c r="NB1099"/>
      <c r="NC1099"/>
      <c r="ND1099"/>
      <c r="NE1099"/>
      <c r="NF1099"/>
      <c r="NG1099"/>
      <c r="NH1099"/>
      <c r="NI1099"/>
      <c r="NJ1099"/>
      <c r="NK1099"/>
      <c r="NL1099"/>
      <c r="NM1099"/>
      <c r="NN1099"/>
      <c r="NO1099"/>
      <c r="NP1099"/>
      <c r="NQ1099"/>
      <c r="NR1099"/>
      <c r="NS1099"/>
      <c r="NT1099"/>
      <c r="NU1099"/>
      <c r="NV1099"/>
      <c r="NW1099"/>
      <c r="NX1099"/>
      <c r="NY1099"/>
      <c r="NZ1099"/>
      <c r="OA1099"/>
      <c r="OB1099"/>
      <c r="OC1099"/>
      <c r="OD1099"/>
      <c r="OE1099"/>
      <c r="OF1099"/>
      <c r="OG1099"/>
      <c r="OH1099"/>
      <c r="OI1099"/>
      <c r="OJ1099"/>
      <c r="OK1099"/>
      <c r="OL1099"/>
      <c r="OM1099"/>
      <c r="ON1099"/>
      <c r="OO1099"/>
      <c r="OP1099"/>
      <c r="OQ1099"/>
      <c r="OR1099"/>
      <c r="OS1099"/>
      <c r="OT1099"/>
      <c r="OU1099"/>
      <c r="OV1099"/>
      <c r="OW1099"/>
      <c r="OX1099"/>
      <c r="OY1099"/>
      <c r="OZ1099"/>
      <c r="PA1099"/>
      <c r="PB1099"/>
      <c r="PC1099"/>
      <c r="PD1099"/>
      <c r="PE1099"/>
      <c r="PF1099"/>
      <c r="PG1099"/>
      <c r="PH1099"/>
      <c r="PI1099"/>
      <c r="PJ1099"/>
      <c r="PK1099"/>
      <c r="PL1099"/>
      <c r="PM1099"/>
      <c r="PN1099"/>
      <c r="PO1099"/>
      <c r="PP1099"/>
      <c r="PQ1099"/>
      <c r="PR1099"/>
      <c r="PS1099"/>
      <c r="PT1099"/>
      <c r="PU1099"/>
      <c r="PV1099"/>
      <c r="PW1099"/>
      <c r="PX1099"/>
      <c r="PY1099"/>
      <c r="PZ1099"/>
      <c r="QA1099"/>
      <c r="QB1099"/>
      <c r="QC1099"/>
      <c r="QD1099"/>
      <c r="QE1099"/>
      <c r="QF1099"/>
      <c r="QG1099"/>
      <c r="QH1099"/>
      <c r="QI1099"/>
      <c r="QJ1099"/>
      <c r="QK1099"/>
      <c r="QL1099"/>
      <c r="QM1099"/>
      <c r="QN1099"/>
      <c r="QO1099"/>
      <c r="QP1099"/>
      <c r="QQ1099"/>
      <c r="QR1099"/>
      <c r="QS1099"/>
      <c r="QT1099"/>
      <c r="QU1099"/>
      <c r="QV1099"/>
      <c r="QW1099"/>
      <c r="QX1099"/>
      <c r="QY1099"/>
      <c r="QZ1099"/>
      <c r="RA1099"/>
      <c r="RB1099"/>
      <c r="RC1099"/>
      <c r="RD1099"/>
      <c r="RE1099"/>
      <c r="RF1099"/>
      <c r="RG1099"/>
      <c r="RH1099"/>
      <c r="RI1099"/>
      <c r="RJ1099"/>
      <c r="RK1099"/>
      <c r="RL1099"/>
      <c r="RM1099"/>
      <c r="RN1099"/>
      <c r="RO1099"/>
      <c r="RP1099"/>
      <c r="RQ1099"/>
      <c r="RR1099"/>
      <c r="RS1099"/>
      <c r="RT1099"/>
      <c r="RU1099"/>
      <c r="RV1099"/>
      <c r="RW1099"/>
      <c r="RX1099"/>
      <c r="RY1099"/>
      <c r="RZ1099"/>
      <c r="SA1099"/>
      <c r="SB1099"/>
      <c r="SC1099"/>
      <c r="SD1099"/>
      <c r="SE1099"/>
      <c r="SF1099"/>
      <c r="SG1099"/>
      <c r="SH1099"/>
      <c r="SI1099"/>
      <c r="SJ1099"/>
      <c r="SK1099"/>
      <c r="SL1099"/>
      <c r="SM1099"/>
      <c r="SN1099"/>
      <c r="SO1099"/>
      <c r="SP1099"/>
      <c r="SQ1099"/>
      <c r="SR1099"/>
      <c r="SS1099"/>
      <c r="ST1099"/>
      <c r="SU1099"/>
      <c r="SV1099"/>
      <c r="SW1099"/>
      <c r="SX1099"/>
      <c r="SY1099"/>
      <c r="SZ1099"/>
      <c r="TA1099"/>
      <c r="TB1099"/>
      <c r="TC1099"/>
      <c r="TD1099"/>
      <c r="TE1099"/>
      <c r="TF1099"/>
      <c r="TG1099"/>
      <c r="TH1099"/>
      <c r="TI1099"/>
      <c r="TJ1099"/>
      <c r="TK1099"/>
      <c r="TL1099"/>
      <c r="TM1099"/>
      <c r="TN1099"/>
      <c r="TO1099"/>
      <c r="TP1099"/>
      <c r="TQ1099"/>
      <c r="TR1099"/>
      <c r="TS1099"/>
      <c r="TT1099"/>
      <c r="TU1099"/>
      <c r="TV1099"/>
      <c r="TW1099"/>
      <c r="TX1099"/>
      <c r="TY1099"/>
      <c r="TZ1099"/>
      <c r="UA1099"/>
      <c r="UB1099"/>
      <c r="UC1099"/>
      <c r="UD1099"/>
      <c r="UE1099"/>
      <c r="UF1099"/>
      <c r="UG1099"/>
      <c r="UH1099"/>
      <c r="UI1099"/>
      <c r="UJ1099"/>
      <c r="UK1099"/>
      <c r="UL1099"/>
      <c r="UM1099"/>
      <c r="UN1099"/>
      <c r="UO1099"/>
      <c r="UP1099"/>
      <c r="UQ1099"/>
      <c r="UR1099"/>
      <c r="US1099"/>
      <c r="UT1099"/>
      <c r="UU1099"/>
      <c r="UV1099"/>
      <c r="UW1099"/>
      <c r="UX1099"/>
      <c r="UY1099"/>
      <c r="UZ1099"/>
      <c r="VA1099"/>
      <c r="VB1099"/>
      <c r="VC1099"/>
      <c r="VD1099"/>
      <c r="VE1099"/>
      <c r="VF1099"/>
      <c r="VG1099"/>
      <c r="VH1099"/>
      <c r="VI1099"/>
      <c r="VJ1099"/>
      <c r="VK1099"/>
      <c r="VL1099"/>
      <c r="VM1099"/>
      <c r="VN1099"/>
      <c r="VO1099"/>
      <c r="VP1099"/>
      <c r="VQ1099"/>
      <c r="VR1099"/>
      <c r="VS1099"/>
      <c r="VT1099"/>
      <c r="VU1099"/>
      <c r="VV1099"/>
      <c r="VW1099"/>
      <c r="VX1099"/>
      <c r="VY1099"/>
      <c r="VZ1099"/>
      <c r="WA1099"/>
      <c r="WB1099"/>
      <c r="WC1099"/>
      <c r="WD1099"/>
      <c r="WE1099"/>
      <c r="WF1099"/>
      <c r="WG1099"/>
      <c r="WH1099"/>
      <c r="WI1099"/>
      <c r="WJ1099"/>
      <c r="WK1099"/>
      <c r="WL1099"/>
      <c r="WM1099"/>
      <c r="WN1099"/>
      <c r="WO1099"/>
      <c r="WP1099"/>
      <c r="WQ1099"/>
      <c r="WR1099"/>
      <c r="WS1099"/>
      <c r="WT1099"/>
      <c r="WU1099"/>
      <c r="WV1099"/>
      <c r="WW1099"/>
      <c r="WX1099"/>
      <c r="WY1099"/>
      <c r="WZ1099"/>
      <c r="XA1099"/>
      <c r="XB1099"/>
      <c r="XC1099"/>
      <c r="XD1099"/>
      <c r="XE1099"/>
      <c r="XF1099"/>
      <c r="XG1099"/>
      <c r="XH1099"/>
      <c r="XI1099"/>
      <c r="XJ1099"/>
      <c r="XK1099"/>
      <c r="XL1099"/>
      <c r="XM1099"/>
      <c r="XN1099"/>
      <c r="XO1099"/>
      <c r="XP1099"/>
      <c r="XQ1099"/>
      <c r="XR1099"/>
      <c r="XS1099"/>
      <c r="XT1099"/>
      <c r="XU1099"/>
      <c r="XV1099"/>
      <c r="XW1099"/>
      <c r="XX1099"/>
      <c r="XY1099"/>
      <c r="XZ1099"/>
      <c r="YA1099"/>
      <c r="YB1099"/>
      <c r="YC1099"/>
      <c r="YD1099"/>
      <c r="YE1099"/>
      <c r="YF1099"/>
      <c r="YG1099"/>
      <c r="YH1099"/>
      <c r="YI1099"/>
      <c r="YJ1099"/>
      <c r="YK1099"/>
      <c r="YL1099"/>
      <c r="YM1099"/>
      <c r="YN1099"/>
      <c r="YO1099"/>
      <c r="YP1099"/>
      <c r="YQ1099"/>
      <c r="YR1099"/>
      <c r="YS1099"/>
      <c r="YT1099"/>
      <c r="YU1099"/>
      <c r="YV1099"/>
      <c r="YW1099"/>
      <c r="YX1099"/>
      <c r="YY1099"/>
      <c r="YZ1099"/>
      <c r="ZA1099"/>
      <c r="ZB1099"/>
      <c r="ZC1099"/>
      <c r="ZD1099"/>
      <c r="ZE1099"/>
      <c r="ZF1099"/>
      <c r="ZG1099"/>
      <c r="ZH1099"/>
      <c r="ZI1099"/>
      <c r="ZJ1099"/>
      <c r="ZK1099"/>
      <c r="ZL1099"/>
      <c r="ZM1099"/>
      <c r="ZN1099"/>
      <c r="ZO1099"/>
      <c r="ZP1099"/>
      <c r="ZQ1099"/>
      <c r="ZR1099"/>
      <c r="ZS1099"/>
      <c r="ZT1099"/>
      <c r="ZU1099"/>
      <c r="ZV1099"/>
      <c r="ZW1099"/>
      <c r="ZX1099"/>
      <c r="ZY1099"/>
      <c r="ZZ1099"/>
      <c r="AAA1099"/>
      <c r="AAB1099"/>
      <c r="AAC1099"/>
      <c r="AAD1099"/>
      <c r="AAE1099"/>
      <c r="AAF1099"/>
      <c r="AAG1099"/>
      <c r="AAH1099"/>
      <c r="AAI1099"/>
      <c r="AAJ1099"/>
      <c r="AAK1099"/>
      <c r="AAL1099"/>
      <c r="AAM1099"/>
      <c r="AAN1099"/>
      <c r="AAO1099"/>
      <c r="AAP1099"/>
      <c r="AAQ1099"/>
      <c r="AAR1099"/>
      <c r="AAS1099"/>
      <c r="AAT1099"/>
      <c r="AAU1099"/>
      <c r="AAV1099"/>
      <c r="AAW1099"/>
      <c r="AAX1099"/>
      <c r="AAY1099"/>
      <c r="AAZ1099"/>
      <c r="ABA1099"/>
      <c r="ABB1099"/>
      <c r="ABC1099"/>
      <c r="ABD1099"/>
      <c r="ABE1099"/>
      <c r="ABF1099"/>
      <c r="ABG1099"/>
      <c r="ABH1099"/>
      <c r="ABI1099"/>
      <c r="ABJ1099"/>
      <c r="ABK1099"/>
      <c r="ABL1099"/>
      <c r="ABM1099"/>
      <c r="ABN1099"/>
      <c r="ABO1099"/>
      <c r="ABP1099"/>
      <c r="ABQ1099"/>
      <c r="ABR1099"/>
      <c r="ABS1099"/>
      <c r="ABT1099"/>
      <c r="ABU1099"/>
      <c r="ABV1099"/>
      <c r="ABW1099"/>
      <c r="ABX1099"/>
      <c r="ABY1099"/>
      <c r="ABZ1099"/>
      <c r="ACA1099"/>
      <c r="ACB1099"/>
      <c r="ACC1099"/>
      <c r="ACD1099"/>
      <c r="ACE1099"/>
      <c r="ACF1099"/>
      <c r="ACG1099"/>
      <c r="ACH1099"/>
      <c r="ACI1099"/>
      <c r="ACJ1099"/>
      <c r="ACK1099"/>
      <c r="ACL1099"/>
      <c r="ACM1099"/>
      <c r="ACN1099"/>
      <c r="ACO1099"/>
      <c r="ACP1099"/>
      <c r="ACQ1099"/>
      <c r="ACR1099"/>
      <c r="ACS1099"/>
      <c r="ACT1099"/>
      <c r="ACU1099"/>
      <c r="ACV1099"/>
      <c r="ACW1099"/>
      <c r="ACX1099"/>
      <c r="ACY1099"/>
      <c r="ACZ1099"/>
      <c r="ADA1099"/>
      <c r="ADB1099"/>
      <c r="ADC1099"/>
      <c r="ADD1099"/>
      <c r="ADE1099"/>
      <c r="ADF1099"/>
      <c r="ADG1099"/>
      <c r="ADH1099"/>
      <c r="ADI1099"/>
      <c r="ADJ1099"/>
      <c r="ADK1099"/>
      <c r="ADL1099"/>
      <c r="ADM1099"/>
      <c r="ADN1099"/>
      <c r="ADO1099"/>
      <c r="ADP1099"/>
      <c r="ADQ1099"/>
      <c r="ADR1099"/>
      <c r="ADS1099"/>
      <c r="ADT1099"/>
      <c r="ADU1099"/>
      <c r="ADV1099"/>
      <c r="ADW1099"/>
      <c r="ADX1099"/>
      <c r="ADY1099"/>
      <c r="ADZ1099"/>
      <c r="AEA1099"/>
      <c r="AEB1099"/>
      <c r="AEC1099"/>
      <c r="AED1099"/>
      <c r="AEE1099"/>
      <c r="AEF1099"/>
      <c r="AEG1099"/>
      <c r="AEH1099"/>
    </row>
    <row r="1100" spans="1:814" s="69" customFormat="1" hidden="1" x14ac:dyDescent="0.25">
      <c r="B1100" s="68">
        <v>45443</v>
      </c>
      <c r="C1100" s="69" t="s">
        <v>63</v>
      </c>
      <c r="D1100" s="69" t="s">
        <v>0</v>
      </c>
      <c r="E1100" s="69" t="s">
        <v>66</v>
      </c>
      <c r="F1100" s="70" t="s">
        <v>71</v>
      </c>
      <c r="G1100" s="69" t="s">
        <v>72</v>
      </c>
      <c r="H1100" s="70" t="s">
        <v>27</v>
      </c>
      <c r="I1100" s="144" t="s">
        <v>389</v>
      </c>
      <c r="J1100" s="71">
        <v>5</v>
      </c>
      <c r="K1100" s="72">
        <v>51750</v>
      </c>
      <c r="L1100" s="73">
        <f t="shared" si="67"/>
        <v>258750</v>
      </c>
      <c r="M1100" s="107" t="s">
        <v>529</v>
      </c>
      <c r="N1100" s="69" t="s">
        <v>519</v>
      </c>
    </row>
    <row r="1101" spans="1:814" s="69" customFormat="1" hidden="1" x14ac:dyDescent="0.25">
      <c r="B1101" s="68">
        <v>45443</v>
      </c>
      <c r="C1101" s="69" t="s">
        <v>63</v>
      </c>
      <c r="D1101" s="69" t="s">
        <v>0</v>
      </c>
      <c r="E1101" s="69" t="s">
        <v>66</v>
      </c>
      <c r="F1101" s="70" t="s">
        <v>71</v>
      </c>
      <c r="G1101" s="69" t="s">
        <v>72</v>
      </c>
      <c r="H1101" s="70" t="s">
        <v>27</v>
      </c>
      <c r="I1101" s="144" t="s">
        <v>520</v>
      </c>
      <c r="J1101" s="71">
        <v>5</v>
      </c>
      <c r="K1101" s="72">
        <v>51750</v>
      </c>
      <c r="L1101" s="73">
        <f t="shared" si="67"/>
        <v>258750</v>
      </c>
      <c r="M1101" s="107" t="s">
        <v>529</v>
      </c>
      <c r="N1101" s="69" t="s">
        <v>519</v>
      </c>
      <c r="IU1101" s="69" t="s">
        <v>506</v>
      </c>
    </row>
    <row r="1102" spans="1:814" s="109" customFormat="1" hidden="1" x14ac:dyDescent="0.25">
      <c r="B1102" s="110">
        <v>45443</v>
      </c>
      <c r="C1102" s="109" t="s">
        <v>63</v>
      </c>
      <c r="D1102" s="109" t="s">
        <v>0</v>
      </c>
      <c r="E1102" s="109" t="s">
        <v>66</v>
      </c>
      <c r="F1102" s="111" t="s">
        <v>75</v>
      </c>
      <c r="G1102" s="109" t="s">
        <v>76</v>
      </c>
      <c r="H1102" s="111" t="s">
        <v>37</v>
      </c>
      <c r="I1102" s="111" t="s">
        <v>521</v>
      </c>
      <c r="J1102" s="112">
        <v>50</v>
      </c>
      <c r="K1102" s="113">
        <v>51750</v>
      </c>
      <c r="L1102" s="114">
        <f t="shared" ref="L1102:L1133" si="68">+J1102*K1102</f>
        <v>2587500</v>
      </c>
      <c r="M1102" s="115" t="s">
        <v>529</v>
      </c>
      <c r="N1102" s="109" t="s">
        <v>519</v>
      </c>
    </row>
    <row r="1103" spans="1:814" s="69" customFormat="1" hidden="1" x14ac:dyDescent="0.25">
      <c r="B1103" s="68">
        <v>45443</v>
      </c>
      <c r="C1103" s="69" t="s">
        <v>63</v>
      </c>
      <c r="D1103" s="69" t="s">
        <v>0</v>
      </c>
      <c r="E1103" s="69" t="s">
        <v>66</v>
      </c>
      <c r="F1103" s="70" t="s">
        <v>86</v>
      </c>
      <c r="G1103" s="69" t="s">
        <v>87</v>
      </c>
      <c r="H1103" s="70" t="s">
        <v>50</v>
      </c>
      <c r="I1103" s="154" t="s">
        <v>524</v>
      </c>
      <c r="J1103" s="157">
        <v>150</v>
      </c>
      <c r="K1103" s="72">
        <v>51750</v>
      </c>
      <c r="L1103" s="73">
        <f t="shared" si="68"/>
        <v>7762500</v>
      </c>
      <c r="M1103" s="107" t="s">
        <v>529</v>
      </c>
      <c r="N1103" s="69" t="s">
        <v>519</v>
      </c>
    </row>
    <row r="1104" spans="1:814" s="69" customFormat="1" x14ac:dyDescent="0.25">
      <c r="B1104" s="68">
        <v>45443</v>
      </c>
      <c r="C1104" s="69" t="s">
        <v>63</v>
      </c>
      <c r="D1104" s="69" t="s">
        <v>0</v>
      </c>
      <c r="E1104" s="69" t="s">
        <v>66</v>
      </c>
      <c r="F1104" s="70" t="s">
        <v>82</v>
      </c>
      <c r="G1104" s="69" t="s">
        <v>83</v>
      </c>
      <c r="H1104" s="70" t="s">
        <v>84</v>
      </c>
      <c r="I1104" s="70" t="s">
        <v>525</v>
      </c>
      <c r="J1104" s="78">
        <v>10</v>
      </c>
      <c r="K1104" s="72">
        <v>51750</v>
      </c>
      <c r="L1104" s="73">
        <f t="shared" si="68"/>
        <v>517500</v>
      </c>
      <c r="M1104" s="107" t="s">
        <v>529</v>
      </c>
      <c r="N1104" s="69" t="s">
        <v>519</v>
      </c>
      <c r="IX1104" s="69" t="s">
        <v>506</v>
      </c>
    </row>
    <row r="1105" spans="1:814" hidden="1" x14ac:dyDescent="0.25">
      <c r="A1105" s="109"/>
      <c r="B1105" s="110">
        <v>45443</v>
      </c>
      <c r="C1105" s="109" t="s">
        <v>63</v>
      </c>
      <c r="D1105" s="109" t="s">
        <v>0</v>
      </c>
      <c r="E1105" s="109" t="s">
        <v>66</v>
      </c>
      <c r="F1105" s="111" t="s">
        <v>78</v>
      </c>
      <c r="G1105" s="109" t="s">
        <v>79</v>
      </c>
      <c r="H1105" s="111" t="s">
        <v>80</v>
      </c>
      <c r="I1105" s="111" t="s">
        <v>508</v>
      </c>
      <c r="J1105" s="112">
        <v>70</v>
      </c>
      <c r="K1105" s="113">
        <v>51750</v>
      </c>
      <c r="L1105" s="114">
        <f t="shared" si="68"/>
        <v>3622500</v>
      </c>
      <c r="M1105" s="115" t="s">
        <v>529</v>
      </c>
      <c r="N1105" s="109" t="s">
        <v>519</v>
      </c>
      <c r="O1105" s="151"/>
      <c r="P1105" s="109"/>
      <c r="Q1105" s="109"/>
      <c r="R1105" s="109"/>
      <c r="S1105" s="109"/>
      <c r="T1105" s="109"/>
      <c r="U1105" s="109"/>
      <c r="V1105" s="109"/>
      <c r="W1105" s="109"/>
      <c r="X1105" s="109"/>
      <c r="Y1105" s="109"/>
      <c r="Z1105" s="109"/>
      <c r="AA1105" s="109"/>
      <c r="AB1105" s="109"/>
      <c r="AC1105" s="109"/>
      <c r="AD1105" s="109"/>
      <c r="AE1105" s="109"/>
      <c r="AF1105" s="109"/>
      <c r="AG1105" s="109"/>
      <c r="AH1105" s="109"/>
      <c r="AI1105" s="109"/>
      <c r="AJ1105" s="109"/>
      <c r="AK1105" s="109"/>
      <c r="AL1105" s="109"/>
      <c r="AM1105" s="109"/>
      <c r="AN1105" s="109"/>
      <c r="AO1105" s="109"/>
      <c r="AP1105" s="109"/>
      <c r="AQ1105" s="109"/>
      <c r="AR1105" s="109"/>
      <c r="AS1105" s="109"/>
      <c r="AT1105" s="109"/>
      <c r="AU1105" s="109"/>
      <c r="AV1105" s="109"/>
      <c r="AW1105" s="109"/>
      <c r="AX1105" s="109"/>
      <c r="AY1105" s="109"/>
      <c r="AZ1105" s="109"/>
      <c r="BA1105" s="109"/>
      <c r="BB1105" s="109"/>
      <c r="BC1105" s="109"/>
      <c r="BD1105" s="109"/>
      <c r="BE1105" s="109"/>
      <c r="BF1105" s="109"/>
      <c r="BG1105" s="109"/>
      <c r="BH1105" s="109"/>
      <c r="BI1105" s="109"/>
      <c r="BJ1105" s="109"/>
      <c r="BK1105" s="109"/>
      <c r="BL1105" s="109"/>
      <c r="BM1105" s="109"/>
      <c r="BN1105" s="109"/>
      <c r="BO1105" s="109"/>
      <c r="BP1105" s="109"/>
      <c r="BQ1105" s="109"/>
      <c r="BR1105" s="109"/>
      <c r="BS1105" s="109"/>
      <c r="BT1105" s="109"/>
      <c r="BU1105" s="109"/>
      <c r="BV1105" s="109"/>
      <c r="BW1105" s="109"/>
      <c r="BX1105" s="109"/>
      <c r="BY1105" s="109"/>
      <c r="BZ1105" s="109"/>
      <c r="CA1105" s="109"/>
      <c r="CB1105" s="109"/>
      <c r="CC1105" s="109"/>
      <c r="CD1105" s="109"/>
      <c r="CE1105" s="109"/>
      <c r="CF1105" s="109"/>
      <c r="CG1105" s="109"/>
      <c r="CH1105" s="109"/>
      <c r="CI1105" s="109"/>
      <c r="CJ1105" s="109"/>
      <c r="CK1105" s="109"/>
      <c r="CL1105" s="109"/>
      <c r="CM1105" s="109"/>
      <c r="CN1105" s="109"/>
      <c r="CO1105" s="109"/>
      <c r="CP1105" s="109"/>
      <c r="CQ1105" s="109"/>
      <c r="CR1105" s="109"/>
      <c r="CS1105" s="109"/>
      <c r="CT1105" s="109"/>
      <c r="CU1105" s="109"/>
      <c r="CV1105" s="109"/>
      <c r="CW1105" s="109"/>
      <c r="CX1105" s="109"/>
      <c r="CY1105" s="109"/>
      <c r="CZ1105" s="109"/>
      <c r="DA1105" s="109"/>
      <c r="DB1105" s="109"/>
      <c r="DC1105" s="109"/>
      <c r="DD1105" s="109"/>
      <c r="DE1105" s="109"/>
      <c r="DF1105" s="109"/>
      <c r="DG1105" s="109"/>
      <c r="DH1105" s="109"/>
      <c r="DI1105" s="109"/>
      <c r="DJ1105" s="109"/>
      <c r="DK1105" s="109"/>
      <c r="DL1105" s="109"/>
      <c r="DM1105" s="109"/>
      <c r="DN1105" s="109"/>
      <c r="DO1105" s="109"/>
      <c r="DP1105" s="109"/>
      <c r="DQ1105" s="109"/>
      <c r="DR1105" s="109"/>
      <c r="DS1105" s="109"/>
      <c r="DT1105" s="109"/>
      <c r="DU1105" s="109"/>
      <c r="DV1105" s="109"/>
      <c r="DW1105" s="109"/>
      <c r="DX1105" s="109"/>
      <c r="DY1105" s="109"/>
      <c r="DZ1105" s="109"/>
      <c r="EA1105" s="109"/>
      <c r="EB1105" s="109"/>
      <c r="EC1105" s="109"/>
      <c r="ED1105" s="109"/>
      <c r="EE1105" s="109"/>
      <c r="EF1105" s="109"/>
      <c r="EG1105" s="109"/>
      <c r="EH1105" s="109"/>
      <c r="EI1105" s="109"/>
      <c r="EJ1105" s="109"/>
      <c r="EK1105" s="109"/>
      <c r="EL1105" s="109"/>
      <c r="EM1105" s="109"/>
      <c r="EN1105" s="109"/>
      <c r="EO1105" s="109"/>
      <c r="EP1105" s="109"/>
      <c r="EQ1105" s="109"/>
      <c r="ER1105" s="109"/>
      <c r="ES1105" s="109"/>
      <c r="ET1105" s="109"/>
      <c r="EU1105" s="109"/>
      <c r="EV1105" s="109"/>
      <c r="EW1105" s="109"/>
      <c r="EX1105" s="109"/>
      <c r="EY1105" s="109"/>
      <c r="EZ1105" s="109"/>
      <c r="FA1105" s="109"/>
      <c r="FB1105" s="109"/>
      <c r="FC1105" s="109"/>
      <c r="FD1105" s="109"/>
      <c r="FE1105" s="109"/>
      <c r="FF1105" s="109"/>
      <c r="FG1105" s="109"/>
      <c r="FH1105" s="109"/>
      <c r="FI1105" s="109"/>
      <c r="FJ1105" s="109"/>
      <c r="FK1105" s="109"/>
      <c r="FL1105" s="109"/>
      <c r="FM1105" s="109"/>
      <c r="FN1105" s="109"/>
      <c r="FO1105" s="109"/>
      <c r="FP1105" s="109"/>
      <c r="FQ1105" s="109"/>
      <c r="FR1105" s="109"/>
      <c r="FS1105" s="109"/>
      <c r="FT1105" s="109"/>
      <c r="FU1105" s="109"/>
      <c r="FV1105" s="109"/>
      <c r="FW1105" s="109"/>
      <c r="FX1105" s="109"/>
      <c r="FY1105" s="109"/>
      <c r="FZ1105" s="109"/>
      <c r="GA1105" s="109"/>
      <c r="GB1105" s="109"/>
      <c r="GC1105" s="109"/>
      <c r="GD1105" s="109"/>
      <c r="GE1105" s="109"/>
      <c r="GF1105" s="109"/>
      <c r="GG1105" s="109"/>
      <c r="GH1105" s="109"/>
      <c r="GI1105" s="109"/>
      <c r="GJ1105" s="109"/>
      <c r="GK1105" s="109"/>
      <c r="GL1105" s="109"/>
      <c r="GM1105" s="109"/>
      <c r="GN1105" s="109"/>
      <c r="GO1105" s="109"/>
      <c r="GP1105" s="109"/>
      <c r="GQ1105" s="109"/>
      <c r="GR1105" s="109"/>
      <c r="GS1105" s="109"/>
      <c r="GT1105" s="109"/>
      <c r="GU1105" s="109"/>
      <c r="GV1105" s="109"/>
      <c r="GW1105" s="109"/>
      <c r="GX1105" s="109"/>
      <c r="GY1105" s="109"/>
      <c r="GZ1105" s="109"/>
      <c r="HA1105" s="109"/>
      <c r="HB1105" s="109"/>
      <c r="HC1105" s="109"/>
      <c r="HD1105" s="109"/>
      <c r="HE1105" s="109"/>
      <c r="HF1105" s="109"/>
      <c r="HG1105" s="109"/>
      <c r="HH1105" s="109"/>
      <c r="HI1105" s="109"/>
      <c r="HJ1105" s="109"/>
      <c r="HK1105" s="109"/>
      <c r="HL1105" s="109"/>
      <c r="HM1105" s="109"/>
      <c r="HN1105" s="109"/>
      <c r="HO1105" s="109"/>
      <c r="HP1105" s="109"/>
      <c r="HQ1105" s="109"/>
      <c r="HR1105" s="109"/>
      <c r="HS1105" s="109"/>
      <c r="HT1105" s="109"/>
      <c r="HU1105" s="109"/>
      <c r="HV1105" s="109"/>
      <c r="HW1105" s="109"/>
      <c r="HX1105" s="109"/>
      <c r="HY1105" s="109"/>
      <c r="HZ1105" s="109"/>
      <c r="IA1105" s="109"/>
      <c r="IB1105" s="109"/>
      <c r="IC1105" s="109"/>
      <c r="ID1105" s="109"/>
      <c r="IE1105" s="109"/>
      <c r="IF1105" s="109"/>
      <c r="IG1105" s="109"/>
      <c r="IH1105" s="109"/>
      <c r="II1105" s="109"/>
      <c r="IJ1105" s="109"/>
      <c r="IK1105" s="109"/>
      <c r="IL1105" s="109"/>
      <c r="IM1105" s="109"/>
      <c r="IN1105" s="109"/>
      <c r="IO1105" s="109"/>
      <c r="IP1105" s="109"/>
      <c r="IQ1105" s="109"/>
      <c r="IR1105" s="109"/>
      <c r="IS1105" s="109"/>
      <c r="IT1105" s="109"/>
      <c r="IU1105" s="109"/>
      <c r="IV1105" s="109"/>
      <c r="IW1105" s="109" t="s">
        <v>506</v>
      </c>
      <c r="IX1105" s="109"/>
      <c r="IY1105" s="109"/>
      <c r="IZ1105" s="109"/>
      <c r="JA1105" s="109"/>
      <c r="JB1105" s="109"/>
      <c r="JC1105" s="109"/>
      <c r="JD1105" s="109"/>
      <c r="JE1105" s="109"/>
      <c r="JF1105" s="109"/>
      <c r="JG1105" s="109"/>
      <c r="JH1105" s="109"/>
      <c r="JI1105" s="109"/>
      <c r="JJ1105" s="109"/>
      <c r="JK1105" s="109"/>
      <c r="JL1105" s="109"/>
      <c r="JM1105" s="109"/>
      <c r="JN1105" s="109"/>
      <c r="JO1105" s="109"/>
      <c r="JP1105" s="109"/>
      <c r="JQ1105" s="109"/>
      <c r="JR1105" s="109"/>
      <c r="JS1105" s="109"/>
      <c r="JT1105" s="109"/>
      <c r="JU1105" s="109"/>
      <c r="JV1105" s="109"/>
      <c r="JW1105" s="109"/>
      <c r="JX1105" s="109"/>
      <c r="JY1105" s="109"/>
      <c r="JZ1105" s="109"/>
      <c r="KA1105" s="109"/>
      <c r="KB1105" s="109"/>
      <c r="KC1105" s="109"/>
      <c r="KD1105" s="109"/>
      <c r="KE1105" s="109"/>
      <c r="KF1105" s="109"/>
      <c r="KG1105" s="109"/>
      <c r="KH1105" s="109"/>
      <c r="KI1105" s="109"/>
      <c r="KJ1105" s="109"/>
      <c r="KK1105" s="109"/>
      <c r="KL1105" s="109"/>
      <c r="KM1105" s="109"/>
      <c r="KN1105" s="109"/>
      <c r="KO1105" s="109"/>
      <c r="KP1105" s="109"/>
      <c r="KQ1105" s="109"/>
      <c r="KR1105" s="109"/>
      <c r="KS1105" s="109"/>
      <c r="KT1105" s="109"/>
      <c r="KU1105" s="109"/>
      <c r="KV1105" s="109"/>
      <c r="KW1105" s="109"/>
      <c r="KX1105" s="109"/>
      <c r="KY1105" s="109"/>
      <c r="KZ1105" s="109"/>
      <c r="LA1105" s="109"/>
      <c r="LB1105" s="109"/>
      <c r="LC1105" s="109"/>
      <c r="LD1105" s="109"/>
      <c r="LE1105" s="109"/>
      <c r="LF1105" s="109"/>
      <c r="LG1105" s="109"/>
      <c r="LH1105" s="109"/>
      <c r="LI1105" s="109"/>
      <c r="LJ1105" s="109"/>
      <c r="LK1105" s="109"/>
      <c r="LL1105" s="109"/>
      <c r="LM1105" s="109"/>
      <c r="LN1105" s="109"/>
      <c r="LO1105" s="109"/>
      <c r="LP1105" s="109"/>
      <c r="LQ1105" s="109"/>
      <c r="LR1105" s="109"/>
      <c r="LS1105" s="109"/>
      <c r="LT1105" s="109"/>
      <c r="LU1105" s="109"/>
      <c r="LV1105" s="109"/>
      <c r="LW1105" s="109"/>
      <c r="LX1105" s="109"/>
      <c r="LY1105" s="109"/>
      <c r="LZ1105" s="109"/>
      <c r="MA1105" s="109"/>
      <c r="MB1105" s="109"/>
      <c r="MC1105" s="109"/>
      <c r="MD1105" s="109"/>
      <c r="ME1105" s="109"/>
      <c r="MF1105" s="109"/>
      <c r="MG1105" s="109"/>
      <c r="MH1105" s="109"/>
      <c r="MI1105" s="109"/>
      <c r="MJ1105" s="109"/>
      <c r="MK1105" s="109"/>
      <c r="ML1105" s="109"/>
      <c r="MM1105" s="109"/>
      <c r="MN1105" s="109"/>
      <c r="MO1105" s="109"/>
      <c r="MP1105" s="109"/>
      <c r="MQ1105" s="109"/>
      <c r="MR1105" s="109"/>
      <c r="MS1105" s="109"/>
      <c r="MT1105" s="109"/>
      <c r="MU1105" s="109"/>
      <c r="MV1105" s="109"/>
      <c r="MW1105" s="109"/>
      <c r="MX1105" s="109"/>
      <c r="MY1105" s="109"/>
      <c r="MZ1105" s="109"/>
      <c r="NA1105" s="109"/>
      <c r="NB1105" s="109"/>
      <c r="NC1105" s="109"/>
      <c r="ND1105" s="109"/>
      <c r="NE1105" s="109"/>
      <c r="NF1105" s="109"/>
      <c r="NG1105" s="109"/>
      <c r="NH1105" s="109"/>
      <c r="NI1105" s="109"/>
      <c r="NJ1105" s="109"/>
      <c r="NK1105" s="109"/>
      <c r="NL1105" s="109"/>
      <c r="NM1105" s="109"/>
      <c r="NN1105" s="109"/>
      <c r="NO1105" s="109"/>
      <c r="NP1105" s="109"/>
      <c r="NQ1105" s="109"/>
      <c r="NR1105" s="109"/>
      <c r="NS1105" s="109"/>
      <c r="NT1105" s="109"/>
      <c r="NU1105" s="109"/>
      <c r="NV1105" s="109"/>
      <c r="NW1105" s="109"/>
      <c r="NX1105" s="109"/>
      <c r="NY1105" s="109"/>
      <c r="NZ1105" s="109"/>
      <c r="OA1105" s="109"/>
      <c r="OB1105" s="109"/>
      <c r="OC1105" s="109"/>
      <c r="OD1105" s="109"/>
      <c r="OE1105" s="109"/>
      <c r="OF1105" s="109"/>
      <c r="OG1105" s="109"/>
      <c r="OH1105" s="109"/>
      <c r="OI1105" s="109"/>
      <c r="OJ1105" s="109"/>
      <c r="OK1105" s="109"/>
      <c r="OL1105" s="109"/>
      <c r="OM1105" s="109"/>
      <c r="ON1105" s="109"/>
      <c r="OO1105" s="109"/>
      <c r="OP1105" s="109"/>
      <c r="OQ1105" s="109"/>
      <c r="OR1105" s="109"/>
      <c r="OS1105" s="109"/>
      <c r="OT1105" s="109"/>
      <c r="OU1105" s="109"/>
      <c r="OV1105" s="109"/>
      <c r="OW1105" s="109"/>
      <c r="OX1105" s="109"/>
      <c r="OY1105" s="109"/>
      <c r="OZ1105" s="109"/>
      <c r="PA1105" s="109"/>
      <c r="PB1105" s="109"/>
      <c r="PC1105" s="109"/>
      <c r="PD1105" s="109"/>
      <c r="PE1105" s="109"/>
      <c r="PF1105" s="109"/>
      <c r="PG1105" s="109"/>
      <c r="PH1105" s="109"/>
      <c r="PI1105" s="109"/>
      <c r="PJ1105" s="109"/>
      <c r="PK1105" s="109"/>
      <c r="PL1105" s="109"/>
      <c r="PM1105" s="109"/>
      <c r="PN1105" s="109"/>
      <c r="PO1105" s="109"/>
      <c r="PP1105" s="109"/>
      <c r="PQ1105" s="109"/>
      <c r="PR1105" s="109"/>
      <c r="PS1105" s="109"/>
      <c r="PT1105" s="109"/>
      <c r="PU1105" s="109"/>
      <c r="PV1105" s="109"/>
      <c r="PW1105" s="109"/>
      <c r="PX1105" s="109"/>
      <c r="PY1105" s="109"/>
      <c r="PZ1105" s="109"/>
      <c r="QA1105" s="109"/>
      <c r="QB1105" s="109"/>
      <c r="QC1105" s="109"/>
      <c r="QD1105" s="109"/>
      <c r="QE1105" s="109"/>
      <c r="QF1105" s="109"/>
      <c r="QG1105" s="109"/>
      <c r="QH1105" s="109"/>
      <c r="QI1105" s="109"/>
      <c r="QJ1105" s="109"/>
      <c r="QK1105" s="109"/>
      <c r="QL1105" s="109"/>
      <c r="QM1105" s="109"/>
      <c r="QN1105" s="109"/>
      <c r="QO1105" s="109"/>
      <c r="QP1105" s="109"/>
      <c r="QQ1105" s="109"/>
      <c r="QR1105" s="109"/>
      <c r="QS1105" s="109"/>
      <c r="QT1105" s="109"/>
      <c r="QU1105" s="109"/>
      <c r="QV1105" s="109"/>
      <c r="QW1105" s="109"/>
      <c r="QX1105" s="109"/>
      <c r="QY1105" s="109"/>
      <c r="QZ1105" s="109"/>
      <c r="RA1105" s="109"/>
      <c r="RB1105" s="109"/>
      <c r="RC1105" s="109"/>
      <c r="RD1105" s="109"/>
      <c r="RE1105" s="109"/>
      <c r="RF1105" s="109"/>
      <c r="RG1105" s="109"/>
      <c r="RH1105" s="109"/>
      <c r="RI1105" s="109"/>
      <c r="RJ1105" s="109"/>
      <c r="RK1105" s="109"/>
      <c r="RL1105" s="109"/>
      <c r="RM1105" s="109"/>
      <c r="RN1105" s="109"/>
      <c r="RO1105" s="109"/>
      <c r="RP1105" s="109"/>
      <c r="RQ1105" s="109"/>
      <c r="RR1105" s="109"/>
      <c r="RS1105" s="109"/>
      <c r="RT1105" s="109"/>
      <c r="RU1105" s="109"/>
      <c r="RV1105" s="109"/>
      <c r="RW1105" s="109"/>
      <c r="RX1105" s="109"/>
      <c r="RY1105" s="109"/>
      <c r="RZ1105" s="109"/>
      <c r="SA1105" s="109"/>
      <c r="SB1105" s="109"/>
      <c r="SC1105" s="109"/>
      <c r="SD1105" s="109"/>
      <c r="SE1105" s="109"/>
      <c r="SF1105" s="109"/>
      <c r="SG1105" s="109"/>
      <c r="SH1105" s="109"/>
      <c r="SI1105" s="109"/>
      <c r="SJ1105" s="109"/>
      <c r="SK1105" s="109"/>
      <c r="SL1105" s="109"/>
      <c r="SM1105" s="109"/>
      <c r="SN1105" s="109"/>
      <c r="SO1105" s="109"/>
      <c r="SP1105" s="109"/>
      <c r="SQ1105" s="109"/>
      <c r="SR1105" s="109"/>
      <c r="SS1105" s="109"/>
      <c r="ST1105" s="109"/>
      <c r="SU1105" s="109"/>
      <c r="SV1105" s="109"/>
      <c r="SW1105" s="109"/>
      <c r="SX1105" s="109"/>
      <c r="SY1105" s="109"/>
      <c r="SZ1105" s="109"/>
      <c r="TA1105" s="109"/>
      <c r="TB1105" s="109"/>
      <c r="TC1105" s="109"/>
      <c r="TD1105" s="109"/>
      <c r="TE1105" s="109"/>
      <c r="TF1105" s="109"/>
      <c r="TG1105" s="109"/>
      <c r="TH1105" s="109"/>
      <c r="TI1105" s="109"/>
      <c r="TJ1105" s="109"/>
      <c r="TK1105" s="109"/>
      <c r="TL1105" s="109"/>
      <c r="TM1105" s="109"/>
      <c r="TN1105" s="109"/>
      <c r="TO1105" s="109"/>
      <c r="TP1105" s="109"/>
      <c r="TQ1105" s="109"/>
      <c r="TR1105" s="109"/>
      <c r="TS1105" s="109"/>
      <c r="TT1105" s="109"/>
      <c r="TU1105" s="109"/>
      <c r="TV1105" s="109"/>
      <c r="TW1105" s="109"/>
      <c r="TX1105" s="109"/>
      <c r="TY1105" s="109"/>
      <c r="TZ1105" s="109"/>
      <c r="UA1105" s="109"/>
      <c r="UB1105" s="109"/>
      <c r="UC1105" s="109"/>
      <c r="UD1105" s="109"/>
      <c r="UE1105" s="109"/>
      <c r="UF1105" s="109"/>
      <c r="UG1105" s="109"/>
      <c r="UH1105" s="109"/>
      <c r="UI1105" s="109"/>
      <c r="UJ1105" s="109"/>
      <c r="UK1105" s="109"/>
      <c r="UL1105" s="109"/>
      <c r="UM1105" s="109"/>
      <c r="UN1105" s="109"/>
      <c r="UO1105" s="109"/>
      <c r="UP1105" s="109"/>
      <c r="UQ1105" s="109"/>
      <c r="UR1105" s="109"/>
      <c r="US1105" s="109"/>
      <c r="UT1105" s="109"/>
      <c r="UU1105" s="109"/>
      <c r="UV1105" s="109"/>
      <c r="UW1105" s="109"/>
      <c r="UX1105" s="109"/>
      <c r="UY1105" s="109"/>
      <c r="UZ1105" s="109"/>
      <c r="VA1105" s="109"/>
      <c r="VB1105" s="109"/>
      <c r="VC1105" s="109"/>
      <c r="VD1105" s="109"/>
      <c r="VE1105" s="109"/>
      <c r="VF1105" s="109"/>
      <c r="VG1105" s="109"/>
      <c r="VH1105" s="109"/>
      <c r="VI1105" s="109"/>
      <c r="VJ1105" s="109"/>
      <c r="VK1105" s="109"/>
      <c r="VL1105" s="109"/>
      <c r="VM1105" s="109"/>
      <c r="VN1105" s="109"/>
      <c r="VO1105" s="109"/>
      <c r="VP1105" s="109"/>
      <c r="VQ1105" s="109"/>
      <c r="VR1105" s="109"/>
      <c r="VS1105" s="109"/>
      <c r="VT1105" s="109"/>
      <c r="VU1105" s="109"/>
      <c r="VV1105" s="109"/>
      <c r="VW1105" s="109"/>
      <c r="VX1105" s="109"/>
      <c r="VY1105" s="109"/>
      <c r="VZ1105" s="109"/>
      <c r="WA1105" s="109"/>
      <c r="WB1105" s="109"/>
      <c r="WC1105" s="109"/>
      <c r="WD1105" s="109"/>
      <c r="WE1105" s="109"/>
      <c r="WF1105" s="109"/>
      <c r="WG1105" s="109"/>
      <c r="WH1105" s="109"/>
      <c r="WI1105" s="109"/>
      <c r="WJ1105" s="109"/>
      <c r="WK1105" s="109"/>
      <c r="WL1105" s="109"/>
      <c r="WM1105" s="109"/>
      <c r="WN1105" s="109"/>
      <c r="WO1105" s="109"/>
      <c r="WP1105" s="109"/>
      <c r="WQ1105" s="109"/>
      <c r="WR1105" s="109"/>
      <c r="WS1105" s="109"/>
      <c r="WT1105" s="109"/>
      <c r="WU1105" s="109"/>
      <c r="WV1105" s="109"/>
      <c r="WW1105" s="109"/>
      <c r="WX1105" s="109"/>
      <c r="WY1105" s="109"/>
      <c r="WZ1105" s="109"/>
      <c r="XA1105" s="109"/>
      <c r="XB1105" s="109"/>
      <c r="XC1105" s="109"/>
      <c r="XD1105" s="109"/>
      <c r="XE1105" s="109"/>
      <c r="XF1105" s="109"/>
      <c r="XG1105" s="109"/>
      <c r="XH1105" s="109"/>
      <c r="XI1105" s="109"/>
      <c r="XJ1105" s="109"/>
      <c r="XK1105" s="109"/>
      <c r="XL1105" s="109"/>
      <c r="XM1105" s="109"/>
      <c r="XN1105" s="109"/>
      <c r="XO1105" s="109"/>
      <c r="XP1105" s="109"/>
      <c r="XQ1105" s="109"/>
      <c r="XR1105" s="109"/>
      <c r="XS1105" s="109"/>
      <c r="XT1105" s="109"/>
      <c r="XU1105" s="109"/>
      <c r="XV1105" s="109"/>
      <c r="XW1105" s="109"/>
      <c r="XX1105" s="109"/>
      <c r="XY1105" s="109"/>
      <c r="XZ1105" s="109"/>
      <c r="YA1105" s="109"/>
      <c r="YB1105" s="109"/>
      <c r="YC1105" s="109"/>
      <c r="YD1105" s="109"/>
      <c r="YE1105" s="109"/>
      <c r="YF1105" s="109"/>
      <c r="YG1105" s="109"/>
      <c r="YH1105" s="109"/>
      <c r="YI1105" s="109"/>
      <c r="YJ1105" s="109"/>
      <c r="YK1105" s="109"/>
      <c r="YL1105" s="109"/>
      <c r="YM1105" s="109"/>
      <c r="YN1105" s="109"/>
      <c r="YO1105" s="109"/>
      <c r="YP1105" s="109"/>
      <c r="YQ1105" s="109"/>
      <c r="YR1105" s="109"/>
      <c r="YS1105" s="109"/>
      <c r="YT1105" s="109"/>
      <c r="YU1105" s="109"/>
      <c r="YV1105" s="109"/>
      <c r="YW1105" s="109"/>
      <c r="YX1105" s="109"/>
      <c r="YY1105" s="109"/>
      <c r="YZ1105" s="109"/>
      <c r="ZA1105" s="109"/>
      <c r="ZB1105" s="109"/>
      <c r="ZC1105" s="109"/>
      <c r="ZD1105" s="109"/>
      <c r="ZE1105" s="109"/>
      <c r="ZF1105" s="109"/>
      <c r="ZG1105" s="109"/>
      <c r="ZH1105" s="109"/>
      <c r="ZI1105" s="109"/>
      <c r="ZJ1105" s="109"/>
      <c r="ZK1105" s="109"/>
      <c r="ZL1105" s="109"/>
      <c r="ZM1105" s="109"/>
      <c r="ZN1105" s="109"/>
      <c r="ZO1105" s="109"/>
      <c r="ZP1105" s="109"/>
      <c r="ZQ1105" s="109"/>
      <c r="ZR1105" s="109"/>
      <c r="ZS1105" s="109"/>
      <c r="ZT1105" s="109"/>
      <c r="ZU1105" s="109"/>
      <c r="ZV1105" s="109"/>
      <c r="ZW1105" s="109"/>
      <c r="ZX1105" s="109"/>
      <c r="ZY1105" s="109"/>
      <c r="ZZ1105" s="109"/>
      <c r="AAA1105" s="109"/>
      <c r="AAB1105" s="109"/>
      <c r="AAC1105" s="109"/>
      <c r="AAD1105" s="109"/>
      <c r="AAE1105" s="109"/>
      <c r="AAF1105" s="109"/>
      <c r="AAG1105" s="109"/>
      <c r="AAH1105" s="109"/>
      <c r="AAI1105" s="109"/>
      <c r="AAJ1105" s="109"/>
      <c r="AAK1105" s="109"/>
      <c r="AAL1105" s="109"/>
      <c r="AAM1105" s="109"/>
      <c r="AAN1105" s="109"/>
      <c r="AAO1105" s="109"/>
      <c r="AAP1105" s="109"/>
      <c r="AAQ1105" s="109"/>
      <c r="AAR1105" s="109"/>
      <c r="AAS1105" s="109"/>
      <c r="AAT1105" s="109"/>
      <c r="AAU1105" s="109"/>
      <c r="AAV1105" s="109"/>
      <c r="AAW1105" s="109"/>
      <c r="AAX1105" s="109"/>
      <c r="AAY1105" s="109"/>
      <c r="AAZ1105" s="109"/>
      <c r="ABA1105" s="109"/>
      <c r="ABB1105" s="109"/>
      <c r="ABC1105" s="109"/>
      <c r="ABD1105" s="109"/>
      <c r="ABE1105" s="109"/>
      <c r="ABF1105" s="109"/>
      <c r="ABG1105" s="109"/>
      <c r="ABH1105" s="109"/>
      <c r="ABI1105" s="109"/>
      <c r="ABJ1105" s="109"/>
      <c r="ABK1105" s="109"/>
      <c r="ABL1105" s="109"/>
      <c r="ABM1105" s="109"/>
      <c r="ABN1105" s="109"/>
      <c r="ABO1105" s="109"/>
      <c r="ABP1105" s="109"/>
      <c r="ABQ1105" s="109"/>
      <c r="ABR1105" s="109"/>
      <c r="ABS1105" s="109"/>
      <c r="ABT1105" s="109"/>
      <c r="ABU1105" s="109"/>
      <c r="ABV1105" s="109"/>
      <c r="ABW1105" s="109"/>
      <c r="ABX1105" s="109"/>
      <c r="ABY1105" s="109"/>
      <c r="ABZ1105" s="109"/>
      <c r="ACA1105" s="109"/>
      <c r="ACB1105" s="109"/>
      <c r="ACC1105" s="109"/>
      <c r="ACD1105" s="109"/>
      <c r="ACE1105" s="109"/>
      <c r="ACF1105" s="109"/>
      <c r="ACG1105" s="109"/>
      <c r="ACH1105" s="109"/>
      <c r="ACI1105" s="109"/>
      <c r="ACJ1105" s="109"/>
      <c r="ACK1105" s="109"/>
      <c r="ACL1105" s="109"/>
      <c r="ACM1105" s="109"/>
      <c r="ACN1105" s="109"/>
      <c r="ACO1105" s="109"/>
      <c r="ACP1105" s="109"/>
      <c r="ACQ1105" s="109"/>
      <c r="ACR1105" s="109"/>
      <c r="ACS1105" s="109"/>
      <c r="ACT1105" s="109"/>
      <c r="ACU1105" s="109"/>
      <c r="ACV1105" s="109"/>
      <c r="ACW1105" s="109"/>
      <c r="ACX1105" s="109"/>
      <c r="ACY1105" s="109"/>
      <c r="ACZ1105" s="109"/>
      <c r="ADA1105" s="109"/>
      <c r="ADB1105" s="109"/>
      <c r="ADC1105" s="109"/>
      <c r="ADD1105" s="109"/>
      <c r="ADE1105" s="109"/>
      <c r="ADF1105" s="109"/>
      <c r="ADG1105" s="109"/>
      <c r="ADH1105" s="109"/>
      <c r="ADI1105" s="109"/>
      <c r="ADJ1105" s="109"/>
      <c r="ADK1105" s="109"/>
      <c r="ADL1105" s="109"/>
      <c r="ADM1105" s="109"/>
      <c r="ADN1105" s="109"/>
      <c r="ADO1105" s="109"/>
      <c r="ADP1105" s="109"/>
      <c r="ADQ1105" s="109"/>
      <c r="ADR1105" s="109"/>
      <c r="ADS1105" s="109"/>
      <c r="ADT1105" s="109"/>
      <c r="ADU1105" s="109"/>
      <c r="ADV1105" s="109"/>
      <c r="ADW1105" s="109"/>
      <c r="ADX1105" s="109"/>
      <c r="ADY1105" s="109"/>
      <c r="ADZ1105" s="109"/>
      <c r="AEA1105" s="109"/>
      <c r="AEB1105" s="109"/>
      <c r="AEC1105" s="109"/>
      <c r="AED1105" s="109"/>
      <c r="AEE1105" s="109"/>
      <c r="AEF1105" s="109"/>
      <c r="AEG1105" s="109"/>
      <c r="AEH1105" s="109"/>
    </row>
    <row r="1106" spans="1:814" s="69" customFormat="1" hidden="1" x14ac:dyDescent="0.25">
      <c r="A1106" s="109"/>
      <c r="B1106" s="110">
        <v>45443</v>
      </c>
      <c r="C1106" s="109" t="s">
        <v>63</v>
      </c>
      <c r="D1106" s="109" t="s">
        <v>0</v>
      </c>
      <c r="E1106" s="109" t="s">
        <v>66</v>
      </c>
      <c r="F1106" s="111" t="s">
        <v>139</v>
      </c>
      <c r="G1106" s="109" t="s">
        <v>140</v>
      </c>
      <c r="H1106" s="111" t="s">
        <v>141</v>
      </c>
      <c r="I1106" s="111" t="s">
        <v>522</v>
      </c>
      <c r="J1106" s="112">
        <v>5</v>
      </c>
      <c r="K1106" s="113">
        <v>51750</v>
      </c>
      <c r="L1106" s="114">
        <f>+J1106*K1106</f>
        <v>258750</v>
      </c>
      <c r="M1106" s="115" t="s">
        <v>529</v>
      </c>
      <c r="N1106" s="109" t="s">
        <v>519</v>
      </c>
      <c r="O1106" s="109"/>
      <c r="P1106" s="109"/>
      <c r="Q1106" s="109"/>
      <c r="R1106" s="109"/>
      <c r="S1106" s="109"/>
      <c r="T1106" s="109"/>
      <c r="U1106" s="109"/>
      <c r="V1106" s="109"/>
      <c r="W1106" s="109"/>
      <c r="X1106" s="109"/>
      <c r="Y1106" s="109"/>
      <c r="Z1106" s="109"/>
      <c r="AA1106" s="109"/>
      <c r="AB1106" s="109"/>
      <c r="AC1106" s="109"/>
      <c r="AD1106" s="109"/>
      <c r="AE1106" s="109"/>
      <c r="AF1106" s="109"/>
      <c r="AG1106" s="109"/>
      <c r="AH1106" s="109"/>
      <c r="AI1106" s="109"/>
      <c r="AJ1106" s="109"/>
      <c r="AK1106" s="109"/>
      <c r="AL1106" s="109"/>
      <c r="AM1106" s="109"/>
      <c r="AN1106" s="109"/>
      <c r="AO1106" s="109"/>
      <c r="AP1106" s="109"/>
      <c r="AQ1106" s="109"/>
      <c r="AR1106" s="109"/>
      <c r="AS1106" s="109"/>
      <c r="AT1106" s="109"/>
      <c r="AU1106" s="109"/>
      <c r="AV1106" s="109"/>
      <c r="AW1106" s="109"/>
      <c r="AX1106" s="109"/>
      <c r="AY1106" s="109"/>
      <c r="AZ1106" s="109"/>
      <c r="BA1106" s="109"/>
      <c r="BB1106" s="109"/>
      <c r="BC1106" s="109"/>
      <c r="BD1106" s="109"/>
      <c r="BE1106" s="109"/>
      <c r="BF1106" s="109"/>
      <c r="BG1106" s="109"/>
      <c r="BH1106" s="109"/>
      <c r="BI1106" s="109"/>
      <c r="BJ1106" s="109"/>
      <c r="BK1106" s="109"/>
      <c r="BL1106" s="109"/>
      <c r="BM1106" s="109"/>
      <c r="BN1106" s="109"/>
      <c r="BO1106" s="109"/>
      <c r="BP1106" s="109"/>
      <c r="BQ1106" s="109"/>
      <c r="BR1106" s="109"/>
      <c r="BS1106" s="109"/>
      <c r="BT1106" s="109"/>
      <c r="BU1106" s="109"/>
      <c r="BV1106" s="109"/>
      <c r="BW1106" s="109"/>
      <c r="BX1106" s="109"/>
      <c r="BY1106" s="109"/>
      <c r="BZ1106" s="109"/>
      <c r="CA1106" s="109"/>
      <c r="CB1106" s="109"/>
      <c r="CC1106" s="109"/>
      <c r="CD1106" s="109"/>
      <c r="CE1106" s="109"/>
      <c r="CF1106" s="109"/>
      <c r="CG1106" s="109"/>
      <c r="CH1106" s="109"/>
      <c r="CI1106" s="109"/>
      <c r="CJ1106" s="109"/>
      <c r="CK1106" s="109"/>
      <c r="CL1106" s="109"/>
      <c r="CM1106" s="109"/>
      <c r="CN1106" s="109"/>
      <c r="CO1106" s="109"/>
      <c r="CP1106" s="109"/>
      <c r="CQ1106" s="109"/>
      <c r="CR1106" s="109"/>
      <c r="CS1106" s="109"/>
      <c r="CT1106" s="109"/>
      <c r="CU1106" s="109"/>
      <c r="CV1106" s="109"/>
      <c r="CW1106" s="109"/>
      <c r="CX1106" s="109"/>
      <c r="CY1106" s="109"/>
      <c r="CZ1106" s="109"/>
      <c r="DA1106" s="109"/>
      <c r="DB1106" s="109"/>
      <c r="DC1106" s="109"/>
      <c r="DD1106" s="109"/>
      <c r="DE1106" s="109"/>
      <c r="DF1106" s="109"/>
      <c r="DG1106" s="109"/>
      <c r="DH1106" s="109"/>
      <c r="DI1106" s="109"/>
      <c r="DJ1106" s="109"/>
      <c r="DK1106" s="109"/>
      <c r="DL1106" s="109"/>
      <c r="DM1106" s="109"/>
      <c r="DN1106" s="109"/>
      <c r="DO1106" s="109"/>
      <c r="DP1106" s="109"/>
      <c r="DQ1106" s="109"/>
      <c r="DR1106" s="109"/>
      <c r="DS1106" s="109"/>
      <c r="DT1106" s="109"/>
      <c r="DU1106" s="109"/>
      <c r="DV1106" s="109"/>
      <c r="DW1106" s="109"/>
      <c r="DX1106" s="109"/>
      <c r="DY1106" s="109"/>
      <c r="DZ1106" s="109"/>
      <c r="EA1106" s="109"/>
      <c r="EB1106" s="109"/>
      <c r="EC1106" s="109"/>
      <c r="ED1106" s="109"/>
      <c r="EE1106" s="109"/>
      <c r="EF1106" s="109"/>
      <c r="EG1106" s="109"/>
      <c r="EH1106" s="109"/>
      <c r="EI1106" s="109"/>
      <c r="EJ1106" s="109"/>
      <c r="EK1106" s="109"/>
      <c r="EL1106" s="109"/>
      <c r="EM1106" s="109"/>
      <c r="EN1106" s="109"/>
      <c r="EO1106" s="109"/>
      <c r="EP1106" s="109"/>
      <c r="EQ1106" s="109"/>
      <c r="ER1106" s="109"/>
      <c r="ES1106" s="109"/>
      <c r="ET1106" s="109"/>
      <c r="EU1106" s="109"/>
      <c r="EV1106" s="109"/>
      <c r="EW1106" s="109"/>
      <c r="EX1106" s="109"/>
      <c r="EY1106" s="109"/>
      <c r="EZ1106" s="109"/>
      <c r="FA1106" s="109"/>
      <c r="FB1106" s="109"/>
      <c r="FC1106" s="109"/>
      <c r="FD1106" s="109"/>
      <c r="FE1106" s="109"/>
      <c r="FF1106" s="109"/>
      <c r="FG1106" s="109"/>
      <c r="FH1106" s="109"/>
      <c r="FI1106" s="109"/>
      <c r="FJ1106" s="109"/>
      <c r="FK1106" s="109"/>
      <c r="FL1106" s="109"/>
      <c r="FM1106" s="109"/>
      <c r="FN1106" s="109"/>
      <c r="FO1106" s="109"/>
      <c r="FP1106" s="109"/>
      <c r="FQ1106" s="109"/>
      <c r="FR1106" s="109"/>
      <c r="FS1106" s="109"/>
      <c r="FT1106" s="109"/>
      <c r="FU1106" s="109"/>
      <c r="FV1106" s="109"/>
      <c r="FW1106" s="109"/>
      <c r="FX1106" s="109"/>
      <c r="FY1106" s="109"/>
      <c r="FZ1106" s="109"/>
      <c r="GA1106" s="109"/>
      <c r="GB1106" s="109"/>
      <c r="GC1106" s="109"/>
      <c r="GD1106" s="109"/>
      <c r="GE1106" s="109"/>
      <c r="GF1106" s="109"/>
      <c r="GG1106" s="109"/>
      <c r="GH1106" s="109"/>
      <c r="GI1106" s="109"/>
      <c r="GJ1106" s="109"/>
      <c r="GK1106" s="109"/>
      <c r="GL1106" s="109"/>
      <c r="GM1106" s="109"/>
      <c r="GN1106" s="109"/>
      <c r="GO1106" s="109"/>
      <c r="GP1106" s="109"/>
      <c r="GQ1106" s="109"/>
      <c r="GR1106" s="109"/>
      <c r="GS1106" s="109"/>
      <c r="GT1106" s="109"/>
      <c r="GU1106" s="109"/>
      <c r="GV1106" s="109"/>
      <c r="GW1106" s="109"/>
      <c r="GX1106" s="109"/>
      <c r="GY1106" s="109"/>
      <c r="GZ1106" s="109"/>
      <c r="HA1106" s="109"/>
      <c r="HB1106" s="109"/>
      <c r="HC1106" s="109"/>
      <c r="HD1106" s="109"/>
      <c r="HE1106" s="109"/>
      <c r="HF1106" s="109"/>
      <c r="HG1106" s="109"/>
      <c r="HH1106" s="109"/>
      <c r="HI1106" s="109"/>
      <c r="HJ1106" s="109"/>
      <c r="HK1106" s="109"/>
      <c r="HL1106" s="109"/>
      <c r="HM1106" s="109"/>
      <c r="HN1106" s="109"/>
      <c r="HO1106" s="109"/>
      <c r="HP1106" s="109"/>
      <c r="HQ1106" s="109"/>
      <c r="HR1106" s="109"/>
      <c r="HS1106" s="109"/>
      <c r="HT1106" s="109"/>
      <c r="HU1106" s="109"/>
      <c r="HV1106" s="109"/>
      <c r="HW1106" s="109"/>
      <c r="HX1106" s="109"/>
      <c r="HY1106" s="109"/>
      <c r="HZ1106" s="109"/>
      <c r="IA1106" s="109"/>
      <c r="IB1106" s="109"/>
      <c r="IC1106" s="109"/>
      <c r="ID1106" s="109"/>
      <c r="IE1106" s="109"/>
      <c r="IF1106" s="109"/>
      <c r="IG1106" s="109"/>
      <c r="IH1106" s="109"/>
      <c r="II1106" s="109"/>
      <c r="IJ1106" s="109"/>
      <c r="IK1106" s="109"/>
      <c r="IL1106" s="109"/>
      <c r="IM1106" s="109"/>
      <c r="IN1106" s="109"/>
      <c r="IO1106" s="109"/>
      <c r="IP1106" s="109"/>
      <c r="IQ1106" s="109"/>
      <c r="IR1106" s="109"/>
      <c r="IS1106" s="109"/>
      <c r="IT1106" s="109"/>
      <c r="IU1106" s="109"/>
      <c r="IV1106" s="109" t="s">
        <v>506</v>
      </c>
      <c r="IW1106" s="109"/>
      <c r="IX1106" s="109"/>
      <c r="IY1106" s="109"/>
      <c r="IZ1106" s="109"/>
      <c r="JA1106" s="109"/>
      <c r="JB1106" s="109"/>
      <c r="JC1106" s="109"/>
      <c r="JD1106" s="109"/>
      <c r="JE1106" s="109"/>
      <c r="JF1106" s="109"/>
      <c r="JG1106" s="109"/>
      <c r="JH1106" s="109"/>
      <c r="JI1106" s="109"/>
      <c r="JJ1106" s="109"/>
      <c r="JK1106" s="109"/>
      <c r="JL1106" s="109"/>
      <c r="JM1106" s="109"/>
      <c r="JN1106" s="109"/>
      <c r="JO1106" s="109"/>
      <c r="JP1106" s="109"/>
      <c r="JQ1106" s="109"/>
      <c r="JR1106" s="109"/>
      <c r="JS1106" s="109"/>
      <c r="JT1106" s="109"/>
      <c r="JU1106" s="109"/>
      <c r="JV1106" s="109"/>
      <c r="JW1106" s="109"/>
      <c r="JX1106" s="109"/>
      <c r="JY1106" s="109"/>
      <c r="JZ1106" s="109"/>
      <c r="KA1106" s="109"/>
      <c r="KB1106" s="109"/>
      <c r="KC1106" s="109"/>
      <c r="KD1106" s="109"/>
      <c r="KE1106" s="109"/>
      <c r="KF1106" s="109"/>
      <c r="KG1106" s="109"/>
      <c r="KH1106" s="109"/>
      <c r="KI1106" s="109"/>
      <c r="KJ1106" s="109"/>
      <c r="KK1106" s="109"/>
      <c r="KL1106" s="109"/>
      <c r="KM1106" s="109"/>
      <c r="KN1106" s="109"/>
      <c r="KO1106" s="109"/>
      <c r="KP1106" s="109"/>
      <c r="KQ1106" s="109"/>
      <c r="KR1106" s="109"/>
      <c r="KS1106" s="109"/>
      <c r="KT1106" s="109"/>
      <c r="KU1106" s="109"/>
      <c r="KV1106" s="109"/>
      <c r="KW1106" s="109"/>
      <c r="KX1106" s="109"/>
      <c r="KY1106" s="109"/>
      <c r="KZ1106" s="109"/>
      <c r="LA1106" s="109"/>
      <c r="LB1106" s="109"/>
      <c r="LC1106" s="109"/>
      <c r="LD1106" s="109"/>
      <c r="LE1106" s="109"/>
      <c r="LF1106" s="109"/>
      <c r="LG1106" s="109"/>
      <c r="LH1106" s="109"/>
      <c r="LI1106" s="109"/>
      <c r="LJ1106" s="109"/>
      <c r="LK1106" s="109"/>
      <c r="LL1106" s="109"/>
      <c r="LM1106" s="109"/>
      <c r="LN1106" s="109"/>
      <c r="LO1106" s="109"/>
      <c r="LP1106" s="109"/>
      <c r="LQ1106" s="109"/>
      <c r="LR1106" s="109"/>
      <c r="LS1106" s="109"/>
      <c r="LT1106" s="109"/>
      <c r="LU1106" s="109"/>
      <c r="LV1106" s="109"/>
      <c r="LW1106" s="109"/>
      <c r="LX1106" s="109"/>
      <c r="LY1106" s="109"/>
      <c r="LZ1106" s="109"/>
      <c r="MA1106" s="109"/>
      <c r="MB1106" s="109"/>
      <c r="MC1106" s="109"/>
      <c r="MD1106" s="109"/>
      <c r="ME1106" s="109"/>
      <c r="MF1106" s="109"/>
      <c r="MG1106" s="109"/>
      <c r="MH1106" s="109"/>
      <c r="MI1106" s="109"/>
      <c r="MJ1106" s="109"/>
      <c r="MK1106" s="109"/>
      <c r="ML1106" s="109"/>
      <c r="MM1106" s="109"/>
      <c r="MN1106" s="109"/>
      <c r="MO1106" s="109"/>
      <c r="MP1106" s="109"/>
      <c r="MQ1106" s="109"/>
      <c r="MR1106" s="109"/>
      <c r="MS1106" s="109"/>
      <c r="MT1106" s="109"/>
      <c r="MU1106" s="109"/>
      <c r="MV1106" s="109"/>
      <c r="MW1106" s="109"/>
      <c r="MX1106" s="109"/>
      <c r="MY1106" s="109"/>
      <c r="MZ1106" s="109"/>
      <c r="NA1106" s="109"/>
      <c r="NB1106" s="109"/>
      <c r="NC1106" s="109"/>
      <c r="ND1106" s="109"/>
      <c r="NE1106" s="109"/>
      <c r="NF1106" s="109"/>
      <c r="NG1106" s="109"/>
      <c r="NH1106" s="109"/>
      <c r="NI1106" s="109"/>
      <c r="NJ1106" s="109"/>
      <c r="NK1106" s="109"/>
      <c r="NL1106" s="109"/>
      <c r="NM1106" s="109"/>
      <c r="NN1106" s="109"/>
      <c r="NO1106" s="109"/>
      <c r="NP1106" s="109"/>
      <c r="NQ1106" s="109"/>
      <c r="NR1106" s="109"/>
      <c r="NS1106" s="109"/>
      <c r="NT1106" s="109"/>
      <c r="NU1106" s="109"/>
      <c r="NV1106" s="109"/>
      <c r="NW1106" s="109"/>
      <c r="NX1106" s="109"/>
      <c r="NY1106" s="109"/>
      <c r="NZ1106" s="109"/>
      <c r="OA1106" s="109"/>
      <c r="OB1106" s="109"/>
      <c r="OC1106" s="109"/>
      <c r="OD1106" s="109"/>
      <c r="OE1106" s="109"/>
      <c r="OF1106" s="109"/>
      <c r="OG1106" s="109"/>
      <c r="OH1106" s="109"/>
      <c r="OI1106" s="109"/>
      <c r="OJ1106" s="109"/>
      <c r="OK1106" s="109"/>
      <c r="OL1106" s="109"/>
      <c r="OM1106" s="109"/>
      <c r="ON1106" s="109"/>
      <c r="OO1106" s="109"/>
      <c r="OP1106" s="109"/>
      <c r="OQ1106" s="109"/>
      <c r="OR1106" s="109"/>
      <c r="OS1106" s="109"/>
      <c r="OT1106" s="109"/>
      <c r="OU1106" s="109"/>
      <c r="OV1106" s="109"/>
      <c r="OW1106" s="109"/>
      <c r="OX1106" s="109"/>
      <c r="OY1106" s="109"/>
      <c r="OZ1106" s="109"/>
      <c r="PA1106" s="109"/>
      <c r="PB1106" s="109"/>
      <c r="PC1106" s="109"/>
      <c r="PD1106" s="109"/>
      <c r="PE1106" s="109"/>
      <c r="PF1106" s="109"/>
      <c r="PG1106" s="109"/>
      <c r="PH1106" s="109"/>
      <c r="PI1106" s="109"/>
      <c r="PJ1106" s="109"/>
      <c r="PK1106" s="109"/>
      <c r="PL1106" s="109"/>
      <c r="PM1106" s="109"/>
      <c r="PN1106" s="109"/>
      <c r="PO1106" s="109"/>
      <c r="PP1106" s="109"/>
      <c r="PQ1106" s="109"/>
      <c r="PR1106" s="109"/>
      <c r="PS1106" s="109"/>
      <c r="PT1106" s="109"/>
      <c r="PU1106" s="109"/>
      <c r="PV1106" s="109"/>
      <c r="PW1106" s="109"/>
      <c r="PX1106" s="109"/>
      <c r="PY1106" s="109"/>
      <c r="PZ1106" s="109"/>
      <c r="QA1106" s="109"/>
      <c r="QB1106" s="109"/>
      <c r="QC1106" s="109"/>
      <c r="QD1106" s="109"/>
      <c r="QE1106" s="109"/>
      <c r="QF1106" s="109"/>
      <c r="QG1106" s="109"/>
      <c r="QH1106" s="109"/>
      <c r="QI1106" s="109"/>
      <c r="QJ1106" s="109"/>
      <c r="QK1106" s="109"/>
      <c r="QL1106" s="109"/>
      <c r="QM1106" s="109"/>
      <c r="QN1106" s="109"/>
      <c r="QO1106" s="109"/>
      <c r="QP1106" s="109"/>
      <c r="QQ1106" s="109"/>
      <c r="QR1106" s="109"/>
      <c r="QS1106" s="109"/>
      <c r="QT1106" s="109"/>
      <c r="QU1106" s="109"/>
      <c r="QV1106" s="109"/>
      <c r="QW1106" s="109"/>
      <c r="QX1106" s="109"/>
      <c r="QY1106" s="109"/>
      <c r="QZ1106" s="109"/>
      <c r="RA1106" s="109"/>
      <c r="RB1106" s="109"/>
      <c r="RC1106" s="109"/>
      <c r="RD1106" s="109"/>
      <c r="RE1106" s="109"/>
      <c r="RF1106" s="109"/>
      <c r="RG1106" s="109"/>
      <c r="RH1106" s="109"/>
      <c r="RI1106" s="109"/>
      <c r="RJ1106" s="109"/>
      <c r="RK1106" s="109"/>
      <c r="RL1106" s="109"/>
      <c r="RM1106" s="109"/>
      <c r="RN1106" s="109"/>
      <c r="RO1106" s="109"/>
      <c r="RP1106" s="109"/>
      <c r="RQ1106" s="109"/>
      <c r="RR1106" s="109"/>
      <c r="RS1106" s="109"/>
      <c r="RT1106" s="109"/>
      <c r="RU1106" s="109"/>
      <c r="RV1106" s="109"/>
      <c r="RW1106" s="109"/>
      <c r="RX1106" s="109"/>
      <c r="RY1106" s="109"/>
      <c r="RZ1106" s="109"/>
      <c r="SA1106" s="109"/>
      <c r="SB1106" s="109"/>
      <c r="SC1106" s="109"/>
      <c r="SD1106" s="109"/>
      <c r="SE1106" s="109"/>
      <c r="SF1106" s="109"/>
      <c r="SG1106" s="109"/>
      <c r="SH1106" s="109"/>
      <c r="SI1106" s="109"/>
      <c r="SJ1106" s="109"/>
      <c r="SK1106" s="109"/>
      <c r="SL1106" s="109"/>
      <c r="SM1106" s="109"/>
      <c r="SN1106" s="109"/>
      <c r="SO1106" s="109"/>
      <c r="SP1106" s="109"/>
      <c r="SQ1106" s="109"/>
      <c r="SR1106" s="109"/>
      <c r="SS1106" s="109"/>
      <c r="ST1106" s="109"/>
      <c r="SU1106" s="109"/>
      <c r="SV1106" s="109"/>
      <c r="SW1106" s="109"/>
      <c r="SX1106" s="109"/>
      <c r="SY1106" s="109"/>
      <c r="SZ1106" s="109"/>
      <c r="TA1106" s="109"/>
      <c r="TB1106" s="109"/>
      <c r="TC1106" s="109"/>
      <c r="TD1106" s="109"/>
      <c r="TE1106" s="109"/>
      <c r="TF1106" s="109"/>
      <c r="TG1106" s="109"/>
      <c r="TH1106" s="109"/>
      <c r="TI1106" s="109"/>
      <c r="TJ1106" s="109"/>
      <c r="TK1106" s="109"/>
      <c r="TL1106" s="109"/>
      <c r="TM1106" s="109"/>
      <c r="TN1106" s="109"/>
      <c r="TO1106" s="109"/>
      <c r="TP1106" s="109"/>
      <c r="TQ1106" s="109"/>
      <c r="TR1106" s="109"/>
      <c r="TS1106" s="109"/>
      <c r="TT1106" s="109"/>
      <c r="TU1106" s="109"/>
      <c r="TV1106" s="109"/>
      <c r="TW1106" s="109"/>
      <c r="TX1106" s="109"/>
      <c r="TY1106" s="109"/>
      <c r="TZ1106" s="109"/>
      <c r="UA1106" s="109"/>
      <c r="UB1106" s="109"/>
      <c r="UC1106" s="109"/>
      <c r="UD1106" s="109"/>
      <c r="UE1106" s="109"/>
      <c r="UF1106" s="109"/>
      <c r="UG1106" s="109"/>
      <c r="UH1106" s="109"/>
      <c r="UI1106" s="109"/>
      <c r="UJ1106" s="109"/>
      <c r="UK1106" s="109"/>
      <c r="UL1106" s="109"/>
      <c r="UM1106" s="109"/>
      <c r="UN1106" s="109"/>
      <c r="UO1106" s="109"/>
      <c r="UP1106" s="109"/>
      <c r="UQ1106" s="109"/>
      <c r="UR1106" s="109"/>
      <c r="US1106" s="109"/>
      <c r="UT1106" s="109"/>
      <c r="UU1106" s="109"/>
      <c r="UV1106" s="109"/>
      <c r="UW1106" s="109"/>
      <c r="UX1106" s="109"/>
      <c r="UY1106" s="109"/>
      <c r="UZ1106" s="109"/>
      <c r="VA1106" s="109"/>
      <c r="VB1106" s="109"/>
      <c r="VC1106" s="109"/>
      <c r="VD1106" s="109"/>
      <c r="VE1106" s="109"/>
      <c r="VF1106" s="109"/>
      <c r="VG1106" s="109"/>
      <c r="VH1106" s="109"/>
      <c r="VI1106" s="109"/>
      <c r="VJ1106" s="109"/>
      <c r="VK1106" s="109"/>
      <c r="VL1106" s="109"/>
      <c r="VM1106" s="109"/>
      <c r="VN1106" s="109"/>
      <c r="VO1106" s="109"/>
      <c r="VP1106" s="109"/>
      <c r="VQ1106" s="109"/>
      <c r="VR1106" s="109"/>
      <c r="VS1106" s="109"/>
      <c r="VT1106" s="109"/>
      <c r="VU1106" s="109"/>
      <c r="VV1106" s="109"/>
      <c r="VW1106" s="109"/>
      <c r="VX1106" s="109"/>
      <c r="VY1106" s="109"/>
      <c r="VZ1106" s="109"/>
      <c r="WA1106" s="109"/>
      <c r="WB1106" s="109"/>
      <c r="WC1106" s="109"/>
      <c r="WD1106" s="109"/>
      <c r="WE1106" s="109"/>
      <c r="WF1106" s="109"/>
      <c r="WG1106" s="109"/>
      <c r="WH1106" s="109"/>
      <c r="WI1106" s="109"/>
      <c r="WJ1106" s="109"/>
      <c r="WK1106" s="109"/>
      <c r="WL1106" s="109"/>
      <c r="WM1106" s="109"/>
      <c r="WN1106" s="109"/>
      <c r="WO1106" s="109"/>
      <c r="WP1106" s="109"/>
      <c r="WQ1106" s="109"/>
      <c r="WR1106" s="109"/>
      <c r="WS1106" s="109"/>
      <c r="WT1106" s="109"/>
      <c r="WU1106" s="109"/>
      <c r="WV1106" s="109"/>
      <c r="WW1106" s="109"/>
      <c r="WX1106" s="109"/>
      <c r="WY1106" s="109"/>
      <c r="WZ1106" s="109"/>
      <c r="XA1106" s="109"/>
      <c r="XB1106" s="109"/>
      <c r="XC1106" s="109"/>
      <c r="XD1106" s="109"/>
      <c r="XE1106" s="109"/>
      <c r="XF1106" s="109"/>
      <c r="XG1106" s="109"/>
      <c r="XH1106" s="109"/>
      <c r="XI1106" s="109"/>
      <c r="XJ1106" s="109"/>
      <c r="XK1106" s="109"/>
      <c r="XL1106" s="109"/>
      <c r="XM1106" s="109"/>
      <c r="XN1106" s="109"/>
      <c r="XO1106" s="109"/>
      <c r="XP1106" s="109"/>
      <c r="XQ1106" s="109"/>
      <c r="XR1106" s="109"/>
      <c r="XS1106" s="109"/>
      <c r="XT1106" s="109"/>
      <c r="XU1106" s="109"/>
      <c r="XV1106" s="109"/>
      <c r="XW1106" s="109"/>
      <c r="XX1106" s="109"/>
      <c r="XY1106" s="109"/>
      <c r="XZ1106" s="109"/>
      <c r="YA1106" s="109"/>
      <c r="YB1106" s="109"/>
      <c r="YC1106" s="109"/>
      <c r="YD1106" s="109"/>
      <c r="YE1106" s="109"/>
      <c r="YF1106" s="109"/>
      <c r="YG1106" s="109"/>
      <c r="YH1106" s="109"/>
      <c r="YI1106" s="109"/>
      <c r="YJ1106" s="109"/>
      <c r="YK1106" s="109"/>
      <c r="YL1106" s="109"/>
      <c r="YM1106" s="109"/>
      <c r="YN1106" s="109"/>
      <c r="YO1106" s="109"/>
      <c r="YP1106" s="109"/>
      <c r="YQ1106" s="109"/>
      <c r="YR1106" s="109"/>
      <c r="YS1106" s="109"/>
      <c r="YT1106" s="109"/>
      <c r="YU1106" s="109"/>
      <c r="YV1106" s="109"/>
      <c r="YW1106" s="109"/>
      <c r="YX1106" s="109"/>
      <c r="YY1106" s="109"/>
      <c r="YZ1106" s="109"/>
      <c r="ZA1106" s="109"/>
      <c r="ZB1106" s="109"/>
      <c r="ZC1106" s="109"/>
      <c r="ZD1106" s="109"/>
      <c r="ZE1106" s="109"/>
      <c r="ZF1106" s="109"/>
      <c r="ZG1106" s="109"/>
      <c r="ZH1106" s="109"/>
      <c r="ZI1106" s="109"/>
      <c r="ZJ1106" s="109"/>
      <c r="ZK1106" s="109"/>
      <c r="ZL1106" s="109"/>
      <c r="ZM1106" s="109"/>
      <c r="ZN1106" s="109"/>
      <c r="ZO1106" s="109"/>
      <c r="ZP1106" s="109"/>
      <c r="ZQ1106" s="109"/>
      <c r="ZR1106" s="109"/>
      <c r="ZS1106" s="109"/>
      <c r="ZT1106" s="109"/>
      <c r="ZU1106" s="109"/>
      <c r="ZV1106" s="109"/>
      <c r="ZW1106" s="109"/>
      <c r="ZX1106" s="109"/>
      <c r="ZY1106" s="109"/>
      <c r="ZZ1106" s="109"/>
      <c r="AAA1106" s="109"/>
      <c r="AAB1106" s="109"/>
      <c r="AAC1106" s="109"/>
      <c r="AAD1106" s="109"/>
      <c r="AAE1106" s="109"/>
      <c r="AAF1106" s="109"/>
      <c r="AAG1106" s="109"/>
      <c r="AAH1106" s="109"/>
      <c r="AAI1106" s="109"/>
      <c r="AAJ1106" s="109"/>
      <c r="AAK1106" s="109"/>
      <c r="AAL1106" s="109"/>
      <c r="AAM1106" s="109"/>
      <c r="AAN1106" s="109"/>
      <c r="AAO1106" s="109"/>
      <c r="AAP1106" s="109"/>
      <c r="AAQ1106" s="109"/>
      <c r="AAR1106" s="109"/>
      <c r="AAS1106" s="109"/>
      <c r="AAT1106" s="109"/>
      <c r="AAU1106" s="109"/>
      <c r="AAV1106" s="109"/>
      <c r="AAW1106" s="109"/>
      <c r="AAX1106" s="109"/>
      <c r="AAY1106" s="109"/>
      <c r="AAZ1106" s="109"/>
      <c r="ABA1106" s="109"/>
      <c r="ABB1106" s="109"/>
      <c r="ABC1106" s="109"/>
      <c r="ABD1106" s="109"/>
      <c r="ABE1106" s="109"/>
      <c r="ABF1106" s="109"/>
      <c r="ABG1106" s="109"/>
      <c r="ABH1106" s="109"/>
      <c r="ABI1106" s="109"/>
      <c r="ABJ1106" s="109"/>
      <c r="ABK1106" s="109"/>
      <c r="ABL1106" s="109"/>
      <c r="ABM1106" s="109"/>
      <c r="ABN1106" s="109"/>
      <c r="ABO1106" s="109"/>
      <c r="ABP1106" s="109"/>
      <c r="ABQ1106" s="109"/>
      <c r="ABR1106" s="109"/>
      <c r="ABS1106" s="109"/>
      <c r="ABT1106" s="109"/>
      <c r="ABU1106" s="109"/>
      <c r="ABV1106" s="109"/>
      <c r="ABW1106" s="109"/>
      <c r="ABX1106" s="109"/>
      <c r="ABY1106" s="109"/>
      <c r="ABZ1106" s="109"/>
      <c r="ACA1106" s="109"/>
      <c r="ACB1106" s="109"/>
      <c r="ACC1106" s="109"/>
      <c r="ACD1106" s="109"/>
      <c r="ACE1106" s="109"/>
      <c r="ACF1106" s="109"/>
      <c r="ACG1106" s="109"/>
      <c r="ACH1106" s="109"/>
      <c r="ACI1106" s="109"/>
      <c r="ACJ1106" s="109"/>
      <c r="ACK1106" s="109"/>
      <c r="ACL1106" s="109"/>
      <c r="ACM1106" s="109"/>
      <c r="ACN1106" s="109"/>
      <c r="ACO1106" s="109"/>
      <c r="ACP1106" s="109"/>
      <c r="ACQ1106" s="109"/>
      <c r="ACR1106" s="109"/>
      <c r="ACS1106" s="109"/>
      <c r="ACT1106" s="109"/>
      <c r="ACU1106" s="109"/>
      <c r="ACV1106" s="109"/>
      <c r="ACW1106" s="109"/>
      <c r="ACX1106" s="109"/>
      <c r="ACY1106" s="109"/>
      <c r="ACZ1106" s="109"/>
      <c r="ADA1106" s="109"/>
      <c r="ADB1106" s="109"/>
      <c r="ADC1106" s="109"/>
      <c r="ADD1106" s="109"/>
      <c r="ADE1106" s="109"/>
      <c r="ADF1106" s="109"/>
      <c r="ADG1106" s="109"/>
      <c r="ADH1106" s="109"/>
      <c r="ADI1106" s="109"/>
      <c r="ADJ1106" s="109"/>
      <c r="ADK1106" s="109"/>
      <c r="ADL1106" s="109"/>
      <c r="ADM1106" s="109"/>
      <c r="ADN1106" s="109"/>
      <c r="ADO1106" s="109"/>
      <c r="ADP1106" s="109"/>
      <c r="ADQ1106" s="109"/>
      <c r="ADR1106" s="109"/>
      <c r="ADS1106" s="109"/>
      <c r="ADT1106" s="109"/>
      <c r="ADU1106" s="109"/>
      <c r="ADV1106" s="109"/>
      <c r="ADW1106" s="109"/>
      <c r="ADX1106" s="109"/>
      <c r="ADY1106" s="109"/>
      <c r="ADZ1106" s="109"/>
      <c r="AEA1106" s="109"/>
      <c r="AEB1106" s="109"/>
      <c r="AEC1106" s="109"/>
      <c r="AED1106" s="109"/>
      <c r="AEE1106" s="109"/>
      <c r="AEF1106" s="109"/>
      <c r="AEG1106" s="109"/>
      <c r="AEH1106" s="109"/>
    </row>
    <row r="1107" spans="1:814" hidden="1" x14ac:dyDescent="0.25">
      <c r="A1107" s="109"/>
      <c r="B1107" s="110">
        <v>45443</v>
      </c>
      <c r="C1107" s="109" t="s">
        <v>63</v>
      </c>
      <c r="D1107" s="109" t="s">
        <v>0</v>
      </c>
      <c r="E1107" s="109" t="s">
        <v>66</v>
      </c>
      <c r="F1107" s="111" t="s">
        <v>139</v>
      </c>
      <c r="G1107" s="109" t="s">
        <v>140</v>
      </c>
      <c r="H1107" s="111" t="s">
        <v>141</v>
      </c>
      <c r="I1107" s="111" t="s">
        <v>523</v>
      </c>
      <c r="J1107" s="112">
        <v>5</v>
      </c>
      <c r="K1107" s="113">
        <v>51750</v>
      </c>
      <c r="L1107" s="114">
        <f>+J1107*K1107</f>
        <v>258750</v>
      </c>
      <c r="M1107" s="115" t="s">
        <v>529</v>
      </c>
      <c r="N1107" s="109" t="s">
        <v>519</v>
      </c>
      <c r="O1107" s="109"/>
      <c r="P1107" s="109"/>
      <c r="Q1107" s="109"/>
      <c r="R1107" s="109"/>
      <c r="S1107" s="109"/>
      <c r="T1107" s="109"/>
      <c r="U1107" s="109"/>
      <c r="V1107" s="109"/>
      <c r="W1107" s="109"/>
      <c r="X1107" s="109"/>
      <c r="Y1107" s="109"/>
      <c r="Z1107" s="109"/>
      <c r="AA1107" s="109"/>
      <c r="AB1107" s="109"/>
      <c r="AC1107" s="109"/>
      <c r="AD1107" s="109"/>
      <c r="AE1107" s="109"/>
      <c r="AF1107" s="109"/>
      <c r="AG1107" s="109"/>
      <c r="AH1107" s="109"/>
      <c r="AI1107" s="109"/>
      <c r="AJ1107" s="109"/>
      <c r="AK1107" s="109"/>
      <c r="AL1107" s="109"/>
      <c r="AM1107" s="109"/>
      <c r="AN1107" s="109"/>
      <c r="AO1107" s="109"/>
      <c r="AP1107" s="109"/>
      <c r="AQ1107" s="109"/>
      <c r="AR1107" s="109"/>
      <c r="AS1107" s="109"/>
      <c r="AT1107" s="109"/>
      <c r="AU1107" s="109"/>
      <c r="AV1107" s="109"/>
      <c r="AW1107" s="109"/>
      <c r="AX1107" s="109"/>
      <c r="AY1107" s="109"/>
      <c r="AZ1107" s="109"/>
      <c r="BA1107" s="109"/>
      <c r="BB1107" s="109"/>
      <c r="BC1107" s="109"/>
      <c r="BD1107" s="109"/>
      <c r="BE1107" s="109"/>
      <c r="BF1107" s="109"/>
      <c r="BG1107" s="109"/>
      <c r="BH1107" s="109"/>
      <c r="BI1107" s="109"/>
      <c r="BJ1107" s="109"/>
      <c r="BK1107" s="109"/>
      <c r="BL1107" s="109"/>
      <c r="BM1107" s="109"/>
      <c r="BN1107" s="109"/>
      <c r="BO1107" s="109"/>
      <c r="BP1107" s="109"/>
      <c r="BQ1107" s="109"/>
      <c r="BR1107" s="109"/>
      <c r="BS1107" s="109"/>
      <c r="BT1107" s="109"/>
      <c r="BU1107" s="109"/>
      <c r="BV1107" s="109"/>
      <c r="BW1107" s="109"/>
      <c r="BX1107" s="109"/>
      <c r="BY1107" s="109"/>
      <c r="BZ1107" s="109"/>
      <c r="CA1107" s="109"/>
      <c r="CB1107" s="109"/>
      <c r="CC1107" s="109"/>
      <c r="CD1107" s="109"/>
      <c r="CE1107" s="109"/>
      <c r="CF1107" s="109"/>
      <c r="CG1107" s="109"/>
      <c r="CH1107" s="109"/>
      <c r="CI1107" s="109"/>
      <c r="CJ1107" s="109"/>
      <c r="CK1107" s="109"/>
      <c r="CL1107" s="109"/>
      <c r="CM1107" s="109"/>
      <c r="CN1107" s="109"/>
      <c r="CO1107" s="109"/>
      <c r="CP1107" s="109"/>
      <c r="CQ1107" s="109"/>
      <c r="CR1107" s="109"/>
      <c r="CS1107" s="109"/>
      <c r="CT1107" s="109"/>
      <c r="CU1107" s="109"/>
      <c r="CV1107" s="109"/>
      <c r="CW1107" s="109"/>
      <c r="CX1107" s="109"/>
      <c r="CY1107" s="109"/>
      <c r="CZ1107" s="109"/>
      <c r="DA1107" s="109"/>
      <c r="DB1107" s="109"/>
      <c r="DC1107" s="109"/>
      <c r="DD1107" s="109"/>
      <c r="DE1107" s="109"/>
      <c r="DF1107" s="109"/>
      <c r="DG1107" s="109"/>
      <c r="DH1107" s="109"/>
      <c r="DI1107" s="109"/>
      <c r="DJ1107" s="109"/>
      <c r="DK1107" s="109"/>
      <c r="DL1107" s="109"/>
      <c r="DM1107" s="109"/>
      <c r="DN1107" s="109"/>
      <c r="DO1107" s="109"/>
      <c r="DP1107" s="109"/>
      <c r="DQ1107" s="109"/>
      <c r="DR1107" s="109"/>
      <c r="DS1107" s="109"/>
      <c r="DT1107" s="109"/>
      <c r="DU1107" s="109"/>
      <c r="DV1107" s="109"/>
      <c r="DW1107" s="109"/>
      <c r="DX1107" s="109"/>
      <c r="DY1107" s="109"/>
      <c r="DZ1107" s="109"/>
      <c r="EA1107" s="109"/>
      <c r="EB1107" s="109"/>
      <c r="EC1107" s="109"/>
      <c r="ED1107" s="109"/>
      <c r="EE1107" s="109"/>
      <c r="EF1107" s="109"/>
      <c r="EG1107" s="109"/>
      <c r="EH1107" s="109"/>
      <c r="EI1107" s="109"/>
      <c r="EJ1107" s="109"/>
      <c r="EK1107" s="109"/>
      <c r="EL1107" s="109"/>
      <c r="EM1107" s="109"/>
      <c r="EN1107" s="109"/>
      <c r="EO1107" s="109"/>
      <c r="EP1107" s="109"/>
      <c r="EQ1107" s="109"/>
      <c r="ER1107" s="109"/>
      <c r="ES1107" s="109"/>
      <c r="ET1107" s="109"/>
      <c r="EU1107" s="109"/>
      <c r="EV1107" s="109"/>
      <c r="EW1107" s="109"/>
      <c r="EX1107" s="109"/>
      <c r="EY1107" s="109"/>
      <c r="EZ1107" s="109"/>
      <c r="FA1107" s="109"/>
      <c r="FB1107" s="109"/>
      <c r="FC1107" s="109"/>
      <c r="FD1107" s="109"/>
      <c r="FE1107" s="109"/>
      <c r="FF1107" s="109"/>
      <c r="FG1107" s="109"/>
      <c r="FH1107" s="109"/>
      <c r="FI1107" s="109"/>
      <c r="FJ1107" s="109"/>
      <c r="FK1107" s="109"/>
      <c r="FL1107" s="109"/>
      <c r="FM1107" s="109"/>
      <c r="FN1107" s="109"/>
      <c r="FO1107" s="109"/>
      <c r="FP1107" s="109"/>
      <c r="FQ1107" s="109"/>
      <c r="FR1107" s="109"/>
      <c r="FS1107" s="109"/>
      <c r="FT1107" s="109"/>
      <c r="FU1107" s="109"/>
      <c r="FV1107" s="109"/>
      <c r="FW1107" s="109"/>
      <c r="FX1107" s="109"/>
      <c r="FY1107" s="109"/>
      <c r="FZ1107" s="109"/>
      <c r="GA1107" s="109"/>
      <c r="GB1107" s="109"/>
      <c r="GC1107" s="109"/>
      <c r="GD1107" s="109"/>
      <c r="GE1107" s="109"/>
      <c r="GF1107" s="109"/>
      <c r="GG1107" s="109"/>
      <c r="GH1107" s="109"/>
      <c r="GI1107" s="109"/>
      <c r="GJ1107" s="109"/>
      <c r="GK1107" s="109"/>
      <c r="GL1107" s="109"/>
      <c r="GM1107" s="109"/>
      <c r="GN1107" s="109"/>
      <c r="GO1107" s="109"/>
      <c r="GP1107" s="109"/>
      <c r="GQ1107" s="109"/>
      <c r="GR1107" s="109"/>
      <c r="GS1107" s="109"/>
      <c r="GT1107" s="109"/>
      <c r="GU1107" s="109"/>
      <c r="GV1107" s="109"/>
      <c r="GW1107" s="109"/>
      <c r="GX1107" s="109"/>
      <c r="GY1107" s="109"/>
      <c r="GZ1107" s="109"/>
      <c r="HA1107" s="109"/>
      <c r="HB1107" s="109"/>
      <c r="HC1107" s="109"/>
      <c r="HD1107" s="109"/>
      <c r="HE1107" s="109"/>
      <c r="HF1107" s="109"/>
      <c r="HG1107" s="109"/>
      <c r="HH1107" s="109"/>
      <c r="HI1107" s="109"/>
      <c r="HJ1107" s="109"/>
      <c r="HK1107" s="109"/>
      <c r="HL1107" s="109"/>
      <c r="HM1107" s="109"/>
      <c r="HN1107" s="109"/>
      <c r="HO1107" s="109"/>
      <c r="HP1107" s="109"/>
      <c r="HQ1107" s="109"/>
      <c r="HR1107" s="109"/>
      <c r="HS1107" s="109"/>
      <c r="HT1107" s="109"/>
      <c r="HU1107" s="109"/>
      <c r="HV1107" s="109"/>
      <c r="HW1107" s="109"/>
      <c r="HX1107" s="109"/>
      <c r="HY1107" s="109"/>
      <c r="HZ1107" s="109"/>
      <c r="IA1107" s="109"/>
      <c r="IB1107" s="109"/>
      <c r="IC1107" s="109"/>
      <c r="ID1107" s="109"/>
      <c r="IE1107" s="109"/>
      <c r="IF1107" s="109"/>
      <c r="IG1107" s="109"/>
      <c r="IH1107" s="109"/>
      <c r="II1107" s="109"/>
      <c r="IJ1107" s="109"/>
      <c r="IK1107" s="109"/>
      <c r="IL1107" s="109"/>
      <c r="IM1107" s="109"/>
      <c r="IN1107" s="109"/>
      <c r="IO1107" s="109"/>
      <c r="IP1107" s="109"/>
      <c r="IQ1107" s="109"/>
      <c r="IR1107" s="109"/>
      <c r="IS1107" s="109"/>
      <c r="IT1107" s="109"/>
      <c r="IU1107" s="109"/>
      <c r="IV1107" s="109"/>
      <c r="IW1107" s="109"/>
      <c r="IX1107" s="109"/>
      <c r="IY1107" s="109"/>
      <c r="IZ1107" s="109"/>
      <c r="JA1107" s="109"/>
      <c r="JB1107" s="109"/>
      <c r="JC1107" s="109"/>
      <c r="JD1107" s="109"/>
      <c r="JE1107" s="109"/>
      <c r="JF1107" s="109"/>
      <c r="JG1107" s="109"/>
      <c r="JH1107" s="109"/>
      <c r="JI1107" s="109"/>
      <c r="JJ1107" s="109"/>
      <c r="JK1107" s="109"/>
      <c r="JL1107" s="109"/>
      <c r="JM1107" s="109"/>
      <c r="JN1107" s="109"/>
      <c r="JO1107" s="109"/>
      <c r="JP1107" s="109"/>
      <c r="JQ1107" s="109"/>
      <c r="JR1107" s="109"/>
      <c r="JS1107" s="109"/>
      <c r="JT1107" s="109"/>
      <c r="JU1107" s="109"/>
      <c r="JV1107" s="109"/>
      <c r="JW1107" s="109"/>
      <c r="JX1107" s="109"/>
      <c r="JY1107" s="109"/>
      <c r="JZ1107" s="109"/>
      <c r="KA1107" s="109"/>
      <c r="KB1107" s="109"/>
      <c r="KC1107" s="109"/>
      <c r="KD1107" s="109"/>
      <c r="KE1107" s="109"/>
      <c r="KF1107" s="109"/>
      <c r="KG1107" s="109"/>
      <c r="KH1107" s="109"/>
      <c r="KI1107" s="109"/>
      <c r="KJ1107" s="109"/>
      <c r="KK1107" s="109"/>
      <c r="KL1107" s="109"/>
      <c r="KM1107" s="109"/>
      <c r="KN1107" s="109"/>
      <c r="KO1107" s="109"/>
      <c r="KP1107" s="109"/>
      <c r="KQ1107" s="109"/>
      <c r="KR1107" s="109"/>
      <c r="KS1107" s="109"/>
      <c r="KT1107" s="109"/>
      <c r="KU1107" s="109"/>
      <c r="KV1107" s="109"/>
      <c r="KW1107" s="109"/>
      <c r="KX1107" s="109"/>
      <c r="KY1107" s="109"/>
      <c r="KZ1107" s="109"/>
      <c r="LA1107" s="109"/>
      <c r="LB1107" s="109"/>
      <c r="LC1107" s="109"/>
      <c r="LD1107" s="109"/>
      <c r="LE1107" s="109"/>
      <c r="LF1107" s="109"/>
      <c r="LG1107" s="109"/>
      <c r="LH1107" s="109"/>
      <c r="LI1107" s="109"/>
      <c r="LJ1107" s="109"/>
      <c r="LK1107" s="109"/>
      <c r="LL1107" s="109"/>
      <c r="LM1107" s="109"/>
      <c r="LN1107" s="109"/>
      <c r="LO1107" s="109"/>
      <c r="LP1107" s="109"/>
      <c r="LQ1107" s="109"/>
      <c r="LR1107" s="109"/>
      <c r="LS1107" s="109"/>
      <c r="LT1107" s="109"/>
      <c r="LU1107" s="109"/>
      <c r="LV1107" s="109"/>
      <c r="LW1107" s="109"/>
      <c r="LX1107" s="109"/>
      <c r="LY1107" s="109"/>
      <c r="LZ1107" s="109"/>
      <c r="MA1107" s="109"/>
      <c r="MB1107" s="109"/>
      <c r="MC1107" s="109"/>
      <c r="MD1107" s="109"/>
      <c r="ME1107" s="109"/>
      <c r="MF1107" s="109"/>
      <c r="MG1107" s="109"/>
      <c r="MH1107" s="109"/>
      <c r="MI1107" s="109"/>
      <c r="MJ1107" s="109"/>
      <c r="MK1107" s="109"/>
      <c r="ML1107" s="109"/>
      <c r="MM1107" s="109"/>
      <c r="MN1107" s="109"/>
      <c r="MO1107" s="109"/>
      <c r="MP1107" s="109"/>
      <c r="MQ1107" s="109"/>
      <c r="MR1107" s="109"/>
      <c r="MS1107" s="109"/>
      <c r="MT1107" s="109"/>
      <c r="MU1107" s="109"/>
      <c r="MV1107" s="109"/>
      <c r="MW1107" s="109"/>
      <c r="MX1107" s="109"/>
      <c r="MY1107" s="109"/>
      <c r="MZ1107" s="109"/>
      <c r="NA1107" s="109"/>
      <c r="NB1107" s="109"/>
      <c r="NC1107" s="109"/>
      <c r="ND1107" s="109"/>
      <c r="NE1107" s="109"/>
      <c r="NF1107" s="109"/>
      <c r="NG1107" s="109"/>
      <c r="NH1107" s="109"/>
      <c r="NI1107" s="109"/>
      <c r="NJ1107" s="109"/>
      <c r="NK1107" s="109"/>
      <c r="NL1107" s="109"/>
      <c r="NM1107" s="109"/>
      <c r="NN1107" s="109"/>
      <c r="NO1107" s="109"/>
      <c r="NP1107" s="109"/>
      <c r="NQ1107" s="109"/>
      <c r="NR1107" s="109"/>
      <c r="NS1107" s="109"/>
      <c r="NT1107" s="109"/>
      <c r="NU1107" s="109"/>
      <c r="NV1107" s="109"/>
      <c r="NW1107" s="109"/>
      <c r="NX1107" s="109"/>
      <c r="NY1107" s="109"/>
      <c r="NZ1107" s="109"/>
      <c r="OA1107" s="109"/>
      <c r="OB1107" s="109"/>
      <c r="OC1107" s="109"/>
      <c r="OD1107" s="109"/>
      <c r="OE1107" s="109"/>
      <c r="OF1107" s="109"/>
      <c r="OG1107" s="109"/>
      <c r="OH1107" s="109"/>
      <c r="OI1107" s="109"/>
      <c r="OJ1107" s="109"/>
      <c r="OK1107" s="109"/>
      <c r="OL1107" s="109"/>
      <c r="OM1107" s="109"/>
      <c r="ON1107" s="109"/>
      <c r="OO1107" s="109"/>
      <c r="OP1107" s="109"/>
      <c r="OQ1107" s="109"/>
      <c r="OR1107" s="109"/>
      <c r="OS1107" s="109"/>
      <c r="OT1107" s="109"/>
      <c r="OU1107" s="109"/>
      <c r="OV1107" s="109"/>
      <c r="OW1107" s="109"/>
      <c r="OX1107" s="109"/>
      <c r="OY1107" s="109"/>
      <c r="OZ1107" s="109"/>
      <c r="PA1107" s="109"/>
      <c r="PB1107" s="109"/>
      <c r="PC1107" s="109"/>
      <c r="PD1107" s="109"/>
      <c r="PE1107" s="109"/>
      <c r="PF1107" s="109"/>
      <c r="PG1107" s="109"/>
      <c r="PH1107" s="109"/>
      <c r="PI1107" s="109"/>
      <c r="PJ1107" s="109"/>
      <c r="PK1107" s="109"/>
      <c r="PL1107" s="109"/>
      <c r="PM1107" s="109"/>
      <c r="PN1107" s="109"/>
      <c r="PO1107" s="109"/>
      <c r="PP1107" s="109"/>
      <c r="PQ1107" s="109"/>
      <c r="PR1107" s="109"/>
      <c r="PS1107" s="109"/>
      <c r="PT1107" s="109"/>
      <c r="PU1107" s="109"/>
      <c r="PV1107" s="109"/>
      <c r="PW1107" s="109"/>
      <c r="PX1107" s="109"/>
      <c r="PY1107" s="109"/>
      <c r="PZ1107" s="109"/>
      <c r="QA1107" s="109"/>
      <c r="QB1107" s="109"/>
      <c r="QC1107" s="109"/>
      <c r="QD1107" s="109"/>
      <c r="QE1107" s="109"/>
      <c r="QF1107" s="109"/>
      <c r="QG1107" s="109"/>
      <c r="QH1107" s="109"/>
      <c r="QI1107" s="109"/>
      <c r="QJ1107" s="109"/>
      <c r="QK1107" s="109"/>
      <c r="QL1107" s="109"/>
      <c r="QM1107" s="109"/>
      <c r="QN1107" s="109"/>
      <c r="QO1107" s="109"/>
      <c r="QP1107" s="109"/>
      <c r="QQ1107" s="109"/>
      <c r="QR1107" s="109"/>
      <c r="QS1107" s="109"/>
      <c r="QT1107" s="109"/>
      <c r="QU1107" s="109"/>
      <c r="QV1107" s="109"/>
      <c r="QW1107" s="109"/>
      <c r="QX1107" s="109"/>
      <c r="QY1107" s="109"/>
      <c r="QZ1107" s="109"/>
      <c r="RA1107" s="109"/>
      <c r="RB1107" s="109"/>
      <c r="RC1107" s="109"/>
      <c r="RD1107" s="109"/>
      <c r="RE1107" s="109"/>
      <c r="RF1107" s="109"/>
      <c r="RG1107" s="109"/>
      <c r="RH1107" s="109"/>
      <c r="RI1107" s="109"/>
      <c r="RJ1107" s="109"/>
      <c r="RK1107" s="109"/>
      <c r="RL1107" s="109"/>
      <c r="RM1107" s="109"/>
      <c r="RN1107" s="109"/>
      <c r="RO1107" s="109"/>
      <c r="RP1107" s="109"/>
      <c r="RQ1107" s="109"/>
      <c r="RR1107" s="109"/>
      <c r="RS1107" s="109"/>
      <c r="RT1107" s="109"/>
      <c r="RU1107" s="109"/>
      <c r="RV1107" s="109"/>
      <c r="RW1107" s="109"/>
      <c r="RX1107" s="109"/>
      <c r="RY1107" s="109"/>
      <c r="RZ1107" s="109"/>
      <c r="SA1107" s="109"/>
      <c r="SB1107" s="109"/>
      <c r="SC1107" s="109"/>
      <c r="SD1107" s="109"/>
      <c r="SE1107" s="109"/>
      <c r="SF1107" s="109"/>
      <c r="SG1107" s="109"/>
      <c r="SH1107" s="109"/>
      <c r="SI1107" s="109"/>
      <c r="SJ1107" s="109"/>
      <c r="SK1107" s="109"/>
      <c r="SL1107" s="109"/>
      <c r="SM1107" s="109"/>
      <c r="SN1107" s="109"/>
      <c r="SO1107" s="109"/>
      <c r="SP1107" s="109"/>
      <c r="SQ1107" s="109"/>
      <c r="SR1107" s="109"/>
      <c r="SS1107" s="109"/>
      <c r="ST1107" s="109"/>
      <c r="SU1107" s="109"/>
      <c r="SV1107" s="109"/>
      <c r="SW1107" s="109"/>
      <c r="SX1107" s="109"/>
      <c r="SY1107" s="109"/>
      <c r="SZ1107" s="109"/>
      <c r="TA1107" s="109"/>
      <c r="TB1107" s="109"/>
      <c r="TC1107" s="109"/>
      <c r="TD1107" s="109"/>
      <c r="TE1107" s="109"/>
      <c r="TF1107" s="109"/>
      <c r="TG1107" s="109"/>
      <c r="TH1107" s="109"/>
      <c r="TI1107" s="109"/>
      <c r="TJ1107" s="109"/>
      <c r="TK1107" s="109"/>
      <c r="TL1107" s="109"/>
      <c r="TM1107" s="109"/>
      <c r="TN1107" s="109"/>
      <c r="TO1107" s="109"/>
      <c r="TP1107" s="109"/>
      <c r="TQ1107" s="109"/>
      <c r="TR1107" s="109"/>
      <c r="TS1107" s="109"/>
      <c r="TT1107" s="109"/>
      <c r="TU1107" s="109"/>
      <c r="TV1107" s="109"/>
      <c r="TW1107" s="109"/>
      <c r="TX1107" s="109"/>
      <c r="TY1107" s="109"/>
      <c r="TZ1107" s="109"/>
      <c r="UA1107" s="109"/>
      <c r="UB1107" s="109"/>
      <c r="UC1107" s="109"/>
      <c r="UD1107" s="109"/>
      <c r="UE1107" s="109"/>
      <c r="UF1107" s="109"/>
      <c r="UG1107" s="109"/>
      <c r="UH1107" s="109"/>
      <c r="UI1107" s="109"/>
      <c r="UJ1107" s="109"/>
      <c r="UK1107" s="109"/>
      <c r="UL1107" s="109"/>
      <c r="UM1107" s="109"/>
      <c r="UN1107" s="109"/>
      <c r="UO1107" s="109"/>
      <c r="UP1107" s="109"/>
      <c r="UQ1107" s="109"/>
      <c r="UR1107" s="109"/>
      <c r="US1107" s="109"/>
      <c r="UT1107" s="109"/>
      <c r="UU1107" s="109"/>
      <c r="UV1107" s="109"/>
      <c r="UW1107" s="109"/>
      <c r="UX1107" s="109"/>
      <c r="UY1107" s="109"/>
      <c r="UZ1107" s="109"/>
      <c r="VA1107" s="109"/>
      <c r="VB1107" s="109"/>
      <c r="VC1107" s="109"/>
      <c r="VD1107" s="109"/>
      <c r="VE1107" s="109"/>
      <c r="VF1107" s="109"/>
      <c r="VG1107" s="109"/>
      <c r="VH1107" s="109"/>
      <c r="VI1107" s="109"/>
      <c r="VJ1107" s="109"/>
      <c r="VK1107" s="109"/>
      <c r="VL1107" s="109"/>
      <c r="VM1107" s="109"/>
      <c r="VN1107" s="109"/>
      <c r="VO1107" s="109"/>
      <c r="VP1107" s="109"/>
      <c r="VQ1107" s="109"/>
      <c r="VR1107" s="109"/>
      <c r="VS1107" s="109"/>
      <c r="VT1107" s="109"/>
      <c r="VU1107" s="109"/>
      <c r="VV1107" s="109"/>
      <c r="VW1107" s="109"/>
      <c r="VX1107" s="109"/>
      <c r="VY1107" s="109"/>
      <c r="VZ1107" s="109"/>
      <c r="WA1107" s="109"/>
      <c r="WB1107" s="109"/>
      <c r="WC1107" s="109"/>
      <c r="WD1107" s="109"/>
      <c r="WE1107" s="109"/>
      <c r="WF1107" s="109"/>
      <c r="WG1107" s="109"/>
      <c r="WH1107" s="109"/>
      <c r="WI1107" s="109"/>
      <c r="WJ1107" s="109"/>
      <c r="WK1107" s="109"/>
      <c r="WL1107" s="109"/>
      <c r="WM1107" s="109"/>
      <c r="WN1107" s="109"/>
      <c r="WO1107" s="109"/>
      <c r="WP1107" s="109"/>
      <c r="WQ1107" s="109"/>
      <c r="WR1107" s="109"/>
      <c r="WS1107" s="109"/>
      <c r="WT1107" s="109"/>
      <c r="WU1107" s="109"/>
      <c r="WV1107" s="109"/>
      <c r="WW1107" s="109"/>
      <c r="WX1107" s="109"/>
      <c r="WY1107" s="109"/>
      <c r="WZ1107" s="109"/>
      <c r="XA1107" s="109"/>
      <c r="XB1107" s="109"/>
      <c r="XC1107" s="109"/>
      <c r="XD1107" s="109"/>
      <c r="XE1107" s="109"/>
      <c r="XF1107" s="109"/>
      <c r="XG1107" s="109"/>
      <c r="XH1107" s="109"/>
      <c r="XI1107" s="109"/>
      <c r="XJ1107" s="109"/>
      <c r="XK1107" s="109"/>
      <c r="XL1107" s="109"/>
      <c r="XM1107" s="109"/>
      <c r="XN1107" s="109"/>
      <c r="XO1107" s="109"/>
      <c r="XP1107" s="109"/>
      <c r="XQ1107" s="109"/>
      <c r="XR1107" s="109"/>
      <c r="XS1107" s="109"/>
      <c r="XT1107" s="109"/>
      <c r="XU1107" s="109"/>
      <c r="XV1107" s="109"/>
      <c r="XW1107" s="109"/>
      <c r="XX1107" s="109"/>
      <c r="XY1107" s="109"/>
      <c r="XZ1107" s="109"/>
      <c r="YA1107" s="109"/>
      <c r="YB1107" s="109"/>
      <c r="YC1107" s="109"/>
      <c r="YD1107" s="109"/>
      <c r="YE1107" s="109"/>
      <c r="YF1107" s="109"/>
      <c r="YG1107" s="109"/>
      <c r="YH1107" s="109"/>
      <c r="YI1107" s="109"/>
      <c r="YJ1107" s="109"/>
      <c r="YK1107" s="109"/>
      <c r="YL1107" s="109"/>
      <c r="YM1107" s="109"/>
      <c r="YN1107" s="109"/>
      <c r="YO1107" s="109"/>
      <c r="YP1107" s="109"/>
      <c r="YQ1107" s="109"/>
      <c r="YR1107" s="109"/>
      <c r="YS1107" s="109"/>
      <c r="YT1107" s="109"/>
      <c r="YU1107" s="109"/>
      <c r="YV1107" s="109"/>
      <c r="YW1107" s="109"/>
      <c r="YX1107" s="109"/>
      <c r="YY1107" s="109"/>
      <c r="YZ1107" s="109"/>
      <c r="ZA1107" s="109"/>
      <c r="ZB1107" s="109"/>
      <c r="ZC1107" s="109"/>
      <c r="ZD1107" s="109"/>
      <c r="ZE1107" s="109"/>
      <c r="ZF1107" s="109"/>
      <c r="ZG1107" s="109"/>
      <c r="ZH1107" s="109"/>
      <c r="ZI1107" s="109"/>
      <c r="ZJ1107" s="109"/>
      <c r="ZK1107" s="109"/>
      <c r="ZL1107" s="109"/>
      <c r="ZM1107" s="109"/>
      <c r="ZN1107" s="109"/>
      <c r="ZO1107" s="109"/>
      <c r="ZP1107" s="109"/>
      <c r="ZQ1107" s="109"/>
      <c r="ZR1107" s="109"/>
      <c r="ZS1107" s="109"/>
      <c r="ZT1107" s="109"/>
      <c r="ZU1107" s="109"/>
      <c r="ZV1107" s="109"/>
      <c r="ZW1107" s="109"/>
      <c r="ZX1107" s="109"/>
      <c r="ZY1107" s="109"/>
      <c r="ZZ1107" s="109"/>
      <c r="AAA1107" s="109"/>
      <c r="AAB1107" s="109"/>
      <c r="AAC1107" s="109"/>
      <c r="AAD1107" s="109"/>
      <c r="AAE1107" s="109"/>
      <c r="AAF1107" s="109"/>
      <c r="AAG1107" s="109"/>
      <c r="AAH1107" s="109"/>
      <c r="AAI1107" s="109"/>
      <c r="AAJ1107" s="109"/>
      <c r="AAK1107" s="109"/>
      <c r="AAL1107" s="109"/>
      <c r="AAM1107" s="109"/>
      <c r="AAN1107" s="109"/>
      <c r="AAO1107" s="109"/>
      <c r="AAP1107" s="109"/>
      <c r="AAQ1107" s="109"/>
      <c r="AAR1107" s="109"/>
      <c r="AAS1107" s="109"/>
      <c r="AAT1107" s="109"/>
      <c r="AAU1107" s="109"/>
      <c r="AAV1107" s="109"/>
      <c r="AAW1107" s="109"/>
      <c r="AAX1107" s="109"/>
      <c r="AAY1107" s="109"/>
      <c r="AAZ1107" s="109"/>
      <c r="ABA1107" s="109"/>
      <c r="ABB1107" s="109"/>
      <c r="ABC1107" s="109"/>
      <c r="ABD1107" s="109"/>
      <c r="ABE1107" s="109"/>
      <c r="ABF1107" s="109"/>
      <c r="ABG1107" s="109"/>
      <c r="ABH1107" s="109"/>
      <c r="ABI1107" s="109"/>
      <c r="ABJ1107" s="109"/>
      <c r="ABK1107" s="109"/>
      <c r="ABL1107" s="109"/>
      <c r="ABM1107" s="109"/>
      <c r="ABN1107" s="109"/>
      <c r="ABO1107" s="109"/>
      <c r="ABP1107" s="109"/>
      <c r="ABQ1107" s="109"/>
      <c r="ABR1107" s="109"/>
      <c r="ABS1107" s="109"/>
      <c r="ABT1107" s="109"/>
      <c r="ABU1107" s="109"/>
      <c r="ABV1107" s="109"/>
      <c r="ABW1107" s="109"/>
      <c r="ABX1107" s="109"/>
      <c r="ABY1107" s="109"/>
      <c r="ABZ1107" s="109"/>
      <c r="ACA1107" s="109"/>
      <c r="ACB1107" s="109"/>
      <c r="ACC1107" s="109"/>
      <c r="ACD1107" s="109"/>
      <c r="ACE1107" s="109"/>
      <c r="ACF1107" s="109"/>
      <c r="ACG1107" s="109"/>
      <c r="ACH1107" s="109"/>
      <c r="ACI1107" s="109"/>
      <c r="ACJ1107" s="109"/>
      <c r="ACK1107" s="109"/>
      <c r="ACL1107" s="109"/>
      <c r="ACM1107" s="109"/>
      <c r="ACN1107" s="109"/>
      <c r="ACO1107" s="109"/>
      <c r="ACP1107" s="109"/>
      <c r="ACQ1107" s="109"/>
      <c r="ACR1107" s="109"/>
      <c r="ACS1107" s="109"/>
      <c r="ACT1107" s="109"/>
      <c r="ACU1107" s="109"/>
      <c r="ACV1107" s="109"/>
      <c r="ACW1107" s="109"/>
      <c r="ACX1107" s="109"/>
      <c r="ACY1107" s="109"/>
      <c r="ACZ1107" s="109"/>
      <c r="ADA1107" s="109"/>
      <c r="ADB1107" s="109"/>
      <c r="ADC1107" s="109"/>
      <c r="ADD1107" s="109"/>
      <c r="ADE1107" s="109"/>
      <c r="ADF1107" s="109"/>
      <c r="ADG1107" s="109"/>
      <c r="ADH1107" s="109"/>
      <c r="ADI1107" s="109"/>
      <c r="ADJ1107" s="109"/>
      <c r="ADK1107" s="109"/>
      <c r="ADL1107" s="109"/>
      <c r="ADM1107" s="109"/>
      <c r="ADN1107" s="109"/>
      <c r="ADO1107" s="109"/>
      <c r="ADP1107" s="109"/>
      <c r="ADQ1107" s="109"/>
      <c r="ADR1107" s="109"/>
      <c r="ADS1107" s="109"/>
      <c r="ADT1107" s="109"/>
      <c r="ADU1107" s="109"/>
      <c r="ADV1107" s="109"/>
      <c r="ADW1107" s="109"/>
      <c r="ADX1107" s="109"/>
      <c r="ADY1107" s="109"/>
      <c r="ADZ1107" s="109"/>
      <c r="AEA1107" s="109"/>
      <c r="AEB1107" s="109"/>
      <c r="AEC1107" s="109"/>
      <c r="AED1107" s="109"/>
      <c r="AEE1107" s="109"/>
      <c r="AEF1107" s="109"/>
      <c r="AEG1107" s="109"/>
      <c r="AEH1107" s="109"/>
    </row>
    <row r="1108" spans="1:814" hidden="1" x14ac:dyDescent="0.25">
      <c r="B1108" s="5">
        <v>45447</v>
      </c>
      <c r="C1108" t="s">
        <v>103</v>
      </c>
      <c r="D1108" t="s">
        <v>0</v>
      </c>
      <c r="E1108" t="s">
        <v>66</v>
      </c>
      <c r="F1108" s="4" t="s">
        <v>247</v>
      </c>
      <c r="G1108" t="s">
        <v>354</v>
      </c>
      <c r="H1108" s="4" t="s">
        <v>265</v>
      </c>
      <c r="I1108" s="4" t="s">
        <v>361</v>
      </c>
      <c r="J1108" s="8">
        <v>-2</v>
      </c>
      <c r="K1108" s="29">
        <f>67500*0.9</f>
        <v>60750</v>
      </c>
      <c r="L1108" s="17">
        <f t="shared" si="68"/>
        <v>-121500</v>
      </c>
      <c r="M1108" s="102" t="s">
        <v>529</v>
      </c>
      <c r="O1108" s="54">
        <v>20240086</v>
      </c>
      <c r="P1108" t="s">
        <v>503</v>
      </c>
    </row>
    <row r="1109" spans="1:814" x14ac:dyDescent="0.25">
      <c r="B1109" s="5">
        <v>45448</v>
      </c>
      <c r="C1109" t="s">
        <v>120</v>
      </c>
      <c r="D1109" t="s">
        <v>0</v>
      </c>
      <c r="E1109" t="s">
        <v>66</v>
      </c>
      <c r="F1109" s="4" t="s">
        <v>82</v>
      </c>
      <c r="G1109" t="s">
        <v>83</v>
      </c>
      <c r="H1109" s="4" t="s">
        <v>84</v>
      </c>
      <c r="I1109" s="4" t="s">
        <v>299</v>
      </c>
      <c r="J1109" s="8">
        <v>-1</v>
      </c>
      <c r="K1109" s="29">
        <v>51750</v>
      </c>
      <c r="L1109" s="17">
        <f t="shared" si="68"/>
        <v>-51750</v>
      </c>
      <c r="M1109" s="102" t="s">
        <v>529</v>
      </c>
      <c r="O1109"/>
      <c r="Q1109" t="s">
        <v>501</v>
      </c>
    </row>
    <row r="1110" spans="1:814" hidden="1" x14ac:dyDescent="0.25">
      <c r="B1110" s="5">
        <v>45448</v>
      </c>
      <c r="C1110" t="s">
        <v>120</v>
      </c>
      <c r="D1110" t="s">
        <v>0</v>
      </c>
      <c r="E1110" t="s">
        <v>66</v>
      </c>
      <c r="F1110" s="4" t="s">
        <v>86</v>
      </c>
      <c r="G1110" t="s">
        <v>87</v>
      </c>
      <c r="H1110" s="4" t="s">
        <v>50</v>
      </c>
      <c r="I1110" s="4" t="s">
        <v>535</v>
      </c>
      <c r="J1110" s="8">
        <v>-1</v>
      </c>
      <c r="K1110" s="29">
        <v>51750</v>
      </c>
      <c r="L1110" s="17">
        <f t="shared" si="68"/>
        <v>-51750</v>
      </c>
      <c r="M1110" s="102" t="s">
        <v>529</v>
      </c>
      <c r="O1110"/>
      <c r="Q1110" t="s">
        <v>501</v>
      </c>
    </row>
    <row r="1111" spans="1:814" hidden="1" x14ac:dyDescent="0.25">
      <c r="B1111" s="5">
        <v>45448</v>
      </c>
      <c r="C1111" t="s">
        <v>121</v>
      </c>
      <c r="D1111" t="s">
        <v>0</v>
      </c>
      <c r="E1111" t="s">
        <v>66</v>
      </c>
      <c r="F1111" s="4" t="s">
        <v>78</v>
      </c>
      <c r="G1111" t="s">
        <v>79</v>
      </c>
      <c r="H1111" s="4" t="s">
        <v>80</v>
      </c>
      <c r="I1111" s="4" t="s">
        <v>179</v>
      </c>
      <c r="J1111" s="8">
        <v>1</v>
      </c>
      <c r="K1111" s="29">
        <v>51750</v>
      </c>
      <c r="L1111" s="17">
        <f t="shared" si="68"/>
        <v>51750</v>
      </c>
      <c r="M1111" s="102" t="s">
        <v>529</v>
      </c>
      <c r="O1111"/>
      <c r="Q1111" t="s">
        <v>502</v>
      </c>
    </row>
    <row r="1112" spans="1:814" hidden="1" x14ac:dyDescent="0.25">
      <c r="B1112" s="5">
        <v>45448</v>
      </c>
      <c r="C1112" t="s">
        <v>103</v>
      </c>
      <c r="D1112" t="s">
        <v>4</v>
      </c>
      <c r="E1112" t="s">
        <v>66</v>
      </c>
      <c r="F1112" s="4" t="s">
        <v>102</v>
      </c>
      <c r="G1112" t="s">
        <v>101</v>
      </c>
      <c r="H1112" s="4" t="s">
        <v>107</v>
      </c>
      <c r="I1112" s="4" t="s">
        <v>138</v>
      </c>
      <c r="J1112" s="8">
        <v>-1</v>
      </c>
      <c r="K1112" s="29">
        <v>102340</v>
      </c>
      <c r="L1112" s="17">
        <f t="shared" si="68"/>
        <v>-102340</v>
      </c>
      <c r="M1112" s="102" t="s">
        <v>529</v>
      </c>
      <c r="O1112" s="54">
        <v>20240085</v>
      </c>
      <c r="P1112" t="s">
        <v>504</v>
      </c>
    </row>
    <row r="1113" spans="1:814" hidden="1" x14ac:dyDescent="0.25">
      <c r="B1113" s="5">
        <v>45448</v>
      </c>
      <c r="C1113" t="s">
        <v>103</v>
      </c>
      <c r="D1113" t="s">
        <v>4</v>
      </c>
      <c r="E1113" t="s">
        <v>14</v>
      </c>
      <c r="F1113" s="4">
        <v>3318235</v>
      </c>
      <c r="G1113" t="s">
        <v>209</v>
      </c>
      <c r="H1113" s="4" t="s">
        <v>107</v>
      </c>
      <c r="I1113" s="4" t="s">
        <v>138</v>
      </c>
      <c r="J1113" s="8">
        <v>-1</v>
      </c>
      <c r="K1113" s="79">
        <v>31.311787072243344</v>
      </c>
      <c r="L1113" s="17">
        <f t="shared" si="68"/>
        <v>-31.311787072243344</v>
      </c>
      <c r="M1113" s="102" t="s">
        <v>527</v>
      </c>
      <c r="O1113" s="54">
        <v>20240085</v>
      </c>
      <c r="P1113" t="s">
        <v>504</v>
      </c>
    </row>
    <row r="1114" spans="1:814" hidden="1" x14ac:dyDescent="0.25">
      <c r="B1114" s="5">
        <v>45448</v>
      </c>
      <c r="C1114" t="s">
        <v>197</v>
      </c>
      <c r="D1114" t="s">
        <v>4</v>
      </c>
      <c r="E1114" t="s">
        <v>66</v>
      </c>
      <c r="F1114" s="4" t="s">
        <v>102</v>
      </c>
      <c r="G1114" t="s">
        <v>101</v>
      </c>
      <c r="H1114" s="4" t="s">
        <v>107</v>
      </c>
      <c r="I1114" s="4" t="s">
        <v>138</v>
      </c>
      <c r="J1114" s="8">
        <v>-8</v>
      </c>
      <c r="K1114" s="29">
        <v>102340</v>
      </c>
      <c r="L1114" s="17">
        <f t="shared" si="68"/>
        <v>-818720</v>
      </c>
      <c r="N1114" t="s">
        <v>198</v>
      </c>
      <c r="O1114"/>
      <c r="R1114" t="s">
        <v>198</v>
      </c>
    </row>
    <row r="1115" spans="1:814" hidden="1" x14ac:dyDescent="0.25">
      <c r="B1115" s="5">
        <v>45448</v>
      </c>
      <c r="C1115" t="s">
        <v>120</v>
      </c>
      <c r="D1115" t="s">
        <v>0</v>
      </c>
      <c r="E1115" t="s">
        <v>66</v>
      </c>
      <c r="F1115" s="4" t="s">
        <v>78</v>
      </c>
      <c r="G1115" t="s">
        <v>79</v>
      </c>
      <c r="H1115" s="4" t="s">
        <v>80</v>
      </c>
      <c r="I1115" s="4" t="s">
        <v>179</v>
      </c>
      <c r="J1115" s="8">
        <v>-1</v>
      </c>
      <c r="K1115" s="29">
        <v>51750</v>
      </c>
      <c r="L1115" s="17">
        <f t="shared" si="68"/>
        <v>-51750</v>
      </c>
      <c r="M1115" s="102" t="s">
        <v>529</v>
      </c>
      <c r="O1115"/>
      <c r="Q1115" t="s">
        <v>501</v>
      </c>
    </row>
    <row r="1116" spans="1:814" s="69" customFormat="1" hidden="1" x14ac:dyDescent="0.25">
      <c r="A1116"/>
      <c r="B1116" s="5">
        <v>45448</v>
      </c>
      <c r="C1116" t="s">
        <v>120</v>
      </c>
      <c r="D1116" t="s">
        <v>0</v>
      </c>
      <c r="E1116" t="s">
        <v>66</v>
      </c>
      <c r="F1116" s="4" t="s">
        <v>78</v>
      </c>
      <c r="G1116" t="s">
        <v>79</v>
      </c>
      <c r="H1116" s="4" t="s">
        <v>44</v>
      </c>
      <c r="I1116" s="4" t="s">
        <v>359</v>
      </c>
      <c r="J1116" s="8">
        <v>-1</v>
      </c>
      <c r="K1116" s="29">
        <v>51750</v>
      </c>
      <c r="L1116" s="17">
        <f t="shared" si="68"/>
        <v>-51750</v>
      </c>
      <c r="M1116" s="102" t="s">
        <v>529</v>
      </c>
      <c r="N1116"/>
      <c r="O1116"/>
      <c r="P1116"/>
      <c r="Q1116" t="s">
        <v>501</v>
      </c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  <c r="BN1116"/>
      <c r="BO1116"/>
      <c r="BP1116"/>
      <c r="BQ1116"/>
      <c r="BR1116"/>
      <c r="BS1116"/>
      <c r="BT1116"/>
      <c r="BU1116"/>
      <c r="BV1116"/>
      <c r="BW1116"/>
      <c r="BX1116"/>
      <c r="BY1116"/>
      <c r="BZ1116"/>
      <c r="CA1116"/>
      <c r="CB1116"/>
      <c r="CC1116"/>
      <c r="CD1116"/>
      <c r="CE1116"/>
      <c r="CF1116"/>
      <c r="CG1116"/>
      <c r="CH1116"/>
      <c r="CI1116"/>
      <c r="CJ1116"/>
      <c r="CK1116"/>
      <c r="CL1116"/>
      <c r="CM1116"/>
      <c r="CN1116"/>
      <c r="CO1116"/>
      <c r="CP1116"/>
      <c r="CQ1116"/>
      <c r="CR1116"/>
      <c r="CS1116"/>
      <c r="CT1116"/>
      <c r="CU1116"/>
      <c r="CV1116"/>
      <c r="CW1116"/>
      <c r="CX1116"/>
      <c r="CY1116"/>
      <c r="CZ1116"/>
      <c r="DA1116"/>
      <c r="DB1116"/>
      <c r="DC1116"/>
      <c r="DD1116"/>
      <c r="DE1116"/>
      <c r="DF1116"/>
      <c r="DG1116"/>
      <c r="DH1116"/>
      <c r="DI1116"/>
      <c r="DJ1116"/>
      <c r="DK1116"/>
      <c r="DL1116"/>
      <c r="DM1116"/>
      <c r="DN1116"/>
      <c r="DO1116"/>
      <c r="DP1116"/>
      <c r="DQ1116"/>
      <c r="DR1116"/>
      <c r="DS1116"/>
      <c r="DT1116"/>
      <c r="DU1116"/>
      <c r="DV1116"/>
      <c r="DW1116"/>
      <c r="DX1116"/>
      <c r="DY1116"/>
      <c r="DZ1116"/>
      <c r="EA1116"/>
      <c r="EB1116"/>
      <c r="EC1116"/>
      <c r="ED1116"/>
      <c r="EE1116"/>
      <c r="EF1116"/>
      <c r="EG1116"/>
      <c r="EH1116"/>
      <c r="EI1116"/>
      <c r="EJ1116"/>
      <c r="EK1116"/>
      <c r="EL1116"/>
      <c r="EM1116"/>
      <c r="EN1116"/>
      <c r="EO1116"/>
      <c r="EP1116"/>
      <c r="EQ1116"/>
      <c r="ER1116"/>
      <c r="ES1116"/>
      <c r="ET1116"/>
      <c r="EU1116"/>
      <c r="EV1116"/>
      <c r="EW1116"/>
      <c r="EX1116"/>
      <c r="EY1116"/>
      <c r="EZ1116"/>
      <c r="FA1116"/>
      <c r="FB1116"/>
      <c r="FC1116"/>
      <c r="FD1116"/>
      <c r="FE1116"/>
      <c r="FF1116"/>
      <c r="FG1116"/>
      <c r="FH1116"/>
      <c r="FI1116"/>
      <c r="FJ1116"/>
      <c r="FK1116"/>
      <c r="FL1116"/>
      <c r="FM1116"/>
      <c r="FN1116"/>
      <c r="FO1116"/>
      <c r="FP1116"/>
      <c r="FQ1116"/>
      <c r="FR1116"/>
      <c r="FS1116"/>
      <c r="FT1116"/>
      <c r="FU1116"/>
      <c r="FV1116"/>
      <c r="FW1116"/>
      <c r="FX1116"/>
      <c r="FY1116"/>
      <c r="FZ1116"/>
      <c r="GA1116"/>
      <c r="GB1116"/>
      <c r="GC1116"/>
      <c r="GD1116"/>
      <c r="GE1116"/>
      <c r="GF1116"/>
      <c r="GG1116"/>
      <c r="GH1116"/>
      <c r="GI1116"/>
      <c r="GJ1116"/>
      <c r="GK1116"/>
      <c r="GL1116"/>
      <c r="GM1116"/>
      <c r="GN1116"/>
      <c r="GO1116"/>
      <c r="GP1116"/>
      <c r="GQ1116"/>
      <c r="GR1116"/>
      <c r="GS1116"/>
      <c r="GT1116"/>
      <c r="GU1116"/>
      <c r="GV1116"/>
      <c r="GW1116"/>
      <c r="GX1116"/>
      <c r="GY1116"/>
      <c r="GZ1116"/>
      <c r="HA1116"/>
      <c r="HB1116"/>
      <c r="HC1116"/>
      <c r="HD1116"/>
      <c r="HE1116"/>
      <c r="HF1116"/>
      <c r="HG1116"/>
      <c r="HH1116"/>
      <c r="HI1116"/>
      <c r="HJ1116"/>
      <c r="HK1116"/>
      <c r="HL1116"/>
      <c r="HM1116"/>
      <c r="HN1116"/>
      <c r="HO1116"/>
      <c r="HP1116"/>
      <c r="HQ1116"/>
      <c r="HR1116"/>
      <c r="HS1116"/>
      <c r="HT1116"/>
      <c r="HU1116"/>
      <c r="HV1116"/>
      <c r="HW1116"/>
      <c r="HX1116"/>
      <c r="HY1116"/>
      <c r="HZ1116"/>
      <c r="IA1116"/>
      <c r="IB1116"/>
      <c r="IC1116"/>
      <c r="ID1116"/>
      <c r="IE1116"/>
      <c r="IF1116"/>
      <c r="IG1116"/>
      <c r="IH1116"/>
      <c r="II1116"/>
      <c r="IJ1116"/>
      <c r="IK1116"/>
      <c r="IL1116"/>
      <c r="IM1116"/>
      <c r="IN1116"/>
      <c r="IO1116"/>
      <c r="IP1116"/>
      <c r="IQ1116"/>
      <c r="IR1116"/>
      <c r="IS1116"/>
      <c r="IT1116"/>
      <c r="IU1116"/>
      <c r="IV1116"/>
      <c r="IW1116"/>
      <c r="IX1116"/>
      <c r="IY1116"/>
      <c r="IZ1116"/>
      <c r="JA1116"/>
      <c r="JB1116"/>
      <c r="JC1116"/>
      <c r="JD1116"/>
      <c r="JE1116"/>
      <c r="JF1116"/>
      <c r="JG1116"/>
      <c r="JH1116"/>
      <c r="JI1116"/>
      <c r="JJ1116"/>
      <c r="JK1116"/>
      <c r="JL1116"/>
      <c r="JM1116"/>
      <c r="JN1116"/>
      <c r="JO1116"/>
      <c r="JP1116"/>
      <c r="JQ1116"/>
      <c r="JR1116"/>
      <c r="JS1116"/>
      <c r="JT1116"/>
      <c r="JU1116"/>
      <c r="JV1116"/>
      <c r="JW1116"/>
      <c r="JX1116"/>
      <c r="JY1116"/>
      <c r="JZ1116"/>
      <c r="KA1116"/>
      <c r="KB1116"/>
      <c r="KC1116"/>
      <c r="KD1116"/>
      <c r="KE1116"/>
      <c r="KF1116"/>
      <c r="KG1116"/>
      <c r="KH1116"/>
      <c r="KI1116"/>
      <c r="KJ1116"/>
      <c r="KK1116"/>
      <c r="KL1116"/>
      <c r="KM1116"/>
      <c r="KN1116"/>
      <c r="KO1116"/>
      <c r="KP1116"/>
      <c r="KQ1116"/>
      <c r="KR1116"/>
      <c r="KS1116"/>
      <c r="KT1116"/>
      <c r="KU1116"/>
      <c r="KV1116"/>
      <c r="KW1116"/>
      <c r="KX1116"/>
      <c r="KY1116"/>
      <c r="KZ1116"/>
      <c r="LA1116"/>
      <c r="LB1116"/>
      <c r="LC1116"/>
      <c r="LD1116"/>
      <c r="LE1116"/>
      <c r="LF1116"/>
      <c r="LG1116"/>
      <c r="LH1116"/>
      <c r="LI1116"/>
      <c r="LJ1116"/>
      <c r="LK1116"/>
      <c r="LL1116"/>
      <c r="LM1116"/>
      <c r="LN1116"/>
      <c r="LO1116"/>
      <c r="LP1116"/>
      <c r="LQ1116"/>
      <c r="LR1116"/>
      <c r="LS1116"/>
      <c r="LT1116"/>
      <c r="LU1116"/>
      <c r="LV1116"/>
      <c r="LW1116"/>
      <c r="LX1116"/>
      <c r="LY1116"/>
      <c r="LZ1116"/>
      <c r="MA1116"/>
      <c r="MB1116"/>
      <c r="MC1116"/>
      <c r="MD1116"/>
      <c r="ME1116"/>
      <c r="MF1116"/>
      <c r="MG1116"/>
      <c r="MH1116"/>
      <c r="MI1116"/>
      <c r="MJ1116"/>
      <c r="MK1116"/>
      <c r="ML1116"/>
      <c r="MM1116"/>
      <c r="MN1116"/>
      <c r="MO1116"/>
      <c r="MP1116"/>
      <c r="MQ1116"/>
      <c r="MR1116"/>
      <c r="MS1116"/>
      <c r="MT1116"/>
      <c r="MU1116"/>
      <c r="MV1116"/>
      <c r="MW1116"/>
      <c r="MX1116"/>
      <c r="MY1116"/>
      <c r="MZ1116"/>
      <c r="NA1116"/>
      <c r="NB1116"/>
      <c r="NC1116"/>
      <c r="ND1116"/>
      <c r="NE1116"/>
      <c r="NF1116"/>
      <c r="NG1116"/>
      <c r="NH1116"/>
      <c r="NI1116"/>
      <c r="NJ1116"/>
      <c r="NK1116"/>
      <c r="NL1116"/>
      <c r="NM1116"/>
      <c r="NN1116"/>
      <c r="NO1116"/>
      <c r="NP1116"/>
      <c r="NQ1116"/>
      <c r="NR1116"/>
      <c r="NS1116"/>
      <c r="NT1116"/>
      <c r="NU1116"/>
      <c r="NV1116"/>
      <c r="NW1116"/>
      <c r="NX1116"/>
      <c r="NY1116"/>
      <c r="NZ1116"/>
      <c r="OA1116"/>
      <c r="OB1116"/>
      <c r="OC1116"/>
      <c r="OD1116"/>
      <c r="OE1116"/>
      <c r="OF1116"/>
      <c r="OG1116"/>
      <c r="OH1116"/>
      <c r="OI1116"/>
      <c r="OJ1116"/>
      <c r="OK1116"/>
      <c r="OL1116"/>
      <c r="OM1116"/>
      <c r="ON1116"/>
      <c r="OO1116"/>
      <c r="OP1116"/>
      <c r="OQ1116"/>
      <c r="OR1116"/>
      <c r="OS1116"/>
      <c r="OT1116"/>
      <c r="OU1116"/>
      <c r="OV1116"/>
      <c r="OW1116"/>
      <c r="OX1116"/>
      <c r="OY1116"/>
      <c r="OZ1116"/>
      <c r="PA1116"/>
      <c r="PB1116"/>
      <c r="PC1116"/>
      <c r="PD1116"/>
      <c r="PE1116"/>
      <c r="PF1116"/>
      <c r="PG1116"/>
      <c r="PH1116"/>
      <c r="PI1116"/>
      <c r="PJ1116"/>
      <c r="PK1116"/>
      <c r="PL1116"/>
      <c r="PM1116"/>
      <c r="PN1116"/>
      <c r="PO1116"/>
      <c r="PP1116"/>
      <c r="PQ1116"/>
      <c r="PR1116"/>
      <c r="PS1116"/>
      <c r="PT1116"/>
      <c r="PU1116"/>
      <c r="PV1116"/>
      <c r="PW1116"/>
      <c r="PX1116"/>
      <c r="PY1116"/>
      <c r="PZ1116"/>
      <c r="QA1116"/>
      <c r="QB1116"/>
      <c r="QC1116"/>
      <c r="QD1116"/>
      <c r="QE1116"/>
      <c r="QF1116"/>
      <c r="QG1116"/>
      <c r="QH1116"/>
      <c r="QI1116"/>
      <c r="QJ1116"/>
      <c r="QK1116"/>
      <c r="QL1116"/>
      <c r="QM1116"/>
      <c r="QN1116"/>
      <c r="QO1116"/>
      <c r="QP1116"/>
      <c r="QQ1116"/>
      <c r="QR1116"/>
      <c r="QS1116"/>
      <c r="QT1116"/>
      <c r="QU1116"/>
      <c r="QV1116"/>
      <c r="QW1116"/>
      <c r="QX1116"/>
      <c r="QY1116"/>
      <c r="QZ1116"/>
      <c r="RA1116"/>
      <c r="RB1116"/>
      <c r="RC1116"/>
      <c r="RD1116"/>
      <c r="RE1116"/>
      <c r="RF1116"/>
      <c r="RG1116"/>
      <c r="RH1116"/>
      <c r="RI1116"/>
      <c r="RJ1116"/>
      <c r="RK1116"/>
      <c r="RL1116"/>
      <c r="RM1116"/>
      <c r="RN1116"/>
      <c r="RO1116"/>
      <c r="RP1116"/>
      <c r="RQ1116"/>
      <c r="RR1116"/>
      <c r="RS1116"/>
      <c r="RT1116"/>
      <c r="RU1116"/>
      <c r="RV1116"/>
      <c r="RW1116"/>
      <c r="RX1116"/>
      <c r="RY1116"/>
      <c r="RZ1116"/>
      <c r="SA1116"/>
      <c r="SB1116"/>
      <c r="SC1116"/>
      <c r="SD1116"/>
      <c r="SE1116"/>
      <c r="SF1116"/>
      <c r="SG1116"/>
      <c r="SH1116"/>
      <c r="SI1116"/>
      <c r="SJ1116"/>
      <c r="SK1116"/>
      <c r="SL1116"/>
      <c r="SM1116"/>
      <c r="SN1116"/>
      <c r="SO1116"/>
      <c r="SP1116"/>
      <c r="SQ1116"/>
      <c r="SR1116"/>
      <c r="SS1116"/>
      <c r="ST1116"/>
      <c r="SU1116"/>
      <c r="SV1116"/>
      <c r="SW1116"/>
      <c r="SX1116"/>
      <c r="SY1116"/>
      <c r="SZ1116"/>
      <c r="TA1116"/>
      <c r="TB1116"/>
      <c r="TC1116"/>
      <c r="TD1116"/>
      <c r="TE1116"/>
      <c r="TF1116"/>
      <c r="TG1116"/>
      <c r="TH1116"/>
      <c r="TI1116"/>
      <c r="TJ1116"/>
      <c r="TK1116"/>
      <c r="TL1116"/>
      <c r="TM1116"/>
      <c r="TN1116"/>
      <c r="TO1116"/>
      <c r="TP1116"/>
      <c r="TQ1116"/>
      <c r="TR1116"/>
      <c r="TS1116"/>
      <c r="TT1116"/>
      <c r="TU1116"/>
      <c r="TV1116"/>
      <c r="TW1116"/>
      <c r="TX1116"/>
      <c r="TY1116"/>
      <c r="TZ1116"/>
      <c r="UA1116"/>
      <c r="UB1116"/>
      <c r="UC1116"/>
      <c r="UD1116"/>
      <c r="UE1116"/>
      <c r="UF1116"/>
      <c r="UG1116"/>
      <c r="UH1116"/>
      <c r="UI1116"/>
      <c r="UJ1116"/>
      <c r="UK1116"/>
      <c r="UL1116"/>
      <c r="UM1116"/>
      <c r="UN1116"/>
      <c r="UO1116"/>
      <c r="UP1116"/>
      <c r="UQ1116"/>
      <c r="UR1116"/>
      <c r="US1116"/>
      <c r="UT1116"/>
      <c r="UU1116"/>
      <c r="UV1116"/>
      <c r="UW1116"/>
      <c r="UX1116"/>
      <c r="UY1116"/>
      <c r="UZ1116"/>
      <c r="VA1116"/>
      <c r="VB1116"/>
      <c r="VC1116"/>
      <c r="VD1116"/>
      <c r="VE1116"/>
      <c r="VF1116"/>
      <c r="VG1116"/>
      <c r="VH1116"/>
      <c r="VI1116"/>
      <c r="VJ1116"/>
      <c r="VK1116"/>
      <c r="VL1116"/>
      <c r="VM1116"/>
      <c r="VN1116"/>
      <c r="VO1116"/>
      <c r="VP1116"/>
      <c r="VQ1116"/>
      <c r="VR1116"/>
      <c r="VS1116"/>
      <c r="VT1116"/>
      <c r="VU1116"/>
      <c r="VV1116"/>
      <c r="VW1116"/>
      <c r="VX1116"/>
      <c r="VY1116"/>
      <c r="VZ1116"/>
      <c r="WA1116"/>
      <c r="WB1116"/>
      <c r="WC1116"/>
      <c r="WD1116"/>
      <c r="WE1116"/>
      <c r="WF1116"/>
      <c r="WG1116"/>
      <c r="WH1116"/>
      <c r="WI1116"/>
      <c r="WJ1116"/>
      <c r="WK1116"/>
      <c r="WL1116"/>
      <c r="WM1116"/>
      <c r="WN1116"/>
      <c r="WO1116"/>
      <c r="WP1116"/>
      <c r="WQ1116"/>
      <c r="WR1116"/>
      <c r="WS1116"/>
      <c r="WT1116"/>
      <c r="WU1116"/>
      <c r="WV1116"/>
      <c r="WW1116"/>
      <c r="WX1116"/>
      <c r="WY1116"/>
      <c r="WZ1116"/>
      <c r="XA1116"/>
      <c r="XB1116"/>
      <c r="XC1116"/>
      <c r="XD1116"/>
      <c r="XE1116"/>
      <c r="XF1116"/>
      <c r="XG1116"/>
      <c r="XH1116"/>
      <c r="XI1116"/>
      <c r="XJ1116"/>
      <c r="XK1116"/>
      <c r="XL1116"/>
      <c r="XM1116"/>
      <c r="XN1116"/>
      <c r="XO1116"/>
      <c r="XP1116"/>
      <c r="XQ1116"/>
      <c r="XR1116"/>
      <c r="XS1116"/>
      <c r="XT1116"/>
      <c r="XU1116"/>
      <c r="XV1116"/>
      <c r="XW1116"/>
      <c r="XX1116"/>
      <c r="XY1116"/>
      <c r="XZ1116"/>
      <c r="YA1116"/>
      <c r="YB1116"/>
      <c r="YC1116"/>
      <c r="YD1116"/>
      <c r="YE1116"/>
      <c r="YF1116"/>
      <c r="YG1116"/>
      <c r="YH1116"/>
      <c r="YI1116"/>
      <c r="YJ1116"/>
      <c r="YK1116"/>
      <c r="YL1116"/>
      <c r="YM1116"/>
      <c r="YN1116"/>
      <c r="YO1116"/>
      <c r="YP1116"/>
      <c r="YQ1116"/>
      <c r="YR1116"/>
      <c r="YS1116"/>
      <c r="YT1116"/>
      <c r="YU1116"/>
      <c r="YV1116"/>
      <c r="YW1116"/>
      <c r="YX1116"/>
      <c r="YY1116"/>
      <c r="YZ1116"/>
      <c r="ZA1116"/>
      <c r="ZB1116"/>
      <c r="ZC1116"/>
      <c r="ZD1116"/>
      <c r="ZE1116"/>
      <c r="ZF1116"/>
      <c r="ZG1116"/>
      <c r="ZH1116"/>
      <c r="ZI1116"/>
      <c r="ZJ1116"/>
      <c r="ZK1116"/>
      <c r="ZL1116"/>
      <c r="ZM1116"/>
      <c r="ZN1116"/>
      <c r="ZO1116"/>
      <c r="ZP1116"/>
      <c r="ZQ1116"/>
      <c r="ZR1116"/>
      <c r="ZS1116"/>
      <c r="ZT1116"/>
      <c r="ZU1116"/>
      <c r="ZV1116"/>
      <c r="ZW1116"/>
      <c r="ZX1116"/>
      <c r="ZY1116"/>
      <c r="ZZ1116"/>
      <c r="AAA1116"/>
      <c r="AAB1116"/>
      <c r="AAC1116"/>
      <c r="AAD1116"/>
      <c r="AAE1116"/>
      <c r="AAF1116"/>
      <c r="AAG1116"/>
      <c r="AAH1116"/>
      <c r="AAI1116"/>
      <c r="AAJ1116"/>
      <c r="AAK1116"/>
      <c r="AAL1116"/>
      <c r="AAM1116"/>
      <c r="AAN1116"/>
      <c r="AAO1116"/>
      <c r="AAP1116"/>
      <c r="AAQ1116"/>
      <c r="AAR1116"/>
      <c r="AAS1116"/>
      <c r="AAT1116"/>
      <c r="AAU1116"/>
      <c r="AAV1116"/>
      <c r="AAW1116"/>
      <c r="AAX1116"/>
      <c r="AAY1116"/>
      <c r="AAZ1116"/>
      <c r="ABA1116"/>
      <c r="ABB1116"/>
      <c r="ABC1116"/>
      <c r="ABD1116"/>
      <c r="ABE1116"/>
      <c r="ABF1116"/>
      <c r="ABG1116"/>
      <c r="ABH1116"/>
      <c r="ABI1116"/>
      <c r="ABJ1116"/>
      <c r="ABK1116"/>
      <c r="ABL1116"/>
      <c r="ABM1116"/>
      <c r="ABN1116"/>
      <c r="ABO1116"/>
      <c r="ABP1116"/>
      <c r="ABQ1116"/>
      <c r="ABR1116"/>
      <c r="ABS1116"/>
      <c r="ABT1116"/>
      <c r="ABU1116"/>
      <c r="ABV1116"/>
      <c r="ABW1116"/>
      <c r="ABX1116"/>
      <c r="ABY1116"/>
      <c r="ABZ1116"/>
      <c r="ACA1116"/>
      <c r="ACB1116"/>
      <c r="ACC1116"/>
      <c r="ACD1116"/>
      <c r="ACE1116"/>
      <c r="ACF1116"/>
      <c r="ACG1116"/>
      <c r="ACH1116"/>
      <c r="ACI1116"/>
      <c r="ACJ1116"/>
      <c r="ACK1116"/>
      <c r="ACL1116"/>
      <c r="ACM1116"/>
      <c r="ACN1116"/>
      <c r="ACO1116"/>
      <c r="ACP1116"/>
      <c r="ACQ1116"/>
      <c r="ACR1116"/>
      <c r="ACS1116"/>
      <c r="ACT1116"/>
      <c r="ACU1116"/>
      <c r="ACV1116"/>
      <c r="ACW1116"/>
      <c r="ACX1116"/>
      <c r="ACY1116"/>
      <c r="ACZ1116"/>
      <c r="ADA1116"/>
      <c r="ADB1116"/>
      <c r="ADC1116"/>
      <c r="ADD1116"/>
      <c r="ADE1116"/>
      <c r="ADF1116"/>
      <c r="ADG1116"/>
      <c r="ADH1116"/>
      <c r="ADI1116"/>
      <c r="ADJ1116"/>
      <c r="ADK1116"/>
      <c r="ADL1116"/>
      <c r="ADM1116"/>
      <c r="ADN1116"/>
      <c r="ADO1116"/>
      <c r="ADP1116"/>
      <c r="ADQ1116"/>
      <c r="ADR1116"/>
      <c r="ADS1116"/>
      <c r="ADT1116"/>
      <c r="ADU1116"/>
      <c r="ADV1116"/>
      <c r="ADW1116"/>
      <c r="ADX1116"/>
      <c r="ADY1116"/>
      <c r="ADZ1116"/>
      <c r="AEA1116"/>
      <c r="AEB1116"/>
      <c r="AEC1116"/>
      <c r="AED1116"/>
      <c r="AEE1116"/>
      <c r="AEF1116"/>
      <c r="AEG1116"/>
      <c r="AEH1116"/>
    </row>
    <row r="1117" spans="1:814" s="109" customFormat="1" hidden="1" x14ac:dyDescent="0.25">
      <c r="B1117" s="110">
        <v>45449</v>
      </c>
      <c r="C1117" s="109" t="s">
        <v>63</v>
      </c>
      <c r="D1117" s="109" t="s">
        <v>0</v>
      </c>
      <c r="E1117" s="109" t="s">
        <v>66</v>
      </c>
      <c r="F1117" s="111" t="s">
        <v>75</v>
      </c>
      <c r="G1117" s="109" t="s">
        <v>76</v>
      </c>
      <c r="H1117" s="111" t="s">
        <v>37</v>
      </c>
      <c r="I1117" s="111" t="s">
        <v>513</v>
      </c>
      <c r="J1117" s="112">
        <v>90</v>
      </c>
      <c r="K1117" s="113">
        <v>51750</v>
      </c>
      <c r="L1117" s="114">
        <f t="shared" si="68"/>
        <v>4657500</v>
      </c>
      <c r="M1117" s="115" t="s">
        <v>529</v>
      </c>
      <c r="N1117" s="109" t="s">
        <v>514</v>
      </c>
      <c r="IR1117" s="109" t="s">
        <v>506</v>
      </c>
    </row>
    <row r="1118" spans="1:814" hidden="1" x14ac:dyDescent="0.25">
      <c r="A1118" s="69"/>
      <c r="B1118" s="68">
        <v>45449</v>
      </c>
      <c r="C1118" s="69" t="s">
        <v>63</v>
      </c>
      <c r="D1118" s="69" t="s">
        <v>0</v>
      </c>
      <c r="E1118" s="69" t="s">
        <v>66</v>
      </c>
      <c r="F1118" s="70" t="s">
        <v>139</v>
      </c>
      <c r="G1118" s="69" t="s">
        <v>140</v>
      </c>
      <c r="H1118" s="70" t="s">
        <v>141</v>
      </c>
      <c r="I1118" s="154" t="s">
        <v>515</v>
      </c>
      <c r="J1118" s="157">
        <v>10</v>
      </c>
      <c r="K1118" s="72">
        <v>51750</v>
      </c>
      <c r="L1118" s="73">
        <f t="shared" si="68"/>
        <v>517500</v>
      </c>
      <c r="M1118" s="107" t="s">
        <v>529</v>
      </c>
      <c r="N1118" s="69" t="s">
        <v>514</v>
      </c>
      <c r="O1118" s="69"/>
      <c r="P1118" s="69"/>
      <c r="Q1118" s="69"/>
      <c r="R1118" s="69"/>
      <c r="S1118" s="69"/>
      <c r="T1118" s="69"/>
      <c r="U1118" s="69"/>
      <c r="V1118" s="69"/>
      <c r="W1118" s="69"/>
      <c r="X1118" s="69"/>
      <c r="Y1118" s="69"/>
      <c r="Z1118" s="69"/>
      <c r="AA1118" s="69"/>
      <c r="AB1118" s="69"/>
      <c r="AC1118" s="69"/>
      <c r="AD1118" s="69"/>
      <c r="AE1118" s="69"/>
      <c r="AF1118" s="69"/>
      <c r="AG1118" s="69"/>
      <c r="AH1118" s="69"/>
      <c r="AI1118" s="69"/>
      <c r="AJ1118" s="69"/>
      <c r="AK1118" s="69"/>
      <c r="AL1118" s="69"/>
      <c r="AM1118" s="69"/>
      <c r="AN1118" s="69"/>
      <c r="AO1118" s="69"/>
      <c r="AP1118" s="69"/>
      <c r="AQ1118" s="69"/>
      <c r="AR1118" s="69"/>
      <c r="AS1118" s="69"/>
      <c r="AT1118" s="69"/>
      <c r="AU1118" s="69"/>
      <c r="AV1118" s="69"/>
      <c r="AW1118" s="69"/>
      <c r="AX1118" s="69"/>
      <c r="AY1118" s="69"/>
      <c r="AZ1118" s="69"/>
      <c r="BA1118" s="69"/>
      <c r="BB1118" s="69"/>
      <c r="BC1118" s="69"/>
      <c r="BD1118" s="69"/>
      <c r="BE1118" s="69"/>
      <c r="BF1118" s="69"/>
      <c r="BG1118" s="69"/>
      <c r="BH1118" s="69"/>
      <c r="BI1118" s="69"/>
      <c r="BJ1118" s="69"/>
      <c r="BK1118" s="69"/>
      <c r="BL1118" s="69"/>
      <c r="BM1118" s="69"/>
      <c r="BN1118" s="69"/>
      <c r="BO1118" s="69"/>
      <c r="BP1118" s="69"/>
      <c r="BQ1118" s="69"/>
      <c r="BR1118" s="69"/>
      <c r="BS1118" s="69"/>
      <c r="BT1118" s="69"/>
      <c r="BU1118" s="69"/>
      <c r="BV1118" s="69"/>
      <c r="BW1118" s="69"/>
      <c r="BX1118" s="69"/>
      <c r="BY1118" s="69"/>
      <c r="BZ1118" s="69"/>
      <c r="CA1118" s="69"/>
      <c r="CB1118" s="69"/>
      <c r="CC1118" s="69"/>
      <c r="CD1118" s="69"/>
      <c r="CE1118" s="69"/>
      <c r="CF1118" s="69"/>
      <c r="CG1118" s="69"/>
      <c r="CH1118" s="69"/>
      <c r="CI1118" s="69"/>
      <c r="CJ1118" s="69"/>
      <c r="CK1118" s="69"/>
      <c r="CL1118" s="69"/>
      <c r="CM1118" s="69"/>
      <c r="CN1118" s="69"/>
      <c r="CO1118" s="69"/>
      <c r="CP1118" s="69"/>
      <c r="CQ1118" s="69"/>
      <c r="CR1118" s="69"/>
      <c r="CS1118" s="69"/>
      <c r="CT1118" s="69"/>
      <c r="CU1118" s="69"/>
      <c r="CV1118" s="69"/>
      <c r="CW1118" s="69"/>
      <c r="CX1118" s="69"/>
      <c r="CY1118" s="69"/>
      <c r="CZ1118" s="69"/>
      <c r="DA1118" s="69"/>
      <c r="DB1118" s="69"/>
      <c r="DC1118" s="69"/>
      <c r="DD1118" s="69"/>
      <c r="DE1118" s="69"/>
      <c r="DF1118" s="69"/>
      <c r="DG1118" s="69"/>
      <c r="DH1118" s="69"/>
      <c r="DI1118" s="69"/>
      <c r="DJ1118" s="69"/>
      <c r="DK1118" s="69"/>
      <c r="DL1118" s="69"/>
      <c r="DM1118" s="69"/>
      <c r="DN1118" s="69"/>
      <c r="DO1118" s="69"/>
      <c r="DP1118" s="69"/>
      <c r="DQ1118" s="69"/>
      <c r="DR1118" s="69"/>
      <c r="DS1118" s="69"/>
      <c r="DT1118" s="69"/>
      <c r="DU1118" s="69"/>
      <c r="DV1118" s="69"/>
      <c r="DW1118" s="69"/>
      <c r="DX1118" s="69"/>
      <c r="DY1118" s="69"/>
      <c r="DZ1118" s="69"/>
      <c r="EA1118" s="69"/>
      <c r="EB1118" s="69"/>
      <c r="EC1118" s="69"/>
      <c r="ED1118" s="69"/>
      <c r="EE1118" s="69"/>
      <c r="EF1118" s="69"/>
      <c r="EG1118" s="69"/>
      <c r="EH1118" s="69"/>
      <c r="EI1118" s="69"/>
      <c r="EJ1118" s="69"/>
      <c r="EK1118" s="69"/>
      <c r="EL1118" s="69"/>
      <c r="EM1118" s="69"/>
      <c r="EN1118" s="69"/>
      <c r="EO1118" s="69"/>
      <c r="EP1118" s="69"/>
      <c r="EQ1118" s="69"/>
      <c r="ER1118" s="69"/>
      <c r="ES1118" s="69"/>
      <c r="ET1118" s="69"/>
      <c r="EU1118" s="69"/>
      <c r="EV1118" s="69"/>
      <c r="EW1118" s="69"/>
      <c r="EX1118" s="69"/>
      <c r="EY1118" s="69"/>
      <c r="EZ1118" s="69"/>
      <c r="FA1118" s="69"/>
      <c r="FB1118" s="69"/>
      <c r="FC1118" s="69"/>
      <c r="FD1118" s="69"/>
      <c r="FE1118" s="69"/>
      <c r="FF1118" s="69"/>
      <c r="FG1118" s="69"/>
      <c r="FH1118" s="69"/>
      <c r="FI1118" s="69"/>
      <c r="FJ1118" s="69"/>
      <c r="FK1118" s="69"/>
      <c r="FL1118" s="69"/>
      <c r="FM1118" s="69"/>
      <c r="FN1118" s="69"/>
      <c r="FO1118" s="69"/>
      <c r="FP1118" s="69"/>
      <c r="FQ1118" s="69"/>
      <c r="FR1118" s="69"/>
      <c r="FS1118" s="69"/>
      <c r="FT1118" s="69"/>
      <c r="FU1118" s="69"/>
      <c r="FV1118" s="69"/>
      <c r="FW1118" s="69"/>
      <c r="FX1118" s="69"/>
      <c r="FY1118" s="69"/>
      <c r="FZ1118" s="69"/>
      <c r="GA1118" s="69"/>
      <c r="GB1118" s="69"/>
      <c r="GC1118" s="69"/>
      <c r="GD1118" s="69"/>
      <c r="GE1118" s="69"/>
      <c r="GF1118" s="69"/>
      <c r="GG1118" s="69"/>
      <c r="GH1118" s="69"/>
      <c r="GI1118" s="69"/>
      <c r="GJ1118" s="69"/>
      <c r="GK1118" s="69"/>
      <c r="GL1118" s="69"/>
      <c r="GM1118" s="69"/>
      <c r="GN1118" s="69"/>
      <c r="GO1118" s="69"/>
      <c r="GP1118" s="69"/>
      <c r="GQ1118" s="69"/>
      <c r="GR1118" s="69"/>
      <c r="GS1118" s="69"/>
      <c r="GT1118" s="69"/>
      <c r="GU1118" s="69"/>
      <c r="GV1118" s="69"/>
      <c r="GW1118" s="69"/>
      <c r="GX1118" s="69"/>
      <c r="GY1118" s="69"/>
      <c r="GZ1118" s="69"/>
      <c r="HA1118" s="69"/>
      <c r="HB1118" s="69"/>
      <c r="HC1118" s="69"/>
      <c r="HD1118" s="69"/>
      <c r="HE1118" s="69"/>
      <c r="HF1118" s="69"/>
      <c r="HG1118" s="69"/>
      <c r="HH1118" s="69"/>
      <c r="HI1118" s="69"/>
      <c r="HJ1118" s="69"/>
      <c r="HK1118" s="69"/>
      <c r="HL1118" s="69"/>
      <c r="HM1118" s="69"/>
      <c r="HN1118" s="69"/>
      <c r="HO1118" s="69"/>
      <c r="HP1118" s="69"/>
      <c r="HQ1118" s="69"/>
      <c r="HR1118" s="69"/>
      <c r="HS1118" s="69"/>
      <c r="HT1118" s="69"/>
      <c r="HU1118" s="69"/>
      <c r="HV1118" s="69"/>
      <c r="HW1118" s="69"/>
      <c r="HX1118" s="69"/>
      <c r="HY1118" s="69"/>
      <c r="HZ1118" s="69"/>
      <c r="IA1118" s="69"/>
      <c r="IB1118" s="69"/>
      <c r="IC1118" s="69"/>
      <c r="ID1118" s="69"/>
      <c r="IE1118" s="69"/>
      <c r="IF1118" s="69"/>
      <c r="IG1118" s="69"/>
      <c r="IH1118" s="69"/>
      <c r="II1118" s="69"/>
      <c r="IJ1118" s="69"/>
      <c r="IK1118" s="69"/>
      <c r="IL1118" s="69"/>
      <c r="IM1118" s="69"/>
      <c r="IN1118" s="69"/>
      <c r="IO1118" s="69"/>
      <c r="IP1118" s="69"/>
      <c r="IQ1118" s="69"/>
      <c r="IR1118" s="69"/>
      <c r="IS1118" s="69"/>
      <c r="IT1118" s="69"/>
      <c r="IU1118" s="69"/>
      <c r="IV1118" s="69"/>
      <c r="IW1118" s="69"/>
      <c r="IX1118" s="69"/>
      <c r="IY1118" s="69"/>
      <c r="IZ1118" s="69"/>
      <c r="JA1118" s="69"/>
      <c r="JB1118" s="69"/>
      <c r="JC1118" s="69"/>
      <c r="JD1118" s="69"/>
      <c r="JE1118" s="69"/>
      <c r="JF1118" s="69"/>
      <c r="JG1118" s="69"/>
      <c r="JH1118" s="69"/>
      <c r="JI1118" s="69"/>
      <c r="JJ1118" s="69"/>
      <c r="JK1118" s="69"/>
      <c r="JL1118" s="69"/>
      <c r="JM1118" s="69"/>
      <c r="JN1118" s="69"/>
      <c r="JO1118" s="69"/>
      <c r="JP1118" s="69"/>
      <c r="JQ1118" s="69"/>
      <c r="JR1118" s="69"/>
      <c r="JS1118" s="69"/>
      <c r="JT1118" s="69"/>
      <c r="JU1118" s="69"/>
      <c r="JV1118" s="69"/>
      <c r="JW1118" s="69"/>
      <c r="JX1118" s="69"/>
      <c r="JY1118" s="69"/>
      <c r="JZ1118" s="69"/>
      <c r="KA1118" s="69"/>
      <c r="KB1118" s="69"/>
      <c r="KC1118" s="69"/>
      <c r="KD1118" s="69"/>
      <c r="KE1118" s="69"/>
      <c r="KF1118" s="69"/>
      <c r="KG1118" s="69"/>
      <c r="KH1118" s="69"/>
      <c r="KI1118" s="69"/>
      <c r="KJ1118" s="69"/>
      <c r="KK1118" s="69"/>
      <c r="KL1118" s="69"/>
      <c r="KM1118" s="69"/>
      <c r="KN1118" s="69"/>
      <c r="KO1118" s="69"/>
      <c r="KP1118" s="69"/>
      <c r="KQ1118" s="69"/>
      <c r="KR1118" s="69"/>
      <c r="KS1118" s="69"/>
      <c r="KT1118" s="69"/>
      <c r="KU1118" s="69"/>
      <c r="KV1118" s="69"/>
      <c r="KW1118" s="69"/>
      <c r="KX1118" s="69"/>
      <c r="KY1118" s="69"/>
      <c r="KZ1118" s="69"/>
      <c r="LA1118" s="69"/>
      <c r="LB1118" s="69"/>
      <c r="LC1118" s="69"/>
      <c r="LD1118" s="69"/>
      <c r="LE1118" s="69"/>
      <c r="LF1118" s="69"/>
      <c r="LG1118" s="69"/>
      <c r="LH1118" s="69"/>
      <c r="LI1118" s="69"/>
      <c r="LJ1118" s="69"/>
      <c r="LK1118" s="69"/>
      <c r="LL1118" s="69"/>
      <c r="LM1118" s="69"/>
      <c r="LN1118" s="69"/>
      <c r="LO1118" s="69"/>
      <c r="LP1118" s="69"/>
      <c r="LQ1118" s="69"/>
      <c r="LR1118" s="69"/>
      <c r="LS1118" s="69"/>
      <c r="LT1118" s="69"/>
      <c r="LU1118" s="69"/>
      <c r="LV1118" s="69"/>
      <c r="LW1118" s="69"/>
      <c r="LX1118" s="69"/>
      <c r="LY1118" s="69"/>
      <c r="LZ1118" s="69"/>
      <c r="MA1118" s="69"/>
      <c r="MB1118" s="69"/>
      <c r="MC1118" s="69"/>
      <c r="MD1118" s="69"/>
      <c r="ME1118" s="69"/>
      <c r="MF1118" s="69"/>
      <c r="MG1118" s="69"/>
      <c r="MH1118" s="69"/>
      <c r="MI1118" s="69"/>
      <c r="MJ1118" s="69"/>
      <c r="MK1118" s="69"/>
      <c r="ML1118" s="69"/>
      <c r="MM1118" s="69"/>
      <c r="MN1118" s="69"/>
      <c r="MO1118" s="69"/>
      <c r="MP1118" s="69"/>
      <c r="MQ1118" s="69"/>
      <c r="MR1118" s="69"/>
      <c r="MS1118" s="69"/>
      <c r="MT1118" s="69"/>
      <c r="MU1118" s="69"/>
      <c r="MV1118" s="69"/>
      <c r="MW1118" s="69"/>
      <c r="MX1118" s="69"/>
      <c r="MY1118" s="69"/>
      <c r="MZ1118" s="69"/>
      <c r="NA1118" s="69"/>
      <c r="NB1118" s="69"/>
      <c r="NC1118" s="69"/>
      <c r="ND1118" s="69"/>
      <c r="NE1118" s="69"/>
      <c r="NF1118" s="69"/>
      <c r="NG1118" s="69"/>
      <c r="NH1118" s="69"/>
      <c r="NI1118" s="69"/>
      <c r="NJ1118" s="69"/>
      <c r="NK1118" s="69"/>
      <c r="NL1118" s="69"/>
      <c r="NM1118" s="69"/>
      <c r="NN1118" s="69"/>
      <c r="NO1118" s="69"/>
      <c r="NP1118" s="69"/>
      <c r="NQ1118" s="69"/>
      <c r="NR1118" s="69"/>
      <c r="NS1118" s="69"/>
      <c r="NT1118" s="69"/>
      <c r="NU1118" s="69"/>
      <c r="NV1118" s="69"/>
      <c r="NW1118" s="69"/>
      <c r="NX1118" s="69"/>
      <c r="NY1118" s="69"/>
      <c r="NZ1118" s="69"/>
      <c r="OA1118" s="69"/>
      <c r="OB1118" s="69"/>
      <c r="OC1118" s="69"/>
      <c r="OD1118" s="69"/>
      <c r="OE1118" s="69"/>
      <c r="OF1118" s="69"/>
      <c r="OG1118" s="69"/>
      <c r="OH1118" s="69"/>
      <c r="OI1118" s="69"/>
      <c r="OJ1118" s="69"/>
      <c r="OK1118" s="69"/>
      <c r="OL1118" s="69"/>
      <c r="OM1118" s="69"/>
      <c r="ON1118" s="69"/>
      <c r="OO1118" s="69"/>
      <c r="OP1118" s="69"/>
      <c r="OQ1118" s="69"/>
      <c r="OR1118" s="69"/>
      <c r="OS1118" s="69"/>
      <c r="OT1118" s="69"/>
      <c r="OU1118" s="69"/>
      <c r="OV1118" s="69"/>
      <c r="OW1118" s="69"/>
      <c r="OX1118" s="69"/>
      <c r="OY1118" s="69"/>
      <c r="OZ1118" s="69"/>
      <c r="PA1118" s="69"/>
      <c r="PB1118" s="69"/>
      <c r="PC1118" s="69"/>
      <c r="PD1118" s="69"/>
      <c r="PE1118" s="69"/>
      <c r="PF1118" s="69"/>
      <c r="PG1118" s="69"/>
      <c r="PH1118" s="69"/>
      <c r="PI1118" s="69"/>
      <c r="PJ1118" s="69"/>
      <c r="PK1118" s="69"/>
      <c r="PL1118" s="69"/>
      <c r="PM1118" s="69"/>
      <c r="PN1118" s="69"/>
      <c r="PO1118" s="69"/>
      <c r="PP1118" s="69"/>
      <c r="PQ1118" s="69"/>
      <c r="PR1118" s="69"/>
      <c r="PS1118" s="69"/>
      <c r="PT1118" s="69"/>
      <c r="PU1118" s="69"/>
      <c r="PV1118" s="69"/>
      <c r="PW1118" s="69"/>
      <c r="PX1118" s="69"/>
      <c r="PY1118" s="69"/>
      <c r="PZ1118" s="69"/>
      <c r="QA1118" s="69"/>
      <c r="QB1118" s="69"/>
      <c r="QC1118" s="69"/>
      <c r="QD1118" s="69"/>
      <c r="QE1118" s="69"/>
      <c r="QF1118" s="69"/>
      <c r="QG1118" s="69"/>
      <c r="QH1118" s="69"/>
      <c r="QI1118" s="69"/>
      <c r="QJ1118" s="69"/>
      <c r="QK1118" s="69"/>
      <c r="QL1118" s="69"/>
      <c r="QM1118" s="69"/>
      <c r="QN1118" s="69"/>
      <c r="QO1118" s="69"/>
      <c r="QP1118" s="69"/>
      <c r="QQ1118" s="69"/>
      <c r="QR1118" s="69"/>
      <c r="QS1118" s="69"/>
      <c r="QT1118" s="69"/>
      <c r="QU1118" s="69"/>
      <c r="QV1118" s="69"/>
      <c r="QW1118" s="69"/>
      <c r="QX1118" s="69"/>
      <c r="QY1118" s="69"/>
      <c r="QZ1118" s="69"/>
      <c r="RA1118" s="69"/>
      <c r="RB1118" s="69"/>
      <c r="RC1118" s="69"/>
      <c r="RD1118" s="69"/>
      <c r="RE1118" s="69"/>
      <c r="RF1118" s="69"/>
      <c r="RG1118" s="69"/>
      <c r="RH1118" s="69"/>
      <c r="RI1118" s="69"/>
      <c r="RJ1118" s="69"/>
      <c r="RK1118" s="69"/>
      <c r="RL1118" s="69"/>
      <c r="RM1118" s="69"/>
      <c r="RN1118" s="69"/>
      <c r="RO1118" s="69"/>
      <c r="RP1118" s="69"/>
      <c r="RQ1118" s="69"/>
      <c r="RR1118" s="69"/>
      <c r="RS1118" s="69"/>
      <c r="RT1118" s="69"/>
      <c r="RU1118" s="69"/>
      <c r="RV1118" s="69"/>
      <c r="RW1118" s="69"/>
      <c r="RX1118" s="69"/>
      <c r="RY1118" s="69"/>
      <c r="RZ1118" s="69"/>
      <c r="SA1118" s="69"/>
      <c r="SB1118" s="69"/>
      <c r="SC1118" s="69"/>
      <c r="SD1118" s="69"/>
      <c r="SE1118" s="69"/>
      <c r="SF1118" s="69"/>
      <c r="SG1118" s="69"/>
      <c r="SH1118" s="69"/>
      <c r="SI1118" s="69"/>
      <c r="SJ1118" s="69"/>
      <c r="SK1118" s="69"/>
      <c r="SL1118" s="69"/>
      <c r="SM1118" s="69"/>
      <c r="SN1118" s="69"/>
      <c r="SO1118" s="69"/>
      <c r="SP1118" s="69"/>
      <c r="SQ1118" s="69"/>
      <c r="SR1118" s="69"/>
      <c r="SS1118" s="69"/>
      <c r="ST1118" s="69"/>
      <c r="SU1118" s="69"/>
      <c r="SV1118" s="69"/>
      <c r="SW1118" s="69"/>
      <c r="SX1118" s="69"/>
      <c r="SY1118" s="69"/>
      <c r="SZ1118" s="69"/>
      <c r="TA1118" s="69"/>
      <c r="TB1118" s="69"/>
      <c r="TC1118" s="69"/>
      <c r="TD1118" s="69"/>
      <c r="TE1118" s="69"/>
      <c r="TF1118" s="69"/>
      <c r="TG1118" s="69"/>
      <c r="TH1118" s="69"/>
      <c r="TI1118" s="69"/>
      <c r="TJ1118" s="69"/>
      <c r="TK1118" s="69"/>
      <c r="TL1118" s="69"/>
      <c r="TM1118" s="69"/>
      <c r="TN1118" s="69"/>
      <c r="TO1118" s="69"/>
      <c r="TP1118" s="69"/>
      <c r="TQ1118" s="69"/>
      <c r="TR1118" s="69"/>
      <c r="TS1118" s="69"/>
      <c r="TT1118" s="69"/>
      <c r="TU1118" s="69"/>
      <c r="TV1118" s="69"/>
      <c r="TW1118" s="69"/>
      <c r="TX1118" s="69"/>
      <c r="TY1118" s="69"/>
      <c r="TZ1118" s="69"/>
      <c r="UA1118" s="69"/>
      <c r="UB1118" s="69"/>
      <c r="UC1118" s="69"/>
      <c r="UD1118" s="69"/>
      <c r="UE1118" s="69"/>
      <c r="UF1118" s="69"/>
      <c r="UG1118" s="69"/>
      <c r="UH1118" s="69"/>
      <c r="UI1118" s="69"/>
      <c r="UJ1118" s="69"/>
      <c r="UK1118" s="69"/>
      <c r="UL1118" s="69"/>
      <c r="UM1118" s="69"/>
      <c r="UN1118" s="69"/>
      <c r="UO1118" s="69"/>
      <c r="UP1118" s="69"/>
      <c r="UQ1118" s="69"/>
      <c r="UR1118" s="69"/>
      <c r="US1118" s="69"/>
      <c r="UT1118" s="69"/>
      <c r="UU1118" s="69"/>
      <c r="UV1118" s="69"/>
      <c r="UW1118" s="69"/>
      <c r="UX1118" s="69"/>
      <c r="UY1118" s="69"/>
      <c r="UZ1118" s="69"/>
      <c r="VA1118" s="69"/>
      <c r="VB1118" s="69"/>
      <c r="VC1118" s="69"/>
      <c r="VD1118" s="69"/>
      <c r="VE1118" s="69"/>
      <c r="VF1118" s="69"/>
      <c r="VG1118" s="69"/>
      <c r="VH1118" s="69"/>
      <c r="VI1118" s="69"/>
      <c r="VJ1118" s="69"/>
      <c r="VK1118" s="69"/>
      <c r="VL1118" s="69"/>
      <c r="VM1118" s="69"/>
      <c r="VN1118" s="69"/>
      <c r="VO1118" s="69"/>
      <c r="VP1118" s="69"/>
      <c r="VQ1118" s="69"/>
      <c r="VR1118" s="69"/>
      <c r="VS1118" s="69"/>
      <c r="VT1118" s="69"/>
      <c r="VU1118" s="69"/>
      <c r="VV1118" s="69"/>
      <c r="VW1118" s="69"/>
      <c r="VX1118" s="69"/>
      <c r="VY1118" s="69"/>
      <c r="VZ1118" s="69"/>
      <c r="WA1118" s="69"/>
      <c r="WB1118" s="69"/>
      <c r="WC1118" s="69"/>
      <c r="WD1118" s="69"/>
      <c r="WE1118" s="69"/>
      <c r="WF1118" s="69"/>
      <c r="WG1118" s="69"/>
      <c r="WH1118" s="69"/>
      <c r="WI1118" s="69"/>
      <c r="WJ1118" s="69"/>
      <c r="WK1118" s="69"/>
      <c r="WL1118" s="69"/>
      <c r="WM1118" s="69"/>
      <c r="WN1118" s="69"/>
      <c r="WO1118" s="69"/>
      <c r="WP1118" s="69"/>
      <c r="WQ1118" s="69"/>
      <c r="WR1118" s="69"/>
      <c r="WS1118" s="69"/>
      <c r="WT1118" s="69"/>
      <c r="WU1118" s="69"/>
      <c r="WV1118" s="69"/>
      <c r="WW1118" s="69"/>
      <c r="WX1118" s="69"/>
      <c r="WY1118" s="69"/>
      <c r="WZ1118" s="69"/>
      <c r="XA1118" s="69"/>
      <c r="XB1118" s="69"/>
      <c r="XC1118" s="69"/>
      <c r="XD1118" s="69"/>
      <c r="XE1118" s="69"/>
      <c r="XF1118" s="69"/>
      <c r="XG1118" s="69"/>
      <c r="XH1118" s="69"/>
      <c r="XI1118" s="69"/>
      <c r="XJ1118" s="69"/>
      <c r="XK1118" s="69"/>
      <c r="XL1118" s="69"/>
      <c r="XM1118" s="69"/>
      <c r="XN1118" s="69"/>
      <c r="XO1118" s="69"/>
      <c r="XP1118" s="69"/>
      <c r="XQ1118" s="69"/>
      <c r="XR1118" s="69"/>
      <c r="XS1118" s="69"/>
      <c r="XT1118" s="69"/>
      <c r="XU1118" s="69"/>
      <c r="XV1118" s="69"/>
      <c r="XW1118" s="69"/>
      <c r="XX1118" s="69"/>
      <c r="XY1118" s="69"/>
      <c r="XZ1118" s="69"/>
      <c r="YA1118" s="69"/>
      <c r="YB1118" s="69"/>
      <c r="YC1118" s="69"/>
      <c r="YD1118" s="69"/>
      <c r="YE1118" s="69"/>
      <c r="YF1118" s="69"/>
      <c r="YG1118" s="69"/>
      <c r="YH1118" s="69"/>
      <c r="YI1118" s="69"/>
      <c r="YJ1118" s="69"/>
      <c r="YK1118" s="69"/>
      <c r="YL1118" s="69"/>
      <c r="YM1118" s="69"/>
      <c r="YN1118" s="69"/>
      <c r="YO1118" s="69"/>
      <c r="YP1118" s="69"/>
      <c r="YQ1118" s="69"/>
      <c r="YR1118" s="69"/>
      <c r="YS1118" s="69"/>
      <c r="YT1118" s="69"/>
      <c r="YU1118" s="69"/>
      <c r="YV1118" s="69"/>
      <c r="YW1118" s="69"/>
      <c r="YX1118" s="69"/>
      <c r="YY1118" s="69"/>
      <c r="YZ1118" s="69"/>
      <c r="ZA1118" s="69"/>
      <c r="ZB1118" s="69"/>
      <c r="ZC1118" s="69"/>
      <c r="ZD1118" s="69"/>
      <c r="ZE1118" s="69"/>
      <c r="ZF1118" s="69"/>
      <c r="ZG1118" s="69"/>
      <c r="ZH1118" s="69"/>
      <c r="ZI1118" s="69"/>
      <c r="ZJ1118" s="69"/>
      <c r="ZK1118" s="69"/>
      <c r="ZL1118" s="69"/>
      <c r="ZM1118" s="69"/>
      <c r="ZN1118" s="69"/>
      <c r="ZO1118" s="69"/>
      <c r="ZP1118" s="69"/>
      <c r="ZQ1118" s="69"/>
      <c r="ZR1118" s="69"/>
      <c r="ZS1118" s="69"/>
      <c r="ZT1118" s="69"/>
      <c r="ZU1118" s="69"/>
      <c r="ZV1118" s="69"/>
      <c r="ZW1118" s="69"/>
      <c r="ZX1118" s="69"/>
      <c r="ZY1118" s="69"/>
      <c r="ZZ1118" s="69"/>
      <c r="AAA1118" s="69"/>
      <c r="AAB1118" s="69"/>
      <c r="AAC1118" s="69"/>
      <c r="AAD1118" s="69"/>
      <c r="AAE1118" s="69"/>
      <c r="AAF1118" s="69"/>
      <c r="AAG1118" s="69"/>
      <c r="AAH1118" s="69"/>
      <c r="AAI1118" s="69"/>
      <c r="AAJ1118" s="69"/>
      <c r="AAK1118" s="69"/>
      <c r="AAL1118" s="69"/>
      <c r="AAM1118" s="69"/>
      <c r="AAN1118" s="69"/>
      <c r="AAO1118" s="69"/>
      <c r="AAP1118" s="69"/>
      <c r="AAQ1118" s="69"/>
      <c r="AAR1118" s="69"/>
      <c r="AAS1118" s="69"/>
      <c r="AAT1118" s="69"/>
      <c r="AAU1118" s="69"/>
      <c r="AAV1118" s="69"/>
      <c r="AAW1118" s="69"/>
      <c r="AAX1118" s="69"/>
      <c r="AAY1118" s="69"/>
      <c r="AAZ1118" s="69"/>
      <c r="ABA1118" s="69"/>
      <c r="ABB1118" s="69"/>
      <c r="ABC1118" s="69"/>
      <c r="ABD1118" s="69"/>
      <c r="ABE1118" s="69"/>
      <c r="ABF1118" s="69"/>
      <c r="ABG1118" s="69"/>
      <c r="ABH1118" s="69"/>
      <c r="ABI1118" s="69"/>
      <c r="ABJ1118" s="69"/>
      <c r="ABK1118" s="69"/>
      <c r="ABL1118" s="69"/>
      <c r="ABM1118" s="69"/>
      <c r="ABN1118" s="69"/>
      <c r="ABO1118" s="69"/>
      <c r="ABP1118" s="69"/>
      <c r="ABQ1118" s="69"/>
      <c r="ABR1118" s="69"/>
      <c r="ABS1118" s="69"/>
      <c r="ABT1118" s="69"/>
      <c r="ABU1118" s="69"/>
      <c r="ABV1118" s="69"/>
      <c r="ABW1118" s="69"/>
      <c r="ABX1118" s="69"/>
      <c r="ABY1118" s="69"/>
      <c r="ABZ1118" s="69"/>
      <c r="ACA1118" s="69"/>
      <c r="ACB1118" s="69"/>
      <c r="ACC1118" s="69"/>
      <c r="ACD1118" s="69"/>
      <c r="ACE1118" s="69"/>
      <c r="ACF1118" s="69"/>
      <c r="ACG1118" s="69"/>
      <c r="ACH1118" s="69"/>
      <c r="ACI1118" s="69"/>
      <c r="ACJ1118" s="69"/>
      <c r="ACK1118" s="69"/>
      <c r="ACL1118" s="69"/>
      <c r="ACM1118" s="69"/>
      <c r="ACN1118" s="69"/>
      <c r="ACO1118" s="69"/>
      <c r="ACP1118" s="69"/>
      <c r="ACQ1118" s="69"/>
      <c r="ACR1118" s="69"/>
      <c r="ACS1118" s="69"/>
      <c r="ACT1118" s="69"/>
      <c r="ACU1118" s="69"/>
      <c r="ACV1118" s="69"/>
      <c r="ACW1118" s="69"/>
      <c r="ACX1118" s="69"/>
      <c r="ACY1118" s="69"/>
      <c r="ACZ1118" s="69"/>
      <c r="ADA1118" s="69"/>
      <c r="ADB1118" s="69"/>
      <c r="ADC1118" s="69"/>
      <c r="ADD1118" s="69"/>
      <c r="ADE1118" s="69"/>
      <c r="ADF1118" s="69"/>
      <c r="ADG1118" s="69"/>
      <c r="ADH1118" s="69"/>
      <c r="ADI1118" s="69"/>
      <c r="ADJ1118" s="69"/>
      <c r="ADK1118" s="69"/>
      <c r="ADL1118" s="69"/>
      <c r="ADM1118" s="69"/>
      <c r="ADN1118" s="69"/>
      <c r="ADO1118" s="69"/>
      <c r="ADP1118" s="69"/>
      <c r="ADQ1118" s="69"/>
      <c r="ADR1118" s="69"/>
      <c r="ADS1118" s="69"/>
      <c r="ADT1118" s="69"/>
      <c r="ADU1118" s="69"/>
      <c r="ADV1118" s="69"/>
      <c r="ADW1118" s="69"/>
      <c r="ADX1118" s="69"/>
      <c r="ADY1118" s="69"/>
      <c r="ADZ1118" s="69"/>
      <c r="AEA1118" s="69"/>
      <c r="AEB1118" s="69"/>
      <c r="AEC1118" s="69"/>
      <c r="AED1118" s="69"/>
      <c r="AEE1118" s="69"/>
      <c r="AEF1118" s="69"/>
      <c r="AEG1118" s="69"/>
      <c r="AEH1118" s="69"/>
    </row>
    <row r="1119" spans="1:814" hidden="1" x14ac:dyDescent="0.25">
      <c r="B1119" s="5">
        <v>45449</v>
      </c>
      <c r="C1119" t="s">
        <v>63</v>
      </c>
      <c r="D1119" t="s">
        <v>0</v>
      </c>
      <c r="E1119" t="s">
        <v>66</v>
      </c>
      <c r="F1119" s="4" t="s">
        <v>139</v>
      </c>
      <c r="G1119" t="s">
        <v>140</v>
      </c>
      <c r="H1119" s="4" t="s">
        <v>141</v>
      </c>
      <c r="I1119" s="4" t="s">
        <v>516</v>
      </c>
      <c r="J1119" s="8">
        <v>20</v>
      </c>
      <c r="K1119" s="29">
        <v>51750</v>
      </c>
      <c r="L1119" s="35">
        <f t="shared" si="68"/>
        <v>1035000</v>
      </c>
      <c r="M1119" s="104" t="s">
        <v>529</v>
      </c>
      <c r="N1119" t="s">
        <v>514</v>
      </c>
      <c r="O1119"/>
      <c r="IS1119" t="s">
        <v>506</v>
      </c>
    </row>
    <row r="1120" spans="1:814" hidden="1" x14ac:dyDescent="0.25">
      <c r="B1120" s="5">
        <v>45449</v>
      </c>
      <c r="C1120" t="s">
        <v>103</v>
      </c>
      <c r="D1120" t="s">
        <v>0</v>
      </c>
      <c r="E1120" t="s">
        <v>14</v>
      </c>
      <c r="F1120" s="4" t="s">
        <v>25</v>
      </c>
      <c r="G1120" t="s">
        <v>26</v>
      </c>
      <c r="H1120" s="4" t="s">
        <v>27</v>
      </c>
      <c r="I1120" s="4" t="s">
        <v>490</v>
      </c>
      <c r="J1120" s="8">
        <v>-6</v>
      </c>
      <c r="K1120" s="79">
        <v>14.583333333333334</v>
      </c>
      <c r="L1120" s="85">
        <f t="shared" si="68"/>
        <v>-87.5</v>
      </c>
      <c r="M1120" s="104" t="s">
        <v>527</v>
      </c>
      <c r="O1120" s="54">
        <v>20240087</v>
      </c>
      <c r="P1120" t="s">
        <v>243</v>
      </c>
    </row>
    <row r="1121" spans="2:16" hidden="1" x14ac:dyDescent="0.25">
      <c r="B1121" s="5">
        <v>45449</v>
      </c>
      <c r="C1121" t="s">
        <v>103</v>
      </c>
      <c r="D1121" t="s">
        <v>0</v>
      </c>
      <c r="E1121" t="s">
        <v>14</v>
      </c>
      <c r="F1121" s="4" t="s">
        <v>46</v>
      </c>
      <c r="G1121" t="s">
        <v>532</v>
      </c>
      <c r="H1121" s="4" t="s">
        <v>146</v>
      </c>
      <c r="I1121" s="4" t="s">
        <v>483</v>
      </c>
      <c r="J1121" s="8">
        <v>-6</v>
      </c>
      <c r="K1121" s="29">
        <v>73331</v>
      </c>
      <c r="L1121" s="35">
        <f t="shared" si="68"/>
        <v>-439986</v>
      </c>
      <c r="M1121" s="104" t="s">
        <v>529</v>
      </c>
      <c r="O1121" s="54">
        <v>20240087</v>
      </c>
      <c r="P1121" t="s">
        <v>243</v>
      </c>
    </row>
    <row r="1122" spans="2:16" hidden="1" x14ac:dyDescent="0.25">
      <c r="B1122" s="5">
        <v>45449</v>
      </c>
      <c r="C1122" t="s">
        <v>103</v>
      </c>
      <c r="D1122" t="s">
        <v>0</v>
      </c>
      <c r="E1122" t="s">
        <v>14</v>
      </c>
      <c r="F1122" s="4" t="s">
        <v>54</v>
      </c>
      <c r="G1122" t="s">
        <v>55</v>
      </c>
      <c r="H1122" s="4" t="s">
        <v>56</v>
      </c>
      <c r="I1122" s="4" t="s">
        <v>488</v>
      </c>
      <c r="J1122" s="8">
        <v>-6</v>
      </c>
      <c r="K1122" s="79">
        <v>18.75</v>
      </c>
      <c r="L1122" s="35">
        <f t="shared" si="68"/>
        <v>-112.5</v>
      </c>
      <c r="M1122" s="104" t="s">
        <v>527</v>
      </c>
      <c r="O1122" s="54">
        <v>20240087</v>
      </c>
      <c r="P1122" t="s">
        <v>243</v>
      </c>
    </row>
    <row r="1123" spans="2:16" hidden="1" x14ac:dyDescent="0.25">
      <c r="B1123" s="5">
        <v>45449</v>
      </c>
      <c r="C1123" t="s">
        <v>103</v>
      </c>
      <c r="D1123" t="s">
        <v>0</v>
      </c>
      <c r="E1123" t="s">
        <v>14</v>
      </c>
      <c r="F1123" s="4" t="s">
        <v>58</v>
      </c>
      <c r="G1123" t="s">
        <v>59</v>
      </c>
      <c r="H1123" s="4" t="s">
        <v>60</v>
      </c>
      <c r="I1123" s="4" t="s">
        <v>341</v>
      </c>
      <c r="J1123" s="8">
        <v>-3</v>
      </c>
      <c r="K1123" s="29">
        <v>75398.578723404251</v>
      </c>
      <c r="L1123" s="35">
        <f t="shared" si="68"/>
        <v>-226195.73617021274</v>
      </c>
      <c r="M1123" s="104" t="s">
        <v>529</v>
      </c>
      <c r="O1123" s="54">
        <v>20240087</v>
      </c>
      <c r="P1123" t="s">
        <v>243</v>
      </c>
    </row>
    <row r="1124" spans="2:16" hidden="1" x14ac:dyDescent="0.25">
      <c r="B1124" s="5">
        <v>45449</v>
      </c>
      <c r="C1124" t="s">
        <v>103</v>
      </c>
      <c r="D1124" t="s">
        <v>0</v>
      </c>
      <c r="E1124" t="s">
        <v>66</v>
      </c>
      <c r="F1124" s="4" t="s">
        <v>86</v>
      </c>
      <c r="G1124" t="s">
        <v>87</v>
      </c>
      <c r="H1124" s="4" t="s">
        <v>50</v>
      </c>
      <c r="I1124" s="4" t="s">
        <v>446</v>
      </c>
      <c r="J1124" s="8">
        <v>-4</v>
      </c>
      <c r="K1124" s="29">
        <v>51750</v>
      </c>
      <c r="L1124" s="35">
        <f t="shared" si="68"/>
        <v>-207000</v>
      </c>
      <c r="M1124" s="104" t="s">
        <v>529</v>
      </c>
      <c r="O1124" s="54">
        <v>20240087</v>
      </c>
      <c r="P1124" t="s">
        <v>243</v>
      </c>
    </row>
    <row r="1125" spans="2:16" hidden="1" x14ac:dyDescent="0.25">
      <c r="B1125" s="5">
        <v>45449</v>
      </c>
      <c r="C1125" t="s">
        <v>103</v>
      </c>
      <c r="D1125" t="s">
        <v>0</v>
      </c>
      <c r="E1125" t="s">
        <v>66</v>
      </c>
      <c r="F1125" s="4" t="s">
        <v>78</v>
      </c>
      <c r="G1125" t="s">
        <v>79</v>
      </c>
      <c r="H1125" s="4" t="s">
        <v>80</v>
      </c>
      <c r="I1125" s="4" t="s">
        <v>508</v>
      </c>
      <c r="J1125" s="8">
        <v>-15</v>
      </c>
      <c r="K1125" s="29">
        <v>51750</v>
      </c>
      <c r="L1125" s="17">
        <f t="shared" si="68"/>
        <v>-776250</v>
      </c>
      <c r="M1125" s="102" t="s">
        <v>529</v>
      </c>
      <c r="O1125" s="54">
        <v>20240087</v>
      </c>
      <c r="P1125" t="s">
        <v>243</v>
      </c>
    </row>
    <row r="1126" spans="2:16" hidden="1" x14ac:dyDescent="0.25">
      <c r="B1126" s="5">
        <v>45449</v>
      </c>
      <c r="C1126" t="s">
        <v>103</v>
      </c>
      <c r="D1126" t="s">
        <v>4</v>
      </c>
      <c r="E1126" t="s">
        <v>66</v>
      </c>
      <c r="F1126" s="4" t="s">
        <v>102</v>
      </c>
      <c r="G1126" t="s">
        <v>101</v>
      </c>
      <c r="H1126" s="4" t="s">
        <v>107</v>
      </c>
      <c r="I1126" s="4" t="s">
        <v>138</v>
      </c>
      <c r="J1126" s="8">
        <v>-3</v>
      </c>
      <c r="K1126" s="29">
        <v>102340</v>
      </c>
      <c r="L1126" s="35">
        <f t="shared" si="68"/>
        <v>-307020</v>
      </c>
      <c r="M1126" s="104" t="s">
        <v>529</v>
      </c>
      <c r="O1126" s="54">
        <v>20240087</v>
      </c>
      <c r="P1126" t="s">
        <v>243</v>
      </c>
    </row>
    <row r="1127" spans="2:16" hidden="1" x14ac:dyDescent="0.25">
      <c r="B1127" s="5">
        <v>45449</v>
      </c>
      <c r="C1127" t="s">
        <v>63</v>
      </c>
      <c r="D1127" t="s">
        <v>0</v>
      </c>
      <c r="E1127" t="s">
        <v>66</v>
      </c>
      <c r="F1127" s="4" t="s">
        <v>139</v>
      </c>
      <c r="G1127" t="s">
        <v>140</v>
      </c>
      <c r="H1127" s="4" t="s">
        <v>141</v>
      </c>
      <c r="I1127" s="4" t="s">
        <v>517</v>
      </c>
      <c r="J1127" s="8">
        <v>19</v>
      </c>
      <c r="K1127" s="29">
        <v>51750</v>
      </c>
      <c r="L1127" s="148">
        <f t="shared" si="68"/>
        <v>983250</v>
      </c>
      <c r="M1127" s="149" t="s">
        <v>529</v>
      </c>
      <c r="N1127" t="s">
        <v>514</v>
      </c>
      <c r="O1127"/>
    </row>
    <row r="1128" spans="2:16" hidden="1" x14ac:dyDescent="0.25">
      <c r="B1128" s="5">
        <v>45449</v>
      </c>
      <c r="C1128" t="s">
        <v>103</v>
      </c>
      <c r="D1128" t="s">
        <v>0</v>
      </c>
      <c r="E1128" t="s">
        <v>14</v>
      </c>
      <c r="F1128" s="4" t="s">
        <v>25</v>
      </c>
      <c r="G1128" t="s">
        <v>26</v>
      </c>
      <c r="H1128" s="4" t="s">
        <v>27</v>
      </c>
      <c r="I1128" s="4" t="s">
        <v>490</v>
      </c>
      <c r="J1128" s="8">
        <v>-14</v>
      </c>
      <c r="K1128" s="79">
        <v>14.583333333333334</v>
      </c>
      <c r="L1128" s="85">
        <f>+J1128*K1128</f>
        <v>-204.16666666666669</v>
      </c>
      <c r="M1128" s="104" t="s">
        <v>527</v>
      </c>
      <c r="O1128" s="54">
        <v>20240088</v>
      </c>
      <c r="P1128" t="s">
        <v>282</v>
      </c>
    </row>
    <row r="1129" spans="2:16" hidden="1" x14ac:dyDescent="0.25">
      <c r="B1129" s="5">
        <v>45449</v>
      </c>
      <c r="C1129" t="s">
        <v>103</v>
      </c>
      <c r="D1129" t="s">
        <v>0</v>
      </c>
      <c r="E1129" t="s">
        <v>14</v>
      </c>
      <c r="F1129" s="4" t="s">
        <v>35</v>
      </c>
      <c r="G1129" t="s">
        <v>36</v>
      </c>
      <c r="H1129" s="4" t="s">
        <v>37</v>
      </c>
      <c r="I1129" s="4" t="s">
        <v>492</v>
      </c>
      <c r="J1129" s="8">
        <v>-4</v>
      </c>
      <c r="K1129" s="79">
        <v>14.583333333333334</v>
      </c>
      <c r="L1129" s="83">
        <f>+J1129*K1129</f>
        <v>-58.333333333333336</v>
      </c>
      <c r="M1129" s="104" t="s">
        <v>527</v>
      </c>
      <c r="O1129" s="54">
        <v>20240088</v>
      </c>
      <c r="P1129" t="s">
        <v>282</v>
      </c>
    </row>
    <row r="1130" spans="2:16" hidden="1" x14ac:dyDescent="0.25">
      <c r="B1130" s="5">
        <v>45449</v>
      </c>
      <c r="C1130" t="s">
        <v>103</v>
      </c>
      <c r="D1130" t="s">
        <v>0</v>
      </c>
      <c r="E1130" t="s">
        <v>14</v>
      </c>
      <c r="F1130" s="4" t="s">
        <v>39</v>
      </c>
      <c r="G1130" t="s">
        <v>40</v>
      </c>
      <c r="H1130" s="4" t="s">
        <v>41</v>
      </c>
      <c r="I1130" s="4" t="s">
        <v>312</v>
      </c>
      <c r="J1130" s="8">
        <v>-15</v>
      </c>
      <c r="K1130" s="29">
        <v>69875.829545454544</v>
      </c>
      <c r="L1130" s="35">
        <f>+J1130*K1130</f>
        <v>-1048137.4431818181</v>
      </c>
      <c r="M1130" s="104" t="s">
        <v>529</v>
      </c>
      <c r="O1130" s="54">
        <v>20240088</v>
      </c>
      <c r="P1130" t="s">
        <v>282</v>
      </c>
    </row>
    <row r="1131" spans="2:16" hidden="1" x14ac:dyDescent="0.25">
      <c r="B1131" s="5">
        <v>45449</v>
      </c>
      <c r="C1131" t="s">
        <v>103</v>
      </c>
      <c r="D1131" t="s">
        <v>0</v>
      </c>
      <c r="E1131" t="s">
        <v>14</v>
      </c>
      <c r="F1131" s="4" t="s">
        <v>42</v>
      </c>
      <c r="G1131" t="s">
        <v>43</v>
      </c>
      <c r="H1131" s="4" t="s">
        <v>44</v>
      </c>
      <c r="I1131" s="4" t="s">
        <v>484</v>
      </c>
      <c r="J1131" s="8">
        <v>-5</v>
      </c>
      <c r="K1131" s="79">
        <v>14.583333333333334</v>
      </c>
      <c r="L1131" s="83">
        <f>+J1131*K1131</f>
        <v>-72.916666666666671</v>
      </c>
      <c r="M1131" s="104" t="s">
        <v>527</v>
      </c>
      <c r="O1131" s="54">
        <v>20240088</v>
      </c>
      <c r="P1131" t="s">
        <v>282</v>
      </c>
    </row>
    <row r="1132" spans="2:16" hidden="1" x14ac:dyDescent="0.25">
      <c r="B1132" s="5">
        <v>45449</v>
      </c>
      <c r="C1132" t="s">
        <v>103</v>
      </c>
      <c r="D1132" t="s">
        <v>0</v>
      </c>
      <c r="E1132" t="s">
        <v>14</v>
      </c>
      <c r="F1132" s="4" t="s">
        <v>48</v>
      </c>
      <c r="G1132" t="s">
        <v>49</v>
      </c>
      <c r="H1132" s="4" t="s">
        <v>50</v>
      </c>
      <c r="I1132" s="4" t="s">
        <v>487</v>
      </c>
      <c r="J1132" s="8">
        <v>-13</v>
      </c>
      <c r="K1132" s="79">
        <v>14.583333333333334</v>
      </c>
      <c r="L1132" s="83">
        <f t="shared" si="68"/>
        <v>-189.58333333333334</v>
      </c>
      <c r="M1132" s="104" t="s">
        <v>527</v>
      </c>
      <c r="O1132" s="54">
        <v>20240088</v>
      </c>
      <c r="P1132" t="s">
        <v>282</v>
      </c>
    </row>
    <row r="1133" spans="2:16" hidden="1" x14ac:dyDescent="0.25">
      <c r="B1133" s="5">
        <v>45449</v>
      </c>
      <c r="C1133" t="s">
        <v>103</v>
      </c>
      <c r="D1133" t="s">
        <v>0</v>
      </c>
      <c r="E1133" t="s">
        <v>14</v>
      </c>
      <c r="F1133" s="4" t="s">
        <v>54</v>
      </c>
      <c r="G1133" t="s">
        <v>55</v>
      </c>
      <c r="H1133" s="4" t="s">
        <v>56</v>
      </c>
      <c r="I1133" s="4" t="s">
        <v>405</v>
      </c>
      <c r="J1133" s="8">
        <v>-6</v>
      </c>
      <c r="K1133" s="79">
        <v>18.345205479452055</v>
      </c>
      <c r="L1133" s="35">
        <f t="shared" si="68"/>
        <v>-110.07123287671233</v>
      </c>
      <c r="M1133" s="104" t="s">
        <v>527</v>
      </c>
      <c r="O1133" s="54">
        <v>20240088</v>
      </c>
      <c r="P1133" t="s">
        <v>282</v>
      </c>
    </row>
    <row r="1134" spans="2:16" hidden="1" x14ac:dyDescent="0.25">
      <c r="B1134" s="5">
        <v>45449</v>
      </c>
      <c r="C1134" t="s">
        <v>103</v>
      </c>
      <c r="D1134" t="s">
        <v>0</v>
      </c>
      <c r="E1134" t="s">
        <v>14</v>
      </c>
      <c r="F1134" s="4" t="s">
        <v>54</v>
      </c>
      <c r="G1134" t="s">
        <v>55</v>
      </c>
      <c r="H1134" s="4" t="s">
        <v>56</v>
      </c>
      <c r="I1134" s="4" t="s">
        <v>488</v>
      </c>
      <c r="J1134" s="8">
        <v>-11</v>
      </c>
      <c r="K1134" s="79">
        <v>18.75</v>
      </c>
      <c r="L1134" s="35">
        <f t="shared" ref="L1134:L1163" si="69">+J1134*K1134</f>
        <v>-206.25</v>
      </c>
      <c r="M1134" s="104" t="s">
        <v>527</v>
      </c>
      <c r="O1134" s="54">
        <v>20240088</v>
      </c>
      <c r="P1134" t="s">
        <v>282</v>
      </c>
    </row>
    <row r="1135" spans="2:16" hidden="1" x14ac:dyDescent="0.25">
      <c r="B1135" s="5">
        <v>45449</v>
      </c>
      <c r="C1135" t="s">
        <v>103</v>
      </c>
      <c r="D1135" t="s">
        <v>0</v>
      </c>
      <c r="E1135" t="s">
        <v>14</v>
      </c>
      <c r="F1135" s="4" t="s">
        <v>58</v>
      </c>
      <c r="G1135" t="s">
        <v>59</v>
      </c>
      <c r="H1135" s="4" t="s">
        <v>60</v>
      </c>
      <c r="I1135" s="4" t="s">
        <v>341</v>
      </c>
      <c r="J1135" s="8">
        <v>-9</v>
      </c>
      <c r="K1135" s="29">
        <v>75398.578723404251</v>
      </c>
      <c r="L1135" s="35">
        <f t="shared" si="69"/>
        <v>-678587.20851063821</v>
      </c>
      <c r="M1135" s="104" t="s">
        <v>529</v>
      </c>
      <c r="O1135" s="54">
        <v>20240088</v>
      </c>
      <c r="P1135" t="s">
        <v>282</v>
      </c>
    </row>
    <row r="1136" spans="2:16" hidden="1" x14ac:dyDescent="0.25">
      <c r="B1136" s="5">
        <v>45449</v>
      </c>
      <c r="C1136" t="s">
        <v>103</v>
      </c>
      <c r="D1136" t="s">
        <v>0</v>
      </c>
      <c r="E1136" t="s">
        <v>66</v>
      </c>
      <c r="F1136" s="4" t="s">
        <v>71</v>
      </c>
      <c r="G1136" t="s">
        <v>72</v>
      </c>
      <c r="H1136" s="4" t="s">
        <v>27</v>
      </c>
      <c r="I1136" s="4" t="s">
        <v>219</v>
      </c>
      <c r="J1136" s="8">
        <v>-1</v>
      </c>
      <c r="K1136" s="29">
        <v>51750</v>
      </c>
      <c r="L1136" s="35">
        <f t="shared" si="69"/>
        <v>-51750</v>
      </c>
      <c r="M1136" s="104" t="s">
        <v>529</v>
      </c>
      <c r="O1136" s="54">
        <v>20240088</v>
      </c>
      <c r="P1136" t="s">
        <v>282</v>
      </c>
    </row>
    <row r="1137" spans="1:814" hidden="1" x14ac:dyDescent="0.25">
      <c r="B1137" s="5">
        <v>45449</v>
      </c>
      <c r="C1137" t="s">
        <v>103</v>
      </c>
      <c r="D1137" t="s">
        <v>0</v>
      </c>
      <c r="E1137" t="s">
        <v>66</v>
      </c>
      <c r="F1137" s="4" t="s">
        <v>71</v>
      </c>
      <c r="G1137" t="s">
        <v>72</v>
      </c>
      <c r="H1137" s="4" t="s">
        <v>27</v>
      </c>
      <c r="I1137" s="4" t="s">
        <v>376</v>
      </c>
      <c r="J1137" s="8">
        <v>-5</v>
      </c>
      <c r="K1137" s="29">
        <v>51750</v>
      </c>
      <c r="L1137" s="35">
        <f t="shared" si="69"/>
        <v>-258750</v>
      </c>
      <c r="M1137" s="104" t="s">
        <v>529</v>
      </c>
      <c r="O1137" s="54">
        <v>20240088</v>
      </c>
      <c r="P1137" t="s">
        <v>282</v>
      </c>
    </row>
    <row r="1138" spans="1:814" hidden="1" x14ac:dyDescent="0.25">
      <c r="B1138" s="5">
        <v>45449</v>
      </c>
      <c r="C1138" t="s">
        <v>103</v>
      </c>
      <c r="D1138" t="s">
        <v>0</v>
      </c>
      <c r="E1138" t="s">
        <v>66</v>
      </c>
      <c r="F1138" s="4" t="s">
        <v>139</v>
      </c>
      <c r="G1138" t="s">
        <v>140</v>
      </c>
      <c r="H1138" s="4" t="s">
        <v>41</v>
      </c>
      <c r="I1138" s="4" t="s">
        <v>522</v>
      </c>
      <c r="J1138" s="8">
        <v>-2</v>
      </c>
      <c r="K1138" s="29">
        <v>51750</v>
      </c>
      <c r="L1138" s="35">
        <f>+J1138*K1138</f>
        <v>-103500</v>
      </c>
      <c r="M1138" s="104" t="s">
        <v>529</v>
      </c>
      <c r="O1138" s="54">
        <v>20240088</v>
      </c>
      <c r="P1138" t="s">
        <v>282</v>
      </c>
    </row>
    <row r="1139" spans="1:814" hidden="1" x14ac:dyDescent="0.25">
      <c r="B1139" s="5">
        <v>45449</v>
      </c>
      <c r="C1139" t="s">
        <v>103</v>
      </c>
      <c r="D1139" t="s">
        <v>0</v>
      </c>
      <c r="E1139" t="s">
        <v>66</v>
      </c>
      <c r="F1139" s="4" t="s">
        <v>75</v>
      </c>
      <c r="G1139" t="s">
        <v>76</v>
      </c>
      <c r="H1139" s="4" t="s">
        <v>37</v>
      </c>
      <c r="I1139" s="4" t="s">
        <v>379</v>
      </c>
      <c r="J1139" s="8">
        <v>-6</v>
      </c>
      <c r="K1139" s="29">
        <v>51750</v>
      </c>
      <c r="L1139" s="35">
        <f t="shared" si="69"/>
        <v>-310500</v>
      </c>
      <c r="M1139" s="104" t="s">
        <v>529</v>
      </c>
      <c r="O1139" s="54">
        <v>20240088</v>
      </c>
      <c r="P1139" t="s">
        <v>282</v>
      </c>
    </row>
    <row r="1140" spans="1:814" hidden="1" x14ac:dyDescent="0.25">
      <c r="B1140" s="5">
        <v>45449</v>
      </c>
      <c r="C1140" t="s">
        <v>103</v>
      </c>
      <c r="D1140" t="s">
        <v>0</v>
      </c>
      <c r="E1140" t="s">
        <v>66</v>
      </c>
      <c r="F1140" s="4" t="s">
        <v>86</v>
      </c>
      <c r="G1140" t="s">
        <v>87</v>
      </c>
      <c r="H1140" s="4" t="s">
        <v>50</v>
      </c>
      <c r="I1140" s="4" t="s">
        <v>446</v>
      </c>
      <c r="J1140" s="8">
        <v>-16</v>
      </c>
      <c r="K1140" s="29">
        <v>51750</v>
      </c>
      <c r="L1140" s="35">
        <f>+J1140*K1140</f>
        <v>-828000</v>
      </c>
      <c r="M1140" s="104" t="s">
        <v>529</v>
      </c>
      <c r="O1140" s="54">
        <v>20240088</v>
      </c>
      <c r="P1140" t="s">
        <v>282</v>
      </c>
    </row>
    <row r="1141" spans="1:814" hidden="1" x14ac:dyDescent="0.25">
      <c r="B1141" s="5">
        <v>45449</v>
      </c>
      <c r="C1141" t="s">
        <v>63</v>
      </c>
      <c r="D1141" t="s">
        <v>0</v>
      </c>
      <c r="E1141" t="s">
        <v>66</v>
      </c>
      <c r="F1141" s="4" t="s">
        <v>139</v>
      </c>
      <c r="G1141" t="s">
        <v>140</v>
      </c>
      <c r="H1141" s="4" t="s">
        <v>141</v>
      </c>
      <c r="I1141" s="4" t="s">
        <v>518</v>
      </c>
      <c r="J1141" s="8">
        <v>41</v>
      </c>
      <c r="K1141" s="29">
        <v>51750</v>
      </c>
      <c r="L1141" s="35">
        <f t="shared" si="69"/>
        <v>2121750</v>
      </c>
      <c r="M1141" s="104" t="s">
        <v>529</v>
      </c>
      <c r="N1141" t="s">
        <v>514</v>
      </c>
      <c r="O1141"/>
      <c r="IT1141" t="s">
        <v>506</v>
      </c>
    </row>
    <row r="1142" spans="1:814" hidden="1" x14ac:dyDescent="0.25">
      <c r="B1142" s="5">
        <v>45449</v>
      </c>
      <c r="C1142" t="s">
        <v>103</v>
      </c>
      <c r="D1142" t="s">
        <v>0</v>
      </c>
      <c r="E1142" t="s">
        <v>14</v>
      </c>
      <c r="F1142" s="4" t="s">
        <v>35</v>
      </c>
      <c r="G1142" t="s">
        <v>36</v>
      </c>
      <c r="H1142" s="4" t="s">
        <v>37</v>
      </c>
      <c r="I1142" s="4" t="s">
        <v>509</v>
      </c>
      <c r="J1142" s="8">
        <v>-9</v>
      </c>
      <c r="K1142" s="79">
        <v>14.583333333333334</v>
      </c>
      <c r="L1142" s="83">
        <f t="shared" si="69"/>
        <v>-131.25</v>
      </c>
      <c r="M1142" s="104" t="s">
        <v>527</v>
      </c>
      <c r="O1142" s="54">
        <v>20240089</v>
      </c>
      <c r="P1142" t="s">
        <v>413</v>
      </c>
    </row>
    <row r="1143" spans="1:814" hidden="1" x14ac:dyDescent="0.25">
      <c r="B1143" s="5">
        <v>45449</v>
      </c>
      <c r="C1143" t="s">
        <v>103</v>
      </c>
      <c r="D1143" t="s">
        <v>0</v>
      </c>
      <c r="E1143" t="s">
        <v>14</v>
      </c>
      <c r="F1143" s="4" t="s">
        <v>48</v>
      </c>
      <c r="G1143" t="s">
        <v>49</v>
      </c>
      <c r="H1143" s="4" t="s">
        <v>50</v>
      </c>
      <c r="I1143" s="4" t="s">
        <v>338</v>
      </c>
      <c r="J1143" s="8">
        <v>-3</v>
      </c>
      <c r="K1143" s="29">
        <v>69131</v>
      </c>
      <c r="L1143" s="35">
        <f t="shared" si="69"/>
        <v>-207393</v>
      </c>
      <c r="M1143" s="104" t="s">
        <v>529</v>
      </c>
      <c r="O1143" s="54">
        <v>20240089</v>
      </c>
      <c r="P1143" t="s">
        <v>413</v>
      </c>
    </row>
    <row r="1144" spans="1:814" hidden="1" x14ac:dyDescent="0.25">
      <c r="B1144" s="5">
        <v>45449</v>
      </c>
      <c r="C1144" t="s">
        <v>103</v>
      </c>
      <c r="D1144" t="s">
        <v>0</v>
      </c>
      <c r="E1144" t="s">
        <v>66</v>
      </c>
      <c r="F1144" s="4" t="s">
        <v>75</v>
      </c>
      <c r="G1144" t="s">
        <v>76</v>
      </c>
      <c r="H1144" s="4" t="s">
        <v>37</v>
      </c>
      <c r="I1144" s="4" t="s">
        <v>445</v>
      </c>
      <c r="J1144" s="8">
        <v>-3</v>
      </c>
      <c r="K1144" s="29">
        <v>51750</v>
      </c>
      <c r="L1144" s="35">
        <f t="shared" si="69"/>
        <v>-155250</v>
      </c>
      <c r="M1144" s="104" t="s">
        <v>529</v>
      </c>
      <c r="O1144" s="54">
        <v>20240089</v>
      </c>
      <c r="P1144" t="s">
        <v>413</v>
      </c>
    </row>
    <row r="1145" spans="1:814" hidden="1" x14ac:dyDescent="0.25">
      <c r="B1145" s="5">
        <v>45449</v>
      </c>
      <c r="C1145" t="s">
        <v>103</v>
      </c>
      <c r="D1145" t="s">
        <v>0</v>
      </c>
      <c r="E1145" t="s">
        <v>14</v>
      </c>
      <c r="F1145" s="4" t="s">
        <v>42</v>
      </c>
      <c r="G1145" t="s">
        <v>43</v>
      </c>
      <c r="H1145" s="4" t="s">
        <v>44</v>
      </c>
      <c r="I1145" s="4" t="s">
        <v>484</v>
      </c>
      <c r="J1145" s="8">
        <v>-25</v>
      </c>
      <c r="K1145" s="79">
        <v>14.694879832810868</v>
      </c>
      <c r="L1145" s="83">
        <f t="shared" si="69"/>
        <v>-367.37199582027171</v>
      </c>
      <c r="M1145" s="104" t="s">
        <v>527</v>
      </c>
      <c r="O1145" s="54">
        <v>20240089</v>
      </c>
      <c r="P1145" t="s">
        <v>413</v>
      </c>
    </row>
    <row r="1146" spans="1:814" x14ac:dyDescent="0.25">
      <c r="B1146" s="5">
        <v>45449</v>
      </c>
      <c r="C1146" t="s">
        <v>103</v>
      </c>
      <c r="D1146" t="s">
        <v>0</v>
      </c>
      <c r="E1146" t="s">
        <v>66</v>
      </c>
      <c r="F1146" s="4" t="s">
        <v>82</v>
      </c>
      <c r="G1146" t="s">
        <v>83</v>
      </c>
      <c r="H1146" s="4" t="s">
        <v>84</v>
      </c>
      <c r="I1146" s="4" t="s">
        <v>299</v>
      </c>
      <c r="J1146" s="8">
        <v>-5</v>
      </c>
      <c r="K1146" s="29">
        <v>51750</v>
      </c>
      <c r="L1146" s="35">
        <f t="shared" si="69"/>
        <v>-258750</v>
      </c>
      <c r="M1146" s="104" t="s">
        <v>529</v>
      </c>
      <c r="O1146" s="54">
        <v>20240089</v>
      </c>
      <c r="P1146" t="s">
        <v>413</v>
      </c>
    </row>
    <row r="1147" spans="1:814" hidden="1" x14ac:dyDescent="0.25">
      <c r="B1147" s="5">
        <v>45454</v>
      </c>
      <c r="C1147" t="s">
        <v>479</v>
      </c>
      <c r="D1147" t="s">
        <v>0</v>
      </c>
      <c r="E1147" t="s">
        <v>66</v>
      </c>
      <c r="F1147" s="4" t="s">
        <v>247</v>
      </c>
      <c r="G1147" t="s">
        <v>354</v>
      </c>
      <c r="H1147" s="4" t="s">
        <v>265</v>
      </c>
      <c r="I1147" s="4" t="s">
        <v>361</v>
      </c>
      <c r="J1147" s="8">
        <v>-2</v>
      </c>
      <c r="K1147" s="29">
        <f>67500*0.9</f>
        <v>60750</v>
      </c>
      <c r="L1147" s="17">
        <f t="shared" si="69"/>
        <v>-121500</v>
      </c>
      <c r="M1147" s="102" t="s">
        <v>529</v>
      </c>
      <c r="O1147"/>
      <c r="Q1147" t="s">
        <v>505</v>
      </c>
    </row>
    <row r="1148" spans="1:814" hidden="1" x14ac:dyDescent="0.25">
      <c r="A1148" s="69"/>
      <c r="B1148" s="68">
        <v>45455</v>
      </c>
      <c r="C1148" s="69" t="s">
        <v>63</v>
      </c>
      <c r="D1148" s="69" t="s">
        <v>0</v>
      </c>
      <c r="E1148" s="69" t="s">
        <v>66</v>
      </c>
      <c r="F1148" s="70" t="s">
        <v>78</v>
      </c>
      <c r="G1148" s="69" t="s">
        <v>79</v>
      </c>
      <c r="H1148" s="70" t="s">
        <v>80</v>
      </c>
      <c r="I1148" s="154" t="s">
        <v>510</v>
      </c>
      <c r="J1148" s="157">
        <v>260</v>
      </c>
      <c r="K1148" s="72">
        <f>57500*0.9</f>
        <v>51750</v>
      </c>
      <c r="L1148" s="73">
        <f t="shared" si="69"/>
        <v>13455000</v>
      </c>
      <c r="M1148" s="107" t="s">
        <v>529</v>
      </c>
      <c r="N1148" s="69" t="s">
        <v>511</v>
      </c>
      <c r="O1148" s="69"/>
      <c r="P1148" s="69"/>
      <c r="Q1148" s="69"/>
      <c r="R1148" s="69"/>
      <c r="S1148" s="69"/>
      <c r="T1148" s="69"/>
      <c r="U1148" s="69"/>
      <c r="V1148" s="69"/>
      <c r="W1148" s="69"/>
      <c r="X1148" s="69"/>
      <c r="Y1148" s="69"/>
      <c r="Z1148" s="69"/>
      <c r="AA1148" s="69"/>
      <c r="AB1148" s="69"/>
      <c r="AC1148" s="69"/>
      <c r="AD1148" s="69"/>
      <c r="AE1148" s="69"/>
      <c r="AF1148" s="69"/>
      <c r="AG1148" s="69"/>
      <c r="AH1148" s="69"/>
      <c r="AI1148" s="69"/>
      <c r="AJ1148" s="69"/>
      <c r="AK1148" s="69"/>
      <c r="AL1148" s="69"/>
      <c r="AM1148" s="69"/>
      <c r="AN1148" s="69"/>
      <c r="AO1148" s="69"/>
      <c r="AP1148" s="69"/>
      <c r="AQ1148" s="69"/>
      <c r="AR1148" s="69"/>
      <c r="AS1148" s="69"/>
      <c r="AT1148" s="69"/>
      <c r="AU1148" s="69"/>
      <c r="AV1148" s="69"/>
      <c r="AW1148" s="69"/>
      <c r="AX1148" s="69"/>
      <c r="AY1148" s="69"/>
      <c r="AZ1148" s="69"/>
      <c r="BA1148" s="69"/>
      <c r="BB1148" s="69"/>
      <c r="BC1148" s="69"/>
      <c r="BD1148" s="69"/>
      <c r="BE1148" s="69"/>
      <c r="BF1148" s="69"/>
      <c r="BG1148" s="69"/>
      <c r="BH1148" s="69"/>
      <c r="BI1148" s="69"/>
      <c r="BJ1148" s="69"/>
      <c r="BK1148" s="69"/>
      <c r="BL1148" s="69"/>
      <c r="BM1148" s="69"/>
      <c r="BN1148" s="69"/>
      <c r="BO1148" s="69"/>
      <c r="BP1148" s="69"/>
      <c r="BQ1148" s="69"/>
      <c r="BR1148" s="69"/>
      <c r="BS1148" s="69"/>
      <c r="BT1148" s="69"/>
      <c r="BU1148" s="69"/>
      <c r="BV1148" s="69"/>
      <c r="BW1148" s="69"/>
      <c r="BX1148" s="69"/>
      <c r="BY1148" s="69"/>
      <c r="BZ1148" s="69"/>
      <c r="CA1148" s="69"/>
      <c r="CB1148" s="69"/>
      <c r="CC1148" s="69"/>
      <c r="CD1148" s="69"/>
      <c r="CE1148" s="69"/>
      <c r="CF1148" s="69"/>
      <c r="CG1148" s="69"/>
      <c r="CH1148" s="69"/>
      <c r="CI1148" s="69"/>
      <c r="CJ1148" s="69"/>
      <c r="CK1148" s="69"/>
      <c r="CL1148" s="69"/>
      <c r="CM1148" s="69"/>
      <c r="CN1148" s="69"/>
      <c r="CO1148" s="69"/>
      <c r="CP1148" s="69"/>
      <c r="CQ1148" s="69"/>
      <c r="CR1148" s="69"/>
      <c r="CS1148" s="69"/>
      <c r="CT1148" s="69"/>
      <c r="CU1148" s="69"/>
      <c r="CV1148" s="69"/>
      <c r="CW1148" s="69"/>
      <c r="CX1148" s="69"/>
      <c r="CY1148" s="69"/>
      <c r="CZ1148" s="69"/>
      <c r="DA1148" s="69"/>
      <c r="DB1148" s="69"/>
      <c r="DC1148" s="69"/>
      <c r="DD1148" s="69"/>
      <c r="DE1148" s="69"/>
      <c r="DF1148" s="69"/>
      <c r="DG1148" s="69"/>
      <c r="DH1148" s="69"/>
      <c r="DI1148" s="69"/>
      <c r="DJ1148" s="69"/>
      <c r="DK1148" s="69"/>
      <c r="DL1148" s="69"/>
      <c r="DM1148" s="69"/>
      <c r="DN1148" s="69"/>
      <c r="DO1148" s="69"/>
      <c r="DP1148" s="69"/>
      <c r="DQ1148" s="69"/>
      <c r="DR1148" s="69"/>
      <c r="DS1148" s="69"/>
      <c r="DT1148" s="69"/>
      <c r="DU1148" s="69"/>
      <c r="DV1148" s="69"/>
      <c r="DW1148" s="69"/>
      <c r="DX1148" s="69"/>
      <c r="DY1148" s="69"/>
      <c r="DZ1148" s="69"/>
      <c r="EA1148" s="69"/>
      <c r="EB1148" s="69"/>
      <c r="EC1148" s="69"/>
      <c r="ED1148" s="69"/>
      <c r="EE1148" s="69"/>
      <c r="EF1148" s="69"/>
      <c r="EG1148" s="69"/>
      <c r="EH1148" s="69"/>
      <c r="EI1148" s="69"/>
      <c r="EJ1148" s="69"/>
      <c r="EK1148" s="69"/>
      <c r="EL1148" s="69"/>
      <c r="EM1148" s="69"/>
      <c r="EN1148" s="69"/>
      <c r="EO1148" s="69"/>
      <c r="EP1148" s="69"/>
      <c r="EQ1148" s="69"/>
      <c r="ER1148" s="69"/>
      <c r="ES1148" s="69"/>
      <c r="ET1148" s="69"/>
      <c r="EU1148" s="69"/>
      <c r="EV1148" s="69"/>
      <c r="EW1148" s="69"/>
      <c r="EX1148" s="69"/>
      <c r="EY1148" s="69"/>
      <c r="EZ1148" s="69"/>
      <c r="FA1148" s="69"/>
      <c r="FB1148" s="69"/>
      <c r="FC1148" s="69"/>
      <c r="FD1148" s="69"/>
      <c r="FE1148" s="69"/>
      <c r="FF1148" s="69"/>
      <c r="FG1148" s="69"/>
      <c r="FH1148" s="69"/>
      <c r="FI1148" s="69"/>
      <c r="FJ1148" s="69"/>
      <c r="FK1148" s="69"/>
      <c r="FL1148" s="69"/>
      <c r="FM1148" s="69"/>
      <c r="FN1148" s="69"/>
      <c r="FO1148" s="69"/>
      <c r="FP1148" s="69"/>
      <c r="FQ1148" s="69"/>
      <c r="FR1148" s="69"/>
      <c r="FS1148" s="69"/>
      <c r="FT1148" s="69"/>
      <c r="FU1148" s="69"/>
      <c r="FV1148" s="69"/>
      <c r="FW1148" s="69"/>
      <c r="FX1148" s="69"/>
      <c r="FY1148" s="69"/>
      <c r="FZ1148" s="69"/>
      <c r="GA1148" s="69"/>
      <c r="GB1148" s="69"/>
      <c r="GC1148" s="69"/>
      <c r="GD1148" s="69"/>
      <c r="GE1148" s="69"/>
      <c r="GF1148" s="69"/>
      <c r="GG1148" s="69"/>
      <c r="GH1148" s="69"/>
      <c r="GI1148" s="69"/>
      <c r="GJ1148" s="69"/>
      <c r="GK1148" s="69"/>
      <c r="GL1148" s="69"/>
      <c r="GM1148" s="69"/>
      <c r="GN1148" s="69"/>
      <c r="GO1148" s="69"/>
      <c r="GP1148" s="69"/>
      <c r="GQ1148" s="69"/>
      <c r="GR1148" s="69"/>
      <c r="GS1148" s="69"/>
      <c r="GT1148" s="69"/>
      <c r="GU1148" s="69"/>
      <c r="GV1148" s="69"/>
      <c r="GW1148" s="69"/>
      <c r="GX1148" s="69"/>
      <c r="GY1148" s="69"/>
      <c r="GZ1148" s="69"/>
      <c r="HA1148" s="69"/>
      <c r="HB1148" s="69"/>
      <c r="HC1148" s="69"/>
      <c r="HD1148" s="69"/>
      <c r="HE1148" s="69"/>
      <c r="HF1148" s="69"/>
      <c r="HG1148" s="69"/>
      <c r="HH1148" s="69"/>
      <c r="HI1148" s="69"/>
      <c r="HJ1148" s="69"/>
      <c r="HK1148" s="69"/>
      <c r="HL1148" s="69"/>
      <c r="HM1148" s="69"/>
      <c r="HN1148" s="69"/>
      <c r="HO1148" s="69"/>
      <c r="HP1148" s="69"/>
      <c r="HQ1148" s="69"/>
      <c r="HR1148" s="69"/>
      <c r="HS1148" s="69"/>
      <c r="HT1148" s="69"/>
      <c r="HU1148" s="69"/>
      <c r="HV1148" s="69"/>
      <c r="HW1148" s="69"/>
      <c r="HX1148" s="69"/>
      <c r="HY1148" s="69"/>
      <c r="HZ1148" s="69"/>
      <c r="IA1148" s="69"/>
      <c r="IB1148" s="69"/>
      <c r="IC1148" s="69"/>
      <c r="ID1148" s="69"/>
      <c r="IE1148" s="69"/>
      <c r="IF1148" s="69"/>
      <c r="IG1148" s="69"/>
      <c r="IH1148" s="69"/>
      <c r="II1148" s="69"/>
      <c r="IJ1148" s="69"/>
      <c r="IK1148" s="69"/>
      <c r="IL1148" s="69"/>
      <c r="IM1148" s="69"/>
      <c r="IN1148" s="69"/>
      <c r="IO1148" s="69"/>
      <c r="IP1148" s="69"/>
      <c r="IQ1148" s="69" t="s">
        <v>506</v>
      </c>
      <c r="IR1148" s="69"/>
      <c r="IS1148" s="69"/>
      <c r="IT1148" s="69"/>
      <c r="IU1148" s="69"/>
      <c r="IV1148" s="69"/>
      <c r="IW1148" s="69"/>
      <c r="IX1148" s="69"/>
      <c r="IY1148" s="69"/>
      <c r="IZ1148" s="69"/>
      <c r="JA1148" s="69"/>
      <c r="JB1148" s="69"/>
      <c r="JC1148" s="69"/>
      <c r="JD1148" s="69"/>
      <c r="JE1148" s="69"/>
      <c r="JF1148" s="69"/>
      <c r="JG1148" s="69"/>
      <c r="JH1148" s="69"/>
      <c r="JI1148" s="69"/>
      <c r="JJ1148" s="69"/>
      <c r="JK1148" s="69"/>
      <c r="JL1148" s="69"/>
      <c r="JM1148" s="69"/>
      <c r="JN1148" s="69"/>
      <c r="JO1148" s="69"/>
      <c r="JP1148" s="69"/>
      <c r="JQ1148" s="69"/>
      <c r="JR1148" s="69"/>
      <c r="JS1148" s="69"/>
      <c r="JT1148" s="69"/>
      <c r="JU1148" s="69"/>
      <c r="JV1148" s="69"/>
      <c r="JW1148" s="69"/>
      <c r="JX1148" s="69"/>
      <c r="JY1148" s="69"/>
      <c r="JZ1148" s="69"/>
      <c r="KA1148" s="69"/>
      <c r="KB1148" s="69"/>
      <c r="KC1148" s="69"/>
      <c r="KD1148" s="69"/>
      <c r="KE1148" s="69"/>
      <c r="KF1148" s="69"/>
      <c r="KG1148" s="69"/>
      <c r="KH1148" s="69"/>
      <c r="KI1148" s="69"/>
      <c r="KJ1148" s="69"/>
      <c r="KK1148" s="69"/>
      <c r="KL1148" s="69"/>
      <c r="KM1148" s="69"/>
      <c r="KN1148" s="69"/>
      <c r="KO1148" s="69"/>
      <c r="KP1148" s="69"/>
      <c r="KQ1148" s="69"/>
      <c r="KR1148" s="69"/>
      <c r="KS1148" s="69"/>
      <c r="KT1148" s="69"/>
      <c r="KU1148" s="69"/>
      <c r="KV1148" s="69"/>
      <c r="KW1148" s="69"/>
      <c r="KX1148" s="69"/>
      <c r="KY1148" s="69"/>
      <c r="KZ1148" s="69"/>
      <c r="LA1148" s="69"/>
      <c r="LB1148" s="69"/>
      <c r="LC1148" s="69"/>
      <c r="LD1148" s="69"/>
      <c r="LE1148" s="69"/>
      <c r="LF1148" s="69"/>
      <c r="LG1148" s="69"/>
      <c r="LH1148" s="69"/>
      <c r="LI1148" s="69"/>
      <c r="LJ1148" s="69"/>
      <c r="LK1148" s="69"/>
      <c r="LL1148" s="69"/>
      <c r="LM1148" s="69"/>
      <c r="LN1148" s="69"/>
      <c r="LO1148" s="69"/>
      <c r="LP1148" s="69"/>
      <c r="LQ1148" s="69"/>
      <c r="LR1148" s="69"/>
      <c r="LS1148" s="69"/>
      <c r="LT1148" s="69"/>
      <c r="LU1148" s="69"/>
      <c r="LV1148" s="69"/>
      <c r="LW1148" s="69"/>
      <c r="LX1148" s="69"/>
      <c r="LY1148" s="69"/>
      <c r="LZ1148" s="69"/>
      <c r="MA1148" s="69"/>
      <c r="MB1148" s="69"/>
      <c r="MC1148" s="69"/>
      <c r="MD1148" s="69"/>
      <c r="ME1148" s="69"/>
      <c r="MF1148" s="69"/>
      <c r="MG1148" s="69"/>
      <c r="MH1148" s="69"/>
      <c r="MI1148" s="69"/>
      <c r="MJ1148" s="69"/>
      <c r="MK1148" s="69"/>
      <c r="ML1148" s="69"/>
      <c r="MM1148" s="69"/>
      <c r="MN1148" s="69"/>
      <c r="MO1148" s="69"/>
      <c r="MP1148" s="69"/>
      <c r="MQ1148" s="69"/>
      <c r="MR1148" s="69"/>
      <c r="MS1148" s="69"/>
      <c r="MT1148" s="69"/>
      <c r="MU1148" s="69"/>
      <c r="MV1148" s="69"/>
      <c r="MW1148" s="69"/>
      <c r="MX1148" s="69"/>
      <c r="MY1148" s="69"/>
      <c r="MZ1148" s="69"/>
      <c r="NA1148" s="69"/>
      <c r="NB1148" s="69"/>
      <c r="NC1148" s="69"/>
      <c r="ND1148" s="69"/>
      <c r="NE1148" s="69"/>
      <c r="NF1148" s="69"/>
      <c r="NG1148" s="69"/>
      <c r="NH1148" s="69"/>
      <c r="NI1148" s="69"/>
      <c r="NJ1148" s="69"/>
      <c r="NK1148" s="69"/>
      <c r="NL1148" s="69"/>
      <c r="NM1148" s="69"/>
      <c r="NN1148" s="69"/>
      <c r="NO1148" s="69"/>
      <c r="NP1148" s="69"/>
      <c r="NQ1148" s="69"/>
      <c r="NR1148" s="69"/>
      <c r="NS1148" s="69"/>
      <c r="NT1148" s="69"/>
      <c r="NU1148" s="69"/>
      <c r="NV1148" s="69"/>
      <c r="NW1148" s="69"/>
      <c r="NX1148" s="69"/>
      <c r="NY1148" s="69"/>
      <c r="NZ1148" s="69"/>
      <c r="OA1148" s="69"/>
      <c r="OB1148" s="69"/>
      <c r="OC1148" s="69"/>
      <c r="OD1148" s="69"/>
      <c r="OE1148" s="69"/>
      <c r="OF1148" s="69"/>
      <c r="OG1148" s="69"/>
      <c r="OH1148" s="69"/>
      <c r="OI1148" s="69"/>
      <c r="OJ1148" s="69"/>
      <c r="OK1148" s="69"/>
      <c r="OL1148" s="69"/>
      <c r="OM1148" s="69"/>
      <c r="ON1148" s="69"/>
      <c r="OO1148" s="69"/>
      <c r="OP1148" s="69"/>
      <c r="OQ1148" s="69"/>
      <c r="OR1148" s="69"/>
      <c r="OS1148" s="69"/>
      <c r="OT1148" s="69"/>
      <c r="OU1148" s="69"/>
      <c r="OV1148" s="69"/>
      <c r="OW1148" s="69"/>
      <c r="OX1148" s="69"/>
      <c r="OY1148" s="69"/>
      <c r="OZ1148" s="69"/>
      <c r="PA1148" s="69"/>
      <c r="PB1148" s="69"/>
      <c r="PC1148" s="69"/>
      <c r="PD1148" s="69"/>
      <c r="PE1148" s="69"/>
      <c r="PF1148" s="69"/>
      <c r="PG1148" s="69"/>
      <c r="PH1148" s="69"/>
      <c r="PI1148" s="69"/>
      <c r="PJ1148" s="69"/>
      <c r="PK1148" s="69"/>
      <c r="PL1148" s="69"/>
      <c r="PM1148" s="69"/>
      <c r="PN1148" s="69"/>
      <c r="PO1148" s="69"/>
      <c r="PP1148" s="69"/>
      <c r="PQ1148" s="69"/>
      <c r="PR1148" s="69"/>
      <c r="PS1148" s="69"/>
      <c r="PT1148" s="69"/>
      <c r="PU1148" s="69"/>
      <c r="PV1148" s="69"/>
      <c r="PW1148" s="69"/>
      <c r="PX1148" s="69"/>
      <c r="PY1148" s="69"/>
      <c r="PZ1148" s="69"/>
      <c r="QA1148" s="69"/>
      <c r="QB1148" s="69"/>
      <c r="QC1148" s="69"/>
      <c r="QD1148" s="69"/>
      <c r="QE1148" s="69"/>
      <c r="QF1148" s="69"/>
      <c r="QG1148" s="69"/>
      <c r="QH1148" s="69"/>
      <c r="QI1148" s="69"/>
      <c r="QJ1148" s="69"/>
      <c r="QK1148" s="69"/>
      <c r="QL1148" s="69"/>
      <c r="QM1148" s="69"/>
      <c r="QN1148" s="69"/>
      <c r="QO1148" s="69"/>
      <c r="QP1148" s="69"/>
      <c r="QQ1148" s="69"/>
      <c r="QR1148" s="69"/>
      <c r="QS1148" s="69"/>
      <c r="QT1148" s="69"/>
      <c r="QU1148" s="69"/>
      <c r="QV1148" s="69"/>
      <c r="QW1148" s="69"/>
      <c r="QX1148" s="69"/>
      <c r="QY1148" s="69"/>
      <c r="QZ1148" s="69"/>
      <c r="RA1148" s="69"/>
      <c r="RB1148" s="69"/>
      <c r="RC1148" s="69"/>
      <c r="RD1148" s="69"/>
      <c r="RE1148" s="69"/>
      <c r="RF1148" s="69"/>
      <c r="RG1148" s="69"/>
      <c r="RH1148" s="69"/>
      <c r="RI1148" s="69"/>
      <c r="RJ1148" s="69"/>
      <c r="RK1148" s="69"/>
      <c r="RL1148" s="69"/>
      <c r="RM1148" s="69"/>
      <c r="RN1148" s="69"/>
      <c r="RO1148" s="69"/>
      <c r="RP1148" s="69"/>
      <c r="RQ1148" s="69"/>
      <c r="RR1148" s="69"/>
      <c r="RS1148" s="69"/>
      <c r="RT1148" s="69"/>
      <c r="RU1148" s="69"/>
      <c r="RV1148" s="69"/>
      <c r="RW1148" s="69"/>
      <c r="RX1148" s="69"/>
      <c r="RY1148" s="69"/>
      <c r="RZ1148" s="69"/>
      <c r="SA1148" s="69"/>
      <c r="SB1148" s="69"/>
      <c r="SC1148" s="69"/>
      <c r="SD1148" s="69"/>
      <c r="SE1148" s="69"/>
      <c r="SF1148" s="69"/>
      <c r="SG1148" s="69"/>
      <c r="SH1148" s="69"/>
      <c r="SI1148" s="69"/>
      <c r="SJ1148" s="69"/>
      <c r="SK1148" s="69"/>
      <c r="SL1148" s="69"/>
      <c r="SM1148" s="69"/>
      <c r="SN1148" s="69"/>
      <c r="SO1148" s="69"/>
      <c r="SP1148" s="69"/>
      <c r="SQ1148" s="69"/>
      <c r="SR1148" s="69"/>
      <c r="SS1148" s="69"/>
      <c r="ST1148" s="69"/>
      <c r="SU1148" s="69"/>
      <c r="SV1148" s="69"/>
      <c r="SW1148" s="69"/>
      <c r="SX1148" s="69"/>
      <c r="SY1148" s="69"/>
      <c r="SZ1148" s="69"/>
      <c r="TA1148" s="69"/>
      <c r="TB1148" s="69"/>
      <c r="TC1148" s="69"/>
      <c r="TD1148" s="69"/>
      <c r="TE1148" s="69"/>
      <c r="TF1148" s="69"/>
      <c r="TG1148" s="69"/>
      <c r="TH1148" s="69"/>
      <c r="TI1148" s="69"/>
      <c r="TJ1148" s="69"/>
      <c r="TK1148" s="69"/>
      <c r="TL1148" s="69"/>
      <c r="TM1148" s="69"/>
      <c r="TN1148" s="69"/>
      <c r="TO1148" s="69"/>
      <c r="TP1148" s="69"/>
      <c r="TQ1148" s="69"/>
      <c r="TR1148" s="69"/>
      <c r="TS1148" s="69"/>
      <c r="TT1148" s="69"/>
      <c r="TU1148" s="69"/>
      <c r="TV1148" s="69"/>
      <c r="TW1148" s="69"/>
      <c r="TX1148" s="69"/>
      <c r="TY1148" s="69"/>
      <c r="TZ1148" s="69"/>
      <c r="UA1148" s="69"/>
      <c r="UB1148" s="69"/>
      <c r="UC1148" s="69"/>
      <c r="UD1148" s="69"/>
      <c r="UE1148" s="69"/>
      <c r="UF1148" s="69"/>
      <c r="UG1148" s="69"/>
      <c r="UH1148" s="69"/>
      <c r="UI1148" s="69"/>
      <c r="UJ1148" s="69"/>
      <c r="UK1148" s="69"/>
      <c r="UL1148" s="69"/>
      <c r="UM1148" s="69"/>
      <c r="UN1148" s="69"/>
      <c r="UO1148" s="69"/>
      <c r="UP1148" s="69"/>
      <c r="UQ1148" s="69"/>
      <c r="UR1148" s="69"/>
      <c r="US1148" s="69"/>
      <c r="UT1148" s="69"/>
      <c r="UU1148" s="69"/>
      <c r="UV1148" s="69"/>
      <c r="UW1148" s="69"/>
      <c r="UX1148" s="69"/>
      <c r="UY1148" s="69"/>
      <c r="UZ1148" s="69"/>
      <c r="VA1148" s="69"/>
      <c r="VB1148" s="69"/>
      <c r="VC1148" s="69"/>
      <c r="VD1148" s="69"/>
      <c r="VE1148" s="69"/>
      <c r="VF1148" s="69"/>
      <c r="VG1148" s="69"/>
      <c r="VH1148" s="69"/>
      <c r="VI1148" s="69"/>
      <c r="VJ1148" s="69"/>
      <c r="VK1148" s="69"/>
      <c r="VL1148" s="69"/>
      <c r="VM1148" s="69"/>
      <c r="VN1148" s="69"/>
      <c r="VO1148" s="69"/>
      <c r="VP1148" s="69"/>
      <c r="VQ1148" s="69"/>
      <c r="VR1148" s="69"/>
      <c r="VS1148" s="69"/>
      <c r="VT1148" s="69"/>
      <c r="VU1148" s="69"/>
      <c r="VV1148" s="69"/>
      <c r="VW1148" s="69"/>
      <c r="VX1148" s="69"/>
      <c r="VY1148" s="69"/>
      <c r="VZ1148" s="69"/>
      <c r="WA1148" s="69"/>
      <c r="WB1148" s="69"/>
      <c r="WC1148" s="69"/>
      <c r="WD1148" s="69"/>
      <c r="WE1148" s="69"/>
      <c r="WF1148" s="69"/>
      <c r="WG1148" s="69"/>
      <c r="WH1148" s="69"/>
      <c r="WI1148" s="69"/>
      <c r="WJ1148" s="69"/>
      <c r="WK1148" s="69"/>
      <c r="WL1148" s="69"/>
      <c r="WM1148" s="69"/>
      <c r="WN1148" s="69"/>
      <c r="WO1148" s="69"/>
      <c r="WP1148" s="69"/>
      <c r="WQ1148" s="69"/>
      <c r="WR1148" s="69"/>
      <c r="WS1148" s="69"/>
      <c r="WT1148" s="69"/>
      <c r="WU1148" s="69"/>
      <c r="WV1148" s="69"/>
      <c r="WW1148" s="69"/>
      <c r="WX1148" s="69"/>
      <c r="WY1148" s="69"/>
      <c r="WZ1148" s="69"/>
      <c r="XA1148" s="69"/>
      <c r="XB1148" s="69"/>
      <c r="XC1148" s="69"/>
      <c r="XD1148" s="69"/>
      <c r="XE1148" s="69"/>
      <c r="XF1148" s="69"/>
      <c r="XG1148" s="69"/>
      <c r="XH1148" s="69"/>
      <c r="XI1148" s="69"/>
      <c r="XJ1148" s="69"/>
      <c r="XK1148" s="69"/>
      <c r="XL1148" s="69"/>
      <c r="XM1148" s="69"/>
      <c r="XN1148" s="69"/>
      <c r="XO1148" s="69"/>
      <c r="XP1148" s="69"/>
      <c r="XQ1148" s="69"/>
      <c r="XR1148" s="69"/>
      <c r="XS1148" s="69"/>
      <c r="XT1148" s="69"/>
      <c r="XU1148" s="69"/>
      <c r="XV1148" s="69"/>
      <c r="XW1148" s="69"/>
      <c r="XX1148" s="69"/>
      <c r="XY1148" s="69"/>
      <c r="XZ1148" s="69"/>
      <c r="YA1148" s="69"/>
      <c r="YB1148" s="69"/>
      <c r="YC1148" s="69"/>
      <c r="YD1148" s="69"/>
      <c r="YE1148" s="69"/>
      <c r="YF1148" s="69"/>
      <c r="YG1148" s="69"/>
      <c r="YH1148" s="69"/>
      <c r="YI1148" s="69"/>
      <c r="YJ1148" s="69"/>
      <c r="YK1148" s="69"/>
      <c r="YL1148" s="69"/>
      <c r="YM1148" s="69"/>
      <c r="YN1148" s="69"/>
      <c r="YO1148" s="69"/>
      <c r="YP1148" s="69"/>
      <c r="YQ1148" s="69"/>
      <c r="YR1148" s="69"/>
      <c r="YS1148" s="69"/>
      <c r="YT1148" s="69"/>
      <c r="YU1148" s="69"/>
      <c r="YV1148" s="69"/>
      <c r="YW1148" s="69"/>
      <c r="YX1148" s="69"/>
      <c r="YY1148" s="69"/>
      <c r="YZ1148" s="69"/>
      <c r="ZA1148" s="69"/>
      <c r="ZB1148" s="69"/>
      <c r="ZC1148" s="69"/>
      <c r="ZD1148" s="69"/>
      <c r="ZE1148" s="69"/>
      <c r="ZF1148" s="69"/>
      <c r="ZG1148" s="69"/>
      <c r="ZH1148" s="69"/>
      <c r="ZI1148" s="69"/>
      <c r="ZJ1148" s="69"/>
      <c r="ZK1148" s="69"/>
      <c r="ZL1148" s="69"/>
      <c r="ZM1148" s="69"/>
      <c r="ZN1148" s="69"/>
      <c r="ZO1148" s="69"/>
      <c r="ZP1148" s="69"/>
      <c r="ZQ1148" s="69"/>
      <c r="ZR1148" s="69"/>
      <c r="ZS1148" s="69"/>
      <c r="ZT1148" s="69"/>
      <c r="ZU1148" s="69"/>
      <c r="ZV1148" s="69"/>
      <c r="ZW1148" s="69"/>
      <c r="ZX1148" s="69"/>
      <c r="ZY1148" s="69"/>
      <c r="ZZ1148" s="69"/>
      <c r="AAA1148" s="69"/>
      <c r="AAB1148" s="69"/>
      <c r="AAC1148" s="69"/>
      <c r="AAD1148" s="69"/>
      <c r="AAE1148" s="69"/>
      <c r="AAF1148" s="69"/>
      <c r="AAG1148" s="69"/>
      <c r="AAH1148" s="69"/>
      <c r="AAI1148" s="69"/>
      <c r="AAJ1148" s="69"/>
      <c r="AAK1148" s="69"/>
      <c r="AAL1148" s="69"/>
      <c r="AAM1148" s="69"/>
      <c r="AAN1148" s="69"/>
      <c r="AAO1148" s="69"/>
      <c r="AAP1148" s="69"/>
      <c r="AAQ1148" s="69"/>
      <c r="AAR1148" s="69"/>
      <c r="AAS1148" s="69"/>
      <c r="AAT1148" s="69"/>
      <c r="AAU1148" s="69"/>
      <c r="AAV1148" s="69"/>
      <c r="AAW1148" s="69"/>
      <c r="AAX1148" s="69"/>
      <c r="AAY1148" s="69"/>
      <c r="AAZ1148" s="69"/>
      <c r="ABA1148" s="69"/>
      <c r="ABB1148" s="69"/>
      <c r="ABC1148" s="69"/>
      <c r="ABD1148" s="69"/>
      <c r="ABE1148" s="69"/>
      <c r="ABF1148" s="69"/>
      <c r="ABG1148" s="69"/>
      <c r="ABH1148" s="69"/>
      <c r="ABI1148" s="69"/>
      <c r="ABJ1148" s="69"/>
      <c r="ABK1148" s="69"/>
      <c r="ABL1148" s="69"/>
      <c r="ABM1148" s="69"/>
      <c r="ABN1148" s="69"/>
      <c r="ABO1148" s="69"/>
      <c r="ABP1148" s="69"/>
      <c r="ABQ1148" s="69"/>
      <c r="ABR1148" s="69"/>
      <c r="ABS1148" s="69"/>
      <c r="ABT1148" s="69"/>
      <c r="ABU1148" s="69"/>
      <c r="ABV1148" s="69"/>
      <c r="ABW1148" s="69"/>
      <c r="ABX1148" s="69"/>
      <c r="ABY1148" s="69"/>
      <c r="ABZ1148" s="69"/>
      <c r="ACA1148" s="69"/>
      <c r="ACB1148" s="69"/>
      <c r="ACC1148" s="69"/>
      <c r="ACD1148" s="69"/>
      <c r="ACE1148" s="69"/>
      <c r="ACF1148" s="69"/>
      <c r="ACG1148" s="69"/>
      <c r="ACH1148" s="69"/>
      <c r="ACI1148" s="69"/>
      <c r="ACJ1148" s="69"/>
      <c r="ACK1148" s="69"/>
      <c r="ACL1148" s="69"/>
      <c r="ACM1148" s="69"/>
      <c r="ACN1148" s="69"/>
      <c r="ACO1148" s="69"/>
      <c r="ACP1148" s="69"/>
      <c r="ACQ1148" s="69"/>
      <c r="ACR1148" s="69"/>
      <c r="ACS1148" s="69"/>
      <c r="ACT1148" s="69"/>
      <c r="ACU1148" s="69"/>
      <c r="ACV1148" s="69"/>
      <c r="ACW1148" s="69"/>
      <c r="ACX1148" s="69"/>
      <c r="ACY1148" s="69"/>
      <c r="ACZ1148" s="69"/>
      <c r="ADA1148" s="69"/>
      <c r="ADB1148" s="69"/>
      <c r="ADC1148" s="69"/>
      <c r="ADD1148" s="69"/>
      <c r="ADE1148" s="69"/>
      <c r="ADF1148" s="69"/>
      <c r="ADG1148" s="69"/>
      <c r="ADH1148" s="69"/>
      <c r="ADI1148" s="69"/>
      <c r="ADJ1148" s="69"/>
      <c r="ADK1148" s="69"/>
      <c r="ADL1148" s="69"/>
      <c r="ADM1148" s="69"/>
      <c r="ADN1148" s="69"/>
      <c r="ADO1148" s="69"/>
      <c r="ADP1148" s="69"/>
      <c r="ADQ1148" s="69"/>
      <c r="ADR1148" s="69"/>
      <c r="ADS1148" s="69"/>
      <c r="ADT1148" s="69"/>
      <c r="ADU1148" s="69"/>
      <c r="ADV1148" s="69"/>
      <c r="ADW1148" s="69"/>
      <c r="ADX1148" s="69"/>
      <c r="ADY1148" s="69"/>
      <c r="ADZ1148" s="69"/>
      <c r="AEA1148" s="69"/>
      <c r="AEB1148" s="69"/>
      <c r="AEC1148" s="69"/>
      <c r="AED1148" s="69"/>
      <c r="AEE1148" s="69"/>
      <c r="AEF1148" s="69"/>
      <c r="AEG1148" s="69"/>
      <c r="AEH1148" s="69"/>
    </row>
    <row r="1149" spans="1:814" s="69" customFormat="1" hidden="1" x14ac:dyDescent="0.25">
      <c r="B1149" s="68">
        <v>45455</v>
      </c>
      <c r="C1149" s="69" t="s">
        <v>63</v>
      </c>
      <c r="D1149" s="69" t="s">
        <v>0</v>
      </c>
      <c r="E1149" s="69" t="s">
        <v>66</v>
      </c>
      <c r="F1149" s="70" t="s">
        <v>86</v>
      </c>
      <c r="G1149" s="69" t="s">
        <v>87</v>
      </c>
      <c r="H1149" s="70" t="s">
        <v>50</v>
      </c>
      <c r="I1149" s="154" t="s">
        <v>512</v>
      </c>
      <c r="J1149" s="157">
        <v>60</v>
      </c>
      <c r="K1149" s="72">
        <f>57500*0.9</f>
        <v>51750</v>
      </c>
      <c r="L1149" s="73">
        <f t="shared" si="69"/>
        <v>3105000</v>
      </c>
      <c r="M1149" s="107" t="s">
        <v>529</v>
      </c>
      <c r="N1149" s="69" t="s">
        <v>511</v>
      </c>
    </row>
    <row r="1150" spans="1:814" hidden="1" x14ac:dyDescent="0.25">
      <c r="B1150" s="5">
        <v>45457</v>
      </c>
      <c r="C1150" t="s">
        <v>103</v>
      </c>
      <c r="D1150" t="s">
        <v>0</v>
      </c>
      <c r="E1150" t="s">
        <v>14</v>
      </c>
      <c r="F1150" s="4" t="s">
        <v>25</v>
      </c>
      <c r="G1150" t="s">
        <v>26</v>
      </c>
      <c r="H1150" s="4" t="s">
        <v>27</v>
      </c>
      <c r="I1150" s="4" t="s">
        <v>490</v>
      </c>
      <c r="J1150" s="8">
        <v>-8</v>
      </c>
      <c r="K1150" s="79">
        <v>14.694879832810868</v>
      </c>
      <c r="L1150" s="84">
        <f t="shared" si="69"/>
        <v>-117.55903866248694</v>
      </c>
      <c r="M1150" s="102" t="s">
        <v>527</v>
      </c>
      <c r="O1150" s="54">
        <v>20240091</v>
      </c>
      <c r="P1150" t="s">
        <v>232</v>
      </c>
    </row>
    <row r="1151" spans="1:814" hidden="1" x14ac:dyDescent="0.25">
      <c r="B1151" s="5">
        <v>45457</v>
      </c>
      <c r="C1151" t="s">
        <v>103</v>
      </c>
      <c r="D1151" t="s">
        <v>0</v>
      </c>
      <c r="E1151" t="s">
        <v>14</v>
      </c>
      <c r="F1151" s="4" t="s">
        <v>35</v>
      </c>
      <c r="G1151" t="s">
        <v>36</v>
      </c>
      <c r="H1151" s="4" t="s">
        <v>37</v>
      </c>
      <c r="I1151" s="4" t="s">
        <v>509</v>
      </c>
      <c r="J1151" s="8">
        <v>-15</v>
      </c>
      <c r="K1151" s="79">
        <v>14.583333333333334</v>
      </c>
      <c r="L1151" s="80">
        <f t="shared" si="69"/>
        <v>-218.75</v>
      </c>
      <c r="M1151" s="102" t="s">
        <v>527</v>
      </c>
      <c r="O1151" s="54">
        <v>20240091</v>
      </c>
      <c r="P1151" t="s">
        <v>232</v>
      </c>
    </row>
    <row r="1152" spans="1:814" hidden="1" x14ac:dyDescent="0.25">
      <c r="B1152" s="5">
        <v>45457</v>
      </c>
      <c r="C1152" t="s">
        <v>103</v>
      </c>
      <c r="D1152" t="s">
        <v>0</v>
      </c>
      <c r="E1152" t="s">
        <v>14</v>
      </c>
      <c r="F1152" s="4" t="s">
        <v>48</v>
      </c>
      <c r="G1152" t="s">
        <v>49</v>
      </c>
      <c r="H1152" s="4" t="s">
        <v>50</v>
      </c>
      <c r="I1152" s="4" t="s">
        <v>400</v>
      </c>
      <c r="J1152" s="8">
        <v>-2</v>
      </c>
      <c r="K1152" s="29">
        <v>69131</v>
      </c>
      <c r="L1152" s="17">
        <f t="shared" si="69"/>
        <v>-138262</v>
      </c>
      <c r="M1152" s="102" t="s">
        <v>529</v>
      </c>
      <c r="O1152" s="54">
        <v>20240091</v>
      </c>
      <c r="P1152" t="s">
        <v>232</v>
      </c>
    </row>
    <row r="1153" spans="1:814" hidden="1" x14ac:dyDescent="0.25">
      <c r="B1153" s="5">
        <v>45457</v>
      </c>
      <c r="C1153" t="s">
        <v>103</v>
      </c>
      <c r="D1153" t="s">
        <v>0</v>
      </c>
      <c r="E1153" t="s">
        <v>14</v>
      </c>
      <c r="F1153" s="4" t="s">
        <v>322</v>
      </c>
      <c r="G1153" t="s">
        <v>324</v>
      </c>
      <c r="H1153" s="4" t="s">
        <v>325</v>
      </c>
      <c r="I1153" s="4" t="s">
        <v>326</v>
      </c>
      <c r="J1153" s="8">
        <v>-2</v>
      </c>
      <c r="K1153" s="79">
        <v>22.421917808219177</v>
      </c>
      <c r="L1153" s="17">
        <f t="shared" si="69"/>
        <v>-44.843835616438355</v>
      </c>
      <c r="M1153" s="102" t="s">
        <v>529</v>
      </c>
      <c r="O1153" s="54">
        <v>20240091</v>
      </c>
      <c r="P1153" t="s">
        <v>232</v>
      </c>
    </row>
    <row r="1154" spans="1:814" hidden="1" x14ac:dyDescent="0.25">
      <c r="B1154" s="5">
        <v>45457</v>
      </c>
      <c r="C1154" t="s">
        <v>103</v>
      </c>
      <c r="D1154" t="s">
        <v>0</v>
      </c>
      <c r="E1154" t="s">
        <v>14</v>
      </c>
      <c r="F1154" s="4" t="s">
        <v>327</v>
      </c>
      <c r="G1154" t="s">
        <v>328</v>
      </c>
      <c r="H1154" s="4" t="s">
        <v>329</v>
      </c>
      <c r="I1154" s="4" t="s">
        <v>330</v>
      </c>
      <c r="J1154" s="8">
        <v>-2</v>
      </c>
      <c r="K1154" s="90">
        <v>18</v>
      </c>
      <c r="L1154" s="17">
        <f t="shared" si="69"/>
        <v>-36</v>
      </c>
      <c r="M1154" s="102" t="s">
        <v>527</v>
      </c>
      <c r="O1154" s="54">
        <v>20240091</v>
      </c>
      <c r="P1154" t="s">
        <v>232</v>
      </c>
    </row>
    <row r="1155" spans="1:814" hidden="1" x14ac:dyDescent="0.25">
      <c r="B1155" s="5">
        <v>45457</v>
      </c>
      <c r="C1155" t="s">
        <v>103</v>
      </c>
      <c r="D1155" t="s">
        <v>0</v>
      </c>
      <c r="E1155" t="s">
        <v>66</v>
      </c>
      <c r="F1155" s="4" t="s">
        <v>71</v>
      </c>
      <c r="G1155" t="s">
        <v>72</v>
      </c>
      <c r="H1155" s="4" t="s">
        <v>27</v>
      </c>
      <c r="I1155" s="4" t="s">
        <v>442</v>
      </c>
      <c r="J1155" s="8">
        <v>-2</v>
      </c>
      <c r="K1155" s="29">
        <v>51750</v>
      </c>
      <c r="L1155" s="17">
        <f t="shared" si="69"/>
        <v>-103500</v>
      </c>
      <c r="M1155" s="102" t="s">
        <v>529</v>
      </c>
      <c r="O1155" s="54">
        <v>20240091</v>
      </c>
      <c r="P1155" t="s">
        <v>232</v>
      </c>
    </row>
    <row r="1156" spans="1:814" hidden="1" x14ac:dyDescent="0.25">
      <c r="B1156" s="5">
        <v>45457</v>
      </c>
      <c r="C1156" t="s">
        <v>103</v>
      </c>
      <c r="D1156" t="s">
        <v>0</v>
      </c>
      <c r="E1156" t="s">
        <v>66</v>
      </c>
      <c r="F1156" s="4" t="s">
        <v>75</v>
      </c>
      <c r="G1156" t="s">
        <v>76</v>
      </c>
      <c r="H1156" s="4" t="s">
        <v>37</v>
      </c>
      <c r="I1156" s="4" t="s">
        <v>378</v>
      </c>
      <c r="J1156" s="8">
        <v>-2</v>
      </c>
      <c r="K1156" s="29">
        <v>51750</v>
      </c>
      <c r="L1156" s="17">
        <f t="shared" si="69"/>
        <v>-103500</v>
      </c>
      <c r="M1156" s="102" t="s">
        <v>529</v>
      </c>
      <c r="O1156" s="54">
        <v>20240091</v>
      </c>
      <c r="P1156" t="s">
        <v>232</v>
      </c>
    </row>
    <row r="1157" spans="1:814" hidden="1" x14ac:dyDescent="0.25">
      <c r="B1157" s="5">
        <v>45449</v>
      </c>
      <c r="C1157" t="s">
        <v>103</v>
      </c>
      <c r="D1157" t="s">
        <v>0</v>
      </c>
      <c r="E1157" t="s">
        <v>14</v>
      </c>
      <c r="F1157" s="4" t="s">
        <v>39</v>
      </c>
      <c r="G1157" t="s">
        <v>40</v>
      </c>
      <c r="H1157" s="4" t="s">
        <v>41</v>
      </c>
      <c r="I1157" s="4" t="s">
        <v>312</v>
      </c>
      <c r="J1157" s="8">
        <v>-13</v>
      </c>
      <c r="K1157" s="29">
        <v>69875.829545454544</v>
      </c>
      <c r="L1157" s="35">
        <f t="shared" si="69"/>
        <v>-908385.78409090906</v>
      </c>
      <c r="M1157" s="104" t="s">
        <v>529</v>
      </c>
      <c r="O1157" s="54">
        <v>20240089</v>
      </c>
      <c r="P1157" t="s">
        <v>413</v>
      </c>
    </row>
    <row r="1158" spans="1:814" hidden="1" x14ac:dyDescent="0.25">
      <c r="B1158" s="5">
        <v>45457</v>
      </c>
      <c r="C1158" t="s">
        <v>103</v>
      </c>
      <c r="D1158" t="s">
        <v>0</v>
      </c>
      <c r="E1158" t="s">
        <v>66</v>
      </c>
      <c r="F1158" s="4" t="s">
        <v>86</v>
      </c>
      <c r="G1158" t="s">
        <v>87</v>
      </c>
      <c r="H1158" s="4" t="s">
        <v>50</v>
      </c>
      <c r="I1158" s="4" t="s">
        <v>512</v>
      </c>
      <c r="J1158" s="8">
        <v>-15</v>
      </c>
      <c r="K1158" s="29">
        <v>51750</v>
      </c>
      <c r="L1158" s="17">
        <f t="shared" si="69"/>
        <v>-776250</v>
      </c>
      <c r="M1158" s="102" t="s">
        <v>529</v>
      </c>
      <c r="O1158" s="54">
        <v>20240091</v>
      </c>
      <c r="P1158" t="s">
        <v>232</v>
      </c>
    </row>
    <row r="1159" spans="1:814" hidden="1" x14ac:dyDescent="0.25">
      <c r="B1159" s="5">
        <v>45457</v>
      </c>
      <c r="C1159" t="s">
        <v>103</v>
      </c>
      <c r="D1159" t="s">
        <v>4</v>
      </c>
      <c r="E1159" t="s">
        <v>66</v>
      </c>
      <c r="F1159" s="4" t="s">
        <v>102</v>
      </c>
      <c r="G1159" t="s">
        <v>101</v>
      </c>
      <c r="H1159" s="4" t="s">
        <v>107</v>
      </c>
      <c r="I1159" s="4">
        <v>50362</v>
      </c>
      <c r="J1159" s="8">
        <v>-2</v>
      </c>
      <c r="K1159" s="29">
        <v>102340</v>
      </c>
      <c r="L1159" s="17">
        <f t="shared" si="69"/>
        <v>-204680</v>
      </c>
      <c r="M1159" s="102" t="s">
        <v>529</v>
      </c>
      <c r="O1159" s="54">
        <v>20240091</v>
      </c>
      <c r="P1159" t="s">
        <v>232</v>
      </c>
    </row>
    <row r="1160" spans="1:814" hidden="1" x14ac:dyDescent="0.25">
      <c r="B1160" s="5">
        <v>45457</v>
      </c>
      <c r="C1160" t="s">
        <v>103</v>
      </c>
      <c r="D1160" t="s">
        <v>4</v>
      </c>
      <c r="E1160" t="s">
        <v>66</v>
      </c>
      <c r="F1160" s="4" t="s">
        <v>276</v>
      </c>
      <c r="G1160" t="s">
        <v>275</v>
      </c>
      <c r="H1160" s="4" t="s">
        <v>148</v>
      </c>
      <c r="I1160" s="4">
        <v>50361</v>
      </c>
      <c r="J1160" s="8">
        <v>-2</v>
      </c>
      <c r="K1160" s="29">
        <v>83600</v>
      </c>
      <c r="L1160" s="17">
        <f t="shared" si="69"/>
        <v>-167200</v>
      </c>
      <c r="M1160" s="102" t="s">
        <v>529</v>
      </c>
      <c r="O1160" s="54">
        <v>20240091</v>
      </c>
      <c r="P1160" t="s">
        <v>232</v>
      </c>
    </row>
    <row r="1161" spans="1:814" hidden="1" x14ac:dyDescent="0.25">
      <c r="B1161" s="5">
        <v>45457</v>
      </c>
      <c r="C1161" t="s">
        <v>103</v>
      </c>
      <c r="D1161" t="s">
        <v>0</v>
      </c>
      <c r="E1161" t="s">
        <v>66</v>
      </c>
      <c r="F1161" s="4" t="s">
        <v>78</v>
      </c>
      <c r="G1161" t="s">
        <v>79</v>
      </c>
      <c r="H1161" s="4" t="s">
        <v>80</v>
      </c>
      <c r="I1161" s="4" t="s">
        <v>508</v>
      </c>
      <c r="J1161" s="8">
        <v>-15</v>
      </c>
      <c r="K1161" s="29">
        <v>51750</v>
      </c>
      <c r="L1161" s="17">
        <f t="shared" si="69"/>
        <v>-776250</v>
      </c>
      <c r="M1161" s="102" t="s">
        <v>529</v>
      </c>
      <c r="O1161" s="54">
        <v>20240091</v>
      </c>
      <c r="P1161" t="s">
        <v>232</v>
      </c>
      <c r="IW1161" t="s">
        <v>506</v>
      </c>
    </row>
    <row r="1162" spans="1:814" hidden="1" x14ac:dyDescent="0.25">
      <c r="B1162" s="5">
        <v>45457</v>
      </c>
      <c r="C1162" t="s">
        <v>103</v>
      </c>
      <c r="D1162" t="s">
        <v>4</v>
      </c>
      <c r="E1162" t="s">
        <v>14</v>
      </c>
      <c r="F1162" s="4">
        <v>3318235</v>
      </c>
      <c r="G1162" t="s">
        <v>209</v>
      </c>
      <c r="H1162" s="4" t="s">
        <v>107</v>
      </c>
      <c r="I1162" s="4" t="s">
        <v>138</v>
      </c>
      <c r="J1162" s="8">
        <v>-2</v>
      </c>
      <c r="K1162" s="79">
        <v>31.311787072243344</v>
      </c>
      <c r="L1162" s="17">
        <f t="shared" si="69"/>
        <v>-62.623574144486689</v>
      </c>
      <c r="M1162" s="102" t="s">
        <v>527</v>
      </c>
      <c r="O1162" s="54">
        <v>20240091</v>
      </c>
      <c r="P1162" t="s">
        <v>232</v>
      </c>
    </row>
    <row r="1163" spans="1:814" hidden="1" x14ac:dyDescent="0.25">
      <c r="B1163" s="5">
        <v>45466</v>
      </c>
      <c r="C1163" t="s">
        <v>63</v>
      </c>
      <c r="D1163" t="s">
        <v>0</v>
      </c>
      <c r="E1163" t="s">
        <v>14</v>
      </c>
      <c r="F1163" s="4" t="s">
        <v>25</v>
      </c>
      <c r="G1163" t="s">
        <v>26</v>
      </c>
      <c r="H1163" s="4" t="s">
        <v>27</v>
      </c>
      <c r="I1163" s="4" t="s">
        <v>490</v>
      </c>
      <c r="J1163" s="8">
        <v>30</v>
      </c>
      <c r="K1163" s="79">
        <v>14.447761194029852</v>
      </c>
      <c r="L1163" s="35">
        <f t="shared" si="69"/>
        <v>433.43283582089555</v>
      </c>
      <c r="M1163" s="104" t="s">
        <v>527</v>
      </c>
      <c r="N1163" s="133" t="s">
        <v>643</v>
      </c>
    </row>
    <row r="1164" spans="1:814" s="69" customFormat="1" hidden="1" x14ac:dyDescent="0.25">
      <c r="B1164" s="68">
        <v>45466</v>
      </c>
      <c r="C1164" s="69" t="s">
        <v>63</v>
      </c>
      <c r="D1164" s="69" t="s">
        <v>0</v>
      </c>
      <c r="E1164" s="69" t="s">
        <v>14</v>
      </c>
      <c r="F1164" s="70" t="s">
        <v>35</v>
      </c>
      <c r="G1164" s="69" t="s">
        <v>36</v>
      </c>
      <c r="H1164" s="70" t="s">
        <v>37</v>
      </c>
      <c r="I1164" s="70" t="s">
        <v>492</v>
      </c>
      <c r="J1164" s="71">
        <v>30</v>
      </c>
      <c r="K1164" s="116">
        <v>14.447761194029852</v>
      </c>
      <c r="L1164" s="73">
        <f t="shared" ref="L1164:L1171" si="70">+J1164*K1164</f>
        <v>433.43283582089555</v>
      </c>
      <c r="M1164" s="107" t="s">
        <v>527</v>
      </c>
      <c r="N1164" s="93" t="s">
        <v>643</v>
      </c>
      <c r="O1164" s="91"/>
    </row>
    <row r="1165" spans="1:814" s="69" customFormat="1" hidden="1" x14ac:dyDescent="0.25">
      <c r="A1165"/>
      <c r="B1165" s="5">
        <v>45457</v>
      </c>
      <c r="C1165" t="s">
        <v>103</v>
      </c>
      <c r="D1165" t="s">
        <v>0</v>
      </c>
      <c r="E1165" t="s">
        <v>14</v>
      </c>
      <c r="F1165" s="4" t="s">
        <v>39</v>
      </c>
      <c r="G1165" t="s">
        <v>40</v>
      </c>
      <c r="H1165" s="4" t="s">
        <v>41</v>
      </c>
      <c r="I1165" s="4" t="s">
        <v>485</v>
      </c>
      <c r="J1165" s="8">
        <v>-15</v>
      </c>
      <c r="K1165" s="84">
        <v>14.583333333333334</v>
      </c>
      <c r="L1165" s="80">
        <f t="shared" si="70"/>
        <v>-218.75</v>
      </c>
      <c r="M1165" s="102" t="s">
        <v>527</v>
      </c>
      <c r="N1165"/>
      <c r="O1165" s="54">
        <v>20240091</v>
      </c>
      <c r="P1165" t="s">
        <v>232</v>
      </c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  <c r="BG1165"/>
      <c r="BH1165"/>
      <c r="BI1165"/>
      <c r="BJ1165"/>
      <c r="BK1165"/>
      <c r="BL1165"/>
      <c r="BM1165"/>
      <c r="BN1165"/>
      <c r="BO1165"/>
      <c r="BP1165"/>
      <c r="BQ1165"/>
      <c r="BR1165"/>
      <c r="BS1165"/>
      <c r="BT1165"/>
      <c r="BU1165"/>
      <c r="BV1165"/>
      <c r="BW1165"/>
      <c r="BX1165"/>
      <c r="BY1165"/>
      <c r="BZ1165"/>
      <c r="CA1165"/>
      <c r="CB1165"/>
      <c r="CC1165"/>
      <c r="CD1165"/>
      <c r="CE1165"/>
      <c r="CF1165"/>
      <c r="CG1165"/>
      <c r="CH1165"/>
      <c r="CI1165"/>
      <c r="CJ1165"/>
      <c r="CK1165"/>
      <c r="CL1165"/>
      <c r="CM1165"/>
      <c r="CN1165"/>
      <c r="CO1165"/>
      <c r="CP1165"/>
      <c r="CQ1165"/>
      <c r="CR1165"/>
      <c r="CS1165"/>
      <c r="CT1165"/>
      <c r="CU1165"/>
      <c r="CV1165"/>
      <c r="CW1165"/>
      <c r="CX1165"/>
      <c r="CY1165"/>
      <c r="CZ1165"/>
      <c r="DA1165"/>
      <c r="DB1165"/>
      <c r="DC1165"/>
      <c r="DD1165"/>
      <c r="DE1165"/>
      <c r="DF1165"/>
      <c r="DG1165"/>
      <c r="DH1165"/>
      <c r="DI1165"/>
      <c r="DJ1165"/>
      <c r="DK1165"/>
      <c r="DL1165"/>
      <c r="DM1165"/>
      <c r="DN1165"/>
      <c r="DO1165"/>
      <c r="DP1165"/>
      <c r="DQ1165"/>
      <c r="DR1165"/>
      <c r="DS1165"/>
      <c r="DT1165"/>
      <c r="DU1165"/>
      <c r="DV1165"/>
      <c r="DW1165"/>
      <c r="DX1165"/>
      <c r="DY1165"/>
      <c r="DZ1165"/>
      <c r="EA1165"/>
      <c r="EB1165"/>
      <c r="EC1165"/>
      <c r="ED1165"/>
      <c r="EE1165"/>
      <c r="EF1165"/>
      <c r="EG1165"/>
      <c r="EH1165"/>
      <c r="EI1165"/>
      <c r="EJ1165"/>
      <c r="EK1165"/>
      <c r="EL1165"/>
      <c r="EM1165"/>
      <c r="EN1165"/>
      <c r="EO1165"/>
      <c r="EP1165"/>
      <c r="EQ1165"/>
      <c r="ER1165"/>
      <c r="ES1165"/>
      <c r="ET1165"/>
      <c r="EU1165"/>
      <c r="EV1165"/>
      <c r="EW1165"/>
      <c r="EX1165"/>
      <c r="EY1165"/>
      <c r="EZ1165"/>
      <c r="FA1165"/>
      <c r="FB1165"/>
      <c r="FC1165"/>
      <c r="FD1165"/>
      <c r="FE1165"/>
      <c r="FF1165"/>
      <c r="FG1165"/>
      <c r="FH1165"/>
      <c r="FI1165"/>
      <c r="FJ1165"/>
      <c r="FK1165"/>
      <c r="FL1165"/>
      <c r="FM1165"/>
      <c r="FN1165"/>
      <c r="FO1165"/>
      <c r="FP1165"/>
      <c r="FQ1165"/>
      <c r="FR1165"/>
      <c r="FS1165"/>
      <c r="FT1165"/>
      <c r="FU1165"/>
      <c r="FV1165"/>
      <c r="FW1165"/>
      <c r="FX1165"/>
      <c r="FY1165"/>
      <c r="FZ1165"/>
      <c r="GA1165"/>
      <c r="GB1165"/>
      <c r="GC1165"/>
      <c r="GD1165"/>
      <c r="GE1165"/>
      <c r="GF1165"/>
      <c r="GG1165"/>
      <c r="GH1165"/>
      <c r="GI1165"/>
      <c r="GJ1165"/>
      <c r="GK1165"/>
      <c r="GL1165"/>
      <c r="GM1165"/>
      <c r="GN1165"/>
      <c r="GO1165"/>
      <c r="GP1165"/>
      <c r="GQ1165"/>
      <c r="GR1165"/>
      <c r="GS1165"/>
      <c r="GT1165"/>
      <c r="GU1165"/>
      <c r="GV1165"/>
      <c r="GW1165"/>
      <c r="GX1165"/>
      <c r="GY1165"/>
      <c r="GZ1165"/>
      <c r="HA1165"/>
      <c r="HB1165"/>
      <c r="HC1165"/>
      <c r="HD1165"/>
      <c r="HE1165"/>
      <c r="HF1165"/>
      <c r="HG1165"/>
      <c r="HH1165"/>
      <c r="HI1165"/>
      <c r="HJ1165"/>
      <c r="HK1165"/>
      <c r="HL1165"/>
      <c r="HM1165"/>
      <c r="HN1165"/>
      <c r="HO1165"/>
      <c r="HP1165"/>
      <c r="HQ1165"/>
      <c r="HR1165"/>
      <c r="HS1165"/>
      <c r="HT1165"/>
      <c r="HU1165"/>
      <c r="HV1165"/>
      <c r="HW1165"/>
      <c r="HX1165"/>
      <c r="HY1165"/>
      <c r="HZ1165"/>
      <c r="IA1165"/>
      <c r="IB1165"/>
      <c r="IC1165"/>
      <c r="ID1165"/>
      <c r="IE1165"/>
      <c r="IF1165"/>
      <c r="IG1165"/>
      <c r="IH1165"/>
      <c r="II1165"/>
      <c r="IJ1165"/>
      <c r="IK1165"/>
      <c r="IL1165"/>
      <c r="IM1165"/>
      <c r="IN1165"/>
      <c r="IO1165"/>
      <c r="IP1165"/>
      <c r="IQ1165"/>
      <c r="IR1165"/>
      <c r="IS1165"/>
      <c r="IT1165"/>
      <c r="IU1165"/>
      <c r="IV1165"/>
      <c r="IW1165"/>
      <c r="IX1165"/>
      <c r="IY1165"/>
      <c r="IZ1165"/>
      <c r="JA1165"/>
      <c r="JB1165"/>
      <c r="JC1165"/>
      <c r="JD1165"/>
      <c r="JE1165"/>
      <c r="JF1165"/>
      <c r="JG1165"/>
      <c r="JH1165"/>
      <c r="JI1165"/>
      <c r="JJ1165"/>
      <c r="JK1165"/>
      <c r="JL1165"/>
      <c r="JM1165"/>
      <c r="JN1165"/>
      <c r="JO1165"/>
      <c r="JP1165"/>
      <c r="JQ1165"/>
      <c r="JR1165"/>
      <c r="JS1165"/>
      <c r="JT1165"/>
      <c r="JU1165"/>
      <c r="JV1165"/>
      <c r="JW1165"/>
      <c r="JX1165"/>
      <c r="JY1165"/>
      <c r="JZ1165"/>
      <c r="KA1165"/>
      <c r="KB1165"/>
      <c r="KC1165"/>
      <c r="KD1165"/>
      <c r="KE1165"/>
      <c r="KF1165"/>
      <c r="KG1165"/>
      <c r="KH1165"/>
      <c r="KI1165"/>
      <c r="KJ1165"/>
      <c r="KK1165"/>
      <c r="KL1165"/>
      <c r="KM1165"/>
      <c r="KN1165"/>
      <c r="KO1165"/>
      <c r="KP1165"/>
      <c r="KQ1165"/>
      <c r="KR1165"/>
      <c r="KS1165"/>
      <c r="KT1165"/>
      <c r="KU1165"/>
      <c r="KV1165"/>
      <c r="KW1165"/>
      <c r="KX1165"/>
      <c r="KY1165"/>
      <c r="KZ1165"/>
      <c r="LA1165"/>
      <c r="LB1165"/>
      <c r="LC1165"/>
      <c r="LD1165"/>
      <c r="LE1165"/>
      <c r="LF1165"/>
      <c r="LG1165"/>
      <c r="LH1165"/>
      <c r="LI1165"/>
      <c r="LJ1165"/>
      <c r="LK1165"/>
      <c r="LL1165"/>
      <c r="LM1165"/>
      <c r="LN1165"/>
      <c r="LO1165"/>
      <c r="LP1165"/>
      <c r="LQ1165"/>
      <c r="LR1165"/>
      <c r="LS1165"/>
      <c r="LT1165"/>
      <c r="LU1165"/>
      <c r="LV1165"/>
      <c r="LW1165"/>
      <c r="LX1165"/>
      <c r="LY1165"/>
      <c r="LZ1165"/>
      <c r="MA1165"/>
      <c r="MB1165"/>
      <c r="MC1165"/>
      <c r="MD1165"/>
      <c r="ME1165"/>
      <c r="MF1165"/>
      <c r="MG1165"/>
      <c r="MH1165"/>
      <c r="MI1165"/>
      <c r="MJ1165"/>
      <c r="MK1165"/>
      <c r="ML1165"/>
      <c r="MM1165"/>
      <c r="MN1165"/>
      <c r="MO1165"/>
      <c r="MP1165"/>
      <c r="MQ1165"/>
      <c r="MR1165"/>
      <c r="MS1165"/>
      <c r="MT1165"/>
      <c r="MU1165"/>
      <c r="MV1165"/>
      <c r="MW1165"/>
      <c r="MX1165"/>
      <c r="MY1165"/>
      <c r="MZ1165"/>
      <c r="NA1165"/>
      <c r="NB1165"/>
      <c r="NC1165"/>
      <c r="ND1165"/>
      <c r="NE1165"/>
      <c r="NF1165"/>
      <c r="NG1165"/>
      <c r="NH1165"/>
      <c r="NI1165"/>
      <c r="NJ1165"/>
      <c r="NK1165"/>
      <c r="NL1165"/>
      <c r="NM1165"/>
      <c r="NN1165"/>
      <c r="NO1165"/>
      <c r="NP1165"/>
      <c r="NQ1165"/>
      <c r="NR1165"/>
      <c r="NS1165"/>
      <c r="NT1165"/>
      <c r="NU1165"/>
      <c r="NV1165"/>
      <c r="NW1165"/>
      <c r="NX1165"/>
      <c r="NY1165"/>
      <c r="NZ1165"/>
      <c r="OA1165"/>
      <c r="OB1165"/>
      <c r="OC1165"/>
      <c r="OD1165"/>
      <c r="OE1165"/>
      <c r="OF1165"/>
      <c r="OG1165"/>
      <c r="OH1165"/>
      <c r="OI1165"/>
      <c r="OJ1165"/>
      <c r="OK1165"/>
      <c r="OL1165"/>
      <c r="OM1165"/>
      <c r="ON1165"/>
      <c r="OO1165"/>
      <c r="OP1165"/>
      <c r="OQ1165"/>
      <c r="OR1165"/>
      <c r="OS1165"/>
      <c r="OT1165"/>
      <c r="OU1165"/>
      <c r="OV1165"/>
      <c r="OW1165"/>
      <c r="OX1165"/>
      <c r="OY1165"/>
      <c r="OZ1165"/>
      <c r="PA1165"/>
      <c r="PB1165"/>
      <c r="PC1165"/>
      <c r="PD1165"/>
      <c r="PE1165"/>
      <c r="PF1165"/>
      <c r="PG1165"/>
      <c r="PH1165"/>
      <c r="PI1165"/>
      <c r="PJ1165"/>
      <c r="PK1165"/>
      <c r="PL1165"/>
      <c r="PM1165"/>
      <c r="PN1165"/>
      <c r="PO1165"/>
      <c r="PP1165"/>
      <c r="PQ1165"/>
      <c r="PR1165"/>
      <c r="PS1165"/>
      <c r="PT1165"/>
      <c r="PU1165"/>
      <c r="PV1165"/>
      <c r="PW1165"/>
      <c r="PX1165"/>
      <c r="PY1165"/>
      <c r="PZ1165"/>
      <c r="QA1165"/>
      <c r="QB1165"/>
      <c r="QC1165"/>
      <c r="QD1165"/>
      <c r="QE1165"/>
      <c r="QF1165"/>
      <c r="QG1165"/>
      <c r="QH1165"/>
      <c r="QI1165"/>
      <c r="QJ1165"/>
      <c r="QK1165"/>
      <c r="QL1165"/>
      <c r="QM1165"/>
      <c r="QN1165"/>
      <c r="QO1165"/>
      <c r="QP1165"/>
      <c r="QQ1165"/>
      <c r="QR1165"/>
      <c r="QS1165"/>
      <c r="QT1165"/>
      <c r="QU1165"/>
      <c r="QV1165"/>
      <c r="QW1165"/>
      <c r="QX1165"/>
      <c r="QY1165"/>
      <c r="QZ1165"/>
      <c r="RA1165"/>
      <c r="RB1165"/>
      <c r="RC1165"/>
      <c r="RD1165"/>
      <c r="RE1165"/>
      <c r="RF1165"/>
      <c r="RG1165"/>
      <c r="RH1165"/>
      <c r="RI1165"/>
      <c r="RJ1165"/>
      <c r="RK1165"/>
      <c r="RL1165"/>
      <c r="RM1165"/>
      <c r="RN1165"/>
      <c r="RO1165"/>
      <c r="RP1165"/>
      <c r="RQ1165"/>
      <c r="RR1165"/>
      <c r="RS1165"/>
      <c r="RT1165"/>
      <c r="RU1165"/>
      <c r="RV1165"/>
      <c r="RW1165"/>
      <c r="RX1165"/>
      <c r="RY1165"/>
      <c r="RZ1165"/>
      <c r="SA1165"/>
      <c r="SB1165"/>
      <c r="SC1165"/>
      <c r="SD1165"/>
      <c r="SE1165"/>
      <c r="SF1165"/>
      <c r="SG1165"/>
      <c r="SH1165"/>
      <c r="SI1165"/>
      <c r="SJ1165"/>
      <c r="SK1165"/>
      <c r="SL1165"/>
      <c r="SM1165"/>
      <c r="SN1165"/>
      <c r="SO1165"/>
      <c r="SP1165"/>
      <c r="SQ1165"/>
      <c r="SR1165"/>
      <c r="SS1165"/>
      <c r="ST1165"/>
      <c r="SU1165"/>
      <c r="SV1165"/>
      <c r="SW1165"/>
      <c r="SX1165"/>
      <c r="SY1165"/>
      <c r="SZ1165"/>
      <c r="TA1165"/>
      <c r="TB1165"/>
      <c r="TC1165"/>
      <c r="TD1165"/>
      <c r="TE1165"/>
      <c r="TF1165"/>
      <c r="TG1165"/>
      <c r="TH1165"/>
      <c r="TI1165"/>
      <c r="TJ1165"/>
      <c r="TK1165"/>
      <c r="TL1165"/>
      <c r="TM1165"/>
      <c r="TN1165"/>
      <c r="TO1165"/>
      <c r="TP1165"/>
      <c r="TQ1165"/>
      <c r="TR1165"/>
      <c r="TS1165"/>
      <c r="TT1165"/>
      <c r="TU1165"/>
      <c r="TV1165"/>
      <c r="TW1165"/>
      <c r="TX1165"/>
      <c r="TY1165"/>
      <c r="TZ1165"/>
      <c r="UA1165"/>
      <c r="UB1165"/>
      <c r="UC1165"/>
      <c r="UD1165"/>
      <c r="UE1165"/>
      <c r="UF1165"/>
      <c r="UG1165"/>
      <c r="UH1165"/>
      <c r="UI1165"/>
      <c r="UJ1165"/>
      <c r="UK1165"/>
      <c r="UL1165"/>
      <c r="UM1165"/>
      <c r="UN1165"/>
      <c r="UO1165"/>
      <c r="UP1165"/>
      <c r="UQ1165"/>
      <c r="UR1165"/>
      <c r="US1165"/>
      <c r="UT1165"/>
      <c r="UU1165"/>
      <c r="UV1165"/>
      <c r="UW1165"/>
      <c r="UX1165"/>
      <c r="UY1165"/>
      <c r="UZ1165"/>
      <c r="VA1165"/>
      <c r="VB1165"/>
      <c r="VC1165"/>
      <c r="VD1165"/>
      <c r="VE1165"/>
      <c r="VF1165"/>
      <c r="VG1165"/>
      <c r="VH1165"/>
      <c r="VI1165"/>
      <c r="VJ1165"/>
      <c r="VK1165"/>
      <c r="VL1165"/>
      <c r="VM1165"/>
      <c r="VN1165"/>
      <c r="VO1165"/>
      <c r="VP1165"/>
      <c r="VQ1165"/>
      <c r="VR1165"/>
      <c r="VS1165"/>
      <c r="VT1165"/>
      <c r="VU1165"/>
      <c r="VV1165"/>
      <c r="VW1165"/>
      <c r="VX1165"/>
      <c r="VY1165"/>
      <c r="VZ1165"/>
      <c r="WA1165"/>
      <c r="WB1165"/>
      <c r="WC1165"/>
      <c r="WD1165"/>
      <c r="WE1165"/>
      <c r="WF1165"/>
      <c r="WG1165"/>
      <c r="WH1165"/>
      <c r="WI1165"/>
      <c r="WJ1165"/>
      <c r="WK1165"/>
      <c r="WL1165"/>
      <c r="WM1165"/>
      <c r="WN1165"/>
      <c r="WO1165"/>
      <c r="WP1165"/>
      <c r="WQ1165"/>
      <c r="WR1165"/>
      <c r="WS1165"/>
      <c r="WT1165"/>
      <c r="WU1165"/>
      <c r="WV1165"/>
      <c r="WW1165"/>
      <c r="WX1165"/>
      <c r="WY1165"/>
      <c r="WZ1165"/>
      <c r="XA1165"/>
      <c r="XB1165"/>
      <c r="XC1165"/>
      <c r="XD1165"/>
      <c r="XE1165"/>
      <c r="XF1165"/>
      <c r="XG1165"/>
      <c r="XH1165"/>
      <c r="XI1165"/>
      <c r="XJ1165"/>
      <c r="XK1165"/>
      <c r="XL1165"/>
      <c r="XM1165"/>
      <c r="XN1165"/>
      <c r="XO1165"/>
      <c r="XP1165"/>
      <c r="XQ1165"/>
      <c r="XR1165"/>
      <c r="XS1165"/>
      <c r="XT1165"/>
      <c r="XU1165"/>
      <c r="XV1165"/>
      <c r="XW1165"/>
      <c r="XX1165"/>
      <c r="XY1165"/>
      <c r="XZ1165"/>
      <c r="YA1165"/>
      <c r="YB1165"/>
      <c r="YC1165"/>
      <c r="YD1165"/>
      <c r="YE1165"/>
      <c r="YF1165"/>
      <c r="YG1165"/>
      <c r="YH1165"/>
      <c r="YI1165"/>
      <c r="YJ1165"/>
      <c r="YK1165"/>
      <c r="YL1165"/>
      <c r="YM1165"/>
      <c r="YN1165"/>
      <c r="YO1165"/>
      <c r="YP1165"/>
      <c r="YQ1165"/>
      <c r="YR1165"/>
      <c r="YS1165"/>
      <c r="YT1165"/>
      <c r="YU1165"/>
      <c r="YV1165"/>
      <c r="YW1165"/>
      <c r="YX1165"/>
      <c r="YY1165"/>
      <c r="YZ1165"/>
      <c r="ZA1165"/>
      <c r="ZB1165"/>
      <c r="ZC1165"/>
      <c r="ZD1165"/>
      <c r="ZE1165"/>
      <c r="ZF1165"/>
      <c r="ZG1165"/>
      <c r="ZH1165"/>
      <c r="ZI1165"/>
      <c r="ZJ1165"/>
      <c r="ZK1165"/>
      <c r="ZL1165"/>
      <c r="ZM1165"/>
      <c r="ZN1165"/>
      <c r="ZO1165"/>
      <c r="ZP1165"/>
      <c r="ZQ1165"/>
      <c r="ZR1165"/>
      <c r="ZS1165"/>
      <c r="ZT1165"/>
      <c r="ZU1165"/>
      <c r="ZV1165"/>
      <c r="ZW1165"/>
      <c r="ZX1165"/>
      <c r="ZY1165"/>
      <c r="ZZ1165"/>
      <c r="AAA1165"/>
      <c r="AAB1165"/>
      <c r="AAC1165"/>
      <c r="AAD1165"/>
      <c r="AAE1165"/>
      <c r="AAF1165"/>
      <c r="AAG1165"/>
      <c r="AAH1165"/>
      <c r="AAI1165"/>
      <c r="AAJ1165"/>
      <c r="AAK1165"/>
      <c r="AAL1165"/>
      <c r="AAM1165"/>
      <c r="AAN1165"/>
      <c r="AAO1165"/>
      <c r="AAP1165"/>
      <c r="AAQ1165"/>
      <c r="AAR1165"/>
      <c r="AAS1165"/>
      <c r="AAT1165"/>
      <c r="AAU1165"/>
      <c r="AAV1165"/>
      <c r="AAW1165"/>
      <c r="AAX1165"/>
      <c r="AAY1165"/>
      <c r="AAZ1165"/>
      <c r="ABA1165"/>
      <c r="ABB1165"/>
      <c r="ABC1165"/>
      <c r="ABD1165"/>
      <c r="ABE1165"/>
      <c r="ABF1165"/>
      <c r="ABG1165"/>
      <c r="ABH1165"/>
      <c r="ABI1165"/>
      <c r="ABJ1165"/>
      <c r="ABK1165"/>
      <c r="ABL1165"/>
      <c r="ABM1165"/>
      <c r="ABN1165"/>
      <c r="ABO1165"/>
      <c r="ABP1165"/>
      <c r="ABQ1165"/>
      <c r="ABR1165"/>
      <c r="ABS1165"/>
      <c r="ABT1165"/>
      <c r="ABU1165"/>
      <c r="ABV1165"/>
      <c r="ABW1165"/>
      <c r="ABX1165"/>
      <c r="ABY1165"/>
      <c r="ABZ1165"/>
      <c r="ACA1165"/>
      <c r="ACB1165"/>
      <c r="ACC1165"/>
      <c r="ACD1165"/>
      <c r="ACE1165"/>
      <c r="ACF1165"/>
      <c r="ACG1165"/>
      <c r="ACH1165"/>
      <c r="ACI1165"/>
      <c r="ACJ1165"/>
      <c r="ACK1165"/>
      <c r="ACL1165"/>
      <c r="ACM1165"/>
      <c r="ACN1165"/>
      <c r="ACO1165"/>
      <c r="ACP1165"/>
      <c r="ACQ1165"/>
      <c r="ACR1165"/>
      <c r="ACS1165"/>
      <c r="ACT1165"/>
      <c r="ACU1165"/>
      <c r="ACV1165"/>
      <c r="ACW1165"/>
      <c r="ACX1165"/>
      <c r="ACY1165"/>
      <c r="ACZ1165"/>
      <c r="ADA1165"/>
      <c r="ADB1165"/>
      <c r="ADC1165"/>
      <c r="ADD1165"/>
      <c r="ADE1165"/>
      <c r="ADF1165"/>
      <c r="ADG1165"/>
      <c r="ADH1165"/>
      <c r="ADI1165"/>
      <c r="ADJ1165"/>
      <c r="ADK1165"/>
      <c r="ADL1165"/>
      <c r="ADM1165"/>
      <c r="ADN1165"/>
      <c r="ADO1165"/>
      <c r="ADP1165"/>
      <c r="ADQ1165"/>
      <c r="ADR1165"/>
      <c r="ADS1165"/>
      <c r="ADT1165"/>
      <c r="ADU1165"/>
      <c r="ADV1165"/>
      <c r="ADW1165"/>
      <c r="ADX1165"/>
      <c r="ADY1165"/>
      <c r="ADZ1165"/>
      <c r="AEA1165"/>
      <c r="AEB1165"/>
      <c r="AEC1165"/>
      <c r="AED1165"/>
      <c r="AEE1165"/>
      <c r="AEF1165"/>
      <c r="AEG1165"/>
      <c r="AEH1165"/>
    </row>
    <row r="1166" spans="1:814" s="69" customFormat="1" hidden="1" x14ac:dyDescent="0.25">
      <c r="B1166" s="68">
        <v>45466</v>
      </c>
      <c r="C1166" s="69" t="s">
        <v>63</v>
      </c>
      <c r="D1166" s="69" t="s">
        <v>0</v>
      </c>
      <c r="E1166" s="69" t="s">
        <v>14</v>
      </c>
      <c r="F1166" s="70" t="s">
        <v>48</v>
      </c>
      <c r="G1166" s="69" t="s">
        <v>49</v>
      </c>
      <c r="H1166" s="70" t="s">
        <v>50</v>
      </c>
      <c r="I1166" s="70" t="s">
        <v>487</v>
      </c>
      <c r="J1166" s="71">
        <v>30</v>
      </c>
      <c r="K1166" s="116">
        <v>14.447761194029852</v>
      </c>
      <c r="L1166" s="73">
        <f t="shared" si="70"/>
        <v>433.43283582089555</v>
      </c>
      <c r="M1166" s="107" t="s">
        <v>527</v>
      </c>
      <c r="N1166" s="93" t="s">
        <v>643</v>
      </c>
      <c r="O1166" s="91"/>
      <c r="JN1166" s="69" t="s">
        <v>506</v>
      </c>
    </row>
    <row r="1167" spans="1:814" hidden="1" x14ac:dyDescent="0.25">
      <c r="B1167" s="5">
        <v>45466</v>
      </c>
      <c r="C1167" t="s">
        <v>63</v>
      </c>
      <c r="D1167" t="s">
        <v>0</v>
      </c>
      <c r="E1167" t="s">
        <v>14</v>
      </c>
      <c r="F1167" s="4" t="s">
        <v>42</v>
      </c>
      <c r="G1167" t="s">
        <v>43</v>
      </c>
      <c r="H1167" s="4" t="s">
        <v>44</v>
      </c>
      <c r="I1167" s="4" t="s">
        <v>484</v>
      </c>
      <c r="J1167" s="8">
        <v>60</v>
      </c>
      <c r="K1167" s="79">
        <v>14.447761194029852</v>
      </c>
      <c r="L1167" s="35">
        <f t="shared" si="70"/>
        <v>866.8656716417911</v>
      </c>
      <c r="M1167" s="104" t="s">
        <v>527</v>
      </c>
      <c r="N1167" s="133" t="s">
        <v>643</v>
      </c>
    </row>
    <row r="1168" spans="1:814" s="69" customFormat="1" hidden="1" x14ac:dyDescent="0.25">
      <c r="B1168" s="68">
        <v>45466</v>
      </c>
      <c r="C1168" s="69" t="s">
        <v>63</v>
      </c>
      <c r="D1168" s="69" t="s">
        <v>0</v>
      </c>
      <c r="E1168" s="69" t="s">
        <v>14</v>
      </c>
      <c r="F1168" s="70" t="s">
        <v>54</v>
      </c>
      <c r="G1168" s="69" t="s">
        <v>55</v>
      </c>
      <c r="H1168" s="70" t="s">
        <v>56</v>
      </c>
      <c r="I1168" s="70" t="s">
        <v>488</v>
      </c>
      <c r="J1168" s="71">
        <v>50</v>
      </c>
      <c r="K1168" s="116">
        <v>18.575692963752665</v>
      </c>
      <c r="L1168" s="73">
        <f t="shared" si="70"/>
        <v>928.78464818763325</v>
      </c>
      <c r="M1168" s="107" t="s">
        <v>527</v>
      </c>
      <c r="N1168" s="93" t="s">
        <v>643</v>
      </c>
      <c r="O1168" s="91"/>
      <c r="JP1168" s="69" t="s">
        <v>506</v>
      </c>
    </row>
    <row r="1169" spans="1:814" s="69" customFormat="1" hidden="1" x14ac:dyDescent="0.25">
      <c r="B1169" s="68">
        <v>45466</v>
      </c>
      <c r="C1169" s="69" t="s">
        <v>63</v>
      </c>
      <c r="D1169" s="69" t="s">
        <v>0</v>
      </c>
      <c r="E1169" s="69" t="s">
        <v>14</v>
      </c>
      <c r="F1169" s="70" t="s">
        <v>58</v>
      </c>
      <c r="G1169" s="69" t="s">
        <v>59</v>
      </c>
      <c r="H1169" s="70" t="s">
        <v>60</v>
      </c>
      <c r="I1169" s="70" t="s">
        <v>489</v>
      </c>
      <c r="J1169" s="71">
        <v>30</v>
      </c>
      <c r="K1169" s="116">
        <v>18.575692963752665</v>
      </c>
      <c r="L1169" s="73">
        <f t="shared" si="70"/>
        <v>557.27078891257997</v>
      </c>
      <c r="M1169" s="107" t="s">
        <v>527</v>
      </c>
      <c r="N1169" s="93" t="s">
        <v>643</v>
      </c>
      <c r="O1169" s="91"/>
    </row>
    <row r="1170" spans="1:814" s="69" customFormat="1" hidden="1" x14ac:dyDescent="0.25">
      <c r="B1170" s="68">
        <v>45466</v>
      </c>
      <c r="C1170" s="69" t="s">
        <v>63</v>
      </c>
      <c r="D1170" s="69" t="s">
        <v>4</v>
      </c>
      <c r="E1170" s="69" t="s">
        <v>14</v>
      </c>
      <c r="F1170" s="70">
        <v>3318225</v>
      </c>
      <c r="G1170" s="69" t="s">
        <v>148</v>
      </c>
      <c r="H1170" s="70" t="s">
        <v>148</v>
      </c>
      <c r="I1170" s="70" t="s">
        <v>138</v>
      </c>
      <c r="J1170" s="71">
        <v>3</v>
      </c>
      <c r="K1170" s="116">
        <v>51.599147121535175</v>
      </c>
      <c r="L1170" s="73">
        <f t="shared" si="70"/>
        <v>154.79744136460553</v>
      </c>
      <c r="M1170" s="107" t="s">
        <v>527</v>
      </c>
      <c r="N1170" s="93" t="s">
        <v>643</v>
      </c>
      <c r="O1170" s="91"/>
    </row>
    <row r="1171" spans="1:814" s="69" customFormat="1" hidden="1" x14ac:dyDescent="0.25">
      <c r="B1171" s="68">
        <v>45466</v>
      </c>
      <c r="C1171" s="69" t="s">
        <v>63</v>
      </c>
      <c r="D1171" s="69" t="s">
        <v>4</v>
      </c>
      <c r="E1171" s="69" t="s">
        <v>14</v>
      </c>
      <c r="F1171" s="70">
        <v>3318055</v>
      </c>
      <c r="G1171" s="69" t="s">
        <v>318</v>
      </c>
      <c r="H1171" s="70" t="s">
        <v>109</v>
      </c>
      <c r="I1171" s="70" t="s">
        <v>138</v>
      </c>
      <c r="J1171" s="71">
        <v>1</v>
      </c>
      <c r="K1171" s="117">
        <v>309.59488272921106</v>
      </c>
      <c r="L1171" s="73">
        <f t="shared" si="70"/>
        <v>309.59488272921106</v>
      </c>
      <c r="M1171" s="107" t="s">
        <v>527</v>
      </c>
      <c r="N1171" s="93" t="s">
        <v>643</v>
      </c>
    </row>
    <row r="1172" spans="1:814" hidden="1" x14ac:dyDescent="0.25">
      <c r="A1172" s="69"/>
      <c r="B1172" s="68">
        <v>45466</v>
      </c>
      <c r="C1172" s="69" t="s">
        <v>63</v>
      </c>
      <c r="D1172" s="69" t="s">
        <v>0</v>
      </c>
      <c r="E1172" s="69" t="s">
        <v>14</v>
      </c>
      <c r="F1172" s="70" t="s">
        <v>39</v>
      </c>
      <c r="G1172" s="69" t="s">
        <v>40</v>
      </c>
      <c r="H1172" s="70" t="s">
        <v>41</v>
      </c>
      <c r="I1172" s="70" t="s">
        <v>531</v>
      </c>
      <c r="J1172" s="71">
        <v>50</v>
      </c>
      <c r="K1172" s="116">
        <v>14.447761194029852</v>
      </c>
      <c r="L1172" s="73">
        <f>+J1172*K1172</f>
        <v>722.38805970149258</v>
      </c>
      <c r="M1172" s="107" t="s">
        <v>527</v>
      </c>
      <c r="N1172" s="93" t="s">
        <v>643</v>
      </c>
      <c r="O1172" s="91"/>
      <c r="P1172" s="69"/>
      <c r="Q1172" s="69"/>
      <c r="R1172" s="69"/>
      <c r="S1172" s="69"/>
      <c r="T1172" s="69"/>
      <c r="U1172" s="69"/>
      <c r="V1172" s="69"/>
      <c r="W1172" s="69"/>
      <c r="X1172" s="69"/>
      <c r="Y1172" s="69"/>
      <c r="Z1172" s="69"/>
      <c r="AA1172" s="69"/>
      <c r="AB1172" s="69"/>
      <c r="AC1172" s="69"/>
      <c r="AD1172" s="69"/>
      <c r="AE1172" s="69"/>
      <c r="AF1172" s="69"/>
      <c r="AG1172" s="69"/>
      <c r="AH1172" s="69"/>
      <c r="AI1172" s="69"/>
      <c r="AJ1172" s="69"/>
      <c r="AK1172" s="69"/>
      <c r="AL1172" s="69"/>
      <c r="AM1172" s="69"/>
      <c r="AN1172" s="69"/>
      <c r="AO1172" s="69"/>
      <c r="AP1172" s="69"/>
      <c r="AQ1172" s="69"/>
      <c r="AR1172" s="69"/>
      <c r="AS1172" s="69"/>
      <c r="AT1172" s="69"/>
      <c r="AU1172" s="69"/>
      <c r="AV1172" s="69"/>
      <c r="AW1172" s="69"/>
      <c r="AX1172" s="69"/>
      <c r="AY1172" s="69"/>
      <c r="AZ1172" s="69"/>
      <c r="BA1172" s="69"/>
      <c r="BB1172" s="69"/>
      <c r="BC1172" s="69"/>
      <c r="BD1172" s="69"/>
      <c r="BE1172" s="69"/>
      <c r="BF1172" s="69"/>
      <c r="BG1172" s="69"/>
      <c r="BH1172" s="69"/>
      <c r="BI1172" s="69"/>
      <c r="BJ1172" s="69"/>
      <c r="BK1172" s="69"/>
      <c r="BL1172" s="69"/>
      <c r="BM1172" s="69"/>
      <c r="BN1172" s="69"/>
      <c r="BO1172" s="69"/>
      <c r="BP1172" s="69"/>
      <c r="BQ1172" s="69"/>
      <c r="BR1172" s="69"/>
      <c r="BS1172" s="69"/>
      <c r="BT1172" s="69"/>
      <c r="BU1172" s="69"/>
      <c r="BV1172" s="69"/>
      <c r="BW1172" s="69"/>
      <c r="BX1172" s="69"/>
      <c r="BY1172" s="69"/>
      <c r="BZ1172" s="69"/>
      <c r="CA1172" s="69"/>
      <c r="CB1172" s="69"/>
      <c r="CC1172" s="69"/>
      <c r="CD1172" s="69"/>
      <c r="CE1172" s="69"/>
      <c r="CF1172" s="69"/>
      <c r="CG1172" s="69"/>
      <c r="CH1172" s="69"/>
      <c r="CI1172" s="69"/>
      <c r="CJ1172" s="69"/>
      <c r="CK1172" s="69"/>
      <c r="CL1172" s="69"/>
      <c r="CM1172" s="69"/>
      <c r="CN1172" s="69"/>
      <c r="CO1172" s="69"/>
      <c r="CP1172" s="69"/>
      <c r="CQ1172" s="69"/>
      <c r="CR1172" s="69"/>
      <c r="CS1172" s="69"/>
      <c r="CT1172" s="69"/>
      <c r="CU1172" s="69"/>
      <c r="CV1172" s="69"/>
      <c r="CW1172" s="69"/>
      <c r="CX1172" s="69"/>
      <c r="CY1172" s="69"/>
      <c r="CZ1172" s="69"/>
      <c r="DA1172" s="69"/>
      <c r="DB1172" s="69"/>
      <c r="DC1172" s="69"/>
      <c r="DD1172" s="69"/>
      <c r="DE1172" s="69"/>
      <c r="DF1172" s="69"/>
      <c r="DG1172" s="69"/>
      <c r="DH1172" s="69"/>
      <c r="DI1172" s="69"/>
      <c r="DJ1172" s="69"/>
      <c r="DK1172" s="69"/>
      <c r="DL1172" s="69"/>
      <c r="DM1172" s="69"/>
      <c r="DN1172" s="69"/>
      <c r="DO1172" s="69"/>
      <c r="DP1172" s="69"/>
      <c r="DQ1172" s="69"/>
      <c r="DR1172" s="69"/>
      <c r="DS1172" s="69"/>
      <c r="DT1172" s="69"/>
      <c r="DU1172" s="69"/>
      <c r="DV1172" s="69"/>
      <c r="DW1172" s="69"/>
      <c r="DX1172" s="69"/>
      <c r="DY1172" s="69"/>
      <c r="DZ1172" s="69"/>
      <c r="EA1172" s="69"/>
      <c r="EB1172" s="69"/>
      <c r="EC1172" s="69"/>
      <c r="ED1172" s="69"/>
      <c r="EE1172" s="69"/>
      <c r="EF1172" s="69"/>
      <c r="EG1172" s="69"/>
      <c r="EH1172" s="69"/>
      <c r="EI1172" s="69"/>
      <c r="EJ1172" s="69"/>
      <c r="EK1172" s="69"/>
      <c r="EL1172" s="69"/>
      <c r="EM1172" s="69"/>
      <c r="EN1172" s="69"/>
      <c r="EO1172" s="69"/>
      <c r="EP1172" s="69"/>
      <c r="EQ1172" s="69"/>
      <c r="ER1172" s="69"/>
      <c r="ES1172" s="69"/>
      <c r="ET1172" s="69"/>
      <c r="EU1172" s="69"/>
      <c r="EV1172" s="69"/>
      <c r="EW1172" s="69"/>
      <c r="EX1172" s="69"/>
      <c r="EY1172" s="69"/>
      <c r="EZ1172" s="69"/>
      <c r="FA1172" s="69"/>
      <c r="FB1172" s="69"/>
      <c r="FC1172" s="69"/>
      <c r="FD1172" s="69"/>
      <c r="FE1172" s="69"/>
      <c r="FF1172" s="69"/>
      <c r="FG1172" s="69"/>
      <c r="FH1172" s="69"/>
      <c r="FI1172" s="69"/>
      <c r="FJ1172" s="69"/>
      <c r="FK1172" s="69"/>
      <c r="FL1172" s="69"/>
      <c r="FM1172" s="69"/>
      <c r="FN1172" s="69"/>
      <c r="FO1172" s="69"/>
      <c r="FP1172" s="69"/>
      <c r="FQ1172" s="69"/>
      <c r="FR1172" s="69"/>
      <c r="FS1172" s="69"/>
      <c r="FT1172" s="69"/>
      <c r="FU1172" s="69"/>
      <c r="FV1172" s="69"/>
      <c r="FW1172" s="69"/>
      <c r="FX1172" s="69"/>
      <c r="FY1172" s="69"/>
      <c r="FZ1172" s="69"/>
      <c r="GA1172" s="69"/>
      <c r="GB1172" s="69"/>
      <c r="GC1172" s="69"/>
      <c r="GD1172" s="69"/>
      <c r="GE1172" s="69"/>
      <c r="GF1172" s="69"/>
      <c r="GG1172" s="69"/>
      <c r="GH1172" s="69"/>
      <c r="GI1172" s="69"/>
      <c r="GJ1172" s="69"/>
      <c r="GK1172" s="69"/>
      <c r="GL1172" s="69"/>
      <c r="GM1172" s="69"/>
      <c r="GN1172" s="69"/>
      <c r="GO1172" s="69"/>
      <c r="GP1172" s="69"/>
      <c r="GQ1172" s="69"/>
      <c r="GR1172" s="69"/>
      <c r="GS1172" s="69"/>
      <c r="GT1172" s="69"/>
      <c r="GU1172" s="69"/>
      <c r="GV1172" s="69"/>
      <c r="GW1172" s="69"/>
      <c r="GX1172" s="69"/>
      <c r="GY1172" s="69"/>
      <c r="GZ1172" s="69"/>
      <c r="HA1172" s="69"/>
      <c r="HB1172" s="69"/>
      <c r="HC1172" s="69"/>
      <c r="HD1172" s="69"/>
      <c r="HE1172" s="69"/>
      <c r="HF1172" s="69"/>
      <c r="HG1172" s="69"/>
      <c r="HH1172" s="69"/>
      <c r="HI1172" s="69"/>
      <c r="HJ1172" s="69"/>
      <c r="HK1172" s="69"/>
      <c r="HL1172" s="69"/>
      <c r="HM1172" s="69"/>
      <c r="HN1172" s="69"/>
      <c r="HO1172" s="69"/>
      <c r="HP1172" s="69"/>
      <c r="HQ1172" s="69"/>
      <c r="HR1172" s="69"/>
      <c r="HS1172" s="69"/>
      <c r="HT1172" s="69"/>
      <c r="HU1172" s="69"/>
      <c r="HV1172" s="69"/>
      <c r="HW1172" s="69"/>
      <c r="HX1172" s="69"/>
      <c r="HY1172" s="69"/>
      <c r="HZ1172" s="69"/>
      <c r="IA1172" s="69"/>
      <c r="IB1172" s="69"/>
      <c r="IC1172" s="69"/>
      <c r="ID1172" s="69"/>
      <c r="IE1172" s="69"/>
      <c r="IF1172" s="69"/>
      <c r="IG1172" s="69"/>
      <c r="IH1172" s="69"/>
      <c r="II1172" s="69"/>
      <c r="IJ1172" s="69"/>
      <c r="IK1172" s="69"/>
      <c r="IL1172" s="69"/>
      <c r="IM1172" s="69"/>
      <c r="IN1172" s="69"/>
      <c r="IO1172" s="69"/>
      <c r="IP1172" s="69"/>
      <c r="IQ1172" s="69"/>
      <c r="IR1172" s="69"/>
      <c r="IS1172" s="69"/>
      <c r="IT1172" s="69"/>
      <c r="IU1172" s="69"/>
      <c r="IV1172" s="69"/>
      <c r="IW1172" s="69"/>
      <c r="IX1172" s="69"/>
      <c r="IY1172" s="69"/>
      <c r="IZ1172" s="69"/>
      <c r="JA1172" s="69"/>
      <c r="JB1172" s="69"/>
      <c r="JC1172" s="69"/>
      <c r="JD1172" s="69"/>
      <c r="JE1172" s="69"/>
      <c r="JF1172" s="69"/>
      <c r="JG1172" s="69"/>
      <c r="JH1172" s="69"/>
      <c r="JI1172" s="69"/>
      <c r="JJ1172" s="69"/>
      <c r="JK1172" s="69"/>
      <c r="JL1172" s="69"/>
      <c r="JM1172" s="69" t="s">
        <v>506</v>
      </c>
      <c r="JN1172" s="69"/>
      <c r="JO1172" s="69"/>
      <c r="JP1172" s="69"/>
      <c r="JQ1172" s="69"/>
      <c r="JR1172" s="69"/>
      <c r="JS1172" s="69"/>
      <c r="JT1172" s="69"/>
      <c r="JU1172" s="69"/>
      <c r="JV1172" s="69"/>
      <c r="JW1172" s="69"/>
      <c r="JX1172" s="69"/>
      <c r="JY1172" s="69"/>
      <c r="JZ1172" s="69"/>
      <c r="KA1172" s="69"/>
      <c r="KB1172" s="69"/>
      <c r="KC1172" s="69"/>
      <c r="KD1172" s="69"/>
      <c r="KE1172" s="69"/>
      <c r="KF1172" s="69"/>
      <c r="KG1172" s="69"/>
      <c r="KH1172" s="69"/>
      <c r="KI1172" s="69"/>
      <c r="KJ1172" s="69"/>
      <c r="KK1172" s="69"/>
      <c r="KL1172" s="69"/>
      <c r="KM1172" s="69"/>
      <c r="KN1172" s="69"/>
      <c r="KO1172" s="69"/>
      <c r="KP1172" s="69"/>
      <c r="KQ1172" s="69"/>
      <c r="KR1172" s="69"/>
      <c r="KS1172" s="69"/>
      <c r="KT1172" s="69"/>
      <c r="KU1172" s="69"/>
      <c r="KV1172" s="69"/>
      <c r="KW1172" s="69"/>
      <c r="KX1172" s="69"/>
      <c r="KY1172" s="69"/>
      <c r="KZ1172" s="69"/>
      <c r="LA1172" s="69"/>
      <c r="LB1172" s="69"/>
      <c r="LC1172" s="69"/>
      <c r="LD1172" s="69"/>
      <c r="LE1172" s="69"/>
      <c r="LF1172" s="69"/>
      <c r="LG1172" s="69"/>
      <c r="LH1172" s="69"/>
      <c r="LI1172" s="69"/>
      <c r="LJ1172" s="69"/>
      <c r="LK1172" s="69"/>
      <c r="LL1172" s="69"/>
      <c r="LM1172" s="69"/>
      <c r="LN1172" s="69"/>
      <c r="LO1172" s="69"/>
      <c r="LP1172" s="69"/>
      <c r="LQ1172" s="69"/>
      <c r="LR1172" s="69"/>
      <c r="LS1172" s="69"/>
      <c r="LT1172" s="69"/>
      <c r="LU1172" s="69"/>
      <c r="LV1172" s="69"/>
      <c r="LW1172" s="69"/>
      <c r="LX1172" s="69"/>
      <c r="LY1172" s="69"/>
      <c r="LZ1172" s="69"/>
      <c r="MA1172" s="69"/>
      <c r="MB1172" s="69"/>
      <c r="MC1172" s="69"/>
      <c r="MD1172" s="69"/>
      <c r="ME1172" s="69"/>
      <c r="MF1172" s="69"/>
      <c r="MG1172" s="69"/>
      <c r="MH1172" s="69"/>
      <c r="MI1172" s="69"/>
      <c r="MJ1172" s="69"/>
      <c r="MK1172" s="69"/>
      <c r="ML1172" s="69"/>
      <c r="MM1172" s="69"/>
      <c r="MN1172" s="69"/>
      <c r="MO1172" s="69"/>
      <c r="MP1172" s="69"/>
      <c r="MQ1172" s="69"/>
      <c r="MR1172" s="69"/>
      <c r="MS1172" s="69"/>
      <c r="MT1172" s="69"/>
      <c r="MU1172" s="69"/>
      <c r="MV1172" s="69"/>
      <c r="MW1172" s="69"/>
      <c r="MX1172" s="69"/>
      <c r="MY1172" s="69"/>
      <c r="MZ1172" s="69"/>
      <c r="NA1172" s="69"/>
      <c r="NB1172" s="69"/>
      <c r="NC1172" s="69"/>
      <c r="ND1172" s="69"/>
      <c r="NE1172" s="69"/>
      <c r="NF1172" s="69"/>
      <c r="NG1172" s="69"/>
      <c r="NH1172" s="69"/>
      <c r="NI1172" s="69"/>
      <c r="NJ1172" s="69"/>
      <c r="NK1172" s="69"/>
      <c r="NL1172" s="69"/>
      <c r="NM1172" s="69"/>
      <c r="NN1172" s="69"/>
      <c r="NO1172" s="69"/>
      <c r="NP1172" s="69"/>
      <c r="NQ1172" s="69"/>
      <c r="NR1172" s="69"/>
      <c r="NS1172" s="69"/>
      <c r="NT1172" s="69"/>
      <c r="NU1172" s="69"/>
      <c r="NV1172" s="69"/>
      <c r="NW1172" s="69"/>
      <c r="NX1172" s="69"/>
      <c r="NY1172" s="69"/>
      <c r="NZ1172" s="69"/>
      <c r="OA1172" s="69"/>
      <c r="OB1172" s="69"/>
      <c r="OC1172" s="69"/>
      <c r="OD1172" s="69"/>
      <c r="OE1172" s="69"/>
      <c r="OF1172" s="69"/>
      <c r="OG1172" s="69"/>
      <c r="OH1172" s="69"/>
      <c r="OI1172" s="69"/>
      <c r="OJ1172" s="69"/>
      <c r="OK1172" s="69"/>
      <c r="OL1172" s="69"/>
      <c r="OM1172" s="69"/>
      <c r="ON1172" s="69"/>
      <c r="OO1172" s="69"/>
      <c r="OP1172" s="69"/>
      <c r="OQ1172" s="69"/>
      <c r="OR1172" s="69"/>
      <c r="OS1172" s="69"/>
      <c r="OT1172" s="69"/>
      <c r="OU1172" s="69"/>
      <c r="OV1172" s="69"/>
      <c r="OW1172" s="69"/>
      <c r="OX1172" s="69"/>
      <c r="OY1172" s="69"/>
      <c r="OZ1172" s="69"/>
      <c r="PA1172" s="69"/>
      <c r="PB1172" s="69"/>
      <c r="PC1172" s="69"/>
      <c r="PD1172" s="69"/>
      <c r="PE1172" s="69"/>
      <c r="PF1172" s="69"/>
      <c r="PG1172" s="69"/>
      <c r="PH1172" s="69"/>
      <c r="PI1172" s="69"/>
      <c r="PJ1172" s="69"/>
      <c r="PK1172" s="69"/>
      <c r="PL1172" s="69"/>
      <c r="PM1172" s="69"/>
      <c r="PN1172" s="69"/>
      <c r="PO1172" s="69"/>
      <c r="PP1172" s="69"/>
      <c r="PQ1172" s="69"/>
      <c r="PR1172" s="69"/>
      <c r="PS1172" s="69"/>
      <c r="PT1172" s="69"/>
      <c r="PU1172" s="69"/>
      <c r="PV1172" s="69"/>
      <c r="PW1172" s="69"/>
      <c r="PX1172" s="69"/>
      <c r="PY1172" s="69"/>
      <c r="PZ1172" s="69"/>
      <c r="QA1172" s="69"/>
      <c r="QB1172" s="69"/>
      <c r="QC1172" s="69"/>
      <c r="QD1172" s="69"/>
      <c r="QE1172" s="69"/>
      <c r="QF1172" s="69"/>
      <c r="QG1172" s="69"/>
      <c r="QH1172" s="69"/>
      <c r="QI1172" s="69"/>
      <c r="QJ1172" s="69"/>
      <c r="QK1172" s="69"/>
      <c r="QL1172" s="69"/>
      <c r="QM1172" s="69"/>
      <c r="QN1172" s="69"/>
      <c r="QO1172" s="69"/>
      <c r="QP1172" s="69"/>
      <c r="QQ1172" s="69"/>
      <c r="QR1172" s="69"/>
      <c r="QS1172" s="69"/>
      <c r="QT1172" s="69"/>
      <c r="QU1172" s="69"/>
      <c r="QV1172" s="69"/>
      <c r="QW1172" s="69"/>
      <c r="QX1172" s="69"/>
      <c r="QY1172" s="69"/>
      <c r="QZ1172" s="69"/>
      <c r="RA1172" s="69"/>
      <c r="RB1172" s="69"/>
      <c r="RC1172" s="69"/>
      <c r="RD1172" s="69"/>
      <c r="RE1172" s="69"/>
      <c r="RF1172" s="69"/>
      <c r="RG1172" s="69"/>
      <c r="RH1172" s="69"/>
      <c r="RI1172" s="69"/>
      <c r="RJ1172" s="69"/>
      <c r="RK1172" s="69"/>
      <c r="RL1172" s="69"/>
      <c r="RM1172" s="69"/>
      <c r="RN1172" s="69"/>
      <c r="RO1172" s="69"/>
      <c r="RP1172" s="69"/>
      <c r="RQ1172" s="69"/>
      <c r="RR1172" s="69"/>
      <c r="RS1172" s="69"/>
      <c r="RT1172" s="69"/>
      <c r="RU1172" s="69"/>
      <c r="RV1172" s="69"/>
      <c r="RW1172" s="69"/>
      <c r="RX1172" s="69"/>
      <c r="RY1172" s="69"/>
      <c r="RZ1172" s="69"/>
      <c r="SA1172" s="69"/>
      <c r="SB1172" s="69"/>
      <c r="SC1172" s="69"/>
      <c r="SD1172" s="69"/>
      <c r="SE1172" s="69"/>
      <c r="SF1172" s="69"/>
      <c r="SG1172" s="69"/>
      <c r="SH1172" s="69"/>
      <c r="SI1172" s="69"/>
      <c r="SJ1172" s="69"/>
      <c r="SK1172" s="69"/>
      <c r="SL1172" s="69"/>
      <c r="SM1172" s="69"/>
      <c r="SN1172" s="69"/>
      <c r="SO1172" s="69"/>
      <c r="SP1172" s="69"/>
      <c r="SQ1172" s="69"/>
      <c r="SR1172" s="69"/>
      <c r="SS1172" s="69"/>
      <c r="ST1172" s="69"/>
      <c r="SU1172" s="69"/>
      <c r="SV1172" s="69"/>
      <c r="SW1172" s="69"/>
      <c r="SX1172" s="69"/>
      <c r="SY1172" s="69"/>
      <c r="SZ1172" s="69"/>
      <c r="TA1172" s="69"/>
      <c r="TB1172" s="69"/>
      <c r="TC1172" s="69"/>
      <c r="TD1172" s="69"/>
      <c r="TE1172" s="69"/>
      <c r="TF1172" s="69"/>
      <c r="TG1172" s="69"/>
      <c r="TH1172" s="69"/>
      <c r="TI1172" s="69"/>
      <c r="TJ1172" s="69"/>
      <c r="TK1172" s="69"/>
      <c r="TL1172" s="69"/>
      <c r="TM1172" s="69"/>
      <c r="TN1172" s="69"/>
      <c r="TO1172" s="69"/>
      <c r="TP1172" s="69"/>
      <c r="TQ1172" s="69"/>
      <c r="TR1172" s="69"/>
      <c r="TS1172" s="69"/>
      <c r="TT1172" s="69"/>
      <c r="TU1172" s="69"/>
      <c r="TV1172" s="69"/>
      <c r="TW1172" s="69"/>
      <c r="TX1172" s="69"/>
      <c r="TY1172" s="69"/>
      <c r="TZ1172" s="69"/>
      <c r="UA1172" s="69"/>
      <c r="UB1172" s="69"/>
      <c r="UC1172" s="69"/>
      <c r="UD1172" s="69"/>
      <c r="UE1172" s="69"/>
      <c r="UF1172" s="69"/>
      <c r="UG1172" s="69"/>
      <c r="UH1172" s="69"/>
      <c r="UI1172" s="69"/>
      <c r="UJ1172" s="69"/>
      <c r="UK1172" s="69"/>
      <c r="UL1172" s="69"/>
      <c r="UM1172" s="69"/>
      <c r="UN1172" s="69"/>
      <c r="UO1172" s="69"/>
      <c r="UP1172" s="69"/>
      <c r="UQ1172" s="69"/>
      <c r="UR1172" s="69"/>
      <c r="US1172" s="69"/>
      <c r="UT1172" s="69"/>
      <c r="UU1172" s="69"/>
      <c r="UV1172" s="69"/>
      <c r="UW1172" s="69"/>
      <c r="UX1172" s="69"/>
      <c r="UY1172" s="69"/>
      <c r="UZ1172" s="69"/>
      <c r="VA1172" s="69"/>
      <c r="VB1172" s="69"/>
      <c r="VC1172" s="69"/>
      <c r="VD1172" s="69"/>
      <c r="VE1172" s="69"/>
      <c r="VF1172" s="69"/>
      <c r="VG1172" s="69"/>
      <c r="VH1172" s="69"/>
      <c r="VI1172" s="69"/>
      <c r="VJ1172" s="69"/>
      <c r="VK1172" s="69"/>
      <c r="VL1172" s="69"/>
      <c r="VM1172" s="69"/>
      <c r="VN1172" s="69"/>
      <c r="VO1172" s="69"/>
      <c r="VP1172" s="69"/>
      <c r="VQ1172" s="69"/>
      <c r="VR1172" s="69"/>
      <c r="VS1172" s="69"/>
      <c r="VT1172" s="69"/>
      <c r="VU1172" s="69"/>
      <c r="VV1172" s="69"/>
      <c r="VW1172" s="69"/>
      <c r="VX1172" s="69"/>
      <c r="VY1172" s="69"/>
      <c r="VZ1172" s="69"/>
      <c r="WA1172" s="69"/>
      <c r="WB1172" s="69"/>
      <c r="WC1172" s="69"/>
      <c r="WD1172" s="69"/>
      <c r="WE1172" s="69"/>
      <c r="WF1172" s="69"/>
      <c r="WG1172" s="69"/>
      <c r="WH1172" s="69"/>
      <c r="WI1172" s="69"/>
      <c r="WJ1172" s="69"/>
      <c r="WK1172" s="69"/>
      <c r="WL1172" s="69"/>
      <c r="WM1172" s="69"/>
      <c r="WN1172" s="69"/>
      <c r="WO1172" s="69"/>
      <c r="WP1172" s="69"/>
      <c r="WQ1172" s="69"/>
      <c r="WR1172" s="69"/>
      <c r="WS1172" s="69"/>
      <c r="WT1172" s="69"/>
      <c r="WU1172" s="69"/>
      <c r="WV1172" s="69"/>
      <c r="WW1172" s="69"/>
      <c r="WX1172" s="69"/>
      <c r="WY1172" s="69"/>
      <c r="WZ1172" s="69"/>
      <c r="XA1172" s="69"/>
      <c r="XB1172" s="69"/>
      <c r="XC1172" s="69"/>
      <c r="XD1172" s="69"/>
      <c r="XE1172" s="69"/>
      <c r="XF1172" s="69"/>
      <c r="XG1172" s="69"/>
      <c r="XH1172" s="69"/>
      <c r="XI1172" s="69"/>
      <c r="XJ1172" s="69"/>
      <c r="XK1172" s="69"/>
      <c r="XL1172" s="69"/>
      <c r="XM1172" s="69"/>
      <c r="XN1172" s="69"/>
      <c r="XO1172" s="69"/>
      <c r="XP1172" s="69"/>
      <c r="XQ1172" s="69"/>
      <c r="XR1172" s="69"/>
      <c r="XS1172" s="69"/>
      <c r="XT1172" s="69"/>
      <c r="XU1172" s="69"/>
      <c r="XV1172" s="69"/>
      <c r="XW1172" s="69"/>
      <c r="XX1172" s="69"/>
      <c r="XY1172" s="69"/>
      <c r="XZ1172" s="69"/>
      <c r="YA1172" s="69"/>
      <c r="YB1172" s="69"/>
      <c r="YC1172" s="69"/>
      <c r="YD1172" s="69"/>
      <c r="YE1172" s="69"/>
      <c r="YF1172" s="69"/>
      <c r="YG1172" s="69"/>
      <c r="YH1172" s="69"/>
      <c r="YI1172" s="69"/>
      <c r="YJ1172" s="69"/>
      <c r="YK1172" s="69"/>
      <c r="YL1172" s="69"/>
      <c r="YM1172" s="69"/>
      <c r="YN1172" s="69"/>
      <c r="YO1172" s="69"/>
      <c r="YP1172" s="69"/>
      <c r="YQ1172" s="69"/>
      <c r="YR1172" s="69"/>
      <c r="YS1172" s="69"/>
      <c r="YT1172" s="69"/>
      <c r="YU1172" s="69"/>
      <c r="YV1172" s="69"/>
      <c r="YW1172" s="69"/>
      <c r="YX1172" s="69"/>
      <c r="YY1172" s="69"/>
      <c r="YZ1172" s="69"/>
      <c r="ZA1172" s="69"/>
      <c r="ZB1172" s="69"/>
      <c r="ZC1172" s="69"/>
      <c r="ZD1172" s="69"/>
      <c r="ZE1172" s="69"/>
      <c r="ZF1172" s="69"/>
      <c r="ZG1172" s="69"/>
      <c r="ZH1172" s="69"/>
      <c r="ZI1172" s="69"/>
      <c r="ZJ1172" s="69"/>
      <c r="ZK1172" s="69"/>
      <c r="ZL1172" s="69"/>
      <c r="ZM1172" s="69"/>
      <c r="ZN1172" s="69"/>
      <c r="ZO1172" s="69"/>
      <c r="ZP1172" s="69"/>
      <c r="ZQ1172" s="69"/>
      <c r="ZR1172" s="69"/>
      <c r="ZS1172" s="69"/>
      <c r="ZT1172" s="69"/>
      <c r="ZU1172" s="69"/>
      <c r="ZV1172" s="69"/>
      <c r="ZW1172" s="69"/>
      <c r="ZX1172" s="69"/>
      <c r="ZY1172" s="69"/>
      <c r="ZZ1172" s="69"/>
      <c r="AAA1172" s="69"/>
      <c r="AAB1172" s="69"/>
      <c r="AAC1172" s="69"/>
      <c r="AAD1172" s="69"/>
      <c r="AAE1172" s="69"/>
      <c r="AAF1172" s="69"/>
      <c r="AAG1172" s="69"/>
      <c r="AAH1172" s="69"/>
      <c r="AAI1172" s="69"/>
      <c r="AAJ1172" s="69"/>
      <c r="AAK1172" s="69"/>
      <c r="AAL1172" s="69"/>
      <c r="AAM1172" s="69"/>
      <c r="AAN1172" s="69"/>
      <c r="AAO1172" s="69"/>
      <c r="AAP1172" s="69"/>
      <c r="AAQ1172" s="69"/>
      <c r="AAR1172" s="69"/>
      <c r="AAS1172" s="69"/>
      <c r="AAT1172" s="69"/>
      <c r="AAU1172" s="69"/>
      <c r="AAV1172" s="69"/>
      <c r="AAW1172" s="69"/>
      <c r="AAX1172" s="69"/>
      <c r="AAY1172" s="69"/>
      <c r="AAZ1172" s="69"/>
      <c r="ABA1172" s="69"/>
      <c r="ABB1172" s="69"/>
      <c r="ABC1172" s="69"/>
      <c r="ABD1172" s="69"/>
      <c r="ABE1172" s="69"/>
      <c r="ABF1172" s="69"/>
      <c r="ABG1172" s="69"/>
      <c r="ABH1172" s="69"/>
      <c r="ABI1172" s="69"/>
      <c r="ABJ1172" s="69"/>
      <c r="ABK1172" s="69"/>
      <c r="ABL1172" s="69"/>
      <c r="ABM1172" s="69"/>
      <c r="ABN1172" s="69"/>
      <c r="ABO1172" s="69"/>
      <c r="ABP1172" s="69"/>
      <c r="ABQ1172" s="69"/>
      <c r="ABR1172" s="69"/>
      <c r="ABS1172" s="69"/>
      <c r="ABT1172" s="69"/>
      <c r="ABU1172" s="69"/>
      <c r="ABV1172" s="69"/>
      <c r="ABW1172" s="69"/>
      <c r="ABX1172" s="69"/>
      <c r="ABY1172" s="69"/>
      <c r="ABZ1172" s="69"/>
      <c r="ACA1172" s="69"/>
      <c r="ACB1172" s="69"/>
      <c r="ACC1172" s="69"/>
      <c r="ACD1172" s="69"/>
      <c r="ACE1172" s="69"/>
      <c r="ACF1172" s="69"/>
      <c r="ACG1172" s="69"/>
      <c r="ACH1172" s="69"/>
      <c r="ACI1172" s="69"/>
      <c r="ACJ1172" s="69"/>
      <c r="ACK1172" s="69"/>
      <c r="ACL1172" s="69"/>
      <c r="ACM1172" s="69"/>
      <c r="ACN1172" s="69"/>
      <c r="ACO1172" s="69"/>
      <c r="ACP1172" s="69"/>
      <c r="ACQ1172" s="69"/>
      <c r="ACR1172" s="69"/>
      <c r="ACS1172" s="69"/>
      <c r="ACT1172" s="69"/>
      <c r="ACU1172" s="69"/>
      <c r="ACV1172" s="69"/>
      <c r="ACW1172" s="69"/>
      <c r="ACX1172" s="69"/>
      <c r="ACY1172" s="69"/>
      <c r="ACZ1172" s="69"/>
      <c r="ADA1172" s="69"/>
      <c r="ADB1172" s="69"/>
      <c r="ADC1172" s="69"/>
      <c r="ADD1172" s="69"/>
      <c r="ADE1172" s="69"/>
      <c r="ADF1172" s="69"/>
      <c r="ADG1172" s="69"/>
      <c r="ADH1172" s="69"/>
      <c r="ADI1172" s="69"/>
      <c r="ADJ1172" s="69"/>
      <c r="ADK1172" s="69"/>
      <c r="ADL1172" s="69"/>
      <c r="ADM1172" s="69"/>
      <c r="ADN1172" s="69"/>
      <c r="ADO1172" s="69"/>
      <c r="ADP1172" s="69"/>
      <c r="ADQ1172" s="69"/>
      <c r="ADR1172" s="69"/>
      <c r="ADS1172" s="69"/>
      <c r="ADT1172" s="69"/>
      <c r="ADU1172" s="69"/>
      <c r="ADV1172" s="69"/>
      <c r="ADW1172" s="69"/>
      <c r="ADX1172" s="69"/>
      <c r="ADY1172" s="69"/>
      <c r="ADZ1172" s="69"/>
      <c r="AEA1172" s="69"/>
      <c r="AEB1172" s="69"/>
      <c r="AEC1172" s="69"/>
      <c r="AED1172" s="69"/>
      <c r="AEE1172" s="69"/>
      <c r="AEF1172" s="69"/>
      <c r="AEG1172" s="69"/>
      <c r="AEH1172" s="69"/>
    </row>
    <row r="1173" spans="1:814" hidden="1" x14ac:dyDescent="0.25">
      <c r="B1173" s="5">
        <v>45469</v>
      </c>
      <c r="C1173" t="s">
        <v>20</v>
      </c>
      <c r="D1173" t="s">
        <v>4</v>
      </c>
      <c r="E1173" t="s">
        <v>14</v>
      </c>
      <c r="F1173" s="4">
        <v>3318235</v>
      </c>
      <c r="G1173" t="s">
        <v>209</v>
      </c>
      <c r="H1173" s="4" t="s">
        <v>107</v>
      </c>
      <c r="I1173" s="4" t="s">
        <v>138</v>
      </c>
      <c r="J1173" s="8">
        <v>26</v>
      </c>
      <c r="K1173" s="79">
        <v>31.311787072243344</v>
      </c>
      <c r="L1173" s="17">
        <v>628.16326530612241</v>
      </c>
      <c r="M1173" s="102" t="s">
        <v>527</v>
      </c>
      <c r="N1173" t="s">
        <v>288</v>
      </c>
    </row>
    <row r="1174" spans="1:814" hidden="1" x14ac:dyDescent="0.25">
      <c r="B1174" s="5">
        <v>45469</v>
      </c>
      <c r="C1174" t="s">
        <v>120</v>
      </c>
      <c r="D1174" t="s">
        <v>4</v>
      </c>
      <c r="E1174" t="s">
        <v>14</v>
      </c>
      <c r="F1174" s="4">
        <v>3318235</v>
      </c>
      <c r="G1174" t="s">
        <v>209</v>
      </c>
      <c r="H1174" s="4" t="s">
        <v>107</v>
      </c>
      <c r="I1174" s="4" t="s">
        <v>138</v>
      </c>
      <c r="J1174" s="8">
        <v>-15</v>
      </c>
      <c r="K1174" s="79">
        <v>31.311787072243344</v>
      </c>
      <c r="L1174" s="17">
        <v>628.16326530612241</v>
      </c>
      <c r="M1174" s="102" t="s">
        <v>527</v>
      </c>
      <c r="P1174" t="s">
        <v>149</v>
      </c>
      <c r="Q1174" t="s">
        <v>658</v>
      </c>
    </row>
    <row r="1175" spans="1:814" hidden="1" x14ac:dyDescent="0.25">
      <c r="B1175" s="5">
        <v>45469</v>
      </c>
      <c r="C1175" t="s">
        <v>120</v>
      </c>
      <c r="D1175" t="s">
        <v>4</v>
      </c>
      <c r="E1175" t="s">
        <v>14</v>
      </c>
      <c r="F1175" s="4">
        <v>3308050</v>
      </c>
      <c r="G1175" t="s">
        <v>137</v>
      </c>
      <c r="H1175" s="4" t="s">
        <v>137</v>
      </c>
      <c r="I1175" s="4" t="s">
        <v>138</v>
      </c>
      <c r="J1175" s="8">
        <v>-10</v>
      </c>
      <c r="K1175" s="51">
        <v>438441.296969697</v>
      </c>
      <c r="L1175" s="17">
        <f t="shared" ref="L1175:L1186" si="71">+J1175*K1175</f>
        <v>-4384412.9696969697</v>
      </c>
      <c r="M1175" s="102" t="s">
        <v>527</v>
      </c>
      <c r="P1175" t="s">
        <v>149</v>
      </c>
      <c r="Q1175" t="s">
        <v>658</v>
      </c>
    </row>
    <row r="1176" spans="1:814" hidden="1" x14ac:dyDescent="0.25">
      <c r="B1176" s="5">
        <v>45471</v>
      </c>
      <c r="C1176" t="s">
        <v>103</v>
      </c>
      <c r="D1176" t="s">
        <v>0</v>
      </c>
      <c r="E1176" t="s">
        <v>14</v>
      </c>
      <c r="F1176" s="4" t="s">
        <v>25</v>
      </c>
      <c r="G1176" t="s">
        <v>26</v>
      </c>
      <c r="H1176" s="4" t="s">
        <v>27</v>
      </c>
      <c r="I1176" s="4" t="s">
        <v>490</v>
      </c>
      <c r="J1176" s="8">
        <v>-9</v>
      </c>
      <c r="K1176" s="79">
        <v>14.694879832810868</v>
      </c>
      <c r="L1176" s="17">
        <f t="shared" si="71"/>
        <v>-132.2539184952978</v>
      </c>
      <c r="M1176" s="102" t="s">
        <v>527</v>
      </c>
      <c r="O1176" s="54">
        <v>20240090</v>
      </c>
      <c r="P1176" t="s">
        <v>234</v>
      </c>
    </row>
    <row r="1177" spans="1:814" hidden="1" x14ac:dyDescent="0.25">
      <c r="B1177" s="5">
        <v>45471</v>
      </c>
      <c r="C1177" t="s">
        <v>103</v>
      </c>
      <c r="D1177" t="s">
        <v>0</v>
      </c>
      <c r="E1177" t="s">
        <v>14</v>
      </c>
      <c r="F1177" s="4" t="s">
        <v>35</v>
      </c>
      <c r="G1177" t="s">
        <v>36</v>
      </c>
      <c r="H1177" s="4" t="s">
        <v>37</v>
      </c>
      <c r="I1177" s="4" t="s">
        <v>492</v>
      </c>
      <c r="J1177" s="8">
        <v>-10</v>
      </c>
      <c r="K1177" s="79">
        <v>14.447761194029852</v>
      </c>
      <c r="L1177" s="17">
        <f t="shared" si="71"/>
        <v>-144.47761194029852</v>
      </c>
      <c r="M1177" s="102" t="s">
        <v>527</v>
      </c>
      <c r="O1177" s="54">
        <v>20240090</v>
      </c>
      <c r="P1177" t="s">
        <v>234</v>
      </c>
    </row>
    <row r="1178" spans="1:814" hidden="1" x14ac:dyDescent="0.25">
      <c r="B1178" s="5">
        <v>45457</v>
      </c>
      <c r="C1178" t="s">
        <v>103</v>
      </c>
      <c r="D1178" t="s">
        <v>0</v>
      </c>
      <c r="E1178" t="s">
        <v>66</v>
      </c>
      <c r="F1178" s="4" t="s">
        <v>139</v>
      </c>
      <c r="G1178" t="s">
        <v>140</v>
      </c>
      <c r="H1178" s="4" t="s">
        <v>41</v>
      </c>
      <c r="I1178" s="4" t="s">
        <v>380</v>
      </c>
      <c r="J1178" s="8">
        <v>-5</v>
      </c>
      <c r="K1178" s="29">
        <v>51750</v>
      </c>
      <c r="L1178" s="17">
        <f t="shared" si="71"/>
        <v>-258750</v>
      </c>
      <c r="M1178" s="102" t="s">
        <v>529</v>
      </c>
      <c r="O1178" s="54">
        <v>20240091</v>
      </c>
      <c r="P1178" t="s">
        <v>232</v>
      </c>
    </row>
    <row r="1179" spans="1:814" hidden="1" x14ac:dyDescent="0.25">
      <c r="B1179" s="5">
        <v>45471</v>
      </c>
      <c r="C1179" t="s">
        <v>103</v>
      </c>
      <c r="D1179" t="s">
        <v>4</v>
      </c>
      <c r="E1179" t="s">
        <v>14</v>
      </c>
      <c r="F1179" s="4">
        <v>3308050</v>
      </c>
      <c r="G1179" t="s">
        <v>137</v>
      </c>
      <c r="H1179" s="4" t="s">
        <v>137</v>
      </c>
      <c r="I1179" s="4" t="s">
        <v>138</v>
      </c>
      <c r="J1179" s="8">
        <v>-2</v>
      </c>
      <c r="K1179" s="79">
        <v>104.3726235741445</v>
      </c>
      <c r="L1179" s="17">
        <f t="shared" si="71"/>
        <v>-208.745247148289</v>
      </c>
      <c r="M1179" s="102" t="s">
        <v>527</v>
      </c>
      <c r="O1179" s="54">
        <v>20240090</v>
      </c>
      <c r="P1179" t="s">
        <v>234</v>
      </c>
      <c r="JK1179" t="s">
        <v>506</v>
      </c>
    </row>
    <row r="1180" spans="1:814" hidden="1" x14ac:dyDescent="0.25">
      <c r="B1180" s="5">
        <v>45471</v>
      </c>
      <c r="C1180" t="s">
        <v>103</v>
      </c>
      <c r="D1180" t="s">
        <v>0</v>
      </c>
      <c r="E1180" t="s">
        <v>14</v>
      </c>
      <c r="F1180" s="4" t="s">
        <v>39</v>
      </c>
      <c r="G1180" t="s">
        <v>40</v>
      </c>
      <c r="H1180" s="4" t="s">
        <v>41</v>
      </c>
      <c r="I1180" s="4" t="s">
        <v>485</v>
      </c>
      <c r="J1180" s="8">
        <v>-9</v>
      </c>
      <c r="K1180" s="84">
        <v>14.583333333333334</v>
      </c>
      <c r="L1180" s="80">
        <f>+J1180*K1180</f>
        <v>-131.25</v>
      </c>
      <c r="M1180" s="102" t="s">
        <v>527</v>
      </c>
      <c r="O1180" s="54">
        <v>20240090</v>
      </c>
      <c r="P1180" t="s">
        <v>234</v>
      </c>
    </row>
    <row r="1181" spans="1:814" hidden="1" x14ac:dyDescent="0.25">
      <c r="B1181" s="5">
        <v>45471</v>
      </c>
      <c r="C1181" t="s">
        <v>103</v>
      </c>
      <c r="D1181" t="s">
        <v>0</v>
      </c>
      <c r="E1181" t="s">
        <v>14</v>
      </c>
      <c r="F1181" s="4" t="s">
        <v>42</v>
      </c>
      <c r="G1181" t="s">
        <v>43</v>
      </c>
      <c r="H1181" s="4" t="s">
        <v>44</v>
      </c>
      <c r="I1181" s="4" t="s">
        <v>484</v>
      </c>
      <c r="J1181" s="8">
        <v>-10</v>
      </c>
      <c r="K1181" s="79">
        <v>14.694879832810868</v>
      </c>
      <c r="L1181" s="17">
        <f t="shared" si="71"/>
        <v>-146.94879832810867</v>
      </c>
      <c r="M1181" s="102" t="s">
        <v>527</v>
      </c>
      <c r="O1181" s="54">
        <v>20240090</v>
      </c>
      <c r="P1181" t="s">
        <v>234</v>
      </c>
    </row>
    <row r="1182" spans="1:814" hidden="1" x14ac:dyDescent="0.25">
      <c r="B1182" s="5">
        <v>45471</v>
      </c>
      <c r="C1182" t="s">
        <v>103</v>
      </c>
      <c r="D1182" t="s">
        <v>4</v>
      </c>
      <c r="E1182" t="s">
        <v>14</v>
      </c>
      <c r="F1182" s="4">
        <v>3318235</v>
      </c>
      <c r="G1182" t="s">
        <v>209</v>
      </c>
      <c r="H1182" s="4" t="s">
        <v>107</v>
      </c>
      <c r="I1182" s="4" t="s">
        <v>138</v>
      </c>
      <c r="J1182" s="8">
        <v>-2</v>
      </c>
      <c r="K1182" s="79">
        <v>31.311787072243344</v>
      </c>
      <c r="L1182" s="17">
        <f t="shared" si="71"/>
        <v>-62.623574144486689</v>
      </c>
      <c r="M1182" s="102" t="s">
        <v>527</v>
      </c>
      <c r="O1182" s="54">
        <v>20240090</v>
      </c>
      <c r="P1182" t="s">
        <v>234</v>
      </c>
    </row>
    <row r="1183" spans="1:814" hidden="1" x14ac:dyDescent="0.25">
      <c r="B1183" s="5">
        <v>45475</v>
      </c>
      <c r="C1183" t="s">
        <v>120</v>
      </c>
      <c r="D1183" t="s">
        <v>0</v>
      </c>
      <c r="E1183" t="s">
        <v>66</v>
      </c>
      <c r="F1183" s="4" t="s">
        <v>139</v>
      </c>
      <c r="G1183" t="s">
        <v>140</v>
      </c>
      <c r="H1183" s="4" t="s">
        <v>141</v>
      </c>
      <c r="I1183" s="4" t="s">
        <v>545</v>
      </c>
      <c r="J1183" s="8">
        <v>1</v>
      </c>
      <c r="K1183" s="29">
        <v>51750</v>
      </c>
      <c r="L1183" s="17">
        <f>+K1183*J1183</f>
        <v>51750</v>
      </c>
      <c r="M1183" s="102" t="s">
        <v>529</v>
      </c>
      <c r="Q1183" t="s">
        <v>547</v>
      </c>
    </row>
    <row r="1184" spans="1:814" hidden="1" x14ac:dyDescent="0.25">
      <c r="B1184" s="5">
        <v>45477</v>
      </c>
      <c r="C1184" t="s">
        <v>120</v>
      </c>
      <c r="D1184" t="s">
        <v>4</v>
      </c>
      <c r="E1184" t="s">
        <v>66</v>
      </c>
      <c r="F1184" s="4" t="s">
        <v>96</v>
      </c>
      <c r="G1184" t="s">
        <v>95</v>
      </c>
      <c r="H1184" s="4" t="s">
        <v>106</v>
      </c>
      <c r="I1184" s="4">
        <v>52006</v>
      </c>
      <c r="J1184" s="8">
        <v>-5</v>
      </c>
      <c r="K1184" s="29">
        <v>647360</v>
      </c>
      <c r="L1184" s="17">
        <f t="shared" si="71"/>
        <v>-3236800</v>
      </c>
      <c r="M1184" s="102" t="s">
        <v>529</v>
      </c>
      <c r="Q1184" t="s">
        <v>576</v>
      </c>
    </row>
    <row r="1185" spans="1:814" hidden="1" x14ac:dyDescent="0.25">
      <c r="B1185" s="5">
        <v>45477</v>
      </c>
      <c r="C1185" t="s">
        <v>120</v>
      </c>
      <c r="D1185" t="s">
        <v>4</v>
      </c>
      <c r="E1185" t="s">
        <v>66</v>
      </c>
      <c r="F1185" s="4" t="s">
        <v>102</v>
      </c>
      <c r="G1185" t="s">
        <v>101</v>
      </c>
      <c r="H1185" s="4" t="s">
        <v>107</v>
      </c>
      <c r="I1185" s="4" t="s">
        <v>138</v>
      </c>
      <c r="J1185" s="8">
        <v>-3</v>
      </c>
      <c r="K1185" s="29">
        <v>102340</v>
      </c>
      <c r="L1185" s="17">
        <f t="shared" si="71"/>
        <v>-307020</v>
      </c>
      <c r="M1185" s="102" t="s">
        <v>529</v>
      </c>
      <c r="Q1185" t="s">
        <v>576</v>
      </c>
    </row>
    <row r="1186" spans="1:814" hidden="1" x14ac:dyDescent="0.25">
      <c r="B1186" s="5">
        <v>45478</v>
      </c>
      <c r="C1186" t="s">
        <v>103</v>
      </c>
      <c r="D1186" t="s">
        <v>4</v>
      </c>
      <c r="E1186" t="s">
        <v>66</v>
      </c>
      <c r="F1186" s="4" t="s">
        <v>276</v>
      </c>
      <c r="G1186" t="s">
        <v>275</v>
      </c>
      <c r="H1186" s="4" t="s">
        <v>148</v>
      </c>
      <c r="I1186" s="4">
        <v>50361</v>
      </c>
      <c r="J1186" s="8">
        <v>-1</v>
      </c>
      <c r="K1186" s="79">
        <v>83600</v>
      </c>
      <c r="L1186" s="17">
        <f t="shared" si="71"/>
        <v>-83600</v>
      </c>
      <c r="M1186" s="102" t="s">
        <v>529</v>
      </c>
      <c r="O1186" s="54">
        <v>20240097</v>
      </c>
      <c r="P1186" t="s">
        <v>482</v>
      </c>
    </row>
    <row r="1187" spans="1:814" hidden="1" x14ac:dyDescent="0.25">
      <c r="B1187" s="5">
        <v>45478</v>
      </c>
      <c r="C1187" t="s">
        <v>189</v>
      </c>
      <c r="D1187" t="s">
        <v>4</v>
      </c>
      <c r="E1187" t="s">
        <v>66</v>
      </c>
      <c r="F1187" s="4" t="s">
        <v>276</v>
      </c>
      <c r="G1187" t="s">
        <v>275</v>
      </c>
      <c r="H1187" s="4" t="s">
        <v>148</v>
      </c>
      <c r="I1187" s="4">
        <v>50361</v>
      </c>
      <c r="J1187" s="8">
        <v>-1</v>
      </c>
      <c r="K1187" s="79">
        <v>83600</v>
      </c>
      <c r="L1187" s="17">
        <f>+J1186*K1186</f>
        <v>-83600</v>
      </c>
      <c r="M1187" s="102" t="s">
        <v>529</v>
      </c>
      <c r="O1187" s="54">
        <v>20240097</v>
      </c>
      <c r="P1187" t="s">
        <v>482</v>
      </c>
    </row>
    <row r="1188" spans="1:814" hidden="1" x14ac:dyDescent="0.25">
      <c r="B1188" s="5">
        <v>45478</v>
      </c>
      <c r="C1188" t="s">
        <v>103</v>
      </c>
      <c r="D1188" t="s">
        <v>0</v>
      </c>
      <c r="E1188" t="s">
        <v>66</v>
      </c>
      <c r="F1188" s="4" t="s">
        <v>78</v>
      </c>
      <c r="G1188" t="s">
        <v>79</v>
      </c>
      <c r="H1188" s="4" t="s">
        <v>80</v>
      </c>
      <c r="I1188" s="4" t="s">
        <v>508</v>
      </c>
      <c r="J1188" s="8">
        <v>-8</v>
      </c>
      <c r="K1188" s="29">
        <v>51750</v>
      </c>
      <c r="L1188" s="17">
        <f>+J1188*K1188</f>
        <v>-414000</v>
      </c>
      <c r="M1188" s="102" t="s">
        <v>529</v>
      </c>
      <c r="O1188" s="54">
        <v>20240098</v>
      </c>
      <c r="P1188" t="s">
        <v>537</v>
      </c>
    </row>
    <row r="1189" spans="1:814" hidden="1" x14ac:dyDescent="0.25">
      <c r="B1189" s="5">
        <v>45482</v>
      </c>
      <c r="C1189" t="s">
        <v>103</v>
      </c>
      <c r="D1189" t="s">
        <v>0</v>
      </c>
      <c r="E1189" t="s">
        <v>66</v>
      </c>
      <c r="F1189" s="4" t="s">
        <v>78</v>
      </c>
      <c r="G1189" t="s">
        <v>79</v>
      </c>
      <c r="H1189" s="4" t="s">
        <v>80</v>
      </c>
      <c r="I1189" s="4" t="s">
        <v>510</v>
      </c>
      <c r="J1189" s="8">
        <v>-3</v>
      </c>
      <c r="K1189" s="29">
        <v>51750</v>
      </c>
      <c r="L1189" s="17">
        <f t="shared" ref="L1189:L1195" si="72">+J1189*K1189</f>
        <v>-155250</v>
      </c>
      <c r="M1189" s="102" t="s">
        <v>529</v>
      </c>
      <c r="O1189" s="54">
        <v>20240099</v>
      </c>
      <c r="P1189" t="s">
        <v>538</v>
      </c>
    </row>
    <row r="1190" spans="1:814" hidden="1" x14ac:dyDescent="0.25">
      <c r="B1190" s="5">
        <v>45482</v>
      </c>
      <c r="C1190" t="s">
        <v>103</v>
      </c>
      <c r="D1190" t="s">
        <v>0</v>
      </c>
      <c r="E1190" t="s">
        <v>66</v>
      </c>
      <c r="F1190" s="4" t="s">
        <v>71</v>
      </c>
      <c r="G1190" t="s">
        <v>72</v>
      </c>
      <c r="H1190" s="4" t="s">
        <v>27</v>
      </c>
      <c r="I1190" s="4" t="s">
        <v>539</v>
      </c>
      <c r="J1190" s="8">
        <v>-2</v>
      </c>
      <c r="K1190" s="29">
        <v>51750</v>
      </c>
      <c r="L1190" s="17">
        <f t="shared" si="72"/>
        <v>-103500</v>
      </c>
      <c r="M1190" s="102" t="s">
        <v>529</v>
      </c>
      <c r="O1190" s="54">
        <v>20240099</v>
      </c>
      <c r="P1190" t="s">
        <v>538</v>
      </c>
    </row>
    <row r="1191" spans="1:814" hidden="1" x14ac:dyDescent="0.25">
      <c r="B1191" s="5">
        <v>45482</v>
      </c>
      <c r="C1191" t="s">
        <v>103</v>
      </c>
      <c r="D1191" t="s">
        <v>0</v>
      </c>
      <c r="E1191" t="s">
        <v>66</v>
      </c>
      <c r="F1191" s="4" t="s">
        <v>78</v>
      </c>
      <c r="G1191" t="s">
        <v>79</v>
      </c>
      <c r="H1191" s="4" t="s">
        <v>80</v>
      </c>
      <c r="I1191" s="4" t="s">
        <v>510</v>
      </c>
      <c r="J1191" s="8">
        <v>-8</v>
      </c>
      <c r="K1191" s="29">
        <v>51750</v>
      </c>
      <c r="L1191" s="17">
        <f t="shared" si="72"/>
        <v>-414000</v>
      </c>
      <c r="M1191" s="102" t="s">
        <v>529</v>
      </c>
      <c r="O1191" s="54">
        <v>20240100</v>
      </c>
      <c r="P1191" t="s">
        <v>500</v>
      </c>
      <c r="IQ1191" t="s">
        <v>506</v>
      </c>
    </row>
    <row r="1192" spans="1:814" hidden="1" x14ac:dyDescent="0.25">
      <c r="B1192" s="5">
        <v>45482</v>
      </c>
      <c r="C1192" t="s">
        <v>103</v>
      </c>
      <c r="D1192" t="s">
        <v>0</v>
      </c>
      <c r="E1192" t="s">
        <v>66</v>
      </c>
      <c r="F1192" s="4" t="s">
        <v>139</v>
      </c>
      <c r="G1192" t="s">
        <v>140</v>
      </c>
      <c r="H1192" s="4" t="s">
        <v>141</v>
      </c>
      <c r="I1192" s="4" t="s">
        <v>380</v>
      </c>
      <c r="J1192" s="8">
        <v>-10</v>
      </c>
      <c r="K1192" s="29">
        <v>51750</v>
      </c>
      <c r="L1192" s="17">
        <f>+J1192*K1192</f>
        <v>-517500</v>
      </c>
      <c r="M1192" s="102" t="s">
        <v>529</v>
      </c>
      <c r="O1192" s="54">
        <v>20240100</v>
      </c>
      <c r="P1192" t="s">
        <v>500</v>
      </c>
      <c r="IV1192" t="s">
        <v>506</v>
      </c>
    </row>
    <row r="1193" spans="1:814" hidden="1" x14ac:dyDescent="0.25">
      <c r="B1193" s="5">
        <v>45483</v>
      </c>
      <c r="C1193" t="s">
        <v>103</v>
      </c>
      <c r="D1193" t="s">
        <v>0</v>
      </c>
      <c r="E1193" t="s">
        <v>66</v>
      </c>
      <c r="F1193" s="4" t="s">
        <v>86</v>
      </c>
      <c r="G1193" t="s">
        <v>87</v>
      </c>
      <c r="H1193" s="4" t="s">
        <v>50</v>
      </c>
      <c r="I1193" s="4" t="s">
        <v>524</v>
      </c>
      <c r="J1193" s="8">
        <v>-10</v>
      </c>
      <c r="K1193" s="29">
        <v>51750</v>
      </c>
      <c r="L1193" s="17">
        <f t="shared" si="72"/>
        <v>-517500</v>
      </c>
      <c r="M1193" s="102" t="s">
        <v>529</v>
      </c>
      <c r="O1193" s="54">
        <v>20240101</v>
      </c>
      <c r="P1193" t="s">
        <v>541</v>
      </c>
    </row>
    <row r="1194" spans="1:814" hidden="1" x14ac:dyDescent="0.25">
      <c r="B1194" s="5">
        <v>45483</v>
      </c>
      <c r="C1194" t="s">
        <v>103</v>
      </c>
      <c r="D1194" t="s">
        <v>0</v>
      </c>
      <c r="E1194" t="s">
        <v>66</v>
      </c>
      <c r="F1194" s="4" t="s">
        <v>71</v>
      </c>
      <c r="G1194" t="s">
        <v>72</v>
      </c>
      <c r="H1194" s="4" t="s">
        <v>27</v>
      </c>
      <c r="I1194" s="4" t="s">
        <v>442</v>
      </c>
      <c r="J1194" s="8">
        <v>-2</v>
      </c>
      <c r="K1194" s="29">
        <v>51750</v>
      </c>
      <c r="L1194" s="17">
        <f t="shared" si="72"/>
        <v>-103500</v>
      </c>
      <c r="M1194" s="102" t="s">
        <v>529</v>
      </c>
      <c r="O1194" s="54">
        <v>20240102</v>
      </c>
      <c r="P1194" t="s">
        <v>542</v>
      </c>
    </row>
    <row r="1195" spans="1:814" hidden="1" x14ac:dyDescent="0.25">
      <c r="B1195" s="5">
        <v>45483</v>
      </c>
      <c r="C1195" t="s">
        <v>103</v>
      </c>
      <c r="D1195" t="s">
        <v>0</v>
      </c>
      <c r="E1195" t="s">
        <v>66</v>
      </c>
      <c r="F1195" s="4" t="s">
        <v>75</v>
      </c>
      <c r="G1195" t="s">
        <v>76</v>
      </c>
      <c r="H1195" s="4" t="s">
        <v>37</v>
      </c>
      <c r="I1195" s="4" t="s">
        <v>379</v>
      </c>
      <c r="J1195" s="8">
        <v>-2</v>
      </c>
      <c r="K1195" s="29">
        <v>51750</v>
      </c>
      <c r="L1195" s="17">
        <f t="shared" si="72"/>
        <v>-103500</v>
      </c>
      <c r="M1195" s="102" t="s">
        <v>529</v>
      </c>
      <c r="O1195" s="54">
        <v>20240102</v>
      </c>
      <c r="P1195" t="s">
        <v>542</v>
      </c>
    </row>
    <row r="1196" spans="1:814" hidden="1" x14ac:dyDescent="0.25">
      <c r="B1196" s="5">
        <v>45483</v>
      </c>
      <c r="C1196" t="s">
        <v>103</v>
      </c>
      <c r="D1196" t="s">
        <v>0</v>
      </c>
      <c r="E1196" t="s">
        <v>66</v>
      </c>
      <c r="F1196" s="4" t="s">
        <v>139</v>
      </c>
      <c r="G1196" t="s">
        <v>140</v>
      </c>
      <c r="H1196" s="4" t="s">
        <v>141</v>
      </c>
      <c r="I1196" s="4" t="s">
        <v>380</v>
      </c>
      <c r="J1196" s="8">
        <v>-2</v>
      </c>
      <c r="K1196" s="29">
        <v>51750</v>
      </c>
      <c r="L1196" s="17">
        <f>+J1196*K1196</f>
        <v>-103500</v>
      </c>
      <c r="M1196" s="102" t="s">
        <v>529</v>
      </c>
      <c r="O1196" s="54">
        <v>20240102</v>
      </c>
      <c r="P1196" t="s">
        <v>542</v>
      </c>
      <c r="IV1196" t="s">
        <v>506</v>
      </c>
    </row>
    <row r="1197" spans="1:814" hidden="1" x14ac:dyDescent="0.25">
      <c r="B1197" s="5">
        <v>45491</v>
      </c>
      <c r="C1197" t="s">
        <v>103</v>
      </c>
      <c r="D1197" t="s">
        <v>0</v>
      </c>
      <c r="E1197" t="s">
        <v>14</v>
      </c>
      <c r="F1197" s="4" t="s">
        <v>322</v>
      </c>
      <c r="G1197" t="s">
        <v>324</v>
      </c>
      <c r="H1197" s="4" t="s">
        <v>325</v>
      </c>
      <c r="I1197" s="4" t="s">
        <v>326</v>
      </c>
      <c r="J1197" s="8">
        <v>-4</v>
      </c>
      <c r="K1197" s="79">
        <v>22.421917808219177</v>
      </c>
      <c r="L1197" s="17">
        <f t="shared" ref="L1197:L1203" si="73">+J1197*K1197</f>
        <v>-89.68767123287671</v>
      </c>
      <c r="M1197" s="102" t="s">
        <v>527</v>
      </c>
      <c r="O1197" s="54">
        <v>20240104</v>
      </c>
      <c r="P1197" t="s">
        <v>232</v>
      </c>
    </row>
    <row r="1198" spans="1:814" x14ac:dyDescent="0.25">
      <c r="B1198" s="5">
        <v>45491</v>
      </c>
      <c r="C1198" t="s">
        <v>103</v>
      </c>
      <c r="D1198" t="s">
        <v>0</v>
      </c>
      <c r="E1198" t="s">
        <v>66</v>
      </c>
      <c r="F1198" s="4" t="s">
        <v>82</v>
      </c>
      <c r="G1198" t="s">
        <v>83</v>
      </c>
      <c r="H1198" s="4" t="s">
        <v>84</v>
      </c>
      <c r="I1198" s="4" t="s">
        <v>525</v>
      </c>
      <c r="J1198" s="8">
        <v>-10</v>
      </c>
      <c r="K1198" s="79">
        <v>51750</v>
      </c>
      <c r="L1198" s="17">
        <f t="shared" si="73"/>
        <v>-517500</v>
      </c>
      <c r="M1198" s="102" t="s">
        <v>529</v>
      </c>
      <c r="O1198" s="54">
        <v>20240104</v>
      </c>
      <c r="P1198" t="s">
        <v>232</v>
      </c>
      <c r="IX1198" t="s">
        <v>506</v>
      </c>
    </row>
    <row r="1199" spans="1:814" hidden="1" x14ac:dyDescent="0.25">
      <c r="B1199" s="5">
        <v>45491</v>
      </c>
      <c r="C1199" t="s">
        <v>103</v>
      </c>
      <c r="D1199" t="s">
        <v>0</v>
      </c>
      <c r="E1199" t="s">
        <v>14</v>
      </c>
      <c r="F1199" s="4" t="s">
        <v>42</v>
      </c>
      <c r="G1199" t="s">
        <v>43</v>
      </c>
      <c r="H1199" s="4" t="s">
        <v>44</v>
      </c>
      <c r="I1199" s="4" t="s">
        <v>484</v>
      </c>
      <c r="J1199" s="8">
        <v>-15</v>
      </c>
      <c r="K1199" s="79">
        <v>14.694879832810868</v>
      </c>
      <c r="L1199" s="17">
        <f t="shared" si="73"/>
        <v>-220.42319749216301</v>
      </c>
      <c r="M1199" s="102" t="s">
        <v>527</v>
      </c>
      <c r="O1199" s="54">
        <v>20240104</v>
      </c>
      <c r="P1199" t="s">
        <v>232</v>
      </c>
    </row>
    <row r="1200" spans="1:814" s="93" customFormat="1" hidden="1" x14ac:dyDescent="0.25">
      <c r="A1200"/>
      <c r="B1200" s="5">
        <v>45492</v>
      </c>
      <c r="C1200" t="s">
        <v>103</v>
      </c>
      <c r="D1200" t="s">
        <v>0</v>
      </c>
      <c r="E1200" t="s">
        <v>14</v>
      </c>
      <c r="F1200" s="4" t="s">
        <v>42</v>
      </c>
      <c r="G1200" t="s">
        <v>43</v>
      </c>
      <c r="H1200" s="4" t="s">
        <v>44</v>
      </c>
      <c r="I1200" s="4" t="s">
        <v>484</v>
      </c>
      <c r="J1200" s="8">
        <v>-10</v>
      </c>
      <c r="K1200" s="79">
        <v>14.694879832810868</v>
      </c>
      <c r="L1200" s="17">
        <f t="shared" si="73"/>
        <v>-146.94879832810867</v>
      </c>
      <c r="M1200" s="102" t="s">
        <v>527</v>
      </c>
      <c r="N1200"/>
      <c r="O1200" s="54">
        <v>20240105</v>
      </c>
      <c r="P1200" t="s">
        <v>136</v>
      </c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/>
      <c r="BC1200"/>
      <c r="BD1200"/>
      <c r="BE1200"/>
      <c r="BF1200"/>
      <c r="BG1200"/>
      <c r="BH1200"/>
      <c r="BI1200"/>
      <c r="BJ1200"/>
      <c r="BK1200"/>
      <c r="BL1200"/>
      <c r="BM1200"/>
      <c r="BN1200"/>
      <c r="BO1200"/>
      <c r="BP1200"/>
      <c r="BQ1200"/>
      <c r="BR1200"/>
      <c r="BS1200"/>
      <c r="BT1200"/>
      <c r="BU1200"/>
      <c r="BV1200"/>
      <c r="BW1200"/>
      <c r="BX1200"/>
      <c r="BY1200"/>
      <c r="BZ1200"/>
      <c r="CA1200"/>
      <c r="CB1200"/>
      <c r="CC1200"/>
      <c r="CD1200"/>
      <c r="CE1200"/>
      <c r="CF1200"/>
      <c r="CG1200"/>
      <c r="CH1200"/>
      <c r="CI1200"/>
      <c r="CJ1200"/>
      <c r="CK1200"/>
      <c r="CL1200"/>
      <c r="CM1200"/>
      <c r="CN1200"/>
      <c r="CO1200"/>
      <c r="CP1200"/>
      <c r="CQ1200"/>
      <c r="CR1200"/>
      <c r="CS1200"/>
      <c r="CT1200"/>
      <c r="CU1200"/>
      <c r="CV1200"/>
      <c r="CW1200"/>
      <c r="CX1200"/>
      <c r="CY1200"/>
      <c r="CZ1200"/>
      <c r="DA1200"/>
      <c r="DB1200"/>
      <c r="DC1200"/>
      <c r="DD1200"/>
      <c r="DE1200"/>
      <c r="DF1200"/>
      <c r="DG1200"/>
      <c r="DH1200"/>
      <c r="DI1200"/>
      <c r="DJ1200"/>
      <c r="DK1200"/>
      <c r="DL1200"/>
      <c r="DM1200"/>
      <c r="DN1200"/>
      <c r="DO1200"/>
      <c r="DP1200"/>
      <c r="DQ1200"/>
      <c r="DR1200"/>
      <c r="DS1200"/>
      <c r="DT1200"/>
      <c r="DU1200"/>
      <c r="DV1200"/>
      <c r="DW1200"/>
      <c r="DX1200"/>
      <c r="DY1200"/>
      <c r="DZ1200"/>
      <c r="EA1200"/>
      <c r="EB1200"/>
      <c r="EC1200"/>
      <c r="ED1200"/>
      <c r="EE1200"/>
      <c r="EF1200"/>
      <c r="EG1200"/>
      <c r="EH1200"/>
      <c r="EI1200"/>
      <c r="EJ1200"/>
      <c r="EK1200"/>
      <c r="EL1200"/>
      <c r="EM1200"/>
      <c r="EN1200"/>
      <c r="EO1200"/>
      <c r="EP1200"/>
      <c r="EQ1200"/>
      <c r="ER1200"/>
      <c r="ES1200"/>
      <c r="ET1200"/>
      <c r="EU1200"/>
      <c r="EV1200"/>
      <c r="EW1200"/>
      <c r="EX1200"/>
      <c r="EY1200"/>
      <c r="EZ1200"/>
      <c r="FA1200"/>
      <c r="FB1200"/>
      <c r="FC1200"/>
      <c r="FD1200"/>
      <c r="FE1200"/>
      <c r="FF1200"/>
      <c r="FG1200"/>
      <c r="FH1200"/>
      <c r="FI1200"/>
      <c r="FJ1200"/>
      <c r="FK1200"/>
      <c r="FL1200"/>
      <c r="FM1200"/>
      <c r="FN1200"/>
      <c r="FO1200"/>
      <c r="FP1200"/>
      <c r="FQ1200"/>
      <c r="FR1200"/>
      <c r="FS1200"/>
      <c r="FT1200"/>
      <c r="FU1200"/>
      <c r="FV1200"/>
      <c r="FW1200"/>
      <c r="FX1200"/>
      <c r="FY1200"/>
      <c r="FZ1200"/>
      <c r="GA1200"/>
      <c r="GB1200"/>
      <c r="GC1200"/>
      <c r="GD1200"/>
      <c r="GE1200"/>
      <c r="GF1200"/>
      <c r="GG1200"/>
      <c r="GH1200"/>
      <c r="GI1200"/>
      <c r="GJ1200"/>
      <c r="GK1200"/>
      <c r="GL1200"/>
      <c r="GM1200"/>
      <c r="GN1200"/>
      <c r="GO1200"/>
      <c r="GP1200"/>
      <c r="GQ1200"/>
      <c r="GR1200"/>
      <c r="GS1200"/>
      <c r="GT1200"/>
      <c r="GU1200"/>
      <c r="GV1200"/>
      <c r="GW1200"/>
      <c r="GX1200"/>
      <c r="GY1200"/>
      <c r="GZ1200"/>
      <c r="HA1200"/>
      <c r="HB1200"/>
      <c r="HC1200"/>
      <c r="HD1200"/>
      <c r="HE1200"/>
      <c r="HF1200"/>
      <c r="HG1200"/>
      <c r="HH1200"/>
      <c r="HI1200"/>
      <c r="HJ1200"/>
      <c r="HK1200"/>
      <c r="HL1200"/>
      <c r="HM1200"/>
      <c r="HN1200"/>
      <c r="HO1200"/>
      <c r="HP1200"/>
      <c r="HQ1200"/>
      <c r="HR1200"/>
      <c r="HS1200"/>
      <c r="HT1200"/>
      <c r="HU1200"/>
      <c r="HV1200"/>
      <c r="HW1200"/>
      <c r="HX1200"/>
      <c r="HY1200"/>
      <c r="HZ1200"/>
      <c r="IA1200"/>
      <c r="IB1200"/>
      <c r="IC1200"/>
      <c r="ID1200"/>
      <c r="IE1200"/>
      <c r="IF1200"/>
      <c r="IG1200"/>
      <c r="IH1200"/>
      <c r="II1200"/>
      <c r="IJ1200"/>
      <c r="IK1200"/>
      <c r="IL1200"/>
      <c r="IM1200"/>
      <c r="IN1200"/>
      <c r="IO1200"/>
      <c r="IP1200"/>
      <c r="IQ1200"/>
      <c r="IR1200"/>
      <c r="IS1200"/>
      <c r="IT1200"/>
      <c r="IU1200"/>
      <c r="IV1200"/>
      <c r="IW1200"/>
      <c r="IX1200"/>
      <c r="IY1200"/>
      <c r="IZ1200"/>
      <c r="JA1200"/>
      <c r="JB1200"/>
      <c r="JC1200"/>
      <c r="JD1200"/>
      <c r="JE1200"/>
      <c r="JF1200"/>
      <c r="JG1200"/>
      <c r="JH1200"/>
      <c r="JI1200"/>
      <c r="JJ1200"/>
      <c r="JK1200"/>
      <c r="JL1200"/>
      <c r="JM1200"/>
      <c r="JN1200"/>
      <c r="JO1200"/>
      <c r="JP1200"/>
      <c r="JQ1200"/>
      <c r="JR1200"/>
      <c r="JS1200"/>
      <c r="JT1200"/>
      <c r="JU1200"/>
      <c r="JV1200"/>
      <c r="JW1200"/>
      <c r="JX1200"/>
      <c r="JY1200"/>
      <c r="JZ1200"/>
      <c r="KA1200"/>
      <c r="KB1200"/>
      <c r="KC1200"/>
      <c r="KD1200"/>
      <c r="KE1200"/>
      <c r="KF1200"/>
      <c r="KG1200"/>
      <c r="KH1200"/>
      <c r="KI1200"/>
      <c r="KJ1200"/>
      <c r="KK1200"/>
      <c r="KL1200"/>
      <c r="KM1200"/>
      <c r="KN1200"/>
      <c r="KO1200"/>
      <c r="KP1200"/>
      <c r="KQ1200"/>
      <c r="KR1200"/>
      <c r="KS1200"/>
      <c r="KT1200"/>
      <c r="KU1200"/>
      <c r="KV1200"/>
      <c r="KW1200"/>
      <c r="KX1200"/>
      <c r="KY1200"/>
      <c r="KZ1200"/>
      <c r="LA1200"/>
      <c r="LB1200"/>
      <c r="LC1200"/>
      <c r="LD1200"/>
      <c r="LE1200"/>
      <c r="LF1200"/>
      <c r="LG1200"/>
      <c r="LH1200"/>
      <c r="LI1200"/>
      <c r="LJ1200"/>
      <c r="LK1200"/>
      <c r="LL1200"/>
      <c r="LM1200"/>
      <c r="LN1200"/>
      <c r="LO1200"/>
      <c r="LP1200"/>
      <c r="LQ1200"/>
      <c r="LR1200"/>
      <c r="LS1200"/>
      <c r="LT1200"/>
      <c r="LU1200"/>
      <c r="LV1200"/>
      <c r="LW1200"/>
      <c r="LX1200"/>
      <c r="LY1200"/>
      <c r="LZ1200"/>
      <c r="MA1200"/>
      <c r="MB1200"/>
      <c r="MC1200"/>
      <c r="MD1200"/>
      <c r="ME1200"/>
      <c r="MF1200"/>
      <c r="MG1200"/>
      <c r="MH1200"/>
      <c r="MI1200"/>
      <c r="MJ1200"/>
      <c r="MK1200"/>
      <c r="ML1200"/>
      <c r="MM1200"/>
      <c r="MN1200"/>
      <c r="MO1200"/>
      <c r="MP1200"/>
      <c r="MQ1200"/>
      <c r="MR1200"/>
      <c r="MS1200"/>
      <c r="MT1200"/>
      <c r="MU1200"/>
      <c r="MV1200"/>
      <c r="MW1200"/>
      <c r="MX1200"/>
      <c r="MY1200"/>
      <c r="MZ1200"/>
      <c r="NA1200"/>
      <c r="NB1200"/>
      <c r="NC1200"/>
      <c r="ND1200"/>
      <c r="NE1200"/>
      <c r="NF1200"/>
      <c r="NG1200"/>
      <c r="NH1200"/>
      <c r="NI1200"/>
      <c r="NJ1200"/>
      <c r="NK1200"/>
      <c r="NL1200"/>
      <c r="NM1200"/>
      <c r="NN1200"/>
      <c r="NO1200"/>
      <c r="NP1200"/>
      <c r="NQ1200"/>
      <c r="NR1200"/>
      <c r="NS1200"/>
      <c r="NT1200"/>
      <c r="NU1200"/>
      <c r="NV1200"/>
      <c r="NW1200"/>
      <c r="NX1200"/>
      <c r="NY1200"/>
      <c r="NZ1200"/>
      <c r="OA1200"/>
      <c r="OB1200"/>
      <c r="OC1200"/>
      <c r="OD1200"/>
      <c r="OE1200"/>
      <c r="OF1200"/>
      <c r="OG1200"/>
      <c r="OH1200"/>
      <c r="OI1200"/>
      <c r="OJ1200"/>
      <c r="OK1200"/>
      <c r="OL1200"/>
      <c r="OM1200"/>
      <c r="ON1200"/>
      <c r="OO1200"/>
      <c r="OP1200"/>
      <c r="OQ1200"/>
      <c r="OR1200"/>
      <c r="OS1200"/>
      <c r="OT1200"/>
      <c r="OU1200"/>
      <c r="OV1200"/>
      <c r="OW1200"/>
      <c r="OX1200"/>
      <c r="OY1200"/>
      <c r="OZ1200"/>
      <c r="PA1200"/>
      <c r="PB1200"/>
      <c r="PC1200"/>
      <c r="PD1200"/>
      <c r="PE1200"/>
      <c r="PF1200"/>
      <c r="PG1200"/>
      <c r="PH1200"/>
      <c r="PI1200"/>
      <c r="PJ1200"/>
      <c r="PK1200"/>
      <c r="PL1200"/>
      <c r="PM1200"/>
      <c r="PN1200"/>
      <c r="PO1200"/>
      <c r="PP1200"/>
      <c r="PQ1200"/>
      <c r="PR1200"/>
      <c r="PS1200"/>
      <c r="PT1200"/>
      <c r="PU1200"/>
      <c r="PV1200"/>
      <c r="PW1200"/>
      <c r="PX1200"/>
      <c r="PY1200"/>
      <c r="PZ1200"/>
      <c r="QA1200"/>
      <c r="QB1200"/>
      <c r="QC1200"/>
      <c r="QD1200"/>
      <c r="QE1200"/>
      <c r="QF1200"/>
      <c r="QG1200"/>
      <c r="QH1200"/>
      <c r="QI1200"/>
      <c r="QJ1200"/>
      <c r="QK1200"/>
      <c r="QL1200"/>
      <c r="QM1200"/>
      <c r="QN1200"/>
      <c r="QO1200"/>
      <c r="QP1200"/>
      <c r="QQ1200"/>
      <c r="QR1200"/>
      <c r="QS1200"/>
      <c r="QT1200"/>
      <c r="QU1200"/>
      <c r="QV1200"/>
      <c r="QW1200"/>
      <c r="QX1200"/>
      <c r="QY1200"/>
      <c r="QZ1200"/>
      <c r="RA1200"/>
      <c r="RB1200"/>
      <c r="RC1200"/>
      <c r="RD1200"/>
      <c r="RE1200"/>
      <c r="RF1200"/>
      <c r="RG1200"/>
      <c r="RH1200"/>
      <c r="RI1200"/>
      <c r="RJ1200"/>
      <c r="RK1200"/>
      <c r="RL1200"/>
      <c r="RM1200"/>
      <c r="RN1200"/>
      <c r="RO1200"/>
      <c r="RP1200"/>
      <c r="RQ1200"/>
      <c r="RR1200"/>
      <c r="RS1200"/>
      <c r="RT1200"/>
      <c r="RU1200"/>
      <c r="RV1200"/>
      <c r="RW1200"/>
      <c r="RX1200"/>
      <c r="RY1200"/>
      <c r="RZ1200"/>
      <c r="SA1200"/>
      <c r="SB1200"/>
      <c r="SC1200"/>
      <c r="SD1200"/>
      <c r="SE1200"/>
      <c r="SF1200"/>
      <c r="SG1200"/>
      <c r="SH1200"/>
      <c r="SI1200"/>
      <c r="SJ1200"/>
      <c r="SK1200"/>
      <c r="SL1200"/>
      <c r="SM1200"/>
      <c r="SN1200"/>
      <c r="SO1200"/>
      <c r="SP1200"/>
      <c r="SQ1200"/>
      <c r="SR1200"/>
      <c r="SS1200"/>
      <c r="ST1200"/>
      <c r="SU1200"/>
      <c r="SV1200"/>
      <c r="SW1200"/>
      <c r="SX1200"/>
      <c r="SY1200"/>
      <c r="SZ1200"/>
      <c r="TA1200"/>
      <c r="TB1200"/>
      <c r="TC1200"/>
      <c r="TD1200"/>
      <c r="TE1200"/>
      <c r="TF1200"/>
      <c r="TG1200"/>
      <c r="TH1200"/>
      <c r="TI1200"/>
      <c r="TJ1200"/>
      <c r="TK1200"/>
      <c r="TL1200"/>
      <c r="TM1200"/>
      <c r="TN1200"/>
      <c r="TO1200"/>
      <c r="TP1200"/>
      <c r="TQ1200"/>
      <c r="TR1200"/>
      <c r="TS1200"/>
      <c r="TT1200"/>
      <c r="TU1200"/>
      <c r="TV1200"/>
      <c r="TW1200"/>
      <c r="TX1200"/>
      <c r="TY1200"/>
      <c r="TZ1200"/>
      <c r="UA1200"/>
      <c r="UB1200"/>
      <c r="UC1200"/>
      <c r="UD1200"/>
      <c r="UE1200"/>
      <c r="UF1200"/>
      <c r="UG1200"/>
      <c r="UH1200"/>
      <c r="UI1200"/>
      <c r="UJ1200"/>
      <c r="UK1200"/>
      <c r="UL1200"/>
      <c r="UM1200"/>
      <c r="UN1200"/>
      <c r="UO1200"/>
      <c r="UP1200"/>
      <c r="UQ1200"/>
      <c r="UR1200"/>
      <c r="US1200"/>
      <c r="UT1200"/>
      <c r="UU1200"/>
      <c r="UV1200"/>
      <c r="UW1200"/>
      <c r="UX1200"/>
      <c r="UY1200"/>
      <c r="UZ1200"/>
      <c r="VA1200"/>
      <c r="VB1200"/>
      <c r="VC1200"/>
      <c r="VD1200"/>
      <c r="VE1200"/>
      <c r="VF1200"/>
      <c r="VG1200"/>
      <c r="VH1200"/>
      <c r="VI1200"/>
      <c r="VJ1200"/>
      <c r="VK1200"/>
      <c r="VL1200"/>
      <c r="VM1200"/>
      <c r="VN1200"/>
      <c r="VO1200"/>
      <c r="VP1200"/>
      <c r="VQ1200"/>
      <c r="VR1200"/>
      <c r="VS1200"/>
      <c r="VT1200"/>
      <c r="VU1200"/>
      <c r="VV1200"/>
      <c r="VW1200"/>
      <c r="VX1200"/>
      <c r="VY1200"/>
      <c r="VZ1200"/>
      <c r="WA1200"/>
      <c r="WB1200"/>
      <c r="WC1200"/>
      <c r="WD1200"/>
      <c r="WE1200"/>
      <c r="WF1200"/>
      <c r="WG1200"/>
      <c r="WH1200"/>
      <c r="WI1200"/>
      <c r="WJ1200"/>
      <c r="WK1200"/>
      <c r="WL1200"/>
      <c r="WM1200"/>
      <c r="WN1200"/>
      <c r="WO1200"/>
      <c r="WP1200"/>
      <c r="WQ1200"/>
      <c r="WR1200"/>
      <c r="WS1200"/>
      <c r="WT1200"/>
      <c r="WU1200"/>
      <c r="WV1200"/>
      <c r="WW1200"/>
      <c r="WX1200"/>
      <c r="WY1200"/>
      <c r="WZ1200"/>
      <c r="XA1200"/>
      <c r="XB1200"/>
      <c r="XC1200"/>
      <c r="XD1200"/>
      <c r="XE1200"/>
      <c r="XF1200"/>
      <c r="XG1200"/>
      <c r="XH1200"/>
      <c r="XI1200"/>
      <c r="XJ1200"/>
      <c r="XK1200"/>
      <c r="XL1200"/>
      <c r="XM1200"/>
      <c r="XN1200"/>
      <c r="XO1200"/>
      <c r="XP1200"/>
      <c r="XQ1200"/>
      <c r="XR1200"/>
      <c r="XS1200"/>
      <c r="XT1200"/>
      <c r="XU1200"/>
      <c r="XV1200"/>
      <c r="XW1200"/>
      <c r="XX1200"/>
      <c r="XY1200"/>
      <c r="XZ1200"/>
      <c r="YA1200"/>
      <c r="YB1200"/>
      <c r="YC1200"/>
      <c r="YD1200"/>
      <c r="YE1200"/>
      <c r="YF1200"/>
      <c r="YG1200"/>
      <c r="YH1200"/>
      <c r="YI1200"/>
      <c r="YJ1200"/>
      <c r="YK1200"/>
      <c r="YL1200"/>
      <c r="YM1200"/>
      <c r="YN1200"/>
      <c r="YO1200"/>
      <c r="YP1200"/>
      <c r="YQ1200"/>
      <c r="YR1200"/>
      <c r="YS1200"/>
      <c r="YT1200"/>
      <c r="YU1200"/>
      <c r="YV1200"/>
      <c r="YW1200"/>
      <c r="YX1200"/>
      <c r="YY1200"/>
      <c r="YZ1200"/>
      <c r="ZA1200"/>
      <c r="ZB1200"/>
      <c r="ZC1200"/>
      <c r="ZD1200"/>
      <c r="ZE1200"/>
      <c r="ZF1200"/>
      <c r="ZG1200"/>
      <c r="ZH1200"/>
      <c r="ZI1200"/>
      <c r="ZJ1200"/>
      <c r="ZK1200"/>
      <c r="ZL1200"/>
      <c r="ZM1200"/>
      <c r="ZN1200"/>
      <c r="ZO1200"/>
      <c r="ZP1200"/>
      <c r="ZQ1200"/>
      <c r="ZR1200"/>
      <c r="ZS1200"/>
      <c r="ZT1200"/>
      <c r="ZU1200"/>
      <c r="ZV1200"/>
      <c r="ZW1200"/>
      <c r="ZX1200"/>
      <c r="ZY1200"/>
      <c r="ZZ1200"/>
      <c r="AAA1200"/>
      <c r="AAB1200"/>
      <c r="AAC1200"/>
      <c r="AAD1200"/>
      <c r="AAE1200"/>
      <c r="AAF1200"/>
      <c r="AAG1200"/>
      <c r="AAH1200"/>
      <c r="AAI1200"/>
      <c r="AAJ1200"/>
      <c r="AAK1200"/>
      <c r="AAL1200"/>
      <c r="AAM1200"/>
      <c r="AAN1200"/>
      <c r="AAO1200"/>
      <c r="AAP1200"/>
      <c r="AAQ1200"/>
      <c r="AAR1200"/>
      <c r="AAS1200"/>
      <c r="AAT1200"/>
      <c r="AAU1200"/>
      <c r="AAV1200"/>
      <c r="AAW1200"/>
      <c r="AAX1200"/>
      <c r="AAY1200"/>
      <c r="AAZ1200"/>
      <c r="ABA1200"/>
      <c r="ABB1200"/>
      <c r="ABC1200"/>
      <c r="ABD1200"/>
      <c r="ABE1200"/>
      <c r="ABF1200"/>
      <c r="ABG1200"/>
      <c r="ABH1200"/>
      <c r="ABI1200"/>
      <c r="ABJ1200"/>
      <c r="ABK1200"/>
      <c r="ABL1200"/>
      <c r="ABM1200"/>
      <c r="ABN1200"/>
      <c r="ABO1200"/>
      <c r="ABP1200"/>
      <c r="ABQ1200"/>
      <c r="ABR1200"/>
      <c r="ABS1200"/>
      <c r="ABT1200"/>
      <c r="ABU1200"/>
      <c r="ABV1200"/>
      <c r="ABW1200"/>
      <c r="ABX1200"/>
      <c r="ABY1200"/>
      <c r="ABZ1200"/>
      <c r="ACA1200"/>
      <c r="ACB1200"/>
      <c r="ACC1200"/>
      <c r="ACD1200"/>
      <c r="ACE1200"/>
      <c r="ACF1200"/>
      <c r="ACG1200"/>
      <c r="ACH1200"/>
      <c r="ACI1200"/>
      <c r="ACJ1200"/>
      <c r="ACK1200"/>
      <c r="ACL1200"/>
      <c r="ACM1200"/>
      <c r="ACN1200"/>
      <c r="ACO1200"/>
      <c r="ACP1200"/>
      <c r="ACQ1200"/>
      <c r="ACR1200"/>
      <c r="ACS1200"/>
      <c r="ACT1200"/>
      <c r="ACU1200"/>
      <c r="ACV1200"/>
      <c r="ACW1200"/>
      <c r="ACX1200"/>
      <c r="ACY1200"/>
      <c r="ACZ1200"/>
      <c r="ADA1200"/>
      <c r="ADB1200"/>
      <c r="ADC1200"/>
      <c r="ADD1200"/>
      <c r="ADE1200"/>
      <c r="ADF1200"/>
      <c r="ADG1200"/>
      <c r="ADH1200"/>
      <c r="ADI1200"/>
      <c r="ADJ1200"/>
      <c r="ADK1200"/>
      <c r="ADL1200"/>
      <c r="ADM1200"/>
      <c r="ADN1200"/>
      <c r="ADO1200"/>
      <c r="ADP1200"/>
      <c r="ADQ1200"/>
      <c r="ADR1200"/>
      <c r="ADS1200"/>
      <c r="ADT1200"/>
      <c r="ADU1200"/>
      <c r="ADV1200"/>
      <c r="ADW1200"/>
      <c r="ADX1200"/>
      <c r="ADY1200"/>
      <c r="ADZ1200"/>
      <c r="AEA1200"/>
      <c r="AEB1200"/>
      <c r="AEC1200"/>
      <c r="AED1200"/>
      <c r="AEE1200"/>
      <c r="AEF1200"/>
      <c r="AEG1200"/>
      <c r="AEH1200"/>
    </row>
    <row r="1201" spans="1:814" hidden="1" x14ac:dyDescent="0.25">
      <c r="B1201" s="5">
        <v>45492</v>
      </c>
      <c r="C1201" t="s">
        <v>103</v>
      </c>
      <c r="D1201" t="s">
        <v>0</v>
      </c>
      <c r="E1201" t="s">
        <v>14</v>
      </c>
      <c r="F1201" s="4" t="s">
        <v>39</v>
      </c>
      <c r="G1201" t="s">
        <v>40</v>
      </c>
      <c r="H1201" s="4" t="s">
        <v>41</v>
      </c>
      <c r="I1201" s="4" t="s">
        <v>312</v>
      </c>
      <c r="J1201" s="8">
        <v>-10</v>
      </c>
      <c r="K1201" s="29">
        <v>69875.829545454544</v>
      </c>
      <c r="L1201" s="17">
        <f>+J1201*K1201</f>
        <v>-698758.29545454541</v>
      </c>
      <c r="M1201" s="102" t="s">
        <v>529</v>
      </c>
      <c r="O1201" s="54">
        <v>20240105</v>
      </c>
      <c r="P1201" t="s">
        <v>136</v>
      </c>
    </row>
    <row r="1202" spans="1:814" s="55" customFormat="1" hidden="1" x14ac:dyDescent="0.25">
      <c r="B1202" s="86">
        <v>45502</v>
      </c>
      <c r="C1202" s="55" t="s">
        <v>103</v>
      </c>
      <c r="D1202" s="55" t="s">
        <v>0</v>
      </c>
      <c r="E1202" s="55" t="s">
        <v>14</v>
      </c>
      <c r="F1202" s="56" t="s">
        <v>25</v>
      </c>
      <c r="G1202" s="55" t="s">
        <v>26</v>
      </c>
      <c r="H1202" s="56" t="s">
        <v>27</v>
      </c>
      <c r="I1202" s="56" t="s">
        <v>490</v>
      </c>
      <c r="J1202" s="87">
        <v>-15</v>
      </c>
      <c r="K1202" s="118">
        <v>14.447761194029852</v>
      </c>
      <c r="L1202" s="88">
        <f t="shared" si="73"/>
        <v>-216.71641791044777</v>
      </c>
      <c r="M1202" s="108" t="s">
        <v>527</v>
      </c>
      <c r="O1202" s="101">
        <v>20240108</v>
      </c>
      <c r="P1202" s="55" t="s">
        <v>136</v>
      </c>
    </row>
    <row r="1203" spans="1:814" hidden="1" x14ac:dyDescent="0.25">
      <c r="B1203" s="5">
        <v>45502</v>
      </c>
      <c r="C1203" t="s">
        <v>103</v>
      </c>
      <c r="D1203" t="s">
        <v>0</v>
      </c>
      <c r="E1203" t="s">
        <v>14</v>
      </c>
      <c r="F1203" s="4" t="s">
        <v>54</v>
      </c>
      <c r="G1203" t="s">
        <v>55</v>
      </c>
      <c r="H1203" s="4" t="s">
        <v>56</v>
      </c>
      <c r="I1203" s="4" t="s">
        <v>488</v>
      </c>
      <c r="J1203" s="8">
        <v>-16</v>
      </c>
      <c r="K1203" s="79">
        <v>18.575692963752665</v>
      </c>
      <c r="L1203" s="17">
        <f t="shared" si="73"/>
        <v>-297.21108742004265</v>
      </c>
      <c r="M1203" s="102" t="s">
        <v>527</v>
      </c>
      <c r="O1203" s="54">
        <v>20240108</v>
      </c>
      <c r="P1203" t="s">
        <v>136</v>
      </c>
      <c r="JP1203" t="s">
        <v>506</v>
      </c>
    </row>
    <row r="1204" spans="1:814" hidden="1" x14ac:dyDescent="0.25">
      <c r="B1204" s="5">
        <v>45502</v>
      </c>
      <c r="C1204" t="s">
        <v>103</v>
      </c>
      <c r="D1204" t="s">
        <v>0</v>
      </c>
      <c r="E1204" t="s">
        <v>14</v>
      </c>
      <c r="F1204" s="4" t="s">
        <v>25</v>
      </c>
      <c r="G1204" t="s">
        <v>26</v>
      </c>
      <c r="H1204" s="4" t="s">
        <v>27</v>
      </c>
      <c r="I1204" s="4" t="s">
        <v>490</v>
      </c>
      <c r="J1204" s="8">
        <v>-10</v>
      </c>
      <c r="K1204" s="79">
        <v>14.583333333333334</v>
      </c>
      <c r="L1204" s="17">
        <v>583.33333333333337</v>
      </c>
      <c r="M1204" s="102" t="s">
        <v>527</v>
      </c>
      <c r="O1204" s="54">
        <v>20240109</v>
      </c>
      <c r="P1204" t="s">
        <v>533</v>
      </c>
    </row>
    <row r="1205" spans="1:814" hidden="1" x14ac:dyDescent="0.25">
      <c r="B1205" s="5">
        <v>45502</v>
      </c>
      <c r="C1205" t="s">
        <v>103</v>
      </c>
      <c r="D1205" t="s">
        <v>0</v>
      </c>
      <c r="E1205" t="s">
        <v>14</v>
      </c>
      <c r="F1205" s="4" t="s">
        <v>35</v>
      </c>
      <c r="G1205" t="s">
        <v>36</v>
      </c>
      <c r="H1205" s="4" t="s">
        <v>37</v>
      </c>
      <c r="I1205" s="4" t="s">
        <v>492</v>
      </c>
      <c r="J1205" s="8">
        <v>-15</v>
      </c>
      <c r="K1205" s="79">
        <v>14.447761194029852</v>
      </c>
      <c r="L1205" s="17">
        <f t="shared" ref="L1205:L1247" si="74">+J1205*K1205</f>
        <v>-216.71641791044777</v>
      </c>
      <c r="M1205" s="102" t="s">
        <v>527</v>
      </c>
      <c r="O1205" s="54">
        <v>20240109</v>
      </c>
      <c r="P1205" t="s">
        <v>533</v>
      </c>
    </row>
    <row r="1206" spans="1:814" hidden="1" x14ac:dyDescent="0.25">
      <c r="B1206" s="5">
        <v>45502</v>
      </c>
      <c r="C1206" t="s">
        <v>103</v>
      </c>
      <c r="D1206" t="s">
        <v>0</v>
      </c>
      <c r="E1206" t="s">
        <v>14</v>
      </c>
      <c r="F1206" s="4" t="s">
        <v>54</v>
      </c>
      <c r="G1206" t="s">
        <v>55</v>
      </c>
      <c r="H1206" s="4" t="s">
        <v>56</v>
      </c>
      <c r="I1206" s="4" t="s">
        <v>488</v>
      </c>
      <c r="J1206" s="8">
        <v>-10</v>
      </c>
      <c r="K1206" s="79">
        <v>18.575692963752665</v>
      </c>
      <c r="L1206" s="17">
        <f t="shared" si="74"/>
        <v>-185.75692963752664</v>
      </c>
      <c r="M1206" s="102" t="s">
        <v>527</v>
      </c>
      <c r="O1206" s="54">
        <v>20240109</v>
      </c>
      <c r="P1206" t="s">
        <v>533</v>
      </c>
      <c r="JP1206" t="s">
        <v>506</v>
      </c>
    </row>
    <row r="1207" spans="1:814" s="93" customFormat="1" hidden="1" x14ac:dyDescent="0.25">
      <c r="A1207"/>
      <c r="B1207" s="5">
        <v>45502</v>
      </c>
      <c r="C1207" t="s">
        <v>103</v>
      </c>
      <c r="D1207" t="s">
        <v>0</v>
      </c>
      <c r="E1207" t="s">
        <v>14</v>
      </c>
      <c r="F1207" s="4" t="s">
        <v>42</v>
      </c>
      <c r="G1207" t="s">
        <v>43</v>
      </c>
      <c r="H1207" s="4" t="s">
        <v>44</v>
      </c>
      <c r="I1207" s="4" t="s">
        <v>484</v>
      </c>
      <c r="J1207" s="8">
        <v>-15</v>
      </c>
      <c r="K1207" s="79">
        <v>14.447761194029852</v>
      </c>
      <c r="L1207" s="17">
        <f t="shared" si="74"/>
        <v>-216.71641791044777</v>
      </c>
      <c r="M1207" s="102" t="s">
        <v>527</v>
      </c>
      <c r="N1207"/>
      <c r="O1207" s="54">
        <v>20240109</v>
      </c>
      <c r="P1207" t="s">
        <v>533</v>
      </c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  <c r="BA1207"/>
      <c r="BB1207"/>
      <c r="BC1207"/>
      <c r="BD1207"/>
      <c r="BE1207"/>
      <c r="BF1207"/>
      <c r="BG1207"/>
      <c r="BH1207"/>
      <c r="BI1207"/>
      <c r="BJ1207"/>
      <c r="BK1207"/>
      <c r="BL1207"/>
      <c r="BM1207"/>
      <c r="BN1207"/>
      <c r="BO1207"/>
      <c r="BP1207"/>
      <c r="BQ1207"/>
      <c r="BR1207"/>
      <c r="BS1207"/>
      <c r="BT1207"/>
      <c r="BU1207"/>
      <c r="BV1207"/>
      <c r="BW1207"/>
      <c r="BX1207"/>
      <c r="BY1207"/>
      <c r="BZ1207"/>
      <c r="CA1207"/>
      <c r="CB1207"/>
      <c r="CC1207"/>
      <c r="CD1207"/>
      <c r="CE1207"/>
      <c r="CF1207"/>
      <c r="CG1207"/>
      <c r="CH1207"/>
      <c r="CI1207"/>
      <c r="CJ1207"/>
      <c r="CK1207"/>
      <c r="CL1207"/>
      <c r="CM1207"/>
      <c r="CN1207"/>
      <c r="CO1207"/>
      <c r="CP1207"/>
      <c r="CQ1207"/>
      <c r="CR1207"/>
      <c r="CS1207"/>
      <c r="CT1207"/>
      <c r="CU1207"/>
      <c r="CV1207"/>
      <c r="CW1207"/>
      <c r="CX1207"/>
      <c r="CY1207"/>
      <c r="CZ1207"/>
      <c r="DA1207"/>
      <c r="DB1207"/>
      <c r="DC1207"/>
      <c r="DD1207"/>
      <c r="DE1207"/>
      <c r="DF1207"/>
      <c r="DG1207"/>
      <c r="DH1207"/>
      <c r="DI1207"/>
      <c r="DJ1207"/>
      <c r="DK1207"/>
      <c r="DL1207"/>
      <c r="DM1207"/>
      <c r="DN1207"/>
      <c r="DO1207"/>
      <c r="DP1207"/>
      <c r="DQ1207"/>
      <c r="DR1207"/>
      <c r="DS1207"/>
      <c r="DT1207"/>
      <c r="DU1207"/>
      <c r="DV1207"/>
      <c r="DW1207"/>
      <c r="DX1207"/>
      <c r="DY1207"/>
      <c r="DZ1207"/>
      <c r="EA1207"/>
      <c r="EB1207"/>
      <c r="EC1207"/>
      <c r="ED1207"/>
      <c r="EE1207"/>
      <c r="EF1207"/>
      <c r="EG1207"/>
      <c r="EH1207"/>
      <c r="EI1207"/>
      <c r="EJ1207"/>
      <c r="EK1207"/>
      <c r="EL1207"/>
      <c r="EM1207"/>
      <c r="EN1207"/>
      <c r="EO1207"/>
      <c r="EP1207"/>
      <c r="EQ1207"/>
      <c r="ER1207"/>
      <c r="ES1207"/>
      <c r="ET1207"/>
      <c r="EU1207"/>
      <c r="EV1207"/>
      <c r="EW1207"/>
      <c r="EX1207"/>
      <c r="EY1207"/>
      <c r="EZ1207"/>
      <c r="FA1207"/>
      <c r="FB1207"/>
      <c r="FC1207"/>
      <c r="FD1207"/>
      <c r="FE1207"/>
      <c r="FF1207"/>
      <c r="FG1207"/>
      <c r="FH1207"/>
      <c r="FI1207"/>
      <c r="FJ1207"/>
      <c r="FK1207"/>
      <c r="FL1207"/>
      <c r="FM1207"/>
      <c r="FN1207"/>
      <c r="FO1207"/>
      <c r="FP1207"/>
      <c r="FQ1207"/>
      <c r="FR1207"/>
      <c r="FS1207"/>
      <c r="FT1207"/>
      <c r="FU1207"/>
      <c r="FV1207"/>
      <c r="FW1207"/>
      <c r="FX1207"/>
      <c r="FY1207"/>
      <c r="FZ1207"/>
      <c r="GA1207"/>
      <c r="GB1207"/>
      <c r="GC1207"/>
      <c r="GD1207"/>
      <c r="GE1207"/>
      <c r="GF1207"/>
      <c r="GG1207"/>
      <c r="GH1207"/>
      <c r="GI1207"/>
      <c r="GJ1207"/>
      <c r="GK1207"/>
      <c r="GL1207"/>
      <c r="GM1207"/>
      <c r="GN1207"/>
      <c r="GO1207"/>
      <c r="GP1207"/>
      <c r="GQ1207"/>
      <c r="GR1207"/>
      <c r="GS1207"/>
      <c r="GT1207"/>
      <c r="GU1207"/>
      <c r="GV1207"/>
      <c r="GW1207"/>
      <c r="GX1207"/>
      <c r="GY1207"/>
      <c r="GZ1207"/>
      <c r="HA1207"/>
      <c r="HB1207"/>
      <c r="HC1207"/>
      <c r="HD1207"/>
      <c r="HE1207"/>
      <c r="HF1207"/>
      <c r="HG1207"/>
      <c r="HH1207"/>
      <c r="HI1207"/>
      <c r="HJ1207"/>
      <c r="HK1207"/>
      <c r="HL1207"/>
      <c r="HM1207"/>
      <c r="HN1207"/>
      <c r="HO1207"/>
      <c r="HP1207"/>
      <c r="HQ1207"/>
      <c r="HR1207"/>
      <c r="HS1207"/>
      <c r="HT1207"/>
      <c r="HU1207"/>
      <c r="HV1207"/>
      <c r="HW1207"/>
      <c r="HX1207"/>
      <c r="HY1207"/>
      <c r="HZ1207"/>
      <c r="IA1207"/>
      <c r="IB1207"/>
      <c r="IC1207"/>
      <c r="ID1207"/>
      <c r="IE1207"/>
      <c r="IF1207"/>
      <c r="IG1207"/>
      <c r="IH1207"/>
      <c r="II1207"/>
      <c r="IJ1207"/>
      <c r="IK1207"/>
      <c r="IL1207"/>
      <c r="IM1207"/>
      <c r="IN1207"/>
      <c r="IO1207"/>
      <c r="IP1207"/>
      <c r="IQ1207"/>
      <c r="IR1207"/>
      <c r="IS1207"/>
      <c r="IT1207"/>
      <c r="IU1207"/>
      <c r="IV1207"/>
      <c r="IW1207"/>
      <c r="IX1207"/>
      <c r="IY1207"/>
      <c r="IZ1207"/>
      <c r="JA1207"/>
      <c r="JB1207"/>
      <c r="JC1207"/>
      <c r="JD1207"/>
      <c r="JE1207"/>
      <c r="JF1207"/>
      <c r="JG1207"/>
      <c r="JH1207"/>
      <c r="JI1207"/>
      <c r="JJ1207"/>
      <c r="JK1207"/>
      <c r="JL1207"/>
      <c r="JM1207"/>
      <c r="JN1207"/>
      <c r="JO1207"/>
      <c r="JP1207"/>
      <c r="JQ1207"/>
      <c r="JR1207"/>
      <c r="JS1207"/>
      <c r="JT1207"/>
      <c r="JU1207"/>
      <c r="JV1207"/>
      <c r="JW1207"/>
      <c r="JX1207"/>
      <c r="JY1207"/>
      <c r="JZ1207"/>
      <c r="KA1207"/>
      <c r="KB1207"/>
      <c r="KC1207"/>
      <c r="KD1207"/>
      <c r="KE1207"/>
      <c r="KF1207"/>
      <c r="KG1207"/>
      <c r="KH1207"/>
      <c r="KI1207"/>
      <c r="KJ1207"/>
      <c r="KK1207"/>
      <c r="KL1207"/>
      <c r="KM1207"/>
      <c r="KN1207"/>
      <c r="KO1207"/>
      <c r="KP1207"/>
      <c r="KQ1207"/>
      <c r="KR1207"/>
      <c r="KS1207"/>
      <c r="KT1207"/>
      <c r="KU1207"/>
      <c r="KV1207"/>
      <c r="KW1207"/>
      <c r="KX1207"/>
      <c r="KY1207"/>
      <c r="KZ1207"/>
      <c r="LA1207"/>
      <c r="LB1207"/>
      <c r="LC1207"/>
      <c r="LD1207"/>
      <c r="LE1207"/>
      <c r="LF1207"/>
      <c r="LG1207"/>
      <c r="LH1207"/>
      <c r="LI1207"/>
      <c r="LJ1207"/>
      <c r="LK1207"/>
      <c r="LL1207"/>
      <c r="LM1207"/>
      <c r="LN1207"/>
      <c r="LO1207"/>
      <c r="LP1207"/>
      <c r="LQ1207"/>
      <c r="LR1207"/>
      <c r="LS1207"/>
      <c r="LT1207"/>
      <c r="LU1207"/>
      <c r="LV1207"/>
      <c r="LW1207"/>
      <c r="LX1207"/>
      <c r="LY1207"/>
      <c r="LZ1207"/>
      <c r="MA1207"/>
      <c r="MB1207"/>
      <c r="MC1207"/>
      <c r="MD1207"/>
      <c r="ME1207"/>
      <c r="MF1207"/>
      <c r="MG1207"/>
      <c r="MH1207"/>
      <c r="MI1207"/>
      <c r="MJ1207"/>
      <c r="MK1207"/>
      <c r="ML1207"/>
      <c r="MM1207"/>
      <c r="MN1207"/>
      <c r="MO1207"/>
      <c r="MP1207"/>
      <c r="MQ1207"/>
      <c r="MR1207"/>
      <c r="MS1207"/>
      <c r="MT1207"/>
      <c r="MU1207"/>
      <c r="MV1207"/>
      <c r="MW1207"/>
      <c r="MX1207"/>
      <c r="MY1207"/>
      <c r="MZ1207"/>
      <c r="NA1207"/>
      <c r="NB1207"/>
      <c r="NC1207"/>
      <c r="ND1207"/>
      <c r="NE1207"/>
      <c r="NF1207"/>
      <c r="NG1207"/>
      <c r="NH1207"/>
      <c r="NI1207"/>
      <c r="NJ1207"/>
      <c r="NK1207"/>
      <c r="NL1207"/>
      <c r="NM1207"/>
      <c r="NN1207"/>
      <c r="NO1207"/>
      <c r="NP1207"/>
      <c r="NQ1207"/>
      <c r="NR1207"/>
      <c r="NS1207"/>
      <c r="NT1207"/>
      <c r="NU1207"/>
      <c r="NV1207"/>
      <c r="NW1207"/>
      <c r="NX1207"/>
      <c r="NY1207"/>
      <c r="NZ1207"/>
      <c r="OA1207"/>
      <c r="OB1207"/>
      <c r="OC1207"/>
      <c r="OD1207"/>
      <c r="OE1207"/>
      <c r="OF1207"/>
      <c r="OG1207"/>
      <c r="OH1207"/>
      <c r="OI1207"/>
      <c r="OJ1207"/>
      <c r="OK1207"/>
      <c r="OL1207"/>
      <c r="OM1207"/>
      <c r="ON1207"/>
      <c r="OO1207"/>
      <c r="OP1207"/>
      <c r="OQ1207"/>
      <c r="OR1207"/>
      <c r="OS1207"/>
      <c r="OT1207"/>
      <c r="OU1207"/>
      <c r="OV1207"/>
      <c r="OW1207"/>
      <c r="OX1207"/>
      <c r="OY1207"/>
      <c r="OZ1207"/>
      <c r="PA1207"/>
      <c r="PB1207"/>
      <c r="PC1207"/>
      <c r="PD1207"/>
      <c r="PE1207"/>
      <c r="PF1207"/>
      <c r="PG1207"/>
      <c r="PH1207"/>
      <c r="PI1207"/>
      <c r="PJ1207"/>
      <c r="PK1207"/>
      <c r="PL1207"/>
      <c r="PM1207"/>
      <c r="PN1207"/>
      <c r="PO1207"/>
      <c r="PP1207"/>
      <c r="PQ1207"/>
      <c r="PR1207"/>
      <c r="PS1207"/>
      <c r="PT1207"/>
      <c r="PU1207"/>
      <c r="PV1207"/>
      <c r="PW1207"/>
      <c r="PX1207"/>
      <c r="PY1207"/>
      <c r="PZ1207"/>
      <c r="QA1207"/>
      <c r="QB1207"/>
      <c r="QC1207"/>
      <c r="QD1207"/>
      <c r="QE1207"/>
      <c r="QF1207"/>
      <c r="QG1207"/>
      <c r="QH1207"/>
      <c r="QI1207"/>
      <c r="QJ1207"/>
      <c r="QK1207"/>
      <c r="QL1207"/>
      <c r="QM1207"/>
      <c r="QN1207"/>
      <c r="QO1207"/>
      <c r="QP1207"/>
      <c r="QQ1207"/>
      <c r="QR1207"/>
      <c r="QS1207"/>
      <c r="QT1207"/>
      <c r="QU1207"/>
      <c r="QV1207"/>
      <c r="QW1207"/>
      <c r="QX1207"/>
      <c r="QY1207"/>
      <c r="QZ1207"/>
      <c r="RA1207"/>
      <c r="RB1207"/>
      <c r="RC1207"/>
      <c r="RD1207"/>
      <c r="RE1207"/>
      <c r="RF1207"/>
      <c r="RG1207"/>
      <c r="RH1207"/>
      <c r="RI1207"/>
      <c r="RJ1207"/>
      <c r="RK1207"/>
      <c r="RL1207"/>
      <c r="RM1207"/>
      <c r="RN1207"/>
      <c r="RO1207"/>
      <c r="RP1207"/>
      <c r="RQ1207"/>
      <c r="RR1207"/>
      <c r="RS1207"/>
      <c r="RT1207"/>
      <c r="RU1207"/>
      <c r="RV1207"/>
      <c r="RW1207"/>
      <c r="RX1207"/>
      <c r="RY1207"/>
      <c r="RZ1207"/>
      <c r="SA1207"/>
      <c r="SB1207"/>
      <c r="SC1207"/>
      <c r="SD1207"/>
      <c r="SE1207"/>
      <c r="SF1207"/>
      <c r="SG1207"/>
      <c r="SH1207"/>
      <c r="SI1207"/>
      <c r="SJ1207"/>
      <c r="SK1207"/>
      <c r="SL1207"/>
      <c r="SM1207"/>
      <c r="SN1207"/>
      <c r="SO1207"/>
      <c r="SP1207"/>
      <c r="SQ1207"/>
      <c r="SR1207"/>
      <c r="SS1207"/>
      <c r="ST1207"/>
      <c r="SU1207"/>
      <c r="SV1207"/>
      <c r="SW1207"/>
      <c r="SX1207"/>
      <c r="SY1207"/>
      <c r="SZ1207"/>
      <c r="TA1207"/>
      <c r="TB1207"/>
      <c r="TC1207"/>
      <c r="TD1207"/>
      <c r="TE1207"/>
      <c r="TF1207"/>
      <c r="TG1207"/>
      <c r="TH1207"/>
      <c r="TI1207"/>
      <c r="TJ1207"/>
      <c r="TK1207"/>
      <c r="TL1207"/>
      <c r="TM1207"/>
      <c r="TN1207"/>
      <c r="TO1207"/>
      <c r="TP1207"/>
      <c r="TQ1207"/>
      <c r="TR1207"/>
      <c r="TS1207"/>
      <c r="TT1207"/>
      <c r="TU1207"/>
      <c r="TV1207"/>
      <c r="TW1207"/>
      <c r="TX1207"/>
      <c r="TY1207"/>
      <c r="TZ1207"/>
      <c r="UA1207"/>
      <c r="UB1207"/>
      <c r="UC1207"/>
      <c r="UD1207"/>
      <c r="UE1207"/>
      <c r="UF1207"/>
      <c r="UG1207"/>
      <c r="UH1207"/>
      <c r="UI1207"/>
      <c r="UJ1207"/>
      <c r="UK1207"/>
      <c r="UL1207"/>
      <c r="UM1207"/>
      <c r="UN1207"/>
      <c r="UO1207"/>
      <c r="UP1207"/>
      <c r="UQ1207"/>
      <c r="UR1207"/>
      <c r="US1207"/>
      <c r="UT1207"/>
      <c r="UU1207"/>
      <c r="UV1207"/>
      <c r="UW1207"/>
      <c r="UX1207"/>
      <c r="UY1207"/>
      <c r="UZ1207"/>
      <c r="VA1207"/>
      <c r="VB1207"/>
      <c r="VC1207"/>
      <c r="VD1207"/>
      <c r="VE1207"/>
      <c r="VF1207"/>
      <c r="VG1207"/>
      <c r="VH1207"/>
      <c r="VI1207"/>
      <c r="VJ1207"/>
      <c r="VK1207"/>
      <c r="VL1207"/>
      <c r="VM1207"/>
      <c r="VN1207"/>
      <c r="VO1207"/>
      <c r="VP1207"/>
      <c r="VQ1207"/>
      <c r="VR1207"/>
      <c r="VS1207"/>
      <c r="VT1207"/>
      <c r="VU1207"/>
      <c r="VV1207"/>
      <c r="VW1207"/>
      <c r="VX1207"/>
      <c r="VY1207"/>
      <c r="VZ1207"/>
      <c r="WA1207"/>
      <c r="WB1207"/>
      <c r="WC1207"/>
      <c r="WD1207"/>
      <c r="WE1207"/>
      <c r="WF1207"/>
      <c r="WG1207"/>
      <c r="WH1207"/>
      <c r="WI1207"/>
      <c r="WJ1207"/>
      <c r="WK1207"/>
      <c r="WL1207"/>
      <c r="WM1207"/>
      <c r="WN1207"/>
      <c r="WO1207"/>
      <c r="WP1207"/>
      <c r="WQ1207"/>
      <c r="WR1207"/>
      <c r="WS1207"/>
      <c r="WT1207"/>
      <c r="WU1207"/>
      <c r="WV1207"/>
      <c r="WW1207"/>
      <c r="WX1207"/>
      <c r="WY1207"/>
      <c r="WZ1207"/>
      <c r="XA1207"/>
      <c r="XB1207"/>
      <c r="XC1207"/>
      <c r="XD1207"/>
      <c r="XE1207"/>
      <c r="XF1207"/>
      <c r="XG1207"/>
      <c r="XH1207"/>
      <c r="XI1207"/>
      <c r="XJ1207"/>
      <c r="XK1207"/>
      <c r="XL1207"/>
      <c r="XM1207"/>
      <c r="XN1207"/>
      <c r="XO1207"/>
      <c r="XP1207"/>
      <c r="XQ1207"/>
      <c r="XR1207"/>
      <c r="XS1207"/>
      <c r="XT1207"/>
      <c r="XU1207"/>
      <c r="XV1207"/>
      <c r="XW1207"/>
      <c r="XX1207"/>
      <c r="XY1207"/>
      <c r="XZ1207"/>
      <c r="YA1207"/>
      <c r="YB1207"/>
      <c r="YC1207"/>
      <c r="YD1207"/>
      <c r="YE1207"/>
      <c r="YF1207"/>
      <c r="YG1207"/>
      <c r="YH1207"/>
      <c r="YI1207"/>
      <c r="YJ1207"/>
      <c r="YK1207"/>
      <c r="YL1207"/>
      <c r="YM1207"/>
      <c r="YN1207"/>
      <c r="YO1207"/>
      <c r="YP1207"/>
      <c r="YQ1207"/>
      <c r="YR1207"/>
      <c r="YS1207"/>
      <c r="YT1207"/>
      <c r="YU1207"/>
      <c r="YV1207"/>
      <c r="YW1207"/>
      <c r="YX1207"/>
      <c r="YY1207"/>
      <c r="YZ1207"/>
      <c r="ZA1207"/>
      <c r="ZB1207"/>
      <c r="ZC1207"/>
      <c r="ZD1207"/>
      <c r="ZE1207"/>
      <c r="ZF1207"/>
      <c r="ZG1207"/>
      <c r="ZH1207"/>
      <c r="ZI1207"/>
      <c r="ZJ1207"/>
      <c r="ZK1207"/>
      <c r="ZL1207"/>
      <c r="ZM1207"/>
      <c r="ZN1207"/>
      <c r="ZO1207"/>
      <c r="ZP1207"/>
      <c r="ZQ1207"/>
      <c r="ZR1207"/>
      <c r="ZS1207"/>
      <c r="ZT1207"/>
      <c r="ZU1207"/>
      <c r="ZV1207"/>
      <c r="ZW1207"/>
      <c r="ZX1207"/>
      <c r="ZY1207"/>
      <c r="ZZ1207"/>
      <c r="AAA1207"/>
      <c r="AAB1207"/>
      <c r="AAC1207"/>
      <c r="AAD1207"/>
      <c r="AAE1207"/>
      <c r="AAF1207"/>
      <c r="AAG1207"/>
      <c r="AAH1207"/>
      <c r="AAI1207"/>
      <c r="AAJ1207"/>
      <c r="AAK1207"/>
      <c r="AAL1207"/>
      <c r="AAM1207"/>
      <c r="AAN1207"/>
      <c r="AAO1207"/>
      <c r="AAP1207"/>
      <c r="AAQ1207"/>
      <c r="AAR1207"/>
      <c r="AAS1207"/>
      <c r="AAT1207"/>
      <c r="AAU1207"/>
      <c r="AAV1207"/>
      <c r="AAW1207"/>
      <c r="AAX1207"/>
      <c r="AAY1207"/>
      <c r="AAZ1207"/>
      <c r="ABA1207"/>
      <c r="ABB1207"/>
      <c r="ABC1207"/>
      <c r="ABD1207"/>
      <c r="ABE1207"/>
      <c r="ABF1207"/>
      <c r="ABG1207"/>
      <c r="ABH1207"/>
      <c r="ABI1207"/>
      <c r="ABJ1207"/>
      <c r="ABK1207"/>
      <c r="ABL1207"/>
      <c r="ABM1207"/>
      <c r="ABN1207"/>
      <c r="ABO1207"/>
      <c r="ABP1207"/>
      <c r="ABQ1207"/>
      <c r="ABR1207"/>
      <c r="ABS1207"/>
      <c r="ABT1207"/>
      <c r="ABU1207"/>
      <c r="ABV1207"/>
      <c r="ABW1207"/>
      <c r="ABX1207"/>
      <c r="ABY1207"/>
      <c r="ABZ1207"/>
      <c r="ACA1207"/>
      <c r="ACB1207"/>
      <c r="ACC1207"/>
      <c r="ACD1207"/>
      <c r="ACE1207"/>
      <c r="ACF1207"/>
      <c r="ACG1207"/>
      <c r="ACH1207"/>
      <c r="ACI1207"/>
      <c r="ACJ1207"/>
      <c r="ACK1207"/>
      <c r="ACL1207"/>
      <c r="ACM1207"/>
      <c r="ACN1207"/>
      <c r="ACO1207"/>
      <c r="ACP1207"/>
      <c r="ACQ1207"/>
      <c r="ACR1207"/>
      <c r="ACS1207"/>
      <c r="ACT1207"/>
      <c r="ACU1207"/>
      <c r="ACV1207"/>
      <c r="ACW1207"/>
      <c r="ACX1207"/>
      <c r="ACY1207"/>
      <c r="ACZ1207"/>
      <c r="ADA1207"/>
      <c r="ADB1207"/>
      <c r="ADC1207"/>
      <c r="ADD1207"/>
      <c r="ADE1207"/>
      <c r="ADF1207"/>
      <c r="ADG1207"/>
      <c r="ADH1207"/>
      <c r="ADI1207"/>
      <c r="ADJ1207"/>
      <c r="ADK1207"/>
      <c r="ADL1207"/>
      <c r="ADM1207"/>
      <c r="ADN1207"/>
      <c r="ADO1207"/>
      <c r="ADP1207"/>
      <c r="ADQ1207"/>
      <c r="ADR1207"/>
      <c r="ADS1207"/>
      <c r="ADT1207"/>
      <c r="ADU1207"/>
      <c r="ADV1207"/>
      <c r="ADW1207"/>
      <c r="ADX1207"/>
      <c r="ADY1207"/>
      <c r="ADZ1207"/>
      <c r="AEA1207"/>
      <c r="AEB1207"/>
      <c r="AEC1207"/>
      <c r="AED1207"/>
      <c r="AEE1207"/>
      <c r="AEF1207"/>
      <c r="AEG1207"/>
      <c r="AEH1207"/>
    </row>
    <row r="1208" spans="1:814" hidden="1" x14ac:dyDescent="0.25">
      <c r="B1208" s="5">
        <v>45502</v>
      </c>
      <c r="C1208" t="s">
        <v>103</v>
      </c>
      <c r="D1208" t="s">
        <v>0</v>
      </c>
      <c r="E1208" t="s">
        <v>14</v>
      </c>
      <c r="F1208" s="4" t="s">
        <v>46</v>
      </c>
      <c r="G1208" t="s">
        <v>532</v>
      </c>
      <c r="H1208" s="4" t="s">
        <v>146</v>
      </c>
      <c r="I1208" s="4" t="s">
        <v>494</v>
      </c>
      <c r="J1208" s="8">
        <v>-10</v>
      </c>
      <c r="K1208" s="79">
        <v>23.091954022988503</v>
      </c>
      <c r="L1208" s="17">
        <f t="shared" si="74"/>
        <v>-230.91954022988503</v>
      </c>
      <c r="M1208" s="102" t="s">
        <v>527</v>
      </c>
      <c r="O1208" s="54">
        <v>20240109</v>
      </c>
      <c r="P1208" t="s">
        <v>533</v>
      </c>
    </row>
    <row r="1209" spans="1:814" hidden="1" x14ac:dyDescent="0.25">
      <c r="B1209" s="5">
        <v>45502</v>
      </c>
      <c r="C1209" t="s">
        <v>103</v>
      </c>
      <c r="D1209" t="s">
        <v>0</v>
      </c>
      <c r="E1209" t="s">
        <v>14</v>
      </c>
      <c r="F1209" s="4" t="s">
        <v>39</v>
      </c>
      <c r="G1209" t="s">
        <v>40</v>
      </c>
      <c r="H1209" s="4" t="s">
        <v>41</v>
      </c>
      <c r="I1209" s="4" t="s">
        <v>531</v>
      </c>
      <c r="J1209" s="8">
        <v>-20</v>
      </c>
      <c r="K1209" s="79">
        <v>14.447761194029852</v>
      </c>
      <c r="L1209" s="35">
        <f>+J1209*K1209</f>
        <v>-288.95522388059703</v>
      </c>
      <c r="M1209" s="104" t="s">
        <v>527</v>
      </c>
      <c r="O1209" s="54">
        <v>20240109</v>
      </c>
      <c r="P1209" t="s">
        <v>533</v>
      </c>
      <c r="JM1209" t="s">
        <v>506</v>
      </c>
    </row>
    <row r="1210" spans="1:814" hidden="1" x14ac:dyDescent="0.25">
      <c r="B1210" s="86">
        <v>45503</v>
      </c>
      <c r="C1210" t="s">
        <v>103</v>
      </c>
      <c r="D1210" t="s">
        <v>0</v>
      </c>
      <c r="E1210" t="s">
        <v>66</v>
      </c>
      <c r="F1210" s="4" t="s">
        <v>78</v>
      </c>
      <c r="G1210" t="s">
        <v>79</v>
      </c>
      <c r="H1210" s="4" t="s">
        <v>80</v>
      </c>
      <c r="I1210" s="4" t="s">
        <v>510</v>
      </c>
      <c r="J1210" s="8">
        <v>-9</v>
      </c>
      <c r="K1210" s="29">
        <v>51750</v>
      </c>
      <c r="L1210" s="17">
        <f t="shared" si="74"/>
        <v>-465750</v>
      </c>
      <c r="M1210" s="102" t="s">
        <v>529</v>
      </c>
      <c r="O1210" s="54">
        <v>20240113</v>
      </c>
      <c r="P1210" t="s">
        <v>534</v>
      </c>
    </row>
    <row r="1211" spans="1:814" hidden="1" x14ac:dyDescent="0.25">
      <c r="B1211" s="86">
        <v>45503</v>
      </c>
      <c r="C1211" t="s">
        <v>103</v>
      </c>
      <c r="D1211" t="s">
        <v>0</v>
      </c>
      <c r="E1211" t="s">
        <v>66</v>
      </c>
      <c r="F1211" s="4" t="s">
        <v>139</v>
      </c>
      <c r="G1211" t="s">
        <v>140</v>
      </c>
      <c r="H1211" s="4" t="s">
        <v>141</v>
      </c>
      <c r="I1211" s="4" t="s">
        <v>443</v>
      </c>
      <c r="J1211" s="8">
        <v>-5</v>
      </c>
      <c r="K1211" s="29">
        <v>51750</v>
      </c>
      <c r="L1211" s="17">
        <f>+J1211*K1211</f>
        <v>-258750</v>
      </c>
      <c r="M1211" s="102" t="s">
        <v>529</v>
      </c>
      <c r="O1211" s="54">
        <v>20240113</v>
      </c>
      <c r="P1211" t="s">
        <v>534</v>
      </c>
    </row>
    <row r="1212" spans="1:814" hidden="1" x14ac:dyDescent="0.25">
      <c r="B1212" s="86">
        <v>45504</v>
      </c>
      <c r="C1212" t="s">
        <v>121</v>
      </c>
      <c r="D1212" t="s">
        <v>0</v>
      </c>
      <c r="E1212" t="s">
        <v>66</v>
      </c>
      <c r="F1212" s="4" t="s">
        <v>86</v>
      </c>
      <c r="G1212" t="s">
        <v>87</v>
      </c>
      <c r="H1212" s="4" t="s">
        <v>184</v>
      </c>
      <c r="I1212" s="4" t="s">
        <v>535</v>
      </c>
      <c r="J1212" s="8">
        <v>1</v>
      </c>
      <c r="K1212" s="29">
        <v>51750</v>
      </c>
      <c r="L1212" s="17">
        <f t="shared" si="74"/>
        <v>51750</v>
      </c>
      <c r="M1212" s="102" t="s">
        <v>529</v>
      </c>
      <c r="Q1212" t="s">
        <v>550</v>
      </c>
    </row>
    <row r="1213" spans="1:814" hidden="1" x14ac:dyDescent="0.25">
      <c r="B1213" s="5">
        <v>45505</v>
      </c>
      <c r="C1213" t="s">
        <v>121</v>
      </c>
      <c r="D1213" t="s">
        <v>0</v>
      </c>
      <c r="E1213" t="s">
        <v>66</v>
      </c>
      <c r="F1213" s="4" t="s">
        <v>86</v>
      </c>
      <c r="G1213" t="s">
        <v>87</v>
      </c>
      <c r="H1213" s="4" t="s">
        <v>50</v>
      </c>
      <c r="I1213" s="4" t="s">
        <v>535</v>
      </c>
      <c r="J1213" s="8">
        <v>1</v>
      </c>
      <c r="K1213" s="29">
        <v>51750</v>
      </c>
      <c r="L1213" s="17">
        <f t="shared" si="74"/>
        <v>51750</v>
      </c>
      <c r="M1213" s="102" t="s">
        <v>529</v>
      </c>
    </row>
    <row r="1214" spans="1:814" hidden="1" x14ac:dyDescent="0.25">
      <c r="B1214" s="86">
        <v>45506</v>
      </c>
      <c r="C1214" t="s">
        <v>103</v>
      </c>
      <c r="D1214" t="s">
        <v>0</v>
      </c>
      <c r="E1214" t="s">
        <v>66</v>
      </c>
      <c r="F1214" s="4" t="s">
        <v>71</v>
      </c>
      <c r="G1214" t="s">
        <v>72</v>
      </c>
      <c r="H1214" s="4" t="s">
        <v>27</v>
      </c>
      <c r="I1214" s="4" t="s">
        <v>442</v>
      </c>
      <c r="J1214" s="8">
        <v>-15</v>
      </c>
      <c r="K1214" s="29">
        <v>51750</v>
      </c>
      <c r="L1214" s="17">
        <f t="shared" si="74"/>
        <v>-776250</v>
      </c>
      <c r="M1214" s="102" t="s">
        <v>529</v>
      </c>
      <c r="O1214" s="54">
        <v>20240107</v>
      </c>
      <c r="P1214" t="s">
        <v>480</v>
      </c>
    </row>
    <row r="1215" spans="1:814" hidden="1" x14ac:dyDescent="0.25">
      <c r="B1215" s="86">
        <v>45506</v>
      </c>
      <c r="C1215" t="s">
        <v>103</v>
      </c>
      <c r="D1215" t="s">
        <v>0</v>
      </c>
      <c r="E1215" t="s">
        <v>66</v>
      </c>
      <c r="F1215" s="4" t="s">
        <v>71</v>
      </c>
      <c r="G1215" t="s">
        <v>72</v>
      </c>
      <c r="H1215" s="4" t="s">
        <v>27</v>
      </c>
      <c r="I1215" s="4" t="s">
        <v>442</v>
      </c>
      <c r="J1215" s="8">
        <v>-12</v>
      </c>
      <c r="K1215" s="29">
        <v>51750</v>
      </c>
      <c r="L1215" s="17">
        <f t="shared" si="74"/>
        <v>-621000</v>
      </c>
      <c r="M1215" s="102" t="s">
        <v>529</v>
      </c>
      <c r="O1215" s="54">
        <v>20240107</v>
      </c>
      <c r="P1215" t="s">
        <v>480</v>
      </c>
    </row>
    <row r="1216" spans="1:814" hidden="1" x14ac:dyDescent="0.25">
      <c r="B1216" s="86">
        <v>45506</v>
      </c>
      <c r="C1216" t="s">
        <v>103</v>
      </c>
      <c r="D1216" t="s">
        <v>0</v>
      </c>
      <c r="E1216" t="s">
        <v>66</v>
      </c>
      <c r="F1216" s="4" t="s">
        <v>71</v>
      </c>
      <c r="G1216" t="s">
        <v>72</v>
      </c>
      <c r="H1216" s="4" t="s">
        <v>27</v>
      </c>
      <c r="I1216" s="4" t="s">
        <v>220</v>
      </c>
      <c r="J1216" s="8">
        <v>-3</v>
      </c>
      <c r="K1216" s="29">
        <v>51750</v>
      </c>
      <c r="L1216" s="17">
        <f t="shared" si="74"/>
        <v>-155250</v>
      </c>
      <c r="M1216" s="102" t="s">
        <v>529</v>
      </c>
      <c r="O1216" s="54">
        <v>20240107</v>
      </c>
      <c r="P1216" t="s">
        <v>480</v>
      </c>
    </row>
    <row r="1217" spans="2:257" hidden="1" x14ac:dyDescent="0.25">
      <c r="B1217" s="86">
        <v>45506</v>
      </c>
      <c r="C1217" t="s">
        <v>103</v>
      </c>
      <c r="D1217" t="s">
        <v>0</v>
      </c>
      <c r="E1217" t="s">
        <v>66</v>
      </c>
      <c r="F1217" s="4" t="s">
        <v>75</v>
      </c>
      <c r="G1217" t="s">
        <v>76</v>
      </c>
      <c r="H1217" s="4" t="s">
        <v>37</v>
      </c>
      <c r="I1217" s="4" t="s">
        <v>379</v>
      </c>
      <c r="J1217" s="8">
        <v>-15</v>
      </c>
      <c r="K1217" s="29">
        <v>51750</v>
      </c>
      <c r="L1217" s="17">
        <f t="shared" si="74"/>
        <v>-776250</v>
      </c>
      <c r="M1217" s="102" t="s">
        <v>529</v>
      </c>
      <c r="O1217" s="54">
        <v>20240107</v>
      </c>
      <c r="P1217" t="s">
        <v>480</v>
      </c>
    </row>
    <row r="1218" spans="2:257" hidden="1" x14ac:dyDescent="0.25">
      <c r="B1218" s="86">
        <v>45506</v>
      </c>
      <c r="C1218" t="s">
        <v>103</v>
      </c>
      <c r="D1218" t="s">
        <v>0</v>
      </c>
      <c r="E1218" t="s">
        <v>66</v>
      </c>
      <c r="F1218" s="4" t="s">
        <v>75</v>
      </c>
      <c r="G1218" t="s">
        <v>76</v>
      </c>
      <c r="H1218" s="4" t="s">
        <v>37</v>
      </c>
      <c r="I1218" s="4" t="s">
        <v>285</v>
      </c>
      <c r="J1218" s="8">
        <v>-10</v>
      </c>
      <c r="K1218" s="29">
        <v>51750</v>
      </c>
      <c r="L1218" s="17">
        <f t="shared" si="74"/>
        <v>-517500</v>
      </c>
      <c r="M1218" s="102" t="s">
        <v>529</v>
      </c>
      <c r="O1218" s="54">
        <v>20240107</v>
      </c>
      <c r="P1218" t="s">
        <v>480</v>
      </c>
    </row>
    <row r="1219" spans="2:257" hidden="1" x14ac:dyDescent="0.25">
      <c r="B1219" s="86">
        <v>45506</v>
      </c>
      <c r="C1219" t="s">
        <v>103</v>
      </c>
      <c r="D1219" t="s">
        <v>0</v>
      </c>
      <c r="E1219" t="s">
        <v>66</v>
      </c>
      <c r="F1219" s="4" t="s">
        <v>86</v>
      </c>
      <c r="G1219" t="s">
        <v>87</v>
      </c>
      <c r="H1219" s="4" t="s">
        <v>50</v>
      </c>
      <c r="I1219" s="4" t="s">
        <v>512</v>
      </c>
      <c r="J1219" s="8">
        <v>-20</v>
      </c>
      <c r="K1219" s="29">
        <v>51750</v>
      </c>
      <c r="L1219" s="17">
        <f t="shared" si="74"/>
        <v>-1035000</v>
      </c>
      <c r="M1219" s="102" t="s">
        <v>529</v>
      </c>
      <c r="O1219" s="54">
        <v>20240107</v>
      </c>
      <c r="P1219" t="s">
        <v>480</v>
      </c>
    </row>
    <row r="1220" spans="2:257" hidden="1" x14ac:dyDescent="0.25">
      <c r="B1220" s="86">
        <v>45506</v>
      </c>
      <c r="C1220" t="s">
        <v>103</v>
      </c>
      <c r="D1220" t="s">
        <v>0</v>
      </c>
      <c r="E1220" t="s">
        <v>66</v>
      </c>
      <c r="F1220" s="4" t="s">
        <v>86</v>
      </c>
      <c r="G1220" t="s">
        <v>87</v>
      </c>
      <c r="H1220" s="4" t="s">
        <v>50</v>
      </c>
      <c r="I1220" s="4" t="s">
        <v>524</v>
      </c>
      <c r="J1220" s="8">
        <v>-12</v>
      </c>
      <c r="K1220" s="29">
        <v>51750</v>
      </c>
      <c r="L1220" s="17">
        <f t="shared" si="74"/>
        <v>-621000</v>
      </c>
      <c r="M1220" s="102" t="s">
        <v>529</v>
      </c>
      <c r="O1220" s="54">
        <v>20240107</v>
      </c>
      <c r="P1220" t="s">
        <v>480</v>
      </c>
    </row>
    <row r="1221" spans="2:257" hidden="1" x14ac:dyDescent="0.25">
      <c r="B1221" s="86">
        <v>45506</v>
      </c>
      <c r="C1221" t="s">
        <v>103</v>
      </c>
      <c r="D1221" t="s">
        <v>0</v>
      </c>
      <c r="E1221" t="s">
        <v>66</v>
      </c>
      <c r="F1221" s="4" t="s">
        <v>91</v>
      </c>
      <c r="G1221" t="s">
        <v>92</v>
      </c>
      <c r="H1221" s="4" t="s">
        <v>93</v>
      </c>
      <c r="I1221" s="4" t="s">
        <v>383</v>
      </c>
      <c r="J1221" s="8">
        <v>-36</v>
      </c>
      <c r="K1221" s="29">
        <v>51750</v>
      </c>
      <c r="L1221" s="17">
        <f t="shared" si="74"/>
        <v>-1863000</v>
      </c>
      <c r="M1221" s="102" t="s">
        <v>529</v>
      </c>
      <c r="O1221" s="54">
        <v>20240107</v>
      </c>
      <c r="P1221" t="s">
        <v>480</v>
      </c>
    </row>
    <row r="1222" spans="2:257" hidden="1" x14ac:dyDescent="0.25">
      <c r="B1222" s="86">
        <v>45506</v>
      </c>
      <c r="C1222" t="s">
        <v>103</v>
      </c>
      <c r="D1222" t="s">
        <v>4</v>
      </c>
      <c r="E1222" t="s">
        <v>66</v>
      </c>
      <c r="F1222" s="4" t="s">
        <v>96</v>
      </c>
      <c r="G1222" t="s">
        <v>95</v>
      </c>
      <c r="H1222" s="4" t="s">
        <v>106</v>
      </c>
      <c r="I1222" s="4">
        <v>52006</v>
      </c>
      <c r="J1222" s="8">
        <v>-5</v>
      </c>
      <c r="K1222" s="29">
        <v>647360</v>
      </c>
      <c r="L1222" s="17">
        <f t="shared" si="74"/>
        <v>-3236800</v>
      </c>
      <c r="M1222" s="102" t="s">
        <v>529</v>
      </c>
      <c r="O1222" s="54">
        <v>20240107</v>
      </c>
      <c r="P1222" t="s">
        <v>480</v>
      </c>
    </row>
    <row r="1223" spans="2:257" hidden="1" x14ac:dyDescent="0.25">
      <c r="B1223" s="86">
        <v>45506</v>
      </c>
      <c r="C1223" t="s">
        <v>103</v>
      </c>
      <c r="D1223" t="s">
        <v>4</v>
      </c>
      <c r="E1223" t="s">
        <v>66</v>
      </c>
      <c r="F1223" s="4" t="s">
        <v>102</v>
      </c>
      <c r="G1223" t="s">
        <v>101</v>
      </c>
      <c r="H1223" s="4" t="s">
        <v>107</v>
      </c>
      <c r="I1223" s="4" t="s">
        <v>138</v>
      </c>
      <c r="J1223" s="8">
        <v>-5</v>
      </c>
      <c r="K1223" s="29">
        <v>102340</v>
      </c>
      <c r="L1223" s="17">
        <f t="shared" si="74"/>
        <v>-511700</v>
      </c>
      <c r="M1223" s="102" t="s">
        <v>529</v>
      </c>
      <c r="O1223" s="54">
        <v>20240107</v>
      </c>
      <c r="P1223" t="s">
        <v>480</v>
      </c>
    </row>
    <row r="1224" spans="2:257" hidden="1" x14ac:dyDescent="0.25">
      <c r="B1224" s="86">
        <v>45506</v>
      </c>
      <c r="C1224" t="s">
        <v>103</v>
      </c>
      <c r="D1224" t="s">
        <v>4</v>
      </c>
      <c r="E1224" t="s">
        <v>66</v>
      </c>
      <c r="F1224" s="4" t="s">
        <v>274</v>
      </c>
      <c r="G1224" t="s">
        <v>273</v>
      </c>
      <c r="H1224" s="4" t="s">
        <v>271</v>
      </c>
      <c r="I1224" s="4" t="s">
        <v>138</v>
      </c>
      <c r="J1224" s="8">
        <v>-5</v>
      </c>
      <c r="K1224" s="29">
        <v>172550</v>
      </c>
      <c r="L1224" s="17">
        <f t="shared" si="74"/>
        <v>-862750</v>
      </c>
      <c r="M1224" s="102" t="s">
        <v>529</v>
      </c>
      <c r="O1224" s="54">
        <v>20240107</v>
      </c>
      <c r="P1224" t="s">
        <v>480</v>
      </c>
    </row>
    <row r="1225" spans="2:257" hidden="1" x14ac:dyDescent="0.25">
      <c r="B1225" s="86">
        <v>45506</v>
      </c>
      <c r="C1225" t="s">
        <v>103</v>
      </c>
      <c r="D1225" t="s">
        <v>4</v>
      </c>
      <c r="E1225" t="s">
        <v>66</v>
      </c>
      <c r="F1225" s="4" t="s">
        <v>276</v>
      </c>
      <c r="G1225" t="s">
        <v>275</v>
      </c>
      <c r="H1225" s="4" t="s">
        <v>148</v>
      </c>
      <c r="I1225" s="4">
        <v>50361</v>
      </c>
      <c r="J1225" s="8">
        <v>-5</v>
      </c>
      <c r="K1225" s="29">
        <v>83600</v>
      </c>
      <c r="L1225" s="17">
        <f t="shared" si="74"/>
        <v>-418000</v>
      </c>
      <c r="M1225" s="102" t="s">
        <v>529</v>
      </c>
      <c r="O1225" s="54">
        <v>20240107</v>
      </c>
      <c r="P1225" t="s">
        <v>480</v>
      </c>
    </row>
    <row r="1226" spans="2:257" hidden="1" x14ac:dyDescent="0.25">
      <c r="B1226" s="86">
        <v>45506</v>
      </c>
      <c r="C1226" t="s">
        <v>103</v>
      </c>
      <c r="D1226" t="s">
        <v>0</v>
      </c>
      <c r="E1226" t="s">
        <v>66</v>
      </c>
      <c r="F1226" s="4" t="s">
        <v>78</v>
      </c>
      <c r="G1226" t="s">
        <v>79</v>
      </c>
      <c r="H1226" s="4" t="s">
        <v>80</v>
      </c>
      <c r="I1226" s="4" t="s">
        <v>508</v>
      </c>
      <c r="J1226" s="8">
        <v>-15</v>
      </c>
      <c r="K1226" s="29">
        <v>51750</v>
      </c>
      <c r="L1226" s="17">
        <f t="shared" si="74"/>
        <v>-776250</v>
      </c>
      <c r="M1226" s="102" t="s">
        <v>529</v>
      </c>
      <c r="O1226" s="54">
        <v>20240107</v>
      </c>
      <c r="P1226" t="s">
        <v>480</v>
      </c>
      <c r="IW1226" t="s">
        <v>506</v>
      </c>
    </row>
    <row r="1227" spans="2:257" hidden="1" x14ac:dyDescent="0.25">
      <c r="B1227" s="86">
        <v>45506</v>
      </c>
      <c r="C1227" t="s">
        <v>103</v>
      </c>
      <c r="D1227" t="s">
        <v>0</v>
      </c>
      <c r="E1227" t="s">
        <v>66</v>
      </c>
      <c r="F1227" s="4" t="s">
        <v>139</v>
      </c>
      <c r="G1227" t="s">
        <v>140</v>
      </c>
      <c r="H1227" s="4" t="s">
        <v>141</v>
      </c>
      <c r="I1227" s="4" t="s">
        <v>443</v>
      </c>
      <c r="J1227" s="8">
        <v>-25</v>
      </c>
      <c r="K1227" s="29">
        <v>51750</v>
      </c>
      <c r="L1227" s="17">
        <f t="shared" si="74"/>
        <v>-1293750</v>
      </c>
      <c r="M1227" s="102" t="s">
        <v>529</v>
      </c>
      <c r="O1227" s="54">
        <v>20240107</v>
      </c>
      <c r="P1227" t="s">
        <v>480</v>
      </c>
    </row>
    <row r="1228" spans="2:257" hidden="1" x14ac:dyDescent="0.25">
      <c r="B1228" s="5">
        <v>45506</v>
      </c>
      <c r="C1228" t="s">
        <v>103</v>
      </c>
      <c r="D1228" t="s">
        <v>0</v>
      </c>
      <c r="E1228" t="s">
        <v>66</v>
      </c>
      <c r="F1228" s="4" t="s">
        <v>139</v>
      </c>
      <c r="G1228" t="s">
        <v>140</v>
      </c>
      <c r="H1228" s="4" t="s">
        <v>141</v>
      </c>
      <c r="I1228" s="4" t="s">
        <v>443</v>
      </c>
      <c r="J1228" s="8">
        <v>-5</v>
      </c>
      <c r="K1228" s="29">
        <v>51750</v>
      </c>
      <c r="L1228" s="17">
        <f>+J1228*K1228</f>
        <v>-258750</v>
      </c>
      <c r="M1228" s="102" t="s">
        <v>529</v>
      </c>
      <c r="O1228" s="54">
        <v>20240119</v>
      </c>
      <c r="P1228" t="s">
        <v>232</v>
      </c>
    </row>
    <row r="1229" spans="2:257" hidden="1" x14ac:dyDescent="0.25">
      <c r="B1229" s="5">
        <v>45506</v>
      </c>
      <c r="C1229" t="s">
        <v>103</v>
      </c>
      <c r="D1229" t="s">
        <v>0</v>
      </c>
      <c r="E1229" t="s">
        <v>14</v>
      </c>
      <c r="F1229" s="4" t="s">
        <v>42</v>
      </c>
      <c r="G1229" t="s">
        <v>43</v>
      </c>
      <c r="H1229" s="4" t="s">
        <v>44</v>
      </c>
      <c r="I1229" s="4" t="s">
        <v>484</v>
      </c>
      <c r="J1229" s="8">
        <v>-40</v>
      </c>
      <c r="K1229" s="79">
        <v>14.447761194029852</v>
      </c>
      <c r="L1229" s="17">
        <f t="shared" si="74"/>
        <v>-577.91044776119406</v>
      </c>
      <c r="M1229" s="102" t="s">
        <v>527</v>
      </c>
      <c r="O1229" s="54">
        <v>20240119</v>
      </c>
      <c r="P1229" t="s">
        <v>232</v>
      </c>
    </row>
    <row r="1230" spans="2:257" hidden="1" x14ac:dyDescent="0.25">
      <c r="B1230" s="5">
        <v>45506</v>
      </c>
      <c r="C1230" t="s">
        <v>103</v>
      </c>
      <c r="D1230" t="s">
        <v>0</v>
      </c>
      <c r="E1230" t="s">
        <v>14</v>
      </c>
      <c r="F1230" s="4" t="s">
        <v>39</v>
      </c>
      <c r="G1230" t="s">
        <v>40</v>
      </c>
      <c r="H1230" s="4" t="s">
        <v>41</v>
      </c>
      <c r="I1230" s="4" t="s">
        <v>485</v>
      </c>
      <c r="J1230" s="8">
        <v>-20</v>
      </c>
      <c r="K1230" s="84">
        <v>14.5833333333333</v>
      </c>
      <c r="L1230" s="17">
        <f t="shared" ref="L1230:L1236" si="75">+J1230*K1230</f>
        <v>-291.666666666666</v>
      </c>
      <c r="M1230" s="102" t="s">
        <v>527</v>
      </c>
      <c r="O1230" s="54">
        <v>20240119</v>
      </c>
      <c r="P1230" t="s">
        <v>232</v>
      </c>
    </row>
    <row r="1231" spans="2:257" hidden="1" x14ac:dyDescent="0.25">
      <c r="B1231" s="5">
        <v>45506</v>
      </c>
      <c r="C1231" t="s">
        <v>103</v>
      </c>
      <c r="D1231" t="s">
        <v>0</v>
      </c>
      <c r="E1231" t="s">
        <v>14</v>
      </c>
      <c r="F1231" s="4" t="s">
        <v>54</v>
      </c>
      <c r="G1231" t="s">
        <v>55</v>
      </c>
      <c r="H1231" s="4" t="s">
        <v>56</v>
      </c>
      <c r="I1231" s="4" t="s">
        <v>488</v>
      </c>
      <c r="J1231" s="8">
        <v>-20</v>
      </c>
      <c r="K1231" s="79">
        <v>18.575692963752665</v>
      </c>
      <c r="L1231" s="17">
        <f t="shared" si="75"/>
        <v>-371.51385927505328</v>
      </c>
      <c r="M1231" s="102" t="s">
        <v>527</v>
      </c>
      <c r="O1231" s="54">
        <v>20240119</v>
      </c>
      <c r="P1231" t="s">
        <v>232</v>
      </c>
    </row>
    <row r="1232" spans="2:257" hidden="1" x14ac:dyDescent="0.25">
      <c r="B1232" s="5">
        <v>45506</v>
      </c>
      <c r="C1232" t="s">
        <v>103</v>
      </c>
      <c r="D1232" t="s">
        <v>4</v>
      </c>
      <c r="E1232" t="s">
        <v>14</v>
      </c>
      <c r="F1232" s="4">
        <v>3318235</v>
      </c>
      <c r="G1232" t="s">
        <v>209</v>
      </c>
      <c r="H1232" s="4" t="s">
        <v>107</v>
      </c>
      <c r="I1232" s="4" t="s">
        <v>138</v>
      </c>
      <c r="J1232" s="8">
        <v>-1</v>
      </c>
      <c r="K1232" s="79">
        <v>31.311787072243344</v>
      </c>
      <c r="L1232" s="17">
        <f t="shared" si="75"/>
        <v>-31.311787072243344</v>
      </c>
      <c r="M1232" s="102" t="s">
        <v>527</v>
      </c>
      <c r="O1232" s="54">
        <v>20240119</v>
      </c>
      <c r="P1232" t="s">
        <v>232</v>
      </c>
    </row>
    <row r="1233" spans="2:17" hidden="1" x14ac:dyDescent="0.25">
      <c r="B1233" s="5">
        <v>45506</v>
      </c>
      <c r="C1233" t="s">
        <v>103</v>
      </c>
      <c r="D1233" t="s">
        <v>4</v>
      </c>
      <c r="E1233" t="s">
        <v>14</v>
      </c>
      <c r="F1233" s="4">
        <v>3338235</v>
      </c>
      <c r="G1233" t="s">
        <v>231</v>
      </c>
      <c r="H1233" s="4" t="s">
        <v>231</v>
      </c>
      <c r="I1233" s="4" t="s">
        <v>138</v>
      </c>
      <c r="J1233" s="8">
        <v>-2</v>
      </c>
      <c r="K1233" s="29">
        <v>153420.53519000002</v>
      </c>
      <c r="L1233" s="17">
        <f t="shared" si="75"/>
        <v>-306841.07038000005</v>
      </c>
      <c r="M1233" s="102" t="s">
        <v>529</v>
      </c>
      <c r="O1233" s="54">
        <v>20240119</v>
      </c>
      <c r="P1233" t="s">
        <v>232</v>
      </c>
    </row>
    <row r="1234" spans="2:17" hidden="1" x14ac:dyDescent="0.25">
      <c r="B1234" s="5">
        <v>45506</v>
      </c>
      <c r="C1234" t="s">
        <v>103</v>
      </c>
      <c r="D1234" t="s">
        <v>4</v>
      </c>
      <c r="E1234" t="s">
        <v>14</v>
      </c>
      <c r="F1234" s="4">
        <v>3348235</v>
      </c>
      <c r="G1234" t="s">
        <v>207</v>
      </c>
      <c r="H1234" s="4" t="s">
        <v>208</v>
      </c>
      <c r="I1234" s="4" t="s">
        <v>138</v>
      </c>
      <c r="J1234" s="8">
        <v>-1</v>
      </c>
      <c r="K1234" s="29">
        <v>153420.53519000002</v>
      </c>
      <c r="L1234" s="17">
        <f t="shared" si="75"/>
        <v>-153420.53519000002</v>
      </c>
      <c r="M1234" s="102" t="s">
        <v>529</v>
      </c>
      <c r="O1234" s="54">
        <v>20240119</v>
      </c>
      <c r="P1234" t="s">
        <v>232</v>
      </c>
      <c r="Q1234" t="s">
        <v>536</v>
      </c>
    </row>
    <row r="1235" spans="2:17" hidden="1" x14ac:dyDescent="0.25">
      <c r="B1235" s="5">
        <v>45506</v>
      </c>
      <c r="C1235" t="s">
        <v>477</v>
      </c>
      <c r="D1235" t="s">
        <v>4</v>
      </c>
      <c r="E1235" t="s">
        <v>14</v>
      </c>
      <c r="F1235" s="4">
        <v>3348235</v>
      </c>
      <c r="G1235" t="s">
        <v>207</v>
      </c>
      <c r="H1235" s="4" t="s">
        <v>208</v>
      </c>
      <c r="I1235" s="4" t="s">
        <v>138</v>
      </c>
      <c r="J1235" s="8">
        <v>-1</v>
      </c>
      <c r="K1235" s="29">
        <v>153420.53519000002</v>
      </c>
      <c r="L1235" s="17">
        <f t="shared" si="75"/>
        <v>-153420.53519000002</v>
      </c>
      <c r="M1235" s="102" t="s">
        <v>529</v>
      </c>
      <c r="O1235" s="54">
        <v>20240119</v>
      </c>
      <c r="P1235" t="s">
        <v>232</v>
      </c>
      <c r="Q1235" t="s">
        <v>536</v>
      </c>
    </row>
    <row r="1236" spans="2:17" hidden="1" x14ac:dyDescent="0.25">
      <c r="B1236" s="5">
        <v>45513</v>
      </c>
      <c r="C1236" t="s">
        <v>120</v>
      </c>
      <c r="D1236" t="s">
        <v>0</v>
      </c>
      <c r="E1236" t="s">
        <v>66</v>
      </c>
      <c r="F1236" s="4" t="s">
        <v>71</v>
      </c>
      <c r="G1236" t="s">
        <v>72</v>
      </c>
      <c r="H1236" s="4" t="s">
        <v>27</v>
      </c>
      <c r="I1236" s="4" t="s">
        <v>543</v>
      </c>
      <c r="J1236" s="8">
        <v>2</v>
      </c>
      <c r="K1236" s="29">
        <v>51750</v>
      </c>
      <c r="L1236" s="17">
        <f t="shared" si="75"/>
        <v>103500</v>
      </c>
      <c r="M1236" s="102" t="s">
        <v>529</v>
      </c>
      <c r="Q1236" t="s">
        <v>546</v>
      </c>
    </row>
    <row r="1237" spans="2:17" hidden="1" x14ac:dyDescent="0.25">
      <c r="B1237" s="5">
        <v>45506</v>
      </c>
      <c r="C1237" t="s">
        <v>20</v>
      </c>
      <c r="D1237" t="s">
        <v>4</v>
      </c>
      <c r="E1237" t="s">
        <v>14</v>
      </c>
      <c r="F1237" s="4">
        <v>3338235</v>
      </c>
      <c r="G1237" t="s">
        <v>231</v>
      </c>
      <c r="H1237" s="4" t="s">
        <v>231</v>
      </c>
      <c r="I1237" s="4" t="s">
        <v>138</v>
      </c>
      <c r="J1237" s="8">
        <v>3</v>
      </c>
      <c r="K1237" s="29">
        <v>153420.53519000002</v>
      </c>
      <c r="L1237" s="17">
        <f t="shared" si="74"/>
        <v>460261.60557000007</v>
      </c>
      <c r="M1237" s="102" t="s">
        <v>529</v>
      </c>
      <c r="N1237" t="s">
        <v>288</v>
      </c>
    </row>
    <row r="1238" spans="2:17" hidden="1" x14ac:dyDescent="0.25">
      <c r="B1238" s="5">
        <v>45513</v>
      </c>
      <c r="C1238" t="s">
        <v>103</v>
      </c>
      <c r="D1238" t="s">
        <v>0</v>
      </c>
      <c r="E1238" t="s">
        <v>66</v>
      </c>
      <c r="F1238" s="4" t="s">
        <v>86</v>
      </c>
      <c r="G1238" t="s">
        <v>87</v>
      </c>
      <c r="H1238" s="4" t="s">
        <v>184</v>
      </c>
      <c r="I1238" s="4" t="s">
        <v>180</v>
      </c>
      <c r="J1238" s="8">
        <v>-4</v>
      </c>
      <c r="K1238" s="29">
        <v>51750</v>
      </c>
      <c r="L1238" s="17">
        <f t="shared" si="74"/>
        <v>-207000</v>
      </c>
      <c r="M1238" s="102" t="s">
        <v>529</v>
      </c>
      <c r="O1238" s="54">
        <v>20240120</v>
      </c>
      <c r="P1238" t="s">
        <v>544</v>
      </c>
    </row>
    <row r="1239" spans="2:17" hidden="1" x14ac:dyDescent="0.25">
      <c r="B1239" s="5">
        <v>45513</v>
      </c>
      <c r="C1239" t="s">
        <v>103</v>
      </c>
      <c r="D1239" t="s">
        <v>4</v>
      </c>
      <c r="E1239" t="s">
        <v>66</v>
      </c>
      <c r="F1239" s="4" t="s">
        <v>96</v>
      </c>
      <c r="G1239" t="s">
        <v>95</v>
      </c>
      <c r="H1239" s="4" t="s">
        <v>106</v>
      </c>
      <c r="I1239" s="4">
        <v>52006</v>
      </c>
      <c r="J1239" s="8">
        <v>-1</v>
      </c>
      <c r="K1239" s="29">
        <v>647360</v>
      </c>
      <c r="L1239" s="17">
        <f t="shared" si="74"/>
        <v>-647360</v>
      </c>
      <c r="M1239" s="102" t="s">
        <v>529</v>
      </c>
      <c r="O1239" s="54">
        <v>20240120</v>
      </c>
      <c r="P1239" t="s">
        <v>544</v>
      </c>
    </row>
    <row r="1240" spans="2:17" hidden="1" x14ac:dyDescent="0.25">
      <c r="B1240" s="5">
        <v>45513</v>
      </c>
      <c r="C1240" t="s">
        <v>103</v>
      </c>
      <c r="D1240" t="s">
        <v>4</v>
      </c>
      <c r="E1240" t="s">
        <v>66</v>
      </c>
      <c r="F1240" s="4" t="s">
        <v>102</v>
      </c>
      <c r="G1240" t="s">
        <v>101</v>
      </c>
      <c r="H1240" s="4" t="s">
        <v>107</v>
      </c>
      <c r="I1240" s="4" t="s">
        <v>138</v>
      </c>
      <c r="J1240" s="8">
        <v>-1</v>
      </c>
      <c r="K1240" s="29">
        <v>102340</v>
      </c>
      <c r="L1240" s="17">
        <f t="shared" si="74"/>
        <v>-102340</v>
      </c>
      <c r="M1240" s="102" t="s">
        <v>529</v>
      </c>
      <c r="O1240" s="54">
        <v>20240120</v>
      </c>
      <c r="P1240" t="s">
        <v>544</v>
      </c>
    </row>
    <row r="1241" spans="2:17" hidden="1" x14ac:dyDescent="0.25">
      <c r="B1241" s="5">
        <v>45513</v>
      </c>
      <c r="C1241" t="s">
        <v>103</v>
      </c>
      <c r="D1241" t="s">
        <v>0</v>
      </c>
      <c r="E1241" t="s">
        <v>66</v>
      </c>
      <c r="F1241" s="4" t="s">
        <v>71</v>
      </c>
      <c r="G1241" t="s">
        <v>72</v>
      </c>
      <c r="H1241" s="4" t="s">
        <v>27</v>
      </c>
      <c r="I1241" s="4" t="s">
        <v>543</v>
      </c>
      <c r="J1241" s="8">
        <v>-2</v>
      </c>
      <c r="K1241" s="29">
        <v>51750</v>
      </c>
      <c r="L1241" s="17">
        <f t="shared" si="74"/>
        <v>-103500</v>
      </c>
      <c r="M1241" s="102" t="s">
        <v>529</v>
      </c>
      <c r="O1241" s="54">
        <v>20240120</v>
      </c>
      <c r="P1241" t="s">
        <v>544</v>
      </c>
    </row>
    <row r="1242" spans="2:17" hidden="1" x14ac:dyDescent="0.25">
      <c r="B1242" s="5">
        <v>45513</v>
      </c>
      <c r="C1242" t="s">
        <v>103</v>
      </c>
      <c r="D1242" t="s">
        <v>0</v>
      </c>
      <c r="E1242" t="s">
        <v>66</v>
      </c>
      <c r="F1242" s="4" t="s">
        <v>75</v>
      </c>
      <c r="G1242" t="s">
        <v>76</v>
      </c>
      <c r="H1242" s="4" t="s">
        <v>37</v>
      </c>
      <c r="I1242" s="4" t="s">
        <v>379</v>
      </c>
      <c r="J1242" s="8">
        <v>-2</v>
      </c>
      <c r="K1242" s="29">
        <v>51750</v>
      </c>
      <c r="L1242" s="17">
        <f t="shared" si="74"/>
        <v>-103500</v>
      </c>
      <c r="M1242" s="102" t="s">
        <v>529</v>
      </c>
      <c r="O1242" s="54">
        <v>20240120</v>
      </c>
      <c r="P1242" t="s">
        <v>544</v>
      </c>
    </row>
    <row r="1243" spans="2:17" hidden="1" x14ac:dyDescent="0.25">
      <c r="B1243" s="5">
        <v>45513</v>
      </c>
      <c r="C1243" t="s">
        <v>103</v>
      </c>
      <c r="D1243" t="s">
        <v>0</v>
      </c>
      <c r="E1243" t="s">
        <v>66</v>
      </c>
      <c r="F1243" s="4" t="s">
        <v>78</v>
      </c>
      <c r="G1243" t="s">
        <v>79</v>
      </c>
      <c r="H1243" s="4" t="s">
        <v>80</v>
      </c>
      <c r="I1243" s="4" t="s">
        <v>510</v>
      </c>
      <c r="J1243" s="8">
        <v>-2</v>
      </c>
      <c r="K1243" s="29">
        <v>51750</v>
      </c>
      <c r="L1243" s="17">
        <f t="shared" si="74"/>
        <v>-103500</v>
      </c>
      <c r="M1243" s="102" t="s">
        <v>529</v>
      </c>
      <c r="O1243" s="54">
        <v>20240120</v>
      </c>
      <c r="P1243" t="s">
        <v>544</v>
      </c>
    </row>
    <row r="1244" spans="2:17" hidden="1" x14ac:dyDescent="0.25">
      <c r="B1244" s="5">
        <v>45513</v>
      </c>
      <c r="C1244" t="s">
        <v>103</v>
      </c>
      <c r="D1244" t="s">
        <v>0</v>
      </c>
      <c r="E1244" t="s">
        <v>66</v>
      </c>
      <c r="F1244" s="4" t="s">
        <v>86</v>
      </c>
      <c r="G1244" t="s">
        <v>87</v>
      </c>
      <c r="H1244" s="4" t="s">
        <v>50</v>
      </c>
      <c r="I1244" s="4" t="s">
        <v>512</v>
      </c>
      <c r="J1244" s="8">
        <v>-1</v>
      </c>
      <c r="K1244" s="29">
        <v>51750</v>
      </c>
      <c r="L1244" s="17">
        <f t="shared" si="74"/>
        <v>-51750</v>
      </c>
      <c r="M1244" s="102" t="s">
        <v>529</v>
      </c>
      <c r="O1244" s="54">
        <v>20240120</v>
      </c>
      <c r="P1244" t="s">
        <v>544</v>
      </c>
    </row>
    <row r="1245" spans="2:17" hidden="1" x14ac:dyDescent="0.25">
      <c r="B1245" s="5">
        <v>45513</v>
      </c>
      <c r="C1245" t="s">
        <v>103</v>
      </c>
      <c r="D1245" t="s">
        <v>0</v>
      </c>
      <c r="E1245" t="s">
        <v>66</v>
      </c>
      <c r="F1245" s="4" t="s">
        <v>78</v>
      </c>
      <c r="G1245" t="s">
        <v>79</v>
      </c>
      <c r="H1245" s="4" t="s">
        <v>80</v>
      </c>
      <c r="I1245" s="4" t="s">
        <v>510</v>
      </c>
      <c r="J1245" s="8">
        <v>-2</v>
      </c>
      <c r="K1245" s="29">
        <v>51750</v>
      </c>
      <c r="L1245" s="17">
        <f t="shared" si="74"/>
        <v>-103500</v>
      </c>
      <c r="M1245" s="102" t="s">
        <v>529</v>
      </c>
      <c r="O1245" s="54">
        <v>20240120</v>
      </c>
      <c r="P1245" t="s">
        <v>544</v>
      </c>
    </row>
    <row r="1246" spans="2:17" hidden="1" x14ac:dyDescent="0.25">
      <c r="B1246" s="5">
        <v>45518</v>
      </c>
      <c r="C1246" t="s">
        <v>120</v>
      </c>
      <c r="D1246" t="s">
        <v>0</v>
      </c>
      <c r="E1246" t="s">
        <v>66</v>
      </c>
      <c r="F1246" s="4" t="s">
        <v>71</v>
      </c>
      <c r="G1246" t="s">
        <v>72</v>
      </c>
      <c r="H1246" s="4" t="s">
        <v>27</v>
      </c>
      <c r="I1246" s="4" t="s">
        <v>543</v>
      </c>
      <c r="J1246" s="8">
        <v>2</v>
      </c>
      <c r="K1246" s="29">
        <v>51750</v>
      </c>
      <c r="L1246" s="17">
        <f t="shared" si="74"/>
        <v>103500</v>
      </c>
      <c r="M1246" s="102" t="s">
        <v>529</v>
      </c>
    </row>
    <row r="1247" spans="2:17" hidden="1" x14ac:dyDescent="0.25">
      <c r="B1247" s="5">
        <v>45518</v>
      </c>
      <c r="C1247" t="s">
        <v>121</v>
      </c>
      <c r="D1247" t="s">
        <v>0</v>
      </c>
      <c r="E1247" t="s">
        <v>66</v>
      </c>
      <c r="F1247" s="4" t="s">
        <v>86</v>
      </c>
      <c r="G1247" t="s">
        <v>87</v>
      </c>
      <c r="H1247" s="4" t="s">
        <v>50</v>
      </c>
      <c r="I1247" s="4" t="s">
        <v>524</v>
      </c>
      <c r="J1247" s="8">
        <v>-20</v>
      </c>
      <c r="K1247" s="29">
        <v>51750</v>
      </c>
      <c r="L1247" s="35">
        <f t="shared" si="74"/>
        <v>-1035000</v>
      </c>
      <c r="M1247" s="102" t="s">
        <v>529</v>
      </c>
      <c r="Q1247" t="s">
        <v>548</v>
      </c>
    </row>
    <row r="1248" spans="2:17" hidden="1" x14ac:dyDescent="0.25">
      <c r="B1248" s="5">
        <v>45518</v>
      </c>
      <c r="C1248" t="s">
        <v>103</v>
      </c>
      <c r="D1248" t="s">
        <v>0</v>
      </c>
      <c r="E1248" t="s">
        <v>14</v>
      </c>
      <c r="F1248" s="4" t="s">
        <v>35</v>
      </c>
      <c r="G1248" t="s">
        <v>36</v>
      </c>
      <c r="H1248" s="4" t="s">
        <v>37</v>
      </c>
      <c r="I1248" s="4" t="s">
        <v>492</v>
      </c>
      <c r="J1248" s="8">
        <v>-2</v>
      </c>
      <c r="K1248" s="79">
        <v>14.583333333333334</v>
      </c>
      <c r="L1248" s="35">
        <v>161.05592105263159</v>
      </c>
      <c r="M1248" s="104" t="s">
        <v>527</v>
      </c>
      <c r="O1248" s="54">
        <v>20240121</v>
      </c>
      <c r="P1248" t="s">
        <v>413</v>
      </c>
    </row>
    <row r="1249" spans="1:814" hidden="1" x14ac:dyDescent="0.25">
      <c r="B1249" s="5">
        <v>45518</v>
      </c>
      <c r="C1249" t="s">
        <v>103</v>
      </c>
      <c r="D1249" t="s">
        <v>0</v>
      </c>
      <c r="E1249" t="s">
        <v>14</v>
      </c>
      <c r="F1249" s="4" t="s">
        <v>48</v>
      </c>
      <c r="G1249" t="s">
        <v>49</v>
      </c>
      <c r="H1249" s="4" t="s">
        <v>50</v>
      </c>
      <c r="I1249" s="4" t="s">
        <v>338</v>
      </c>
      <c r="J1249" s="8">
        <v>-3</v>
      </c>
      <c r="K1249" s="29">
        <v>69131</v>
      </c>
      <c r="L1249" s="35">
        <v>2419585</v>
      </c>
      <c r="M1249" s="104" t="s">
        <v>529</v>
      </c>
      <c r="O1249" s="54">
        <v>20240121</v>
      </c>
      <c r="P1249" t="s">
        <v>413</v>
      </c>
    </row>
    <row r="1250" spans="1:814" hidden="1" x14ac:dyDescent="0.25">
      <c r="B1250" s="5">
        <v>45518</v>
      </c>
      <c r="C1250" t="s">
        <v>103</v>
      </c>
      <c r="D1250" t="s">
        <v>0</v>
      </c>
      <c r="E1250" t="s">
        <v>14</v>
      </c>
      <c r="F1250" s="4" t="s">
        <v>54</v>
      </c>
      <c r="G1250" t="s">
        <v>55</v>
      </c>
      <c r="H1250" s="4" t="s">
        <v>56</v>
      </c>
      <c r="I1250" s="4" t="s">
        <v>488</v>
      </c>
      <c r="J1250" s="8">
        <v>-4</v>
      </c>
      <c r="K1250" s="79">
        <v>18.575692963752665</v>
      </c>
      <c r="L1250" s="35">
        <v>932.0723684210526</v>
      </c>
      <c r="M1250" s="104" t="s">
        <v>527</v>
      </c>
      <c r="O1250" s="54">
        <v>20240121</v>
      </c>
      <c r="P1250" t="s">
        <v>413</v>
      </c>
    </row>
    <row r="1251" spans="1:814" hidden="1" x14ac:dyDescent="0.25">
      <c r="B1251" s="5">
        <v>45518</v>
      </c>
      <c r="C1251" t="s">
        <v>103</v>
      </c>
      <c r="D1251" t="s">
        <v>0</v>
      </c>
      <c r="E1251" t="s">
        <v>14</v>
      </c>
      <c r="F1251" s="4" t="s">
        <v>58</v>
      </c>
      <c r="G1251" t="s">
        <v>59</v>
      </c>
      <c r="H1251" s="4" t="s">
        <v>60</v>
      </c>
      <c r="I1251" s="4" t="s">
        <v>341</v>
      </c>
      <c r="J1251" s="8">
        <v>-5</v>
      </c>
      <c r="K1251" s="29">
        <v>75398.578723404251</v>
      </c>
      <c r="L1251" s="35">
        <v>7539857.8723404249</v>
      </c>
      <c r="M1251" s="104" t="s">
        <v>529</v>
      </c>
      <c r="O1251" s="54">
        <v>20240121</v>
      </c>
      <c r="P1251" t="s">
        <v>413</v>
      </c>
    </row>
    <row r="1252" spans="1:814" hidden="1" x14ac:dyDescent="0.25">
      <c r="B1252" s="5">
        <v>45518</v>
      </c>
      <c r="C1252" t="s">
        <v>103</v>
      </c>
      <c r="D1252" t="s">
        <v>0</v>
      </c>
      <c r="E1252" t="s">
        <v>66</v>
      </c>
      <c r="F1252" s="4" t="s">
        <v>75</v>
      </c>
      <c r="G1252" t="s">
        <v>76</v>
      </c>
      <c r="H1252" s="4" t="s">
        <v>37</v>
      </c>
      <c r="I1252" s="4" t="s">
        <v>445</v>
      </c>
      <c r="J1252" s="8">
        <v>-2</v>
      </c>
      <c r="K1252" s="29">
        <v>51750</v>
      </c>
      <c r="L1252" s="35">
        <v>2587500</v>
      </c>
      <c r="M1252" s="104" t="s">
        <v>529</v>
      </c>
      <c r="O1252" s="54">
        <v>20240121</v>
      </c>
      <c r="P1252" t="s">
        <v>413</v>
      </c>
    </row>
    <row r="1253" spans="1:814" hidden="1" x14ac:dyDescent="0.25">
      <c r="B1253" s="5">
        <v>45518</v>
      </c>
      <c r="C1253" t="s">
        <v>103</v>
      </c>
      <c r="D1253" t="s">
        <v>0</v>
      </c>
      <c r="E1253" t="s">
        <v>66</v>
      </c>
      <c r="F1253" s="4" t="s">
        <v>75</v>
      </c>
      <c r="G1253" t="s">
        <v>76</v>
      </c>
      <c r="H1253" s="4" t="s">
        <v>37</v>
      </c>
      <c r="I1253" s="4" t="s">
        <v>379</v>
      </c>
      <c r="J1253" s="8">
        <v>-7</v>
      </c>
      <c r="K1253" s="29">
        <v>51750</v>
      </c>
      <c r="L1253" s="35">
        <v>2173500</v>
      </c>
      <c r="M1253" s="104" t="s">
        <v>529</v>
      </c>
      <c r="O1253" s="54">
        <v>20240121</v>
      </c>
      <c r="P1253" t="s">
        <v>413</v>
      </c>
    </row>
    <row r="1254" spans="1:814" s="109" customFormat="1" hidden="1" x14ac:dyDescent="0.25">
      <c r="A1254"/>
      <c r="B1254" s="5">
        <v>45518</v>
      </c>
      <c r="C1254" t="s">
        <v>103</v>
      </c>
      <c r="D1254" t="s">
        <v>0</v>
      </c>
      <c r="E1254" t="s">
        <v>66</v>
      </c>
      <c r="F1254" s="4" t="s">
        <v>78</v>
      </c>
      <c r="G1254" t="s">
        <v>79</v>
      </c>
      <c r="H1254" s="4" t="s">
        <v>80</v>
      </c>
      <c r="I1254" s="4" t="s">
        <v>510</v>
      </c>
      <c r="J1254" s="8">
        <v>-4</v>
      </c>
      <c r="K1254" s="29">
        <v>51750</v>
      </c>
      <c r="L1254" s="35">
        <v>13455000</v>
      </c>
      <c r="M1254" s="104" t="s">
        <v>529</v>
      </c>
      <c r="N1254"/>
      <c r="O1254" s="54">
        <v>20240121</v>
      </c>
      <c r="P1254" t="s">
        <v>413</v>
      </c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/>
      <c r="BB1254"/>
      <c r="BC1254"/>
      <c r="BD1254"/>
      <c r="BE1254"/>
      <c r="BF1254"/>
      <c r="BG1254"/>
      <c r="BH1254"/>
      <c r="BI1254"/>
      <c r="BJ1254"/>
      <c r="BK1254"/>
      <c r="BL1254"/>
      <c r="BM1254"/>
      <c r="BN1254"/>
      <c r="BO1254"/>
      <c r="BP1254"/>
      <c r="BQ1254"/>
      <c r="BR1254"/>
      <c r="BS1254"/>
      <c r="BT1254"/>
      <c r="BU1254"/>
      <c r="BV1254"/>
      <c r="BW1254"/>
      <c r="BX1254"/>
      <c r="BY1254"/>
      <c r="BZ1254"/>
      <c r="CA1254"/>
      <c r="CB1254"/>
      <c r="CC1254"/>
      <c r="CD1254"/>
      <c r="CE1254"/>
      <c r="CF1254"/>
      <c r="CG1254"/>
      <c r="CH1254"/>
      <c r="CI1254"/>
      <c r="CJ1254"/>
      <c r="CK1254"/>
      <c r="CL1254"/>
      <c r="CM1254"/>
      <c r="CN1254"/>
      <c r="CO1254"/>
      <c r="CP1254"/>
      <c r="CQ1254"/>
      <c r="CR1254"/>
      <c r="CS1254"/>
      <c r="CT1254"/>
      <c r="CU1254"/>
      <c r="CV1254"/>
      <c r="CW1254"/>
      <c r="CX1254"/>
      <c r="CY1254"/>
      <c r="CZ1254"/>
      <c r="DA1254"/>
      <c r="DB1254"/>
      <c r="DC1254"/>
      <c r="DD1254"/>
      <c r="DE1254"/>
      <c r="DF1254"/>
      <c r="DG1254"/>
      <c r="DH1254"/>
      <c r="DI1254"/>
      <c r="DJ1254"/>
      <c r="DK1254"/>
      <c r="DL1254"/>
      <c r="DM1254"/>
      <c r="DN1254"/>
      <c r="DO1254"/>
      <c r="DP1254"/>
      <c r="DQ1254"/>
      <c r="DR1254"/>
      <c r="DS1254"/>
      <c r="DT1254"/>
      <c r="DU1254"/>
      <c r="DV1254"/>
      <c r="DW1254"/>
      <c r="DX1254"/>
      <c r="DY1254"/>
      <c r="DZ1254"/>
      <c r="EA1254"/>
      <c r="EB1254"/>
      <c r="EC1254"/>
      <c r="ED1254"/>
      <c r="EE1254"/>
      <c r="EF1254"/>
      <c r="EG1254"/>
      <c r="EH1254"/>
      <c r="EI1254"/>
      <c r="EJ1254"/>
      <c r="EK1254"/>
      <c r="EL1254"/>
      <c r="EM1254"/>
      <c r="EN1254"/>
      <c r="EO1254"/>
      <c r="EP1254"/>
      <c r="EQ1254"/>
      <c r="ER1254"/>
      <c r="ES1254"/>
      <c r="ET1254"/>
      <c r="EU1254"/>
      <c r="EV1254"/>
      <c r="EW1254"/>
      <c r="EX1254"/>
      <c r="EY1254"/>
      <c r="EZ1254"/>
      <c r="FA1254"/>
      <c r="FB1254"/>
      <c r="FC1254"/>
      <c r="FD1254"/>
      <c r="FE1254"/>
      <c r="FF1254"/>
      <c r="FG1254"/>
      <c r="FH1254"/>
      <c r="FI1254"/>
      <c r="FJ1254"/>
      <c r="FK1254"/>
      <c r="FL1254"/>
      <c r="FM1254"/>
      <c r="FN1254"/>
      <c r="FO1254"/>
      <c r="FP1254"/>
      <c r="FQ1254"/>
      <c r="FR1254"/>
      <c r="FS1254"/>
      <c r="FT1254"/>
      <c r="FU1254"/>
      <c r="FV1254"/>
      <c r="FW1254"/>
      <c r="FX1254"/>
      <c r="FY1254"/>
      <c r="FZ1254"/>
      <c r="GA1254"/>
      <c r="GB1254"/>
      <c r="GC1254"/>
      <c r="GD1254"/>
      <c r="GE1254"/>
      <c r="GF1254"/>
      <c r="GG1254"/>
      <c r="GH1254"/>
      <c r="GI1254"/>
      <c r="GJ1254"/>
      <c r="GK1254"/>
      <c r="GL1254"/>
      <c r="GM1254"/>
      <c r="GN1254"/>
      <c r="GO1254"/>
      <c r="GP1254"/>
      <c r="GQ1254"/>
      <c r="GR1254"/>
      <c r="GS1254"/>
      <c r="GT1254"/>
      <c r="GU1254"/>
      <c r="GV1254"/>
      <c r="GW1254"/>
      <c r="GX1254"/>
      <c r="GY1254"/>
      <c r="GZ1254"/>
      <c r="HA1254"/>
      <c r="HB1254"/>
      <c r="HC1254"/>
      <c r="HD1254"/>
      <c r="HE1254"/>
      <c r="HF1254"/>
      <c r="HG1254"/>
      <c r="HH1254"/>
      <c r="HI1254"/>
      <c r="HJ1254"/>
      <c r="HK1254"/>
      <c r="HL1254"/>
      <c r="HM1254"/>
      <c r="HN1254"/>
      <c r="HO1254"/>
      <c r="HP1254"/>
      <c r="HQ1254"/>
      <c r="HR1254"/>
      <c r="HS1254"/>
      <c r="HT1254"/>
      <c r="HU1254"/>
      <c r="HV1254"/>
      <c r="HW1254"/>
      <c r="HX1254"/>
      <c r="HY1254"/>
      <c r="HZ1254"/>
      <c r="IA1254"/>
      <c r="IB1254"/>
      <c r="IC1254"/>
      <c r="ID1254"/>
      <c r="IE1254"/>
      <c r="IF1254"/>
      <c r="IG1254"/>
      <c r="IH1254"/>
      <c r="II1254"/>
      <c r="IJ1254"/>
      <c r="IK1254"/>
      <c r="IL1254"/>
      <c r="IM1254"/>
      <c r="IN1254"/>
      <c r="IO1254"/>
      <c r="IP1254"/>
      <c r="IQ1254" t="s">
        <v>506</v>
      </c>
      <c r="IR1254"/>
      <c r="IS1254"/>
      <c r="IT1254"/>
      <c r="IU1254"/>
      <c r="IV1254"/>
      <c r="IW1254"/>
      <c r="IX1254"/>
      <c r="IY1254"/>
      <c r="IZ1254"/>
      <c r="JA1254"/>
      <c r="JB1254"/>
      <c r="JC1254"/>
      <c r="JD1254"/>
      <c r="JE1254"/>
      <c r="JF1254"/>
      <c r="JG1254"/>
      <c r="JH1254"/>
      <c r="JI1254"/>
      <c r="JJ1254"/>
      <c r="JK1254"/>
      <c r="JL1254"/>
      <c r="JM1254"/>
      <c r="JN1254"/>
      <c r="JO1254"/>
      <c r="JP1254"/>
      <c r="JQ1254"/>
      <c r="JR1254"/>
      <c r="JS1254"/>
      <c r="JT1254"/>
      <c r="JU1254"/>
      <c r="JV1254"/>
      <c r="JW1254"/>
      <c r="JX1254"/>
      <c r="JY1254"/>
      <c r="JZ1254"/>
      <c r="KA1254"/>
      <c r="KB1254"/>
      <c r="KC1254"/>
      <c r="KD1254"/>
      <c r="KE1254"/>
      <c r="KF1254"/>
      <c r="KG1254"/>
      <c r="KH1254"/>
      <c r="KI1254"/>
      <c r="KJ1254"/>
      <c r="KK1254"/>
      <c r="KL1254"/>
      <c r="KM1254"/>
      <c r="KN1254"/>
      <c r="KO1254"/>
      <c r="KP1254"/>
      <c r="KQ1254"/>
      <c r="KR1254"/>
      <c r="KS1254"/>
      <c r="KT1254"/>
      <c r="KU1254"/>
      <c r="KV1254"/>
      <c r="KW1254"/>
      <c r="KX1254"/>
      <c r="KY1254"/>
      <c r="KZ1254"/>
      <c r="LA1254"/>
      <c r="LB1254"/>
      <c r="LC1254"/>
      <c r="LD1254"/>
      <c r="LE1254"/>
      <c r="LF1254"/>
      <c r="LG1254"/>
      <c r="LH1254"/>
      <c r="LI1254"/>
      <c r="LJ1254"/>
      <c r="LK1254"/>
      <c r="LL1254"/>
      <c r="LM1254"/>
      <c r="LN1254"/>
      <c r="LO1254"/>
      <c r="LP1254"/>
      <c r="LQ1254"/>
      <c r="LR1254"/>
      <c r="LS1254"/>
      <c r="LT1254"/>
      <c r="LU1254"/>
      <c r="LV1254"/>
      <c r="LW1254"/>
      <c r="LX1254"/>
      <c r="LY1254"/>
      <c r="LZ1254"/>
      <c r="MA1254"/>
      <c r="MB1254"/>
      <c r="MC1254"/>
      <c r="MD1254"/>
      <c r="ME1254"/>
      <c r="MF1254"/>
      <c r="MG1254"/>
      <c r="MH1254"/>
      <c r="MI1254"/>
      <c r="MJ1254"/>
      <c r="MK1254"/>
      <c r="ML1254"/>
      <c r="MM1254"/>
      <c r="MN1254"/>
      <c r="MO1254"/>
      <c r="MP1254"/>
      <c r="MQ1254"/>
      <c r="MR1254"/>
      <c r="MS1254"/>
      <c r="MT1254"/>
      <c r="MU1254"/>
      <c r="MV1254"/>
      <c r="MW1254"/>
      <c r="MX1254"/>
      <c r="MY1254"/>
      <c r="MZ1254"/>
      <c r="NA1254"/>
      <c r="NB1254"/>
      <c r="NC1254"/>
      <c r="ND1254"/>
      <c r="NE1254"/>
      <c r="NF1254"/>
      <c r="NG1254"/>
      <c r="NH1254"/>
      <c r="NI1254"/>
      <c r="NJ1254"/>
      <c r="NK1254"/>
      <c r="NL1254"/>
      <c r="NM1254"/>
      <c r="NN1254"/>
      <c r="NO1254"/>
      <c r="NP1254"/>
      <c r="NQ1254"/>
      <c r="NR1254"/>
      <c r="NS1254"/>
      <c r="NT1254"/>
      <c r="NU1254"/>
      <c r="NV1254"/>
      <c r="NW1254"/>
      <c r="NX1254"/>
      <c r="NY1254"/>
      <c r="NZ1254"/>
      <c r="OA1254"/>
      <c r="OB1254"/>
      <c r="OC1254"/>
      <c r="OD1254"/>
      <c r="OE1254"/>
      <c r="OF1254"/>
      <c r="OG1254"/>
      <c r="OH1254"/>
      <c r="OI1254"/>
      <c r="OJ1254"/>
      <c r="OK1254"/>
      <c r="OL1254"/>
      <c r="OM1254"/>
      <c r="ON1254"/>
      <c r="OO1254"/>
      <c r="OP1254"/>
      <c r="OQ1254"/>
      <c r="OR1254"/>
      <c r="OS1254"/>
      <c r="OT1254"/>
      <c r="OU1254"/>
      <c r="OV1254"/>
      <c r="OW1254"/>
      <c r="OX1254"/>
      <c r="OY1254"/>
      <c r="OZ1254"/>
      <c r="PA1254"/>
      <c r="PB1254"/>
      <c r="PC1254"/>
      <c r="PD1254"/>
      <c r="PE1254"/>
      <c r="PF1254"/>
      <c r="PG1254"/>
      <c r="PH1254"/>
      <c r="PI1254"/>
      <c r="PJ1254"/>
      <c r="PK1254"/>
      <c r="PL1254"/>
      <c r="PM1254"/>
      <c r="PN1254"/>
      <c r="PO1254"/>
      <c r="PP1254"/>
      <c r="PQ1254"/>
      <c r="PR1254"/>
      <c r="PS1254"/>
      <c r="PT1254"/>
      <c r="PU1254"/>
      <c r="PV1254"/>
      <c r="PW1254"/>
      <c r="PX1254"/>
      <c r="PY1254"/>
      <c r="PZ1254"/>
      <c r="QA1254"/>
      <c r="QB1254"/>
      <c r="QC1254"/>
      <c r="QD1254"/>
      <c r="QE1254"/>
      <c r="QF1254"/>
      <c r="QG1254"/>
      <c r="QH1254"/>
      <c r="QI1254"/>
      <c r="QJ1254"/>
      <c r="QK1254"/>
      <c r="QL1254"/>
      <c r="QM1254"/>
      <c r="QN1254"/>
      <c r="QO1254"/>
      <c r="QP1254"/>
      <c r="QQ1254"/>
      <c r="QR1254"/>
      <c r="QS1254"/>
      <c r="QT1254"/>
      <c r="QU1254"/>
      <c r="QV1254"/>
      <c r="QW1254"/>
      <c r="QX1254"/>
      <c r="QY1254"/>
      <c r="QZ1254"/>
      <c r="RA1254"/>
      <c r="RB1254"/>
      <c r="RC1254"/>
      <c r="RD1254"/>
      <c r="RE1254"/>
      <c r="RF1254"/>
      <c r="RG1254"/>
      <c r="RH1254"/>
      <c r="RI1254"/>
      <c r="RJ1254"/>
      <c r="RK1254"/>
      <c r="RL1254"/>
      <c r="RM1254"/>
      <c r="RN1254"/>
      <c r="RO1254"/>
      <c r="RP1254"/>
      <c r="RQ1254"/>
      <c r="RR1254"/>
      <c r="RS1254"/>
      <c r="RT1254"/>
      <c r="RU1254"/>
      <c r="RV1254"/>
      <c r="RW1254"/>
      <c r="RX1254"/>
      <c r="RY1254"/>
      <c r="RZ1254"/>
      <c r="SA1254"/>
      <c r="SB1254"/>
      <c r="SC1254"/>
      <c r="SD1254"/>
      <c r="SE1254"/>
      <c r="SF1254"/>
      <c r="SG1254"/>
      <c r="SH1254"/>
      <c r="SI1254"/>
      <c r="SJ1254"/>
      <c r="SK1254"/>
      <c r="SL1254"/>
      <c r="SM1254"/>
      <c r="SN1254"/>
      <c r="SO1254"/>
      <c r="SP1254"/>
      <c r="SQ1254"/>
      <c r="SR1254"/>
      <c r="SS1254"/>
      <c r="ST1254"/>
      <c r="SU1254"/>
      <c r="SV1254"/>
      <c r="SW1254"/>
      <c r="SX1254"/>
      <c r="SY1254"/>
      <c r="SZ1254"/>
      <c r="TA1254"/>
      <c r="TB1254"/>
      <c r="TC1254"/>
      <c r="TD1254"/>
      <c r="TE1254"/>
      <c r="TF1254"/>
      <c r="TG1254"/>
      <c r="TH1254"/>
      <c r="TI1254"/>
      <c r="TJ1254"/>
      <c r="TK1254"/>
      <c r="TL1254"/>
      <c r="TM1254"/>
      <c r="TN1254"/>
      <c r="TO1254"/>
      <c r="TP1254"/>
      <c r="TQ1254"/>
      <c r="TR1254"/>
      <c r="TS1254"/>
      <c r="TT1254"/>
      <c r="TU1254"/>
      <c r="TV1254"/>
      <c r="TW1254"/>
      <c r="TX1254"/>
      <c r="TY1254"/>
      <c r="TZ1254"/>
      <c r="UA1254"/>
      <c r="UB1254"/>
      <c r="UC1254"/>
      <c r="UD1254"/>
      <c r="UE1254"/>
      <c r="UF1254"/>
      <c r="UG1254"/>
      <c r="UH1254"/>
      <c r="UI1254"/>
      <c r="UJ1254"/>
      <c r="UK1254"/>
      <c r="UL1254"/>
      <c r="UM1254"/>
      <c r="UN1254"/>
      <c r="UO1254"/>
      <c r="UP1254"/>
      <c r="UQ1254"/>
      <c r="UR1254"/>
      <c r="US1254"/>
      <c r="UT1254"/>
      <c r="UU1254"/>
      <c r="UV1254"/>
      <c r="UW1254"/>
      <c r="UX1254"/>
      <c r="UY1254"/>
      <c r="UZ1254"/>
      <c r="VA1254"/>
      <c r="VB1254"/>
      <c r="VC1254"/>
      <c r="VD1254"/>
      <c r="VE1254"/>
      <c r="VF1254"/>
      <c r="VG1254"/>
      <c r="VH1254"/>
      <c r="VI1254"/>
      <c r="VJ1254"/>
      <c r="VK1254"/>
      <c r="VL1254"/>
      <c r="VM1254"/>
      <c r="VN1254"/>
      <c r="VO1254"/>
      <c r="VP1254"/>
      <c r="VQ1254"/>
      <c r="VR1254"/>
      <c r="VS1254"/>
      <c r="VT1254"/>
      <c r="VU1254"/>
      <c r="VV1254"/>
      <c r="VW1254"/>
      <c r="VX1254"/>
      <c r="VY1254"/>
      <c r="VZ1254"/>
      <c r="WA1254"/>
      <c r="WB1254"/>
      <c r="WC1254"/>
      <c r="WD1254"/>
      <c r="WE1254"/>
      <c r="WF1254"/>
      <c r="WG1254"/>
      <c r="WH1254"/>
      <c r="WI1254"/>
      <c r="WJ1254"/>
      <c r="WK1254"/>
      <c r="WL1254"/>
      <c r="WM1254"/>
      <c r="WN1254"/>
      <c r="WO1254"/>
      <c r="WP1254"/>
      <c r="WQ1254"/>
      <c r="WR1254"/>
      <c r="WS1254"/>
      <c r="WT1254"/>
      <c r="WU1254"/>
      <c r="WV1254"/>
      <c r="WW1254"/>
      <c r="WX1254"/>
      <c r="WY1254"/>
      <c r="WZ1254"/>
      <c r="XA1254"/>
      <c r="XB1254"/>
      <c r="XC1254"/>
      <c r="XD1254"/>
      <c r="XE1254"/>
      <c r="XF1254"/>
      <c r="XG1254"/>
      <c r="XH1254"/>
      <c r="XI1254"/>
      <c r="XJ1254"/>
      <c r="XK1254"/>
      <c r="XL1254"/>
      <c r="XM1254"/>
      <c r="XN1254"/>
      <c r="XO1254"/>
      <c r="XP1254"/>
      <c r="XQ1254"/>
      <c r="XR1254"/>
      <c r="XS1254"/>
      <c r="XT1254"/>
      <c r="XU1254"/>
      <c r="XV1254"/>
      <c r="XW1254"/>
      <c r="XX1254"/>
      <c r="XY1254"/>
      <c r="XZ1254"/>
      <c r="YA1254"/>
      <c r="YB1254"/>
      <c r="YC1254"/>
      <c r="YD1254"/>
      <c r="YE1254"/>
      <c r="YF1254"/>
      <c r="YG1254"/>
      <c r="YH1254"/>
      <c r="YI1254"/>
      <c r="YJ1254"/>
      <c r="YK1254"/>
      <c r="YL1254"/>
      <c r="YM1254"/>
      <c r="YN1254"/>
      <c r="YO1254"/>
      <c r="YP1254"/>
      <c r="YQ1254"/>
      <c r="YR1254"/>
      <c r="YS1254"/>
      <c r="YT1254"/>
      <c r="YU1254"/>
      <c r="YV1254"/>
      <c r="YW1254"/>
      <c r="YX1254"/>
      <c r="YY1254"/>
      <c r="YZ1254"/>
      <c r="ZA1254"/>
      <c r="ZB1254"/>
      <c r="ZC1254"/>
      <c r="ZD1254"/>
      <c r="ZE1254"/>
      <c r="ZF1254"/>
      <c r="ZG1254"/>
      <c r="ZH1254"/>
      <c r="ZI1254"/>
      <c r="ZJ1254"/>
      <c r="ZK1254"/>
      <c r="ZL1254"/>
      <c r="ZM1254"/>
      <c r="ZN1254"/>
      <c r="ZO1254"/>
      <c r="ZP1254"/>
      <c r="ZQ1254"/>
      <c r="ZR1254"/>
      <c r="ZS1254"/>
      <c r="ZT1254"/>
      <c r="ZU1254"/>
      <c r="ZV1254"/>
      <c r="ZW1254"/>
      <c r="ZX1254"/>
      <c r="ZY1254"/>
      <c r="ZZ1254"/>
      <c r="AAA1254"/>
      <c r="AAB1254"/>
      <c r="AAC1254"/>
      <c r="AAD1254"/>
      <c r="AAE1254"/>
      <c r="AAF1254"/>
      <c r="AAG1254"/>
      <c r="AAH1254"/>
      <c r="AAI1254"/>
      <c r="AAJ1254"/>
      <c r="AAK1254"/>
      <c r="AAL1254"/>
      <c r="AAM1254"/>
      <c r="AAN1254"/>
      <c r="AAO1254"/>
      <c r="AAP1254"/>
      <c r="AAQ1254"/>
      <c r="AAR1254"/>
      <c r="AAS1254"/>
      <c r="AAT1254"/>
      <c r="AAU1254"/>
      <c r="AAV1254"/>
      <c r="AAW1254"/>
      <c r="AAX1254"/>
      <c r="AAY1254"/>
      <c r="AAZ1254"/>
      <c r="ABA1254"/>
      <c r="ABB1254"/>
      <c r="ABC1254"/>
      <c r="ABD1254"/>
      <c r="ABE1254"/>
      <c r="ABF1254"/>
      <c r="ABG1254"/>
      <c r="ABH1254"/>
      <c r="ABI1254"/>
      <c r="ABJ1254"/>
      <c r="ABK1254"/>
      <c r="ABL1254"/>
      <c r="ABM1254"/>
      <c r="ABN1254"/>
      <c r="ABO1254"/>
      <c r="ABP1254"/>
      <c r="ABQ1254"/>
      <c r="ABR1254"/>
      <c r="ABS1254"/>
      <c r="ABT1254"/>
      <c r="ABU1254"/>
      <c r="ABV1254"/>
      <c r="ABW1254"/>
      <c r="ABX1254"/>
      <c r="ABY1254"/>
      <c r="ABZ1254"/>
      <c r="ACA1254"/>
      <c r="ACB1254"/>
      <c r="ACC1254"/>
      <c r="ACD1254"/>
      <c r="ACE1254"/>
      <c r="ACF1254"/>
      <c r="ACG1254"/>
      <c r="ACH1254"/>
      <c r="ACI1254"/>
      <c r="ACJ1254"/>
      <c r="ACK1254"/>
      <c r="ACL1254"/>
      <c r="ACM1254"/>
      <c r="ACN1254"/>
      <c r="ACO1254"/>
      <c r="ACP1254"/>
      <c r="ACQ1254"/>
      <c r="ACR1254"/>
      <c r="ACS1254"/>
      <c r="ACT1254"/>
      <c r="ACU1254"/>
      <c r="ACV1254"/>
      <c r="ACW1254"/>
      <c r="ACX1254"/>
      <c r="ACY1254"/>
      <c r="ACZ1254"/>
      <c r="ADA1254"/>
      <c r="ADB1254"/>
      <c r="ADC1254"/>
      <c r="ADD1254"/>
      <c r="ADE1254"/>
      <c r="ADF1254"/>
      <c r="ADG1254"/>
      <c r="ADH1254"/>
      <c r="ADI1254"/>
      <c r="ADJ1254"/>
      <c r="ADK1254"/>
      <c r="ADL1254"/>
      <c r="ADM1254"/>
      <c r="ADN1254"/>
      <c r="ADO1254"/>
      <c r="ADP1254"/>
      <c r="ADQ1254"/>
      <c r="ADR1254"/>
      <c r="ADS1254"/>
      <c r="ADT1254"/>
      <c r="ADU1254"/>
      <c r="ADV1254"/>
      <c r="ADW1254"/>
      <c r="ADX1254"/>
      <c r="ADY1254"/>
      <c r="ADZ1254"/>
      <c r="AEA1254"/>
      <c r="AEB1254"/>
      <c r="AEC1254"/>
      <c r="AED1254"/>
      <c r="AEE1254"/>
      <c r="AEF1254"/>
      <c r="AEG1254"/>
      <c r="AEH1254"/>
    </row>
    <row r="1255" spans="1:814" hidden="1" x14ac:dyDescent="0.25">
      <c r="B1255" s="5">
        <v>45518</v>
      </c>
      <c r="C1255" t="s">
        <v>103</v>
      </c>
      <c r="D1255" t="s">
        <v>0</v>
      </c>
      <c r="E1255" t="s">
        <v>14</v>
      </c>
      <c r="F1255" s="4" t="s">
        <v>42</v>
      </c>
      <c r="G1255" t="s">
        <v>43</v>
      </c>
      <c r="H1255" s="4" t="s">
        <v>44</v>
      </c>
      <c r="I1255" s="4" t="s">
        <v>484</v>
      </c>
      <c r="J1255" s="8">
        <v>-5</v>
      </c>
      <c r="K1255" s="79">
        <v>14.447761194029852</v>
      </c>
      <c r="L1255" s="35">
        <f t="shared" ref="L1255:L1261" si="76">+J1255*K1255</f>
        <v>-72.238805970149258</v>
      </c>
      <c r="M1255" s="104" t="s">
        <v>527</v>
      </c>
      <c r="O1255" s="54">
        <v>20240121</v>
      </c>
      <c r="P1255" t="s">
        <v>413</v>
      </c>
    </row>
    <row r="1256" spans="1:814" hidden="1" x14ac:dyDescent="0.25">
      <c r="B1256" s="5">
        <v>45518</v>
      </c>
      <c r="C1256" t="s">
        <v>121</v>
      </c>
      <c r="D1256" t="s">
        <v>0</v>
      </c>
      <c r="E1256" t="s">
        <v>66</v>
      </c>
      <c r="F1256" s="4" t="s">
        <v>78</v>
      </c>
      <c r="G1256" t="s">
        <v>79</v>
      </c>
      <c r="H1256" s="4" t="s">
        <v>80</v>
      </c>
      <c r="I1256" s="4" t="s">
        <v>510</v>
      </c>
      <c r="J1256" s="8">
        <v>-20</v>
      </c>
      <c r="K1256" s="29">
        <v>51750</v>
      </c>
      <c r="L1256" s="35">
        <f t="shared" si="76"/>
        <v>-1035000</v>
      </c>
      <c r="M1256" s="102" t="s">
        <v>529</v>
      </c>
      <c r="Q1256" t="s">
        <v>548</v>
      </c>
      <c r="IQ1256" t="s">
        <v>506</v>
      </c>
    </row>
    <row r="1257" spans="1:814" hidden="1" x14ac:dyDescent="0.25">
      <c r="B1257" s="5">
        <v>45520</v>
      </c>
      <c r="C1257" t="s">
        <v>121</v>
      </c>
      <c r="D1257" t="s">
        <v>0</v>
      </c>
      <c r="E1257" t="s">
        <v>66</v>
      </c>
      <c r="F1257" s="4" t="s">
        <v>71</v>
      </c>
      <c r="G1257" t="s">
        <v>72</v>
      </c>
      <c r="H1257" s="4" t="s">
        <v>27</v>
      </c>
      <c r="I1257" s="4" t="s">
        <v>556</v>
      </c>
      <c r="J1257" s="8">
        <v>33</v>
      </c>
      <c r="K1257" s="29">
        <v>51750</v>
      </c>
      <c r="L1257" s="35">
        <f t="shared" si="76"/>
        <v>1707750</v>
      </c>
      <c r="M1257" s="104" t="s">
        <v>529</v>
      </c>
      <c r="Q1257" t="s">
        <v>557</v>
      </c>
    </row>
    <row r="1258" spans="1:814" hidden="1" x14ac:dyDescent="0.25">
      <c r="B1258" s="5">
        <v>45520</v>
      </c>
      <c r="C1258" t="s">
        <v>121</v>
      </c>
      <c r="D1258" t="s">
        <v>0</v>
      </c>
      <c r="E1258" t="s">
        <v>66</v>
      </c>
      <c r="F1258" s="4" t="s">
        <v>86</v>
      </c>
      <c r="G1258" t="s">
        <v>87</v>
      </c>
      <c r="H1258" s="4" t="s">
        <v>50</v>
      </c>
      <c r="I1258" s="4" t="s">
        <v>555</v>
      </c>
      <c r="J1258" s="8">
        <v>20</v>
      </c>
      <c r="K1258" s="29">
        <v>51750</v>
      </c>
      <c r="L1258" s="35">
        <f t="shared" si="76"/>
        <v>1035000</v>
      </c>
      <c r="M1258" s="102" t="s">
        <v>529</v>
      </c>
      <c r="Q1258" t="s">
        <v>551</v>
      </c>
    </row>
    <row r="1259" spans="1:814" hidden="1" x14ac:dyDescent="0.25">
      <c r="A1259" s="109"/>
      <c r="B1259" s="110">
        <v>45520</v>
      </c>
      <c r="C1259" s="109" t="s">
        <v>121</v>
      </c>
      <c r="D1259" s="109" t="s">
        <v>0</v>
      </c>
      <c r="E1259" s="109" t="s">
        <v>66</v>
      </c>
      <c r="F1259" s="111" t="s">
        <v>78</v>
      </c>
      <c r="G1259" s="109" t="s">
        <v>79</v>
      </c>
      <c r="H1259" s="111" t="s">
        <v>80</v>
      </c>
      <c r="I1259" s="111" t="s">
        <v>554</v>
      </c>
      <c r="J1259" s="112">
        <v>20</v>
      </c>
      <c r="K1259" s="113">
        <v>51750</v>
      </c>
      <c r="L1259" s="114">
        <f t="shared" si="76"/>
        <v>1035000</v>
      </c>
      <c r="M1259" s="115" t="s">
        <v>529</v>
      </c>
      <c r="N1259" s="109"/>
      <c r="O1259" s="151"/>
      <c r="P1259" s="109"/>
      <c r="Q1259" s="109" t="s">
        <v>551</v>
      </c>
      <c r="R1259" s="109"/>
      <c r="S1259" s="109"/>
      <c r="T1259" s="109"/>
      <c r="U1259" s="109"/>
      <c r="V1259" s="109"/>
      <c r="W1259" s="109"/>
      <c r="X1259" s="109"/>
      <c r="Y1259" s="109"/>
      <c r="Z1259" s="109"/>
      <c r="AA1259" s="109"/>
      <c r="AB1259" s="109"/>
      <c r="AC1259" s="109"/>
      <c r="AD1259" s="109"/>
      <c r="AE1259" s="109"/>
      <c r="AF1259" s="109"/>
      <c r="AG1259" s="109"/>
      <c r="AH1259" s="109"/>
      <c r="AI1259" s="109"/>
      <c r="AJ1259" s="109"/>
      <c r="AK1259" s="109"/>
      <c r="AL1259" s="109"/>
      <c r="AM1259" s="109"/>
      <c r="AN1259" s="109"/>
      <c r="AO1259" s="109"/>
      <c r="AP1259" s="109"/>
      <c r="AQ1259" s="109"/>
      <c r="AR1259" s="109"/>
      <c r="AS1259" s="109"/>
      <c r="AT1259" s="109"/>
      <c r="AU1259" s="109"/>
      <c r="AV1259" s="109"/>
      <c r="AW1259" s="109"/>
      <c r="AX1259" s="109"/>
      <c r="AY1259" s="109"/>
      <c r="AZ1259" s="109"/>
      <c r="BA1259" s="109"/>
      <c r="BB1259" s="109"/>
      <c r="BC1259" s="109"/>
      <c r="BD1259" s="109"/>
      <c r="BE1259" s="109"/>
      <c r="BF1259" s="109"/>
      <c r="BG1259" s="109"/>
      <c r="BH1259" s="109"/>
      <c r="BI1259" s="109"/>
      <c r="BJ1259" s="109"/>
      <c r="BK1259" s="109"/>
      <c r="BL1259" s="109"/>
      <c r="BM1259" s="109"/>
      <c r="BN1259" s="109"/>
      <c r="BO1259" s="109"/>
      <c r="BP1259" s="109"/>
      <c r="BQ1259" s="109"/>
      <c r="BR1259" s="109"/>
      <c r="BS1259" s="109"/>
      <c r="BT1259" s="109"/>
      <c r="BU1259" s="109"/>
      <c r="BV1259" s="109"/>
      <c r="BW1259" s="109"/>
      <c r="BX1259" s="109"/>
      <c r="BY1259" s="109"/>
      <c r="BZ1259" s="109"/>
      <c r="CA1259" s="109"/>
      <c r="CB1259" s="109"/>
      <c r="CC1259" s="109"/>
      <c r="CD1259" s="109"/>
      <c r="CE1259" s="109"/>
      <c r="CF1259" s="109"/>
      <c r="CG1259" s="109"/>
      <c r="CH1259" s="109"/>
      <c r="CI1259" s="109"/>
      <c r="CJ1259" s="109"/>
      <c r="CK1259" s="109"/>
      <c r="CL1259" s="109"/>
      <c r="CM1259" s="109"/>
      <c r="CN1259" s="109"/>
      <c r="CO1259" s="109"/>
      <c r="CP1259" s="109"/>
      <c r="CQ1259" s="109"/>
      <c r="CR1259" s="109"/>
      <c r="CS1259" s="109"/>
      <c r="CT1259" s="109"/>
      <c r="CU1259" s="109"/>
      <c r="CV1259" s="109"/>
      <c r="CW1259" s="109"/>
      <c r="CX1259" s="109"/>
      <c r="CY1259" s="109"/>
      <c r="CZ1259" s="109"/>
      <c r="DA1259" s="109"/>
      <c r="DB1259" s="109"/>
      <c r="DC1259" s="109"/>
      <c r="DD1259" s="109"/>
      <c r="DE1259" s="109"/>
      <c r="DF1259" s="109"/>
      <c r="DG1259" s="109"/>
      <c r="DH1259" s="109"/>
      <c r="DI1259" s="109"/>
      <c r="DJ1259" s="109"/>
      <c r="DK1259" s="109"/>
      <c r="DL1259" s="109"/>
      <c r="DM1259" s="109"/>
      <c r="DN1259" s="109"/>
      <c r="DO1259" s="109"/>
      <c r="DP1259" s="109"/>
      <c r="DQ1259" s="109"/>
      <c r="DR1259" s="109"/>
      <c r="DS1259" s="109"/>
      <c r="DT1259" s="109"/>
      <c r="DU1259" s="109"/>
      <c r="DV1259" s="109"/>
      <c r="DW1259" s="109"/>
      <c r="DX1259" s="109"/>
      <c r="DY1259" s="109"/>
      <c r="DZ1259" s="109"/>
      <c r="EA1259" s="109"/>
      <c r="EB1259" s="109"/>
      <c r="EC1259" s="109"/>
      <c r="ED1259" s="109"/>
      <c r="EE1259" s="109"/>
      <c r="EF1259" s="109"/>
      <c r="EG1259" s="109"/>
      <c r="EH1259" s="109"/>
      <c r="EI1259" s="109"/>
      <c r="EJ1259" s="109"/>
      <c r="EK1259" s="109"/>
      <c r="EL1259" s="109"/>
      <c r="EM1259" s="109"/>
      <c r="EN1259" s="109"/>
      <c r="EO1259" s="109"/>
      <c r="EP1259" s="109"/>
      <c r="EQ1259" s="109"/>
      <c r="ER1259" s="109"/>
      <c r="ES1259" s="109"/>
      <c r="ET1259" s="109"/>
      <c r="EU1259" s="109"/>
      <c r="EV1259" s="109"/>
      <c r="EW1259" s="109"/>
      <c r="EX1259" s="109"/>
      <c r="EY1259" s="109"/>
      <c r="EZ1259" s="109"/>
      <c r="FA1259" s="109"/>
      <c r="FB1259" s="109"/>
      <c r="FC1259" s="109"/>
      <c r="FD1259" s="109"/>
      <c r="FE1259" s="109"/>
      <c r="FF1259" s="109"/>
      <c r="FG1259" s="109"/>
      <c r="FH1259" s="109"/>
      <c r="FI1259" s="109"/>
      <c r="FJ1259" s="109"/>
      <c r="FK1259" s="109"/>
      <c r="FL1259" s="109"/>
      <c r="FM1259" s="109"/>
      <c r="FN1259" s="109"/>
      <c r="FO1259" s="109"/>
      <c r="FP1259" s="109"/>
      <c r="FQ1259" s="109"/>
      <c r="FR1259" s="109"/>
      <c r="FS1259" s="109"/>
      <c r="FT1259" s="109"/>
      <c r="FU1259" s="109"/>
      <c r="FV1259" s="109"/>
      <c r="FW1259" s="109"/>
      <c r="FX1259" s="109"/>
      <c r="FY1259" s="109"/>
      <c r="FZ1259" s="109"/>
      <c r="GA1259" s="109"/>
      <c r="GB1259" s="109"/>
      <c r="GC1259" s="109"/>
      <c r="GD1259" s="109"/>
      <c r="GE1259" s="109"/>
      <c r="GF1259" s="109"/>
      <c r="GG1259" s="109"/>
      <c r="GH1259" s="109"/>
      <c r="GI1259" s="109"/>
      <c r="GJ1259" s="109"/>
      <c r="GK1259" s="109"/>
      <c r="GL1259" s="109"/>
      <c r="GM1259" s="109"/>
      <c r="GN1259" s="109"/>
      <c r="GO1259" s="109"/>
      <c r="GP1259" s="109"/>
      <c r="GQ1259" s="109"/>
      <c r="GR1259" s="109"/>
      <c r="GS1259" s="109"/>
      <c r="GT1259" s="109"/>
      <c r="GU1259" s="109"/>
      <c r="GV1259" s="109"/>
      <c r="GW1259" s="109"/>
      <c r="GX1259" s="109"/>
      <c r="GY1259" s="109"/>
      <c r="GZ1259" s="109"/>
      <c r="HA1259" s="109"/>
      <c r="HB1259" s="109"/>
      <c r="HC1259" s="109"/>
      <c r="HD1259" s="109"/>
      <c r="HE1259" s="109"/>
      <c r="HF1259" s="109"/>
      <c r="HG1259" s="109"/>
      <c r="HH1259" s="109"/>
      <c r="HI1259" s="109"/>
      <c r="HJ1259" s="109"/>
      <c r="HK1259" s="109"/>
      <c r="HL1259" s="109"/>
      <c r="HM1259" s="109"/>
      <c r="HN1259" s="109"/>
      <c r="HO1259" s="109"/>
      <c r="HP1259" s="109"/>
      <c r="HQ1259" s="109"/>
      <c r="HR1259" s="109"/>
      <c r="HS1259" s="109"/>
      <c r="HT1259" s="109"/>
      <c r="HU1259" s="109"/>
      <c r="HV1259" s="109"/>
      <c r="HW1259" s="109"/>
      <c r="HX1259" s="109"/>
      <c r="HY1259" s="109"/>
      <c r="HZ1259" s="109"/>
      <c r="IA1259" s="109"/>
      <c r="IB1259" s="109"/>
      <c r="IC1259" s="109"/>
      <c r="ID1259" s="109"/>
      <c r="IE1259" s="109"/>
      <c r="IF1259" s="109"/>
      <c r="IG1259" s="109"/>
      <c r="IH1259" s="109"/>
      <c r="II1259" s="109"/>
      <c r="IJ1259" s="109"/>
      <c r="IK1259" s="109"/>
      <c r="IL1259" s="109"/>
      <c r="IM1259" s="109"/>
      <c r="IN1259" s="109"/>
      <c r="IO1259" s="109"/>
      <c r="IP1259" s="109"/>
      <c r="IQ1259" s="109" t="s">
        <v>506</v>
      </c>
      <c r="IR1259" s="109"/>
      <c r="IS1259" s="109"/>
      <c r="IT1259" s="109"/>
      <c r="IU1259" s="109"/>
      <c r="IV1259" s="109"/>
      <c r="IW1259" s="109"/>
      <c r="IX1259" s="109"/>
      <c r="IY1259" s="109"/>
      <c r="IZ1259" s="109"/>
      <c r="JA1259" s="109"/>
      <c r="JB1259" s="109"/>
      <c r="JC1259" s="109"/>
      <c r="JD1259" s="109"/>
      <c r="JE1259" s="109"/>
      <c r="JF1259" s="109"/>
      <c r="JG1259" s="109"/>
      <c r="JH1259" s="109"/>
      <c r="JI1259" s="109"/>
      <c r="JJ1259" s="109"/>
      <c r="JK1259" s="109"/>
      <c r="JL1259" s="109"/>
      <c r="JM1259" s="109"/>
      <c r="JN1259" s="109"/>
      <c r="JO1259" s="109"/>
      <c r="JP1259" s="109"/>
      <c r="JQ1259" s="109"/>
      <c r="JR1259" s="109"/>
      <c r="JS1259" s="109"/>
      <c r="JT1259" s="109"/>
      <c r="JU1259" s="109"/>
      <c r="JV1259" s="109"/>
      <c r="JW1259" s="109"/>
      <c r="JX1259" s="109"/>
      <c r="JY1259" s="109"/>
      <c r="JZ1259" s="109"/>
      <c r="KA1259" s="109"/>
      <c r="KB1259" s="109"/>
      <c r="KC1259" s="109"/>
      <c r="KD1259" s="109"/>
      <c r="KE1259" s="109"/>
      <c r="KF1259" s="109"/>
      <c r="KG1259" s="109"/>
      <c r="KH1259" s="109"/>
      <c r="KI1259" s="109"/>
      <c r="KJ1259" s="109"/>
      <c r="KK1259" s="109"/>
      <c r="KL1259" s="109"/>
      <c r="KM1259" s="109"/>
      <c r="KN1259" s="109"/>
      <c r="KO1259" s="109"/>
      <c r="KP1259" s="109"/>
      <c r="KQ1259" s="109"/>
      <c r="KR1259" s="109"/>
      <c r="KS1259" s="109"/>
      <c r="KT1259" s="109"/>
      <c r="KU1259" s="109"/>
      <c r="KV1259" s="109"/>
      <c r="KW1259" s="109"/>
      <c r="KX1259" s="109"/>
      <c r="KY1259" s="109"/>
      <c r="KZ1259" s="109"/>
      <c r="LA1259" s="109"/>
      <c r="LB1259" s="109"/>
      <c r="LC1259" s="109"/>
      <c r="LD1259" s="109"/>
      <c r="LE1259" s="109"/>
      <c r="LF1259" s="109"/>
      <c r="LG1259" s="109"/>
      <c r="LH1259" s="109"/>
      <c r="LI1259" s="109"/>
      <c r="LJ1259" s="109"/>
      <c r="LK1259" s="109"/>
      <c r="LL1259" s="109"/>
      <c r="LM1259" s="109"/>
      <c r="LN1259" s="109"/>
      <c r="LO1259" s="109"/>
      <c r="LP1259" s="109"/>
      <c r="LQ1259" s="109"/>
      <c r="LR1259" s="109"/>
      <c r="LS1259" s="109"/>
      <c r="LT1259" s="109"/>
      <c r="LU1259" s="109"/>
      <c r="LV1259" s="109"/>
      <c r="LW1259" s="109"/>
      <c r="LX1259" s="109"/>
      <c r="LY1259" s="109"/>
      <c r="LZ1259" s="109"/>
      <c r="MA1259" s="109"/>
      <c r="MB1259" s="109"/>
      <c r="MC1259" s="109"/>
      <c r="MD1259" s="109"/>
      <c r="ME1259" s="109"/>
      <c r="MF1259" s="109"/>
      <c r="MG1259" s="109"/>
      <c r="MH1259" s="109"/>
      <c r="MI1259" s="109"/>
      <c r="MJ1259" s="109"/>
      <c r="MK1259" s="109"/>
      <c r="ML1259" s="109"/>
      <c r="MM1259" s="109"/>
      <c r="MN1259" s="109"/>
      <c r="MO1259" s="109"/>
      <c r="MP1259" s="109"/>
      <c r="MQ1259" s="109"/>
      <c r="MR1259" s="109"/>
      <c r="MS1259" s="109"/>
      <c r="MT1259" s="109"/>
      <c r="MU1259" s="109"/>
      <c r="MV1259" s="109"/>
      <c r="MW1259" s="109"/>
      <c r="MX1259" s="109"/>
      <c r="MY1259" s="109"/>
      <c r="MZ1259" s="109"/>
      <c r="NA1259" s="109"/>
      <c r="NB1259" s="109"/>
      <c r="NC1259" s="109"/>
      <c r="ND1259" s="109"/>
      <c r="NE1259" s="109"/>
      <c r="NF1259" s="109"/>
      <c r="NG1259" s="109"/>
      <c r="NH1259" s="109"/>
      <c r="NI1259" s="109"/>
      <c r="NJ1259" s="109"/>
      <c r="NK1259" s="109"/>
      <c r="NL1259" s="109"/>
      <c r="NM1259" s="109"/>
      <c r="NN1259" s="109"/>
      <c r="NO1259" s="109"/>
      <c r="NP1259" s="109"/>
      <c r="NQ1259" s="109"/>
      <c r="NR1259" s="109"/>
      <c r="NS1259" s="109"/>
      <c r="NT1259" s="109"/>
      <c r="NU1259" s="109"/>
      <c r="NV1259" s="109"/>
      <c r="NW1259" s="109"/>
      <c r="NX1259" s="109"/>
      <c r="NY1259" s="109"/>
      <c r="NZ1259" s="109"/>
      <c r="OA1259" s="109"/>
      <c r="OB1259" s="109"/>
      <c r="OC1259" s="109"/>
      <c r="OD1259" s="109"/>
      <c r="OE1259" s="109"/>
      <c r="OF1259" s="109"/>
      <c r="OG1259" s="109"/>
      <c r="OH1259" s="109"/>
      <c r="OI1259" s="109"/>
      <c r="OJ1259" s="109"/>
      <c r="OK1259" s="109"/>
      <c r="OL1259" s="109"/>
      <c r="OM1259" s="109"/>
      <c r="ON1259" s="109"/>
      <c r="OO1259" s="109"/>
      <c r="OP1259" s="109"/>
      <c r="OQ1259" s="109"/>
      <c r="OR1259" s="109"/>
      <c r="OS1259" s="109"/>
      <c r="OT1259" s="109"/>
      <c r="OU1259" s="109"/>
      <c r="OV1259" s="109"/>
      <c r="OW1259" s="109"/>
      <c r="OX1259" s="109"/>
      <c r="OY1259" s="109"/>
      <c r="OZ1259" s="109"/>
      <c r="PA1259" s="109"/>
      <c r="PB1259" s="109"/>
      <c r="PC1259" s="109"/>
      <c r="PD1259" s="109"/>
      <c r="PE1259" s="109"/>
      <c r="PF1259" s="109"/>
      <c r="PG1259" s="109"/>
      <c r="PH1259" s="109"/>
      <c r="PI1259" s="109"/>
      <c r="PJ1259" s="109"/>
      <c r="PK1259" s="109"/>
      <c r="PL1259" s="109"/>
      <c r="PM1259" s="109"/>
      <c r="PN1259" s="109"/>
      <c r="PO1259" s="109"/>
      <c r="PP1259" s="109"/>
      <c r="PQ1259" s="109"/>
      <c r="PR1259" s="109"/>
      <c r="PS1259" s="109"/>
      <c r="PT1259" s="109"/>
      <c r="PU1259" s="109"/>
      <c r="PV1259" s="109"/>
      <c r="PW1259" s="109"/>
      <c r="PX1259" s="109"/>
      <c r="PY1259" s="109"/>
      <c r="PZ1259" s="109"/>
      <c r="QA1259" s="109"/>
      <c r="QB1259" s="109"/>
      <c r="QC1259" s="109"/>
      <c r="QD1259" s="109"/>
      <c r="QE1259" s="109"/>
      <c r="QF1259" s="109"/>
      <c r="QG1259" s="109"/>
      <c r="QH1259" s="109"/>
      <c r="QI1259" s="109"/>
      <c r="QJ1259" s="109"/>
      <c r="QK1259" s="109"/>
      <c r="QL1259" s="109"/>
      <c r="QM1259" s="109"/>
      <c r="QN1259" s="109"/>
      <c r="QO1259" s="109"/>
      <c r="QP1259" s="109"/>
      <c r="QQ1259" s="109"/>
      <c r="QR1259" s="109"/>
      <c r="QS1259" s="109"/>
      <c r="QT1259" s="109"/>
      <c r="QU1259" s="109"/>
      <c r="QV1259" s="109"/>
      <c r="QW1259" s="109"/>
      <c r="QX1259" s="109"/>
      <c r="QY1259" s="109"/>
      <c r="QZ1259" s="109"/>
      <c r="RA1259" s="109"/>
      <c r="RB1259" s="109"/>
      <c r="RC1259" s="109"/>
      <c r="RD1259" s="109"/>
      <c r="RE1259" s="109"/>
      <c r="RF1259" s="109"/>
      <c r="RG1259" s="109"/>
      <c r="RH1259" s="109"/>
      <c r="RI1259" s="109"/>
      <c r="RJ1259" s="109"/>
      <c r="RK1259" s="109"/>
      <c r="RL1259" s="109"/>
      <c r="RM1259" s="109"/>
      <c r="RN1259" s="109"/>
      <c r="RO1259" s="109"/>
      <c r="RP1259" s="109"/>
      <c r="RQ1259" s="109"/>
      <c r="RR1259" s="109"/>
      <c r="RS1259" s="109"/>
      <c r="RT1259" s="109"/>
      <c r="RU1259" s="109"/>
      <c r="RV1259" s="109"/>
      <c r="RW1259" s="109"/>
      <c r="RX1259" s="109"/>
      <c r="RY1259" s="109"/>
      <c r="RZ1259" s="109"/>
      <c r="SA1259" s="109"/>
      <c r="SB1259" s="109"/>
      <c r="SC1259" s="109"/>
      <c r="SD1259" s="109"/>
      <c r="SE1259" s="109"/>
      <c r="SF1259" s="109"/>
      <c r="SG1259" s="109"/>
      <c r="SH1259" s="109"/>
      <c r="SI1259" s="109"/>
      <c r="SJ1259" s="109"/>
      <c r="SK1259" s="109"/>
      <c r="SL1259" s="109"/>
      <c r="SM1259" s="109"/>
      <c r="SN1259" s="109"/>
      <c r="SO1259" s="109"/>
      <c r="SP1259" s="109"/>
      <c r="SQ1259" s="109"/>
      <c r="SR1259" s="109"/>
      <c r="SS1259" s="109"/>
      <c r="ST1259" s="109"/>
      <c r="SU1259" s="109"/>
      <c r="SV1259" s="109"/>
      <c r="SW1259" s="109"/>
      <c r="SX1259" s="109"/>
      <c r="SY1259" s="109"/>
      <c r="SZ1259" s="109"/>
      <c r="TA1259" s="109"/>
      <c r="TB1259" s="109"/>
      <c r="TC1259" s="109"/>
      <c r="TD1259" s="109"/>
      <c r="TE1259" s="109"/>
      <c r="TF1259" s="109"/>
      <c r="TG1259" s="109"/>
      <c r="TH1259" s="109"/>
      <c r="TI1259" s="109"/>
      <c r="TJ1259" s="109"/>
      <c r="TK1259" s="109"/>
      <c r="TL1259" s="109"/>
      <c r="TM1259" s="109"/>
      <c r="TN1259" s="109"/>
      <c r="TO1259" s="109"/>
      <c r="TP1259" s="109"/>
      <c r="TQ1259" s="109"/>
      <c r="TR1259" s="109"/>
      <c r="TS1259" s="109"/>
      <c r="TT1259" s="109"/>
      <c r="TU1259" s="109"/>
      <c r="TV1259" s="109"/>
      <c r="TW1259" s="109"/>
      <c r="TX1259" s="109"/>
      <c r="TY1259" s="109"/>
      <c r="TZ1259" s="109"/>
      <c r="UA1259" s="109"/>
      <c r="UB1259" s="109"/>
      <c r="UC1259" s="109"/>
      <c r="UD1259" s="109"/>
      <c r="UE1259" s="109"/>
      <c r="UF1259" s="109"/>
      <c r="UG1259" s="109"/>
      <c r="UH1259" s="109"/>
      <c r="UI1259" s="109"/>
      <c r="UJ1259" s="109"/>
      <c r="UK1259" s="109"/>
      <c r="UL1259" s="109"/>
      <c r="UM1259" s="109"/>
      <c r="UN1259" s="109"/>
      <c r="UO1259" s="109"/>
      <c r="UP1259" s="109"/>
      <c r="UQ1259" s="109"/>
      <c r="UR1259" s="109"/>
      <c r="US1259" s="109"/>
      <c r="UT1259" s="109"/>
      <c r="UU1259" s="109"/>
      <c r="UV1259" s="109"/>
      <c r="UW1259" s="109"/>
      <c r="UX1259" s="109"/>
      <c r="UY1259" s="109"/>
      <c r="UZ1259" s="109"/>
      <c r="VA1259" s="109"/>
      <c r="VB1259" s="109"/>
      <c r="VC1259" s="109"/>
      <c r="VD1259" s="109"/>
      <c r="VE1259" s="109"/>
      <c r="VF1259" s="109"/>
      <c r="VG1259" s="109"/>
      <c r="VH1259" s="109"/>
      <c r="VI1259" s="109"/>
      <c r="VJ1259" s="109"/>
      <c r="VK1259" s="109"/>
      <c r="VL1259" s="109"/>
      <c r="VM1259" s="109"/>
      <c r="VN1259" s="109"/>
      <c r="VO1259" s="109"/>
      <c r="VP1259" s="109"/>
      <c r="VQ1259" s="109"/>
      <c r="VR1259" s="109"/>
      <c r="VS1259" s="109"/>
      <c r="VT1259" s="109"/>
      <c r="VU1259" s="109"/>
      <c r="VV1259" s="109"/>
      <c r="VW1259" s="109"/>
      <c r="VX1259" s="109"/>
      <c r="VY1259" s="109"/>
      <c r="VZ1259" s="109"/>
      <c r="WA1259" s="109"/>
      <c r="WB1259" s="109"/>
      <c r="WC1259" s="109"/>
      <c r="WD1259" s="109"/>
      <c r="WE1259" s="109"/>
      <c r="WF1259" s="109"/>
      <c r="WG1259" s="109"/>
      <c r="WH1259" s="109"/>
      <c r="WI1259" s="109"/>
      <c r="WJ1259" s="109"/>
      <c r="WK1259" s="109"/>
      <c r="WL1259" s="109"/>
      <c r="WM1259" s="109"/>
      <c r="WN1259" s="109"/>
      <c r="WO1259" s="109"/>
      <c r="WP1259" s="109"/>
      <c r="WQ1259" s="109"/>
      <c r="WR1259" s="109"/>
      <c r="WS1259" s="109"/>
      <c r="WT1259" s="109"/>
      <c r="WU1259" s="109"/>
      <c r="WV1259" s="109"/>
      <c r="WW1259" s="109"/>
      <c r="WX1259" s="109"/>
      <c r="WY1259" s="109"/>
      <c r="WZ1259" s="109"/>
      <c r="XA1259" s="109"/>
      <c r="XB1259" s="109"/>
      <c r="XC1259" s="109"/>
      <c r="XD1259" s="109"/>
      <c r="XE1259" s="109"/>
      <c r="XF1259" s="109"/>
      <c r="XG1259" s="109"/>
      <c r="XH1259" s="109"/>
      <c r="XI1259" s="109"/>
      <c r="XJ1259" s="109"/>
      <c r="XK1259" s="109"/>
      <c r="XL1259" s="109"/>
      <c r="XM1259" s="109"/>
      <c r="XN1259" s="109"/>
      <c r="XO1259" s="109"/>
      <c r="XP1259" s="109"/>
      <c r="XQ1259" s="109"/>
      <c r="XR1259" s="109"/>
      <c r="XS1259" s="109"/>
      <c r="XT1259" s="109"/>
      <c r="XU1259" s="109"/>
      <c r="XV1259" s="109"/>
      <c r="XW1259" s="109"/>
      <c r="XX1259" s="109"/>
      <c r="XY1259" s="109"/>
      <c r="XZ1259" s="109"/>
      <c r="YA1259" s="109"/>
      <c r="YB1259" s="109"/>
      <c r="YC1259" s="109"/>
      <c r="YD1259" s="109"/>
      <c r="YE1259" s="109"/>
      <c r="YF1259" s="109"/>
      <c r="YG1259" s="109"/>
      <c r="YH1259" s="109"/>
      <c r="YI1259" s="109"/>
      <c r="YJ1259" s="109"/>
      <c r="YK1259" s="109"/>
      <c r="YL1259" s="109"/>
      <c r="YM1259" s="109"/>
      <c r="YN1259" s="109"/>
      <c r="YO1259" s="109"/>
      <c r="YP1259" s="109"/>
      <c r="YQ1259" s="109"/>
      <c r="YR1259" s="109"/>
      <c r="YS1259" s="109"/>
      <c r="YT1259" s="109"/>
      <c r="YU1259" s="109"/>
      <c r="YV1259" s="109"/>
      <c r="YW1259" s="109"/>
      <c r="YX1259" s="109"/>
      <c r="YY1259" s="109"/>
      <c r="YZ1259" s="109"/>
      <c r="ZA1259" s="109"/>
      <c r="ZB1259" s="109"/>
      <c r="ZC1259" s="109"/>
      <c r="ZD1259" s="109"/>
      <c r="ZE1259" s="109"/>
      <c r="ZF1259" s="109"/>
      <c r="ZG1259" s="109"/>
      <c r="ZH1259" s="109"/>
      <c r="ZI1259" s="109"/>
      <c r="ZJ1259" s="109"/>
      <c r="ZK1259" s="109"/>
      <c r="ZL1259" s="109"/>
      <c r="ZM1259" s="109"/>
      <c r="ZN1259" s="109"/>
      <c r="ZO1259" s="109"/>
      <c r="ZP1259" s="109"/>
      <c r="ZQ1259" s="109"/>
      <c r="ZR1259" s="109"/>
      <c r="ZS1259" s="109"/>
      <c r="ZT1259" s="109"/>
      <c r="ZU1259" s="109"/>
      <c r="ZV1259" s="109"/>
      <c r="ZW1259" s="109"/>
      <c r="ZX1259" s="109"/>
      <c r="ZY1259" s="109"/>
      <c r="ZZ1259" s="109"/>
      <c r="AAA1259" s="109"/>
      <c r="AAB1259" s="109"/>
      <c r="AAC1259" s="109"/>
      <c r="AAD1259" s="109"/>
      <c r="AAE1259" s="109"/>
      <c r="AAF1259" s="109"/>
      <c r="AAG1259" s="109"/>
      <c r="AAH1259" s="109"/>
      <c r="AAI1259" s="109"/>
      <c r="AAJ1259" s="109"/>
      <c r="AAK1259" s="109"/>
      <c r="AAL1259" s="109"/>
      <c r="AAM1259" s="109"/>
      <c r="AAN1259" s="109"/>
      <c r="AAO1259" s="109"/>
      <c r="AAP1259" s="109"/>
      <c r="AAQ1259" s="109"/>
      <c r="AAR1259" s="109"/>
      <c r="AAS1259" s="109"/>
      <c r="AAT1259" s="109"/>
      <c r="AAU1259" s="109"/>
      <c r="AAV1259" s="109"/>
      <c r="AAW1259" s="109"/>
      <c r="AAX1259" s="109"/>
      <c r="AAY1259" s="109"/>
      <c r="AAZ1259" s="109"/>
      <c r="ABA1259" s="109"/>
      <c r="ABB1259" s="109"/>
      <c r="ABC1259" s="109"/>
      <c r="ABD1259" s="109"/>
      <c r="ABE1259" s="109"/>
      <c r="ABF1259" s="109"/>
      <c r="ABG1259" s="109"/>
      <c r="ABH1259" s="109"/>
      <c r="ABI1259" s="109"/>
      <c r="ABJ1259" s="109"/>
      <c r="ABK1259" s="109"/>
      <c r="ABL1259" s="109"/>
      <c r="ABM1259" s="109"/>
      <c r="ABN1259" s="109"/>
      <c r="ABO1259" s="109"/>
      <c r="ABP1259" s="109"/>
      <c r="ABQ1259" s="109"/>
      <c r="ABR1259" s="109"/>
      <c r="ABS1259" s="109"/>
      <c r="ABT1259" s="109"/>
      <c r="ABU1259" s="109"/>
      <c r="ABV1259" s="109"/>
      <c r="ABW1259" s="109"/>
      <c r="ABX1259" s="109"/>
      <c r="ABY1259" s="109"/>
      <c r="ABZ1259" s="109"/>
      <c r="ACA1259" s="109"/>
      <c r="ACB1259" s="109"/>
      <c r="ACC1259" s="109"/>
      <c r="ACD1259" s="109"/>
      <c r="ACE1259" s="109"/>
      <c r="ACF1259" s="109"/>
      <c r="ACG1259" s="109"/>
      <c r="ACH1259" s="109"/>
      <c r="ACI1259" s="109"/>
      <c r="ACJ1259" s="109"/>
      <c r="ACK1259" s="109"/>
      <c r="ACL1259" s="109"/>
      <c r="ACM1259" s="109"/>
      <c r="ACN1259" s="109"/>
      <c r="ACO1259" s="109"/>
      <c r="ACP1259" s="109"/>
      <c r="ACQ1259" s="109"/>
      <c r="ACR1259" s="109"/>
      <c r="ACS1259" s="109"/>
      <c r="ACT1259" s="109"/>
      <c r="ACU1259" s="109"/>
      <c r="ACV1259" s="109"/>
      <c r="ACW1259" s="109"/>
      <c r="ACX1259" s="109"/>
      <c r="ACY1259" s="109"/>
      <c r="ACZ1259" s="109"/>
      <c r="ADA1259" s="109"/>
      <c r="ADB1259" s="109"/>
      <c r="ADC1259" s="109"/>
      <c r="ADD1259" s="109"/>
      <c r="ADE1259" s="109"/>
      <c r="ADF1259" s="109"/>
      <c r="ADG1259" s="109"/>
      <c r="ADH1259" s="109"/>
      <c r="ADI1259" s="109"/>
      <c r="ADJ1259" s="109"/>
      <c r="ADK1259" s="109"/>
      <c r="ADL1259" s="109"/>
      <c r="ADM1259" s="109"/>
      <c r="ADN1259" s="109"/>
      <c r="ADO1259" s="109"/>
      <c r="ADP1259" s="109"/>
      <c r="ADQ1259" s="109"/>
      <c r="ADR1259" s="109"/>
      <c r="ADS1259" s="109"/>
      <c r="ADT1259" s="109"/>
      <c r="ADU1259" s="109"/>
      <c r="ADV1259" s="109"/>
      <c r="ADW1259" s="109"/>
      <c r="ADX1259" s="109"/>
      <c r="ADY1259" s="109"/>
      <c r="ADZ1259" s="109"/>
      <c r="AEA1259" s="109"/>
      <c r="AEB1259" s="109"/>
      <c r="AEC1259" s="109"/>
      <c r="AED1259" s="109"/>
      <c r="AEE1259" s="109"/>
      <c r="AEF1259" s="109"/>
      <c r="AEG1259" s="109"/>
      <c r="AEH1259" s="109"/>
    </row>
    <row r="1260" spans="1:814" hidden="1" x14ac:dyDescent="0.25">
      <c r="B1260" s="5">
        <v>45520</v>
      </c>
      <c r="C1260" t="s">
        <v>121</v>
      </c>
      <c r="D1260" t="s">
        <v>0</v>
      </c>
      <c r="E1260" t="s">
        <v>66</v>
      </c>
      <c r="F1260" s="4" t="s">
        <v>86</v>
      </c>
      <c r="G1260" t="s">
        <v>87</v>
      </c>
      <c r="H1260" s="4" t="s">
        <v>50</v>
      </c>
      <c r="I1260" s="4" t="s">
        <v>555</v>
      </c>
      <c r="J1260" s="8">
        <v>-20</v>
      </c>
      <c r="K1260" s="29">
        <v>51750</v>
      </c>
      <c r="L1260" s="35">
        <f t="shared" si="76"/>
        <v>-1035000</v>
      </c>
      <c r="M1260" s="102" t="s">
        <v>529</v>
      </c>
      <c r="Q1260" t="s">
        <v>552</v>
      </c>
    </row>
    <row r="1261" spans="1:814" hidden="1" x14ac:dyDescent="0.25">
      <c r="B1261" s="5">
        <v>45520</v>
      </c>
      <c r="C1261" t="s">
        <v>121</v>
      </c>
      <c r="D1261" t="s">
        <v>0</v>
      </c>
      <c r="E1261" t="s">
        <v>66</v>
      </c>
      <c r="F1261" s="4" t="s">
        <v>78</v>
      </c>
      <c r="G1261" t="s">
        <v>79</v>
      </c>
      <c r="H1261" s="4" t="s">
        <v>80</v>
      </c>
      <c r="I1261" s="4" t="s">
        <v>554</v>
      </c>
      <c r="J1261" s="8">
        <v>-20</v>
      </c>
      <c r="K1261" s="29">
        <v>51750</v>
      </c>
      <c r="L1261" s="35">
        <f t="shared" si="76"/>
        <v>-1035000</v>
      </c>
      <c r="M1261" s="102" t="s">
        <v>529</v>
      </c>
      <c r="Q1261" t="s">
        <v>552</v>
      </c>
      <c r="IQ1261" t="s">
        <v>506</v>
      </c>
    </row>
    <row r="1262" spans="1:814" hidden="1" x14ac:dyDescent="0.25">
      <c r="B1262" s="5">
        <v>45518</v>
      </c>
      <c r="C1262" t="s">
        <v>103</v>
      </c>
      <c r="D1262" t="s">
        <v>0</v>
      </c>
      <c r="E1262" t="s">
        <v>14</v>
      </c>
      <c r="F1262" s="4" t="s">
        <v>39</v>
      </c>
      <c r="G1262" t="s">
        <v>40</v>
      </c>
      <c r="H1262" s="4" t="s">
        <v>41</v>
      </c>
      <c r="I1262" s="4" t="s">
        <v>312</v>
      </c>
      <c r="J1262" s="8">
        <v>-3</v>
      </c>
      <c r="K1262" s="29">
        <v>69875.829545454544</v>
      </c>
      <c r="L1262" s="35">
        <v>3493791.4772727271</v>
      </c>
      <c r="M1262" s="104" t="s">
        <v>529</v>
      </c>
      <c r="O1262" s="54">
        <v>20240121</v>
      </c>
      <c r="P1262" t="s">
        <v>413</v>
      </c>
    </row>
    <row r="1263" spans="1:814" hidden="1" x14ac:dyDescent="0.25">
      <c r="B1263" s="5">
        <v>45518</v>
      </c>
      <c r="C1263" t="s">
        <v>103</v>
      </c>
      <c r="D1263" t="s">
        <v>0</v>
      </c>
      <c r="E1263" t="s">
        <v>66</v>
      </c>
      <c r="F1263" s="4" t="s">
        <v>139</v>
      </c>
      <c r="G1263" t="s">
        <v>140</v>
      </c>
      <c r="H1263" s="4" t="s">
        <v>141</v>
      </c>
      <c r="I1263" s="4" t="s">
        <v>443</v>
      </c>
      <c r="J1263" s="8">
        <v>-4</v>
      </c>
      <c r="K1263" s="29">
        <v>51750</v>
      </c>
      <c r="L1263" s="35">
        <v>5175000</v>
      </c>
      <c r="M1263" s="104" t="s">
        <v>529</v>
      </c>
      <c r="O1263" s="54">
        <v>20240121</v>
      </c>
      <c r="P1263" t="s">
        <v>413</v>
      </c>
    </row>
    <row r="1264" spans="1:814" hidden="1" x14ac:dyDescent="0.25">
      <c r="B1264" s="5">
        <v>45524</v>
      </c>
      <c r="C1264" t="s">
        <v>103</v>
      </c>
      <c r="D1264" t="s">
        <v>0</v>
      </c>
      <c r="E1264" t="s">
        <v>66</v>
      </c>
      <c r="F1264" s="4" t="s">
        <v>67</v>
      </c>
      <c r="G1264" t="s">
        <v>216</v>
      </c>
      <c r="H1264" s="4" t="s">
        <v>69</v>
      </c>
      <c r="I1264" s="4" t="s">
        <v>342</v>
      </c>
      <c r="J1264" s="8">
        <v>-7</v>
      </c>
      <c r="K1264" s="29">
        <v>51750</v>
      </c>
      <c r="L1264" s="17">
        <f>+J1264*K1264</f>
        <v>-362250</v>
      </c>
      <c r="M1264" s="102" t="s">
        <v>529</v>
      </c>
      <c r="O1264" s="54">
        <v>20240125</v>
      </c>
      <c r="P1264" t="s">
        <v>126</v>
      </c>
    </row>
    <row r="1265" spans="1:814" hidden="1" x14ac:dyDescent="0.25">
      <c r="B1265" s="5">
        <v>45524</v>
      </c>
      <c r="C1265" t="s">
        <v>103</v>
      </c>
      <c r="D1265" t="s">
        <v>0</v>
      </c>
      <c r="E1265" t="s">
        <v>66</v>
      </c>
      <c r="F1265" s="4" t="s">
        <v>71</v>
      </c>
      <c r="G1265" t="s">
        <v>72</v>
      </c>
      <c r="H1265" s="4" t="s">
        <v>27</v>
      </c>
      <c r="I1265" s="4" t="s">
        <v>556</v>
      </c>
      <c r="J1265" s="8">
        <v>-30</v>
      </c>
      <c r="K1265" s="29">
        <v>51750</v>
      </c>
      <c r="L1265" s="35">
        <f>+J1265*K1265</f>
        <v>-1552500</v>
      </c>
      <c r="M1265" s="102" t="s">
        <v>529</v>
      </c>
      <c r="O1265" s="54">
        <v>20240125</v>
      </c>
      <c r="P1265" t="s">
        <v>126</v>
      </c>
    </row>
    <row r="1266" spans="1:814" s="93" customFormat="1" hidden="1" x14ac:dyDescent="0.25">
      <c r="A1266"/>
      <c r="B1266" s="5">
        <v>45524</v>
      </c>
      <c r="C1266" t="s">
        <v>103</v>
      </c>
      <c r="D1266" t="s">
        <v>0</v>
      </c>
      <c r="E1266" t="s">
        <v>66</v>
      </c>
      <c r="F1266" s="4" t="s">
        <v>139</v>
      </c>
      <c r="G1266" t="s">
        <v>140</v>
      </c>
      <c r="H1266" s="4" t="s">
        <v>141</v>
      </c>
      <c r="I1266" s="4" t="s">
        <v>443</v>
      </c>
      <c r="J1266" s="8">
        <v>-15</v>
      </c>
      <c r="K1266" s="29">
        <v>51750</v>
      </c>
      <c r="L1266" s="35">
        <f>+J1266*K1266</f>
        <v>-776250</v>
      </c>
      <c r="M1266" s="102" t="s">
        <v>529</v>
      </c>
      <c r="N1266"/>
      <c r="O1266" s="54">
        <v>20240125</v>
      </c>
      <c r="P1266" t="s">
        <v>126</v>
      </c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/>
      <c r="BC1266"/>
      <c r="BD1266"/>
      <c r="BE1266"/>
      <c r="BF1266"/>
      <c r="BG1266"/>
      <c r="BH1266"/>
      <c r="BI1266"/>
      <c r="BJ1266"/>
      <c r="BK1266"/>
      <c r="BL1266"/>
      <c r="BM1266"/>
      <c r="BN1266"/>
      <c r="BO1266"/>
      <c r="BP1266"/>
      <c r="BQ1266"/>
      <c r="BR1266"/>
      <c r="BS1266"/>
      <c r="BT1266"/>
      <c r="BU1266"/>
      <c r="BV1266"/>
      <c r="BW1266"/>
      <c r="BX1266"/>
      <c r="BY1266"/>
      <c r="BZ1266"/>
      <c r="CA1266"/>
      <c r="CB1266"/>
      <c r="CC1266"/>
      <c r="CD1266"/>
      <c r="CE1266"/>
      <c r="CF1266"/>
      <c r="CG1266"/>
      <c r="CH1266"/>
      <c r="CI1266"/>
      <c r="CJ1266"/>
      <c r="CK1266"/>
      <c r="CL1266"/>
      <c r="CM1266"/>
      <c r="CN1266"/>
      <c r="CO1266"/>
      <c r="CP1266"/>
      <c r="CQ1266"/>
      <c r="CR1266"/>
      <c r="CS1266"/>
      <c r="CT1266"/>
      <c r="CU1266"/>
      <c r="CV1266"/>
      <c r="CW1266"/>
      <c r="CX1266"/>
      <c r="CY1266"/>
      <c r="CZ1266"/>
      <c r="DA1266"/>
      <c r="DB1266"/>
      <c r="DC1266"/>
      <c r="DD1266"/>
      <c r="DE1266"/>
      <c r="DF1266"/>
      <c r="DG1266"/>
      <c r="DH1266"/>
      <c r="DI1266"/>
      <c r="DJ1266"/>
      <c r="DK1266"/>
      <c r="DL1266"/>
      <c r="DM1266"/>
      <c r="DN1266"/>
      <c r="DO1266"/>
      <c r="DP1266"/>
      <c r="DQ1266"/>
      <c r="DR1266"/>
      <c r="DS1266"/>
      <c r="DT1266"/>
      <c r="DU1266"/>
      <c r="DV1266"/>
      <c r="DW1266"/>
      <c r="DX1266"/>
      <c r="DY1266"/>
      <c r="DZ1266"/>
      <c r="EA1266"/>
      <c r="EB1266"/>
      <c r="EC1266"/>
      <c r="ED1266"/>
      <c r="EE1266"/>
      <c r="EF1266"/>
      <c r="EG1266"/>
      <c r="EH1266"/>
      <c r="EI1266"/>
      <c r="EJ1266"/>
      <c r="EK1266"/>
      <c r="EL1266"/>
      <c r="EM1266"/>
      <c r="EN1266"/>
      <c r="EO1266"/>
      <c r="EP1266"/>
      <c r="EQ1266"/>
      <c r="ER1266"/>
      <c r="ES1266"/>
      <c r="ET1266"/>
      <c r="EU1266"/>
      <c r="EV1266"/>
      <c r="EW1266"/>
      <c r="EX1266"/>
      <c r="EY1266"/>
      <c r="EZ1266"/>
      <c r="FA1266"/>
      <c r="FB1266"/>
      <c r="FC1266"/>
      <c r="FD1266"/>
      <c r="FE1266"/>
      <c r="FF1266"/>
      <c r="FG1266"/>
      <c r="FH1266"/>
      <c r="FI1266"/>
      <c r="FJ1266"/>
      <c r="FK1266"/>
      <c r="FL1266"/>
      <c r="FM1266"/>
      <c r="FN1266"/>
      <c r="FO1266"/>
      <c r="FP1266"/>
      <c r="FQ1266"/>
      <c r="FR1266"/>
      <c r="FS1266"/>
      <c r="FT1266"/>
      <c r="FU1266"/>
      <c r="FV1266"/>
      <c r="FW1266"/>
      <c r="FX1266"/>
      <c r="FY1266"/>
      <c r="FZ1266"/>
      <c r="GA1266"/>
      <c r="GB1266"/>
      <c r="GC1266"/>
      <c r="GD1266"/>
      <c r="GE1266"/>
      <c r="GF1266"/>
      <c r="GG1266"/>
      <c r="GH1266"/>
      <c r="GI1266"/>
      <c r="GJ1266"/>
      <c r="GK1266"/>
      <c r="GL1266"/>
      <c r="GM1266"/>
      <c r="GN1266"/>
      <c r="GO1266"/>
      <c r="GP1266"/>
      <c r="GQ1266"/>
      <c r="GR1266"/>
      <c r="GS1266"/>
      <c r="GT1266"/>
      <c r="GU1266"/>
      <c r="GV1266"/>
      <c r="GW1266"/>
      <c r="GX1266"/>
      <c r="GY1266"/>
      <c r="GZ1266"/>
      <c r="HA1266"/>
      <c r="HB1266"/>
      <c r="HC1266"/>
      <c r="HD1266"/>
      <c r="HE1266"/>
      <c r="HF1266"/>
      <c r="HG1266"/>
      <c r="HH1266"/>
      <c r="HI1266"/>
      <c r="HJ1266"/>
      <c r="HK1266"/>
      <c r="HL1266"/>
      <c r="HM1266"/>
      <c r="HN1266"/>
      <c r="HO1266"/>
      <c r="HP1266"/>
      <c r="HQ1266"/>
      <c r="HR1266"/>
      <c r="HS1266"/>
      <c r="HT1266"/>
      <c r="HU1266"/>
      <c r="HV1266"/>
      <c r="HW1266"/>
      <c r="HX1266"/>
      <c r="HY1266"/>
      <c r="HZ1266"/>
      <c r="IA1266"/>
      <c r="IB1266"/>
      <c r="IC1266"/>
      <c r="ID1266"/>
      <c r="IE1266"/>
      <c r="IF1266"/>
      <c r="IG1266"/>
      <c r="IH1266"/>
      <c r="II1266"/>
      <c r="IJ1266"/>
      <c r="IK1266"/>
      <c r="IL1266"/>
      <c r="IM1266"/>
      <c r="IN1266"/>
      <c r="IO1266"/>
      <c r="IP1266"/>
      <c r="IQ1266"/>
      <c r="IR1266"/>
      <c r="IS1266"/>
      <c r="IT1266"/>
      <c r="IU1266"/>
      <c r="IV1266"/>
      <c r="IW1266"/>
      <c r="IX1266"/>
      <c r="IY1266"/>
      <c r="IZ1266"/>
      <c r="JA1266"/>
      <c r="JB1266"/>
      <c r="JC1266"/>
      <c r="JD1266"/>
      <c r="JE1266"/>
      <c r="JF1266"/>
      <c r="JG1266"/>
      <c r="JH1266"/>
      <c r="JI1266"/>
      <c r="JJ1266"/>
      <c r="JK1266"/>
      <c r="JL1266"/>
      <c r="JM1266"/>
      <c r="JN1266"/>
      <c r="JO1266"/>
      <c r="JP1266"/>
      <c r="JQ1266"/>
      <c r="JR1266"/>
      <c r="JS1266"/>
      <c r="JT1266"/>
      <c r="JU1266"/>
      <c r="JV1266"/>
      <c r="JW1266"/>
      <c r="JX1266"/>
      <c r="JY1266"/>
      <c r="JZ1266"/>
      <c r="KA1266"/>
      <c r="KB1266"/>
      <c r="KC1266"/>
      <c r="KD1266"/>
      <c r="KE1266"/>
      <c r="KF1266"/>
      <c r="KG1266"/>
      <c r="KH1266"/>
      <c r="KI1266"/>
      <c r="KJ1266"/>
      <c r="KK1266"/>
      <c r="KL1266"/>
      <c r="KM1266"/>
      <c r="KN1266"/>
      <c r="KO1266"/>
      <c r="KP1266"/>
      <c r="KQ1266"/>
      <c r="KR1266"/>
      <c r="KS1266"/>
      <c r="KT1266"/>
      <c r="KU1266"/>
      <c r="KV1266"/>
      <c r="KW1266"/>
      <c r="KX1266"/>
      <c r="KY1266"/>
      <c r="KZ1266"/>
      <c r="LA1266"/>
      <c r="LB1266"/>
      <c r="LC1266"/>
      <c r="LD1266"/>
      <c r="LE1266"/>
      <c r="LF1266"/>
      <c r="LG1266"/>
      <c r="LH1266"/>
      <c r="LI1266"/>
      <c r="LJ1266"/>
      <c r="LK1266"/>
      <c r="LL1266"/>
      <c r="LM1266"/>
      <c r="LN1266"/>
      <c r="LO1266"/>
      <c r="LP1266"/>
      <c r="LQ1266"/>
      <c r="LR1266"/>
      <c r="LS1266"/>
      <c r="LT1266"/>
      <c r="LU1266"/>
      <c r="LV1266"/>
      <c r="LW1266"/>
      <c r="LX1266"/>
      <c r="LY1266"/>
      <c r="LZ1266"/>
      <c r="MA1266"/>
      <c r="MB1266"/>
      <c r="MC1266"/>
      <c r="MD1266"/>
      <c r="ME1266"/>
      <c r="MF1266"/>
      <c r="MG1266"/>
      <c r="MH1266"/>
      <c r="MI1266"/>
      <c r="MJ1266"/>
      <c r="MK1266"/>
      <c r="ML1266"/>
      <c r="MM1266"/>
      <c r="MN1266"/>
      <c r="MO1266"/>
      <c r="MP1266"/>
      <c r="MQ1266"/>
      <c r="MR1266"/>
      <c r="MS1266"/>
      <c r="MT1266"/>
      <c r="MU1266"/>
      <c r="MV1266"/>
      <c r="MW1266"/>
      <c r="MX1266"/>
      <c r="MY1266"/>
      <c r="MZ1266"/>
      <c r="NA1266"/>
      <c r="NB1266"/>
      <c r="NC1266"/>
      <c r="ND1266"/>
      <c r="NE1266"/>
      <c r="NF1266"/>
      <c r="NG1266"/>
      <c r="NH1266"/>
      <c r="NI1266"/>
      <c r="NJ1266"/>
      <c r="NK1266"/>
      <c r="NL1266"/>
      <c r="NM1266"/>
      <c r="NN1266"/>
      <c r="NO1266"/>
      <c r="NP1266"/>
      <c r="NQ1266"/>
      <c r="NR1266"/>
      <c r="NS1266"/>
      <c r="NT1266"/>
      <c r="NU1266"/>
      <c r="NV1266"/>
      <c r="NW1266"/>
      <c r="NX1266"/>
      <c r="NY1266"/>
      <c r="NZ1266"/>
      <c r="OA1266"/>
      <c r="OB1266"/>
      <c r="OC1266"/>
      <c r="OD1266"/>
      <c r="OE1266"/>
      <c r="OF1266"/>
      <c r="OG1266"/>
      <c r="OH1266"/>
      <c r="OI1266"/>
      <c r="OJ1266"/>
      <c r="OK1266"/>
      <c r="OL1266"/>
      <c r="OM1266"/>
      <c r="ON1266"/>
      <c r="OO1266"/>
      <c r="OP1266"/>
      <c r="OQ1266"/>
      <c r="OR1266"/>
      <c r="OS1266"/>
      <c r="OT1266"/>
      <c r="OU1266"/>
      <c r="OV1266"/>
      <c r="OW1266"/>
      <c r="OX1266"/>
      <c r="OY1266"/>
      <c r="OZ1266"/>
      <c r="PA1266"/>
      <c r="PB1266"/>
      <c r="PC1266"/>
      <c r="PD1266"/>
      <c r="PE1266"/>
      <c r="PF1266"/>
      <c r="PG1266"/>
      <c r="PH1266"/>
      <c r="PI1266"/>
      <c r="PJ1266"/>
      <c r="PK1266"/>
      <c r="PL1266"/>
      <c r="PM1266"/>
      <c r="PN1266"/>
      <c r="PO1266"/>
      <c r="PP1266"/>
      <c r="PQ1266"/>
      <c r="PR1266"/>
      <c r="PS1266"/>
      <c r="PT1266"/>
      <c r="PU1266"/>
      <c r="PV1266"/>
      <c r="PW1266"/>
      <c r="PX1266"/>
      <c r="PY1266"/>
      <c r="PZ1266"/>
      <c r="QA1266"/>
      <c r="QB1266"/>
      <c r="QC1266"/>
      <c r="QD1266"/>
      <c r="QE1266"/>
      <c r="QF1266"/>
      <c r="QG1266"/>
      <c r="QH1266"/>
      <c r="QI1266"/>
      <c r="QJ1266"/>
      <c r="QK1266"/>
      <c r="QL1266"/>
      <c r="QM1266"/>
      <c r="QN1266"/>
      <c r="QO1266"/>
      <c r="QP1266"/>
      <c r="QQ1266"/>
      <c r="QR1266"/>
      <c r="QS1266"/>
      <c r="QT1266"/>
      <c r="QU1266"/>
      <c r="QV1266"/>
      <c r="QW1266"/>
      <c r="QX1266"/>
      <c r="QY1266"/>
      <c r="QZ1266"/>
      <c r="RA1266"/>
      <c r="RB1266"/>
      <c r="RC1266"/>
      <c r="RD1266"/>
      <c r="RE1266"/>
      <c r="RF1266"/>
      <c r="RG1266"/>
      <c r="RH1266"/>
      <c r="RI1266"/>
      <c r="RJ1266"/>
      <c r="RK1266"/>
      <c r="RL1266"/>
      <c r="RM1266"/>
      <c r="RN1266"/>
      <c r="RO1266"/>
      <c r="RP1266"/>
      <c r="RQ1266"/>
      <c r="RR1266"/>
      <c r="RS1266"/>
      <c r="RT1266"/>
      <c r="RU1266"/>
      <c r="RV1266"/>
      <c r="RW1266"/>
      <c r="RX1266"/>
      <c r="RY1266"/>
      <c r="RZ1266"/>
      <c r="SA1266"/>
      <c r="SB1266"/>
      <c r="SC1266"/>
      <c r="SD1266"/>
      <c r="SE1266"/>
      <c r="SF1266"/>
      <c r="SG1266"/>
      <c r="SH1266"/>
      <c r="SI1266"/>
      <c r="SJ1266"/>
      <c r="SK1266"/>
      <c r="SL1266"/>
      <c r="SM1266"/>
      <c r="SN1266"/>
      <c r="SO1266"/>
      <c r="SP1266"/>
      <c r="SQ1266"/>
      <c r="SR1266"/>
      <c r="SS1266"/>
      <c r="ST1266"/>
      <c r="SU1266"/>
      <c r="SV1266"/>
      <c r="SW1266"/>
      <c r="SX1266"/>
      <c r="SY1266"/>
      <c r="SZ1266"/>
      <c r="TA1266"/>
      <c r="TB1266"/>
      <c r="TC1266"/>
      <c r="TD1266"/>
      <c r="TE1266"/>
      <c r="TF1266"/>
      <c r="TG1266"/>
      <c r="TH1266"/>
      <c r="TI1266"/>
      <c r="TJ1266"/>
      <c r="TK1266"/>
      <c r="TL1266"/>
      <c r="TM1266"/>
      <c r="TN1266"/>
      <c r="TO1266"/>
      <c r="TP1266"/>
      <c r="TQ1266"/>
      <c r="TR1266"/>
      <c r="TS1266"/>
      <c r="TT1266"/>
      <c r="TU1266"/>
      <c r="TV1266"/>
      <c r="TW1266"/>
      <c r="TX1266"/>
      <c r="TY1266"/>
      <c r="TZ1266"/>
      <c r="UA1266"/>
      <c r="UB1266"/>
      <c r="UC1266"/>
      <c r="UD1266"/>
      <c r="UE1266"/>
      <c r="UF1266"/>
      <c r="UG1266"/>
      <c r="UH1266"/>
      <c r="UI1266"/>
      <c r="UJ1266"/>
      <c r="UK1266"/>
      <c r="UL1266"/>
      <c r="UM1266"/>
      <c r="UN1266"/>
      <c r="UO1266"/>
      <c r="UP1266"/>
      <c r="UQ1266"/>
      <c r="UR1266"/>
      <c r="US1266"/>
      <c r="UT1266"/>
      <c r="UU1266"/>
      <c r="UV1266"/>
      <c r="UW1266"/>
      <c r="UX1266"/>
      <c r="UY1266"/>
      <c r="UZ1266"/>
      <c r="VA1266"/>
      <c r="VB1266"/>
      <c r="VC1266"/>
      <c r="VD1266"/>
      <c r="VE1266"/>
      <c r="VF1266"/>
      <c r="VG1266"/>
      <c r="VH1266"/>
      <c r="VI1266"/>
      <c r="VJ1266"/>
      <c r="VK1266"/>
      <c r="VL1266"/>
      <c r="VM1266"/>
      <c r="VN1266"/>
      <c r="VO1266"/>
      <c r="VP1266"/>
      <c r="VQ1266"/>
      <c r="VR1266"/>
      <c r="VS1266"/>
      <c r="VT1266"/>
      <c r="VU1266"/>
      <c r="VV1266"/>
      <c r="VW1266"/>
      <c r="VX1266"/>
      <c r="VY1266"/>
      <c r="VZ1266"/>
      <c r="WA1266"/>
      <c r="WB1266"/>
      <c r="WC1266"/>
      <c r="WD1266"/>
      <c r="WE1266"/>
      <c r="WF1266"/>
      <c r="WG1266"/>
      <c r="WH1266"/>
      <c r="WI1266"/>
      <c r="WJ1266"/>
      <c r="WK1266"/>
      <c r="WL1266"/>
      <c r="WM1266"/>
      <c r="WN1266"/>
      <c r="WO1266"/>
      <c r="WP1266"/>
      <c r="WQ1266"/>
      <c r="WR1266"/>
      <c r="WS1266"/>
      <c r="WT1266"/>
      <c r="WU1266"/>
      <c r="WV1266"/>
      <c r="WW1266"/>
      <c r="WX1266"/>
      <c r="WY1266"/>
      <c r="WZ1266"/>
      <c r="XA1266"/>
      <c r="XB1266"/>
      <c r="XC1266"/>
      <c r="XD1266"/>
      <c r="XE1266"/>
      <c r="XF1266"/>
      <c r="XG1266"/>
      <c r="XH1266"/>
      <c r="XI1266"/>
      <c r="XJ1266"/>
      <c r="XK1266"/>
      <c r="XL1266"/>
      <c r="XM1266"/>
      <c r="XN1266"/>
      <c r="XO1266"/>
      <c r="XP1266"/>
      <c r="XQ1266"/>
      <c r="XR1266"/>
      <c r="XS1266"/>
      <c r="XT1266"/>
      <c r="XU1266"/>
      <c r="XV1266"/>
      <c r="XW1266"/>
      <c r="XX1266"/>
      <c r="XY1266"/>
      <c r="XZ1266"/>
      <c r="YA1266"/>
      <c r="YB1266"/>
      <c r="YC1266"/>
      <c r="YD1266"/>
      <c r="YE1266"/>
      <c r="YF1266"/>
      <c r="YG1266"/>
      <c r="YH1266"/>
      <c r="YI1266"/>
      <c r="YJ1266"/>
      <c r="YK1266"/>
      <c r="YL1266"/>
      <c r="YM1266"/>
      <c r="YN1266"/>
      <c r="YO1266"/>
      <c r="YP1266"/>
      <c r="YQ1266"/>
      <c r="YR1266"/>
      <c r="YS1266"/>
      <c r="YT1266"/>
      <c r="YU1266"/>
      <c r="YV1266"/>
      <c r="YW1266"/>
      <c r="YX1266"/>
      <c r="YY1266"/>
      <c r="YZ1266"/>
      <c r="ZA1266"/>
      <c r="ZB1266"/>
      <c r="ZC1266"/>
      <c r="ZD1266"/>
      <c r="ZE1266"/>
      <c r="ZF1266"/>
      <c r="ZG1266"/>
      <c r="ZH1266"/>
      <c r="ZI1266"/>
      <c r="ZJ1266"/>
      <c r="ZK1266"/>
      <c r="ZL1266"/>
      <c r="ZM1266"/>
      <c r="ZN1266"/>
      <c r="ZO1266"/>
      <c r="ZP1266"/>
      <c r="ZQ1266"/>
      <c r="ZR1266"/>
      <c r="ZS1266"/>
      <c r="ZT1266"/>
      <c r="ZU1266"/>
      <c r="ZV1266"/>
      <c r="ZW1266"/>
      <c r="ZX1266"/>
      <c r="ZY1266"/>
      <c r="ZZ1266"/>
      <c r="AAA1266"/>
      <c r="AAB1266"/>
      <c r="AAC1266"/>
      <c r="AAD1266"/>
      <c r="AAE1266"/>
      <c r="AAF1266"/>
      <c r="AAG1266"/>
      <c r="AAH1266"/>
      <c r="AAI1266"/>
      <c r="AAJ1266"/>
      <c r="AAK1266"/>
      <c r="AAL1266"/>
      <c r="AAM1266"/>
      <c r="AAN1266"/>
      <c r="AAO1266"/>
      <c r="AAP1266"/>
      <c r="AAQ1266"/>
      <c r="AAR1266"/>
      <c r="AAS1266"/>
      <c r="AAT1266"/>
      <c r="AAU1266"/>
      <c r="AAV1266"/>
      <c r="AAW1266"/>
      <c r="AAX1266"/>
      <c r="AAY1266"/>
      <c r="AAZ1266"/>
      <c r="ABA1266"/>
      <c r="ABB1266"/>
      <c r="ABC1266"/>
      <c r="ABD1266"/>
      <c r="ABE1266"/>
      <c r="ABF1266"/>
      <c r="ABG1266"/>
      <c r="ABH1266"/>
      <c r="ABI1266"/>
      <c r="ABJ1266"/>
      <c r="ABK1266"/>
      <c r="ABL1266"/>
      <c r="ABM1266"/>
      <c r="ABN1266"/>
      <c r="ABO1266"/>
      <c r="ABP1266"/>
      <c r="ABQ1266"/>
      <c r="ABR1266"/>
      <c r="ABS1266"/>
      <c r="ABT1266"/>
      <c r="ABU1266"/>
      <c r="ABV1266"/>
      <c r="ABW1266"/>
      <c r="ABX1266"/>
      <c r="ABY1266"/>
      <c r="ABZ1266"/>
      <c r="ACA1266"/>
      <c r="ACB1266"/>
      <c r="ACC1266"/>
      <c r="ACD1266"/>
      <c r="ACE1266"/>
      <c r="ACF1266"/>
      <c r="ACG1266"/>
      <c r="ACH1266"/>
      <c r="ACI1266"/>
      <c r="ACJ1266"/>
      <c r="ACK1266"/>
      <c r="ACL1266"/>
      <c r="ACM1266"/>
      <c r="ACN1266"/>
      <c r="ACO1266"/>
      <c r="ACP1266"/>
      <c r="ACQ1266"/>
      <c r="ACR1266"/>
      <c r="ACS1266"/>
      <c r="ACT1266"/>
      <c r="ACU1266"/>
      <c r="ACV1266"/>
      <c r="ACW1266"/>
      <c r="ACX1266"/>
      <c r="ACY1266"/>
      <c r="ACZ1266"/>
      <c r="ADA1266"/>
      <c r="ADB1266"/>
      <c r="ADC1266"/>
      <c r="ADD1266"/>
      <c r="ADE1266"/>
      <c r="ADF1266"/>
      <c r="ADG1266"/>
      <c r="ADH1266"/>
      <c r="ADI1266"/>
      <c r="ADJ1266"/>
      <c r="ADK1266"/>
      <c r="ADL1266"/>
      <c r="ADM1266"/>
      <c r="ADN1266"/>
      <c r="ADO1266"/>
      <c r="ADP1266"/>
      <c r="ADQ1266"/>
      <c r="ADR1266"/>
      <c r="ADS1266"/>
      <c r="ADT1266"/>
      <c r="ADU1266"/>
      <c r="ADV1266"/>
      <c r="ADW1266"/>
      <c r="ADX1266"/>
      <c r="ADY1266"/>
      <c r="ADZ1266"/>
      <c r="AEA1266"/>
      <c r="AEB1266"/>
      <c r="AEC1266"/>
      <c r="AED1266"/>
      <c r="AEE1266"/>
      <c r="AEF1266"/>
      <c r="AEG1266"/>
      <c r="AEH1266"/>
    </row>
    <row r="1267" spans="1:814" hidden="1" x14ac:dyDescent="0.25">
      <c r="B1267" s="5">
        <v>45524</v>
      </c>
      <c r="C1267" t="s">
        <v>103</v>
      </c>
      <c r="D1267" t="s">
        <v>4</v>
      </c>
      <c r="E1267" t="s">
        <v>66</v>
      </c>
      <c r="F1267" s="4" t="s">
        <v>102</v>
      </c>
      <c r="G1267" t="s">
        <v>101</v>
      </c>
      <c r="H1267" s="4" t="s">
        <v>107</v>
      </c>
      <c r="I1267" s="4" t="s">
        <v>138</v>
      </c>
      <c r="J1267" s="8">
        <v>-6</v>
      </c>
      <c r="K1267" s="29">
        <v>102340</v>
      </c>
      <c r="L1267" s="35">
        <f t="shared" ref="L1267:L1293" si="77">+J1267*K1267</f>
        <v>-614040</v>
      </c>
      <c r="M1267" s="102" t="s">
        <v>529</v>
      </c>
      <c r="O1267" s="54">
        <v>20240125</v>
      </c>
      <c r="P1267" t="s">
        <v>126</v>
      </c>
    </row>
    <row r="1268" spans="1:814" hidden="1" x14ac:dyDescent="0.25">
      <c r="B1268" s="5">
        <v>45524</v>
      </c>
      <c r="C1268" t="s">
        <v>103</v>
      </c>
      <c r="D1268" t="s">
        <v>4</v>
      </c>
      <c r="E1268" t="s">
        <v>66</v>
      </c>
      <c r="F1268" s="4" t="s">
        <v>274</v>
      </c>
      <c r="G1268" t="s">
        <v>273</v>
      </c>
      <c r="H1268" s="4" t="s">
        <v>271</v>
      </c>
      <c r="I1268" s="4" t="s">
        <v>138</v>
      </c>
      <c r="J1268" s="8">
        <v>-2</v>
      </c>
      <c r="K1268" s="29">
        <v>145000</v>
      </c>
      <c r="L1268" s="35">
        <f t="shared" si="77"/>
        <v>-290000</v>
      </c>
      <c r="M1268" s="102" t="s">
        <v>529</v>
      </c>
      <c r="O1268" s="54">
        <v>20240125</v>
      </c>
      <c r="P1268" t="s">
        <v>126</v>
      </c>
    </row>
    <row r="1269" spans="1:814" hidden="1" x14ac:dyDescent="0.25">
      <c r="B1269" s="5">
        <v>45524</v>
      </c>
      <c r="C1269" t="s">
        <v>103</v>
      </c>
      <c r="D1269" t="s">
        <v>4</v>
      </c>
      <c r="E1269" t="s">
        <v>66</v>
      </c>
      <c r="F1269" s="4" t="s">
        <v>276</v>
      </c>
      <c r="G1269" t="s">
        <v>275</v>
      </c>
      <c r="H1269" s="4" t="s">
        <v>148</v>
      </c>
      <c r="I1269" s="4" t="s">
        <v>138</v>
      </c>
      <c r="J1269" s="8">
        <v>-2</v>
      </c>
      <c r="K1269" s="29">
        <v>83600</v>
      </c>
      <c r="L1269" s="35">
        <f t="shared" si="77"/>
        <v>-167200</v>
      </c>
      <c r="M1269" s="102" t="s">
        <v>529</v>
      </c>
      <c r="O1269" s="54">
        <v>20240125</v>
      </c>
      <c r="P1269" t="s">
        <v>126</v>
      </c>
    </row>
    <row r="1270" spans="1:814" hidden="1" x14ac:dyDescent="0.25">
      <c r="A1270" s="93"/>
      <c r="B1270" s="92">
        <v>45524</v>
      </c>
      <c r="C1270" s="93" t="s">
        <v>63</v>
      </c>
      <c r="D1270" s="93" t="s">
        <v>0</v>
      </c>
      <c r="E1270" s="93" t="s">
        <v>14</v>
      </c>
      <c r="F1270" s="94" t="s">
        <v>42</v>
      </c>
      <c r="G1270" s="93" t="s">
        <v>43</v>
      </c>
      <c r="H1270" s="94" t="s">
        <v>44</v>
      </c>
      <c r="I1270" s="145" t="s">
        <v>565</v>
      </c>
      <c r="J1270" s="95">
        <v>100</v>
      </c>
      <c r="K1270" s="97">
        <v>14.569553805774278</v>
      </c>
      <c r="L1270" s="96">
        <f t="shared" si="77"/>
        <v>1456.9553805774278</v>
      </c>
      <c r="M1270" s="106" t="s">
        <v>527</v>
      </c>
      <c r="N1270" s="93" t="s">
        <v>644</v>
      </c>
      <c r="O1270" s="100"/>
      <c r="P1270" s="93"/>
      <c r="Q1270" s="93"/>
      <c r="R1270" s="93"/>
      <c r="S1270" s="93"/>
      <c r="T1270" s="93"/>
      <c r="U1270" s="93"/>
      <c r="V1270" s="93"/>
      <c r="W1270" s="93"/>
      <c r="X1270" s="93"/>
      <c r="Y1270" s="93"/>
      <c r="Z1270" s="93"/>
      <c r="AA1270" s="93"/>
      <c r="AB1270" s="93"/>
      <c r="AC1270" s="93"/>
      <c r="AD1270" s="93"/>
      <c r="AE1270" s="93"/>
      <c r="AF1270" s="93"/>
      <c r="AG1270" s="93"/>
      <c r="AH1270" s="93"/>
      <c r="AI1270" s="93"/>
      <c r="AJ1270" s="93"/>
      <c r="AK1270" s="93"/>
      <c r="AL1270" s="93"/>
      <c r="AM1270" s="93"/>
      <c r="AN1270" s="93"/>
      <c r="AO1270" s="93"/>
      <c r="AP1270" s="93"/>
      <c r="AQ1270" s="93"/>
      <c r="AR1270" s="93"/>
      <c r="AS1270" s="93"/>
      <c r="AT1270" s="93"/>
      <c r="AU1270" s="93"/>
      <c r="AV1270" s="93"/>
      <c r="AW1270" s="93"/>
      <c r="AX1270" s="93"/>
      <c r="AY1270" s="93"/>
      <c r="AZ1270" s="93"/>
      <c r="BA1270" s="93"/>
      <c r="BB1270" s="93"/>
      <c r="BC1270" s="93"/>
      <c r="BD1270" s="93"/>
      <c r="BE1270" s="93"/>
      <c r="BF1270" s="93"/>
      <c r="BG1270" s="93"/>
      <c r="BH1270" s="93"/>
      <c r="BI1270" s="93"/>
      <c r="BJ1270" s="93"/>
      <c r="BK1270" s="93"/>
      <c r="BL1270" s="93"/>
      <c r="BM1270" s="93"/>
      <c r="BN1270" s="93"/>
      <c r="BO1270" s="93"/>
      <c r="BP1270" s="93"/>
      <c r="BQ1270" s="93"/>
      <c r="BR1270" s="93"/>
      <c r="BS1270" s="93"/>
      <c r="BT1270" s="93"/>
      <c r="BU1270" s="93"/>
      <c r="BV1270" s="93"/>
      <c r="BW1270" s="93"/>
      <c r="BX1270" s="93"/>
      <c r="BY1270" s="93"/>
      <c r="BZ1270" s="93"/>
      <c r="CA1270" s="93"/>
      <c r="CB1270" s="93"/>
      <c r="CC1270" s="93"/>
      <c r="CD1270" s="93"/>
      <c r="CE1270" s="93"/>
      <c r="CF1270" s="93"/>
      <c r="CG1270" s="93"/>
      <c r="CH1270" s="93"/>
      <c r="CI1270" s="93"/>
      <c r="CJ1270" s="93"/>
      <c r="CK1270" s="93"/>
      <c r="CL1270" s="93"/>
      <c r="CM1270" s="93"/>
      <c r="CN1270" s="93"/>
      <c r="CO1270" s="93"/>
      <c r="CP1270" s="93"/>
      <c r="CQ1270" s="93"/>
      <c r="CR1270" s="93"/>
      <c r="CS1270" s="93"/>
      <c r="CT1270" s="93"/>
      <c r="CU1270" s="93"/>
      <c r="CV1270" s="93"/>
      <c r="CW1270" s="93"/>
      <c r="CX1270" s="93"/>
      <c r="CY1270" s="93"/>
      <c r="CZ1270" s="93"/>
      <c r="DA1270" s="93"/>
      <c r="DB1270" s="93"/>
      <c r="DC1270" s="93"/>
      <c r="DD1270" s="93"/>
      <c r="DE1270" s="93"/>
      <c r="DF1270" s="93"/>
      <c r="DG1270" s="93"/>
      <c r="DH1270" s="93"/>
      <c r="DI1270" s="93"/>
      <c r="DJ1270" s="93"/>
      <c r="DK1270" s="93"/>
      <c r="DL1270" s="93"/>
      <c r="DM1270" s="93"/>
      <c r="DN1270" s="93"/>
      <c r="DO1270" s="93"/>
      <c r="DP1270" s="93"/>
      <c r="DQ1270" s="93"/>
      <c r="DR1270" s="93"/>
      <c r="DS1270" s="93"/>
      <c r="DT1270" s="93"/>
      <c r="DU1270" s="93"/>
      <c r="DV1270" s="93"/>
      <c r="DW1270" s="93"/>
      <c r="DX1270" s="93"/>
      <c r="DY1270" s="93"/>
      <c r="DZ1270" s="93"/>
      <c r="EA1270" s="93"/>
      <c r="EB1270" s="93"/>
      <c r="EC1270" s="93"/>
      <c r="ED1270" s="93"/>
      <c r="EE1270" s="93"/>
      <c r="EF1270" s="93"/>
      <c r="EG1270" s="93"/>
      <c r="EH1270" s="93"/>
      <c r="EI1270" s="93"/>
      <c r="EJ1270" s="93"/>
      <c r="EK1270" s="93"/>
      <c r="EL1270" s="93"/>
      <c r="EM1270" s="93"/>
      <c r="EN1270" s="93"/>
      <c r="EO1270" s="93"/>
      <c r="EP1270" s="93"/>
      <c r="EQ1270" s="93"/>
      <c r="ER1270" s="93"/>
      <c r="ES1270" s="93"/>
      <c r="ET1270" s="93"/>
      <c r="EU1270" s="93"/>
      <c r="EV1270" s="93"/>
      <c r="EW1270" s="93"/>
      <c r="EX1270" s="93"/>
      <c r="EY1270" s="93"/>
      <c r="EZ1270" s="93"/>
      <c r="FA1270" s="93"/>
      <c r="FB1270" s="93"/>
      <c r="FC1270" s="93"/>
      <c r="FD1270" s="93"/>
      <c r="FE1270" s="93"/>
      <c r="FF1270" s="93"/>
      <c r="FG1270" s="93"/>
      <c r="FH1270" s="93"/>
      <c r="FI1270" s="93"/>
      <c r="FJ1270" s="93"/>
      <c r="FK1270" s="93"/>
      <c r="FL1270" s="93"/>
      <c r="FM1270" s="93"/>
      <c r="FN1270" s="93"/>
      <c r="FO1270" s="93"/>
      <c r="FP1270" s="93"/>
      <c r="FQ1270" s="93"/>
      <c r="FR1270" s="93"/>
      <c r="FS1270" s="93"/>
      <c r="FT1270" s="93"/>
      <c r="FU1270" s="93"/>
      <c r="FV1270" s="93"/>
      <c r="FW1270" s="93"/>
      <c r="FX1270" s="93"/>
      <c r="FY1270" s="93"/>
      <c r="FZ1270" s="93"/>
      <c r="GA1270" s="93"/>
      <c r="GB1270" s="93"/>
      <c r="GC1270" s="93"/>
      <c r="GD1270" s="93"/>
      <c r="GE1270" s="93"/>
      <c r="GF1270" s="93"/>
      <c r="GG1270" s="93"/>
      <c r="GH1270" s="93"/>
      <c r="GI1270" s="93"/>
      <c r="GJ1270" s="93"/>
      <c r="GK1270" s="93"/>
      <c r="GL1270" s="93"/>
      <c r="GM1270" s="93"/>
      <c r="GN1270" s="93"/>
      <c r="GO1270" s="93"/>
      <c r="GP1270" s="93"/>
      <c r="GQ1270" s="93"/>
      <c r="GR1270" s="93"/>
      <c r="GS1270" s="93"/>
      <c r="GT1270" s="93"/>
      <c r="GU1270" s="93"/>
      <c r="GV1270" s="93"/>
      <c r="GW1270" s="93"/>
      <c r="GX1270" s="93"/>
      <c r="GY1270" s="93"/>
      <c r="GZ1270" s="93"/>
      <c r="HA1270" s="93"/>
      <c r="HB1270" s="93"/>
      <c r="HC1270" s="93"/>
      <c r="HD1270" s="93"/>
      <c r="HE1270" s="93"/>
      <c r="HF1270" s="93"/>
      <c r="HG1270" s="93"/>
      <c r="HH1270" s="93"/>
      <c r="HI1270" s="93"/>
      <c r="HJ1270" s="93"/>
      <c r="HK1270" s="93"/>
      <c r="HL1270" s="93"/>
      <c r="HM1270" s="93"/>
      <c r="HN1270" s="93"/>
      <c r="HO1270" s="93"/>
      <c r="HP1270" s="93"/>
      <c r="HQ1270" s="93"/>
      <c r="HR1270" s="93"/>
      <c r="HS1270" s="93"/>
      <c r="HT1270" s="93"/>
      <c r="HU1270" s="93"/>
      <c r="HV1270" s="93"/>
      <c r="HW1270" s="93"/>
      <c r="HX1270" s="93"/>
      <c r="HY1270" s="93"/>
      <c r="HZ1270" s="93"/>
      <c r="IA1270" s="93"/>
      <c r="IB1270" s="93"/>
      <c r="IC1270" s="93"/>
      <c r="ID1270" s="93"/>
      <c r="IE1270" s="93"/>
      <c r="IF1270" s="93"/>
      <c r="IG1270" s="93"/>
      <c r="IH1270" s="93"/>
      <c r="II1270" s="93"/>
      <c r="IJ1270" s="93"/>
      <c r="IK1270" s="93"/>
      <c r="IL1270" s="93"/>
      <c r="IM1270" s="93"/>
      <c r="IN1270" s="93"/>
      <c r="IO1270" s="93"/>
      <c r="IP1270" s="93"/>
      <c r="IQ1270" s="93"/>
      <c r="IR1270" s="93"/>
      <c r="IS1270" s="93"/>
      <c r="IT1270" s="93"/>
      <c r="IU1270" s="93"/>
      <c r="IV1270" s="93"/>
      <c r="IW1270" s="93"/>
      <c r="IX1270" s="93"/>
      <c r="IY1270" s="93"/>
      <c r="IZ1270" s="93"/>
      <c r="JA1270" s="93"/>
      <c r="JB1270" s="93"/>
      <c r="JC1270" s="93"/>
      <c r="JD1270" s="93"/>
      <c r="JE1270" s="93"/>
      <c r="JF1270" s="93"/>
      <c r="JG1270" s="93"/>
      <c r="JH1270" s="93"/>
      <c r="JI1270" s="93"/>
      <c r="JJ1270" s="93"/>
      <c r="JK1270" s="93"/>
      <c r="JL1270" s="93"/>
      <c r="JM1270" s="93"/>
      <c r="JN1270" s="93"/>
      <c r="JO1270" s="93"/>
      <c r="JP1270" s="93"/>
      <c r="JQ1270" s="93"/>
      <c r="JR1270" s="93"/>
      <c r="JS1270" s="93"/>
      <c r="JT1270" s="93"/>
      <c r="JU1270" s="93"/>
      <c r="JV1270" s="93"/>
      <c r="JW1270" s="93"/>
      <c r="JX1270" s="93"/>
      <c r="JY1270" s="93"/>
      <c r="JZ1270" s="93"/>
      <c r="KA1270" s="93"/>
      <c r="KB1270" s="93"/>
      <c r="KC1270" s="93"/>
      <c r="KD1270" s="93"/>
      <c r="KE1270" s="93"/>
      <c r="KF1270" s="93"/>
      <c r="KG1270" s="93"/>
      <c r="KH1270" s="93"/>
      <c r="KI1270" s="93"/>
      <c r="KJ1270" s="93"/>
      <c r="KK1270" s="93"/>
      <c r="KL1270" s="93"/>
      <c r="KM1270" s="93"/>
      <c r="KN1270" s="93"/>
      <c r="KO1270" s="93"/>
      <c r="KP1270" s="93"/>
      <c r="KQ1270" s="93"/>
      <c r="KR1270" s="93"/>
      <c r="KS1270" s="93"/>
      <c r="KT1270" s="93"/>
      <c r="KU1270" s="93"/>
      <c r="KV1270" s="93"/>
      <c r="KW1270" s="93"/>
      <c r="KX1270" s="93"/>
      <c r="KY1270" s="93"/>
      <c r="KZ1270" s="93"/>
      <c r="LA1270" s="93"/>
      <c r="LB1270" s="93"/>
      <c r="LC1270" s="93"/>
      <c r="LD1270" s="93"/>
      <c r="LE1270" s="93"/>
      <c r="LF1270" s="93"/>
      <c r="LG1270" s="93"/>
      <c r="LH1270" s="93"/>
      <c r="LI1270" s="93"/>
      <c r="LJ1270" s="93"/>
      <c r="LK1270" s="93"/>
      <c r="LL1270" s="93"/>
      <c r="LM1270" s="93"/>
      <c r="LN1270" s="93"/>
      <c r="LO1270" s="93"/>
      <c r="LP1270" s="93"/>
      <c r="LQ1270" s="93"/>
      <c r="LR1270" s="93"/>
      <c r="LS1270" s="93"/>
      <c r="LT1270" s="93"/>
      <c r="LU1270" s="93"/>
      <c r="LV1270" s="93"/>
      <c r="LW1270" s="93"/>
      <c r="LX1270" s="93"/>
      <c r="LY1270" s="93"/>
      <c r="LZ1270" s="93"/>
      <c r="MA1270" s="93"/>
      <c r="MB1270" s="93"/>
      <c r="MC1270" s="93"/>
      <c r="MD1270" s="93"/>
      <c r="ME1270" s="93"/>
      <c r="MF1270" s="93"/>
      <c r="MG1270" s="93"/>
      <c r="MH1270" s="93"/>
      <c r="MI1270" s="93"/>
      <c r="MJ1270" s="93"/>
      <c r="MK1270" s="93"/>
      <c r="ML1270" s="93"/>
      <c r="MM1270" s="93"/>
      <c r="MN1270" s="93"/>
      <c r="MO1270" s="93"/>
      <c r="MP1270" s="93"/>
      <c r="MQ1270" s="93"/>
      <c r="MR1270" s="93"/>
      <c r="MS1270" s="93"/>
      <c r="MT1270" s="93"/>
      <c r="MU1270" s="93"/>
      <c r="MV1270" s="93"/>
      <c r="MW1270" s="93"/>
      <c r="MX1270" s="93"/>
      <c r="MY1270" s="93"/>
      <c r="MZ1270" s="93"/>
      <c r="NA1270" s="93"/>
      <c r="NB1270" s="93"/>
      <c r="NC1270" s="93"/>
      <c r="ND1270" s="93"/>
      <c r="NE1270" s="93"/>
      <c r="NF1270" s="93"/>
      <c r="NG1270" s="93"/>
      <c r="NH1270" s="93"/>
      <c r="NI1270" s="93"/>
      <c r="NJ1270" s="93"/>
      <c r="NK1270" s="93"/>
      <c r="NL1270" s="93"/>
      <c r="NM1270" s="93"/>
      <c r="NN1270" s="93"/>
      <c r="NO1270" s="93"/>
      <c r="NP1270" s="93"/>
      <c r="NQ1270" s="93"/>
      <c r="NR1270" s="93"/>
      <c r="NS1270" s="93"/>
      <c r="NT1270" s="93"/>
      <c r="NU1270" s="93"/>
      <c r="NV1270" s="93"/>
      <c r="NW1270" s="93"/>
      <c r="NX1270" s="93"/>
      <c r="NY1270" s="93"/>
      <c r="NZ1270" s="93"/>
      <c r="OA1270" s="93"/>
      <c r="OB1270" s="93"/>
      <c r="OC1270" s="93"/>
      <c r="OD1270" s="93"/>
      <c r="OE1270" s="93"/>
      <c r="OF1270" s="93"/>
      <c r="OG1270" s="93"/>
      <c r="OH1270" s="93"/>
      <c r="OI1270" s="93"/>
      <c r="OJ1270" s="93"/>
      <c r="OK1270" s="93"/>
      <c r="OL1270" s="93"/>
      <c r="OM1270" s="93"/>
      <c r="ON1270" s="93"/>
      <c r="OO1270" s="93"/>
      <c r="OP1270" s="93"/>
      <c r="OQ1270" s="93"/>
      <c r="OR1270" s="93"/>
      <c r="OS1270" s="93"/>
      <c r="OT1270" s="93"/>
      <c r="OU1270" s="93"/>
      <c r="OV1270" s="93"/>
      <c r="OW1270" s="93"/>
      <c r="OX1270" s="93"/>
      <c r="OY1270" s="93"/>
      <c r="OZ1270" s="93"/>
      <c r="PA1270" s="93"/>
      <c r="PB1270" s="93"/>
      <c r="PC1270" s="93"/>
      <c r="PD1270" s="93"/>
      <c r="PE1270" s="93"/>
      <c r="PF1270" s="93"/>
      <c r="PG1270" s="93"/>
      <c r="PH1270" s="93"/>
      <c r="PI1270" s="93"/>
      <c r="PJ1270" s="93"/>
      <c r="PK1270" s="93"/>
      <c r="PL1270" s="93"/>
      <c r="PM1270" s="93"/>
      <c r="PN1270" s="93"/>
      <c r="PO1270" s="93"/>
      <c r="PP1270" s="93"/>
      <c r="PQ1270" s="93"/>
      <c r="PR1270" s="93"/>
      <c r="PS1270" s="93"/>
      <c r="PT1270" s="93"/>
      <c r="PU1270" s="93"/>
      <c r="PV1270" s="93"/>
      <c r="PW1270" s="93"/>
      <c r="PX1270" s="93"/>
      <c r="PY1270" s="93"/>
      <c r="PZ1270" s="93"/>
      <c r="QA1270" s="93"/>
      <c r="QB1270" s="93"/>
      <c r="QC1270" s="93"/>
      <c r="QD1270" s="93"/>
      <c r="QE1270" s="93"/>
      <c r="QF1270" s="93"/>
      <c r="QG1270" s="93"/>
      <c r="QH1270" s="93"/>
      <c r="QI1270" s="93"/>
      <c r="QJ1270" s="93"/>
      <c r="QK1270" s="93"/>
      <c r="QL1270" s="93"/>
      <c r="QM1270" s="93"/>
      <c r="QN1270" s="93"/>
      <c r="QO1270" s="93"/>
      <c r="QP1270" s="93"/>
      <c r="QQ1270" s="93"/>
      <c r="QR1270" s="93"/>
      <c r="QS1270" s="93"/>
      <c r="QT1270" s="93"/>
      <c r="QU1270" s="93"/>
      <c r="QV1270" s="93"/>
      <c r="QW1270" s="93"/>
      <c r="QX1270" s="93"/>
      <c r="QY1270" s="93"/>
      <c r="QZ1270" s="93"/>
      <c r="RA1270" s="93"/>
      <c r="RB1270" s="93"/>
      <c r="RC1270" s="93"/>
      <c r="RD1270" s="93"/>
      <c r="RE1270" s="93"/>
      <c r="RF1270" s="93"/>
      <c r="RG1270" s="93"/>
      <c r="RH1270" s="93"/>
      <c r="RI1270" s="93"/>
      <c r="RJ1270" s="93"/>
      <c r="RK1270" s="93"/>
      <c r="RL1270" s="93"/>
      <c r="RM1270" s="93"/>
      <c r="RN1270" s="93"/>
      <c r="RO1270" s="93"/>
      <c r="RP1270" s="93"/>
      <c r="RQ1270" s="93"/>
      <c r="RR1270" s="93"/>
      <c r="RS1270" s="93"/>
      <c r="RT1270" s="93"/>
      <c r="RU1270" s="93"/>
      <c r="RV1270" s="93"/>
      <c r="RW1270" s="93"/>
      <c r="RX1270" s="93"/>
      <c r="RY1270" s="93"/>
      <c r="RZ1270" s="93"/>
      <c r="SA1270" s="93"/>
      <c r="SB1270" s="93"/>
      <c r="SC1270" s="93"/>
      <c r="SD1270" s="93"/>
      <c r="SE1270" s="93"/>
      <c r="SF1270" s="93"/>
      <c r="SG1270" s="93"/>
      <c r="SH1270" s="93"/>
      <c r="SI1270" s="93"/>
      <c r="SJ1270" s="93"/>
      <c r="SK1270" s="93"/>
      <c r="SL1270" s="93"/>
      <c r="SM1270" s="93"/>
      <c r="SN1270" s="93"/>
      <c r="SO1270" s="93"/>
      <c r="SP1270" s="93"/>
      <c r="SQ1270" s="93"/>
      <c r="SR1270" s="93"/>
      <c r="SS1270" s="93"/>
      <c r="ST1270" s="93"/>
      <c r="SU1270" s="93"/>
      <c r="SV1270" s="93"/>
      <c r="SW1270" s="93"/>
      <c r="SX1270" s="93"/>
      <c r="SY1270" s="93"/>
      <c r="SZ1270" s="93"/>
      <c r="TA1270" s="93"/>
      <c r="TB1270" s="93"/>
      <c r="TC1270" s="93"/>
      <c r="TD1270" s="93"/>
      <c r="TE1270" s="93"/>
      <c r="TF1270" s="93"/>
      <c r="TG1270" s="93"/>
      <c r="TH1270" s="93"/>
      <c r="TI1270" s="93"/>
      <c r="TJ1270" s="93"/>
      <c r="TK1270" s="93"/>
      <c r="TL1270" s="93"/>
      <c r="TM1270" s="93"/>
      <c r="TN1270" s="93"/>
      <c r="TO1270" s="93"/>
      <c r="TP1270" s="93"/>
      <c r="TQ1270" s="93"/>
      <c r="TR1270" s="93"/>
      <c r="TS1270" s="93"/>
      <c r="TT1270" s="93"/>
      <c r="TU1270" s="93"/>
      <c r="TV1270" s="93"/>
      <c r="TW1270" s="93"/>
      <c r="TX1270" s="93"/>
      <c r="TY1270" s="93"/>
      <c r="TZ1270" s="93"/>
      <c r="UA1270" s="93"/>
      <c r="UB1270" s="93"/>
      <c r="UC1270" s="93"/>
      <c r="UD1270" s="93"/>
      <c r="UE1270" s="93"/>
      <c r="UF1270" s="93"/>
      <c r="UG1270" s="93"/>
      <c r="UH1270" s="93"/>
      <c r="UI1270" s="93"/>
      <c r="UJ1270" s="93"/>
      <c r="UK1270" s="93"/>
      <c r="UL1270" s="93"/>
      <c r="UM1270" s="93"/>
      <c r="UN1270" s="93"/>
      <c r="UO1270" s="93"/>
      <c r="UP1270" s="93"/>
      <c r="UQ1270" s="93"/>
      <c r="UR1270" s="93"/>
      <c r="US1270" s="93"/>
      <c r="UT1270" s="93"/>
      <c r="UU1270" s="93"/>
      <c r="UV1270" s="93"/>
      <c r="UW1270" s="93"/>
      <c r="UX1270" s="93"/>
      <c r="UY1270" s="93"/>
      <c r="UZ1270" s="93"/>
      <c r="VA1270" s="93"/>
      <c r="VB1270" s="93"/>
      <c r="VC1270" s="93"/>
      <c r="VD1270" s="93"/>
      <c r="VE1270" s="93"/>
      <c r="VF1270" s="93"/>
      <c r="VG1270" s="93"/>
      <c r="VH1270" s="93"/>
      <c r="VI1270" s="93"/>
      <c r="VJ1270" s="93"/>
      <c r="VK1270" s="93"/>
      <c r="VL1270" s="93"/>
      <c r="VM1270" s="93"/>
      <c r="VN1270" s="93"/>
      <c r="VO1270" s="93"/>
      <c r="VP1270" s="93"/>
      <c r="VQ1270" s="93"/>
      <c r="VR1270" s="93"/>
      <c r="VS1270" s="93"/>
      <c r="VT1270" s="93"/>
      <c r="VU1270" s="93"/>
      <c r="VV1270" s="93"/>
      <c r="VW1270" s="93"/>
      <c r="VX1270" s="93"/>
      <c r="VY1270" s="93"/>
      <c r="VZ1270" s="93"/>
      <c r="WA1270" s="93"/>
      <c r="WB1270" s="93"/>
      <c r="WC1270" s="93"/>
      <c r="WD1270" s="93"/>
      <c r="WE1270" s="93"/>
      <c r="WF1270" s="93"/>
      <c r="WG1270" s="93"/>
      <c r="WH1270" s="93"/>
      <c r="WI1270" s="93"/>
      <c r="WJ1270" s="93"/>
      <c r="WK1270" s="93"/>
      <c r="WL1270" s="93"/>
      <c r="WM1270" s="93"/>
      <c r="WN1270" s="93"/>
      <c r="WO1270" s="93"/>
      <c r="WP1270" s="93"/>
      <c r="WQ1270" s="93"/>
      <c r="WR1270" s="93"/>
      <c r="WS1270" s="93"/>
      <c r="WT1270" s="93"/>
      <c r="WU1270" s="93"/>
      <c r="WV1270" s="93"/>
      <c r="WW1270" s="93"/>
      <c r="WX1270" s="93"/>
      <c r="WY1270" s="93"/>
      <c r="WZ1270" s="93"/>
      <c r="XA1270" s="93"/>
      <c r="XB1270" s="93"/>
      <c r="XC1270" s="93"/>
      <c r="XD1270" s="93"/>
      <c r="XE1270" s="93"/>
      <c r="XF1270" s="93"/>
      <c r="XG1270" s="93"/>
      <c r="XH1270" s="93"/>
      <c r="XI1270" s="93"/>
      <c r="XJ1270" s="93"/>
      <c r="XK1270" s="93"/>
      <c r="XL1270" s="93"/>
      <c r="XM1270" s="93"/>
      <c r="XN1270" s="93"/>
      <c r="XO1270" s="93"/>
      <c r="XP1270" s="93"/>
      <c r="XQ1270" s="93"/>
      <c r="XR1270" s="93"/>
      <c r="XS1270" s="93"/>
      <c r="XT1270" s="93"/>
      <c r="XU1270" s="93"/>
      <c r="XV1270" s="93"/>
      <c r="XW1270" s="93"/>
      <c r="XX1270" s="93"/>
      <c r="XY1270" s="93"/>
      <c r="XZ1270" s="93"/>
      <c r="YA1270" s="93"/>
      <c r="YB1270" s="93"/>
      <c r="YC1270" s="93"/>
      <c r="YD1270" s="93"/>
      <c r="YE1270" s="93"/>
      <c r="YF1270" s="93"/>
      <c r="YG1270" s="93"/>
      <c r="YH1270" s="93"/>
      <c r="YI1270" s="93"/>
      <c r="YJ1270" s="93"/>
      <c r="YK1270" s="93"/>
      <c r="YL1270" s="93"/>
      <c r="YM1270" s="93"/>
      <c r="YN1270" s="93"/>
      <c r="YO1270" s="93"/>
      <c r="YP1270" s="93"/>
      <c r="YQ1270" s="93"/>
      <c r="YR1270" s="93"/>
      <c r="YS1270" s="93"/>
      <c r="YT1270" s="93"/>
      <c r="YU1270" s="93"/>
      <c r="YV1270" s="93"/>
      <c r="YW1270" s="93"/>
      <c r="YX1270" s="93"/>
      <c r="YY1270" s="93"/>
      <c r="YZ1270" s="93"/>
      <c r="ZA1270" s="93"/>
      <c r="ZB1270" s="93"/>
      <c r="ZC1270" s="93"/>
      <c r="ZD1270" s="93"/>
      <c r="ZE1270" s="93"/>
      <c r="ZF1270" s="93"/>
      <c r="ZG1270" s="93"/>
      <c r="ZH1270" s="93"/>
      <c r="ZI1270" s="93"/>
      <c r="ZJ1270" s="93"/>
      <c r="ZK1270" s="93"/>
      <c r="ZL1270" s="93"/>
      <c r="ZM1270" s="93"/>
      <c r="ZN1270" s="93"/>
      <c r="ZO1270" s="93"/>
      <c r="ZP1270" s="93"/>
      <c r="ZQ1270" s="93"/>
      <c r="ZR1270" s="93"/>
      <c r="ZS1270" s="93"/>
      <c r="ZT1270" s="93"/>
      <c r="ZU1270" s="93"/>
      <c r="ZV1270" s="93"/>
      <c r="ZW1270" s="93"/>
      <c r="ZX1270" s="93"/>
      <c r="ZY1270" s="93"/>
      <c r="ZZ1270" s="93"/>
      <c r="AAA1270" s="93"/>
      <c r="AAB1270" s="93"/>
      <c r="AAC1270" s="93"/>
      <c r="AAD1270" s="93"/>
      <c r="AAE1270" s="93"/>
      <c r="AAF1270" s="93"/>
      <c r="AAG1270" s="93"/>
      <c r="AAH1270" s="93"/>
      <c r="AAI1270" s="93"/>
      <c r="AAJ1270" s="93"/>
      <c r="AAK1270" s="93"/>
      <c r="AAL1270" s="93"/>
      <c r="AAM1270" s="93"/>
      <c r="AAN1270" s="93"/>
      <c r="AAO1270" s="93"/>
      <c r="AAP1270" s="93"/>
      <c r="AAQ1270" s="93"/>
      <c r="AAR1270" s="93"/>
      <c r="AAS1270" s="93"/>
      <c r="AAT1270" s="93"/>
      <c r="AAU1270" s="93"/>
      <c r="AAV1270" s="93"/>
      <c r="AAW1270" s="93"/>
      <c r="AAX1270" s="93"/>
      <c r="AAY1270" s="93"/>
      <c r="AAZ1270" s="93"/>
      <c r="ABA1270" s="93"/>
      <c r="ABB1270" s="93"/>
      <c r="ABC1270" s="93"/>
      <c r="ABD1270" s="93"/>
      <c r="ABE1270" s="93"/>
      <c r="ABF1270" s="93"/>
      <c r="ABG1270" s="93"/>
      <c r="ABH1270" s="93"/>
      <c r="ABI1270" s="93"/>
      <c r="ABJ1270" s="93"/>
      <c r="ABK1270" s="93"/>
      <c r="ABL1270" s="93"/>
      <c r="ABM1270" s="93"/>
      <c r="ABN1270" s="93"/>
      <c r="ABO1270" s="93"/>
      <c r="ABP1270" s="93"/>
      <c r="ABQ1270" s="93"/>
      <c r="ABR1270" s="93"/>
      <c r="ABS1270" s="93"/>
      <c r="ABT1270" s="93"/>
      <c r="ABU1270" s="93"/>
      <c r="ABV1270" s="93"/>
      <c r="ABW1270" s="93"/>
      <c r="ABX1270" s="93"/>
      <c r="ABY1270" s="93"/>
      <c r="ABZ1270" s="93"/>
      <c r="ACA1270" s="93"/>
      <c r="ACB1270" s="93"/>
      <c r="ACC1270" s="93"/>
      <c r="ACD1270" s="93"/>
      <c r="ACE1270" s="93"/>
      <c r="ACF1270" s="93"/>
      <c r="ACG1270" s="93"/>
      <c r="ACH1270" s="93"/>
      <c r="ACI1270" s="93"/>
      <c r="ACJ1270" s="93"/>
      <c r="ACK1270" s="93"/>
      <c r="ACL1270" s="93"/>
      <c r="ACM1270" s="93"/>
      <c r="ACN1270" s="93"/>
      <c r="ACO1270" s="93"/>
      <c r="ACP1270" s="93"/>
      <c r="ACQ1270" s="93"/>
      <c r="ACR1270" s="93"/>
      <c r="ACS1270" s="93"/>
      <c r="ACT1270" s="93"/>
      <c r="ACU1270" s="93"/>
      <c r="ACV1270" s="93"/>
      <c r="ACW1270" s="93"/>
      <c r="ACX1270" s="93"/>
      <c r="ACY1270" s="93"/>
      <c r="ACZ1270" s="93"/>
      <c r="ADA1270" s="93"/>
      <c r="ADB1270" s="93"/>
      <c r="ADC1270" s="93"/>
      <c r="ADD1270" s="93"/>
      <c r="ADE1270" s="93"/>
      <c r="ADF1270" s="93"/>
      <c r="ADG1270" s="93"/>
      <c r="ADH1270" s="93"/>
      <c r="ADI1270" s="93"/>
      <c r="ADJ1270" s="93"/>
      <c r="ADK1270" s="93"/>
      <c r="ADL1270" s="93"/>
      <c r="ADM1270" s="93"/>
      <c r="ADN1270" s="93"/>
      <c r="ADO1270" s="93"/>
      <c r="ADP1270" s="93"/>
      <c r="ADQ1270" s="93"/>
      <c r="ADR1270" s="93"/>
      <c r="ADS1270" s="93"/>
      <c r="ADT1270" s="93"/>
      <c r="ADU1270" s="93"/>
      <c r="ADV1270" s="93"/>
      <c r="ADW1270" s="93"/>
      <c r="ADX1270" s="93"/>
      <c r="ADY1270" s="93"/>
      <c r="ADZ1270" s="93"/>
      <c r="AEA1270" s="93"/>
      <c r="AEB1270" s="93"/>
      <c r="AEC1270" s="93"/>
      <c r="AED1270" s="93"/>
      <c r="AEE1270" s="93"/>
      <c r="AEF1270" s="93"/>
      <c r="AEG1270" s="93"/>
      <c r="AEH1270" s="93"/>
    </row>
    <row r="1271" spans="1:814" s="133" customFormat="1" hidden="1" x14ac:dyDescent="0.25">
      <c r="B1271" s="134">
        <v>45524</v>
      </c>
      <c r="C1271" s="133" t="s">
        <v>63</v>
      </c>
      <c r="D1271" s="133" t="s">
        <v>0</v>
      </c>
      <c r="E1271" s="133" t="s">
        <v>14</v>
      </c>
      <c r="F1271" s="135" t="s">
        <v>25</v>
      </c>
      <c r="G1271" s="133" t="s">
        <v>26</v>
      </c>
      <c r="H1271" s="135" t="s">
        <v>27</v>
      </c>
      <c r="I1271" s="135"/>
      <c r="J1271" s="136">
        <v>30</v>
      </c>
      <c r="K1271" s="137">
        <v>14.569553805774278</v>
      </c>
      <c r="L1271" s="138">
        <f t="shared" si="77"/>
        <v>437.08661417322833</v>
      </c>
      <c r="M1271" s="139" t="s">
        <v>527</v>
      </c>
      <c r="N1271" s="133" t="s">
        <v>644</v>
      </c>
      <c r="O1271" s="140"/>
    </row>
    <row r="1272" spans="1:814" s="93" customFormat="1" hidden="1" x14ac:dyDescent="0.25">
      <c r="B1272" s="92">
        <v>45524</v>
      </c>
      <c r="C1272" s="93" t="s">
        <v>63</v>
      </c>
      <c r="D1272" s="93" t="s">
        <v>0</v>
      </c>
      <c r="E1272" s="93" t="s">
        <v>14</v>
      </c>
      <c r="F1272" s="94" t="s">
        <v>35</v>
      </c>
      <c r="G1272" s="93" t="s">
        <v>36</v>
      </c>
      <c r="H1272" s="94" t="s">
        <v>37</v>
      </c>
      <c r="I1272" s="94" t="s">
        <v>563</v>
      </c>
      <c r="J1272" s="95">
        <v>20</v>
      </c>
      <c r="K1272" s="97">
        <v>14.569553805774278</v>
      </c>
      <c r="L1272" s="96">
        <f t="shared" si="77"/>
        <v>291.39107611548559</v>
      </c>
      <c r="M1272" s="106" t="s">
        <v>527</v>
      </c>
      <c r="N1272" s="93" t="s">
        <v>644</v>
      </c>
      <c r="O1272" s="100"/>
    </row>
    <row r="1273" spans="1:814" s="93" customFormat="1" hidden="1" x14ac:dyDescent="0.25">
      <c r="A1273"/>
      <c r="B1273" s="5">
        <v>45524</v>
      </c>
      <c r="C1273" t="s">
        <v>120</v>
      </c>
      <c r="D1273" t="s">
        <v>0</v>
      </c>
      <c r="E1273" t="s">
        <v>66</v>
      </c>
      <c r="F1273" s="4" t="s">
        <v>139</v>
      </c>
      <c r="G1273" t="s">
        <v>140</v>
      </c>
      <c r="H1273" s="4" t="s">
        <v>141</v>
      </c>
      <c r="I1273" s="4"/>
      <c r="J1273" s="8">
        <v>-2</v>
      </c>
      <c r="K1273" s="29">
        <v>51750</v>
      </c>
      <c r="L1273" s="35">
        <f t="shared" si="77"/>
        <v>-103500</v>
      </c>
      <c r="M1273" s="102" t="s">
        <v>529</v>
      </c>
      <c r="N1273"/>
      <c r="O1273" s="54"/>
      <c r="P1273"/>
      <c r="Q1273" t="s">
        <v>553</v>
      </c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  <c r="BI1273"/>
      <c r="BJ1273"/>
      <c r="BK1273"/>
      <c r="BL1273"/>
      <c r="BM1273"/>
      <c r="BN1273"/>
      <c r="BO1273"/>
      <c r="BP1273"/>
      <c r="BQ1273"/>
      <c r="BR1273"/>
      <c r="BS1273"/>
      <c r="BT1273"/>
      <c r="BU1273"/>
      <c r="BV1273"/>
      <c r="BW1273"/>
      <c r="BX1273"/>
      <c r="BY1273"/>
      <c r="BZ1273"/>
      <c r="CA1273"/>
      <c r="CB1273"/>
      <c r="CC1273"/>
      <c r="CD1273"/>
      <c r="CE1273"/>
      <c r="CF1273"/>
      <c r="CG1273"/>
      <c r="CH1273"/>
      <c r="CI1273"/>
      <c r="CJ1273"/>
      <c r="CK1273"/>
      <c r="CL1273"/>
      <c r="CM1273"/>
      <c r="CN1273"/>
      <c r="CO1273"/>
      <c r="CP1273"/>
      <c r="CQ1273"/>
      <c r="CR1273"/>
      <c r="CS1273"/>
      <c r="CT1273"/>
      <c r="CU1273"/>
      <c r="CV1273"/>
      <c r="CW1273"/>
      <c r="CX1273"/>
      <c r="CY1273"/>
      <c r="CZ1273"/>
      <c r="DA1273"/>
      <c r="DB1273"/>
      <c r="DC1273"/>
      <c r="DD1273"/>
      <c r="DE1273"/>
      <c r="DF1273"/>
      <c r="DG1273"/>
      <c r="DH1273"/>
      <c r="DI1273"/>
      <c r="DJ1273"/>
      <c r="DK1273"/>
      <c r="DL1273"/>
      <c r="DM1273"/>
      <c r="DN1273"/>
      <c r="DO1273"/>
      <c r="DP1273"/>
      <c r="DQ1273"/>
      <c r="DR1273"/>
      <c r="DS1273"/>
      <c r="DT1273"/>
      <c r="DU1273"/>
      <c r="DV1273"/>
      <c r="DW1273"/>
      <c r="DX1273"/>
      <c r="DY1273"/>
      <c r="DZ1273"/>
      <c r="EA1273"/>
      <c r="EB1273"/>
      <c r="EC1273"/>
      <c r="ED1273"/>
      <c r="EE1273"/>
      <c r="EF1273"/>
      <c r="EG1273"/>
      <c r="EH1273"/>
      <c r="EI1273"/>
      <c r="EJ1273"/>
      <c r="EK1273"/>
      <c r="EL1273"/>
      <c r="EM1273"/>
      <c r="EN1273"/>
      <c r="EO1273"/>
      <c r="EP1273"/>
      <c r="EQ1273"/>
      <c r="ER1273"/>
      <c r="ES1273"/>
      <c r="ET1273"/>
      <c r="EU1273"/>
      <c r="EV1273"/>
      <c r="EW1273"/>
      <c r="EX1273"/>
      <c r="EY1273"/>
      <c r="EZ1273"/>
      <c r="FA1273"/>
      <c r="FB1273"/>
      <c r="FC1273"/>
      <c r="FD1273"/>
      <c r="FE1273"/>
      <c r="FF1273"/>
      <c r="FG1273"/>
      <c r="FH1273"/>
      <c r="FI1273"/>
      <c r="FJ1273"/>
      <c r="FK1273"/>
      <c r="FL1273"/>
      <c r="FM1273"/>
      <c r="FN1273"/>
      <c r="FO1273"/>
      <c r="FP1273"/>
      <c r="FQ1273"/>
      <c r="FR1273"/>
      <c r="FS1273"/>
      <c r="FT1273"/>
      <c r="FU1273"/>
      <c r="FV1273"/>
      <c r="FW1273"/>
      <c r="FX1273"/>
      <c r="FY1273"/>
      <c r="FZ1273"/>
      <c r="GA1273"/>
      <c r="GB1273"/>
      <c r="GC1273"/>
      <c r="GD1273"/>
      <c r="GE1273"/>
      <c r="GF1273"/>
      <c r="GG1273"/>
      <c r="GH1273"/>
      <c r="GI1273"/>
      <c r="GJ1273"/>
      <c r="GK1273"/>
      <c r="GL1273"/>
      <c r="GM1273"/>
      <c r="GN1273"/>
      <c r="GO1273"/>
      <c r="GP1273"/>
      <c r="GQ1273"/>
      <c r="GR1273"/>
      <c r="GS1273"/>
      <c r="GT1273"/>
      <c r="GU1273"/>
      <c r="GV1273"/>
      <c r="GW1273"/>
      <c r="GX1273"/>
      <c r="GY1273"/>
      <c r="GZ1273"/>
      <c r="HA1273"/>
      <c r="HB1273"/>
      <c r="HC1273"/>
      <c r="HD1273"/>
      <c r="HE1273"/>
      <c r="HF1273"/>
      <c r="HG1273"/>
      <c r="HH1273"/>
      <c r="HI1273"/>
      <c r="HJ1273"/>
      <c r="HK1273"/>
      <c r="HL1273"/>
      <c r="HM1273"/>
      <c r="HN1273"/>
      <c r="HO1273"/>
      <c r="HP1273"/>
      <c r="HQ1273"/>
      <c r="HR1273"/>
      <c r="HS1273"/>
      <c r="HT1273"/>
      <c r="HU1273"/>
      <c r="HV1273"/>
      <c r="HW1273"/>
      <c r="HX1273"/>
      <c r="HY1273"/>
      <c r="HZ1273"/>
      <c r="IA1273"/>
      <c r="IB1273"/>
      <c r="IC1273"/>
      <c r="ID1273"/>
      <c r="IE1273"/>
      <c r="IF1273"/>
      <c r="IG1273"/>
      <c r="IH1273"/>
      <c r="II1273"/>
      <c r="IJ1273"/>
      <c r="IK1273"/>
      <c r="IL1273"/>
      <c r="IM1273"/>
      <c r="IN1273"/>
      <c r="IO1273"/>
      <c r="IP1273"/>
      <c r="IQ1273"/>
      <c r="IR1273"/>
      <c r="IS1273"/>
      <c r="IT1273"/>
      <c r="IU1273"/>
      <c r="IV1273"/>
      <c r="IW1273"/>
      <c r="IX1273"/>
      <c r="IY1273"/>
      <c r="IZ1273"/>
      <c r="JA1273"/>
      <c r="JB1273"/>
      <c r="JC1273"/>
      <c r="JD1273"/>
      <c r="JE1273"/>
      <c r="JF1273"/>
      <c r="JG1273"/>
      <c r="JH1273"/>
      <c r="JI1273"/>
      <c r="JJ1273"/>
      <c r="JK1273"/>
      <c r="JL1273"/>
      <c r="JM1273"/>
      <c r="JN1273"/>
      <c r="JO1273"/>
      <c r="JP1273"/>
      <c r="JQ1273"/>
      <c r="JR1273"/>
      <c r="JS1273"/>
      <c r="JT1273"/>
      <c r="JU1273"/>
      <c r="JV1273"/>
      <c r="JW1273"/>
      <c r="JX1273"/>
      <c r="JY1273"/>
      <c r="JZ1273"/>
      <c r="KA1273"/>
      <c r="KB1273"/>
      <c r="KC1273"/>
      <c r="KD1273"/>
      <c r="KE1273"/>
      <c r="KF1273"/>
      <c r="KG1273"/>
      <c r="KH1273"/>
      <c r="KI1273"/>
      <c r="KJ1273"/>
      <c r="KK1273"/>
      <c r="KL1273"/>
      <c r="KM1273"/>
      <c r="KN1273"/>
      <c r="KO1273"/>
      <c r="KP1273"/>
      <c r="KQ1273"/>
      <c r="KR1273"/>
      <c r="KS1273"/>
      <c r="KT1273"/>
      <c r="KU1273"/>
      <c r="KV1273"/>
      <c r="KW1273"/>
      <c r="KX1273"/>
      <c r="KY1273"/>
      <c r="KZ1273"/>
      <c r="LA1273"/>
      <c r="LB1273"/>
      <c r="LC1273"/>
      <c r="LD1273"/>
      <c r="LE1273"/>
      <c r="LF1273"/>
      <c r="LG1273"/>
      <c r="LH1273"/>
      <c r="LI1273"/>
      <c r="LJ1273"/>
      <c r="LK1273"/>
      <c r="LL1273"/>
      <c r="LM1273"/>
      <c r="LN1273"/>
      <c r="LO1273"/>
      <c r="LP1273"/>
      <c r="LQ1273"/>
      <c r="LR1273"/>
      <c r="LS1273"/>
      <c r="LT1273"/>
      <c r="LU1273"/>
      <c r="LV1273"/>
      <c r="LW1273"/>
      <c r="LX1273"/>
      <c r="LY1273"/>
      <c r="LZ1273"/>
      <c r="MA1273"/>
      <c r="MB1273"/>
      <c r="MC1273"/>
      <c r="MD1273"/>
      <c r="ME1273"/>
      <c r="MF1273"/>
      <c r="MG1273"/>
      <c r="MH1273"/>
      <c r="MI1273"/>
      <c r="MJ1273"/>
      <c r="MK1273"/>
      <c r="ML1273"/>
      <c r="MM1273"/>
      <c r="MN1273"/>
      <c r="MO1273"/>
      <c r="MP1273"/>
      <c r="MQ1273"/>
      <c r="MR1273"/>
      <c r="MS1273"/>
      <c r="MT1273"/>
      <c r="MU1273"/>
      <c r="MV1273"/>
      <c r="MW1273"/>
      <c r="MX1273"/>
      <c r="MY1273"/>
      <c r="MZ1273"/>
      <c r="NA1273"/>
      <c r="NB1273"/>
      <c r="NC1273"/>
      <c r="ND1273"/>
      <c r="NE1273"/>
      <c r="NF1273"/>
      <c r="NG1273"/>
      <c r="NH1273"/>
      <c r="NI1273"/>
      <c r="NJ1273"/>
      <c r="NK1273"/>
      <c r="NL1273"/>
      <c r="NM1273"/>
      <c r="NN1273"/>
      <c r="NO1273"/>
      <c r="NP1273"/>
      <c r="NQ1273"/>
      <c r="NR1273"/>
      <c r="NS1273"/>
      <c r="NT1273"/>
      <c r="NU1273"/>
      <c r="NV1273"/>
      <c r="NW1273"/>
      <c r="NX1273"/>
      <c r="NY1273"/>
      <c r="NZ1273"/>
      <c r="OA1273"/>
      <c r="OB1273"/>
      <c r="OC1273"/>
      <c r="OD1273"/>
      <c r="OE1273"/>
      <c r="OF1273"/>
      <c r="OG1273"/>
      <c r="OH1273"/>
      <c r="OI1273"/>
      <c r="OJ1273"/>
      <c r="OK1273"/>
      <c r="OL1273"/>
      <c r="OM1273"/>
      <c r="ON1273"/>
      <c r="OO1273"/>
      <c r="OP1273"/>
      <c r="OQ1273"/>
      <c r="OR1273"/>
      <c r="OS1273"/>
      <c r="OT1273"/>
      <c r="OU1273"/>
      <c r="OV1273"/>
      <c r="OW1273"/>
      <c r="OX1273"/>
      <c r="OY1273"/>
      <c r="OZ1273"/>
      <c r="PA1273"/>
      <c r="PB1273"/>
      <c r="PC1273"/>
      <c r="PD1273"/>
      <c r="PE1273"/>
      <c r="PF1273"/>
      <c r="PG1273"/>
      <c r="PH1273"/>
      <c r="PI1273"/>
      <c r="PJ1273"/>
      <c r="PK1273"/>
      <c r="PL1273"/>
      <c r="PM1273"/>
      <c r="PN1273"/>
      <c r="PO1273"/>
      <c r="PP1273"/>
      <c r="PQ1273"/>
      <c r="PR1273"/>
      <c r="PS1273"/>
      <c r="PT1273"/>
      <c r="PU1273"/>
      <c r="PV1273"/>
      <c r="PW1273"/>
      <c r="PX1273"/>
      <c r="PY1273"/>
      <c r="PZ1273"/>
      <c r="QA1273"/>
      <c r="QB1273"/>
      <c r="QC1273"/>
      <c r="QD1273"/>
      <c r="QE1273"/>
      <c r="QF1273"/>
      <c r="QG1273"/>
      <c r="QH1273"/>
      <c r="QI1273"/>
      <c r="QJ1273"/>
      <c r="QK1273"/>
      <c r="QL1273"/>
      <c r="QM1273"/>
      <c r="QN1273"/>
      <c r="QO1273"/>
      <c r="QP1273"/>
      <c r="QQ1273"/>
      <c r="QR1273"/>
      <c r="QS1273"/>
      <c r="QT1273"/>
      <c r="QU1273"/>
      <c r="QV1273"/>
      <c r="QW1273"/>
      <c r="QX1273"/>
      <c r="QY1273"/>
      <c r="QZ1273"/>
      <c r="RA1273"/>
      <c r="RB1273"/>
      <c r="RC1273"/>
      <c r="RD1273"/>
      <c r="RE1273"/>
      <c r="RF1273"/>
      <c r="RG1273"/>
      <c r="RH1273"/>
      <c r="RI1273"/>
      <c r="RJ1273"/>
      <c r="RK1273"/>
      <c r="RL1273"/>
      <c r="RM1273"/>
      <c r="RN1273"/>
      <c r="RO1273"/>
      <c r="RP1273"/>
      <c r="RQ1273"/>
      <c r="RR1273"/>
      <c r="RS1273"/>
      <c r="RT1273"/>
      <c r="RU1273"/>
      <c r="RV1273"/>
      <c r="RW1273"/>
      <c r="RX1273"/>
      <c r="RY1273"/>
      <c r="RZ1273"/>
      <c r="SA1273"/>
      <c r="SB1273"/>
      <c r="SC1273"/>
      <c r="SD1273"/>
      <c r="SE1273"/>
      <c r="SF1273"/>
      <c r="SG1273"/>
      <c r="SH1273"/>
      <c r="SI1273"/>
      <c r="SJ1273"/>
      <c r="SK1273"/>
      <c r="SL1273"/>
      <c r="SM1273"/>
      <c r="SN1273"/>
      <c r="SO1273"/>
      <c r="SP1273"/>
      <c r="SQ1273"/>
      <c r="SR1273"/>
      <c r="SS1273"/>
      <c r="ST1273"/>
      <c r="SU1273"/>
      <c r="SV1273"/>
      <c r="SW1273"/>
      <c r="SX1273"/>
      <c r="SY1273"/>
      <c r="SZ1273"/>
      <c r="TA1273"/>
      <c r="TB1273"/>
      <c r="TC1273"/>
      <c r="TD1273"/>
      <c r="TE1273"/>
      <c r="TF1273"/>
      <c r="TG1273"/>
      <c r="TH1273"/>
      <c r="TI1273"/>
      <c r="TJ1273"/>
      <c r="TK1273"/>
      <c r="TL1273"/>
      <c r="TM1273"/>
      <c r="TN1273"/>
      <c r="TO1273"/>
      <c r="TP1273"/>
      <c r="TQ1273"/>
      <c r="TR1273"/>
      <c r="TS1273"/>
      <c r="TT1273"/>
      <c r="TU1273"/>
      <c r="TV1273"/>
      <c r="TW1273"/>
      <c r="TX1273"/>
      <c r="TY1273"/>
      <c r="TZ1273"/>
      <c r="UA1273"/>
      <c r="UB1273"/>
      <c r="UC1273"/>
      <c r="UD1273"/>
      <c r="UE1273"/>
      <c r="UF1273"/>
      <c r="UG1273"/>
      <c r="UH1273"/>
      <c r="UI1273"/>
      <c r="UJ1273"/>
      <c r="UK1273"/>
      <c r="UL1273"/>
      <c r="UM1273"/>
      <c r="UN1273"/>
      <c r="UO1273"/>
      <c r="UP1273"/>
      <c r="UQ1273"/>
      <c r="UR1273"/>
      <c r="US1273"/>
      <c r="UT1273"/>
      <c r="UU1273"/>
      <c r="UV1273"/>
      <c r="UW1273"/>
      <c r="UX1273"/>
      <c r="UY1273"/>
      <c r="UZ1273"/>
      <c r="VA1273"/>
      <c r="VB1273"/>
      <c r="VC1273"/>
      <c r="VD1273"/>
      <c r="VE1273"/>
      <c r="VF1273"/>
      <c r="VG1273"/>
      <c r="VH1273"/>
      <c r="VI1273"/>
      <c r="VJ1273"/>
      <c r="VK1273"/>
      <c r="VL1273"/>
      <c r="VM1273"/>
      <c r="VN1273"/>
      <c r="VO1273"/>
      <c r="VP1273"/>
      <c r="VQ1273"/>
      <c r="VR1273"/>
      <c r="VS1273"/>
      <c r="VT1273"/>
      <c r="VU1273"/>
      <c r="VV1273"/>
      <c r="VW1273"/>
      <c r="VX1273"/>
      <c r="VY1273"/>
      <c r="VZ1273"/>
      <c r="WA1273"/>
      <c r="WB1273"/>
      <c r="WC1273"/>
      <c r="WD1273"/>
      <c r="WE1273"/>
      <c r="WF1273"/>
      <c r="WG1273"/>
      <c r="WH1273"/>
      <c r="WI1273"/>
      <c r="WJ1273"/>
      <c r="WK1273"/>
      <c r="WL1273"/>
      <c r="WM1273"/>
      <c r="WN1273"/>
      <c r="WO1273"/>
      <c r="WP1273"/>
      <c r="WQ1273"/>
      <c r="WR1273"/>
      <c r="WS1273"/>
      <c r="WT1273"/>
      <c r="WU1273"/>
      <c r="WV1273"/>
      <c r="WW1273"/>
      <c r="WX1273"/>
      <c r="WY1273"/>
      <c r="WZ1273"/>
      <c r="XA1273"/>
      <c r="XB1273"/>
      <c r="XC1273"/>
      <c r="XD1273"/>
      <c r="XE1273"/>
      <c r="XF1273"/>
      <c r="XG1273"/>
      <c r="XH1273"/>
      <c r="XI1273"/>
      <c r="XJ1273"/>
      <c r="XK1273"/>
      <c r="XL1273"/>
      <c r="XM1273"/>
      <c r="XN1273"/>
      <c r="XO1273"/>
      <c r="XP1273"/>
      <c r="XQ1273"/>
      <c r="XR1273"/>
      <c r="XS1273"/>
      <c r="XT1273"/>
      <c r="XU1273"/>
      <c r="XV1273"/>
      <c r="XW1273"/>
      <c r="XX1273"/>
      <c r="XY1273"/>
      <c r="XZ1273"/>
      <c r="YA1273"/>
      <c r="YB1273"/>
      <c r="YC1273"/>
      <c r="YD1273"/>
      <c r="YE1273"/>
      <c r="YF1273"/>
      <c r="YG1273"/>
      <c r="YH1273"/>
      <c r="YI1273"/>
      <c r="YJ1273"/>
      <c r="YK1273"/>
      <c r="YL1273"/>
      <c r="YM1273"/>
      <c r="YN1273"/>
      <c r="YO1273"/>
      <c r="YP1273"/>
      <c r="YQ1273"/>
      <c r="YR1273"/>
      <c r="YS1273"/>
      <c r="YT1273"/>
      <c r="YU1273"/>
      <c r="YV1273"/>
      <c r="YW1273"/>
      <c r="YX1273"/>
      <c r="YY1273"/>
      <c r="YZ1273"/>
      <c r="ZA1273"/>
      <c r="ZB1273"/>
      <c r="ZC1273"/>
      <c r="ZD1273"/>
      <c r="ZE1273"/>
      <c r="ZF1273"/>
      <c r="ZG1273"/>
      <c r="ZH1273"/>
      <c r="ZI1273"/>
      <c r="ZJ1273"/>
      <c r="ZK1273"/>
      <c r="ZL1273"/>
      <c r="ZM1273"/>
      <c r="ZN1273"/>
      <c r="ZO1273"/>
      <c r="ZP1273"/>
      <c r="ZQ1273"/>
      <c r="ZR1273"/>
      <c r="ZS1273"/>
      <c r="ZT1273"/>
      <c r="ZU1273"/>
      <c r="ZV1273"/>
      <c r="ZW1273"/>
      <c r="ZX1273"/>
      <c r="ZY1273"/>
      <c r="ZZ1273"/>
      <c r="AAA1273"/>
      <c r="AAB1273"/>
      <c r="AAC1273"/>
      <c r="AAD1273"/>
      <c r="AAE1273"/>
      <c r="AAF1273"/>
      <c r="AAG1273"/>
      <c r="AAH1273"/>
      <c r="AAI1273"/>
      <c r="AAJ1273"/>
      <c r="AAK1273"/>
      <c r="AAL1273"/>
      <c r="AAM1273"/>
      <c r="AAN1273"/>
      <c r="AAO1273"/>
      <c r="AAP1273"/>
      <c r="AAQ1273"/>
      <c r="AAR1273"/>
      <c r="AAS1273"/>
      <c r="AAT1273"/>
      <c r="AAU1273"/>
      <c r="AAV1273"/>
      <c r="AAW1273"/>
      <c r="AAX1273"/>
      <c r="AAY1273"/>
      <c r="AAZ1273"/>
      <c r="ABA1273"/>
      <c r="ABB1273"/>
      <c r="ABC1273"/>
      <c r="ABD1273"/>
      <c r="ABE1273"/>
      <c r="ABF1273"/>
      <c r="ABG1273"/>
      <c r="ABH1273"/>
      <c r="ABI1273"/>
      <c r="ABJ1273"/>
      <c r="ABK1273"/>
      <c r="ABL1273"/>
      <c r="ABM1273"/>
      <c r="ABN1273"/>
      <c r="ABO1273"/>
      <c r="ABP1273"/>
      <c r="ABQ1273"/>
      <c r="ABR1273"/>
      <c r="ABS1273"/>
      <c r="ABT1273"/>
      <c r="ABU1273"/>
      <c r="ABV1273"/>
      <c r="ABW1273"/>
      <c r="ABX1273"/>
      <c r="ABY1273"/>
      <c r="ABZ1273"/>
      <c r="ACA1273"/>
      <c r="ACB1273"/>
      <c r="ACC1273"/>
      <c r="ACD1273"/>
      <c r="ACE1273"/>
      <c r="ACF1273"/>
      <c r="ACG1273"/>
      <c r="ACH1273"/>
      <c r="ACI1273"/>
      <c r="ACJ1273"/>
      <c r="ACK1273"/>
      <c r="ACL1273"/>
      <c r="ACM1273"/>
      <c r="ACN1273"/>
      <c r="ACO1273"/>
      <c r="ACP1273"/>
      <c r="ACQ1273"/>
      <c r="ACR1273"/>
      <c r="ACS1273"/>
      <c r="ACT1273"/>
      <c r="ACU1273"/>
      <c r="ACV1273"/>
      <c r="ACW1273"/>
      <c r="ACX1273"/>
      <c r="ACY1273"/>
      <c r="ACZ1273"/>
      <c r="ADA1273"/>
      <c r="ADB1273"/>
      <c r="ADC1273"/>
      <c r="ADD1273"/>
      <c r="ADE1273"/>
      <c r="ADF1273"/>
      <c r="ADG1273"/>
      <c r="ADH1273"/>
      <c r="ADI1273"/>
      <c r="ADJ1273"/>
      <c r="ADK1273"/>
      <c r="ADL1273"/>
      <c r="ADM1273"/>
      <c r="ADN1273"/>
      <c r="ADO1273"/>
      <c r="ADP1273"/>
      <c r="ADQ1273"/>
      <c r="ADR1273"/>
      <c r="ADS1273"/>
      <c r="ADT1273"/>
      <c r="ADU1273"/>
      <c r="ADV1273"/>
      <c r="ADW1273"/>
      <c r="ADX1273"/>
      <c r="ADY1273"/>
      <c r="ADZ1273"/>
      <c r="AEA1273"/>
      <c r="AEB1273"/>
      <c r="AEC1273"/>
      <c r="AED1273"/>
      <c r="AEE1273"/>
      <c r="AEF1273"/>
      <c r="AEG1273"/>
      <c r="AEH1273"/>
    </row>
    <row r="1274" spans="1:814" s="93" customFormat="1" hidden="1" x14ac:dyDescent="0.25">
      <c r="B1274" s="92">
        <v>45524</v>
      </c>
      <c r="C1274" s="93" t="s">
        <v>63</v>
      </c>
      <c r="D1274" s="93" t="s">
        <v>0</v>
      </c>
      <c r="E1274" s="93" t="s">
        <v>14</v>
      </c>
      <c r="F1274" s="94" t="s">
        <v>54</v>
      </c>
      <c r="G1274" s="93" t="s">
        <v>55</v>
      </c>
      <c r="H1274" s="94" t="s">
        <v>56</v>
      </c>
      <c r="I1274" s="94" t="s">
        <v>566</v>
      </c>
      <c r="J1274" s="95">
        <v>50</v>
      </c>
      <c r="K1274" s="97">
        <v>18.73228346456693</v>
      </c>
      <c r="L1274" s="96">
        <f t="shared" si="77"/>
        <v>936.61417322834643</v>
      </c>
      <c r="M1274" s="106" t="s">
        <v>527</v>
      </c>
      <c r="N1274" s="93" t="s">
        <v>644</v>
      </c>
      <c r="O1274" s="100"/>
      <c r="JP1274" s="93" t="s">
        <v>506</v>
      </c>
    </row>
    <row r="1275" spans="1:814" s="93" customFormat="1" hidden="1" x14ac:dyDescent="0.25">
      <c r="B1275" s="92">
        <v>45524</v>
      </c>
      <c r="C1275" s="93" t="s">
        <v>63</v>
      </c>
      <c r="D1275" s="93" t="s">
        <v>4</v>
      </c>
      <c r="E1275" s="93" t="s">
        <v>14</v>
      </c>
      <c r="F1275" s="94">
        <v>3318235</v>
      </c>
      <c r="G1275" s="93" t="s">
        <v>209</v>
      </c>
      <c r="H1275" s="94" t="s">
        <v>107</v>
      </c>
      <c r="I1275" s="94" t="s">
        <v>138</v>
      </c>
      <c r="J1275" s="95">
        <v>10</v>
      </c>
      <c r="K1275" s="97">
        <v>31.220472440944881</v>
      </c>
      <c r="L1275" s="96">
        <f t="shared" si="77"/>
        <v>312.20472440944883</v>
      </c>
      <c r="M1275" s="106" t="s">
        <v>527</v>
      </c>
      <c r="N1275" s="93" t="s">
        <v>644</v>
      </c>
      <c r="O1275" s="100"/>
    </row>
    <row r="1276" spans="1:814" s="93" customFormat="1" hidden="1" x14ac:dyDescent="0.25">
      <c r="B1276" s="92">
        <v>45524</v>
      </c>
      <c r="C1276" s="93" t="s">
        <v>63</v>
      </c>
      <c r="D1276" s="93" t="s">
        <v>4</v>
      </c>
      <c r="E1276" s="93" t="s">
        <v>14</v>
      </c>
      <c r="F1276" s="94">
        <v>3308050</v>
      </c>
      <c r="G1276" s="93" t="s">
        <v>137</v>
      </c>
      <c r="H1276" s="94" t="s">
        <v>137</v>
      </c>
      <c r="I1276" s="94" t="s">
        <v>138</v>
      </c>
      <c r="J1276" s="95">
        <v>3</v>
      </c>
      <c r="K1276" s="97">
        <v>104.06824146981627</v>
      </c>
      <c r="L1276" s="96">
        <f t="shared" si="77"/>
        <v>312.20472440944883</v>
      </c>
      <c r="M1276" s="106" t="s">
        <v>527</v>
      </c>
      <c r="N1276" s="93" t="s">
        <v>644</v>
      </c>
      <c r="O1276" s="100"/>
    </row>
    <row r="1277" spans="1:814" s="133" customFormat="1" hidden="1" x14ac:dyDescent="0.25">
      <c r="B1277" s="134">
        <v>45524</v>
      </c>
      <c r="C1277" s="133" t="s">
        <v>63</v>
      </c>
      <c r="D1277" s="133" t="s">
        <v>0</v>
      </c>
      <c r="E1277" s="133" t="s">
        <v>14</v>
      </c>
      <c r="F1277" s="135" t="s">
        <v>25</v>
      </c>
      <c r="G1277" s="133" t="s">
        <v>26</v>
      </c>
      <c r="H1277" s="135" t="s">
        <v>27</v>
      </c>
      <c r="I1277" s="135" t="s">
        <v>562</v>
      </c>
      <c r="J1277" s="136">
        <v>30</v>
      </c>
      <c r="K1277" s="137">
        <v>14.569553805774278</v>
      </c>
      <c r="L1277" s="138">
        <f t="shared" si="77"/>
        <v>437.08661417322833</v>
      </c>
      <c r="M1277" s="139" t="s">
        <v>527</v>
      </c>
      <c r="N1277" s="133" t="s">
        <v>645</v>
      </c>
      <c r="O1277" s="140"/>
    </row>
    <row r="1278" spans="1:814" hidden="1" x14ac:dyDescent="0.25">
      <c r="A1278" s="93"/>
      <c r="B1278" s="92">
        <v>45524</v>
      </c>
      <c r="C1278" s="93" t="s">
        <v>63</v>
      </c>
      <c r="D1278" s="93" t="s">
        <v>0</v>
      </c>
      <c r="E1278" s="93" t="s">
        <v>14</v>
      </c>
      <c r="F1278" s="94" t="s">
        <v>42</v>
      </c>
      <c r="G1278" s="93" t="s">
        <v>43</v>
      </c>
      <c r="H1278" s="94" t="s">
        <v>44</v>
      </c>
      <c r="I1278" s="94" t="s">
        <v>565</v>
      </c>
      <c r="J1278" s="95">
        <v>100</v>
      </c>
      <c r="K1278" s="97">
        <v>14.569553805774278</v>
      </c>
      <c r="L1278" s="96">
        <f t="shared" si="77"/>
        <v>1456.9553805774278</v>
      </c>
      <c r="M1278" s="106" t="s">
        <v>527</v>
      </c>
      <c r="N1278" s="93" t="s">
        <v>645</v>
      </c>
      <c r="O1278" s="100"/>
      <c r="P1278" s="93"/>
      <c r="Q1278" s="93"/>
      <c r="R1278" s="93"/>
      <c r="S1278" s="93"/>
      <c r="T1278" s="93"/>
      <c r="U1278" s="93"/>
      <c r="V1278" s="93"/>
      <c r="W1278" s="93"/>
      <c r="X1278" s="93"/>
      <c r="Y1278" s="93"/>
      <c r="Z1278" s="93"/>
      <c r="AA1278" s="93"/>
      <c r="AB1278" s="93"/>
      <c r="AC1278" s="93"/>
      <c r="AD1278" s="93"/>
      <c r="AE1278" s="93"/>
      <c r="AF1278" s="93"/>
      <c r="AG1278" s="93"/>
      <c r="AH1278" s="93"/>
      <c r="AI1278" s="93"/>
      <c r="AJ1278" s="93"/>
      <c r="AK1278" s="93"/>
      <c r="AL1278" s="93"/>
      <c r="AM1278" s="93"/>
      <c r="AN1278" s="93"/>
      <c r="AO1278" s="93"/>
      <c r="AP1278" s="93"/>
      <c r="AQ1278" s="93"/>
      <c r="AR1278" s="93"/>
      <c r="AS1278" s="93"/>
      <c r="AT1278" s="93"/>
      <c r="AU1278" s="93"/>
      <c r="AV1278" s="93"/>
      <c r="AW1278" s="93"/>
      <c r="AX1278" s="93"/>
      <c r="AY1278" s="93"/>
      <c r="AZ1278" s="93"/>
      <c r="BA1278" s="93"/>
      <c r="BB1278" s="93"/>
      <c r="BC1278" s="93"/>
      <c r="BD1278" s="93"/>
      <c r="BE1278" s="93"/>
      <c r="BF1278" s="93"/>
      <c r="BG1278" s="93"/>
      <c r="BH1278" s="93"/>
      <c r="BI1278" s="93"/>
      <c r="BJ1278" s="93"/>
      <c r="BK1278" s="93"/>
      <c r="BL1278" s="93"/>
      <c r="BM1278" s="93"/>
      <c r="BN1278" s="93"/>
      <c r="BO1278" s="93"/>
      <c r="BP1278" s="93"/>
      <c r="BQ1278" s="93"/>
      <c r="BR1278" s="93"/>
      <c r="BS1278" s="93"/>
      <c r="BT1278" s="93"/>
      <c r="BU1278" s="93"/>
      <c r="BV1278" s="93"/>
      <c r="BW1278" s="93"/>
      <c r="BX1278" s="93"/>
      <c r="BY1278" s="93"/>
      <c r="BZ1278" s="93"/>
      <c r="CA1278" s="93"/>
      <c r="CB1278" s="93"/>
      <c r="CC1278" s="93"/>
      <c r="CD1278" s="93"/>
      <c r="CE1278" s="93"/>
      <c r="CF1278" s="93"/>
      <c r="CG1278" s="93"/>
      <c r="CH1278" s="93"/>
      <c r="CI1278" s="93"/>
      <c r="CJ1278" s="93"/>
      <c r="CK1278" s="93"/>
      <c r="CL1278" s="93"/>
      <c r="CM1278" s="93"/>
      <c r="CN1278" s="93"/>
      <c r="CO1278" s="93"/>
      <c r="CP1278" s="93"/>
      <c r="CQ1278" s="93"/>
      <c r="CR1278" s="93"/>
      <c r="CS1278" s="93"/>
      <c r="CT1278" s="93"/>
      <c r="CU1278" s="93"/>
      <c r="CV1278" s="93"/>
      <c r="CW1278" s="93"/>
      <c r="CX1278" s="93"/>
      <c r="CY1278" s="93"/>
      <c r="CZ1278" s="93"/>
      <c r="DA1278" s="93"/>
      <c r="DB1278" s="93"/>
      <c r="DC1278" s="93"/>
      <c r="DD1278" s="93"/>
      <c r="DE1278" s="93"/>
      <c r="DF1278" s="93"/>
      <c r="DG1278" s="93"/>
      <c r="DH1278" s="93"/>
      <c r="DI1278" s="93"/>
      <c r="DJ1278" s="93"/>
      <c r="DK1278" s="93"/>
      <c r="DL1278" s="93"/>
      <c r="DM1278" s="93"/>
      <c r="DN1278" s="93"/>
      <c r="DO1278" s="93"/>
      <c r="DP1278" s="93"/>
      <c r="DQ1278" s="93"/>
      <c r="DR1278" s="93"/>
      <c r="DS1278" s="93"/>
      <c r="DT1278" s="93"/>
      <c r="DU1278" s="93"/>
      <c r="DV1278" s="93"/>
      <c r="DW1278" s="93"/>
      <c r="DX1278" s="93"/>
      <c r="DY1278" s="93"/>
      <c r="DZ1278" s="93"/>
      <c r="EA1278" s="93"/>
      <c r="EB1278" s="93"/>
      <c r="EC1278" s="93"/>
      <c r="ED1278" s="93"/>
      <c r="EE1278" s="93"/>
      <c r="EF1278" s="93"/>
      <c r="EG1278" s="93"/>
      <c r="EH1278" s="93"/>
      <c r="EI1278" s="93"/>
      <c r="EJ1278" s="93"/>
      <c r="EK1278" s="93"/>
      <c r="EL1278" s="93"/>
      <c r="EM1278" s="93"/>
      <c r="EN1278" s="93"/>
      <c r="EO1278" s="93"/>
      <c r="EP1278" s="93"/>
      <c r="EQ1278" s="93"/>
      <c r="ER1278" s="93"/>
      <c r="ES1278" s="93"/>
      <c r="ET1278" s="93"/>
      <c r="EU1278" s="93"/>
      <c r="EV1278" s="93"/>
      <c r="EW1278" s="93"/>
      <c r="EX1278" s="93"/>
      <c r="EY1278" s="93"/>
      <c r="EZ1278" s="93"/>
      <c r="FA1278" s="93"/>
      <c r="FB1278" s="93"/>
      <c r="FC1278" s="93"/>
      <c r="FD1278" s="93"/>
      <c r="FE1278" s="93"/>
      <c r="FF1278" s="93"/>
      <c r="FG1278" s="93"/>
      <c r="FH1278" s="93"/>
      <c r="FI1278" s="93"/>
      <c r="FJ1278" s="93"/>
      <c r="FK1278" s="93"/>
      <c r="FL1278" s="93"/>
      <c r="FM1278" s="93"/>
      <c r="FN1278" s="93"/>
      <c r="FO1278" s="93"/>
      <c r="FP1278" s="93"/>
      <c r="FQ1278" s="93"/>
      <c r="FR1278" s="93"/>
      <c r="FS1278" s="93"/>
      <c r="FT1278" s="93"/>
      <c r="FU1278" s="93"/>
      <c r="FV1278" s="93"/>
      <c r="FW1278" s="93"/>
      <c r="FX1278" s="93"/>
      <c r="FY1278" s="93"/>
      <c r="FZ1278" s="93"/>
      <c r="GA1278" s="93"/>
      <c r="GB1278" s="93"/>
      <c r="GC1278" s="93"/>
      <c r="GD1278" s="93"/>
      <c r="GE1278" s="93"/>
      <c r="GF1278" s="93"/>
      <c r="GG1278" s="93"/>
      <c r="GH1278" s="93"/>
      <c r="GI1278" s="93"/>
      <c r="GJ1278" s="93"/>
      <c r="GK1278" s="93"/>
      <c r="GL1278" s="93"/>
      <c r="GM1278" s="93"/>
      <c r="GN1278" s="93"/>
      <c r="GO1278" s="93"/>
      <c r="GP1278" s="93"/>
      <c r="GQ1278" s="93"/>
      <c r="GR1278" s="93"/>
      <c r="GS1278" s="93"/>
      <c r="GT1278" s="93"/>
      <c r="GU1278" s="93"/>
      <c r="GV1278" s="93"/>
      <c r="GW1278" s="93"/>
      <c r="GX1278" s="93"/>
      <c r="GY1278" s="93"/>
      <c r="GZ1278" s="93"/>
      <c r="HA1278" s="93"/>
      <c r="HB1278" s="93"/>
      <c r="HC1278" s="93"/>
      <c r="HD1278" s="93"/>
      <c r="HE1278" s="93"/>
      <c r="HF1278" s="93"/>
      <c r="HG1278" s="93"/>
      <c r="HH1278" s="93"/>
      <c r="HI1278" s="93"/>
      <c r="HJ1278" s="93"/>
      <c r="HK1278" s="93"/>
      <c r="HL1278" s="93"/>
      <c r="HM1278" s="93"/>
      <c r="HN1278" s="93"/>
      <c r="HO1278" s="93"/>
      <c r="HP1278" s="93"/>
      <c r="HQ1278" s="93"/>
      <c r="HR1278" s="93"/>
      <c r="HS1278" s="93"/>
      <c r="HT1278" s="93"/>
      <c r="HU1278" s="93"/>
      <c r="HV1278" s="93"/>
      <c r="HW1278" s="93"/>
      <c r="HX1278" s="93"/>
      <c r="HY1278" s="93"/>
      <c r="HZ1278" s="93"/>
      <c r="IA1278" s="93"/>
      <c r="IB1278" s="93"/>
      <c r="IC1278" s="93"/>
      <c r="ID1278" s="93"/>
      <c r="IE1278" s="93"/>
      <c r="IF1278" s="93"/>
      <c r="IG1278" s="93"/>
      <c r="IH1278" s="93"/>
      <c r="II1278" s="93"/>
      <c r="IJ1278" s="93"/>
      <c r="IK1278" s="93"/>
      <c r="IL1278" s="93"/>
      <c r="IM1278" s="93"/>
      <c r="IN1278" s="93"/>
      <c r="IO1278" s="93"/>
      <c r="IP1278" s="93"/>
      <c r="IQ1278" s="93"/>
      <c r="IR1278" s="93"/>
      <c r="IS1278" s="93"/>
      <c r="IT1278" s="93"/>
      <c r="IU1278" s="93"/>
      <c r="IV1278" s="93"/>
      <c r="IW1278" s="93"/>
      <c r="IX1278" s="93"/>
      <c r="IY1278" s="93"/>
      <c r="IZ1278" s="93"/>
      <c r="JA1278" s="93"/>
      <c r="JB1278" s="93"/>
      <c r="JC1278" s="93"/>
      <c r="JD1278" s="93"/>
      <c r="JE1278" s="93"/>
      <c r="JF1278" s="93"/>
      <c r="JG1278" s="93"/>
      <c r="JH1278" s="93"/>
      <c r="JI1278" s="93"/>
      <c r="JJ1278" s="93"/>
      <c r="JK1278" s="93"/>
      <c r="JL1278" s="93"/>
      <c r="JM1278" s="93"/>
      <c r="JN1278" s="93"/>
      <c r="JO1278" s="93"/>
      <c r="JP1278" s="93"/>
      <c r="JQ1278" s="93"/>
      <c r="JR1278" s="93"/>
      <c r="JS1278" s="93"/>
      <c r="JT1278" s="93"/>
      <c r="JU1278" s="93"/>
      <c r="JV1278" s="93"/>
      <c r="JW1278" s="93"/>
      <c r="JX1278" s="93"/>
      <c r="JY1278" s="93"/>
      <c r="JZ1278" s="93"/>
      <c r="KA1278" s="93"/>
      <c r="KB1278" s="93"/>
      <c r="KC1278" s="93"/>
      <c r="KD1278" s="93"/>
      <c r="KE1278" s="93"/>
      <c r="KF1278" s="93"/>
      <c r="KG1278" s="93"/>
      <c r="KH1278" s="93"/>
      <c r="KI1278" s="93"/>
      <c r="KJ1278" s="93"/>
      <c r="KK1278" s="93"/>
      <c r="KL1278" s="93"/>
      <c r="KM1278" s="93"/>
      <c r="KN1278" s="93"/>
      <c r="KO1278" s="93"/>
      <c r="KP1278" s="93"/>
      <c r="KQ1278" s="93"/>
      <c r="KR1278" s="93"/>
      <c r="KS1278" s="93"/>
      <c r="KT1278" s="93"/>
      <c r="KU1278" s="93"/>
      <c r="KV1278" s="93"/>
      <c r="KW1278" s="93"/>
      <c r="KX1278" s="93"/>
      <c r="KY1278" s="93"/>
      <c r="KZ1278" s="93"/>
      <c r="LA1278" s="93"/>
      <c r="LB1278" s="93"/>
      <c r="LC1278" s="93"/>
      <c r="LD1278" s="93"/>
      <c r="LE1278" s="93"/>
      <c r="LF1278" s="93"/>
      <c r="LG1278" s="93"/>
      <c r="LH1278" s="93"/>
      <c r="LI1278" s="93"/>
      <c r="LJ1278" s="93"/>
      <c r="LK1278" s="93"/>
      <c r="LL1278" s="93"/>
      <c r="LM1278" s="93"/>
      <c r="LN1278" s="93"/>
      <c r="LO1278" s="93"/>
      <c r="LP1278" s="93"/>
      <c r="LQ1278" s="93"/>
      <c r="LR1278" s="93"/>
      <c r="LS1278" s="93"/>
      <c r="LT1278" s="93"/>
      <c r="LU1278" s="93"/>
      <c r="LV1278" s="93"/>
      <c r="LW1278" s="93"/>
      <c r="LX1278" s="93"/>
      <c r="LY1278" s="93"/>
      <c r="LZ1278" s="93"/>
      <c r="MA1278" s="93"/>
      <c r="MB1278" s="93"/>
      <c r="MC1278" s="93"/>
      <c r="MD1278" s="93"/>
      <c r="ME1278" s="93"/>
      <c r="MF1278" s="93"/>
      <c r="MG1278" s="93"/>
      <c r="MH1278" s="93"/>
      <c r="MI1278" s="93"/>
      <c r="MJ1278" s="93"/>
      <c r="MK1278" s="93"/>
      <c r="ML1278" s="93"/>
      <c r="MM1278" s="93"/>
      <c r="MN1278" s="93"/>
      <c r="MO1278" s="93"/>
      <c r="MP1278" s="93"/>
      <c r="MQ1278" s="93"/>
      <c r="MR1278" s="93"/>
      <c r="MS1278" s="93"/>
      <c r="MT1278" s="93"/>
      <c r="MU1278" s="93"/>
      <c r="MV1278" s="93"/>
      <c r="MW1278" s="93"/>
      <c r="MX1278" s="93"/>
      <c r="MY1278" s="93"/>
      <c r="MZ1278" s="93"/>
      <c r="NA1278" s="93"/>
      <c r="NB1278" s="93"/>
      <c r="NC1278" s="93"/>
      <c r="ND1278" s="93"/>
      <c r="NE1278" s="93"/>
      <c r="NF1278" s="93"/>
      <c r="NG1278" s="93"/>
      <c r="NH1278" s="93"/>
      <c r="NI1278" s="93"/>
      <c r="NJ1278" s="93"/>
      <c r="NK1278" s="93"/>
      <c r="NL1278" s="93"/>
      <c r="NM1278" s="93"/>
      <c r="NN1278" s="93"/>
      <c r="NO1278" s="93"/>
      <c r="NP1278" s="93"/>
      <c r="NQ1278" s="93"/>
      <c r="NR1278" s="93"/>
      <c r="NS1278" s="93"/>
      <c r="NT1278" s="93"/>
      <c r="NU1278" s="93"/>
      <c r="NV1278" s="93"/>
      <c r="NW1278" s="93"/>
      <c r="NX1278" s="93"/>
      <c r="NY1278" s="93"/>
      <c r="NZ1278" s="93"/>
      <c r="OA1278" s="93"/>
      <c r="OB1278" s="93"/>
      <c r="OC1278" s="93"/>
      <c r="OD1278" s="93"/>
      <c r="OE1278" s="93"/>
      <c r="OF1278" s="93"/>
      <c r="OG1278" s="93"/>
      <c r="OH1278" s="93"/>
      <c r="OI1278" s="93"/>
      <c r="OJ1278" s="93"/>
      <c r="OK1278" s="93"/>
      <c r="OL1278" s="93"/>
      <c r="OM1278" s="93"/>
      <c r="ON1278" s="93"/>
      <c r="OO1278" s="93"/>
      <c r="OP1278" s="93"/>
      <c r="OQ1278" s="93"/>
      <c r="OR1278" s="93"/>
      <c r="OS1278" s="93"/>
      <c r="OT1278" s="93"/>
      <c r="OU1278" s="93"/>
      <c r="OV1278" s="93"/>
      <c r="OW1278" s="93"/>
      <c r="OX1278" s="93"/>
      <c r="OY1278" s="93"/>
      <c r="OZ1278" s="93"/>
      <c r="PA1278" s="93"/>
      <c r="PB1278" s="93"/>
      <c r="PC1278" s="93"/>
      <c r="PD1278" s="93"/>
      <c r="PE1278" s="93"/>
      <c r="PF1278" s="93"/>
      <c r="PG1278" s="93"/>
      <c r="PH1278" s="93"/>
      <c r="PI1278" s="93"/>
      <c r="PJ1278" s="93"/>
      <c r="PK1278" s="93"/>
      <c r="PL1278" s="93"/>
      <c r="PM1278" s="93"/>
      <c r="PN1278" s="93"/>
      <c r="PO1278" s="93"/>
      <c r="PP1278" s="93"/>
      <c r="PQ1278" s="93"/>
      <c r="PR1278" s="93"/>
      <c r="PS1278" s="93"/>
      <c r="PT1278" s="93"/>
      <c r="PU1278" s="93"/>
      <c r="PV1278" s="93"/>
      <c r="PW1278" s="93"/>
      <c r="PX1278" s="93"/>
      <c r="PY1278" s="93"/>
      <c r="PZ1278" s="93"/>
      <c r="QA1278" s="93"/>
      <c r="QB1278" s="93"/>
      <c r="QC1278" s="93"/>
      <c r="QD1278" s="93"/>
      <c r="QE1278" s="93"/>
      <c r="QF1278" s="93"/>
      <c r="QG1278" s="93"/>
      <c r="QH1278" s="93"/>
      <c r="QI1278" s="93"/>
      <c r="QJ1278" s="93"/>
      <c r="QK1278" s="93"/>
      <c r="QL1278" s="93"/>
      <c r="QM1278" s="93"/>
      <c r="QN1278" s="93"/>
      <c r="QO1278" s="93"/>
      <c r="QP1278" s="93"/>
      <c r="QQ1278" s="93"/>
      <c r="QR1278" s="93"/>
      <c r="QS1278" s="93"/>
      <c r="QT1278" s="93"/>
      <c r="QU1278" s="93"/>
      <c r="QV1278" s="93"/>
      <c r="QW1278" s="93"/>
      <c r="QX1278" s="93"/>
      <c r="QY1278" s="93"/>
      <c r="QZ1278" s="93"/>
      <c r="RA1278" s="93"/>
      <c r="RB1278" s="93"/>
      <c r="RC1278" s="93"/>
      <c r="RD1278" s="93"/>
      <c r="RE1278" s="93"/>
      <c r="RF1278" s="93"/>
      <c r="RG1278" s="93"/>
      <c r="RH1278" s="93"/>
      <c r="RI1278" s="93"/>
      <c r="RJ1278" s="93"/>
      <c r="RK1278" s="93"/>
      <c r="RL1278" s="93"/>
      <c r="RM1278" s="93"/>
      <c r="RN1278" s="93"/>
      <c r="RO1278" s="93"/>
      <c r="RP1278" s="93"/>
      <c r="RQ1278" s="93"/>
      <c r="RR1278" s="93"/>
      <c r="RS1278" s="93"/>
      <c r="RT1278" s="93"/>
      <c r="RU1278" s="93"/>
      <c r="RV1278" s="93"/>
      <c r="RW1278" s="93"/>
      <c r="RX1278" s="93"/>
      <c r="RY1278" s="93"/>
      <c r="RZ1278" s="93"/>
      <c r="SA1278" s="93"/>
      <c r="SB1278" s="93"/>
      <c r="SC1278" s="93"/>
      <c r="SD1278" s="93"/>
      <c r="SE1278" s="93"/>
      <c r="SF1278" s="93"/>
      <c r="SG1278" s="93"/>
      <c r="SH1278" s="93"/>
      <c r="SI1278" s="93"/>
      <c r="SJ1278" s="93"/>
      <c r="SK1278" s="93"/>
      <c r="SL1278" s="93"/>
      <c r="SM1278" s="93"/>
      <c r="SN1278" s="93"/>
      <c r="SO1278" s="93"/>
      <c r="SP1278" s="93"/>
      <c r="SQ1278" s="93"/>
      <c r="SR1278" s="93"/>
      <c r="SS1278" s="93"/>
      <c r="ST1278" s="93"/>
      <c r="SU1278" s="93"/>
      <c r="SV1278" s="93"/>
      <c r="SW1278" s="93"/>
      <c r="SX1278" s="93"/>
      <c r="SY1278" s="93"/>
      <c r="SZ1278" s="93"/>
      <c r="TA1278" s="93"/>
      <c r="TB1278" s="93"/>
      <c r="TC1278" s="93"/>
      <c r="TD1278" s="93"/>
      <c r="TE1278" s="93"/>
      <c r="TF1278" s="93"/>
      <c r="TG1278" s="93"/>
      <c r="TH1278" s="93"/>
      <c r="TI1278" s="93"/>
      <c r="TJ1278" s="93"/>
      <c r="TK1278" s="93"/>
      <c r="TL1278" s="93"/>
      <c r="TM1278" s="93"/>
      <c r="TN1278" s="93"/>
      <c r="TO1278" s="93"/>
      <c r="TP1278" s="93"/>
      <c r="TQ1278" s="93"/>
      <c r="TR1278" s="93"/>
      <c r="TS1278" s="93"/>
      <c r="TT1278" s="93"/>
      <c r="TU1278" s="93"/>
      <c r="TV1278" s="93"/>
      <c r="TW1278" s="93"/>
      <c r="TX1278" s="93"/>
      <c r="TY1278" s="93"/>
      <c r="TZ1278" s="93"/>
      <c r="UA1278" s="93"/>
      <c r="UB1278" s="93"/>
      <c r="UC1278" s="93"/>
      <c r="UD1278" s="93"/>
      <c r="UE1278" s="93"/>
      <c r="UF1278" s="93"/>
      <c r="UG1278" s="93"/>
      <c r="UH1278" s="93"/>
      <c r="UI1278" s="93"/>
      <c r="UJ1278" s="93"/>
      <c r="UK1278" s="93"/>
      <c r="UL1278" s="93"/>
      <c r="UM1278" s="93"/>
      <c r="UN1278" s="93"/>
      <c r="UO1278" s="93"/>
      <c r="UP1278" s="93"/>
      <c r="UQ1278" s="93"/>
      <c r="UR1278" s="93"/>
      <c r="US1278" s="93"/>
      <c r="UT1278" s="93"/>
      <c r="UU1278" s="93"/>
      <c r="UV1278" s="93"/>
      <c r="UW1278" s="93"/>
      <c r="UX1278" s="93"/>
      <c r="UY1278" s="93"/>
      <c r="UZ1278" s="93"/>
      <c r="VA1278" s="93"/>
      <c r="VB1278" s="93"/>
      <c r="VC1278" s="93"/>
      <c r="VD1278" s="93"/>
      <c r="VE1278" s="93"/>
      <c r="VF1278" s="93"/>
      <c r="VG1278" s="93"/>
      <c r="VH1278" s="93"/>
      <c r="VI1278" s="93"/>
      <c r="VJ1278" s="93"/>
      <c r="VK1278" s="93"/>
      <c r="VL1278" s="93"/>
      <c r="VM1278" s="93"/>
      <c r="VN1278" s="93"/>
      <c r="VO1278" s="93"/>
      <c r="VP1278" s="93"/>
      <c r="VQ1278" s="93"/>
      <c r="VR1278" s="93"/>
      <c r="VS1278" s="93"/>
      <c r="VT1278" s="93"/>
      <c r="VU1278" s="93"/>
      <c r="VV1278" s="93"/>
      <c r="VW1278" s="93"/>
      <c r="VX1278" s="93"/>
      <c r="VY1278" s="93"/>
      <c r="VZ1278" s="93"/>
      <c r="WA1278" s="93"/>
      <c r="WB1278" s="93"/>
      <c r="WC1278" s="93"/>
      <c r="WD1278" s="93"/>
      <c r="WE1278" s="93"/>
      <c r="WF1278" s="93"/>
      <c r="WG1278" s="93"/>
      <c r="WH1278" s="93"/>
      <c r="WI1278" s="93"/>
      <c r="WJ1278" s="93"/>
      <c r="WK1278" s="93"/>
      <c r="WL1278" s="93"/>
      <c r="WM1278" s="93"/>
      <c r="WN1278" s="93"/>
      <c r="WO1278" s="93"/>
      <c r="WP1278" s="93"/>
      <c r="WQ1278" s="93"/>
      <c r="WR1278" s="93"/>
      <c r="WS1278" s="93"/>
      <c r="WT1278" s="93"/>
      <c r="WU1278" s="93"/>
      <c r="WV1278" s="93"/>
      <c r="WW1278" s="93"/>
      <c r="WX1278" s="93"/>
      <c r="WY1278" s="93"/>
      <c r="WZ1278" s="93"/>
      <c r="XA1278" s="93"/>
      <c r="XB1278" s="93"/>
      <c r="XC1278" s="93"/>
      <c r="XD1278" s="93"/>
      <c r="XE1278" s="93"/>
      <c r="XF1278" s="93"/>
      <c r="XG1278" s="93"/>
      <c r="XH1278" s="93"/>
      <c r="XI1278" s="93"/>
      <c r="XJ1278" s="93"/>
      <c r="XK1278" s="93"/>
      <c r="XL1278" s="93"/>
      <c r="XM1278" s="93"/>
      <c r="XN1278" s="93"/>
      <c r="XO1278" s="93"/>
      <c r="XP1278" s="93"/>
      <c r="XQ1278" s="93"/>
      <c r="XR1278" s="93"/>
      <c r="XS1278" s="93"/>
      <c r="XT1278" s="93"/>
      <c r="XU1278" s="93"/>
      <c r="XV1278" s="93"/>
      <c r="XW1278" s="93"/>
      <c r="XX1278" s="93"/>
      <c r="XY1278" s="93"/>
      <c r="XZ1278" s="93"/>
      <c r="YA1278" s="93"/>
      <c r="YB1278" s="93"/>
      <c r="YC1278" s="93"/>
      <c r="YD1278" s="93"/>
      <c r="YE1278" s="93"/>
      <c r="YF1278" s="93"/>
      <c r="YG1278" s="93"/>
      <c r="YH1278" s="93"/>
      <c r="YI1278" s="93"/>
      <c r="YJ1278" s="93"/>
      <c r="YK1278" s="93"/>
      <c r="YL1278" s="93"/>
      <c r="YM1278" s="93"/>
      <c r="YN1278" s="93"/>
      <c r="YO1278" s="93"/>
      <c r="YP1278" s="93"/>
      <c r="YQ1278" s="93"/>
      <c r="YR1278" s="93"/>
      <c r="YS1278" s="93"/>
      <c r="YT1278" s="93"/>
      <c r="YU1278" s="93"/>
      <c r="YV1278" s="93"/>
      <c r="YW1278" s="93"/>
      <c r="YX1278" s="93"/>
      <c r="YY1278" s="93"/>
      <c r="YZ1278" s="93"/>
      <c r="ZA1278" s="93"/>
      <c r="ZB1278" s="93"/>
      <c r="ZC1278" s="93"/>
      <c r="ZD1278" s="93"/>
      <c r="ZE1278" s="93"/>
      <c r="ZF1278" s="93"/>
      <c r="ZG1278" s="93"/>
      <c r="ZH1278" s="93"/>
      <c r="ZI1278" s="93"/>
      <c r="ZJ1278" s="93"/>
      <c r="ZK1278" s="93"/>
      <c r="ZL1278" s="93"/>
      <c r="ZM1278" s="93"/>
      <c r="ZN1278" s="93"/>
      <c r="ZO1278" s="93"/>
      <c r="ZP1278" s="93"/>
      <c r="ZQ1278" s="93"/>
      <c r="ZR1278" s="93"/>
      <c r="ZS1278" s="93"/>
      <c r="ZT1278" s="93"/>
      <c r="ZU1278" s="93"/>
      <c r="ZV1278" s="93"/>
      <c r="ZW1278" s="93"/>
      <c r="ZX1278" s="93"/>
      <c r="ZY1278" s="93"/>
      <c r="ZZ1278" s="93"/>
      <c r="AAA1278" s="93"/>
      <c r="AAB1278" s="93"/>
      <c r="AAC1278" s="93"/>
      <c r="AAD1278" s="93"/>
      <c r="AAE1278" s="93"/>
      <c r="AAF1278" s="93"/>
      <c r="AAG1278" s="93"/>
      <c r="AAH1278" s="93"/>
      <c r="AAI1278" s="93"/>
      <c r="AAJ1278" s="93"/>
      <c r="AAK1278" s="93"/>
      <c r="AAL1278" s="93"/>
      <c r="AAM1278" s="93"/>
      <c r="AAN1278" s="93"/>
      <c r="AAO1278" s="93"/>
      <c r="AAP1278" s="93"/>
      <c r="AAQ1278" s="93"/>
      <c r="AAR1278" s="93"/>
      <c r="AAS1278" s="93"/>
      <c r="AAT1278" s="93"/>
      <c r="AAU1278" s="93"/>
      <c r="AAV1278" s="93"/>
      <c r="AAW1278" s="93"/>
      <c r="AAX1278" s="93"/>
      <c r="AAY1278" s="93"/>
      <c r="AAZ1278" s="93"/>
      <c r="ABA1278" s="93"/>
      <c r="ABB1278" s="93"/>
      <c r="ABC1278" s="93"/>
      <c r="ABD1278" s="93"/>
      <c r="ABE1278" s="93"/>
      <c r="ABF1278" s="93"/>
      <c r="ABG1278" s="93"/>
      <c r="ABH1278" s="93"/>
      <c r="ABI1278" s="93"/>
      <c r="ABJ1278" s="93"/>
      <c r="ABK1278" s="93"/>
      <c r="ABL1278" s="93"/>
      <c r="ABM1278" s="93"/>
      <c r="ABN1278" s="93"/>
      <c r="ABO1278" s="93"/>
      <c r="ABP1278" s="93"/>
      <c r="ABQ1278" s="93"/>
      <c r="ABR1278" s="93"/>
      <c r="ABS1278" s="93"/>
      <c r="ABT1278" s="93"/>
      <c r="ABU1278" s="93"/>
      <c r="ABV1278" s="93"/>
      <c r="ABW1278" s="93"/>
      <c r="ABX1278" s="93"/>
      <c r="ABY1278" s="93"/>
      <c r="ABZ1278" s="93"/>
      <c r="ACA1278" s="93"/>
      <c r="ACB1278" s="93"/>
      <c r="ACC1278" s="93"/>
      <c r="ACD1278" s="93"/>
      <c r="ACE1278" s="93"/>
      <c r="ACF1278" s="93"/>
      <c r="ACG1278" s="93"/>
      <c r="ACH1278" s="93"/>
      <c r="ACI1278" s="93"/>
      <c r="ACJ1278" s="93"/>
      <c r="ACK1278" s="93"/>
      <c r="ACL1278" s="93"/>
      <c r="ACM1278" s="93"/>
      <c r="ACN1278" s="93"/>
      <c r="ACO1278" s="93"/>
      <c r="ACP1278" s="93"/>
      <c r="ACQ1278" s="93"/>
      <c r="ACR1278" s="93"/>
      <c r="ACS1278" s="93"/>
      <c r="ACT1278" s="93"/>
      <c r="ACU1278" s="93"/>
      <c r="ACV1278" s="93"/>
      <c r="ACW1278" s="93"/>
      <c r="ACX1278" s="93"/>
      <c r="ACY1278" s="93"/>
      <c r="ACZ1278" s="93"/>
      <c r="ADA1278" s="93"/>
      <c r="ADB1278" s="93"/>
      <c r="ADC1278" s="93"/>
      <c r="ADD1278" s="93"/>
      <c r="ADE1278" s="93"/>
      <c r="ADF1278" s="93"/>
      <c r="ADG1278" s="93"/>
      <c r="ADH1278" s="93"/>
      <c r="ADI1278" s="93"/>
      <c r="ADJ1278" s="93"/>
      <c r="ADK1278" s="93"/>
      <c r="ADL1278" s="93"/>
      <c r="ADM1278" s="93"/>
      <c r="ADN1278" s="93"/>
      <c r="ADO1278" s="93"/>
      <c r="ADP1278" s="93"/>
      <c r="ADQ1278" s="93"/>
      <c r="ADR1278" s="93"/>
      <c r="ADS1278" s="93"/>
      <c r="ADT1278" s="93"/>
      <c r="ADU1278" s="93"/>
      <c r="ADV1278" s="93"/>
      <c r="ADW1278" s="93"/>
      <c r="ADX1278" s="93"/>
      <c r="ADY1278" s="93"/>
      <c r="ADZ1278" s="93"/>
      <c r="AEA1278" s="93"/>
      <c r="AEB1278" s="93"/>
      <c r="AEC1278" s="93"/>
      <c r="AED1278" s="93"/>
      <c r="AEE1278" s="93"/>
      <c r="AEF1278" s="93"/>
      <c r="AEG1278" s="93"/>
      <c r="AEH1278" s="93"/>
    </row>
    <row r="1279" spans="1:814" s="93" customFormat="1" hidden="1" x14ac:dyDescent="0.25">
      <c r="B1279" s="92">
        <v>45524</v>
      </c>
      <c r="C1279" s="93" t="s">
        <v>63</v>
      </c>
      <c r="D1279" s="93" t="s">
        <v>0</v>
      </c>
      <c r="E1279" s="93" t="s">
        <v>14</v>
      </c>
      <c r="F1279" s="94" t="s">
        <v>35</v>
      </c>
      <c r="G1279" s="93" t="s">
        <v>36</v>
      </c>
      <c r="H1279" s="94" t="s">
        <v>37</v>
      </c>
      <c r="I1279" s="94" t="s">
        <v>563</v>
      </c>
      <c r="J1279" s="95">
        <v>20</v>
      </c>
      <c r="K1279" s="97">
        <v>14.569553805774278</v>
      </c>
      <c r="L1279" s="96">
        <f t="shared" si="77"/>
        <v>291.39107611548559</v>
      </c>
      <c r="M1279" s="106" t="s">
        <v>527</v>
      </c>
      <c r="N1279" s="93" t="s">
        <v>645</v>
      </c>
      <c r="O1279" s="100"/>
    </row>
    <row r="1280" spans="1:814" s="93" customFormat="1" hidden="1" x14ac:dyDescent="0.25">
      <c r="B1280" s="92">
        <v>45524</v>
      </c>
      <c r="C1280" s="93" t="s">
        <v>63</v>
      </c>
      <c r="D1280" s="93" t="s">
        <v>0</v>
      </c>
      <c r="E1280" s="93" t="s">
        <v>14</v>
      </c>
      <c r="F1280" s="94" t="s">
        <v>54</v>
      </c>
      <c r="G1280" s="93" t="s">
        <v>55</v>
      </c>
      <c r="H1280" s="94" t="s">
        <v>56</v>
      </c>
      <c r="I1280" s="94" t="s">
        <v>566</v>
      </c>
      <c r="J1280" s="95">
        <v>50</v>
      </c>
      <c r="K1280" s="97">
        <v>18.73228346456693</v>
      </c>
      <c r="L1280" s="96">
        <f t="shared" si="77"/>
        <v>936.61417322834643</v>
      </c>
      <c r="M1280" s="106" t="s">
        <v>527</v>
      </c>
      <c r="N1280" s="93" t="s">
        <v>645</v>
      </c>
      <c r="O1280" s="100"/>
      <c r="JP1280" s="93" t="s">
        <v>506</v>
      </c>
    </row>
    <row r="1281" spans="1:814" s="93" customFormat="1" hidden="1" x14ac:dyDescent="0.25">
      <c r="B1281" s="92">
        <v>45524</v>
      </c>
      <c r="C1281" s="93" t="s">
        <v>63</v>
      </c>
      <c r="D1281" s="93" t="s">
        <v>4</v>
      </c>
      <c r="E1281" s="93" t="s">
        <v>14</v>
      </c>
      <c r="F1281" s="94">
        <v>3318235</v>
      </c>
      <c r="G1281" s="93" t="s">
        <v>209</v>
      </c>
      <c r="H1281" s="94" t="s">
        <v>107</v>
      </c>
      <c r="I1281" s="94" t="s">
        <v>138</v>
      </c>
      <c r="J1281" s="95">
        <v>10</v>
      </c>
      <c r="K1281" s="97">
        <v>31.220472440944881</v>
      </c>
      <c r="L1281" s="96">
        <f t="shared" si="77"/>
        <v>312.20472440944883</v>
      </c>
      <c r="M1281" s="106" t="s">
        <v>527</v>
      </c>
      <c r="N1281" s="93" t="s">
        <v>645</v>
      </c>
      <c r="O1281" s="100"/>
    </row>
    <row r="1282" spans="1:814" s="93" customFormat="1" hidden="1" x14ac:dyDescent="0.25">
      <c r="B1282" s="92">
        <v>45524</v>
      </c>
      <c r="C1282" s="93" t="s">
        <v>63</v>
      </c>
      <c r="D1282" s="93" t="s">
        <v>4</v>
      </c>
      <c r="E1282" s="93" t="s">
        <v>14</v>
      </c>
      <c r="F1282" s="94">
        <v>3308050</v>
      </c>
      <c r="G1282" s="93" t="s">
        <v>137</v>
      </c>
      <c r="H1282" s="94" t="s">
        <v>137</v>
      </c>
      <c r="I1282" s="94" t="s">
        <v>138</v>
      </c>
      <c r="J1282" s="95">
        <v>3</v>
      </c>
      <c r="K1282" s="97">
        <v>104.06824146981627</v>
      </c>
      <c r="L1282" s="96">
        <f t="shared" si="77"/>
        <v>312.20472440944883</v>
      </c>
      <c r="M1282" s="106" t="s">
        <v>527</v>
      </c>
      <c r="N1282" s="93" t="s">
        <v>645</v>
      </c>
      <c r="O1282" s="100"/>
    </row>
    <row r="1283" spans="1:814" hidden="1" x14ac:dyDescent="0.25">
      <c r="B1283" s="5">
        <v>45526</v>
      </c>
      <c r="C1283" t="s">
        <v>103</v>
      </c>
      <c r="D1283" t="s">
        <v>0</v>
      </c>
      <c r="E1283" t="s">
        <v>66</v>
      </c>
      <c r="F1283" s="4" t="s">
        <v>67</v>
      </c>
      <c r="G1283" t="s">
        <v>68</v>
      </c>
      <c r="H1283" s="4" t="s">
        <v>69</v>
      </c>
      <c r="I1283" s="4" t="s">
        <v>444</v>
      </c>
      <c r="J1283" s="8">
        <v>-20</v>
      </c>
      <c r="K1283" s="29">
        <v>51750</v>
      </c>
      <c r="L1283" s="35">
        <f t="shared" si="77"/>
        <v>-1035000</v>
      </c>
      <c r="M1283" s="102" t="s">
        <v>529</v>
      </c>
      <c r="O1283" s="54">
        <v>20240126</v>
      </c>
      <c r="P1283" t="s">
        <v>558</v>
      </c>
    </row>
    <row r="1284" spans="1:814" hidden="1" x14ac:dyDescent="0.25">
      <c r="B1284" s="5">
        <v>45526</v>
      </c>
      <c r="C1284" t="s">
        <v>103</v>
      </c>
      <c r="D1284" t="s">
        <v>0</v>
      </c>
      <c r="E1284" t="s">
        <v>66</v>
      </c>
      <c r="F1284" s="4" t="s">
        <v>75</v>
      </c>
      <c r="G1284" t="s">
        <v>76</v>
      </c>
      <c r="H1284" s="4" t="s">
        <v>37</v>
      </c>
      <c r="I1284" s="4" t="s">
        <v>521</v>
      </c>
      <c r="J1284" s="8">
        <v>-20</v>
      </c>
      <c r="K1284" s="29">
        <v>51750</v>
      </c>
      <c r="L1284" s="35">
        <f t="shared" si="77"/>
        <v>-1035000</v>
      </c>
      <c r="M1284" s="102" t="s">
        <v>529</v>
      </c>
      <c r="O1284" s="54">
        <v>20240126</v>
      </c>
      <c r="P1284" t="s">
        <v>558</v>
      </c>
    </row>
    <row r="1285" spans="1:814" hidden="1" x14ac:dyDescent="0.25">
      <c r="B1285" s="5">
        <v>45526</v>
      </c>
      <c r="C1285" t="s">
        <v>103</v>
      </c>
      <c r="D1285" t="s">
        <v>4</v>
      </c>
      <c r="E1285" t="s">
        <v>14</v>
      </c>
      <c r="F1285" s="4">
        <v>3348235</v>
      </c>
      <c r="G1285" t="s">
        <v>207</v>
      </c>
      <c r="H1285" s="4" t="s">
        <v>208</v>
      </c>
      <c r="I1285" s="4" t="s">
        <v>138</v>
      </c>
      <c r="J1285" s="8">
        <v>-3</v>
      </c>
      <c r="K1285" s="29">
        <v>153420.53519000002</v>
      </c>
      <c r="L1285" s="35">
        <f t="shared" si="77"/>
        <v>-460261.60557000007</v>
      </c>
      <c r="M1285" s="102" t="s">
        <v>527</v>
      </c>
      <c r="O1285" s="54">
        <v>20240126</v>
      </c>
      <c r="P1285" t="s">
        <v>558</v>
      </c>
    </row>
    <row r="1286" spans="1:814" hidden="1" x14ac:dyDescent="0.25">
      <c r="B1286" s="5">
        <v>45526</v>
      </c>
      <c r="C1286" t="s">
        <v>103</v>
      </c>
      <c r="D1286" t="s">
        <v>4</v>
      </c>
      <c r="E1286" t="s">
        <v>66</v>
      </c>
      <c r="F1286" s="4" t="s">
        <v>274</v>
      </c>
      <c r="G1286" t="s">
        <v>273</v>
      </c>
      <c r="H1286" s="4" t="s">
        <v>271</v>
      </c>
      <c r="I1286" s="4" t="s">
        <v>138</v>
      </c>
      <c r="J1286" s="8">
        <v>-6</v>
      </c>
      <c r="K1286" s="29">
        <v>145000</v>
      </c>
      <c r="L1286" s="35">
        <f t="shared" si="77"/>
        <v>-870000</v>
      </c>
      <c r="M1286" s="102" t="s">
        <v>529</v>
      </c>
      <c r="O1286" s="54">
        <v>20240126</v>
      </c>
      <c r="P1286" t="s">
        <v>558</v>
      </c>
    </row>
    <row r="1287" spans="1:814" hidden="1" x14ac:dyDescent="0.25">
      <c r="B1287" s="5">
        <v>45526</v>
      </c>
      <c r="C1287" t="s">
        <v>103</v>
      </c>
      <c r="D1287" t="s">
        <v>4</v>
      </c>
      <c r="E1287" t="s">
        <v>66</v>
      </c>
      <c r="F1287" s="4" t="s">
        <v>276</v>
      </c>
      <c r="G1287" t="s">
        <v>275</v>
      </c>
      <c r="H1287" s="4" t="s">
        <v>148</v>
      </c>
      <c r="I1287" s="4">
        <v>50361</v>
      </c>
      <c r="J1287" s="8">
        <v>-6</v>
      </c>
      <c r="K1287" s="29">
        <v>83600</v>
      </c>
      <c r="L1287" s="35">
        <f t="shared" si="77"/>
        <v>-501600</v>
      </c>
      <c r="M1287" s="102" t="s">
        <v>529</v>
      </c>
      <c r="O1287" s="54">
        <v>20240126</v>
      </c>
      <c r="P1287" t="s">
        <v>558</v>
      </c>
    </row>
    <row r="1288" spans="1:814" hidden="1" x14ac:dyDescent="0.25">
      <c r="B1288" s="5">
        <v>45526</v>
      </c>
      <c r="C1288" t="s">
        <v>103</v>
      </c>
      <c r="D1288" t="s">
        <v>4</v>
      </c>
      <c r="E1288" t="s">
        <v>14</v>
      </c>
      <c r="F1288" s="4">
        <v>3338235</v>
      </c>
      <c r="G1288" t="s">
        <v>231</v>
      </c>
      <c r="H1288" s="4" t="s">
        <v>231</v>
      </c>
      <c r="I1288" s="4" t="s">
        <v>138</v>
      </c>
      <c r="J1288" s="8">
        <v>-1</v>
      </c>
      <c r="K1288" s="29">
        <v>153420.53519000002</v>
      </c>
      <c r="L1288" s="35">
        <f t="shared" si="77"/>
        <v>-153420.53519000002</v>
      </c>
      <c r="M1288" s="102" t="s">
        <v>529</v>
      </c>
      <c r="O1288" s="54">
        <v>20240126</v>
      </c>
      <c r="P1288" t="s">
        <v>558</v>
      </c>
    </row>
    <row r="1289" spans="1:814" hidden="1" x14ac:dyDescent="0.25">
      <c r="B1289" s="5">
        <v>45528</v>
      </c>
      <c r="C1289" t="s">
        <v>121</v>
      </c>
      <c r="D1289" t="s">
        <v>0</v>
      </c>
      <c r="E1289" t="s">
        <v>66</v>
      </c>
      <c r="F1289" s="4" t="s">
        <v>75</v>
      </c>
      <c r="G1289" t="s">
        <v>76</v>
      </c>
      <c r="H1289" s="4" t="s">
        <v>37</v>
      </c>
      <c r="I1289" s="4" t="s">
        <v>285</v>
      </c>
      <c r="J1289" s="8">
        <v>-2</v>
      </c>
      <c r="K1289" s="29">
        <v>51750</v>
      </c>
      <c r="L1289" s="35">
        <f t="shared" si="77"/>
        <v>-103500</v>
      </c>
      <c r="M1289" s="102" t="s">
        <v>529</v>
      </c>
      <c r="P1289" t="s">
        <v>462</v>
      </c>
    </row>
    <row r="1290" spans="1:814" hidden="1" x14ac:dyDescent="0.25">
      <c r="B1290" s="5">
        <v>45530</v>
      </c>
      <c r="C1290" t="s">
        <v>120</v>
      </c>
      <c r="D1290" t="s">
        <v>0</v>
      </c>
      <c r="E1290" t="s">
        <v>66</v>
      </c>
      <c r="F1290" s="4" t="s">
        <v>75</v>
      </c>
      <c r="G1290" t="s">
        <v>76</v>
      </c>
      <c r="H1290" s="4" t="s">
        <v>37</v>
      </c>
      <c r="I1290" s="4" t="s">
        <v>559</v>
      </c>
      <c r="J1290" s="8">
        <v>2</v>
      </c>
      <c r="K1290" s="29">
        <v>51750</v>
      </c>
      <c r="L1290" s="35">
        <f t="shared" si="77"/>
        <v>103500</v>
      </c>
      <c r="M1290" s="102" t="s">
        <v>529</v>
      </c>
      <c r="P1290" t="s">
        <v>476</v>
      </c>
    </row>
    <row r="1291" spans="1:814" hidden="1" x14ac:dyDescent="0.25">
      <c r="A1291" s="93"/>
      <c r="B1291" s="92">
        <v>45524</v>
      </c>
      <c r="C1291" s="93" t="s">
        <v>63</v>
      </c>
      <c r="D1291" s="93" t="s">
        <v>0</v>
      </c>
      <c r="E1291" s="93" t="s">
        <v>14</v>
      </c>
      <c r="F1291" s="94" t="s">
        <v>39</v>
      </c>
      <c r="G1291" s="93" t="s">
        <v>40</v>
      </c>
      <c r="H1291" s="94" t="s">
        <v>41</v>
      </c>
      <c r="I1291" s="94" t="s">
        <v>564</v>
      </c>
      <c r="J1291" s="95">
        <v>15</v>
      </c>
      <c r="K1291" s="97">
        <v>14.569553805774278</v>
      </c>
      <c r="L1291" s="96">
        <f t="shared" si="77"/>
        <v>218.54330708661416</v>
      </c>
      <c r="M1291" s="106" t="s">
        <v>527</v>
      </c>
      <c r="N1291" s="93" t="s">
        <v>644</v>
      </c>
      <c r="O1291" s="100"/>
      <c r="P1291" s="93"/>
      <c r="Q1291" s="93"/>
      <c r="R1291" s="93"/>
      <c r="S1291" s="93"/>
      <c r="T1291" s="93"/>
      <c r="U1291" s="93"/>
      <c r="V1291" s="93"/>
      <c r="W1291" s="93"/>
      <c r="X1291" s="93"/>
      <c r="Y1291" s="93"/>
      <c r="Z1291" s="93"/>
      <c r="AA1291" s="93"/>
      <c r="AB1291" s="93"/>
      <c r="AC1291" s="93"/>
      <c r="AD1291" s="93"/>
      <c r="AE1291" s="93"/>
      <c r="AF1291" s="93"/>
      <c r="AG1291" s="93"/>
      <c r="AH1291" s="93"/>
      <c r="AI1291" s="93"/>
      <c r="AJ1291" s="93"/>
      <c r="AK1291" s="93"/>
      <c r="AL1291" s="93"/>
      <c r="AM1291" s="93"/>
      <c r="AN1291" s="93"/>
      <c r="AO1291" s="93"/>
      <c r="AP1291" s="93"/>
      <c r="AQ1291" s="93"/>
      <c r="AR1291" s="93"/>
      <c r="AS1291" s="93"/>
      <c r="AT1291" s="93"/>
      <c r="AU1291" s="93"/>
      <c r="AV1291" s="93"/>
      <c r="AW1291" s="93"/>
      <c r="AX1291" s="93"/>
      <c r="AY1291" s="93"/>
      <c r="AZ1291" s="93"/>
      <c r="BA1291" s="93"/>
      <c r="BB1291" s="93"/>
      <c r="BC1291" s="93"/>
      <c r="BD1291" s="93"/>
      <c r="BE1291" s="93"/>
      <c r="BF1291" s="93"/>
      <c r="BG1291" s="93"/>
      <c r="BH1291" s="93"/>
      <c r="BI1291" s="93"/>
      <c r="BJ1291" s="93"/>
      <c r="BK1291" s="93"/>
      <c r="BL1291" s="93"/>
      <c r="BM1291" s="93"/>
      <c r="BN1291" s="93"/>
      <c r="BO1291" s="93"/>
      <c r="BP1291" s="93"/>
      <c r="BQ1291" s="93"/>
      <c r="BR1291" s="93"/>
      <c r="BS1291" s="93"/>
      <c r="BT1291" s="93"/>
      <c r="BU1291" s="93"/>
      <c r="BV1291" s="93"/>
      <c r="BW1291" s="93"/>
      <c r="BX1291" s="93"/>
      <c r="BY1291" s="93"/>
      <c r="BZ1291" s="93"/>
      <c r="CA1291" s="93"/>
      <c r="CB1291" s="93"/>
      <c r="CC1291" s="93"/>
      <c r="CD1291" s="93"/>
      <c r="CE1291" s="93"/>
      <c r="CF1291" s="93"/>
      <c r="CG1291" s="93"/>
      <c r="CH1291" s="93"/>
      <c r="CI1291" s="93"/>
      <c r="CJ1291" s="93"/>
      <c r="CK1291" s="93"/>
      <c r="CL1291" s="93"/>
      <c r="CM1291" s="93"/>
      <c r="CN1291" s="93"/>
      <c r="CO1291" s="93"/>
      <c r="CP1291" s="93"/>
      <c r="CQ1291" s="93"/>
      <c r="CR1291" s="93"/>
      <c r="CS1291" s="93"/>
      <c r="CT1291" s="93"/>
      <c r="CU1291" s="93"/>
      <c r="CV1291" s="93"/>
      <c r="CW1291" s="93"/>
      <c r="CX1291" s="93"/>
      <c r="CY1291" s="93"/>
      <c r="CZ1291" s="93"/>
      <c r="DA1291" s="93"/>
      <c r="DB1291" s="93"/>
      <c r="DC1291" s="93"/>
      <c r="DD1291" s="93"/>
      <c r="DE1291" s="93"/>
      <c r="DF1291" s="93"/>
      <c r="DG1291" s="93"/>
      <c r="DH1291" s="93"/>
      <c r="DI1291" s="93"/>
      <c r="DJ1291" s="93"/>
      <c r="DK1291" s="93"/>
      <c r="DL1291" s="93"/>
      <c r="DM1291" s="93"/>
      <c r="DN1291" s="93"/>
      <c r="DO1291" s="93"/>
      <c r="DP1291" s="93"/>
      <c r="DQ1291" s="93"/>
      <c r="DR1291" s="93"/>
      <c r="DS1291" s="93"/>
      <c r="DT1291" s="93"/>
      <c r="DU1291" s="93"/>
      <c r="DV1291" s="93"/>
      <c r="DW1291" s="93"/>
      <c r="DX1291" s="93"/>
      <c r="DY1291" s="93"/>
      <c r="DZ1291" s="93"/>
      <c r="EA1291" s="93"/>
      <c r="EB1291" s="93"/>
      <c r="EC1291" s="93"/>
      <c r="ED1291" s="93"/>
      <c r="EE1291" s="93"/>
      <c r="EF1291" s="93"/>
      <c r="EG1291" s="93"/>
      <c r="EH1291" s="93"/>
      <c r="EI1291" s="93"/>
      <c r="EJ1291" s="93"/>
      <c r="EK1291" s="93"/>
      <c r="EL1291" s="93"/>
      <c r="EM1291" s="93"/>
      <c r="EN1291" s="93"/>
      <c r="EO1291" s="93"/>
      <c r="EP1291" s="93"/>
      <c r="EQ1291" s="93"/>
      <c r="ER1291" s="93"/>
      <c r="ES1291" s="93"/>
      <c r="ET1291" s="93"/>
      <c r="EU1291" s="93"/>
      <c r="EV1291" s="93"/>
      <c r="EW1291" s="93"/>
      <c r="EX1291" s="93"/>
      <c r="EY1291" s="93"/>
      <c r="EZ1291" s="93"/>
      <c r="FA1291" s="93"/>
      <c r="FB1291" s="93"/>
      <c r="FC1291" s="93"/>
      <c r="FD1291" s="93"/>
      <c r="FE1291" s="93"/>
      <c r="FF1291" s="93"/>
      <c r="FG1291" s="93"/>
      <c r="FH1291" s="93"/>
      <c r="FI1291" s="93"/>
      <c r="FJ1291" s="93"/>
      <c r="FK1291" s="93"/>
      <c r="FL1291" s="93"/>
      <c r="FM1291" s="93"/>
      <c r="FN1291" s="93"/>
      <c r="FO1291" s="93"/>
      <c r="FP1291" s="93"/>
      <c r="FQ1291" s="93"/>
      <c r="FR1291" s="93"/>
      <c r="FS1291" s="93"/>
      <c r="FT1291" s="93"/>
      <c r="FU1291" s="93"/>
      <c r="FV1291" s="93"/>
      <c r="FW1291" s="93"/>
      <c r="FX1291" s="93"/>
      <c r="FY1291" s="93"/>
      <c r="FZ1291" s="93"/>
      <c r="GA1291" s="93"/>
      <c r="GB1291" s="93"/>
      <c r="GC1291" s="93"/>
      <c r="GD1291" s="93"/>
      <c r="GE1291" s="93"/>
      <c r="GF1291" s="93"/>
      <c r="GG1291" s="93"/>
      <c r="GH1291" s="93"/>
      <c r="GI1291" s="93"/>
      <c r="GJ1291" s="93"/>
      <c r="GK1291" s="93"/>
      <c r="GL1291" s="93"/>
      <c r="GM1291" s="93"/>
      <c r="GN1291" s="93"/>
      <c r="GO1291" s="93"/>
      <c r="GP1291" s="93"/>
      <c r="GQ1291" s="93"/>
      <c r="GR1291" s="93"/>
      <c r="GS1291" s="93"/>
      <c r="GT1291" s="93"/>
      <c r="GU1291" s="93"/>
      <c r="GV1291" s="93"/>
      <c r="GW1291" s="93"/>
      <c r="GX1291" s="93"/>
      <c r="GY1291" s="93"/>
      <c r="GZ1291" s="93"/>
      <c r="HA1291" s="93"/>
      <c r="HB1291" s="93"/>
      <c r="HC1291" s="93"/>
      <c r="HD1291" s="93"/>
      <c r="HE1291" s="93"/>
      <c r="HF1291" s="93"/>
      <c r="HG1291" s="93"/>
      <c r="HH1291" s="93"/>
      <c r="HI1291" s="93"/>
      <c r="HJ1291" s="93"/>
      <c r="HK1291" s="93"/>
      <c r="HL1291" s="93"/>
      <c r="HM1291" s="93"/>
      <c r="HN1291" s="93"/>
      <c r="HO1291" s="93"/>
      <c r="HP1291" s="93"/>
      <c r="HQ1291" s="93"/>
      <c r="HR1291" s="93"/>
      <c r="HS1291" s="93"/>
      <c r="HT1291" s="93"/>
      <c r="HU1291" s="93"/>
      <c r="HV1291" s="93"/>
      <c r="HW1291" s="93"/>
      <c r="HX1291" s="93"/>
      <c r="HY1291" s="93"/>
      <c r="HZ1291" s="93"/>
      <c r="IA1291" s="93"/>
      <c r="IB1291" s="93"/>
      <c r="IC1291" s="93"/>
      <c r="ID1291" s="93"/>
      <c r="IE1291" s="93"/>
      <c r="IF1291" s="93"/>
      <c r="IG1291" s="93"/>
      <c r="IH1291" s="93"/>
      <c r="II1291" s="93"/>
      <c r="IJ1291" s="93"/>
      <c r="IK1291" s="93"/>
      <c r="IL1291" s="93"/>
      <c r="IM1291" s="93"/>
      <c r="IN1291" s="93"/>
      <c r="IO1291" s="93"/>
      <c r="IP1291" s="93"/>
      <c r="IQ1291" s="93"/>
      <c r="IR1291" s="93"/>
      <c r="IS1291" s="93"/>
      <c r="IT1291" s="93"/>
      <c r="IU1291" s="93"/>
      <c r="IV1291" s="93"/>
      <c r="IW1291" s="93"/>
      <c r="IX1291" s="93"/>
      <c r="IY1291" s="93"/>
      <c r="IZ1291" s="93"/>
      <c r="JA1291" s="93"/>
      <c r="JB1291" s="93"/>
      <c r="JC1291" s="93"/>
      <c r="JD1291" s="93"/>
      <c r="JE1291" s="93"/>
      <c r="JF1291" s="93"/>
      <c r="JG1291" s="93"/>
      <c r="JH1291" s="93"/>
      <c r="JI1291" s="93"/>
      <c r="JJ1291" s="93"/>
      <c r="JK1291" s="93"/>
      <c r="JL1291" s="93"/>
      <c r="JM1291" s="93" t="s">
        <v>506</v>
      </c>
      <c r="JN1291" s="93"/>
      <c r="JO1291" s="93"/>
      <c r="JP1291" s="93"/>
      <c r="JQ1291" s="93"/>
      <c r="JR1291" s="93"/>
      <c r="JS1291" s="93"/>
      <c r="JT1291" s="93"/>
      <c r="JU1291" s="93"/>
      <c r="JV1291" s="93"/>
      <c r="JW1291" s="93"/>
      <c r="JX1291" s="93"/>
      <c r="JY1291" s="93"/>
      <c r="JZ1291" s="93"/>
      <c r="KA1291" s="93"/>
      <c r="KB1291" s="93"/>
      <c r="KC1291" s="93"/>
      <c r="KD1291" s="93"/>
      <c r="KE1291" s="93"/>
      <c r="KF1291" s="93"/>
      <c r="KG1291" s="93"/>
      <c r="KH1291" s="93"/>
      <c r="KI1291" s="93"/>
      <c r="KJ1291" s="93"/>
      <c r="KK1291" s="93"/>
      <c r="KL1291" s="93"/>
      <c r="KM1291" s="93"/>
      <c r="KN1291" s="93"/>
      <c r="KO1291" s="93"/>
      <c r="KP1291" s="93"/>
      <c r="KQ1291" s="93"/>
      <c r="KR1291" s="93"/>
      <c r="KS1291" s="93"/>
      <c r="KT1291" s="93"/>
      <c r="KU1291" s="93"/>
      <c r="KV1291" s="93"/>
      <c r="KW1291" s="93"/>
      <c r="KX1291" s="93"/>
      <c r="KY1291" s="93"/>
      <c r="KZ1291" s="93"/>
      <c r="LA1291" s="93"/>
      <c r="LB1291" s="93"/>
      <c r="LC1291" s="93"/>
      <c r="LD1291" s="93"/>
      <c r="LE1291" s="93"/>
      <c r="LF1291" s="93"/>
      <c r="LG1291" s="93"/>
      <c r="LH1291" s="93"/>
      <c r="LI1291" s="93"/>
      <c r="LJ1291" s="93"/>
      <c r="LK1291" s="93"/>
      <c r="LL1291" s="93"/>
      <c r="LM1291" s="93"/>
      <c r="LN1291" s="93"/>
      <c r="LO1291" s="93"/>
      <c r="LP1291" s="93"/>
      <c r="LQ1291" s="93"/>
      <c r="LR1291" s="93"/>
      <c r="LS1291" s="93"/>
      <c r="LT1291" s="93"/>
      <c r="LU1291" s="93"/>
      <c r="LV1291" s="93"/>
      <c r="LW1291" s="93"/>
      <c r="LX1291" s="93"/>
      <c r="LY1291" s="93"/>
      <c r="LZ1291" s="93"/>
      <c r="MA1291" s="93"/>
      <c r="MB1291" s="93"/>
      <c r="MC1291" s="93"/>
      <c r="MD1291" s="93"/>
      <c r="ME1291" s="93"/>
      <c r="MF1291" s="93"/>
      <c r="MG1291" s="93"/>
      <c r="MH1291" s="93"/>
      <c r="MI1291" s="93"/>
      <c r="MJ1291" s="93"/>
      <c r="MK1291" s="93"/>
      <c r="ML1291" s="93"/>
      <c r="MM1291" s="93"/>
      <c r="MN1291" s="93"/>
      <c r="MO1291" s="93"/>
      <c r="MP1291" s="93"/>
      <c r="MQ1291" s="93"/>
      <c r="MR1291" s="93"/>
      <c r="MS1291" s="93"/>
      <c r="MT1291" s="93"/>
      <c r="MU1291" s="93"/>
      <c r="MV1291" s="93"/>
      <c r="MW1291" s="93"/>
      <c r="MX1291" s="93"/>
      <c r="MY1291" s="93"/>
      <c r="MZ1291" s="93"/>
      <c r="NA1291" s="93"/>
      <c r="NB1291" s="93"/>
      <c r="NC1291" s="93"/>
      <c r="ND1291" s="93"/>
      <c r="NE1291" s="93"/>
      <c r="NF1291" s="93"/>
      <c r="NG1291" s="93"/>
      <c r="NH1291" s="93"/>
      <c r="NI1291" s="93"/>
      <c r="NJ1291" s="93"/>
      <c r="NK1291" s="93"/>
      <c r="NL1291" s="93"/>
      <c r="NM1291" s="93"/>
      <c r="NN1291" s="93"/>
      <c r="NO1291" s="93"/>
      <c r="NP1291" s="93"/>
      <c r="NQ1291" s="93"/>
      <c r="NR1291" s="93"/>
      <c r="NS1291" s="93"/>
      <c r="NT1291" s="93"/>
      <c r="NU1291" s="93"/>
      <c r="NV1291" s="93"/>
      <c r="NW1291" s="93"/>
      <c r="NX1291" s="93"/>
      <c r="NY1291" s="93"/>
      <c r="NZ1291" s="93"/>
      <c r="OA1291" s="93"/>
      <c r="OB1291" s="93"/>
      <c r="OC1291" s="93"/>
      <c r="OD1291" s="93"/>
      <c r="OE1291" s="93"/>
      <c r="OF1291" s="93"/>
      <c r="OG1291" s="93"/>
      <c r="OH1291" s="93"/>
      <c r="OI1291" s="93"/>
      <c r="OJ1291" s="93"/>
      <c r="OK1291" s="93"/>
      <c r="OL1291" s="93"/>
      <c r="OM1291" s="93"/>
      <c r="ON1291" s="93"/>
      <c r="OO1291" s="93"/>
      <c r="OP1291" s="93"/>
      <c r="OQ1291" s="93"/>
      <c r="OR1291" s="93"/>
      <c r="OS1291" s="93"/>
      <c r="OT1291" s="93"/>
      <c r="OU1291" s="93"/>
      <c r="OV1291" s="93"/>
      <c r="OW1291" s="93"/>
      <c r="OX1291" s="93"/>
      <c r="OY1291" s="93"/>
      <c r="OZ1291" s="93"/>
      <c r="PA1291" s="93"/>
      <c r="PB1291" s="93"/>
      <c r="PC1291" s="93"/>
      <c r="PD1291" s="93"/>
      <c r="PE1291" s="93"/>
      <c r="PF1291" s="93"/>
      <c r="PG1291" s="93"/>
      <c r="PH1291" s="93"/>
      <c r="PI1291" s="93"/>
      <c r="PJ1291" s="93"/>
      <c r="PK1291" s="93"/>
      <c r="PL1291" s="93"/>
      <c r="PM1291" s="93"/>
      <c r="PN1291" s="93"/>
      <c r="PO1291" s="93"/>
      <c r="PP1291" s="93"/>
      <c r="PQ1291" s="93"/>
      <c r="PR1291" s="93"/>
      <c r="PS1291" s="93"/>
      <c r="PT1291" s="93"/>
      <c r="PU1291" s="93"/>
      <c r="PV1291" s="93"/>
      <c r="PW1291" s="93"/>
      <c r="PX1291" s="93"/>
      <c r="PY1291" s="93"/>
      <c r="PZ1291" s="93"/>
      <c r="QA1291" s="93"/>
      <c r="QB1291" s="93"/>
      <c r="QC1291" s="93"/>
      <c r="QD1291" s="93"/>
      <c r="QE1291" s="93"/>
      <c r="QF1291" s="93"/>
      <c r="QG1291" s="93"/>
      <c r="QH1291" s="93"/>
      <c r="QI1291" s="93"/>
      <c r="QJ1291" s="93"/>
      <c r="QK1291" s="93"/>
      <c r="QL1291" s="93"/>
      <c r="QM1291" s="93"/>
      <c r="QN1291" s="93"/>
      <c r="QO1291" s="93"/>
      <c r="QP1291" s="93"/>
      <c r="QQ1291" s="93"/>
      <c r="QR1291" s="93"/>
      <c r="QS1291" s="93"/>
      <c r="QT1291" s="93"/>
      <c r="QU1291" s="93"/>
      <c r="QV1291" s="93"/>
      <c r="QW1291" s="93"/>
      <c r="QX1291" s="93"/>
      <c r="QY1291" s="93"/>
      <c r="QZ1291" s="93"/>
      <c r="RA1291" s="93"/>
      <c r="RB1291" s="93"/>
      <c r="RC1291" s="93"/>
      <c r="RD1291" s="93"/>
      <c r="RE1291" s="93"/>
      <c r="RF1291" s="93"/>
      <c r="RG1291" s="93"/>
      <c r="RH1291" s="93"/>
      <c r="RI1291" s="93"/>
      <c r="RJ1291" s="93"/>
      <c r="RK1291" s="93"/>
      <c r="RL1291" s="93"/>
      <c r="RM1291" s="93"/>
      <c r="RN1291" s="93"/>
      <c r="RO1291" s="93"/>
      <c r="RP1291" s="93"/>
      <c r="RQ1291" s="93"/>
      <c r="RR1291" s="93"/>
      <c r="RS1291" s="93"/>
      <c r="RT1291" s="93"/>
      <c r="RU1291" s="93"/>
      <c r="RV1291" s="93"/>
      <c r="RW1291" s="93"/>
      <c r="RX1291" s="93"/>
      <c r="RY1291" s="93"/>
      <c r="RZ1291" s="93"/>
      <c r="SA1291" s="93"/>
      <c r="SB1291" s="93"/>
      <c r="SC1291" s="93"/>
      <c r="SD1291" s="93"/>
      <c r="SE1291" s="93"/>
      <c r="SF1291" s="93"/>
      <c r="SG1291" s="93"/>
      <c r="SH1291" s="93"/>
      <c r="SI1291" s="93"/>
      <c r="SJ1291" s="93"/>
      <c r="SK1291" s="93"/>
      <c r="SL1291" s="93"/>
      <c r="SM1291" s="93"/>
      <c r="SN1291" s="93"/>
      <c r="SO1291" s="93"/>
      <c r="SP1291" s="93"/>
      <c r="SQ1291" s="93"/>
      <c r="SR1291" s="93"/>
      <c r="SS1291" s="93"/>
      <c r="ST1291" s="93"/>
      <c r="SU1291" s="93"/>
      <c r="SV1291" s="93"/>
      <c r="SW1291" s="93"/>
      <c r="SX1291" s="93"/>
      <c r="SY1291" s="93"/>
      <c r="SZ1291" s="93"/>
      <c r="TA1291" s="93"/>
      <c r="TB1291" s="93"/>
      <c r="TC1291" s="93"/>
      <c r="TD1291" s="93"/>
      <c r="TE1291" s="93"/>
      <c r="TF1291" s="93"/>
      <c r="TG1291" s="93"/>
      <c r="TH1291" s="93"/>
      <c r="TI1291" s="93"/>
      <c r="TJ1291" s="93"/>
      <c r="TK1291" s="93"/>
      <c r="TL1291" s="93"/>
      <c r="TM1291" s="93"/>
      <c r="TN1291" s="93"/>
      <c r="TO1291" s="93"/>
      <c r="TP1291" s="93"/>
      <c r="TQ1291" s="93"/>
      <c r="TR1291" s="93"/>
      <c r="TS1291" s="93"/>
      <c r="TT1291" s="93"/>
      <c r="TU1291" s="93"/>
      <c r="TV1291" s="93"/>
      <c r="TW1291" s="93"/>
      <c r="TX1291" s="93"/>
      <c r="TY1291" s="93"/>
      <c r="TZ1291" s="93"/>
      <c r="UA1291" s="93"/>
      <c r="UB1291" s="93"/>
      <c r="UC1291" s="93"/>
      <c r="UD1291" s="93"/>
      <c r="UE1291" s="93"/>
      <c r="UF1291" s="93"/>
      <c r="UG1291" s="93"/>
      <c r="UH1291" s="93"/>
      <c r="UI1291" s="93"/>
      <c r="UJ1291" s="93"/>
      <c r="UK1291" s="93"/>
      <c r="UL1291" s="93"/>
      <c r="UM1291" s="93"/>
      <c r="UN1291" s="93"/>
      <c r="UO1291" s="93"/>
      <c r="UP1291" s="93"/>
      <c r="UQ1291" s="93"/>
      <c r="UR1291" s="93"/>
      <c r="US1291" s="93"/>
      <c r="UT1291" s="93"/>
      <c r="UU1291" s="93"/>
      <c r="UV1291" s="93"/>
      <c r="UW1291" s="93"/>
      <c r="UX1291" s="93"/>
      <c r="UY1291" s="93"/>
      <c r="UZ1291" s="93"/>
      <c r="VA1291" s="93"/>
      <c r="VB1291" s="93"/>
      <c r="VC1291" s="93"/>
      <c r="VD1291" s="93"/>
      <c r="VE1291" s="93"/>
      <c r="VF1291" s="93"/>
      <c r="VG1291" s="93"/>
      <c r="VH1291" s="93"/>
      <c r="VI1291" s="93"/>
      <c r="VJ1291" s="93"/>
      <c r="VK1291" s="93"/>
      <c r="VL1291" s="93"/>
      <c r="VM1291" s="93"/>
      <c r="VN1291" s="93"/>
      <c r="VO1291" s="93"/>
      <c r="VP1291" s="93"/>
      <c r="VQ1291" s="93"/>
      <c r="VR1291" s="93"/>
      <c r="VS1291" s="93"/>
      <c r="VT1291" s="93"/>
      <c r="VU1291" s="93"/>
      <c r="VV1291" s="93"/>
      <c r="VW1291" s="93"/>
      <c r="VX1291" s="93"/>
      <c r="VY1291" s="93"/>
      <c r="VZ1291" s="93"/>
      <c r="WA1291" s="93"/>
      <c r="WB1291" s="93"/>
      <c r="WC1291" s="93"/>
      <c r="WD1291" s="93"/>
      <c r="WE1291" s="93"/>
      <c r="WF1291" s="93"/>
      <c r="WG1291" s="93"/>
      <c r="WH1291" s="93"/>
      <c r="WI1291" s="93"/>
      <c r="WJ1291" s="93"/>
      <c r="WK1291" s="93"/>
      <c r="WL1291" s="93"/>
      <c r="WM1291" s="93"/>
      <c r="WN1291" s="93"/>
      <c r="WO1291" s="93"/>
      <c r="WP1291" s="93"/>
      <c r="WQ1291" s="93"/>
      <c r="WR1291" s="93"/>
      <c r="WS1291" s="93"/>
      <c r="WT1291" s="93"/>
      <c r="WU1291" s="93"/>
      <c r="WV1291" s="93"/>
      <c r="WW1291" s="93"/>
      <c r="WX1291" s="93"/>
      <c r="WY1291" s="93"/>
      <c r="WZ1291" s="93"/>
      <c r="XA1291" s="93"/>
      <c r="XB1291" s="93"/>
      <c r="XC1291" s="93"/>
      <c r="XD1291" s="93"/>
      <c r="XE1291" s="93"/>
      <c r="XF1291" s="93"/>
      <c r="XG1291" s="93"/>
      <c r="XH1291" s="93"/>
      <c r="XI1291" s="93"/>
      <c r="XJ1291" s="93"/>
      <c r="XK1291" s="93"/>
      <c r="XL1291" s="93"/>
      <c r="XM1291" s="93"/>
      <c r="XN1291" s="93"/>
      <c r="XO1291" s="93"/>
      <c r="XP1291" s="93"/>
      <c r="XQ1291" s="93"/>
      <c r="XR1291" s="93"/>
      <c r="XS1291" s="93"/>
      <c r="XT1291" s="93"/>
      <c r="XU1291" s="93"/>
      <c r="XV1291" s="93"/>
      <c r="XW1291" s="93"/>
      <c r="XX1291" s="93"/>
      <c r="XY1291" s="93"/>
      <c r="XZ1291" s="93"/>
      <c r="YA1291" s="93"/>
      <c r="YB1291" s="93"/>
      <c r="YC1291" s="93"/>
      <c r="YD1291" s="93"/>
      <c r="YE1291" s="93"/>
      <c r="YF1291" s="93"/>
      <c r="YG1291" s="93"/>
      <c r="YH1291" s="93"/>
      <c r="YI1291" s="93"/>
      <c r="YJ1291" s="93"/>
      <c r="YK1291" s="93"/>
      <c r="YL1291" s="93"/>
      <c r="YM1291" s="93"/>
      <c r="YN1291" s="93"/>
      <c r="YO1291" s="93"/>
      <c r="YP1291" s="93"/>
      <c r="YQ1291" s="93"/>
      <c r="YR1291" s="93"/>
      <c r="YS1291" s="93"/>
      <c r="YT1291" s="93"/>
      <c r="YU1291" s="93"/>
      <c r="YV1291" s="93"/>
      <c r="YW1291" s="93"/>
      <c r="YX1291" s="93"/>
      <c r="YY1291" s="93"/>
      <c r="YZ1291" s="93"/>
      <c r="ZA1291" s="93"/>
      <c r="ZB1291" s="93"/>
      <c r="ZC1291" s="93"/>
      <c r="ZD1291" s="93"/>
      <c r="ZE1291" s="93"/>
      <c r="ZF1291" s="93"/>
      <c r="ZG1291" s="93"/>
      <c r="ZH1291" s="93"/>
      <c r="ZI1291" s="93"/>
      <c r="ZJ1291" s="93"/>
      <c r="ZK1291" s="93"/>
      <c r="ZL1291" s="93"/>
      <c r="ZM1291" s="93"/>
      <c r="ZN1291" s="93"/>
      <c r="ZO1291" s="93"/>
      <c r="ZP1291" s="93"/>
      <c r="ZQ1291" s="93"/>
      <c r="ZR1291" s="93"/>
      <c r="ZS1291" s="93"/>
      <c r="ZT1291" s="93"/>
      <c r="ZU1291" s="93"/>
      <c r="ZV1291" s="93"/>
      <c r="ZW1291" s="93"/>
      <c r="ZX1291" s="93"/>
      <c r="ZY1291" s="93"/>
      <c r="ZZ1291" s="93"/>
      <c r="AAA1291" s="93"/>
      <c r="AAB1291" s="93"/>
      <c r="AAC1291" s="93"/>
      <c r="AAD1291" s="93"/>
      <c r="AAE1291" s="93"/>
      <c r="AAF1291" s="93"/>
      <c r="AAG1291" s="93"/>
      <c r="AAH1291" s="93"/>
      <c r="AAI1291" s="93"/>
      <c r="AAJ1291" s="93"/>
      <c r="AAK1291" s="93"/>
      <c r="AAL1291" s="93"/>
      <c r="AAM1291" s="93"/>
      <c r="AAN1291" s="93"/>
      <c r="AAO1291" s="93"/>
      <c r="AAP1291" s="93"/>
      <c r="AAQ1291" s="93"/>
      <c r="AAR1291" s="93"/>
      <c r="AAS1291" s="93"/>
      <c r="AAT1291" s="93"/>
      <c r="AAU1291" s="93"/>
      <c r="AAV1291" s="93"/>
      <c r="AAW1291" s="93"/>
      <c r="AAX1291" s="93"/>
      <c r="AAY1291" s="93"/>
      <c r="AAZ1291" s="93"/>
      <c r="ABA1291" s="93"/>
      <c r="ABB1291" s="93"/>
      <c r="ABC1291" s="93"/>
      <c r="ABD1291" s="93"/>
      <c r="ABE1291" s="93"/>
      <c r="ABF1291" s="93"/>
      <c r="ABG1291" s="93"/>
      <c r="ABH1291" s="93"/>
      <c r="ABI1291" s="93"/>
      <c r="ABJ1291" s="93"/>
      <c r="ABK1291" s="93"/>
      <c r="ABL1291" s="93"/>
      <c r="ABM1291" s="93"/>
      <c r="ABN1291" s="93"/>
      <c r="ABO1291" s="93"/>
      <c r="ABP1291" s="93"/>
      <c r="ABQ1291" s="93"/>
      <c r="ABR1291" s="93"/>
      <c r="ABS1291" s="93"/>
      <c r="ABT1291" s="93"/>
      <c r="ABU1291" s="93"/>
      <c r="ABV1291" s="93"/>
      <c r="ABW1291" s="93"/>
      <c r="ABX1291" s="93"/>
      <c r="ABY1291" s="93"/>
      <c r="ABZ1291" s="93"/>
      <c r="ACA1291" s="93"/>
      <c r="ACB1291" s="93"/>
      <c r="ACC1291" s="93"/>
      <c r="ACD1291" s="93"/>
      <c r="ACE1291" s="93"/>
      <c r="ACF1291" s="93"/>
      <c r="ACG1291" s="93"/>
      <c r="ACH1291" s="93"/>
      <c r="ACI1291" s="93"/>
      <c r="ACJ1291" s="93"/>
      <c r="ACK1291" s="93"/>
      <c r="ACL1291" s="93"/>
      <c r="ACM1291" s="93"/>
      <c r="ACN1291" s="93"/>
      <c r="ACO1291" s="93"/>
      <c r="ACP1291" s="93"/>
      <c r="ACQ1291" s="93"/>
      <c r="ACR1291" s="93"/>
      <c r="ACS1291" s="93"/>
      <c r="ACT1291" s="93"/>
      <c r="ACU1291" s="93"/>
      <c r="ACV1291" s="93"/>
      <c r="ACW1291" s="93"/>
      <c r="ACX1291" s="93"/>
      <c r="ACY1291" s="93"/>
      <c r="ACZ1291" s="93"/>
      <c r="ADA1291" s="93"/>
      <c r="ADB1291" s="93"/>
      <c r="ADC1291" s="93"/>
      <c r="ADD1291" s="93"/>
      <c r="ADE1291" s="93"/>
      <c r="ADF1291" s="93"/>
      <c r="ADG1291" s="93"/>
      <c r="ADH1291" s="93"/>
      <c r="ADI1291" s="93"/>
      <c r="ADJ1291" s="93"/>
      <c r="ADK1291" s="93"/>
      <c r="ADL1291" s="93"/>
      <c r="ADM1291" s="93"/>
      <c r="ADN1291" s="93"/>
      <c r="ADO1291" s="93"/>
      <c r="ADP1291" s="93"/>
      <c r="ADQ1291" s="93"/>
      <c r="ADR1291" s="93"/>
      <c r="ADS1291" s="93"/>
      <c r="ADT1291" s="93"/>
      <c r="ADU1291" s="93"/>
      <c r="ADV1291" s="93"/>
      <c r="ADW1291" s="93"/>
      <c r="ADX1291" s="93"/>
      <c r="ADY1291" s="93"/>
      <c r="ADZ1291" s="93"/>
      <c r="AEA1291" s="93"/>
      <c r="AEB1291" s="93"/>
      <c r="AEC1291" s="93"/>
      <c r="AED1291" s="93"/>
      <c r="AEE1291" s="93"/>
      <c r="AEF1291" s="93"/>
      <c r="AEG1291" s="93"/>
      <c r="AEH1291" s="93"/>
    </row>
    <row r="1292" spans="1:814" hidden="1" x14ac:dyDescent="0.25">
      <c r="B1292" s="5">
        <v>45530</v>
      </c>
      <c r="C1292" t="s">
        <v>103</v>
      </c>
      <c r="D1292" t="s">
        <v>0</v>
      </c>
      <c r="E1292" t="s">
        <v>66</v>
      </c>
      <c r="F1292" s="4" t="s">
        <v>86</v>
      </c>
      <c r="G1292" t="s">
        <v>87</v>
      </c>
      <c r="H1292" s="4" t="s">
        <v>50</v>
      </c>
      <c r="I1292" s="4" t="s">
        <v>524</v>
      </c>
      <c r="J1292" s="8">
        <v>-15</v>
      </c>
      <c r="K1292" s="29">
        <v>51750</v>
      </c>
      <c r="L1292" s="17">
        <f t="shared" si="77"/>
        <v>-776250</v>
      </c>
      <c r="M1292" s="102" t="s">
        <v>529</v>
      </c>
      <c r="O1292" s="54">
        <v>20240130</v>
      </c>
      <c r="P1292" t="s">
        <v>577</v>
      </c>
    </row>
    <row r="1293" spans="1:814" hidden="1" x14ac:dyDescent="0.25">
      <c r="A1293" s="93"/>
      <c r="B1293" s="92">
        <v>45524</v>
      </c>
      <c r="C1293" s="93" t="s">
        <v>63</v>
      </c>
      <c r="D1293" s="93" t="s">
        <v>0</v>
      </c>
      <c r="E1293" s="93" t="s">
        <v>14</v>
      </c>
      <c r="F1293" s="94" t="s">
        <v>39</v>
      </c>
      <c r="G1293" s="93" t="s">
        <v>40</v>
      </c>
      <c r="H1293" s="94" t="s">
        <v>41</v>
      </c>
      <c r="I1293" s="94" t="s">
        <v>564</v>
      </c>
      <c r="J1293" s="95">
        <v>15</v>
      </c>
      <c r="K1293" s="97">
        <v>14.569553805774278</v>
      </c>
      <c r="L1293" s="96">
        <f t="shared" si="77"/>
        <v>218.54330708661416</v>
      </c>
      <c r="M1293" s="106" t="s">
        <v>527</v>
      </c>
      <c r="N1293" s="93" t="s">
        <v>645</v>
      </c>
      <c r="O1293" s="100"/>
      <c r="P1293" s="93"/>
      <c r="Q1293" s="93"/>
      <c r="R1293" s="93"/>
      <c r="S1293" s="93"/>
      <c r="T1293" s="93"/>
      <c r="U1293" s="93"/>
      <c r="V1293" s="93"/>
      <c r="W1293" s="93"/>
      <c r="X1293" s="93"/>
      <c r="Y1293" s="93"/>
      <c r="Z1293" s="93"/>
      <c r="AA1293" s="93"/>
      <c r="AB1293" s="93"/>
      <c r="AC1293" s="93"/>
      <c r="AD1293" s="93"/>
      <c r="AE1293" s="93"/>
      <c r="AF1293" s="93"/>
      <c r="AG1293" s="93"/>
      <c r="AH1293" s="93"/>
      <c r="AI1293" s="93"/>
      <c r="AJ1293" s="93"/>
      <c r="AK1293" s="93"/>
      <c r="AL1293" s="93"/>
      <c r="AM1293" s="93"/>
      <c r="AN1293" s="93"/>
      <c r="AO1293" s="93"/>
      <c r="AP1293" s="93"/>
      <c r="AQ1293" s="93"/>
      <c r="AR1293" s="93"/>
      <c r="AS1293" s="93"/>
      <c r="AT1293" s="93"/>
      <c r="AU1293" s="93"/>
      <c r="AV1293" s="93"/>
      <c r="AW1293" s="93"/>
      <c r="AX1293" s="93"/>
      <c r="AY1293" s="93"/>
      <c r="AZ1293" s="93"/>
      <c r="BA1293" s="93"/>
      <c r="BB1293" s="93"/>
      <c r="BC1293" s="93"/>
      <c r="BD1293" s="93"/>
      <c r="BE1293" s="93"/>
      <c r="BF1293" s="93"/>
      <c r="BG1293" s="93"/>
      <c r="BH1293" s="93"/>
      <c r="BI1293" s="93"/>
      <c r="BJ1293" s="93"/>
      <c r="BK1293" s="93"/>
      <c r="BL1293" s="93"/>
      <c r="BM1293" s="93"/>
      <c r="BN1293" s="93"/>
      <c r="BO1293" s="93"/>
      <c r="BP1293" s="93"/>
      <c r="BQ1293" s="93"/>
      <c r="BR1293" s="93"/>
      <c r="BS1293" s="93"/>
      <c r="BT1293" s="93"/>
      <c r="BU1293" s="93"/>
      <c r="BV1293" s="93"/>
      <c r="BW1293" s="93"/>
      <c r="BX1293" s="93"/>
      <c r="BY1293" s="93"/>
      <c r="BZ1293" s="93"/>
      <c r="CA1293" s="93"/>
      <c r="CB1293" s="93"/>
      <c r="CC1293" s="93"/>
      <c r="CD1293" s="93"/>
      <c r="CE1293" s="93"/>
      <c r="CF1293" s="93"/>
      <c r="CG1293" s="93"/>
      <c r="CH1293" s="93"/>
      <c r="CI1293" s="93"/>
      <c r="CJ1293" s="93"/>
      <c r="CK1293" s="93"/>
      <c r="CL1293" s="93"/>
      <c r="CM1293" s="93"/>
      <c r="CN1293" s="93"/>
      <c r="CO1293" s="93"/>
      <c r="CP1293" s="93"/>
      <c r="CQ1293" s="93"/>
      <c r="CR1293" s="93"/>
      <c r="CS1293" s="93"/>
      <c r="CT1293" s="93"/>
      <c r="CU1293" s="93"/>
      <c r="CV1293" s="93"/>
      <c r="CW1293" s="93"/>
      <c r="CX1293" s="93"/>
      <c r="CY1293" s="93"/>
      <c r="CZ1293" s="93"/>
      <c r="DA1293" s="93"/>
      <c r="DB1293" s="93"/>
      <c r="DC1293" s="93"/>
      <c r="DD1293" s="93"/>
      <c r="DE1293" s="93"/>
      <c r="DF1293" s="93"/>
      <c r="DG1293" s="93"/>
      <c r="DH1293" s="93"/>
      <c r="DI1293" s="93"/>
      <c r="DJ1293" s="93"/>
      <c r="DK1293" s="93"/>
      <c r="DL1293" s="93"/>
      <c r="DM1293" s="93"/>
      <c r="DN1293" s="93"/>
      <c r="DO1293" s="93"/>
      <c r="DP1293" s="93"/>
      <c r="DQ1293" s="93"/>
      <c r="DR1293" s="93"/>
      <c r="DS1293" s="93"/>
      <c r="DT1293" s="93"/>
      <c r="DU1293" s="93"/>
      <c r="DV1293" s="93"/>
      <c r="DW1293" s="93"/>
      <c r="DX1293" s="93"/>
      <c r="DY1293" s="93"/>
      <c r="DZ1293" s="93"/>
      <c r="EA1293" s="93"/>
      <c r="EB1293" s="93"/>
      <c r="EC1293" s="93"/>
      <c r="ED1293" s="93"/>
      <c r="EE1293" s="93"/>
      <c r="EF1293" s="93"/>
      <c r="EG1293" s="93"/>
      <c r="EH1293" s="93"/>
      <c r="EI1293" s="93"/>
      <c r="EJ1293" s="93"/>
      <c r="EK1293" s="93"/>
      <c r="EL1293" s="93"/>
      <c r="EM1293" s="93"/>
      <c r="EN1293" s="93"/>
      <c r="EO1293" s="93"/>
      <c r="EP1293" s="93"/>
      <c r="EQ1293" s="93"/>
      <c r="ER1293" s="93"/>
      <c r="ES1293" s="93"/>
      <c r="ET1293" s="93"/>
      <c r="EU1293" s="93"/>
      <c r="EV1293" s="93"/>
      <c r="EW1293" s="93"/>
      <c r="EX1293" s="93"/>
      <c r="EY1293" s="93"/>
      <c r="EZ1293" s="93"/>
      <c r="FA1293" s="93"/>
      <c r="FB1293" s="93"/>
      <c r="FC1293" s="93"/>
      <c r="FD1293" s="93"/>
      <c r="FE1293" s="93"/>
      <c r="FF1293" s="93"/>
      <c r="FG1293" s="93"/>
      <c r="FH1293" s="93"/>
      <c r="FI1293" s="93"/>
      <c r="FJ1293" s="93"/>
      <c r="FK1293" s="93"/>
      <c r="FL1293" s="93"/>
      <c r="FM1293" s="93"/>
      <c r="FN1293" s="93"/>
      <c r="FO1293" s="93"/>
      <c r="FP1293" s="93"/>
      <c r="FQ1293" s="93"/>
      <c r="FR1293" s="93"/>
      <c r="FS1293" s="93"/>
      <c r="FT1293" s="93"/>
      <c r="FU1293" s="93"/>
      <c r="FV1293" s="93"/>
      <c r="FW1293" s="93"/>
      <c r="FX1293" s="93"/>
      <c r="FY1293" s="93"/>
      <c r="FZ1293" s="93"/>
      <c r="GA1293" s="93"/>
      <c r="GB1293" s="93"/>
      <c r="GC1293" s="93"/>
      <c r="GD1293" s="93"/>
      <c r="GE1293" s="93"/>
      <c r="GF1293" s="93"/>
      <c r="GG1293" s="93"/>
      <c r="GH1293" s="93"/>
      <c r="GI1293" s="93"/>
      <c r="GJ1293" s="93"/>
      <c r="GK1293" s="93"/>
      <c r="GL1293" s="93"/>
      <c r="GM1293" s="93"/>
      <c r="GN1293" s="93"/>
      <c r="GO1293" s="93"/>
      <c r="GP1293" s="93"/>
      <c r="GQ1293" s="93"/>
      <c r="GR1293" s="93"/>
      <c r="GS1293" s="93"/>
      <c r="GT1293" s="93"/>
      <c r="GU1293" s="93"/>
      <c r="GV1293" s="93"/>
      <c r="GW1293" s="93"/>
      <c r="GX1293" s="93"/>
      <c r="GY1293" s="93"/>
      <c r="GZ1293" s="93"/>
      <c r="HA1293" s="93"/>
      <c r="HB1293" s="93"/>
      <c r="HC1293" s="93"/>
      <c r="HD1293" s="93"/>
      <c r="HE1293" s="93"/>
      <c r="HF1293" s="93"/>
      <c r="HG1293" s="93"/>
      <c r="HH1293" s="93"/>
      <c r="HI1293" s="93"/>
      <c r="HJ1293" s="93"/>
      <c r="HK1293" s="93"/>
      <c r="HL1293" s="93"/>
      <c r="HM1293" s="93"/>
      <c r="HN1293" s="93"/>
      <c r="HO1293" s="93"/>
      <c r="HP1293" s="93"/>
      <c r="HQ1293" s="93"/>
      <c r="HR1293" s="93"/>
      <c r="HS1293" s="93"/>
      <c r="HT1293" s="93"/>
      <c r="HU1293" s="93"/>
      <c r="HV1293" s="93"/>
      <c r="HW1293" s="93"/>
      <c r="HX1293" s="93"/>
      <c r="HY1293" s="93"/>
      <c r="HZ1293" s="93"/>
      <c r="IA1293" s="93"/>
      <c r="IB1293" s="93"/>
      <c r="IC1293" s="93"/>
      <c r="ID1293" s="93"/>
      <c r="IE1293" s="93"/>
      <c r="IF1293" s="93"/>
      <c r="IG1293" s="93"/>
      <c r="IH1293" s="93"/>
      <c r="II1293" s="93"/>
      <c r="IJ1293" s="93"/>
      <c r="IK1293" s="93"/>
      <c r="IL1293" s="93"/>
      <c r="IM1293" s="93"/>
      <c r="IN1293" s="93"/>
      <c r="IO1293" s="93"/>
      <c r="IP1293" s="93"/>
      <c r="IQ1293" s="93"/>
      <c r="IR1293" s="93"/>
      <c r="IS1293" s="93"/>
      <c r="IT1293" s="93"/>
      <c r="IU1293" s="93"/>
      <c r="IV1293" s="93"/>
      <c r="IW1293" s="93"/>
      <c r="IX1293" s="93"/>
      <c r="IY1293" s="93"/>
      <c r="IZ1293" s="93"/>
      <c r="JA1293" s="93"/>
      <c r="JB1293" s="93"/>
      <c r="JC1293" s="93"/>
      <c r="JD1293" s="93"/>
      <c r="JE1293" s="93"/>
      <c r="JF1293" s="93"/>
      <c r="JG1293" s="93"/>
      <c r="JH1293" s="93"/>
      <c r="JI1293" s="93"/>
      <c r="JJ1293" s="93"/>
      <c r="JK1293" s="93"/>
      <c r="JL1293" s="93"/>
      <c r="JM1293" s="93" t="s">
        <v>506</v>
      </c>
      <c r="JN1293" s="93"/>
      <c r="JO1293" s="93"/>
      <c r="JP1293" s="93"/>
      <c r="JQ1293" s="93"/>
      <c r="JR1293" s="93"/>
      <c r="JS1293" s="93"/>
      <c r="JT1293" s="93"/>
      <c r="JU1293" s="93"/>
      <c r="JV1293" s="93"/>
      <c r="JW1293" s="93"/>
      <c r="JX1293" s="93"/>
      <c r="JY1293" s="93"/>
      <c r="JZ1293" s="93"/>
      <c r="KA1293" s="93"/>
      <c r="KB1293" s="93"/>
      <c r="KC1293" s="93"/>
      <c r="KD1293" s="93"/>
      <c r="KE1293" s="93"/>
      <c r="KF1293" s="93"/>
      <c r="KG1293" s="93"/>
      <c r="KH1293" s="93"/>
      <c r="KI1293" s="93"/>
      <c r="KJ1293" s="93"/>
      <c r="KK1293" s="93"/>
      <c r="KL1293" s="93"/>
      <c r="KM1293" s="93"/>
      <c r="KN1293" s="93"/>
      <c r="KO1293" s="93"/>
      <c r="KP1293" s="93"/>
      <c r="KQ1293" s="93"/>
      <c r="KR1293" s="93"/>
      <c r="KS1293" s="93"/>
      <c r="KT1293" s="93"/>
      <c r="KU1293" s="93"/>
      <c r="KV1293" s="93"/>
      <c r="KW1293" s="93"/>
      <c r="KX1293" s="93"/>
      <c r="KY1293" s="93"/>
      <c r="KZ1293" s="93"/>
      <c r="LA1293" s="93"/>
      <c r="LB1293" s="93"/>
      <c r="LC1293" s="93"/>
      <c r="LD1293" s="93"/>
      <c r="LE1293" s="93"/>
      <c r="LF1293" s="93"/>
      <c r="LG1293" s="93"/>
      <c r="LH1293" s="93"/>
      <c r="LI1293" s="93"/>
      <c r="LJ1293" s="93"/>
      <c r="LK1293" s="93"/>
      <c r="LL1293" s="93"/>
      <c r="LM1293" s="93"/>
      <c r="LN1293" s="93"/>
      <c r="LO1293" s="93"/>
      <c r="LP1293" s="93"/>
      <c r="LQ1293" s="93"/>
      <c r="LR1293" s="93"/>
      <c r="LS1293" s="93"/>
      <c r="LT1293" s="93"/>
      <c r="LU1293" s="93"/>
      <c r="LV1293" s="93"/>
      <c r="LW1293" s="93"/>
      <c r="LX1293" s="93"/>
      <c r="LY1293" s="93"/>
      <c r="LZ1293" s="93"/>
      <c r="MA1293" s="93"/>
      <c r="MB1293" s="93"/>
      <c r="MC1293" s="93"/>
      <c r="MD1293" s="93"/>
      <c r="ME1293" s="93"/>
      <c r="MF1293" s="93"/>
      <c r="MG1293" s="93"/>
      <c r="MH1293" s="93"/>
      <c r="MI1293" s="93"/>
      <c r="MJ1293" s="93"/>
      <c r="MK1293" s="93"/>
      <c r="ML1293" s="93"/>
      <c r="MM1293" s="93"/>
      <c r="MN1293" s="93"/>
      <c r="MO1293" s="93"/>
      <c r="MP1293" s="93"/>
      <c r="MQ1293" s="93"/>
      <c r="MR1293" s="93"/>
      <c r="MS1293" s="93"/>
      <c r="MT1293" s="93"/>
      <c r="MU1293" s="93"/>
      <c r="MV1293" s="93"/>
      <c r="MW1293" s="93"/>
      <c r="MX1293" s="93"/>
      <c r="MY1293" s="93"/>
      <c r="MZ1293" s="93"/>
      <c r="NA1293" s="93"/>
      <c r="NB1293" s="93"/>
      <c r="NC1293" s="93"/>
      <c r="ND1293" s="93"/>
      <c r="NE1293" s="93"/>
      <c r="NF1293" s="93"/>
      <c r="NG1293" s="93"/>
      <c r="NH1293" s="93"/>
      <c r="NI1293" s="93"/>
      <c r="NJ1293" s="93"/>
      <c r="NK1293" s="93"/>
      <c r="NL1293" s="93"/>
      <c r="NM1293" s="93"/>
      <c r="NN1293" s="93"/>
      <c r="NO1293" s="93"/>
      <c r="NP1293" s="93"/>
      <c r="NQ1293" s="93"/>
      <c r="NR1293" s="93"/>
      <c r="NS1293" s="93"/>
      <c r="NT1293" s="93"/>
      <c r="NU1293" s="93"/>
      <c r="NV1293" s="93"/>
      <c r="NW1293" s="93"/>
      <c r="NX1293" s="93"/>
      <c r="NY1293" s="93"/>
      <c r="NZ1293" s="93"/>
      <c r="OA1293" s="93"/>
      <c r="OB1293" s="93"/>
      <c r="OC1293" s="93"/>
      <c r="OD1293" s="93"/>
      <c r="OE1293" s="93"/>
      <c r="OF1293" s="93"/>
      <c r="OG1293" s="93"/>
      <c r="OH1293" s="93"/>
      <c r="OI1293" s="93"/>
      <c r="OJ1293" s="93"/>
      <c r="OK1293" s="93"/>
      <c r="OL1293" s="93"/>
      <c r="OM1293" s="93"/>
      <c r="ON1293" s="93"/>
      <c r="OO1293" s="93"/>
      <c r="OP1293" s="93"/>
      <c r="OQ1293" s="93"/>
      <c r="OR1293" s="93"/>
      <c r="OS1293" s="93"/>
      <c r="OT1293" s="93"/>
      <c r="OU1293" s="93"/>
      <c r="OV1293" s="93"/>
      <c r="OW1293" s="93"/>
      <c r="OX1293" s="93"/>
      <c r="OY1293" s="93"/>
      <c r="OZ1293" s="93"/>
      <c r="PA1293" s="93"/>
      <c r="PB1293" s="93"/>
      <c r="PC1293" s="93"/>
      <c r="PD1293" s="93"/>
      <c r="PE1293" s="93"/>
      <c r="PF1293" s="93"/>
      <c r="PG1293" s="93"/>
      <c r="PH1293" s="93"/>
      <c r="PI1293" s="93"/>
      <c r="PJ1293" s="93"/>
      <c r="PK1293" s="93"/>
      <c r="PL1293" s="93"/>
      <c r="PM1293" s="93"/>
      <c r="PN1293" s="93"/>
      <c r="PO1293" s="93"/>
      <c r="PP1293" s="93"/>
      <c r="PQ1293" s="93"/>
      <c r="PR1293" s="93"/>
      <c r="PS1293" s="93"/>
      <c r="PT1293" s="93"/>
      <c r="PU1293" s="93"/>
      <c r="PV1293" s="93"/>
      <c r="PW1293" s="93"/>
      <c r="PX1293" s="93"/>
      <c r="PY1293" s="93"/>
      <c r="PZ1293" s="93"/>
      <c r="QA1293" s="93"/>
      <c r="QB1293" s="93"/>
      <c r="QC1293" s="93"/>
      <c r="QD1293" s="93"/>
      <c r="QE1293" s="93"/>
      <c r="QF1293" s="93"/>
      <c r="QG1293" s="93"/>
      <c r="QH1293" s="93"/>
      <c r="QI1293" s="93"/>
      <c r="QJ1293" s="93"/>
      <c r="QK1293" s="93"/>
      <c r="QL1293" s="93"/>
      <c r="QM1293" s="93"/>
      <c r="QN1293" s="93"/>
      <c r="QO1293" s="93"/>
      <c r="QP1293" s="93"/>
      <c r="QQ1293" s="93"/>
      <c r="QR1293" s="93"/>
      <c r="QS1293" s="93"/>
      <c r="QT1293" s="93"/>
      <c r="QU1293" s="93"/>
      <c r="QV1293" s="93"/>
      <c r="QW1293" s="93"/>
      <c r="QX1293" s="93"/>
      <c r="QY1293" s="93"/>
      <c r="QZ1293" s="93"/>
      <c r="RA1293" s="93"/>
      <c r="RB1293" s="93"/>
      <c r="RC1293" s="93"/>
      <c r="RD1293" s="93"/>
      <c r="RE1293" s="93"/>
      <c r="RF1293" s="93"/>
      <c r="RG1293" s="93"/>
      <c r="RH1293" s="93"/>
      <c r="RI1293" s="93"/>
      <c r="RJ1293" s="93"/>
      <c r="RK1293" s="93"/>
      <c r="RL1293" s="93"/>
      <c r="RM1293" s="93"/>
      <c r="RN1293" s="93"/>
      <c r="RO1293" s="93"/>
      <c r="RP1293" s="93"/>
      <c r="RQ1293" s="93"/>
      <c r="RR1293" s="93"/>
      <c r="RS1293" s="93"/>
      <c r="RT1293" s="93"/>
      <c r="RU1293" s="93"/>
      <c r="RV1293" s="93"/>
      <c r="RW1293" s="93"/>
      <c r="RX1293" s="93"/>
      <c r="RY1293" s="93"/>
      <c r="RZ1293" s="93"/>
      <c r="SA1293" s="93"/>
      <c r="SB1293" s="93"/>
      <c r="SC1293" s="93"/>
      <c r="SD1293" s="93"/>
      <c r="SE1293" s="93"/>
      <c r="SF1293" s="93"/>
      <c r="SG1293" s="93"/>
      <c r="SH1293" s="93"/>
      <c r="SI1293" s="93"/>
      <c r="SJ1293" s="93"/>
      <c r="SK1293" s="93"/>
      <c r="SL1293" s="93"/>
      <c r="SM1293" s="93"/>
      <c r="SN1293" s="93"/>
      <c r="SO1293" s="93"/>
      <c r="SP1293" s="93"/>
      <c r="SQ1293" s="93"/>
      <c r="SR1293" s="93"/>
      <c r="SS1293" s="93"/>
      <c r="ST1293" s="93"/>
      <c r="SU1293" s="93"/>
      <c r="SV1293" s="93"/>
      <c r="SW1293" s="93"/>
      <c r="SX1293" s="93"/>
      <c r="SY1293" s="93"/>
      <c r="SZ1293" s="93"/>
      <c r="TA1293" s="93"/>
      <c r="TB1293" s="93"/>
      <c r="TC1293" s="93"/>
      <c r="TD1293" s="93"/>
      <c r="TE1293" s="93"/>
      <c r="TF1293" s="93"/>
      <c r="TG1293" s="93"/>
      <c r="TH1293" s="93"/>
      <c r="TI1293" s="93"/>
      <c r="TJ1293" s="93"/>
      <c r="TK1293" s="93"/>
      <c r="TL1293" s="93"/>
      <c r="TM1293" s="93"/>
      <c r="TN1293" s="93"/>
      <c r="TO1293" s="93"/>
      <c r="TP1293" s="93"/>
      <c r="TQ1293" s="93"/>
      <c r="TR1293" s="93"/>
      <c r="TS1293" s="93"/>
      <c r="TT1293" s="93"/>
      <c r="TU1293" s="93"/>
      <c r="TV1293" s="93"/>
      <c r="TW1293" s="93"/>
      <c r="TX1293" s="93"/>
      <c r="TY1293" s="93"/>
      <c r="TZ1293" s="93"/>
      <c r="UA1293" s="93"/>
      <c r="UB1293" s="93"/>
      <c r="UC1293" s="93"/>
      <c r="UD1293" s="93"/>
      <c r="UE1293" s="93"/>
      <c r="UF1293" s="93"/>
      <c r="UG1293" s="93"/>
      <c r="UH1293" s="93"/>
      <c r="UI1293" s="93"/>
      <c r="UJ1293" s="93"/>
      <c r="UK1293" s="93"/>
      <c r="UL1293" s="93"/>
      <c r="UM1293" s="93"/>
      <c r="UN1293" s="93"/>
      <c r="UO1293" s="93"/>
      <c r="UP1293" s="93"/>
      <c r="UQ1293" s="93"/>
      <c r="UR1293" s="93"/>
      <c r="US1293" s="93"/>
      <c r="UT1293" s="93"/>
      <c r="UU1293" s="93"/>
      <c r="UV1293" s="93"/>
      <c r="UW1293" s="93"/>
      <c r="UX1293" s="93"/>
      <c r="UY1293" s="93"/>
      <c r="UZ1293" s="93"/>
      <c r="VA1293" s="93"/>
      <c r="VB1293" s="93"/>
      <c r="VC1293" s="93"/>
      <c r="VD1293" s="93"/>
      <c r="VE1293" s="93"/>
      <c r="VF1293" s="93"/>
      <c r="VG1293" s="93"/>
      <c r="VH1293" s="93"/>
      <c r="VI1293" s="93"/>
      <c r="VJ1293" s="93"/>
      <c r="VK1293" s="93"/>
      <c r="VL1293" s="93"/>
      <c r="VM1293" s="93"/>
      <c r="VN1293" s="93"/>
      <c r="VO1293" s="93"/>
      <c r="VP1293" s="93"/>
      <c r="VQ1293" s="93"/>
      <c r="VR1293" s="93"/>
      <c r="VS1293" s="93"/>
      <c r="VT1293" s="93"/>
      <c r="VU1293" s="93"/>
      <c r="VV1293" s="93"/>
      <c r="VW1293" s="93"/>
      <c r="VX1293" s="93"/>
      <c r="VY1293" s="93"/>
      <c r="VZ1293" s="93"/>
      <c r="WA1293" s="93"/>
      <c r="WB1293" s="93"/>
      <c r="WC1293" s="93"/>
      <c r="WD1293" s="93"/>
      <c r="WE1293" s="93"/>
      <c r="WF1293" s="93"/>
      <c r="WG1293" s="93"/>
      <c r="WH1293" s="93"/>
      <c r="WI1293" s="93"/>
      <c r="WJ1293" s="93"/>
      <c r="WK1293" s="93"/>
      <c r="WL1293" s="93"/>
      <c r="WM1293" s="93"/>
      <c r="WN1293" s="93"/>
      <c r="WO1293" s="93"/>
      <c r="WP1293" s="93"/>
      <c r="WQ1293" s="93"/>
      <c r="WR1293" s="93"/>
      <c r="WS1293" s="93"/>
      <c r="WT1293" s="93"/>
      <c r="WU1293" s="93"/>
      <c r="WV1293" s="93"/>
      <c r="WW1293" s="93"/>
      <c r="WX1293" s="93"/>
      <c r="WY1293" s="93"/>
      <c r="WZ1293" s="93"/>
      <c r="XA1293" s="93"/>
      <c r="XB1293" s="93"/>
      <c r="XC1293" s="93"/>
      <c r="XD1293" s="93"/>
      <c r="XE1293" s="93"/>
      <c r="XF1293" s="93"/>
      <c r="XG1293" s="93"/>
      <c r="XH1293" s="93"/>
      <c r="XI1293" s="93"/>
      <c r="XJ1293" s="93"/>
      <c r="XK1293" s="93"/>
      <c r="XL1293" s="93"/>
      <c r="XM1293" s="93"/>
      <c r="XN1293" s="93"/>
      <c r="XO1293" s="93"/>
      <c r="XP1293" s="93"/>
      <c r="XQ1293" s="93"/>
      <c r="XR1293" s="93"/>
      <c r="XS1293" s="93"/>
      <c r="XT1293" s="93"/>
      <c r="XU1293" s="93"/>
      <c r="XV1293" s="93"/>
      <c r="XW1293" s="93"/>
      <c r="XX1293" s="93"/>
      <c r="XY1293" s="93"/>
      <c r="XZ1293" s="93"/>
      <c r="YA1293" s="93"/>
      <c r="YB1293" s="93"/>
      <c r="YC1293" s="93"/>
      <c r="YD1293" s="93"/>
      <c r="YE1293" s="93"/>
      <c r="YF1293" s="93"/>
      <c r="YG1293" s="93"/>
      <c r="YH1293" s="93"/>
      <c r="YI1293" s="93"/>
      <c r="YJ1293" s="93"/>
      <c r="YK1293" s="93"/>
      <c r="YL1293" s="93"/>
      <c r="YM1293" s="93"/>
      <c r="YN1293" s="93"/>
      <c r="YO1293" s="93"/>
      <c r="YP1293" s="93"/>
      <c r="YQ1293" s="93"/>
      <c r="YR1293" s="93"/>
      <c r="YS1293" s="93"/>
      <c r="YT1293" s="93"/>
      <c r="YU1293" s="93"/>
      <c r="YV1293" s="93"/>
      <c r="YW1293" s="93"/>
      <c r="YX1293" s="93"/>
      <c r="YY1293" s="93"/>
      <c r="YZ1293" s="93"/>
      <c r="ZA1293" s="93"/>
      <c r="ZB1293" s="93"/>
      <c r="ZC1293" s="93"/>
      <c r="ZD1293" s="93"/>
      <c r="ZE1293" s="93"/>
      <c r="ZF1293" s="93"/>
      <c r="ZG1293" s="93"/>
      <c r="ZH1293" s="93"/>
      <c r="ZI1293" s="93"/>
      <c r="ZJ1293" s="93"/>
      <c r="ZK1293" s="93"/>
      <c r="ZL1293" s="93"/>
      <c r="ZM1293" s="93"/>
      <c r="ZN1293" s="93"/>
      <c r="ZO1293" s="93"/>
      <c r="ZP1293" s="93"/>
      <c r="ZQ1293" s="93"/>
      <c r="ZR1293" s="93"/>
      <c r="ZS1293" s="93"/>
      <c r="ZT1293" s="93"/>
      <c r="ZU1293" s="93"/>
      <c r="ZV1293" s="93"/>
      <c r="ZW1293" s="93"/>
      <c r="ZX1293" s="93"/>
      <c r="ZY1293" s="93"/>
      <c r="ZZ1293" s="93"/>
      <c r="AAA1293" s="93"/>
      <c r="AAB1293" s="93"/>
      <c r="AAC1293" s="93"/>
      <c r="AAD1293" s="93"/>
      <c r="AAE1293" s="93"/>
      <c r="AAF1293" s="93"/>
      <c r="AAG1293" s="93"/>
      <c r="AAH1293" s="93"/>
      <c r="AAI1293" s="93"/>
      <c r="AAJ1293" s="93"/>
      <c r="AAK1293" s="93"/>
      <c r="AAL1293" s="93"/>
      <c r="AAM1293" s="93"/>
      <c r="AAN1293" s="93"/>
      <c r="AAO1293" s="93"/>
      <c r="AAP1293" s="93"/>
      <c r="AAQ1293" s="93"/>
      <c r="AAR1293" s="93"/>
      <c r="AAS1293" s="93"/>
      <c r="AAT1293" s="93"/>
      <c r="AAU1293" s="93"/>
      <c r="AAV1293" s="93"/>
      <c r="AAW1293" s="93"/>
      <c r="AAX1293" s="93"/>
      <c r="AAY1293" s="93"/>
      <c r="AAZ1293" s="93"/>
      <c r="ABA1293" s="93"/>
      <c r="ABB1293" s="93"/>
      <c r="ABC1293" s="93"/>
      <c r="ABD1293" s="93"/>
      <c r="ABE1293" s="93"/>
      <c r="ABF1293" s="93"/>
      <c r="ABG1293" s="93"/>
      <c r="ABH1293" s="93"/>
      <c r="ABI1293" s="93"/>
      <c r="ABJ1293" s="93"/>
      <c r="ABK1293" s="93"/>
      <c r="ABL1293" s="93"/>
      <c r="ABM1293" s="93"/>
      <c r="ABN1293" s="93"/>
      <c r="ABO1293" s="93"/>
      <c r="ABP1293" s="93"/>
      <c r="ABQ1293" s="93"/>
      <c r="ABR1293" s="93"/>
      <c r="ABS1293" s="93"/>
      <c r="ABT1293" s="93"/>
      <c r="ABU1293" s="93"/>
      <c r="ABV1293" s="93"/>
      <c r="ABW1293" s="93"/>
      <c r="ABX1293" s="93"/>
      <c r="ABY1293" s="93"/>
      <c r="ABZ1293" s="93"/>
      <c r="ACA1293" s="93"/>
      <c r="ACB1293" s="93"/>
      <c r="ACC1293" s="93"/>
      <c r="ACD1293" s="93"/>
      <c r="ACE1293" s="93"/>
      <c r="ACF1293" s="93"/>
      <c r="ACG1293" s="93"/>
      <c r="ACH1293" s="93"/>
      <c r="ACI1293" s="93"/>
      <c r="ACJ1293" s="93"/>
      <c r="ACK1293" s="93"/>
      <c r="ACL1293" s="93"/>
      <c r="ACM1293" s="93"/>
      <c r="ACN1293" s="93"/>
      <c r="ACO1293" s="93"/>
      <c r="ACP1293" s="93"/>
      <c r="ACQ1293" s="93"/>
      <c r="ACR1293" s="93"/>
      <c r="ACS1293" s="93"/>
      <c r="ACT1293" s="93"/>
      <c r="ACU1293" s="93"/>
      <c r="ACV1293" s="93"/>
      <c r="ACW1293" s="93"/>
      <c r="ACX1293" s="93"/>
      <c r="ACY1293" s="93"/>
      <c r="ACZ1293" s="93"/>
      <c r="ADA1293" s="93"/>
      <c r="ADB1293" s="93"/>
      <c r="ADC1293" s="93"/>
      <c r="ADD1293" s="93"/>
      <c r="ADE1293" s="93"/>
      <c r="ADF1293" s="93"/>
      <c r="ADG1293" s="93"/>
      <c r="ADH1293" s="93"/>
      <c r="ADI1293" s="93"/>
      <c r="ADJ1293" s="93"/>
      <c r="ADK1293" s="93"/>
      <c r="ADL1293" s="93"/>
      <c r="ADM1293" s="93"/>
      <c r="ADN1293" s="93"/>
      <c r="ADO1293" s="93"/>
      <c r="ADP1293" s="93"/>
      <c r="ADQ1293" s="93"/>
      <c r="ADR1293" s="93"/>
      <c r="ADS1293" s="93"/>
      <c r="ADT1293" s="93"/>
      <c r="ADU1293" s="93"/>
      <c r="ADV1293" s="93"/>
      <c r="ADW1293" s="93"/>
      <c r="ADX1293" s="93"/>
      <c r="ADY1293" s="93"/>
      <c r="ADZ1293" s="93"/>
      <c r="AEA1293" s="93"/>
      <c r="AEB1293" s="93"/>
      <c r="AEC1293" s="93"/>
      <c r="AED1293" s="93"/>
      <c r="AEE1293" s="93"/>
      <c r="AEF1293" s="93"/>
      <c r="AEG1293" s="93"/>
      <c r="AEH1293" s="93"/>
    </row>
    <row r="1294" spans="1:814" hidden="1" x14ac:dyDescent="0.25">
      <c r="B1294" s="5">
        <v>45530</v>
      </c>
      <c r="C1294" t="s">
        <v>103</v>
      </c>
      <c r="D1294" t="s">
        <v>0</v>
      </c>
      <c r="E1294" t="s">
        <v>66</v>
      </c>
      <c r="F1294" s="4" t="s">
        <v>75</v>
      </c>
      <c r="G1294" t="s">
        <v>76</v>
      </c>
      <c r="H1294" s="4" t="s">
        <v>37</v>
      </c>
      <c r="I1294" s="4" t="s">
        <v>285</v>
      </c>
      <c r="J1294" s="8">
        <v>-27</v>
      </c>
      <c r="K1294" s="29">
        <v>51750</v>
      </c>
      <c r="L1294" s="17">
        <v>5175000</v>
      </c>
      <c r="M1294" s="102" t="s">
        <v>529</v>
      </c>
      <c r="O1294" s="54">
        <v>20240130</v>
      </c>
      <c r="P1294" t="s">
        <v>577</v>
      </c>
    </row>
    <row r="1295" spans="1:814" hidden="1" x14ac:dyDescent="0.25">
      <c r="B1295" s="5">
        <v>45530</v>
      </c>
      <c r="C1295" t="s">
        <v>103</v>
      </c>
      <c r="D1295" t="s">
        <v>0</v>
      </c>
      <c r="E1295" t="s">
        <v>66</v>
      </c>
      <c r="F1295" s="4" t="s">
        <v>71</v>
      </c>
      <c r="G1295" t="s">
        <v>72</v>
      </c>
      <c r="H1295" s="4" t="s">
        <v>27</v>
      </c>
      <c r="I1295" s="4" t="s">
        <v>556</v>
      </c>
      <c r="J1295" s="8">
        <v>-3</v>
      </c>
      <c r="K1295" s="29">
        <v>51750</v>
      </c>
      <c r="L1295" s="17">
        <f>+J1295*K1295</f>
        <v>-155250</v>
      </c>
      <c r="M1295" s="102" t="s">
        <v>529</v>
      </c>
      <c r="O1295" s="54">
        <v>20240130</v>
      </c>
      <c r="P1295" t="s">
        <v>577</v>
      </c>
    </row>
    <row r="1296" spans="1:814" hidden="1" x14ac:dyDescent="0.25">
      <c r="B1296" s="5">
        <v>45530</v>
      </c>
      <c r="C1296" t="s">
        <v>121</v>
      </c>
      <c r="D1296" t="s">
        <v>0</v>
      </c>
      <c r="E1296" t="s">
        <v>66</v>
      </c>
      <c r="F1296" s="4" t="s">
        <v>139</v>
      </c>
      <c r="G1296" t="s">
        <v>140</v>
      </c>
      <c r="H1296" s="4" t="s">
        <v>141</v>
      </c>
      <c r="I1296" s="4" t="s">
        <v>443</v>
      </c>
      <c r="J1296" s="8">
        <v>-1</v>
      </c>
      <c r="K1296" s="29">
        <v>51750</v>
      </c>
      <c r="L1296" s="35">
        <f>+J1296*K1296</f>
        <v>-51750</v>
      </c>
      <c r="M1296" s="102" t="s">
        <v>529</v>
      </c>
      <c r="Q1296" t="s">
        <v>552</v>
      </c>
    </row>
    <row r="1297" spans="2:307" hidden="1" x14ac:dyDescent="0.25">
      <c r="B1297" s="5">
        <v>45530</v>
      </c>
      <c r="C1297" t="s">
        <v>103</v>
      </c>
      <c r="D1297" t="s">
        <v>0</v>
      </c>
      <c r="E1297" t="s">
        <v>66</v>
      </c>
      <c r="F1297" s="4" t="s">
        <v>78</v>
      </c>
      <c r="G1297" t="s">
        <v>79</v>
      </c>
      <c r="H1297" s="4" t="s">
        <v>80</v>
      </c>
      <c r="I1297" s="4" t="s">
        <v>510</v>
      </c>
      <c r="J1297" s="8">
        <v>-10</v>
      </c>
      <c r="K1297" s="29">
        <v>51750</v>
      </c>
      <c r="L1297" s="17">
        <v>13455000</v>
      </c>
      <c r="M1297" s="102" t="s">
        <v>529</v>
      </c>
      <c r="O1297" s="54">
        <v>20240130</v>
      </c>
      <c r="P1297" t="s">
        <v>577</v>
      </c>
      <c r="IQ1297" t="s">
        <v>506</v>
      </c>
    </row>
    <row r="1298" spans="2:307" hidden="1" x14ac:dyDescent="0.25">
      <c r="B1298" s="5">
        <v>45531</v>
      </c>
      <c r="C1298" t="s">
        <v>103</v>
      </c>
      <c r="D1298" t="s">
        <v>0</v>
      </c>
      <c r="E1298" t="s">
        <v>66</v>
      </c>
      <c r="F1298" s="4" t="s">
        <v>139</v>
      </c>
      <c r="G1298" t="s">
        <v>140</v>
      </c>
      <c r="H1298" s="4" t="s">
        <v>141</v>
      </c>
      <c r="I1298" s="4" t="s">
        <v>517</v>
      </c>
      <c r="J1298" s="8">
        <v>-13</v>
      </c>
      <c r="K1298" s="29">
        <v>51750</v>
      </c>
      <c r="L1298" s="35">
        <f>+J1298*K1298</f>
        <v>-672750</v>
      </c>
      <c r="M1298" s="102" t="s">
        <v>529</v>
      </c>
      <c r="O1298" s="54">
        <v>20240127</v>
      </c>
      <c r="P1298" t="s">
        <v>480</v>
      </c>
    </row>
    <row r="1299" spans="2:307" hidden="1" x14ac:dyDescent="0.25">
      <c r="B1299" s="5">
        <v>45531</v>
      </c>
      <c r="C1299" t="s">
        <v>103</v>
      </c>
      <c r="D1299" t="s">
        <v>0</v>
      </c>
      <c r="E1299" t="s">
        <v>66</v>
      </c>
      <c r="F1299" s="4" t="s">
        <v>78</v>
      </c>
      <c r="G1299" t="s">
        <v>79</v>
      </c>
      <c r="H1299" s="4" t="s">
        <v>80</v>
      </c>
      <c r="I1299" s="4" t="s">
        <v>510</v>
      </c>
      <c r="J1299" s="8">
        <v>-30</v>
      </c>
      <c r="K1299" s="29">
        <v>51750</v>
      </c>
      <c r="L1299" s="35">
        <f>+J1299*K1299</f>
        <v>-1552500</v>
      </c>
      <c r="M1299" s="102" t="s">
        <v>529</v>
      </c>
      <c r="O1299" s="54">
        <v>20240127</v>
      </c>
      <c r="P1299" t="s">
        <v>480</v>
      </c>
      <c r="IQ1299" t="s">
        <v>506</v>
      </c>
    </row>
    <row r="1300" spans="2:307" hidden="1" x14ac:dyDescent="0.25">
      <c r="B1300" s="5">
        <v>45531</v>
      </c>
      <c r="C1300" t="s">
        <v>103</v>
      </c>
      <c r="D1300" t="s">
        <v>0</v>
      </c>
      <c r="E1300" t="s">
        <v>66</v>
      </c>
      <c r="F1300" s="4" t="s">
        <v>86</v>
      </c>
      <c r="G1300" t="s">
        <v>87</v>
      </c>
      <c r="H1300" s="4" t="s">
        <v>50</v>
      </c>
      <c r="I1300" s="4" t="s">
        <v>524</v>
      </c>
      <c r="J1300" s="8">
        <v>-12</v>
      </c>
      <c r="K1300" s="29">
        <v>51750</v>
      </c>
      <c r="L1300" s="35">
        <f>+J1300*K1300</f>
        <v>-621000</v>
      </c>
      <c r="M1300" s="102" t="s">
        <v>529</v>
      </c>
      <c r="O1300" s="54">
        <v>20240127</v>
      </c>
      <c r="P1300" t="s">
        <v>480</v>
      </c>
    </row>
    <row r="1301" spans="2:307" hidden="1" x14ac:dyDescent="0.25">
      <c r="B1301" s="5">
        <v>45531</v>
      </c>
      <c r="C1301" t="s">
        <v>103</v>
      </c>
      <c r="D1301" t="s">
        <v>0</v>
      </c>
      <c r="E1301" t="s">
        <v>66</v>
      </c>
      <c r="F1301" s="4" t="s">
        <v>86</v>
      </c>
      <c r="G1301" t="s">
        <v>87</v>
      </c>
      <c r="H1301" s="4" t="s">
        <v>50</v>
      </c>
      <c r="I1301" s="4" t="s">
        <v>512</v>
      </c>
      <c r="J1301" s="8">
        <v>-20</v>
      </c>
      <c r="K1301" s="29">
        <v>51750</v>
      </c>
      <c r="L1301" s="17">
        <f>+J1301*K1301</f>
        <v>-1035000</v>
      </c>
      <c r="M1301" s="102" t="s">
        <v>529</v>
      </c>
      <c r="O1301" s="54">
        <v>20240131</v>
      </c>
      <c r="P1301" t="s">
        <v>575</v>
      </c>
    </row>
    <row r="1302" spans="2:307" hidden="1" x14ac:dyDescent="0.25">
      <c r="B1302" s="5">
        <v>45531</v>
      </c>
      <c r="C1302" t="s">
        <v>103</v>
      </c>
      <c r="D1302" t="s">
        <v>0</v>
      </c>
      <c r="E1302" t="s">
        <v>66</v>
      </c>
      <c r="F1302" s="4" t="s">
        <v>78</v>
      </c>
      <c r="G1302" t="s">
        <v>79</v>
      </c>
      <c r="H1302" s="4" t="s">
        <v>80</v>
      </c>
      <c r="I1302" s="4" t="s">
        <v>510</v>
      </c>
      <c r="J1302" s="8">
        <v>-3</v>
      </c>
      <c r="K1302" s="29">
        <v>51750</v>
      </c>
      <c r="L1302" s="17">
        <v>-1035000</v>
      </c>
      <c r="M1302" s="102" t="s">
        <v>529</v>
      </c>
      <c r="O1302" s="54">
        <v>20240131</v>
      </c>
      <c r="P1302" t="s">
        <v>575</v>
      </c>
      <c r="IW1302" t="s">
        <v>506</v>
      </c>
    </row>
    <row r="1303" spans="2:307" hidden="1" x14ac:dyDescent="0.25">
      <c r="B1303" s="5">
        <v>45530</v>
      </c>
      <c r="C1303" t="s">
        <v>103</v>
      </c>
      <c r="D1303" t="s">
        <v>0</v>
      </c>
      <c r="E1303" t="s">
        <v>66</v>
      </c>
      <c r="F1303" s="4" t="s">
        <v>139</v>
      </c>
      <c r="G1303" t="s">
        <v>140</v>
      </c>
      <c r="H1303" s="4" t="s">
        <v>141</v>
      </c>
      <c r="I1303" s="4" t="s">
        <v>516</v>
      </c>
      <c r="J1303" s="8">
        <v>-15</v>
      </c>
      <c r="K1303" s="29">
        <v>51750</v>
      </c>
      <c r="L1303" s="17">
        <v>1035000</v>
      </c>
      <c r="M1303" s="102" t="s">
        <v>529</v>
      </c>
      <c r="O1303" s="54">
        <v>20240130</v>
      </c>
      <c r="P1303" t="s">
        <v>577</v>
      </c>
      <c r="IS1303" t="s">
        <v>506</v>
      </c>
    </row>
    <row r="1304" spans="2:307" hidden="1" x14ac:dyDescent="0.25">
      <c r="B1304" s="5">
        <v>45531</v>
      </c>
      <c r="C1304" t="s">
        <v>103</v>
      </c>
      <c r="D1304" t="s">
        <v>0</v>
      </c>
      <c r="E1304" t="s">
        <v>66</v>
      </c>
      <c r="F1304" s="4" t="s">
        <v>75</v>
      </c>
      <c r="G1304" t="s">
        <v>76</v>
      </c>
      <c r="H1304" s="4" t="s">
        <v>37</v>
      </c>
      <c r="I1304" s="4" t="s">
        <v>379</v>
      </c>
      <c r="J1304" s="8">
        <v>-10</v>
      </c>
      <c r="K1304" s="29">
        <v>51750</v>
      </c>
      <c r="L1304" s="17">
        <f t="shared" ref="L1304:L1332" si="78">+J1304*K1304</f>
        <v>-517500</v>
      </c>
      <c r="M1304" s="102" t="s">
        <v>529</v>
      </c>
      <c r="O1304" s="54">
        <v>20240131</v>
      </c>
      <c r="P1304" t="s">
        <v>575</v>
      </c>
    </row>
    <row r="1305" spans="2:307" hidden="1" x14ac:dyDescent="0.25">
      <c r="B1305" s="5">
        <v>45531</v>
      </c>
      <c r="C1305" t="s">
        <v>103</v>
      </c>
      <c r="D1305" t="s">
        <v>4</v>
      </c>
      <c r="E1305" t="s">
        <v>66</v>
      </c>
      <c r="F1305" s="4" t="s">
        <v>102</v>
      </c>
      <c r="G1305" t="s">
        <v>101</v>
      </c>
      <c r="H1305" s="4" t="s">
        <v>107</v>
      </c>
      <c r="I1305" s="4" t="s">
        <v>138</v>
      </c>
      <c r="J1305" s="8">
        <v>-4</v>
      </c>
      <c r="K1305" s="29">
        <v>102340</v>
      </c>
      <c r="L1305" s="17">
        <f t="shared" si="78"/>
        <v>-409360</v>
      </c>
      <c r="M1305" s="102" t="s">
        <v>529</v>
      </c>
      <c r="O1305" s="54">
        <v>20240131</v>
      </c>
      <c r="P1305" t="s">
        <v>575</v>
      </c>
    </row>
    <row r="1306" spans="2:307" hidden="1" x14ac:dyDescent="0.25">
      <c r="B1306" s="5">
        <v>45531</v>
      </c>
      <c r="C1306" t="s">
        <v>103</v>
      </c>
      <c r="D1306" t="s">
        <v>0</v>
      </c>
      <c r="E1306" t="s">
        <v>66</v>
      </c>
      <c r="F1306" s="4" t="s">
        <v>78</v>
      </c>
      <c r="G1306" t="s">
        <v>79</v>
      </c>
      <c r="H1306" s="4" t="s">
        <v>80</v>
      </c>
      <c r="I1306" s="4" t="s">
        <v>508</v>
      </c>
      <c r="J1306" s="8">
        <v>-17</v>
      </c>
      <c r="K1306" s="29">
        <v>51750</v>
      </c>
      <c r="L1306" s="17">
        <f t="shared" si="78"/>
        <v>-879750</v>
      </c>
      <c r="M1306" s="102" t="s">
        <v>529</v>
      </c>
      <c r="O1306" s="54">
        <v>20240131</v>
      </c>
      <c r="P1306" t="s">
        <v>575</v>
      </c>
      <c r="IW1306" t="s">
        <v>506</v>
      </c>
    </row>
    <row r="1307" spans="2:307" hidden="1" x14ac:dyDescent="0.25">
      <c r="B1307" s="5">
        <v>45531</v>
      </c>
      <c r="C1307" t="s">
        <v>189</v>
      </c>
      <c r="D1307" t="s">
        <v>4</v>
      </c>
      <c r="E1307" t="s">
        <v>66</v>
      </c>
      <c r="F1307" s="4" t="s">
        <v>96</v>
      </c>
      <c r="G1307" t="s">
        <v>95</v>
      </c>
      <c r="H1307" s="4" t="s">
        <v>106</v>
      </c>
      <c r="I1307" s="4" t="s">
        <v>138</v>
      </c>
      <c r="J1307" s="8">
        <v>-3</v>
      </c>
      <c r="K1307" s="29">
        <v>647360</v>
      </c>
      <c r="L1307" s="17">
        <f t="shared" si="78"/>
        <v>-1942080</v>
      </c>
      <c r="M1307" s="102" t="s">
        <v>529</v>
      </c>
      <c r="O1307" s="54">
        <v>20240131</v>
      </c>
      <c r="P1307" t="s">
        <v>575</v>
      </c>
      <c r="Q1307" t="s">
        <v>536</v>
      </c>
    </row>
    <row r="1308" spans="2:307" hidden="1" x14ac:dyDescent="0.25">
      <c r="B1308" s="5">
        <v>45531</v>
      </c>
      <c r="C1308" t="s">
        <v>189</v>
      </c>
      <c r="D1308" t="s">
        <v>4</v>
      </c>
      <c r="E1308" t="s">
        <v>66</v>
      </c>
      <c r="F1308" s="4" t="s">
        <v>102</v>
      </c>
      <c r="G1308" t="s">
        <v>101</v>
      </c>
      <c r="H1308" s="4" t="s">
        <v>107</v>
      </c>
      <c r="I1308" s="4" t="s">
        <v>138</v>
      </c>
      <c r="J1308" s="8">
        <v>-3</v>
      </c>
      <c r="K1308" s="29">
        <v>102340</v>
      </c>
      <c r="L1308" s="17">
        <f t="shared" si="78"/>
        <v>-307020</v>
      </c>
      <c r="M1308" s="102" t="s">
        <v>529</v>
      </c>
      <c r="O1308" s="54">
        <v>20240131</v>
      </c>
      <c r="P1308" t="s">
        <v>575</v>
      </c>
    </row>
    <row r="1309" spans="2:307" s="109" customFormat="1" hidden="1" x14ac:dyDescent="0.25">
      <c r="B1309" s="110">
        <v>45533</v>
      </c>
      <c r="C1309" s="109" t="s">
        <v>63</v>
      </c>
      <c r="D1309" s="109" t="s">
        <v>0</v>
      </c>
      <c r="E1309" s="109" t="s">
        <v>66</v>
      </c>
      <c r="F1309" s="111" t="s">
        <v>71</v>
      </c>
      <c r="G1309" s="109" t="s">
        <v>72</v>
      </c>
      <c r="H1309" s="111" t="s">
        <v>27</v>
      </c>
      <c r="I1309" s="111" t="s">
        <v>567</v>
      </c>
      <c r="J1309" s="112">
        <v>1</v>
      </c>
      <c r="K1309" s="113">
        <v>51750</v>
      </c>
      <c r="L1309" s="114">
        <f t="shared" si="78"/>
        <v>51750</v>
      </c>
      <c r="M1309" s="115" t="s">
        <v>529</v>
      </c>
      <c r="N1309" s="109" t="s">
        <v>568</v>
      </c>
      <c r="O1309" s="151"/>
    </row>
    <row r="1310" spans="2:307" s="69" customFormat="1" hidden="1" x14ac:dyDescent="0.25">
      <c r="B1310" s="68">
        <v>45533</v>
      </c>
      <c r="C1310" s="69" t="s">
        <v>63</v>
      </c>
      <c r="D1310" s="69" t="s">
        <v>0</v>
      </c>
      <c r="E1310" s="69" t="s">
        <v>66</v>
      </c>
      <c r="F1310" s="70" t="s">
        <v>71</v>
      </c>
      <c r="G1310" s="69" t="s">
        <v>72</v>
      </c>
      <c r="H1310" s="70" t="s">
        <v>27</v>
      </c>
      <c r="I1310" s="132" t="s">
        <v>569</v>
      </c>
      <c r="J1310" s="71">
        <v>99</v>
      </c>
      <c r="K1310" s="72">
        <v>51750</v>
      </c>
      <c r="L1310" s="73">
        <f t="shared" si="78"/>
        <v>5123250</v>
      </c>
      <c r="M1310" s="107" t="s">
        <v>529</v>
      </c>
      <c r="N1310" s="69" t="s">
        <v>568</v>
      </c>
      <c r="O1310" s="91"/>
    </row>
    <row r="1311" spans="2:307" s="69" customFormat="1" hidden="1" x14ac:dyDescent="0.25">
      <c r="B1311" s="68">
        <v>45533</v>
      </c>
      <c r="C1311" s="69" t="s">
        <v>63</v>
      </c>
      <c r="D1311" s="69" t="s">
        <v>0</v>
      </c>
      <c r="E1311" s="69" t="s">
        <v>66</v>
      </c>
      <c r="F1311" s="70" t="s">
        <v>86</v>
      </c>
      <c r="G1311" s="69" t="s">
        <v>87</v>
      </c>
      <c r="H1311" s="70" t="s">
        <v>50</v>
      </c>
      <c r="I1311" s="154" t="s">
        <v>570</v>
      </c>
      <c r="J1311" s="157">
        <v>50</v>
      </c>
      <c r="K1311" s="72">
        <v>51750</v>
      </c>
      <c r="L1311" s="73">
        <f t="shared" si="78"/>
        <v>2587500</v>
      </c>
      <c r="M1311" s="107" t="s">
        <v>529</v>
      </c>
      <c r="N1311" s="69" t="s">
        <v>568</v>
      </c>
      <c r="O1311" s="91"/>
      <c r="KU1311" s="69" t="s">
        <v>506</v>
      </c>
    </row>
    <row r="1312" spans="2:307" s="69" customFormat="1" x14ac:dyDescent="0.25">
      <c r="B1312" s="68">
        <v>45533</v>
      </c>
      <c r="C1312" s="69" t="s">
        <v>63</v>
      </c>
      <c r="D1312" s="69" t="s">
        <v>0</v>
      </c>
      <c r="E1312" s="69" t="s">
        <v>66</v>
      </c>
      <c r="F1312" s="70" t="s">
        <v>82</v>
      </c>
      <c r="G1312" s="69" t="s">
        <v>83</v>
      </c>
      <c r="H1312" s="70" t="s">
        <v>84</v>
      </c>
      <c r="I1312" s="70" t="s">
        <v>571</v>
      </c>
      <c r="J1312" s="71">
        <v>4</v>
      </c>
      <c r="K1312" s="72">
        <v>51750</v>
      </c>
      <c r="L1312" s="73">
        <f t="shared" si="78"/>
        <v>207000</v>
      </c>
      <c r="M1312" s="107" t="s">
        <v>529</v>
      </c>
      <c r="N1312" s="69" t="s">
        <v>568</v>
      </c>
      <c r="O1312" s="91"/>
    </row>
    <row r="1313" spans="2:307" s="69" customFormat="1" x14ac:dyDescent="0.25">
      <c r="B1313" s="68">
        <v>45533</v>
      </c>
      <c r="C1313" s="69" t="s">
        <v>63</v>
      </c>
      <c r="D1313" s="69" t="s">
        <v>0</v>
      </c>
      <c r="E1313" s="69" t="s">
        <v>66</v>
      </c>
      <c r="F1313" s="70" t="s">
        <v>82</v>
      </c>
      <c r="G1313" s="69" t="s">
        <v>83</v>
      </c>
      <c r="H1313" s="70" t="s">
        <v>84</v>
      </c>
      <c r="I1313" s="70" t="s">
        <v>572</v>
      </c>
      <c r="J1313" s="71">
        <v>2</v>
      </c>
      <c r="K1313" s="72">
        <v>51750</v>
      </c>
      <c r="L1313" s="73">
        <f t="shared" si="78"/>
        <v>103500</v>
      </c>
      <c r="M1313" s="107" t="s">
        <v>529</v>
      </c>
      <c r="N1313" s="69" t="s">
        <v>568</v>
      </c>
      <c r="O1313" s="91"/>
    </row>
    <row r="1314" spans="2:307" s="69" customFormat="1" x14ac:dyDescent="0.25">
      <c r="B1314" s="68">
        <v>45533</v>
      </c>
      <c r="C1314" s="69" t="s">
        <v>63</v>
      </c>
      <c r="D1314" s="69" t="s">
        <v>0</v>
      </c>
      <c r="E1314" s="69" t="s">
        <v>66</v>
      </c>
      <c r="F1314" s="70" t="s">
        <v>82</v>
      </c>
      <c r="G1314" s="69" t="s">
        <v>83</v>
      </c>
      <c r="H1314" s="70" t="s">
        <v>84</v>
      </c>
      <c r="I1314" s="154" t="s">
        <v>573</v>
      </c>
      <c r="J1314" s="157">
        <v>79</v>
      </c>
      <c r="K1314" s="72">
        <v>51750</v>
      </c>
      <c r="L1314" s="73">
        <f t="shared" si="78"/>
        <v>4088250</v>
      </c>
      <c r="M1314" s="107" t="s">
        <v>529</v>
      </c>
      <c r="N1314" s="69" t="s">
        <v>568</v>
      </c>
      <c r="O1314" s="91"/>
    </row>
    <row r="1315" spans="2:307" s="69" customFormat="1" x14ac:dyDescent="0.25">
      <c r="B1315" s="68">
        <v>45533</v>
      </c>
      <c r="C1315" s="69" t="s">
        <v>63</v>
      </c>
      <c r="D1315" s="69" t="s">
        <v>0</v>
      </c>
      <c r="E1315" s="69" t="s">
        <v>66</v>
      </c>
      <c r="F1315" s="70" t="s">
        <v>82</v>
      </c>
      <c r="G1315" s="69" t="s">
        <v>83</v>
      </c>
      <c r="H1315" s="70" t="s">
        <v>84</v>
      </c>
      <c r="I1315" s="70" t="s">
        <v>574</v>
      </c>
      <c r="J1315" s="71">
        <v>15</v>
      </c>
      <c r="K1315" s="72">
        <v>51750</v>
      </c>
      <c r="L1315" s="73">
        <f t="shared" si="78"/>
        <v>776250</v>
      </c>
      <c r="M1315" s="107" t="s">
        <v>529</v>
      </c>
      <c r="N1315" s="69" t="s">
        <v>568</v>
      </c>
      <c r="O1315" s="91"/>
    </row>
    <row r="1316" spans="2:307" hidden="1" x14ac:dyDescent="0.25">
      <c r="B1316" s="5">
        <v>45533</v>
      </c>
      <c r="C1316" t="s">
        <v>120</v>
      </c>
      <c r="D1316" t="s">
        <v>0</v>
      </c>
      <c r="E1316" t="s">
        <v>66</v>
      </c>
      <c r="F1316" s="4" t="s">
        <v>247</v>
      </c>
      <c r="G1316" t="s">
        <v>354</v>
      </c>
      <c r="H1316" s="4" t="s">
        <v>265</v>
      </c>
      <c r="I1316" s="4" t="s">
        <v>361</v>
      </c>
      <c r="J1316" s="8">
        <v>-1</v>
      </c>
      <c r="K1316" s="29">
        <f>67500*0.9</f>
        <v>60750</v>
      </c>
      <c r="L1316" s="35">
        <f t="shared" si="78"/>
        <v>-60750</v>
      </c>
      <c r="M1316" s="104" t="s">
        <v>529</v>
      </c>
      <c r="O1316"/>
      <c r="P1316" t="s">
        <v>453</v>
      </c>
    </row>
    <row r="1317" spans="2:307" hidden="1" x14ac:dyDescent="0.25">
      <c r="B1317" s="5">
        <v>45533</v>
      </c>
      <c r="C1317" t="s">
        <v>120</v>
      </c>
      <c r="D1317" t="s">
        <v>0</v>
      </c>
      <c r="E1317" t="s">
        <v>66</v>
      </c>
      <c r="F1317" s="4" t="s">
        <v>249</v>
      </c>
      <c r="G1317" t="s">
        <v>355</v>
      </c>
      <c r="H1317" s="4" t="s">
        <v>266</v>
      </c>
      <c r="I1317" s="4" t="s">
        <v>362</v>
      </c>
      <c r="J1317" s="8">
        <v>-3</v>
      </c>
      <c r="K1317" s="29">
        <v>60750</v>
      </c>
      <c r="L1317" s="35">
        <f t="shared" si="78"/>
        <v>-182250</v>
      </c>
      <c r="M1317" s="104" t="s">
        <v>529</v>
      </c>
      <c r="P1317" t="s">
        <v>560</v>
      </c>
    </row>
    <row r="1318" spans="2:307" hidden="1" x14ac:dyDescent="0.25">
      <c r="B1318" s="5">
        <v>45533</v>
      </c>
      <c r="C1318" t="s">
        <v>120</v>
      </c>
      <c r="D1318" t="s">
        <v>0</v>
      </c>
      <c r="E1318" t="s">
        <v>66</v>
      </c>
      <c r="F1318" s="4" t="s">
        <v>251</v>
      </c>
      <c r="G1318" t="s">
        <v>356</v>
      </c>
      <c r="H1318" s="4" t="s">
        <v>267</v>
      </c>
      <c r="I1318" s="4" t="s">
        <v>363</v>
      </c>
      <c r="J1318" s="8">
        <v>-3</v>
      </c>
      <c r="K1318" s="29">
        <v>60750</v>
      </c>
      <c r="L1318" s="35">
        <f t="shared" si="78"/>
        <v>-182250</v>
      </c>
      <c r="M1318" s="104" t="s">
        <v>529</v>
      </c>
      <c r="P1318" t="s">
        <v>560</v>
      </c>
    </row>
    <row r="1319" spans="2:307" hidden="1" x14ac:dyDescent="0.25">
      <c r="B1319" s="5">
        <v>45533</v>
      </c>
      <c r="C1319" t="s">
        <v>120</v>
      </c>
      <c r="D1319" t="s">
        <v>0</v>
      </c>
      <c r="E1319" t="s">
        <v>66</v>
      </c>
      <c r="F1319" s="4" t="s">
        <v>255</v>
      </c>
      <c r="G1319" t="s">
        <v>358</v>
      </c>
      <c r="H1319" s="4" t="s">
        <v>269</v>
      </c>
      <c r="I1319" s="4" t="s">
        <v>365</v>
      </c>
      <c r="J1319" s="8">
        <v>-3</v>
      </c>
      <c r="K1319" s="29">
        <v>60750</v>
      </c>
      <c r="L1319" s="35">
        <f t="shared" si="78"/>
        <v>-182250</v>
      </c>
      <c r="M1319" s="104" t="s">
        <v>529</v>
      </c>
      <c r="P1319" t="s">
        <v>560</v>
      </c>
    </row>
    <row r="1320" spans="2:307" hidden="1" x14ac:dyDescent="0.25">
      <c r="B1320" s="5">
        <v>45533</v>
      </c>
      <c r="C1320" t="s">
        <v>120</v>
      </c>
      <c r="D1320" t="s">
        <v>0</v>
      </c>
      <c r="E1320" t="s">
        <v>66</v>
      </c>
      <c r="F1320" s="4" t="s">
        <v>253</v>
      </c>
      <c r="G1320" t="s">
        <v>357</v>
      </c>
      <c r="H1320" s="4" t="s">
        <v>268</v>
      </c>
      <c r="I1320" s="4" t="s">
        <v>364</v>
      </c>
      <c r="J1320" s="8">
        <v>-3</v>
      </c>
      <c r="K1320" s="29">
        <v>60750</v>
      </c>
      <c r="L1320" s="35">
        <f t="shared" si="78"/>
        <v>-182250</v>
      </c>
      <c r="M1320" s="104" t="s">
        <v>529</v>
      </c>
      <c r="P1320" t="s">
        <v>560</v>
      </c>
    </row>
    <row r="1321" spans="2:307" hidden="1" x14ac:dyDescent="0.25">
      <c r="B1321" s="5">
        <v>45533</v>
      </c>
      <c r="C1321" t="s">
        <v>215</v>
      </c>
      <c r="D1321" t="s">
        <v>4</v>
      </c>
      <c r="E1321" t="s">
        <v>66</v>
      </c>
      <c r="F1321" s="4" t="s">
        <v>102</v>
      </c>
      <c r="G1321" t="s">
        <v>101</v>
      </c>
      <c r="H1321" s="4" t="s">
        <v>107</v>
      </c>
      <c r="I1321" s="4" t="s">
        <v>138</v>
      </c>
      <c r="J1321" s="8">
        <v>-3</v>
      </c>
      <c r="K1321" s="29">
        <v>102340</v>
      </c>
      <c r="L1321" s="35">
        <f t="shared" si="78"/>
        <v>-307020</v>
      </c>
      <c r="M1321" s="102" t="s">
        <v>529</v>
      </c>
      <c r="P1321" t="s">
        <v>226</v>
      </c>
      <c r="Q1321" t="s">
        <v>561</v>
      </c>
    </row>
    <row r="1322" spans="2:307" hidden="1" x14ac:dyDescent="0.25">
      <c r="B1322" s="5">
        <v>45533</v>
      </c>
      <c r="C1322" t="s">
        <v>215</v>
      </c>
      <c r="D1322" t="s">
        <v>4</v>
      </c>
      <c r="E1322" t="s">
        <v>66</v>
      </c>
      <c r="F1322" s="4" t="s">
        <v>96</v>
      </c>
      <c r="G1322" t="s">
        <v>95</v>
      </c>
      <c r="H1322" s="4" t="s">
        <v>106</v>
      </c>
      <c r="I1322" s="4" t="s">
        <v>138</v>
      </c>
      <c r="J1322" s="8">
        <v>-3</v>
      </c>
      <c r="K1322" s="29">
        <v>647360</v>
      </c>
      <c r="L1322" s="35">
        <f t="shared" si="78"/>
        <v>-1942080</v>
      </c>
      <c r="M1322" s="102" t="s">
        <v>529</v>
      </c>
      <c r="P1322" t="s">
        <v>226</v>
      </c>
      <c r="Q1322" t="s">
        <v>561</v>
      </c>
    </row>
    <row r="1323" spans="2:307" hidden="1" x14ac:dyDescent="0.25">
      <c r="B1323" s="5">
        <v>45533</v>
      </c>
      <c r="C1323" t="s">
        <v>215</v>
      </c>
      <c r="D1323" t="s">
        <v>4</v>
      </c>
      <c r="E1323" t="s">
        <v>66</v>
      </c>
      <c r="F1323" s="4" t="s">
        <v>274</v>
      </c>
      <c r="G1323" t="s">
        <v>273</v>
      </c>
      <c r="H1323" s="4" t="s">
        <v>271</v>
      </c>
      <c r="I1323" s="4" t="s">
        <v>138</v>
      </c>
      <c r="J1323" s="8">
        <v>-9</v>
      </c>
      <c r="K1323" s="29">
        <v>145000</v>
      </c>
      <c r="L1323" s="35">
        <f t="shared" si="78"/>
        <v>-1305000</v>
      </c>
      <c r="M1323" s="102" t="s">
        <v>529</v>
      </c>
      <c r="P1323" t="s">
        <v>226</v>
      </c>
      <c r="Q1323" t="s">
        <v>561</v>
      </c>
    </row>
    <row r="1324" spans="2:307" hidden="1" x14ac:dyDescent="0.25">
      <c r="B1324" s="5">
        <v>45533</v>
      </c>
      <c r="C1324" t="s">
        <v>215</v>
      </c>
      <c r="D1324" t="s">
        <v>0</v>
      </c>
      <c r="E1324" t="s">
        <v>66</v>
      </c>
      <c r="F1324" s="4" t="s">
        <v>71</v>
      </c>
      <c r="G1324" t="s">
        <v>72</v>
      </c>
      <c r="H1324" s="4" t="s">
        <v>27</v>
      </c>
      <c r="I1324" s="4" t="s">
        <v>569</v>
      </c>
      <c r="J1324" s="8">
        <v>-11</v>
      </c>
      <c r="K1324" s="29">
        <v>51750</v>
      </c>
      <c r="L1324" s="17">
        <f t="shared" si="78"/>
        <v>-569250</v>
      </c>
      <c r="M1324" s="102" t="s">
        <v>529</v>
      </c>
      <c r="P1324" t="s">
        <v>226</v>
      </c>
      <c r="Q1324" t="s">
        <v>578</v>
      </c>
    </row>
    <row r="1325" spans="2:307" hidden="1" x14ac:dyDescent="0.25">
      <c r="B1325" s="5">
        <v>45533</v>
      </c>
      <c r="C1325" t="s">
        <v>215</v>
      </c>
      <c r="D1325" t="s">
        <v>0</v>
      </c>
      <c r="E1325" t="s">
        <v>66</v>
      </c>
      <c r="F1325" s="4" t="s">
        <v>86</v>
      </c>
      <c r="G1325" t="s">
        <v>87</v>
      </c>
      <c r="H1325" s="4" t="s">
        <v>50</v>
      </c>
      <c r="I1325" s="4" t="s">
        <v>570</v>
      </c>
      <c r="J1325" s="8">
        <v>-4</v>
      </c>
      <c r="K1325" s="29">
        <v>51750</v>
      </c>
      <c r="L1325" s="17">
        <f t="shared" si="78"/>
        <v>-207000</v>
      </c>
      <c r="M1325" s="102" t="s">
        <v>529</v>
      </c>
      <c r="P1325" t="s">
        <v>226</v>
      </c>
      <c r="Q1325" t="s">
        <v>578</v>
      </c>
      <c r="KU1325" t="s">
        <v>506</v>
      </c>
    </row>
    <row r="1326" spans="2:307" hidden="1" x14ac:dyDescent="0.25">
      <c r="B1326" s="5">
        <v>45538</v>
      </c>
      <c r="C1326" t="s">
        <v>103</v>
      </c>
      <c r="D1326" t="s">
        <v>0</v>
      </c>
      <c r="E1326" t="s">
        <v>66</v>
      </c>
      <c r="F1326" s="4" t="s">
        <v>75</v>
      </c>
      <c r="G1326" t="s">
        <v>76</v>
      </c>
      <c r="H1326" s="4" t="s">
        <v>37</v>
      </c>
      <c r="I1326" s="4" t="s">
        <v>521</v>
      </c>
      <c r="J1326" s="8">
        <v>-5</v>
      </c>
      <c r="K1326" s="29">
        <v>51750</v>
      </c>
      <c r="L1326" s="35">
        <f t="shared" si="78"/>
        <v>-258750</v>
      </c>
      <c r="M1326" s="102" t="s">
        <v>529</v>
      </c>
      <c r="O1326" s="54">
        <v>20240164</v>
      </c>
      <c r="P1326" t="s">
        <v>627</v>
      </c>
    </row>
    <row r="1327" spans="2:307" s="125" customFormat="1" hidden="1" x14ac:dyDescent="0.25">
      <c r="B1327" s="124">
        <v>45538</v>
      </c>
      <c r="C1327" s="125" t="s">
        <v>103</v>
      </c>
      <c r="D1327" s="125" t="s">
        <v>0</v>
      </c>
      <c r="E1327" s="125" t="s">
        <v>66</v>
      </c>
      <c r="F1327" s="126" t="s">
        <v>247</v>
      </c>
      <c r="G1327" s="125" t="s">
        <v>354</v>
      </c>
      <c r="H1327" s="126" t="s">
        <v>265</v>
      </c>
      <c r="I1327" s="126" t="s">
        <v>361</v>
      </c>
      <c r="J1327" s="127">
        <v>-2</v>
      </c>
      <c r="K1327" s="128">
        <v>60750</v>
      </c>
      <c r="L1327" s="129">
        <f t="shared" si="78"/>
        <v>-121500</v>
      </c>
      <c r="M1327" s="130" t="s">
        <v>529</v>
      </c>
      <c r="O1327" s="131">
        <v>20240164</v>
      </c>
      <c r="P1327" s="125" t="s">
        <v>627</v>
      </c>
    </row>
    <row r="1328" spans="2:307" s="125" customFormat="1" hidden="1" x14ac:dyDescent="0.25">
      <c r="B1328" s="124">
        <v>45538</v>
      </c>
      <c r="C1328" s="125" t="s">
        <v>103</v>
      </c>
      <c r="D1328" s="125" t="s">
        <v>0</v>
      </c>
      <c r="E1328" s="125" t="s">
        <v>66</v>
      </c>
      <c r="F1328" s="126" t="s">
        <v>249</v>
      </c>
      <c r="G1328" s="125" t="s">
        <v>355</v>
      </c>
      <c r="H1328" s="126" t="s">
        <v>266</v>
      </c>
      <c r="I1328" s="126" t="s">
        <v>362</v>
      </c>
      <c r="J1328" s="127">
        <v>-1</v>
      </c>
      <c r="K1328" s="128">
        <v>60750</v>
      </c>
      <c r="L1328" s="129">
        <f t="shared" si="78"/>
        <v>-60750</v>
      </c>
      <c r="M1328" s="130" t="s">
        <v>529</v>
      </c>
      <c r="O1328" s="131">
        <v>20240164</v>
      </c>
      <c r="P1328" s="125" t="s">
        <v>627</v>
      </c>
    </row>
    <row r="1329" spans="2:276" s="125" customFormat="1" hidden="1" x14ac:dyDescent="0.25">
      <c r="B1329" s="124">
        <v>45538</v>
      </c>
      <c r="C1329" s="125" t="s">
        <v>103</v>
      </c>
      <c r="D1329" s="125" t="s">
        <v>0</v>
      </c>
      <c r="E1329" s="125" t="s">
        <v>66</v>
      </c>
      <c r="F1329" s="126" t="s">
        <v>251</v>
      </c>
      <c r="G1329" s="125" t="s">
        <v>356</v>
      </c>
      <c r="H1329" s="126" t="s">
        <v>267</v>
      </c>
      <c r="I1329" s="126" t="s">
        <v>363</v>
      </c>
      <c r="J1329" s="127">
        <v>-4</v>
      </c>
      <c r="K1329" s="128">
        <v>60750</v>
      </c>
      <c r="L1329" s="129">
        <f t="shared" si="78"/>
        <v>-243000</v>
      </c>
      <c r="M1329" s="130" t="s">
        <v>529</v>
      </c>
      <c r="O1329" s="131">
        <v>20240164</v>
      </c>
      <c r="P1329" s="125" t="s">
        <v>627</v>
      </c>
    </row>
    <row r="1330" spans="2:276" s="125" customFormat="1" hidden="1" x14ac:dyDescent="0.25">
      <c r="B1330" s="124">
        <v>45538</v>
      </c>
      <c r="C1330" s="125" t="s">
        <v>103</v>
      </c>
      <c r="D1330" s="125" t="s">
        <v>0</v>
      </c>
      <c r="E1330" s="125" t="s">
        <v>66</v>
      </c>
      <c r="F1330" s="126" t="s">
        <v>253</v>
      </c>
      <c r="G1330" s="125" t="s">
        <v>357</v>
      </c>
      <c r="H1330" s="126" t="s">
        <v>268</v>
      </c>
      <c r="I1330" s="126" t="s">
        <v>364</v>
      </c>
      <c r="J1330" s="127">
        <v>-5</v>
      </c>
      <c r="K1330" s="128">
        <v>60750</v>
      </c>
      <c r="L1330" s="129">
        <f t="shared" si="78"/>
        <v>-303750</v>
      </c>
      <c r="M1330" s="130" t="s">
        <v>529</v>
      </c>
      <c r="O1330" s="131">
        <v>20240164</v>
      </c>
      <c r="P1330" s="125" t="s">
        <v>627</v>
      </c>
    </row>
    <row r="1331" spans="2:276" s="125" customFormat="1" hidden="1" x14ac:dyDescent="0.25">
      <c r="B1331" s="124">
        <v>45538</v>
      </c>
      <c r="C1331" s="125" t="s">
        <v>103</v>
      </c>
      <c r="D1331" s="125" t="s">
        <v>0</v>
      </c>
      <c r="E1331" s="125" t="s">
        <v>66</v>
      </c>
      <c r="F1331" s="126" t="s">
        <v>255</v>
      </c>
      <c r="G1331" s="125" t="s">
        <v>358</v>
      </c>
      <c r="H1331" s="126" t="s">
        <v>269</v>
      </c>
      <c r="I1331" s="126" t="s">
        <v>365</v>
      </c>
      <c r="J1331" s="127">
        <v>-4</v>
      </c>
      <c r="K1331" s="128">
        <v>60750</v>
      </c>
      <c r="L1331" s="129">
        <f t="shared" si="78"/>
        <v>-243000</v>
      </c>
      <c r="M1331" s="130" t="s">
        <v>529</v>
      </c>
      <c r="O1331" s="131">
        <v>20240164</v>
      </c>
      <c r="P1331" s="125" t="s">
        <v>627</v>
      </c>
    </row>
    <row r="1332" spans="2:276" hidden="1" x14ac:dyDescent="0.25">
      <c r="B1332" s="5">
        <v>45538</v>
      </c>
      <c r="C1332" t="s">
        <v>103</v>
      </c>
      <c r="D1332" t="s">
        <v>0</v>
      </c>
      <c r="E1332" t="s">
        <v>66</v>
      </c>
      <c r="F1332" s="4" t="s">
        <v>78</v>
      </c>
      <c r="G1332" t="s">
        <v>79</v>
      </c>
      <c r="H1332" s="4" t="s">
        <v>80</v>
      </c>
      <c r="I1332" s="4" t="s">
        <v>510</v>
      </c>
      <c r="J1332" s="8">
        <v>-7</v>
      </c>
      <c r="K1332" s="29">
        <v>51750</v>
      </c>
      <c r="L1332" s="17">
        <f t="shared" si="78"/>
        <v>-362250</v>
      </c>
      <c r="M1332" s="102" t="s">
        <v>529</v>
      </c>
      <c r="O1332" s="54">
        <v>20240164</v>
      </c>
      <c r="P1332" t="s">
        <v>627</v>
      </c>
      <c r="IQ1332" t="s">
        <v>506</v>
      </c>
    </row>
    <row r="1333" spans="2:276" hidden="1" x14ac:dyDescent="0.25">
      <c r="B1333" s="5">
        <v>45540</v>
      </c>
      <c r="C1333" t="s">
        <v>103</v>
      </c>
      <c r="D1333" t="s">
        <v>0</v>
      </c>
      <c r="E1333" t="s">
        <v>66</v>
      </c>
      <c r="F1333" s="4" t="s">
        <v>78</v>
      </c>
      <c r="G1333" t="s">
        <v>79</v>
      </c>
      <c r="H1333" s="4" t="s">
        <v>80</v>
      </c>
      <c r="I1333" s="4" t="s">
        <v>510</v>
      </c>
      <c r="J1333" s="8">
        <v>-50</v>
      </c>
      <c r="K1333" s="29">
        <v>51750</v>
      </c>
      <c r="L1333" s="17">
        <v>-2587500</v>
      </c>
      <c r="M1333" s="102" t="s">
        <v>529</v>
      </c>
      <c r="O1333" s="54">
        <v>20240139</v>
      </c>
      <c r="P1333" t="s">
        <v>575</v>
      </c>
      <c r="IQ1333" t="s">
        <v>506</v>
      </c>
    </row>
    <row r="1334" spans="2:276" hidden="1" x14ac:dyDescent="0.25">
      <c r="B1334" s="5">
        <v>45531</v>
      </c>
      <c r="C1334" t="s">
        <v>103</v>
      </c>
      <c r="D1334" t="s">
        <v>0</v>
      </c>
      <c r="E1334" t="s">
        <v>66</v>
      </c>
      <c r="F1334" s="4" t="s">
        <v>139</v>
      </c>
      <c r="G1334" t="s">
        <v>140</v>
      </c>
      <c r="H1334" s="4" t="s">
        <v>41</v>
      </c>
      <c r="I1334" s="4" t="s">
        <v>380</v>
      </c>
      <c r="J1334" s="8">
        <v>-10</v>
      </c>
      <c r="K1334" s="29">
        <v>51750</v>
      </c>
      <c r="L1334" s="17">
        <f>+J1334*K1334</f>
        <v>-517500</v>
      </c>
      <c r="M1334" s="102" t="s">
        <v>529</v>
      </c>
      <c r="O1334" s="54">
        <v>20240131</v>
      </c>
      <c r="P1334" t="s">
        <v>575</v>
      </c>
    </row>
    <row r="1335" spans="2:276" hidden="1" x14ac:dyDescent="0.25">
      <c r="B1335" s="5">
        <v>45538</v>
      </c>
      <c r="C1335" t="s">
        <v>103</v>
      </c>
      <c r="D1335" t="s">
        <v>0</v>
      </c>
      <c r="E1335" t="s">
        <v>66</v>
      </c>
      <c r="F1335" s="4" t="s">
        <v>139</v>
      </c>
      <c r="G1335" t="s">
        <v>140</v>
      </c>
      <c r="H1335" s="4" t="s">
        <v>141</v>
      </c>
      <c r="I1335" s="4" t="s">
        <v>523</v>
      </c>
      <c r="J1335" s="8">
        <v>-5</v>
      </c>
      <c r="K1335" s="29">
        <v>51750</v>
      </c>
      <c r="L1335" s="35">
        <f>+J1335*K1335</f>
        <v>-258750</v>
      </c>
      <c r="M1335" s="104" t="s">
        <v>529</v>
      </c>
      <c r="O1335" s="54">
        <v>20240164</v>
      </c>
      <c r="P1335" t="s">
        <v>627</v>
      </c>
    </row>
    <row r="1336" spans="2:276" hidden="1" x14ac:dyDescent="0.25">
      <c r="B1336" s="5">
        <v>45540</v>
      </c>
      <c r="C1336" t="s">
        <v>103</v>
      </c>
      <c r="D1336" t="s">
        <v>0</v>
      </c>
      <c r="E1336" t="s">
        <v>66</v>
      </c>
      <c r="F1336" s="4" t="s">
        <v>139</v>
      </c>
      <c r="G1336" t="s">
        <v>140</v>
      </c>
      <c r="H1336" s="4" t="s">
        <v>141</v>
      </c>
      <c r="I1336" s="4" t="s">
        <v>517</v>
      </c>
      <c r="J1336" s="8">
        <v>-6</v>
      </c>
      <c r="K1336" s="29">
        <v>51750</v>
      </c>
      <c r="L1336" s="17">
        <v>-310500</v>
      </c>
      <c r="M1336" s="102" t="s">
        <v>529</v>
      </c>
      <c r="O1336" s="54">
        <v>20240139</v>
      </c>
      <c r="P1336" t="s">
        <v>575</v>
      </c>
    </row>
    <row r="1337" spans="2:276" hidden="1" x14ac:dyDescent="0.25">
      <c r="B1337" s="5">
        <v>45540</v>
      </c>
      <c r="C1337" t="s">
        <v>103</v>
      </c>
      <c r="D1337" t="s">
        <v>0</v>
      </c>
      <c r="E1337" t="s">
        <v>66</v>
      </c>
      <c r="F1337" s="4" t="s">
        <v>139</v>
      </c>
      <c r="G1337" t="s">
        <v>140</v>
      </c>
      <c r="H1337" s="4" t="s">
        <v>141</v>
      </c>
      <c r="I1337" s="4" t="s">
        <v>518</v>
      </c>
      <c r="J1337" s="8">
        <v>-41</v>
      </c>
      <c r="K1337" s="29">
        <v>51750</v>
      </c>
      <c r="L1337" s="17">
        <v>-2121750</v>
      </c>
      <c r="M1337" s="102" t="s">
        <v>529</v>
      </c>
      <c r="O1337" s="54">
        <v>20240139</v>
      </c>
      <c r="P1337" t="s">
        <v>575</v>
      </c>
      <c r="IT1337" t="s">
        <v>506</v>
      </c>
    </row>
    <row r="1338" spans="2:276" hidden="1" x14ac:dyDescent="0.25">
      <c r="B1338" s="5">
        <v>45540</v>
      </c>
      <c r="C1338" t="s">
        <v>103</v>
      </c>
      <c r="D1338" t="s">
        <v>0</v>
      </c>
      <c r="E1338" t="s">
        <v>66</v>
      </c>
      <c r="F1338" s="4" t="s">
        <v>139</v>
      </c>
      <c r="G1338" t="s">
        <v>140</v>
      </c>
      <c r="H1338" s="4" t="s">
        <v>141</v>
      </c>
      <c r="I1338" s="4" t="s">
        <v>515</v>
      </c>
      <c r="J1338" s="8">
        <v>-3</v>
      </c>
      <c r="K1338" s="29">
        <v>51750</v>
      </c>
      <c r="L1338" s="17">
        <v>-155250</v>
      </c>
      <c r="M1338" s="102" t="s">
        <v>529</v>
      </c>
      <c r="O1338" s="54">
        <v>20240139</v>
      </c>
      <c r="P1338" t="s">
        <v>575</v>
      </c>
    </row>
    <row r="1339" spans="2:276" hidden="1" x14ac:dyDescent="0.25">
      <c r="B1339" s="5">
        <v>45540</v>
      </c>
      <c r="C1339" t="s">
        <v>103</v>
      </c>
      <c r="D1339" t="s">
        <v>0</v>
      </c>
      <c r="E1339" t="s">
        <v>14</v>
      </c>
      <c r="F1339" s="4" t="s">
        <v>54</v>
      </c>
      <c r="G1339" t="s">
        <v>55</v>
      </c>
      <c r="H1339" s="4" t="s">
        <v>56</v>
      </c>
      <c r="I1339" s="4" t="s">
        <v>566</v>
      </c>
      <c r="J1339" s="8">
        <v>-25</v>
      </c>
      <c r="K1339" s="79">
        <v>18.73228346456693</v>
      </c>
      <c r="L1339" s="17">
        <f>+J1339*K1339</f>
        <v>-468.30708661417322</v>
      </c>
      <c r="M1339" s="102" t="s">
        <v>527</v>
      </c>
      <c r="O1339">
        <v>20240138</v>
      </c>
      <c r="P1339" t="s">
        <v>136</v>
      </c>
      <c r="JP1339" t="s">
        <v>506</v>
      </c>
    </row>
    <row r="1340" spans="2:276" hidden="1" x14ac:dyDescent="0.25">
      <c r="B1340" s="5">
        <v>45544</v>
      </c>
      <c r="C1340" t="s">
        <v>120</v>
      </c>
      <c r="D1340" t="s">
        <v>4</v>
      </c>
      <c r="E1340" t="s">
        <v>66</v>
      </c>
      <c r="F1340" s="4" t="s">
        <v>102</v>
      </c>
      <c r="G1340" t="s">
        <v>101</v>
      </c>
      <c r="H1340" s="4" t="s">
        <v>107</v>
      </c>
      <c r="I1340" s="4" t="s">
        <v>138</v>
      </c>
      <c r="J1340" s="8">
        <v>-3</v>
      </c>
      <c r="K1340" s="29">
        <v>102340</v>
      </c>
      <c r="L1340" s="35">
        <f>+J1340*K1340</f>
        <v>-307020</v>
      </c>
      <c r="M1340" s="102" t="s">
        <v>529</v>
      </c>
      <c r="P1340" t="s">
        <v>226</v>
      </c>
      <c r="Q1340" t="s">
        <v>581</v>
      </c>
    </row>
    <row r="1341" spans="2:276" hidden="1" x14ac:dyDescent="0.25">
      <c r="B1341" s="5">
        <v>45544</v>
      </c>
      <c r="C1341" t="s">
        <v>120</v>
      </c>
      <c r="D1341" t="s">
        <v>4</v>
      </c>
      <c r="E1341" t="s">
        <v>66</v>
      </c>
      <c r="F1341" s="4" t="s">
        <v>96</v>
      </c>
      <c r="G1341" t="s">
        <v>95</v>
      </c>
      <c r="H1341" s="4" t="s">
        <v>106</v>
      </c>
      <c r="I1341" s="4">
        <v>52006</v>
      </c>
      <c r="J1341" s="8">
        <v>-3</v>
      </c>
      <c r="K1341" s="29">
        <v>647360</v>
      </c>
      <c r="L1341" s="35">
        <f>+J1341*K1341</f>
        <v>-1942080</v>
      </c>
      <c r="M1341" s="102" t="s">
        <v>529</v>
      </c>
      <c r="P1341" t="s">
        <v>226</v>
      </c>
      <c r="Q1341" t="s">
        <v>579</v>
      </c>
    </row>
    <row r="1342" spans="2:276" hidden="1" x14ac:dyDescent="0.25">
      <c r="B1342" s="5">
        <v>45544</v>
      </c>
      <c r="C1342" t="s">
        <v>120</v>
      </c>
      <c r="D1342" t="s">
        <v>4</v>
      </c>
      <c r="E1342" t="s">
        <v>66</v>
      </c>
      <c r="F1342" s="4" t="s">
        <v>274</v>
      </c>
      <c r="G1342" t="s">
        <v>273</v>
      </c>
      <c r="H1342" s="4" t="s">
        <v>271</v>
      </c>
      <c r="I1342" s="4" t="s">
        <v>138</v>
      </c>
      <c r="J1342" s="8">
        <v>6</v>
      </c>
      <c r="K1342" s="29">
        <v>145000</v>
      </c>
      <c r="L1342" s="35">
        <f>+J1342*K1342</f>
        <v>870000</v>
      </c>
      <c r="M1342" s="102" t="s">
        <v>529</v>
      </c>
      <c r="P1342" t="s">
        <v>226</v>
      </c>
      <c r="Q1342" t="s">
        <v>580</v>
      </c>
    </row>
    <row r="1343" spans="2:276" hidden="1" x14ac:dyDescent="0.25">
      <c r="B1343" s="5">
        <v>45544</v>
      </c>
      <c r="C1343" t="s">
        <v>120</v>
      </c>
      <c r="D1343" t="s">
        <v>4</v>
      </c>
      <c r="E1343" t="s">
        <v>66</v>
      </c>
      <c r="F1343" s="4" t="s">
        <v>274</v>
      </c>
      <c r="G1343" t="s">
        <v>273</v>
      </c>
      <c r="H1343" s="4" t="s">
        <v>271</v>
      </c>
      <c r="I1343" s="4" t="s">
        <v>138</v>
      </c>
      <c r="J1343" s="8">
        <v>3</v>
      </c>
      <c r="K1343" s="29">
        <v>145000</v>
      </c>
      <c r="L1343" s="35">
        <f>+J1343*K1343</f>
        <v>435000</v>
      </c>
      <c r="M1343" s="102" t="s">
        <v>529</v>
      </c>
      <c r="P1343" t="s">
        <v>226</v>
      </c>
      <c r="Q1343" t="s">
        <v>579</v>
      </c>
    </row>
    <row r="1344" spans="2:276" hidden="1" x14ac:dyDescent="0.25">
      <c r="B1344" s="5">
        <v>45545</v>
      </c>
      <c r="C1344" t="s">
        <v>103</v>
      </c>
      <c r="D1344" t="s">
        <v>0</v>
      </c>
      <c r="E1344" t="s">
        <v>14</v>
      </c>
      <c r="F1344" s="4" t="s">
        <v>25</v>
      </c>
      <c r="G1344" t="s">
        <v>26</v>
      </c>
      <c r="H1344" s="4" t="s">
        <v>27</v>
      </c>
      <c r="I1344" s="4" t="s">
        <v>490</v>
      </c>
      <c r="J1344" s="8">
        <v>-3</v>
      </c>
      <c r="K1344" s="79">
        <v>14.583333333333334</v>
      </c>
      <c r="L1344" s="35">
        <v>583.33333333333337</v>
      </c>
      <c r="M1344" s="102" t="s">
        <v>527</v>
      </c>
      <c r="O1344" s="54">
        <v>20240140</v>
      </c>
      <c r="P1344" t="s">
        <v>136</v>
      </c>
    </row>
    <row r="1345" spans="2:276" hidden="1" x14ac:dyDescent="0.25">
      <c r="B1345" s="5">
        <v>45540</v>
      </c>
      <c r="C1345" t="s">
        <v>103</v>
      </c>
      <c r="D1345" t="s">
        <v>0</v>
      </c>
      <c r="E1345" t="s">
        <v>14</v>
      </c>
      <c r="F1345" s="4" t="s">
        <v>39</v>
      </c>
      <c r="G1345" t="s">
        <v>40</v>
      </c>
      <c r="H1345" s="4" t="s">
        <v>41</v>
      </c>
      <c r="I1345" s="4" t="s">
        <v>312</v>
      </c>
      <c r="J1345" s="8">
        <v>-7</v>
      </c>
      <c r="K1345" s="29">
        <v>69875.829545454544</v>
      </c>
      <c r="L1345" s="17">
        <v>3493791.4772727271</v>
      </c>
      <c r="M1345" s="102" t="s">
        <v>529</v>
      </c>
      <c r="O1345">
        <v>20240138</v>
      </c>
      <c r="P1345" t="s">
        <v>136</v>
      </c>
    </row>
    <row r="1346" spans="2:276" hidden="1" x14ac:dyDescent="0.25">
      <c r="B1346" s="5">
        <v>45545</v>
      </c>
      <c r="C1346" t="s">
        <v>103</v>
      </c>
      <c r="D1346" t="s">
        <v>0</v>
      </c>
      <c r="E1346" t="s">
        <v>14</v>
      </c>
      <c r="F1346" s="4" t="s">
        <v>54</v>
      </c>
      <c r="G1346" t="s">
        <v>55</v>
      </c>
      <c r="H1346" s="4" t="s">
        <v>56</v>
      </c>
      <c r="I1346" s="4" t="s">
        <v>566</v>
      </c>
      <c r="J1346" s="8">
        <v>-10</v>
      </c>
      <c r="K1346" s="79">
        <v>18.73228346456693</v>
      </c>
      <c r="L1346" s="17">
        <f>+J1346*K1346</f>
        <v>-187.3228346456693</v>
      </c>
      <c r="M1346" s="102" t="s">
        <v>527</v>
      </c>
      <c r="O1346" s="54">
        <v>20240140</v>
      </c>
      <c r="P1346" t="s">
        <v>136</v>
      </c>
      <c r="JP1346" t="s">
        <v>506</v>
      </c>
    </row>
    <row r="1347" spans="2:276" hidden="1" x14ac:dyDescent="0.25">
      <c r="B1347" s="5">
        <v>45545</v>
      </c>
      <c r="C1347" t="s">
        <v>103</v>
      </c>
      <c r="D1347" t="s">
        <v>0</v>
      </c>
      <c r="E1347" t="s">
        <v>14</v>
      </c>
      <c r="F1347" s="4" t="s">
        <v>42</v>
      </c>
      <c r="G1347" t="s">
        <v>43</v>
      </c>
      <c r="H1347" s="4" t="s">
        <v>44</v>
      </c>
      <c r="I1347" s="4" t="s">
        <v>565</v>
      </c>
      <c r="J1347" s="8">
        <v>-10</v>
      </c>
      <c r="K1347" s="79">
        <v>14.569553805774278</v>
      </c>
      <c r="L1347" s="17">
        <f>+J1347*K1347</f>
        <v>-145.69553805774279</v>
      </c>
      <c r="M1347" s="102" t="s">
        <v>527</v>
      </c>
      <c r="O1347" s="54">
        <v>20240140</v>
      </c>
      <c r="P1347" t="s">
        <v>136</v>
      </c>
    </row>
    <row r="1348" spans="2:276" hidden="1" x14ac:dyDescent="0.25">
      <c r="B1348" s="5">
        <v>45540</v>
      </c>
      <c r="C1348" t="s">
        <v>103</v>
      </c>
      <c r="D1348" t="s">
        <v>0</v>
      </c>
      <c r="E1348" t="s">
        <v>14</v>
      </c>
      <c r="F1348" s="4" t="s">
        <v>39</v>
      </c>
      <c r="G1348" t="s">
        <v>40</v>
      </c>
      <c r="H1348" s="4" t="s">
        <v>41</v>
      </c>
      <c r="I1348" s="4" t="s">
        <v>311</v>
      </c>
      <c r="J1348" s="8">
        <v>-3</v>
      </c>
      <c r="K1348" s="29">
        <v>69875.829545454544</v>
      </c>
      <c r="L1348" s="17">
        <v>1397516.5909090908</v>
      </c>
      <c r="M1348" s="102" t="s">
        <v>529</v>
      </c>
      <c r="O1348">
        <v>20240138</v>
      </c>
      <c r="P1348" t="s">
        <v>136</v>
      </c>
    </row>
    <row r="1349" spans="2:276" hidden="1" x14ac:dyDescent="0.25">
      <c r="B1349" s="5">
        <v>45545</v>
      </c>
      <c r="C1349" t="s">
        <v>103</v>
      </c>
      <c r="D1349" t="s">
        <v>0</v>
      </c>
      <c r="E1349" t="s">
        <v>14</v>
      </c>
      <c r="F1349" s="4" t="s">
        <v>39</v>
      </c>
      <c r="G1349" t="s">
        <v>40</v>
      </c>
      <c r="H1349" s="4" t="s">
        <v>41</v>
      </c>
      <c r="I1349" s="4" t="s">
        <v>311</v>
      </c>
      <c r="J1349" s="8">
        <v>-10</v>
      </c>
      <c r="K1349" s="29">
        <v>69875.829545454544</v>
      </c>
      <c r="L1349" s="17">
        <f t="shared" ref="L1349:L1376" si="79">+J1349*K1349</f>
        <v>-698758.29545454541</v>
      </c>
      <c r="M1349" s="102" t="s">
        <v>529</v>
      </c>
      <c r="O1349" s="54">
        <v>20240140</v>
      </c>
      <c r="P1349" t="s">
        <v>136</v>
      </c>
    </row>
    <row r="1350" spans="2:276" hidden="1" x14ac:dyDescent="0.25">
      <c r="B1350" s="5">
        <v>45546</v>
      </c>
      <c r="C1350" t="s">
        <v>103</v>
      </c>
      <c r="D1350" t="s">
        <v>0</v>
      </c>
      <c r="E1350" t="s">
        <v>14</v>
      </c>
      <c r="F1350" s="4" t="s">
        <v>327</v>
      </c>
      <c r="G1350" t="s">
        <v>328</v>
      </c>
      <c r="H1350" s="4" t="s">
        <v>329</v>
      </c>
      <c r="I1350" s="4" t="s">
        <v>330</v>
      </c>
      <c r="J1350" s="8">
        <v>-3</v>
      </c>
      <c r="K1350" s="29">
        <v>18</v>
      </c>
      <c r="L1350" s="17">
        <f t="shared" si="79"/>
        <v>-54</v>
      </c>
      <c r="M1350" s="102" t="s">
        <v>527</v>
      </c>
      <c r="O1350" s="54">
        <v>20240141</v>
      </c>
      <c r="P1350" t="s">
        <v>232</v>
      </c>
    </row>
    <row r="1351" spans="2:276" hidden="1" x14ac:dyDescent="0.25">
      <c r="B1351" s="5">
        <v>45546</v>
      </c>
      <c r="C1351" t="s">
        <v>103</v>
      </c>
      <c r="D1351" t="s">
        <v>0</v>
      </c>
      <c r="E1351" t="s">
        <v>14</v>
      </c>
      <c r="F1351" s="4" t="s">
        <v>48</v>
      </c>
      <c r="G1351" t="s">
        <v>49</v>
      </c>
      <c r="H1351" s="4" t="s">
        <v>50</v>
      </c>
      <c r="I1351" s="4" t="s">
        <v>487</v>
      </c>
      <c r="J1351" s="8">
        <v>-10</v>
      </c>
      <c r="K1351" s="79">
        <v>14.447761194029852</v>
      </c>
      <c r="L1351" s="17">
        <f t="shared" si="79"/>
        <v>-144.47761194029852</v>
      </c>
      <c r="M1351" s="102" t="s">
        <v>527</v>
      </c>
      <c r="O1351" s="54">
        <v>20240141</v>
      </c>
      <c r="P1351" t="s">
        <v>232</v>
      </c>
    </row>
    <row r="1352" spans="2:276" hidden="1" x14ac:dyDescent="0.25">
      <c r="B1352" s="5">
        <v>45546</v>
      </c>
      <c r="C1352" t="s">
        <v>103</v>
      </c>
      <c r="D1352" t="s">
        <v>0</v>
      </c>
      <c r="E1352" t="s">
        <v>66</v>
      </c>
      <c r="F1352" s="4" t="s">
        <v>139</v>
      </c>
      <c r="G1352" t="s">
        <v>140</v>
      </c>
      <c r="H1352" s="4" t="s">
        <v>141</v>
      </c>
      <c r="I1352" s="4" t="s">
        <v>443</v>
      </c>
      <c r="J1352" s="8">
        <v>-3</v>
      </c>
      <c r="K1352" s="29">
        <v>51750</v>
      </c>
      <c r="L1352" s="17">
        <f t="shared" si="79"/>
        <v>-155250</v>
      </c>
      <c r="M1352" s="102" t="s">
        <v>529</v>
      </c>
      <c r="O1352" s="54">
        <v>20240141</v>
      </c>
      <c r="P1352" t="s">
        <v>232</v>
      </c>
    </row>
    <row r="1353" spans="2:276" hidden="1" x14ac:dyDescent="0.25">
      <c r="B1353" s="5">
        <v>45546</v>
      </c>
      <c r="C1353" t="s">
        <v>103</v>
      </c>
      <c r="D1353" t="s">
        <v>0</v>
      </c>
      <c r="E1353" t="s">
        <v>66</v>
      </c>
      <c r="F1353" s="4" t="s">
        <v>139</v>
      </c>
      <c r="G1353" t="s">
        <v>140</v>
      </c>
      <c r="H1353" s="4" t="s">
        <v>141</v>
      </c>
      <c r="I1353" s="4" t="s">
        <v>516</v>
      </c>
      <c r="J1353" s="8">
        <v>-3</v>
      </c>
      <c r="K1353" s="29">
        <v>51750</v>
      </c>
      <c r="L1353" s="17">
        <f t="shared" si="79"/>
        <v>-155250</v>
      </c>
      <c r="M1353" s="102" t="s">
        <v>529</v>
      </c>
      <c r="O1353" s="54">
        <v>20240141</v>
      </c>
      <c r="P1353" t="s">
        <v>232</v>
      </c>
      <c r="IS1353" t="s">
        <v>506</v>
      </c>
    </row>
    <row r="1354" spans="2:276" hidden="1" x14ac:dyDescent="0.25">
      <c r="B1354" s="5">
        <v>45546</v>
      </c>
      <c r="C1354" t="s">
        <v>103</v>
      </c>
      <c r="D1354" t="s">
        <v>0</v>
      </c>
      <c r="E1354" t="s">
        <v>14</v>
      </c>
      <c r="F1354" s="4" t="s">
        <v>25</v>
      </c>
      <c r="G1354" t="s">
        <v>26</v>
      </c>
      <c r="H1354" s="4" t="s">
        <v>27</v>
      </c>
      <c r="I1354" s="4" t="s">
        <v>562</v>
      </c>
      <c r="J1354" s="8">
        <v>-14</v>
      </c>
      <c r="K1354" s="79">
        <v>14.569553805774278</v>
      </c>
      <c r="L1354" s="17">
        <f t="shared" si="79"/>
        <v>-203.9737532808399</v>
      </c>
      <c r="M1354" s="102" t="s">
        <v>527</v>
      </c>
      <c r="O1354" s="54">
        <v>20240141</v>
      </c>
      <c r="P1354" t="s">
        <v>232</v>
      </c>
    </row>
    <row r="1355" spans="2:276" hidden="1" x14ac:dyDescent="0.25">
      <c r="B1355" s="5">
        <v>45546</v>
      </c>
      <c r="C1355" t="s">
        <v>103</v>
      </c>
      <c r="D1355" t="s">
        <v>0</v>
      </c>
      <c r="E1355" t="s">
        <v>14</v>
      </c>
      <c r="F1355" s="4" t="s">
        <v>42</v>
      </c>
      <c r="G1355" t="s">
        <v>43</v>
      </c>
      <c r="H1355" s="4" t="s">
        <v>44</v>
      </c>
      <c r="I1355" s="4" t="s">
        <v>565</v>
      </c>
      <c r="J1355" s="8">
        <v>-40</v>
      </c>
      <c r="K1355" s="79">
        <v>14.569553805774278</v>
      </c>
      <c r="L1355" s="17">
        <f t="shared" si="79"/>
        <v>-582.78215223097118</v>
      </c>
      <c r="M1355" s="102" t="s">
        <v>527</v>
      </c>
      <c r="O1355" s="54">
        <v>20240141</v>
      </c>
      <c r="P1355" t="s">
        <v>232</v>
      </c>
    </row>
    <row r="1356" spans="2:276" hidden="1" x14ac:dyDescent="0.25">
      <c r="B1356" s="5">
        <v>45548</v>
      </c>
      <c r="C1356" t="s">
        <v>103</v>
      </c>
      <c r="D1356" t="s">
        <v>0</v>
      </c>
      <c r="E1356" t="s">
        <v>14</v>
      </c>
      <c r="F1356" s="4" t="s">
        <v>54</v>
      </c>
      <c r="G1356" t="s">
        <v>55</v>
      </c>
      <c r="H1356" s="4" t="s">
        <v>56</v>
      </c>
      <c r="I1356" s="4" t="s">
        <v>566</v>
      </c>
      <c r="J1356" s="8">
        <v>-14</v>
      </c>
      <c r="K1356" s="79">
        <v>18.73228346456693</v>
      </c>
      <c r="L1356" s="17">
        <f t="shared" si="79"/>
        <v>-262.25196850393701</v>
      </c>
      <c r="M1356" s="102" t="s">
        <v>527</v>
      </c>
      <c r="O1356" s="54">
        <v>20240143</v>
      </c>
      <c r="P1356" t="s">
        <v>234</v>
      </c>
      <c r="JP1356" t="s">
        <v>506</v>
      </c>
    </row>
    <row r="1357" spans="2:276" hidden="1" x14ac:dyDescent="0.25">
      <c r="B1357" s="5">
        <v>45548</v>
      </c>
      <c r="C1357" t="s">
        <v>103</v>
      </c>
      <c r="D1357" t="s">
        <v>0</v>
      </c>
      <c r="E1357" t="s">
        <v>14</v>
      </c>
      <c r="F1357" s="4" t="s">
        <v>42</v>
      </c>
      <c r="G1357" t="s">
        <v>43</v>
      </c>
      <c r="H1357" s="4" t="s">
        <v>44</v>
      </c>
      <c r="I1357" s="4" t="s">
        <v>565</v>
      </c>
      <c r="J1357" s="8">
        <v>-7</v>
      </c>
      <c r="K1357" s="79">
        <v>14.569553805774278</v>
      </c>
      <c r="L1357" s="17">
        <f t="shared" si="79"/>
        <v>-101.98687664041995</v>
      </c>
      <c r="M1357" s="102" t="s">
        <v>527</v>
      </c>
      <c r="O1357" s="54">
        <v>20240143</v>
      </c>
      <c r="P1357" t="s">
        <v>234</v>
      </c>
    </row>
    <row r="1358" spans="2:276" hidden="1" x14ac:dyDescent="0.25">
      <c r="B1358" s="5">
        <v>45548</v>
      </c>
      <c r="C1358" t="s">
        <v>103</v>
      </c>
      <c r="D1358" t="s">
        <v>0</v>
      </c>
      <c r="E1358" t="s">
        <v>14</v>
      </c>
      <c r="F1358" s="4" t="s">
        <v>54</v>
      </c>
      <c r="G1358" t="s">
        <v>55</v>
      </c>
      <c r="H1358" s="4" t="s">
        <v>56</v>
      </c>
      <c r="I1358" s="4" t="s">
        <v>566</v>
      </c>
      <c r="J1358" s="8">
        <v>-8</v>
      </c>
      <c r="K1358" s="79">
        <v>18.73228346456693</v>
      </c>
      <c r="L1358" s="17">
        <f t="shared" si="79"/>
        <v>-149.85826771653544</v>
      </c>
      <c r="M1358" s="102" t="s">
        <v>527</v>
      </c>
      <c r="O1358" s="54">
        <v>20240142</v>
      </c>
      <c r="P1358" t="s">
        <v>413</v>
      </c>
      <c r="JP1358" t="s">
        <v>506</v>
      </c>
    </row>
    <row r="1359" spans="2:276" hidden="1" x14ac:dyDescent="0.25">
      <c r="B1359" s="5">
        <v>45548</v>
      </c>
      <c r="C1359" t="s">
        <v>103</v>
      </c>
      <c r="D1359" t="s">
        <v>0</v>
      </c>
      <c r="E1359" t="s">
        <v>14</v>
      </c>
      <c r="F1359" s="4" t="s">
        <v>25</v>
      </c>
      <c r="G1359" t="s">
        <v>26</v>
      </c>
      <c r="H1359" s="4" t="s">
        <v>27</v>
      </c>
      <c r="I1359" s="4" t="s">
        <v>562</v>
      </c>
      <c r="J1359" s="8">
        <v>-4</v>
      </c>
      <c r="K1359" s="79">
        <v>14.569553805774278</v>
      </c>
      <c r="L1359" s="17">
        <f t="shared" si="79"/>
        <v>-58.278215223097114</v>
      </c>
      <c r="M1359" s="102" t="s">
        <v>527</v>
      </c>
      <c r="O1359" s="54">
        <v>20240142</v>
      </c>
      <c r="P1359" t="s">
        <v>413</v>
      </c>
    </row>
    <row r="1360" spans="2:276" hidden="1" x14ac:dyDescent="0.25">
      <c r="B1360" s="5">
        <v>45548</v>
      </c>
      <c r="C1360" t="s">
        <v>103</v>
      </c>
      <c r="D1360" t="s">
        <v>0</v>
      </c>
      <c r="E1360" t="s">
        <v>14</v>
      </c>
      <c r="F1360" s="4" t="s">
        <v>289</v>
      </c>
      <c r="G1360" t="s">
        <v>15</v>
      </c>
      <c r="H1360" s="4" t="s">
        <v>16</v>
      </c>
      <c r="I1360" s="4" t="s">
        <v>18</v>
      </c>
      <c r="J1360" s="8">
        <v>-3</v>
      </c>
      <c r="K1360" s="29">
        <v>73331</v>
      </c>
      <c r="L1360" s="17">
        <f t="shared" si="79"/>
        <v>-219993</v>
      </c>
      <c r="M1360" s="102" t="s">
        <v>529</v>
      </c>
      <c r="O1360" s="54">
        <v>20240142</v>
      </c>
      <c r="P1360" t="s">
        <v>413</v>
      </c>
      <c r="Q1360" t="s">
        <v>441</v>
      </c>
    </row>
    <row r="1361" spans="1:814" hidden="1" x14ac:dyDescent="0.25">
      <c r="B1361" s="5">
        <v>45548</v>
      </c>
      <c r="C1361" t="s">
        <v>103</v>
      </c>
      <c r="D1361" t="s">
        <v>0</v>
      </c>
      <c r="E1361" t="s">
        <v>14</v>
      </c>
      <c r="F1361" s="4" t="s">
        <v>42</v>
      </c>
      <c r="G1361" t="s">
        <v>43</v>
      </c>
      <c r="H1361" s="4" t="s">
        <v>44</v>
      </c>
      <c r="I1361" s="4" t="s">
        <v>565</v>
      </c>
      <c r="J1361" s="8">
        <v>-10</v>
      </c>
      <c r="K1361" s="79">
        <v>14.569553805774278</v>
      </c>
      <c r="L1361" s="17">
        <f t="shared" si="79"/>
        <v>-145.69553805774279</v>
      </c>
      <c r="M1361" s="102" t="s">
        <v>527</v>
      </c>
      <c r="O1361" s="54">
        <v>20240142</v>
      </c>
      <c r="P1361" t="s">
        <v>413</v>
      </c>
    </row>
    <row r="1362" spans="1:814" hidden="1" x14ac:dyDescent="0.25">
      <c r="B1362" s="5">
        <v>45552</v>
      </c>
      <c r="C1362" t="s">
        <v>120</v>
      </c>
      <c r="D1362" t="s">
        <v>4</v>
      </c>
      <c r="E1362" t="s">
        <v>14</v>
      </c>
      <c r="F1362" s="4">
        <v>3308050</v>
      </c>
      <c r="G1362" t="s">
        <v>137</v>
      </c>
      <c r="H1362" s="4" t="s">
        <v>137</v>
      </c>
      <c r="I1362" s="4" t="s">
        <v>138</v>
      </c>
      <c r="J1362" s="8">
        <v>-10</v>
      </c>
      <c r="K1362" s="79">
        <v>104.3726235741445</v>
      </c>
      <c r="L1362" s="17">
        <f t="shared" si="79"/>
        <v>-1043.726235741445</v>
      </c>
      <c r="M1362" s="102" t="s">
        <v>527</v>
      </c>
      <c r="P1362" s="102" t="s">
        <v>149</v>
      </c>
      <c r="Q1362" t="s">
        <v>658</v>
      </c>
      <c r="JH1362" t="s">
        <v>506</v>
      </c>
    </row>
    <row r="1363" spans="1:814" hidden="1" x14ac:dyDescent="0.25">
      <c r="B1363" s="5">
        <v>45552</v>
      </c>
      <c r="C1363" t="s">
        <v>120</v>
      </c>
      <c r="D1363" t="s">
        <v>4</v>
      </c>
      <c r="E1363" t="s">
        <v>14</v>
      </c>
      <c r="F1363" s="4">
        <v>3318235</v>
      </c>
      <c r="G1363" t="s">
        <v>209</v>
      </c>
      <c r="H1363" s="4" t="s">
        <v>107</v>
      </c>
      <c r="I1363" s="4" t="s">
        <v>138</v>
      </c>
      <c r="J1363" s="8">
        <v>-13</v>
      </c>
      <c r="K1363" s="79">
        <v>31.220472440944881</v>
      </c>
      <c r="L1363" s="17">
        <f t="shared" si="79"/>
        <v>-405.86614173228344</v>
      </c>
      <c r="M1363" s="102" t="s">
        <v>527</v>
      </c>
      <c r="P1363" s="102" t="s">
        <v>149</v>
      </c>
      <c r="Q1363" t="s">
        <v>658</v>
      </c>
    </row>
    <row r="1364" spans="1:814" hidden="1" x14ac:dyDescent="0.25">
      <c r="B1364" s="5">
        <v>45546</v>
      </c>
      <c r="C1364" t="s">
        <v>103</v>
      </c>
      <c r="D1364" t="s">
        <v>0</v>
      </c>
      <c r="E1364" t="s">
        <v>14</v>
      </c>
      <c r="F1364" s="4" t="s">
        <v>39</v>
      </c>
      <c r="G1364" t="s">
        <v>40</v>
      </c>
      <c r="H1364" s="4" t="s">
        <v>41</v>
      </c>
      <c r="I1364" s="4" t="s">
        <v>564</v>
      </c>
      <c r="J1364" s="8">
        <v>-11</v>
      </c>
      <c r="K1364" s="79">
        <v>14.569553805774278</v>
      </c>
      <c r="L1364" s="17">
        <f t="shared" si="79"/>
        <v>-160.26509186351706</v>
      </c>
      <c r="M1364" s="102" t="s">
        <v>527</v>
      </c>
      <c r="O1364" s="54">
        <v>20240141</v>
      </c>
      <c r="P1364" t="s">
        <v>232</v>
      </c>
      <c r="JM1364" t="s">
        <v>506</v>
      </c>
    </row>
    <row r="1365" spans="1:814" hidden="1" x14ac:dyDescent="0.25">
      <c r="B1365" s="5">
        <v>45552</v>
      </c>
      <c r="C1365" t="s">
        <v>120</v>
      </c>
      <c r="D1365" t="s">
        <v>0</v>
      </c>
      <c r="E1365" t="s">
        <v>66</v>
      </c>
      <c r="F1365" s="4" t="s">
        <v>86</v>
      </c>
      <c r="G1365" t="s">
        <v>87</v>
      </c>
      <c r="H1365" s="4" t="s">
        <v>50</v>
      </c>
      <c r="I1365" s="4" t="s">
        <v>535</v>
      </c>
      <c r="J1365" s="8">
        <v>-1</v>
      </c>
      <c r="K1365" s="29">
        <v>51750</v>
      </c>
      <c r="L1365" s="17">
        <f t="shared" si="79"/>
        <v>-51750</v>
      </c>
      <c r="M1365" s="102" t="s">
        <v>529</v>
      </c>
      <c r="Q1365" t="s">
        <v>453</v>
      </c>
    </row>
    <row r="1366" spans="1:814" hidden="1" x14ac:dyDescent="0.25">
      <c r="B1366" s="5">
        <v>45552</v>
      </c>
      <c r="C1366" t="s">
        <v>120</v>
      </c>
      <c r="D1366" t="s">
        <v>0</v>
      </c>
      <c r="E1366" t="s">
        <v>66</v>
      </c>
      <c r="F1366" s="4" t="s">
        <v>75</v>
      </c>
      <c r="G1366" t="s">
        <v>76</v>
      </c>
      <c r="H1366" s="4" t="s">
        <v>37</v>
      </c>
      <c r="I1366" s="4" t="s">
        <v>559</v>
      </c>
      <c r="J1366" s="8">
        <v>-1</v>
      </c>
      <c r="K1366" s="29">
        <v>51750</v>
      </c>
      <c r="L1366" s="17">
        <f t="shared" si="79"/>
        <v>-51750</v>
      </c>
      <c r="M1366" s="102" t="s">
        <v>529</v>
      </c>
      <c r="Q1366" t="s">
        <v>453</v>
      </c>
    </row>
    <row r="1367" spans="1:814" hidden="1" x14ac:dyDescent="0.25">
      <c r="B1367" s="5">
        <v>45553</v>
      </c>
      <c r="C1367" t="s">
        <v>103</v>
      </c>
      <c r="D1367" t="s">
        <v>0</v>
      </c>
      <c r="E1367" t="s">
        <v>66</v>
      </c>
      <c r="F1367" s="4" t="s">
        <v>75</v>
      </c>
      <c r="G1367" t="s">
        <v>76</v>
      </c>
      <c r="H1367" s="4" t="s">
        <v>37</v>
      </c>
      <c r="I1367" s="4" t="s">
        <v>285</v>
      </c>
      <c r="J1367" s="8">
        <v>-5</v>
      </c>
      <c r="K1367" s="29">
        <v>51750</v>
      </c>
      <c r="L1367" s="35">
        <f t="shared" si="79"/>
        <v>-258750</v>
      </c>
      <c r="M1367" s="102" t="s">
        <v>529</v>
      </c>
      <c r="O1367" s="54">
        <v>20240144</v>
      </c>
      <c r="P1367" t="s">
        <v>243</v>
      </c>
    </row>
    <row r="1368" spans="1:814" hidden="1" x14ac:dyDescent="0.25">
      <c r="B1368" s="5">
        <v>45546</v>
      </c>
      <c r="C1368" t="s">
        <v>103</v>
      </c>
      <c r="D1368" t="s">
        <v>0</v>
      </c>
      <c r="E1368" t="s">
        <v>14</v>
      </c>
      <c r="F1368" s="4" t="s">
        <v>39</v>
      </c>
      <c r="G1368" t="s">
        <v>40</v>
      </c>
      <c r="H1368" s="4" t="s">
        <v>41</v>
      </c>
      <c r="I1368" s="4" t="s">
        <v>312</v>
      </c>
      <c r="J1368" s="8">
        <v>-9</v>
      </c>
      <c r="K1368" s="29">
        <v>69875.829545454544</v>
      </c>
      <c r="L1368" s="17">
        <f t="shared" si="79"/>
        <v>-628882.46590909094</v>
      </c>
      <c r="M1368" s="102" t="s">
        <v>529</v>
      </c>
      <c r="O1368" s="54">
        <v>20240141</v>
      </c>
      <c r="P1368" t="s">
        <v>232</v>
      </c>
    </row>
    <row r="1369" spans="1:814" hidden="1" x14ac:dyDescent="0.25">
      <c r="B1369" s="5">
        <v>45552</v>
      </c>
      <c r="C1369" t="s">
        <v>120</v>
      </c>
      <c r="D1369" t="s">
        <v>0</v>
      </c>
      <c r="E1369" t="s">
        <v>66</v>
      </c>
      <c r="F1369" s="4" t="s">
        <v>139</v>
      </c>
      <c r="G1369" t="s">
        <v>140</v>
      </c>
      <c r="H1369" s="4" t="s">
        <v>141</v>
      </c>
      <c r="I1369" s="4" t="s">
        <v>443</v>
      </c>
      <c r="J1369" s="8">
        <v>-1</v>
      </c>
      <c r="K1369" s="29">
        <v>51750</v>
      </c>
      <c r="L1369" s="17">
        <f t="shared" si="79"/>
        <v>-51750</v>
      </c>
      <c r="M1369" s="102" t="s">
        <v>529</v>
      </c>
      <c r="Q1369" t="s">
        <v>453</v>
      </c>
    </row>
    <row r="1370" spans="1:814" hidden="1" x14ac:dyDescent="0.25">
      <c r="B1370" s="5">
        <v>45553</v>
      </c>
      <c r="C1370" t="s">
        <v>103</v>
      </c>
      <c r="D1370" t="s">
        <v>0</v>
      </c>
      <c r="E1370" t="s">
        <v>66</v>
      </c>
      <c r="F1370" s="4" t="s">
        <v>86</v>
      </c>
      <c r="G1370" t="s">
        <v>87</v>
      </c>
      <c r="H1370" s="4" t="s">
        <v>50</v>
      </c>
      <c r="I1370" s="4" t="s">
        <v>524</v>
      </c>
      <c r="J1370" s="8">
        <v>-10</v>
      </c>
      <c r="K1370" s="29">
        <v>51750</v>
      </c>
      <c r="L1370" s="17">
        <f t="shared" si="79"/>
        <v>-517500</v>
      </c>
      <c r="M1370" s="102" t="s">
        <v>529</v>
      </c>
      <c r="O1370" s="54">
        <v>20240144</v>
      </c>
      <c r="P1370" t="s">
        <v>243</v>
      </c>
    </row>
    <row r="1371" spans="1:814" hidden="1" x14ac:dyDescent="0.25">
      <c r="B1371" s="5">
        <v>45553</v>
      </c>
      <c r="C1371" t="s">
        <v>103</v>
      </c>
      <c r="D1371" t="s">
        <v>4</v>
      </c>
      <c r="E1371" t="s">
        <v>66</v>
      </c>
      <c r="F1371" s="4" t="s">
        <v>274</v>
      </c>
      <c r="G1371" t="s">
        <v>273</v>
      </c>
      <c r="H1371" s="4" t="s">
        <v>271</v>
      </c>
      <c r="I1371" s="4" t="s">
        <v>138</v>
      </c>
      <c r="J1371" s="8">
        <v>-2</v>
      </c>
      <c r="K1371" s="29">
        <v>145000</v>
      </c>
      <c r="L1371" s="17">
        <f t="shared" si="79"/>
        <v>-290000</v>
      </c>
      <c r="M1371" s="102" t="s">
        <v>529</v>
      </c>
      <c r="O1371" s="54">
        <v>20240144</v>
      </c>
      <c r="P1371" t="s">
        <v>243</v>
      </c>
      <c r="Q1371" t="s">
        <v>580</v>
      </c>
    </row>
    <row r="1372" spans="1:814" hidden="1" x14ac:dyDescent="0.25">
      <c r="B1372" s="5">
        <v>45553</v>
      </c>
      <c r="C1372" t="s">
        <v>103</v>
      </c>
      <c r="D1372" t="s">
        <v>4</v>
      </c>
      <c r="E1372" t="s">
        <v>66</v>
      </c>
      <c r="F1372" s="4" t="s">
        <v>276</v>
      </c>
      <c r="G1372" t="s">
        <v>275</v>
      </c>
      <c r="H1372" s="4" t="s">
        <v>148</v>
      </c>
      <c r="I1372" s="4">
        <v>50361</v>
      </c>
      <c r="J1372" s="8">
        <v>-2</v>
      </c>
      <c r="K1372" s="29">
        <v>83600</v>
      </c>
      <c r="L1372" s="17">
        <f t="shared" si="79"/>
        <v>-167200</v>
      </c>
      <c r="M1372" s="102" t="s">
        <v>529</v>
      </c>
      <c r="O1372" s="54">
        <v>20240144</v>
      </c>
      <c r="P1372" t="s">
        <v>243</v>
      </c>
    </row>
    <row r="1373" spans="1:814" hidden="1" x14ac:dyDescent="0.25">
      <c r="B1373" s="5">
        <v>45553</v>
      </c>
      <c r="C1373" t="s">
        <v>103</v>
      </c>
      <c r="D1373" t="s">
        <v>0</v>
      </c>
      <c r="E1373" t="s">
        <v>66</v>
      </c>
      <c r="F1373" s="4" t="s">
        <v>78</v>
      </c>
      <c r="G1373" t="s">
        <v>79</v>
      </c>
      <c r="H1373" s="4" t="s">
        <v>80</v>
      </c>
      <c r="I1373" s="4" t="s">
        <v>510</v>
      </c>
      <c r="J1373" s="8">
        <v>-6</v>
      </c>
      <c r="K1373" s="29">
        <v>51750</v>
      </c>
      <c r="L1373" s="17">
        <f t="shared" si="79"/>
        <v>-310500</v>
      </c>
      <c r="M1373" s="102" t="s">
        <v>529</v>
      </c>
      <c r="O1373" s="54">
        <v>20240144</v>
      </c>
      <c r="P1373" t="s">
        <v>243</v>
      </c>
      <c r="IQ1373" t="s">
        <v>506</v>
      </c>
    </row>
    <row r="1374" spans="1:814" s="69" customFormat="1" hidden="1" x14ac:dyDescent="0.25">
      <c r="A1374"/>
      <c r="B1374" s="5">
        <v>45553</v>
      </c>
      <c r="C1374" t="s">
        <v>103</v>
      </c>
      <c r="D1374" t="s">
        <v>0</v>
      </c>
      <c r="E1374" t="s">
        <v>66</v>
      </c>
      <c r="F1374" s="4" t="s">
        <v>139</v>
      </c>
      <c r="G1374" t="s">
        <v>140</v>
      </c>
      <c r="H1374" s="4" t="s">
        <v>141</v>
      </c>
      <c r="I1374" s="4" t="s">
        <v>516</v>
      </c>
      <c r="J1374" s="8">
        <v>-2</v>
      </c>
      <c r="K1374" s="29">
        <v>51750</v>
      </c>
      <c r="L1374" s="17">
        <f t="shared" si="79"/>
        <v>-103500</v>
      </c>
      <c r="M1374" s="102" t="s">
        <v>529</v>
      </c>
      <c r="N1374"/>
      <c r="O1374" s="54">
        <v>20240144</v>
      </c>
      <c r="P1374" t="s">
        <v>243</v>
      </c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  <c r="AY1374"/>
      <c r="AZ1374"/>
      <c r="BA1374"/>
      <c r="BB1374"/>
      <c r="BC1374"/>
      <c r="BD1374"/>
      <c r="BE1374"/>
      <c r="BF1374"/>
      <c r="BG1374"/>
      <c r="BH1374"/>
      <c r="BI1374"/>
      <c r="BJ1374"/>
      <c r="BK1374"/>
      <c r="BL1374"/>
      <c r="BM1374"/>
      <c r="BN1374"/>
      <c r="BO1374"/>
      <c r="BP1374"/>
      <c r="BQ1374"/>
      <c r="BR1374"/>
      <c r="BS1374"/>
      <c r="BT1374"/>
      <c r="BU1374"/>
      <c r="BV1374"/>
      <c r="BW1374"/>
      <c r="BX1374"/>
      <c r="BY1374"/>
      <c r="BZ1374"/>
      <c r="CA1374"/>
      <c r="CB1374"/>
      <c r="CC1374"/>
      <c r="CD1374"/>
      <c r="CE1374"/>
      <c r="CF1374"/>
      <c r="CG1374"/>
      <c r="CH1374"/>
      <c r="CI1374"/>
      <c r="CJ1374"/>
      <c r="CK1374"/>
      <c r="CL1374"/>
      <c r="CM1374"/>
      <c r="CN1374"/>
      <c r="CO1374"/>
      <c r="CP1374"/>
      <c r="CQ1374"/>
      <c r="CR1374"/>
      <c r="CS1374"/>
      <c r="CT1374"/>
      <c r="CU1374"/>
      <c r="CV1374"/>
      <c r="CW1374"/>
      <c r="CX1374"/>
      <c r="CY1374"/>
      <c r="CZ1374"/>
      <c r="DA1374"/>
      <c r="DB1374"/>
      <c r="DC1374"/>
      <c r="DD1374"/>
      <c r="DE1374"/>
      <c r="DF1374"/>
      <c r="DG1374"/>
      <c r="DH1374"/>
      <c r="DI1374"/>
      <c r="DJ1374"/>
      <c r="DK1374"/>
      <c r="DL1374"/>
      <c r="DM1374"/>
      <c r="DN1374"/>
      <c r="DO1374"/>
      <c r="DP1374"/>
      <c r="DQ1374"/>
      <c r="DR1374"/>
      <c r="DS1374"/>
      <c r="DT1374"/>
      <c r="DU1374"/>
      <c r="DV1374"/>
      <c r="DW1374"/>
      <c r="DX1374"/>
      <c r="DY1374"/>
      <c r="DZ1374"/>
      <c r="EA1374"/>
      <c r="EB1374"/>
      <c r="EC1374"/>
      <c r="ED1374"/>
      <c r="EE1374"/>
      <c r="EF1374"/>
      <c r="EG1374"/>
      <c r="EH1374"/>
      <c r="EI1374"/>
      <c r="EJ1374"/>
      <c r="EK1374"/>
      <c r="EL1374"/>
      <c r="EM1374"/>
      <c r="EN1374"/>
      <c r="EO1374"/>
      <c r="EP1374"/>
      <c r="EQ1374"/>
      <c r="ER1374"/>
      <c r="ES1374"/>
      <c r="ET1374"/>
      <c r="EU1374"/>
      <c r="EV1374"/>
      <c r="EW1374"/>
      <c r="EX1374"/>
      <c r="EY1374"/>
      <c r="EZ1374"/>
      <c r="FA1374"/>
      <c r="FB1374"/>
      <c r="FC1374"/>
      <c r="FD1374"/>
      <c r="FE1374"/>
      <c r="FF1374"/>
      <c r="FG1374"/>
      <c r="FH1374"/>
      <c r="FI1374"/>
      <c r="FJ1374"/>
      <c r="FK1374"/>
      <c r="FL1374"/>
      <c r="FM1374"/>
      <c r="FN1374"/>
      <c r="FO1374"/>
      <c r="FP1374"/>
      <c r="FQ1374"/>
      <c r="FR1374"/>
      <c r="FS1374"/>
      <c r="FT1374"/>
      <c r="FU1374"/>
      <c r="FV1374"/>
      <c r="FW1374"/>
      <c r="FX1374"/>
      <c r="FY1374"/>
      <c r="FZ1374"/>
      <c r="GA1374"/>
      <c r="GB1374"/>
      <c r="GC1374"/>
      <c r="GD1374"/>
      <c r="GE1374"/>
      <c r="GF1374"/>
      <c r="GG1374"/>
      <c r="GH1374"/>
      <c r="GI1374"/>
      <c r="GJ1374"/>
      <c r="GK1374"/>
      <c r="GL1374"/>
      <c r="GM1374"/>
      <c r="GN1374"/>
      <c r="GO1374"/>
      <c r="GP1374"/>
      <c r="GQ1374"/>
      <c r="GR1374"/>
      <c r="GS1374"/>
      <c r="GT1374"/>
      <c r="GU1374"/>
      <c r="GV1374"/>
      <c r="GW1374"/>
      <c r="GX1374"/>
      <c r="GY1374"/>
      <c r="GZ1374"/>
      <c r="HA1374"/>
      <c r="HB1374"/>
      <c r="HC1374"/>
      <c r="HD1374"/>
      <c r="HE1374"/>
      <c r="HF1374"/>
      <c r="HG1374"/>
      <c r="HH1374"/>
      <c r="HI1374"/>
      <c r="HJ1374"/>
      <c r="HK1374"/>
      <c r="HL1374"/>
      <c r="HM1374"/>
      <c r="HN1374"/>
      <c r="HO1374"/>
      <c r="HP1374"/>
      <c r="HQ1374"/>
      <c r="HR1374"/>
      <c r="HS1374"/>
      <c r="HT1374"/>
      <c r="HU1374"/>
      <c r="HV1374"/>
      <c r="HW1374"/>
      <c r="HX1374"/>
      <c r="HY1374"/>
      <c r="HZ1374"/>
      <c r="IA1374"/>
      <c r="IB1374"/>
      <c r="IC1374"/>
      <c r="ID1374"/>
      <c r="IE1374"/>
      <c r="IF1374"/>
      <c r="IG1374"/>
      <c r="IH1374"/>
      <c r="II1374"/>
      <c r="IJ1374"/>
      <c r="IK1374"/>
      <c r="IL1374"/>
      <c r="IM1374"/>
      <c r="IN1374"/>
      <c r="IO1374"/>
      <c r="IP1374"/>
      <c r="IQ1374"/>
      <c r="IR1374"/>
      <c r="IS1374" t="s">
        <v>506</v>
      </c>
      <c r="IT1374"/>
      <c r="IU1374"/>
      <c r="IV1374"/>
      <c r="IW1374"/>
      <c r="IX1374"/>
      <c r="IY1374"/>
      <c r="IZ1374"/>
      <c r="JA1374"/>
      <c r="JB1374"/>
      <c r="JC1374"/>
      <c r="JD1374"/>
      <c r="JE1374"/>
      <c r="JF1374"/>
      <c r="JG1374"/>
      <c r="JH1374"/>
      <c r="JI1374"/>
      <c r="JJ1374"/>
      <c r="JK1374"/>
      <c r="JL1374"/>
      <c r="JM1374"/>
      <c r="JN1374"/>
      <c r="JO1374"/>
      <c r="JP1374"/>
      <c r="JQ1374"/>
      <c r="JR1374"/>
      <c r="JS1374"/>
      <c r="JT1374"/>
      <c r="JU1374"/>
      <c r="JV1374"/>
      <c r="JW1374"/>
      <c r="JX1374"/>
      <c r="JY1374"/>
      <c r="JZ1374"/>
      <c r="KA1374"/>
      <c r="KB1374"/>
      <c r="KC1374"/>
      <c r="KD1374"/>
      <c r="KE1374"/>
      <c r="KF1374"/>
      <c r="KG1374"/>
      <c r="KH1374"/>
      <c r="KI1374"/>
      <c r="KJ1374"/>
      <c r="KK1374"/>
      <c r="KL1374"/>
      <c r="KM1374"/>
      <c r="KN1374"/>
      <c r="KO1374"/>
      <c r="KP1374"/>
      <c r="KQ1374"/>
      <c r="KR1374"/>
      <c r="KS1374"/>
      <c r="KT1374"/>
      <c r="KU1374"/>
      <c r="KV1374"/>
      <c r="KW1374"/>
      <c r="KX1374"/>
      <c r="KY1374"/>
      <c r="KZ1374"/>
      <c r="LA1374"/>
      <c r="LB1374"/>
      <c r="LC1374"/>
      <c r="LD1374"/>
      <c r="LE1374"/>
      <c r="LF1374"/>
      <c r="LG1374"/>
      <c r="LH1374"/>
      <c r="LI1374"/>
      <c r="LJ1374"/>
      <c r="LK1374"/>
      <c r="LL1374"/>
      <c r="LM1374"/>
      <c r="LN1374"/>
      <c r="LO1374"/>
      <c r="LP1374"/>
      <c r="LQ1374"/>
      <c r="LR1374"/>
      <c r="LS1374"/>
      <c r="LT1374"/>
      <c r="LU1374"/>
      <c r="LV1374"/>
      <c r="LW1374"/>
      <c r="LX1374"/>
      <c r="LY1374"/>
      <c r="LZ1374"/>
      <c r="MA1374"/>
      <c r="MB1374"/>
      <c r="MC1374"/>
      <c r="MD1374"/>
      <c r="ME1374"/>
      <c r="MF1374"/>
      <c r="MG1374"/>
      <c r="MH1374"/>
      <c r="MI1374"/>
      <c r="MJ1374"/>
      <c r="MK1374"/>
      <c r="ML1374"/>
      <c r="MM1374"/>
      <c r="MN1374"/>
      <c r="MO1374"/>
      <c r="MP1374"/>
      <c r="MQ1374"/>
      <c r="MR1374"/>
      <c r="MS1374"/>
      <c r="MT1374"/>
      <c r="MU1374"/>
      <c r="MV1374"/>
      <c r="MW1374"/>
      <c r="MX1374"/>
      <c r="MY1374"/>
      <c r="MZ1374"/>
      <c r="NA1374"/>
      <c r="NB1374"/>
      <c r="NC1374"/>
      <c r="ND1374"/>
      <c r="NE1374"/>
      <c r="NF1374"/>
      <c r="NG1374"/>
      <c r="NH1374"/>
      <c r="NI1374"/>
      <c r="NJ1374"/>
      <c r="NK1374"/>
      <c r="NL1374"/>
      <c r="NM1374"/>
      <c r="NN1374"/>
      <c r="NO1374"/>
      <c r="NP1374"/>
      <c r="NQ1374"/>
      <c r="NR1374"/>
      <c r="NS1374"/>
      <c r="NT1374"/>
      <c r="NU1374"/>
      <c r="NV1374"/>
      <c r="NW1374"/>
      <c r="NX1374"/>
      <c r="NY1374"/>
      <c r="NZ1374"/>
      <c r="OA1374"/>
      <c r="OB1374"/>
      <c r="OC1374"/>
      <c r="OD1374"/>
      <c r="OE1374"/>
      <c r="OF1374"/>
      <c r="OG1374"/>
      <c r="OH1374"/>
      <c r="OI1374"/>
      <c r="OJ1374"/>
      <c r="OK1374"/>
      <c r="OL1374"/>
      <c r="OM1374"/>
      <c r="ON1374"/>
      <c r="OO1374"/>
      <c r="OP1374"/>
      <c r="OQ1374"/>
      <c r="OR1374"/>
      <c r="OS1374"/>
      <c r="OT1374"/>
      <c r="OU1374"/>
      <c r="OV1374"/>
      <c r="OW1374"/>
      <c r="OX1374"/>
      <c r="OY1374"/>
      <c r="OZ1374"/>
      <c r="PA1374"/>
      <c r="PB1374"/>
      <c r="PC1374"/>
      <c r="PD1374"/>
      <c r="PE1374"/>
      <c r="PF1374"/>
      <c r="PG1374"/>
      <c r="PH1374"/>
      <c r="PI1374"/>
      <c r="PJ1374"/>
      <c r="PK1374"/>
      <c r="PL1374"/>
      <c r="PM1374"/>
      <c r="PN1374"/>
      <c r="PO1374"/>
      <c r="PP1374"/>
      <c r="PQ1374"/>
      <c r="PR1374"/>
      <c r="PS1374"/>
      <c r="PT1374"/>
      <c r="PU1374"/>
      <c r="PV1374"/>
      <c r="PW1374"/>
      <c r="PX1374"/>
      <c r="PY1374"/>
      <c r="PZ1374"/>
      <c r="QA1374"/>
      <c r="QB1374"/>
      <c r="QC1374"/>
      <c r="QD1374"/>
      <c r="QE1374"/>
      <c r="QF1374"/>
      <c r="QG1374"/>
      <c r="QH1374"/>
      <c r="QI1374"/>
      <c r="QJ1374"/>
      <c r="QK1374"/>
      <c r="QL1374"/>
      <c r="QM1374"/>
      <c r="QN1374"/>
      <c r="QO1374"/>
      <c r="QP1374"/>
      <c r="QQ1374"/>
      <c r="QR1374"/>
      <c r="QS1374"/>
      <c r="QT1374"/>
      <c r="QU1374"/>
      <c r="QV1374"/>
      <c r="QW1374"/>
      <c r="QX1374"/>
      <c r="QY1374"/>
      <c r="QZ1374"/>
      <c r="RA1374"/>
      <c r="RB1374"/>
      <c r="RC1374"/>
      <c r="RD1374"/>
      <c r="RE1374"/>
      <c r="RF1374"/>
      <c r="RG1374"/>
      <c r="RH1374"/>
      <c r="RI1374"/>
      <c r="RJ1374"/>
      <c r="RK1374"/>
      <c r="RL1374"/>
      <c r="RM1374"/>
      <c r="RN1374"/>
      <c r="RO1374"/>
      <c r="RP1374"/>
      <c r="RQ1374"/>
      <c r="RR1374"/>
      <c r="RS1374"/>
      <c r="RT1374"/>
      <c r="RU1374"/>
      <c r="RV1374"/>
      <c r="RW1374"/>
      <c r="RX1374"/>
      <c r="RY1374"/>
      <c r="RZ1374"/>
      <c r="SA1374"/>
      <c r="SB1374"/>
      <c r="SC1374"/>
      <c r="SD1374"/>
      <c r="SE1374"/>
      <c r="SF1374"/>
      <c r="SG1374"/>
      <c r="SH1374"/>
      <c r="SI1374"/>
      <c r="SJ1374"/>
      <c r="SK1374"/>
      <c r="SL1374"/>
      <c r="SM1374"/>
      <c r="SN1374"/>
      <c r="SO1374"/>
      <c r="SP1374"/>
      <c r="SQ1374"/>
      <c r="SR1374"/>
      <c r="SS1374"/>
      <c r="ST1374"/>
      <c r="SU1374"/>
      <c r="SV1374"/>
      <c r="SW1374"/>
      <c r="SX1374"/>
      <c r="SY1374"/>
      <c r="SZ1374"/>
      <c r="TA1374"/>
      <c r="TB1374"/>
      <c r="TC1374"/>
      <c r="TD1374"/>
      <c r="TE1374"/>
      <c r="TF1374"/>
      <c r="TG1374"/>
      <c r="TH1374"/>
      <c r="TI1374"/>
      <c r="TJ1374"/>
      <c r="TK1374"/>
      <c r="TL1374"/>
      <c r="TM1374"/>
      <c r="TN1374"/>
      <c r="TO1374"/>
      <c r="TP1374"/>
      <c r="TQ1374"/>
      <c r="TR1374"/>
      <c r="TS1374"/>
      <c r="TT1374"/>
      <c r="TU1374"/>
      <c r="TV1374"/>
      <c r="TW1374"/>
      <c r="TX1374"/>
      <c r="TY1374"/>
      <c r="TZ1374"/>
      <c r="UA1374"/>
      <c r="UB1374"/>
      <c r="UC1374"/>
      <c r="UD1374"/>
      <c r="UE1374"/>
      <c r="UF1374"/>
      <c r="UG1374"/>
      <c r="UH1374"/>
      <c r="UI1374"/>
      <c r="UJ1374"/>
      <c r="UK1374"/>
      <c r="UL1374"/>
      <c r="UM1374"/>
      <c r="UN1374"/>
      <c r="UO1374"/>
      <c r="UP1374"/>
      <c r="UQ1374"/>
      <c r="UR1374"/>
      <c r="US1374"/>
      <c r="UT1374"/>
      <c r="UU1374"/>
      <c r="UV1374"/>
      <c r="UW1374"/>
      <c r="UX1374"/>
      <c r="UY1374"/>
      <c r="UZ1374"/>
      <c r="VA1374"/>
      <c r="VB1374"/>
      <c r="VC1374"/>
      <c r="VD1374"/>
      <c r="VE1374"/>
      <c r="VF1374"/>
      <c r="VG1374"/>
      <c r="VH1374"/>
      <c r="VI1374"/>
      <c r="VJ1374"/>
      <c r="VK1374"/>
      <c r="VL1374"/>
      <c r="VM1374"/>
      <c r="VN1374"/>
      <c r="VO1374"/>
      <c r="VP1374"/>
      <c r="VQ1374"/>
      <c r="VR1374"/>
      <c r="VS1374"/>
      <c r="VT1374"/>
      <c r="VU1374"/>
      <c r="VV1374"/>
      <c r="VW1374"/>
      <c r="VX1374"/>
      <c r="VY1374"/>
      <c r="VZ1374"/>
      <c r="WA1374"/>
      <c r="WB1374"/>
      <c r="WC1374"/>
      <c r="WD1374"/>
      <c r="WE1374"/>
      <c r="WF1374"/>
      <c r="WG1374"/>
      <c r="WH1374"/>
      <c r="WI1374"/>
      <c r="WJ1374"/>
      <c r="WK1374"/>
      <c r="WL1374"/>
      <c r="WM1374"/>
      <c r="WN1374"/>
      <c r="WO1374"/>
      <c r="WP1374"/>
      <c r="WQ1374"/>
      <c r="WR1374"/>
      <c r="WS1374"/>
      <c r="WT1374"/>
      <c r="WU1374"/>
      <c r="WV1374"/>
      <c r="WW1374"/>
      <c r="WX1374"/>
      <c r="WY1374"/>
      <c r="WZ1374"/>
      <c r="XA1374"/>
      <c r="XB1374"/>
      <c r="XC1374"/>
      <c r="XD1374"/>
      <c r="XE1374"/>
      <c r="XF1374"/>
      <c r="XG1374"/>
      <c r="XH1374"/>
      <c r="XI1374"/>
      <c r="XJ1374"/>
      <c r="XK1374"/>
      <c r="XL1374"/>
      <c r="XM1374"/>
      <c r="XN1374"/>
      <c r="XO1374"/>
      <c r="XP1374"/>
      <c r="XQ1374"/>
      <c r="XR1374"/>
      <c r="XS1374"/>
      <c r="XT1374"/>
      <c r="XU1374"/>
      <c r="XV1374"/>
      <c r="XW1374"/>
      <c r="XX1374"/>
      <c r="XY1374"/>
      <c r="XZ1374"/>
      <c r="YA1374"/>
      <c r="YB1374"/>
      <c r="YC1374"/>
      <c r="YD1374"/>
      <c r="YE1374"/>
      <c r="YF1374"/>
      <c r="YG1374"/>
      <c r="YH1374"/>
      <c r="YI1374"/>
      <c r="YJ1374"/>
      <c r="YK1374"/>
      <c r="YL1374"/>
      <c r="YM1374"/>
      <c r="YN1374"/>
      <c r="YO1374"/>
      <c r="YP1374"/>
      <c r="YQ1374"/>
      <c r="YR1374"/>
      <c r="YS1374"/>
      <c r="YT1374"/>
      <c r="YU1374"/>
      <c r="YV1374"/>
      <c r="YW1374"/>
      <c r="YX1374"/>
      <c r="YY1374"/>
      <c r="YZ1374"/>
      <c r="ZA1374"/>
      <c r="ZB1374"/>
      <c r="ZC1374"/>
      <c r="ZD1374"/>
      <c r="ZE1374"/>
      <c r="ZF1374"/>
      <c r="ZG1374"/>
      <c r="ZH1374"/>
      <c r="ZI1374"/>
      <c r="ZJ1374"/>
      <c r="ZK1374"/>
      <c r="ZL1374"/>
      <c r="ZM1374"/>
      <c r="ZN1374"/>
      <c r="ZO1374"/>
      <c r="ZP1374"/>
      <c r="ZQ1374"/>
      <c r="ZR1374"/>
      <c r="ZS1374"/>
      <c r="ZT1374"/>
      <c r="ZU1374"/>
      <c r="ZV1374"/>
      <c r="ZW1374"/>
      <c r="ZX1374"/>
      <c r="ZY1374"/>
      <c r="ZZ1374"/>
      <c r="AAA1374"/>
      <c r="AAB1374"/>
      <c r="AAC1374"/>
      <c r="AAD1374"/>
      <c r="AAE1374"/>
      <c r="AAF1374"/>
      <c r="AAG1374"/>
      <c r="AAH1374"/>
      <c r="AAI1374"/>
      <c r="AAJ1374"/>
      <c r="AAK1374"/>
      <c r="AAL1374"/>
      <c r="AAM1374"/>
      <c r="AAN1374"/>
      <c r="AAO1374"/>
      <c r="AAP1374"/>
      <c r="AAQ1374"/>
      <c r="AAR1374"/>
      <c r="AAS1374"/>
      <c r="AAT1374"/>
      <c r="AAU1374"/>
      <c r="AAV1374"/>
      <c r="AAW1374"/>
      <c r="AAX1374"/>
      <c r="AAY1374"/>
      <c r="AAZ1374"/>
      <c r="ABA1374"/>
      <c r="ABB1374"/>
      <c r="ABC1374"/>
      <c r="ABD1374"/>
      <c r="ABE1374"/>
      <c r="ABF1374"/>
      <c r="ABG1374"/>
      <c r="ABH1374"/>
      <c r="ABI1374"/>
      <c r="ABJ1374"/>
      <c r="ABK1374"/>
      <c r="ABL1374"/>
      <c r="ABM1374"/>
      <c r="ABN1374"/>
      <c r="ABO1374"/>
      <c r="ABP1374"/>
      <c r="ABQ1374"/>
      <c r="ABR1374"/>
      <c r="ABS1374"/>
      <c r="ABT1374"/>
      <c r="ABU1374"/>
      <c r="ABV1374"/>
      <c r="ABW1374"/>
      <c r="ABX1374"/>
      <c r="ABY1374"/>
      <c r="ABZ1374"/>
      <c r="ACA1374"/>
      <c r="ACB1374"/>
      <c r="ACC1374"/>
      <c r="ACD1374"/>
      <c r="ACE1374"/>
      <c r="ACF1374"/>
      <c r="ACG1374"/>
      <c r="ACH1374"/>
      <c r="ACI1374"/>
      <c r="ACJ1374"/>
      <c r="ACK1374"/>
      <c r="ACL1374"/>
      <c r="ACM1374"/>
      <c r="ACN1374"/>
      <c r="ACO1374"/>
      <c r="ACP1374"/>
      <c r="ACQ1374"/>
      <c r="ACR1374"/>
      <c r="ACS1374"/>
      <c r="ACT1374"/>
      <c r="ACU1374"/>
      <c r="ACV1374"/>
      <c r="ACW1374"/>
      <c r="ACX1374"/>
      <c r="ACY1374"/>
      <c r="ACZ1374"/>
      <c r="ADA1374"/>
      <c r="ADB1374"/>
      <c r="ADC1374"/>
      <c r="ADD1374"/>
      <c r="ADE1374"/>
      <c r="ADF1374"/>
      <c r="ADG1374"/>
      <c r="ADH1374"/>
      <c r="ADI1374"/>
      <c r="ADJ1374"/>
      <c r="ADK1374"/>
      <c r="ADL1374"/>
      <c r="ADM1374"/>
      <c r="ADN1374"/>
      <c r="ADO1374"/>
      <c r="ADP1374"/>
      <c r="ADQ1374"/>
      <c r="ADR1374"/>
      <c r="ADS1374"/>
      <c r="ADT1374"/>
      <c r="ADU1374"/>
      <c r="ADV1374"/>
      <c r="ADW1374"/>
      <c r="ADX1374"/>
      <c r="ADY1374"/>
      <c r="ADZ1374"/>
      <c r="AEA1374"/>
      <c r="AEB1374"/>
      <c r="AEC1374"/>
      <c r="AED1374"/>
      <c r="AEE1374"/>
      <c r="AEF1374"/>
      <c r="AEG1374"/>
      <c r="AEH1374"/>
    </row>
    <row r="1375" spans="1:814" hidden="1" x14ac:dyDescent="0.25">
      <c r="B1375" s="5">
        <v>45553</v>
      </c>
      <c r="C1375" t="s">
        <v>103</v>
      </c>
      <c r="D1375" t="s">
        <v>0</v>
      </c>
      <c r="E1375" t="s">
        <v>66</v>
      </c>
      <c r="F1375" s="4" t="s">
        <v>139</v>
      </c>
      <c r="G1375" t="s">
        <v>140</v>
      </c>
      <c r="H1375" s="4" t="s">
        <v>141</v>
      </c>
      <c r="I1375" s="4" t="s">
        <v>443</v>
      </c>
      <c r="J1375" s="8">
        <v>-1</v>
      </c>
      <c r="K1375" s="29">
        <v>51750</v>
      </c>
      <c r="L1375" s="17">
        <f t="shared" si="79"/>
        <v>-51750</v>
      </c>
      <c r="M1375" s="102" t="s">
        <v>529</v>
      </c>
      <c r="O1375" s="54">
        <v>20240144</v>
      </c>
      <c r="P1375" t="s">
        <v>243</v>
      </c>
    </row>
    <row r="1376" spans="1:814" hidden="1" x14ac:dyDescent="0.25">
      <c r="B1376" s="5">
        <v>45554</v>
      </c>
      <c r="C1376" t="s">
        <v>189</v>
      </c>
      <c r="D1376" t="s">
        <v>0</v>
      </c>
      <c r="E1376" t="s">
        <v>66</v>
      </c>
      <c r="F1376" s="4" t="s">
        <v>86</v>
      </c>
      <c r="G1376" t="s">
        <v>87</v>
      </c>
      <c r="H1376" s="4" t="s">
        <v>50</v>
      </c>
      <c r="I1376" s="4" t="s">
        <v>446</v>
      </c>
      <c r="J1376" s="8">
        <v>-2</v>
      </c>
      <c r="K1376" s="29">
        <v>51750</v>
      </c>
      <c r="L1376" s="17">
        <f t="shared" si="79"/>
        <v>-103500</v>
      </c>
      <c r="M1376" s="102" t="s">
        <v>529</v>
      </c>
      <c r="Q1376" t="s">
        <v>583</v>
      </c>
    </row>
    <row r="1377" spans="2:334" hidden="1" x14ac:dyDescent="0.25">
      <c r="B1377" s="5">
        <v>45554</v>
      </c>
      <c r="C1377" t="s">
        <v>120</v>
      </c>
      <c r="D1377" t="s">
        <v>0</v>
      </c>
      <c r="E1377" t="s">
        <v>14</v>
      </c>
      <c r="F1377" s="4" t="s">
        <v>48</v>
      </c>
      <c r="G1377" t="s">
        <v>49</v>
      </c>
      <c r="H1377" s="4" t="s">
        <v>50</v>
      </c>
      <c r="I1377" s="4" t="s">
        <v>486</v>
      </c>
      <c r="J1377" s="8">
        <v>-2</v>
      </c>
      <c r="K1377" s="79">
        <v>14.694879832810868</v>
      </c>
      <c r="L1377" s="17">
        <v>385.29310344827587</v>
      </c>
      <c r="M1377" s="102" t="s">
        <v>527</v>
      </c>
      <c r="Q1377" t="s">
        <v>589</v>
      </c>
    </row>
    <row r="1378" spans="2:334" hidden="1" x14ac:dyDescent="0.25">
      <c r="B1378" s="5">
        <v>45556</v>
      </c>
      <c r="C1378" t="s">
        <v>103</v>
      </c>
      <c r="D1378" t="s">
        <v>0</v>
      </c>
      <c r="E1378" t="s">
        <v>66</v>
      </c>
      <c r="F1378" s="4" t="s">
        <v>86</v>
      </c>
      <c r="G1378" t="s">
        <v>87</v>
      </c>
      <c r="H1378" s="4" t="s">
        <v>50</v>
      </c>
      <c r="I1378" s="4" t="s">
        <v>524</v>
      </c>
      <c r="J1378" s="8">
        <v>-10</v>
      </c>
      <c r="K1378" s="29">
        <v>51750</v>
      </c>
      <c r="L1378" s="17">
        <f>+J1378*K1378</f>
        <v>-517500</v>
      </c>
      <c r="M1378" s="102" t="s">
        <v>529</v>
      </c>
      <c r="O1378" s="54">
        <v>20240145</v>
      </c>
      <c r="P1378" t="s">
        <v>500</v>
      </c>
    </row>
    <row r="1379" spans="2:334" hidden="1" x14ac:dyDescent="0.25">
      <c r="B1379" s="5">
        <v>45556</v>
      </c>
      <c r="C1379" t="s">
        <v>103</v>
      </c>
      <c r="D1379" t="s">
        <v>0</v>
      </c>
      <c r="E1379" t="s">
        <v>66</v>
      </c>
      <c r="F1379" s="4" t="s">
        <v>78</v>
      </c>
      <c r="G1379" t="s">
        <v>79</v>
      </c>
      <c r="H1379" s="4" t="s">
        <v>80</v>
      </c>
      <c r="I1379" s="4" t="s">
        <v>510</v>
      </c>
      <c r="J1379" s="8">
        <v>-9</v>
      </c>
      <c r="K1379" s="29">
        <v>51750</v>
      </c>
      <c r="L1379" s="17">
        <f>+J1379*K1379</f>
        <v>-465750</v>
      </c>
      <c r="M1379" s="102" t="s">
        <v>529</v>
      </c>
      <c r="O1379" s="54">
        <v>20240145</v>
      </c>
      <c r="P1379" t="s">
        <v>500</v>
      </c>
      <c r="IQ1379" t="s">
        <v>506</v>
      </c>
    </row>
    <row r="1380" spans="2:334" hidden="1" x14ac:dyDescent="0.25">
      <c r="B1380" s="5">
        <v>45558</v>
      </c>
      <c r="C1380" t="s">
        <v>103</v>
      </c>
      <c r="D1380" t="s">
        <v>0</v>
      </c>
      <c r="E1380" t="s">
        <v>66</v>
      </c>
      <c r="F1380" s="4" t="s">
        <v>86</v>
      </c>
      <c r="G1380" t="s">
        <v>87</v>
      </c>
      <c r="H1380" s="4" t="s">
        <v>50</v>
      </c>
      <c r="I1380" s="4" t="s">
        <v>524</v>
      </c>
      <c r="J1380" s="8">
        <v>-1</v>
      </c>
      <c r="K1380" s="29">
        <v>51750</v>
      </c>
      <c r="L1380" s="35">
        <v>2587500</v>
      </c>
      <c r="M1380" s="104" t="s">
        <v>529</v>
      </c>
      <c r="O1380" s="54">
        <v>20240157</v>
      </c>
      <c r="P1380" t="s">
        <v>591</v>
      </c>
    </row>
    <row r="1381" spans="2:334" hidden="1" x14ac:dyDescent="0.25">
      <c r="B1381" s="5">
        <v>45559</v>
      </c>
      <c r="C1381" t="s">
        <v>103</v>
      </c>
      <c r="D1381" t="s">
        <v>0</v>
      </c>
      <c r="E1381" t="s">
        <v>66</v>
      </c>
      <c r="F1381" s="4" t="s">
        <v>86</v>
      </c>
      <c r="G1381" t="s">
        <v>87</v>
      </c>
      <c r="H1381" s="4" t="s">
        <v>50</v>
      </c>
      <c r="I1381" s="4" t="s">
        <v>524</v>
      </c>
      <c r="J1381" s="8">
        <v>-1</v>
      </c>
      <c r="K1381" s="29">
        <v>51750</v>
      </c>
      <c r="L1381" s="35">
        <v>2587500</v>
      </c>
      <c r="M1381" s="104" t="s">
        <v>529</v>
      </c>
      <c r="O1381" s="54">
        <v>20240157</v>
      </c>
      <c r="P1381" t="s">
        <v>591</v>
      </c>
    </row>
    <row r="1382" spans="2:334" hidden="1" x14ac:dyDescent="0.25">
      <c r="B1382" s="5">
        <v>45559</v>
      </c>
      <c r="C1382" t="s">
        <v>103</v>
      </c>
      <c r="D1382" t="s">
        <v>0</v>
      </c>
      <c r="E1382" t="s">
        <v>66</v>
      </c>
      <c r="F1382" s="4" t="s">
        <v>71</v>
      </c>
      <c r="G1382" t="s">
        <v>72</v>
      </c>
      <c r="H1382" s="4" t="s">
        <v>27</v>
      </c>
      <c r="I1382" s="4" t="s">
        <v>569</v>
      </c>
      <c r="J1382" s="8">
        <v>-1</v>
      </c>
      <c r="K1382" s="29">
        <v>51750</v>
      </c>
      <c r="L1382" s="35">
        <f>+J1382*K1382</f>
        <v>-51750</v>
      </c>
      <c r="M1382" s="104" t="s">
        <v>529</v>
      </c>
      <c r="O1382" s="54">
        <v>20240157</v>
      </c>
      <c r="P1382" t="s">
        <v>591</v>
      </c>
    </row>
    <row r="1383" spans="2:334" hidden="1" x14ac:dyDescent="0.25">
      <c r="B1383" s="5">
        <v>45559</v>
      </c>
      <c r="C1383" t="s">
        <v>103</v>
      </c>
      <c r="D1383" t="s">
        <v>0</v>
      </c>
      <c r="E1383" t="s">
        <v>66</v>
      </c>
      <c r="F1383" s="4" t="s">
        <v>67</v>
      </c>
      <c r="G1383" t="s">
        <v>151</v>
      </c>
      <c r="H1383" s="4" t="s">
        <v>69</v>
      </c>
      <c r="I1383" s="4" t="s">
        <v>308</v>
      </c>
      <c r="J1383" s="8">
        <v>-1</v>
      </c>
      <c r="K1383" s="29">
        <v>51750</v>
      </c>
      <c r="L1383" s="35">
        <v>2587500</v>
      </c>
      <c r="M1383" s="104" t="s">
        <v>529</v>
      </c>
      <c r="O1383" s="54">
        <v>20240157</v>
      </c>
      <c r="P1383" t="s">
        <v>591</v>
      </c>
    </row>
    <row r="1384" spans="2:334" x14ac:dyDescent="0.25">
      <c r="B1384" s="5">
        <v>45559</v>
      </c>
      <c r="C1384" t="s">
        <v>103</v>
      </c>
      <c r="D1384" t="s">
        <v>0</v>
      </c>
      <c r="E1384" t="s">
        <v>66</v>
      </c>
      <c r="F1384" s="4" t="s">
        <v>82</v>
      </c>
      <c r="G1384" t="s">
        <v>83</v>
      </c>
      <c r="H1384" s="4" t="s">
        <v>84</v>
      </c>
      <c r="I1384" s="4" t="s">
        <v>299</v>
      </c>
      <c r="J1384" s="8">
        <v>-2</v>
      </c>
      <c r="K1384" s="29">
        <v>51750</v>
      </c>
      <c r="L1384" s="35">
        <v>2587500</v>
      </c>
      <c r="M1384" s="104" t="s">
        <v>529</v>
      </c>
      <c r="O1384" s="54">
        <v>20240157</v>
      </c>
      <c r="P1384" t="s">
        <v>591</v>
      </c>
    </row>
    <row r="1385" spans="2:334" hidden="1" x14ac:dyDescent="0.25">
      <c r="B1385" s="5">
        <v>45559</v>
      </c>
      <c r="C1385" t="s">
        <v>103</v>
      </c>
      <c r="D1385" t="s">
        <v>0</v>
      </c>
      <c r="E1385" t="s">
        <v>66</v>
      </c>
      <c r="F1385" s="4" t="s">
        <v>91</v>
      </c>
      <c r="G1385" t="s">
        <v>92</v>
      </c>
      <c r="H1385" s="4" t="s">
        <v>93</v>
      </c>
      <c r="I1385" s="4" t="s">
        <v>183</v>
      </c>
      <c r="J1385" s="8">
        <v>-2</v>
      </c>
      <c r="K1385" s="29">
        <v>51750</v>
      </c>
      <c r="L1385" s="35">
        <v>2587500</v>
      </c>
      <c r="M1385" s="104" t="s">
        <v>529</v>
      </c>
      <c r="O1385" s="54">
        <v>20240157</v>
      </c>
      <c r="P1385" t="s">
        <v>591</v>
      </c>
    </row>
    <row r="1386" spans="2:334" hidden="1" x14ac:dyDescent="0.25">
      <c r="B1386" s="5">
        <v>45559</v>
      </c>
      <c r="C1386" t="s">
        <v>103</v>
      </c>
      <c r="D1386" t="s">
        <v>0</v>
      </c>
      <c r="E1386" t="s">
        <v>66</v>
      </c>
      <c r="F1386" s="4" t="s">
        <v>78</v>
      </c>
      <c r="G1386" t="s">
        <v>79</v>
      </c>
      <c r="H1386" s="4" t="s">
        <v>80</v>
      </c>
      <c r="I1386" s="4" t="s">
        <v>510</v>
      </c>
      <c r="J1386" s="8">
        <v>-2</v>
      </c>
      <c r="K1386" s="29">
        <v>51750</v>
      </c>
      <c r="L1386" s="35">
        <v>13455000</v>
      </c>
      <c r="M1386" s="104" t="s">
        <v>529</v>
      </c>
      <c r="O1386" s="54">
        <v>20240157</v>
      </c>
      <c r="P1386" t="s">
        <v>591</v>
      </c>
      <c r="IQ1386" t="s">
        <v>506</v>
      </c>
    </row>
    <row r="1387" spans="2:334" s="109" customFormat="1" hidden="1" x14ac:dyDescent="0.25">
      <c r="B1387" s="110">
        <v>45554</v>
      </c>
      <c r="C1387" s="109" t="s">
        <v>63</v>
      </c>
      <c r="D1387" s="109" t="s">
        <v>0</v>
      </c>
      <c r="E1387" s="109" t="s">
        <v>66</v>
      </c>
      <c r="F1387" s="111" t="s">
        <v>139</v>
      </c>
      <c r="G1387" s="109" t="s">
        <v>140</v>
      </c>
      <c r="H1387" s="111" t="s">
        <v>141</v>
      </c>
      <c r="I1387" s="111" t="s">
        <v>518</v>
      </c>
      <c r="J1387" s="112">
        <v>29</v>
      </c>
      <c r="K1387" s="113">
        <v>51750</v>
      </c>
      <c r="L1387" s="114">
        <f>+J1387*K1387</f>
        <v>1500750</v>
      </c>
      <c r="M1387" s="115" t="s">
        <v>529</v>
      </c>
      <c r="N1387" s="109" t="s">
        <v>582</v>
      </c>
      <c r="LV1387" s="109" t="s">
        <v>506</v>
      </c>
    </row>
    <row r="1388" spans="2:334" hidden="1" x14ac:dyDescent="0.25">
      <c r="B1388" s="5">
        <v>45560</v>
      </c>
      <c r="C1388" t="s">
        <v>103</v>
      </c>
      <c r="D1388" t="s">
        <v>0</v>
      </c>
      <c r="E1388" t="s">
        <v>66</v>
      </c>
      <c r="F1388" s="4" t="s">
        <v>86</v>
      </c>
      <c r="G1388" t="s">
        <v>87</v>
      </c>
      <c r="H1388" s="4" t="s">
        <v>50</v>
      </c>
      <c r="I1388" s="4" t="s">
        <v>524</v>
      </c>
      <c r="J1388" s="8">
        <v>-6</v>
      </c>
      <c r="K1388" s="29">
        <v>51750</v>
      </c>
      <c r="L1388" s="35">
        <v>2587500</v>
      </c>
      <c r="M1388" s="104" t="s">
        <v>529</v>
      </c>
      <c r="O1388" s="54">
        <v>20240148</v>
      </c>
      <c r="P1388" t="s">
        <v>592</v>
      </c>
    </row>
    <row r="1389" spans="2:334" hidden="1" x14ac:dyDescent="0.25">
      <c r="B1389" s="5">
        <v>45560</v>
      </c>
      <c r="C1389" t="s">
        <v>103</v>
      </c>
      <c r="D1389" t="s">
        <v>0</v>
      </c>
      <c r="E1389" t="s">
        <v>66</v>
      </c>
      <c r="F1389" s="4" t="s">
        <v>71</v>
      </c>
      <c r="G1389" t="s">
        <v>72</v>
      </c>
      <c r="H1389" s="4" t="s">
        <v>27</v>
      </c>
      <c r="I1389" s="4" t="s">
        <v>569</v>
      </c>
      <c r="J1389" s="8">
        <v>-4</v>
      </c>
      <c r="K1389" s="29">
        <v>51750</v>
      </c>
      <c r="L1389" s="35">
        <f>+J1389*K1389</f>
        <v>-207000</v>
      </c>
      <c r="M1389" s="104" t="s">
        <v>529</v>
      </c>
      <c r="O1389" s="54">
        <v>20240149</v>
      </c>
      <c r="P1389" t="s">
        <v>593</v>
      </c>
    </row>
    <row r="1390" spans="2:334" hidden="1" x14ac:dyDescent="0.25">
      <c r="B1390" s="5">
        <v>45560</v>
      </c>
      <c r="C1390" t="s">
        <v>103</v>
      </c>
      <c r="D1390" t="s">
        <v>0</v>
      </c>
      <c r="E1390" t="s">
        <v>66</v>
      </c>
      <c r="F1390" s="4" t="s">
        <v>78</v>
      </c>
      <c r="G1390" t="s">
        <v>79</v>
      </c>
      <c r="H1390" s="4" t="s">
        <v>80</v>
      </c>
      <c r="I1390" s="4" t="s">
        <v>510</v>
      </c>
      <c r="J1390" s="8">
        <v>-6</v>
      </c>
      <c r="K1390" s="29">
        <v>51750</v>
      </c>
      <c r="L1390" s="35">
        <v>13455000</v>
      </c>
      <c r="M1390" s="104" t="s">
        <v>529</v>
      </c>
      <c r="O1390" s="54">
        <v>20240148</v>
      </c>
      <c r="P1390" t="s">
        <v>592</v>
      </c>
      <c r="IQ1390" t="s">
        <v>506</v>
      </c>
    </row>
    <row r="1391" spans="2:334" x14ac:dyDescent="0.25">
      <c r="B1391" s="5">
        <v>45560</v>
      </c>
      <c r="C1391" t="s">
        <v>103</v>
      </c>
      <c r="D1391" t="s">
        <v>0</v>
      </c>
      <c r="E1391" t="s">
        <v>66</v>
      </c>
      <c r="F1391" s="4" t="s">
        <v>82</v>
      </c>
      <c r="G1391" t="s">
        <v>83</v>
      </c>
      <c r="H1391" s="4" t="s">
        <v>84</v>
      </c>
      <c r="I1391" s="4" t="s">
        <v>299</v>
      </c>
      <c r="J1391" s="8">
        <v>-4</v>
      </c>
      <c r="K1391" s="29">
        <v>51750</v>
      </c>
      <c r="L1391" s="35">
        <v>2587500</v>
      </c>
      <c r="M1391" s="104" t="s">
        <v>529</v>
      </c>
      <c r="O1391" s="54">
        <v>20240149</v>
      </c>
      <c r="P1391" t="s">
        <v>593</v>
      </c>
    </row>
    <row r="1392" spans="2:334" hidden="1" x14ac:dyDescent="0.25">
      <c r="B1392" s="5">
        <v>45560</v>
      </c>
      <c r="C1392" t="s">
        <v>103</v>
      </c>
      <c r="D1392" t="s">
        <v>0</v>
      </c>
      <c r="E1392" t="s">
        <v>66</v>
      </c>
      <c r="F1392" s="4" t="s">
        <v>86</v>
      </c>
      <c r="G1392" t="s">
        <v>87</v>
      </c>
      <c r="H1392" s="4" t="s">
        <v>50</v>
      </c>
      <c r="I1392" s="4" t="s">
        <v>524</v>
      </c>
      <c r="J1392" s="8">
        <v>-4</v>
      </c>
      <c r="K1392" s="29">
        <v>51750</v>
      </c>
      <c r="L1392" s="35">
        <v>2587500</v>
      </c>
      <c r="M1392" s="104" t="s">
        <v>529</v>
      </c>
      <c r="O1392" s="54">
        <v>20240149</v>
      </c>
      <c r="P1392" t="s">
        <v>593</v>
      </c>
    </row>
    <row r="1393" spans="2:334" hidden="1" x14ac:dyDescent="0.25">
      <c r="B1393" s="5">
        <v>45560</v>
      </c>
      <c r="C1393" t="s">
        <v>103</v>
      </c>
      <c r="D1393" t="s">
        <v>0</v>
      </c>
      <c r="E1393" t="s">
        <v>66</v>
      </c>
      <c r="F1393" s="4" t="s">
        <v>91</v>
      </c>
      <c r="G1393" t="s">
        <v>92</v>
      </c>
      <c r="H1393" s="4" t="s">
        <v>93</v>
      </c>
      <c r="I1393" s="4" t="s">
        <v>183</v>
      </c>
      <c r="J1393" s="8">
        <v>-2</v>
      </c>
      <c r="K1393" s="29">
        <v>51750</v>
      </c>
      <c r="L1393" s="35">
        <v>2587500</v>
      </c>
      <c r="M1393" s="104" t="s">
        <v>529</v>
      </c>
      <c r="O1393" s="54">
        <v>20240149</v>
      </c>
      <c r="P1393" t="s">
        <v>593</v>
      </c>
    </row>
    <row r="1394" spans="2:334" hidden="1" x14ac:dyDescent="0.25">
      <c r="B1394" s="5">
        <v>45560</v>
      </c>
      <c r="C1394" t="s">
        <v>103</v>
      </c>
      <c r="D1394" t="s">
        <v>4</v>
      </c>
      <c r="E1394" t="s">
        <v>66</v>
      </c>
      <c r="F1394" s="4" t="s">
        <v>96</v>
      </c>
      <c r="G1394" t="s">
        <v>95</v>
      </c>
      <c r="H1394" s="4" t="s">
        <v>106</v>
      </c>
      <c r="I1394" s="4">
        <v>52006</v>
      </c>
      <c r="J1394" s="8">
        <v>-1</v>
      </c>
      <c r="K1394" s="29">
        <v>647360</v>
      </c>
      <c r="L1394" s="35">
        <v>1942080</v>
      </c>
      <c r="M1394" s="104" t="s">
        <v>529</v>
      </c>
      <c r="O1394" s="54">
        <v>20240149</v>
      </c>
      <c r="P1394" t="s">
        <v>593</v>
      </c>
    </row>
    <row r="1395" spans="2:334" hidden="1" x14ac:dyDescent="0.25">
      <c r="B1395" s="5">
        <v>45560</v>
      </c>
      <c r="C1395" t="s">
        <v>103</v>
      </c>
      <c r="D1395" t="s">
        <v>4</v>
      </c>
      <c r="E1395" t="s">
        <v>66</v>
      </c>
      <c r="F1395" s="4" t="s">
        <v>102</v>
      </c>
      <c r="G1395" t="s">
        <v>101</v>
      </c>
      <c r="H1395" s="4" t="s">
        <v>107</v>
      </c>
      <c r="I1395" s="4" t="s">
        <v>138</v>
      </c>
      <c r="J1395" s="8">
        <v>-1</v>
      </c>
      <c r="K1395" s="29">
        <v>102340</v>
      </c>
      <c r="L1395" s="35">
        <v>307020</v>
      </c>
      <c r="M1395" s="104" t="s">
        <v>529</v>
      </c>
      <c r="O1395" s="54">
        <v>20240149</v>
      </c>
      <c r="P1395" t="s">
        <v>593</v>
      </c>
    </row>
    <row r="1396" spans="2:334" hidden="1" x14ac:dyDescent="0.25">
      <c r="B1396" s="5">
        <v>45560</v>
      </c>
      <c r="C1396" t="s">
        <v>103</v>
      </c>
      <c r="D1396" t="s">
        <v>0</v>
      </c>
      <c r="E1396" t="s">
        <v>66</v>
      </c>
      <c r="F1396" s="4" t="s">
        <v>71</v>
      </c>
      <c r="G1396" t="s">
        <v>72</v>
      </c>
      <c r="H1396" s="4" t="s">
        <v>27</v>
      </c>
      <c r="I1396" s="4" t="s">
        <v>569</v>
      </c>
      <c r="J1396" s="8">
        <v>-2</v>
      </c>
      <c r="K1396" s="29">
        <v>51750</v>
      </c>
      <c r="L1396" s="35">
        <f>+J1396*K1396</f>
        <v>-103500</v>
      </c>
      <c r="M1396" s="104" t="s">
        <v>529</v>
      </c>
      <c r="O1396" s="54">
        <v>20240149</v>
      </c>
      <c r="P1396" t="s">
        <v>593</v>
      </c>
    </row>
    <row r="1397" spans="2:334" hidden="1" x14ac:dyDescent="0.25">
      <c r="B1397" s="5">
        <v>45560</v>
      </c>
      <c r="C1397" t="s">
        <v>103</v>
      </c>
      <c r="D1397" t="s">
        <v>0</v>
      </c>
      <c r="E1397" t="s">
        <v>66</v>
      </c>
      <c r="F1397" s="4" t="s">
        <v>75</v>
      </c>
      <c r="G1397" t="s">
        <v>76</v>
      </c>
      <c r="H1397" s="4" t="s">
        <v>37</v>
      </c>
      <c r="I1397" s="4" t="s">
        <v>513</v>
      </c>
      <c r="J1397" s="8">
        <v>-2</v>
      </c>
      <c r="K1397" s="29">
        <v>51750</v>
      </c>
      <c r="L1397" s="35">
        <v>4657500</v>
      </c>
      <c r="M1397" s="104" t="s">
        <v>529</v>
      </c>
      <c r="O1397" s="54">
        <v>20240149</v>
      </c>
      <c r="P1397" t="s">
        <v>593</v>
      </c>
      <c r="IR1397" t="s">
        <v>506</v>
      </c>
    </row>
    <row r="1398" spans="2:334" hidden="1" x14ac:dyDescent="0.25">
      <c r="B1398" s="5">
        <v>45560</v>
      </c>
      <c r="C1398" t="s">
        <v>103</v>
      </c>
      <c r="D1398" t="s">
        <v>0</v>
      </c>
      <c r="E1398" t="s">
        <v>66</v>
      </c>
      <c r="F1398" s="4" t="s">
        <v>78</v>
      </c>
      <c r="G1398" t="s">
        <v>79</v>
      </c>
      <c r="H1398" s="4" t="s">
        <v>80</v>
      </c>
      <c r="I1398" s="4" t="s">
        <v>510</v>
      </c>
      <c r="J1398" s="8">
        <v>-4</v>
      </c>
      <c r="K1398" s="29">
        <v>51750</v>
      </c>
      <c r="L1398" s="35">
        <v>13455000</v>
      </c>
      <c r="M1398" s="104" t="s">
        <v>529</v>
      </c>
      <c r="O1398" s="54">
        <v>20240149</v>
      </c>
      <c r="P1398" t="s">
        <v>593</v>
      </c>
      <c r="IQ1398" t="s">
        <v>506</v>
      </c>
    </row>
    <row r="1399" spans="2:334" hidden="1" x14ac:dyDescent="0.25">
      <c r="B1399" s="5">
        <v>45560</v>
      </c>
      <c r="C1399" t="s">
        <v>103</v>
      </c>
      <c r="D1399" t="s">
        <v>0</v>
      </c>
      <c r="E1399" t="s">
        <v>66</v>
      </c>
      <c r="F1399" s="4" t="s">
        <v>86</v>
      </c>
      <c r="G1399" t="s">
        <v>87</v>
      </c>
      <c r="H1399" s="4" t="s">
        <v>50</v>
      </c>
      <c r="I1399" s="4" t="s">
        <v>524</v>
      </c>
      <c r="J1399" s="8">
        <v>-1</v>
      </c>
      <c r="K1399" s="29">
        <v>51750</v>
      </c>
      <c r="L1399" s="35">
        <v>2587500</v>
      </c>
      <c r="M1399" s="104" t="s">
        <v>529</v>
      </c>
      <c r="O1399" s="54">
        <v>20240149</v>
      </c>
      <c r="P1399" t="s">
        <v>593</v>
      </c>
    </row>
    <row r="1400" spans="2:334" hidden="1" x14ac:dyDescent="0.25">
      <c r="B1400" s="5">
        <v>45554</v>
      </c>
      <c r="C1400" t="s">
        <v>189</v>
      </c>
      <c r="D1400" t="s">
        <v>0</v>
      </c>
      <c r="E1400" t="s">
        <v>66</v>
      </c>
      <c r="F1400" s="4" t="s">
        <v>139</v>
      </c>
      <c r="G1400" t="s">
        <v>140</v>
      </c>
      <c r="H1400" s="4" t="s">
        <v>141</v>
      </c>
      <c r="I1400" s="4" t="s">
        <v>518</v>
      </c>
      <c r="J1400" s="8">
        <v>-2</v>
      </c>
      <c r="K1400" s="29">
        <v>51750</v>
      </c>
      <c r="L1400" s="17">
        <f>+J1400*K1400</f>
        <v>-103500</v>
      </c>
      <c r="M1400" s="102" t="s">
        <v>529</v>
      </c>
      <c r="Q1400" t="s">
        <v>583</v>
      </c>
      <c r="LV1400" t="s">
        <v>506</v>
      </c>
    </row>
    <row r="1401" spans="2:334" hidden="1" x14ac:dyDescent="0.25">
      <c r="B1401" s="5">
        <v>45561</v>
      </c>
      <c r="C1401" t="s">
        <v>103</v>
      </c>
      <c r="D1401" t="s">
        <v>0</v>
      </c>
      <c r="E1401" t="s">
        <v>66</v>
      </c>
      <c r="F1401" s="4" t="s">
        <v>78</v>
      </c>
      <c r="G1401" t="s">
        <v>79</v>
      </c>
      <c r="H1401" s="4" t="s">
        <v>80</v>
      </c>
      <c r="I1401" s="4" t="s">
        <v>510</v>
      </c>
      <c r="J1401" s="8">
        <v>-4</v>
      </c>
      <c r="K1401" s="29">
        <v>51750</v>
      </c>
      <c r="L1401" s="35">
        <v>2587500</v>
      </c>
      <c r="M1401" s="104" t="s">
        <v>529</v>
      </c>
      <c r="O1401" s="54">
        <v>20240157</v>
      </c>
      <c r="P1401" t="s">
        <v>591</v>
      </c>
    </row>
    <row r="1402" spans="2:334" x14ac:dyDescent="0.25">
      <c r="B1402" s="5">
        <v>45561</v>
      </c>
      <c r="C1402" t="s">
        <v>103</v>
      </c>
      <c r="D1402" t="s">
        <v>0</v>
      </c>
      <c r="E1402" t="s">
        <v>66</v>
      </c>
      <c r="F1402" s="4" t="s">
        <v>82</v>
      </c>
      <c r="G1402" t="s">
        <v>83</v>
      </c>
      <c r="H1402" s="4" t="s">
        <v>84</v>
      </c>
      <c r="I1402" s="4" t="s">
        <v>299</v>
      </c>
      <c r="J1402" s="8">
        <v>-4</v>
      </c>
      <c r="K1402" s="29">
        <v>51750</v>
      </c>
      <c r="L1402" s="35">
        <v>2587500</v>
      </c>
      <c r="M1402" s="104" t="s">
        <v>529</v>
      </c>
      <c r="O1402" s="54">
        <v>20240157</v>
      </c>
      <c r="P1402" t="s">
        <v>591</v>
      </c>
    </row>
    <row r="1403" spans="2:334" hidden="1" x14ac:dyDescent="0.25">
      <c r="B1403" s="5">
        <v>45561</v>
      </c>
      <c r="C1403" t="s">
        <v>103</v>
      </c>
      <c r="D1403" t="s">
        <v>0</v>
      </c>
      <c r="E1403" t="s">
        <v>66</v>
      </c>
      <c r="F1403" s="4" t="s">
        <v>71</v>
      </c>
      <c r="G1403" t="s">
        <v>72</v>
      </c>
      <c r="H1403" s="4" t="s">
        <v>27</v>
      </c>
      <c r="I1403" s="4" t="s">
        <v>569</v>
      </c>
      <c r="J1403" s="8">
        <v>-2</v>
      </c>
      <c r="K1403" s="29">
        <v>51750</v>
      </c>
      <c r="L1403" s="35">
        <f>+J1403*K1403</f>
        <v>-103500</v>
      </c>
      <c r="M1403" s="104" t="s">
        <v>529</v>
      </c>
      <c r="O1403" s="54">
        <v>20240150</v>
      </c>
      <c r="P1403" t="s">
        <v>594</v>
      </c>
    </row>
    <row r="1404" spans="2:334" hidden="1" x14ac:dyDescent="0.25">
      <c r="B1404" s="5">
        <v>45561</v>
      </c>
      <c r="C1404" t="s">
        <v>103</v>
      </c>
      <c r="D1404" t="s">
        <v>0</v>
      </c>
      <c r="E1404" t="s">
        <v>66</v>
      </c>
      <c r="F1404" s="4" t="s">
        <v>75</v>
      </c>
      <c r="G1404" t="s">
        <v>76</v>
      </c>
      <c r="H1404" s="4" t="s">
        <v>37</v>
      </c>
      <c r="I1404" s="4" t="s">
        <v>513</v>
      </c>
      <c r="J1404" s="8">
        <v>-2</v>
      </c>
      <c r="K1404" s="29">
        <v>51750</v>
      </c>
      <c r="L1404" s="35">
        <v>4657500</v>
      </c>
      <c r="M1404" s="104" t="s">
        <v>529</v>
      </c>
      <c r="O1404" s="54">
        <v>20240150</v>
      </c>
      <c r="P1404" t="s">
        <v>594</v>
      </c>
      <c r="IR1404" t="s">
        <v>506</v>
      </c>
    </row>
    <row r="1405" spans="2:334" hidden="1" x14ac:dyDescent="0.25">
      <c r="B1405" s="5">
        <v>45560</v>
      </c>
      <c r="C1405" t="s">
        <v>103</v>
      </c>
      <c r="D1405" t="s">
        <v>0</v>
      </c>
      <c r="E1405" t="s">
        <v>66</v>
      </c>
      <c r="F1405" s="4" t="s">
        <v>139</v>
      </c>
      <c r="G1405" t="s">
        <v>140</v>
      </c>
      <c r="H1405" s="4" t="s">
        <v>141</v>
      </c>
      <c r="I1405" s="4" t="s">
        <v>518</v>
      </c>
      <c r="J1405" s="8">
        <v>-6</v>
      </c>
      <c r="K1405" s="29">
        <v>51750</v>
      </c>
      <c r="L1405" s="35">
        <v>2121750</v>
      </c>
      <c r="M1405" s="104" t="s">
        <v>529</v>
      </c>
      <c r="O1405" s="54">
        <v>20240148</v>
      </c>
      <c r="P1405" t="s">
        <v>592</v>
      </c>
      <c r="IT1405" t="s">
        <v>506</v>
      </c>
    </row>
    <row r="1406" spans="2:334" hidden="1" x14ac:dyDescent="0.25">
      <c r="B1406" s="5">
        <v>45560</v>
      </c>
      <c r="C1406" t="s">
        <v>103</v>
      </c>
      <c r="D1406" t="s">
        <v>0</v>
      </c>
      <c r="E1406" t="s">
        <v>66</v>
      </c>
      <c r="F1406" s="4" t="s">
        <v>78</v>
      </c>
      <c r="G1406" t="s">
        <v>79</v>
      </c>
      <c r="H1406" s="4" t="s">
        <v>80</v>
      </c>
      <c r="I1406" s="4" t="s">
        <v>510</v>
      </c>
      <c r="J1406" s="8">
        <v>-2</v>
      </c>
      <c r="K1406" s="29">
        <v>51750</v>
      </c>
      <c r="L1406" s="35">
        <v>13455000</v>
      </c>
      <c r="M1406" s="104" t="s">
        <v>529</v>
      </c>
      <c r="O1406" s="54">
        <v>20240149</v>
      </c>
      <c r="P1406" t="s">
        <v>593</v>
      </c>
      <c r="IQ1406" t="s">
        <v>506</v>
      </c>
    </row>
    <row r="1407" spans="2:334" hidden="1" x14ac:dyDescent="0.25">
      <c r="B1407" s="5">
        <v>45561</v>
      </c>
      <c r="C1407" t="s">
        <v>103</v>
      </c>
      <c r="D1407" t="s">
        <v>0</v>
      </c>
      <c r="E1407" t="s">
        <v>66</v>
      </c>
      <c r="F1407" s="4" t="s">
        <v>86</v>
      </c>
      <c r="G1407" t="s">
        <v>87</v>
      </c>
      <c r="H1407" s="4" t="s">
        <v>50</v>
      </c>
      <c r="I1407" s="4" t="s">
        <v>524</v>
      </c>
      <c r="J1407" s="8">
        <v>-1</v>
      </c>
      <c r="K1407" s="29">
        <v>51750</v>
      </c>
      <c r="L1407" s="35">
        <v>2587500</v>
      </c>
      <c r="M1407" s="104" t="s">
        <v>529</v>
      </c>
      <c r="O1407" s="54">
        <v>20240150</v>
      </c>
      <c r="P1407" t="s">
        <v>594</v>
      </c>
    </row>
    <row r="1408" spans="2:334" hidden="1" x14ac:dyDescent="0.25">
      <c r="B1408" s="5">
        <v>45561</v>
      </c>
      <c r="C1408" t="s">
        <v>103</v>
      </c>
      <c r="D1408" t="s">
        <v>4</v>
      </c>
      <c r="E1408" t="s">
        <v>66</v>
      </c>
      <c r="F1408" s="4" t="s">
        <v>274</v>
      </c>
      <c r="G1408" t="s">
        <v>273</v>
      </c>
      <c r="H1408" s="4" t="s">
        <v>271</v>
      </c>
      <c r="I1408" s="4" t="s">
        <v>138</v>
      </c>
      <c r="J1408" s="8">
        <v>-1</v>
      </c>
      <c r="K1408" s="29">
        <v>145000</v>
      </c>
      <c r="L1408" s="35">
        <v>-1305000</v>
      </c>
      <c r="M1408" s="104" t="s">
        <v>529</v>
      </c>
      <c r="O1408" s="54">
        <v>20240150</v>
      </c>
      <c r="P1408" t="s">
        <v>594</v>
      </c>
    </row>
    <row r="1409" spans="2:252" hidden="1" x14ac:dyDescent="0.25">
      <c r="B1409" s="5">
        <v>45561</v>
      </c>
      <c r="C1409" t="s">
        <v>103</v>
      </c>
      <c r="D1409" t="s">
        <v>4</v>
      </c>
      <c r="E1409" t="s">
        <v>66</v>
      </c>
      <c r="F1409" s="4" t="s">
        <v>276</v>
      </c>
      <c r="G1409" t="s">
        <v>275</v>
      </c>
      <c r="H1409" s="4" t="s">
        <v>148</v>
      </c>
      <c r="I1409" s="4">
        <v>50361</v>
      </c>
      <c r="J1409" s="8">
        <v>-1</v>
      </c>
      <c r="K1409" s="29">
        <v>83600</v>
      </c>
      <c r="L1409" s="35">
        <v>-167200</v>
      </c>
      <c r="M1409" s="104" t="s">
        <v>529</v>
      </c>
      <c r="O1409" s="54">
        <v>20240150</v>
      </c>
      <c r="P1409" t="s">
        <v>594</v>
      </c>
    </row>
    <row r="1410" spans="2:252" hidden="1" x14ac:dyDescent="0.25">
      <c r="B1410" s="5">
        <v>45561</v>
      </c>
      <c r="C1410" t="s">
        <v>103</v>
      </c>
      <c r="D1410" t="s">
        <v>4</v>
      </c>
      <c r="E1410" t="s">
        <v>66</v>
      </c>
      <c r="F1410" s="4" t="s">
        <v>96</v>
      </c>
      <c r="G1410" t="s">
        <v>95</v>
      </c>
      <c r="H1410" s="4" t="s">
        <v>106</v>
      </c>
      <c r="I1410" s="4">
        <v>52006</v>
      </c>
      <c r="J1410" s="8">
        <v>-1</v>
      </c>
      <c r="K1410" s="29">
        <v>647360</v>
      </c>
      <c r="L1410" s="35">
        <v>1942080</v>
      </c>
      <c r="M1410" s="104" t="s">
        <v>529</v>
      </c>
      <c r="O1410" s="54">
        <v>20240150</v>
      </c>
      <c r="P1410" t="s">
        <v>594</v>
      </c>
    </row>
    <row r="1411" spans="2:252" hidden="1" x14ac:dyDescent="0.25">
      <c r="B1411" s="5">
        <v>45561</v>
      </c>
      <c r="C1411" t="s">
        <v>103</v>
      </c>
      <c r="D1411" t="s">
        <v>4</v>
      </c>
      <c r="E1411" t="s">
        <v>66</v>
      </c>
      <c r="F1411" s="4" t="s">
        <v>102</v>
      </c>
      <c r="G1411" t="s">
        <v>101</v>
      </c>
      <c r="H1411" s="4" t="s">
        <v>107</v>
      </c>
      <c r="I1411" s="4" t="s">
        <v>138</v>
      </c>
      <c r="J1411" s="8">
        <v>-1</v>
      </c>
      <c r="K1411" s="29">
        <v>102340</v>
      </c>
      <c r="L1411" s="35">
        <v>307020</v>
      </c>
      <c r="M1411" s="104" t="s">
        <v>529</v>
      </c>
      <c r="O1411" s="54">
        <v>20240150</v>
      </c>
      <c r="P1411" t="s">
        <v>594</v>
      </c>
    </row>
    <row r="1412" spans="2:252" hidden="1" x14ac:dyDescent="0.25">
      <c r="B1412" s="5">
        <v>45561</v>
      </c>
      <c r="C1412" t="s">
        <v>103</v>
      </c>
      <c r="D1412" t="s">
        <v>0</v>
      </c>
      <c r="E1412" t="s">
        <v>66</v>
      </c>
      <c r="F1412" s="4" t="s">
        <v>71</v>
      </c>
      <c r="G1412" t="s">
        <v>72</v>
      </c>
      <c r="H1412" s="4" t="s">
        <v>27</v>
      </c>
      <c r="I1412" s="4" t="s">
        <v>569</v>
      </c>
      <c r="J1412" s="8">
        <v>-2</v>
      </c>
      <c r="K1412" s="29">
        <v>51750</v>
      </c>
      <c r="L1412" s="35">
        <f>+J1412*K1412</f>
        <v>-103500</v>
      </c>
      <c r="M1412" s="104" t="s">
        <v>529</v>
      </c>
      <c r="O1412" s="54">
        <v>20240150</v>
      </c>
      <c r="P1412" t="s">
        <v>594</v>
      </c>
    </row>
    <row r="1413" spans="2:252" hidden="1" x14ac:dyDescent="0.25">
      <c r="B1413" s="5">
        <v>45561</v>
      </c>
      <c r="C1413" t="s">
        <v>103</v>
      </c>
      <c r="D1413" t="s">
        <v>0</v>
      </c>
      <c r="E1413" t="s">
        <v>66</v>
      </c>
      <c r="F1413" s="4" t="s">
        <v>75</v>
      </c>
      <c r="G1413" t="s">
        <v>76</v>
      </c>
      <c r="H1413" s="4" t="s">
        <v>37</v>
      </c>
      <c r="I1413" s="4" t="s">
        <v>513</v>
      </c>
      <c r="J1413" s="8">
        <v>-2</v>
      </c>
      <c r="K1413" s="29">
        <v>51750</v>
      </c>
      <c r="L1413" s="35">
        <v>4657500</v>
      </c>
      <c r="M1413" s="104" t="s">
        <v>529</v>
      </c>
      <c r="O1413" s="54">
        <v>20240150</v>
      </c>
      <c r="P1413" t="s">
        <v>594</v>
      </c>
      <c r="IR1413" t="s">
        <v>506</v>
      </c>
    </row>
    <row r="1414" spans="2:252" hidden="1" x14ac:dyDescent="0.25">
      <c r="B1414" s="5">
        <v>45561</v>
      </c>
      <c r="C1414" t="s">
        <v>103</v>
      </c>
      <c r="D1414" t="s">
        <v>0</v>
      </c>
      <c r="E1414" t="s">
        <v>66</v>
      </c>
      <c r="F1414" s="4" t="s">
        <v>78</v>
      </c>
      <c r="G1414" t="s">
        <v>79</v>
      </c>
      <c r="H1414" s="4" t="s">
        <v>80</v>
      </c>
      <c r="I1414" s="4" t="s">
        <v>510</v>
      </c>
      <c r="J1414" s="8">
        <v>-2</v>
      </c>
      <c r="K1414" s="29">
        <v>51750</v>
      </c>
      <c r="L1414" s="35">
        <v>13455000</v>
      </c>
      <c r="M1414" s="104" t="s">
        <v>529</v>
      </c>
      <c r="O1414" s="54">
        <v>20240150</v>
      </c>
      <c r="P1414" t="s">
        <v>594</v>
      </c>
      <c r="IQ1414" t="s">
        <v>506</v>
      </c>
    </row>
    <row r="1415" spans="2:252" hidden="1" x14ac:dyDescent="0.25">
      <c r="B1415" s="5">
        <v>45561</v>
      </c>
      <c r="C1415" t="s">
        <v>103</v>
      </c>
      <c r="D1415" t="s">
        <v>0</v>
      </c>
      <c r="E1415" t="s">
        <v>66</v>
      </c>
      <c r="F1415" s="4" t="s">
        <v>86</v>
      </c>
      <c r="G1415" t="s">
        <v>87</v>
      </c>
      <c r="H1415" s="4" t="s">
        <v>50</v>
      </c>
      <c r="I1415" s="4" t="s">
        <v>524</v>
      </c>
      <c r="J1415" s="8">
        <v>-1</v>
      </c>
      <c r="K1415" s="29">
        <v>51750</v>
      </c>
      <c r="L1415" s="35">
        <v>2587500</v>
      </c>
      <c r="M1415" s="104" t="s">
        <v>529</v>
      </c>
      <c r="O1415" s="54">
        <v>20240150</v>
      </c>
      <c r="P1415" t="s">
        <v>594</v>
      </c>
    </row>
    <row r="1416" spans="2:252" hidden="1" x14ac:dyDescent="0.25">
      <c r="B1416" s="5">
        <v>45561</v>
      </c>
      <c r="C1416" t="s">
        <v>103</v>
      </c>
      <c r="D1416" t="s">
        <v>0</v>
      </c>
      <c r="E1416" t="s">
        <v>66</v>
      </c>
      <c r="F1416" s="4" t="s">
        <v>71</v>
      </c>
      <c r="G1416" t="s">
        <v>72</v>
      </c>
      <c r="H1416" s="4" t="s">
        <v>27</v>
      </c>
      <c r="I1416" s="4" t="s">
        <v>569</v>
      </c>
      <c r="J1416" s="8">
        <v>-2</v>
      </c>
      <c r="K1416" s="29">
        <v>51750</v>
      </c>
      <c r="L1416" s="35">
        <f>+J1416*K1416</f>
        <v>-103500</v>
      </c>
      <c r="M1416" s="104" t="s">
        <v>529</v>
      </c>
      <c r="O1416" s="54">
        <v>20240151</v>
      </c>
      <c r="P1416" t="s">
        <v>595</v>
      </c>
    </row>
    <row r="1417" spans="2:252" hidden="1" x14ac:dyDescent="0.25">
      <c r="B1417" s="5">
        <v>45561</v>
      </c>
      <c r="C1417" t="s">
        <v>103</v>
      </c>
      <c r="D1417" t="s">
        <v>0</v>
      </c>
      <c r="E1417" t="s">
        <v>66</v>
      </c>
      <c r="F1417" s="4" t="s">
        <v>75</v>
      </c>
      <c r="G1417" t="s">
        <v>76</v>
      </c>
      <c r="H1417" s="4" t="s">
        <v>37</v>
      </c>
      <c r="I1417" s="4" t="s">
        <v>513</v>
      </c>
      <c r="J1417" s="8">
        <v>-2</v>
      </c>
      <c r="K1417" s="29">
        <v>51750</v>
      </c>
      <c r="L1417" s="35">
        <v>4657500</v>
      </c>
      <c r="M1417" s="104" t="s">
        <v>529</v>
      </c>
      <c r="O1417" s="54">
        <v>20240151</v>
      </c>
      <c r="P1417" t="s">
        <v>595</v>
      </c>
      <c r="IR1417" t="s">
        <v>506</v>
      </c>
    </row>
    <row r="1418" spans="2:252" hidden="1" x14ac:dyDescent="0.25">
      <c r="B1418" s="5">
        <v>45561</v>
      </c>
      <c r="C1418" t="s">
        <v>121</v>
      </c>
      <c r="D1418" t="s">
        <v>0</v>
      </c>
      <c r="E1418" t="s">
        <v>66</v>
      </c>
      <c r="F1418" s="4" t="s">
        <v>139</v>
      </c>
      <c r="G1418" t="s">
        <v>140</v>
      </c>
      <c r="H1418" s="4" t="s">
        <v>141</v>
      </c>
      <c r="I1418" s="4" t="s">
        <v>380</v>
      </c>
      <c r="J1418" s="8">
        <v>1</v>
      </c>
      <c r="K1418" s="29">
        <v>51750</v>
      </c>
      <c r="L1418" s="17">
        <f>+J1418*K1418</f>
        <v>51750</v>
      </c>
      <c r="M1418" s="102" t="s">
        <v>529</v>
      </c>
      <c r="Q1418" t="s">
        <v>585</v>
      </c>
    </row>
    <row r="1419" spans="2:252" hidden="1" x14ac:dyDescent="0.25">
      <c r="B1419" s="5">
        <v>45561</v>
      </c>
      <c r="C1419" t="s">
        <v>103</v>
      </c>
      <c r="D1419" t="s">
        <v>0</v>
      </c>
      <c r="E1419" t="s">
        <v>66</v>
      </c>
      <c r="F1419" s="4" t="s">
        <v>78</v>
      </c>
      <c r="G1419" t="s">
        <v>79</v>
      </c>
      <c r="H1419" s="4" t="s">
        <v>80</v>
      </c>
      <c r="I1419" s="4" t="s">
        <v>510</v>
      </c>
      <c r="J1419" s="8">
        <v>-2</v>
      </c>
      <c r="K1419" s="29">
        <v>51750</v>
      </c>
      <c r="L1419" s="35">
        <v>13455000</v>
      </c>
      <c r="M1419" s="104" t="s">
        <v>529</v>
      </c>
      <c r="O1419" s="54">
        <v>20240150</v>
      </c>
      <c r="P1419" t="s">
        <v>594</v>
      </c>
      <c r="IQ1419" t="s">
        <v>506</v>
      </c>
    </row>
    <row r="1420" spans="2:252" hidden="1" x14ac:dyDescent="0.25">
      <c r="B1420" s="5">
        <v>45561</v>
      </c>
      <c r="C1420" t="s">
        <v>103</v>
      </c>
      <c r="D1420" t="s">
        <v>0</v>
      </c>
      <c r="E1420" t="s">
        <v>66</v>
      </c>
      <c r="F1420" s="4" t="s">
        <v>86</v>
      </c>
      <c r="G1420" t="s">
        <v>87</v>
      </c>
      <c r="H1420" s="4" t="s">
        <v>50</v>
      </c>
      <c r="I1420" s="4" t="s">
        <v>524</v>
      </c>
      <c r="J1420" s="8">
        <v>-1</v>
      </c>
      <c r="K1420" s="29">
        <v>51750</v>
      </c>
      <c r="L1420" s="35">
        <v>2587500</v>
      </c>
      <c r="M1420" s="104" t="s">
        <v>529</v>
      </c>
      <c r="O1420" s="54">
        <v>20240151</v>
      </c>
      <c r="P1420" t="s">
        <v>595</v>
      </c>
    </row>
    <row r="1421" spans="2:252" hidden="1" x14ac:dyDescent="0.25">
      <c r="B1421" s="5">
        <v>45561</v>
      </c>
      <c r="C1421" t="s">
        <v>103</v>
      </c>
      <c r="D1421" t="s">
        <v>4</v>
      </c>
      <c r="E1421" t="s">
        <v>66</v>
      </c>
      <c r="F1421" s="4" t="s">
        <v>274</v>
      </c>
      <c r="G1421" t="s">
        <v>273</v>
      </c>
      <c r="H1421" s="4" t="s">
        <v>271</v>
      </c>
      <c r="I1421" s="4" t="s">
        <v>138</v>
      </c>
      <c r="J1421" s="8">
        <v>-1</v>
      </c>
      <c r="K1421" s="29">
        <v>145000</v>
      </c>
      <c r="L1421" s="35">
        <v>-1305000</v>
      </c>
      <c r="M1421" s="104" t="s">
        <v>529</v>
      </c>
      <c r="O1421" s="54">
        <v>20240151</v>
      </c>
      <c r="P1421" t="s">
        <v>595</v>
      </c>
    </row>
    <row r="1422" spans="2:252" hidden="1" x14ac:dyDescent="0.25">
      <c r="B1422" s="5">
        <v>45561</v>
      </c>
      <c r="C1422" t="s">
        <v>103</v>
      </c>
      <c r="D1422" t="s">
        <v>4</v>
      </c>
      <c r="E1422" t="s">
        <v>66</v>
      </c>
      <c r="F1422" s="4" t="s">
        <v>276</v>
      </c>
      <c r="G1422" t="s">
        <v>275</v>
      </c>
      <c r="H1422" s="4" t="s">
        <v>148</v>
      </c>
      <c r="I1422" s="4">
        <v>50361</v>
      </c>
      <c r="J1422" s="8">
        <v>-1</v>
      </c>
      <c r="K1422" s="29">
        <v>83600</v>
      </c>
      <c r="L1422" s="35">
        <v>-167200</v>
      </c>
      <c r="M1422" s="104" t="s">
        <v>529</v>
      </c>
      <c r="O1422" s="54">
        <v>20240151</v>
      </c>
      <c r="P1422" t="s">
        <v>595</v>
      </c>
    </row>
    <row r="1423" spans="2:252" hidden="1" x14ac:dyDescent="0.25">
      <c r="B1423" s="5">
        <v>45561</v>
      </c>
      <c r="C1423" t="s">
        <v>103</v>
      </c>
      <c r="D1423" t="s">
        <v>4</v>
      </c>
      <c r="E1423" t="s">
        <v>66</v>
      </c>
      <c r="F1423" s="4" t="s">
        <v>96</v>
      </c>
      <c r="G1423" t="s">
        <v>95</v>
      </c>
      <c r="H1423" s="4" t="s">
        <v>106</v>
      </c>
      <c r="I1423" s="4">
        <v>52006</v>
      </c>
      <c r="J1423" s="8">
        <v>-1</v>
      </c>
      <c r="K1423" s="29">
        <v>647360</v>
      </c>
      <c r="L1423" s="35">
        <v>1942080</v>
      </c>
      <c r="M1423" s="104" t="s">
        <v>529</v>
      </c>
      <c r="O1423" s="54">
        <v>20240151</v>
      </c>
      <c r="P1423" t="s">
        <v>595</v>
      </c>
    </row>
    <row r="1424" spans="2:252" hidden="1" x14ac:dyDescent="0.25">
      <c r="B1424" s="5">
        <v>45561</v>
      </c>
      <c r="C1424" t="s">
        <v>103</v>
      </c>
      <c r="D1424" t="s">
        <v>4</v>
      </c>
      <c r="E1424" t="s">
        <v>66</v>
      </c>
      <c r="F1424" s="4" t="s">
        <v>102</v>
      </c>
      <c r="G1424" t="s">
        <v>101</v>
      </c>
      <c r="H1424" s="4" t="s">
        <v>107</v>
      </c>
      <c r="I1424" s="4" t="s">
        <v>138</v>
      </c>
      <c r="J1424" s="8">
        <v>-1</v>
      </c>
      <c r="K1424" s="29">
        <v>102340</v>
      </c>
      <c r="L1424" s="35">
        <v>307020</v>
      </c>
      <c r="M1424" s="104" t="s">
        <v>529</v>
      </c>
      <c r="O1424" s="54">
        <v>20240151</v>
      </c>
      <c r="P1424" t="s">
        <v>595</v>
      </c>
    </row>
    <row r="1425" spans="2:254" hidden="1" x14ac:dyDescent="0.25">
      <c r="B1425" s="5">
        <v>45561</v>
      </c>
      <c r="C1425" t="s">
        <v>103</v>
      </c>
      <c r="D1425" t="s">
        <v>0</v>
      </c>
      <c r="E1425" t="s">
        <v>66</v>
      </c>
      <c r="F1425" s="4" t="s">
        <v>71</v>
      </c>
      <c r="G1425" t="s">
        <v>72</v>
      </c>
      <c r="H1425" s="4" t="s">
        <v>27</v>
      </c>
      <c r="I1425" s="4" t="s">
        <v>569</v>
      </c>
      <c r="J1425" s="8">
        <v>-2</v>
      </c>
      <c r="K1425" s="29">
        <v>51750</v>
      </c>
      <c r="L1425" s="35">
        <f>+J1425*K1425</f>
        <v>-103500</v>
      </c>
      <c r="M1425" s="104" t="s">
        <v>529</v>
      </c>
      <c r="O1425" s="54">
        <v>20240151</v>
      </c>
      <c r="P1425" t="s">
        <v>595</v>
      </c>
    </row>
    <row r="1426" spans="2:254" hidden="1" x14ac:dyDescent="0.25">
      <c r="B1426" s="5">
        <v>45561</v>
      </c>
      <c r="C1426" t="s">
        <v>103</v>
      </c>
      <c r="D1426" t="s">
        <v>0</v>
      </c>
      <c r="E1426" t="s">
        <v>66</v>
      </c>
      <c r="F1426" s="4" t="s">
        <v>75</v>
      </c>
      <c r="G1426" t="s">
        <v>76</v>
      </c>
      <c r="H1426" s="4" t="s">
        <v>37</v>
      </c>
      <c r="I1426" s="4" t="s">
        <v>513</v>
      </c>
      <c r="J1426" s="8">
        <v>-2</v>
      </c>
      <c r="K1426" s="29">
        <v>51750</v>
      </c>
      <c r="L1426" s="35">
        <v>4657500</v>
      </c>
      <c r="M1426" s="104" t="s">
        <v>529</v>
      </c>
      <c r="O1426" s="54">
        <v>20240151</v>
      </c>
      <c r="P1426" t="s">
        <v>595</v>
      </c>
      <c r="IR1426" t="s">
        <v>506</v>
      </c>
    </row>
    <row r="1427" spans="2:254" hidden="1" x14ac:dyDescent="0.25">
      <c r="B1427" s="5">
        <v>45561</v>
      </c>
      <c r="C1427" t="s">
        <v>103</v>
      </c>
      <c r="D1427" t="s">
        <v>0</v>
      </c>
      <c r="E1427" t="s">
        <v>66</v>
      </c>
      <c r="F1427" s="4" t="s">
        <v>78</v>
      </c>
      <c r="G1427" t="s">
        <v>79</v>
      </c>
      <c r="H1427" s="4" t="s">
        <v>80</v>
      </c>
      <c r="I1427" s="4" t="s">
        <v>510</v>
      </c>
      <c r="J1427" s="8">
        <v>-2</v>
      </c>
      <c r="K1427" s="29">
        <v>51750</v>
      </c>
      <c r="L1427" s="35">
        <v>13455000</v>
      </c>
      <c r="M1427" s="104" t="s">
        <v>529</v>
      </c>
      <c r="O1427" s="54">
        <v>20240151</v>
      </c>
      <c r="P1427" t="s">
        <v>595</v>
      </c>
      <c r="IQ1427" t="s">
        <v>506</v>
      </c>
    </row>
    <row r="1428" spans="2:254" hidden="1" x14ac:dyDescent="0.25">
      <c r="B1428" s="5">
        <v>45561</v>
      </c>
      <c r="C1428" t="s">
        <v>103</v>
      </c>
      <c r="D1428" t="s">
        <v>0</v>
      </c>
      <c r="E1428" t="s">
        <v>66</v>
      </c>
      <c r="F1428" s="4" t="s">
        <v>86</v>
      </c>
      <c r="G1428" t="s">
        <v>87</v>
      </c>
      <c r="H1428" s="4" t="s">
        <v>50</v>
      </c>
      <c r="I1428" s="4" t="s">
        <v>524</v>
      </c>
      <c r="J1428" s="8">
        <v>-1</v>
      </c>
      <c r="K1428" s="29">
        <v>51750</v>
      </c>
      <c r="L1428" s="35">
        <v>2587500</v>
      </c>
      <c r="M1428" s="104" t="s">
        <v>529</v>
      </c>
      <c r="O1428" s="54">
        <v>20240151</v>
      </c>
      <c r="P1428" t="s">
        <v>595</v>
      </c>
    </row>
    <row r="1429" spans="2:254" hidden="1" x14ac:dyDescent="0.25">
      <c r="B1429" s="5">
        <v>45561</v>
      </c>
      <c r="C1429" t="s">
        <v>103</v>
      </c>
      <c r="D1429" t="s">
        <v>0</v>
      </c>
      <c r="E1429" t="s">
        <v>66</v>
      </c>
      <c r="F1429" s="4" t="s">
        <v>71</v>
      </c>
      <c r="G1429" t="s">
        <v>72</v>
      </c>
      <c r="H1429" s="4" t="s">
        <v>27</v>
      </c>
      <c r="I1429" s="4" t="s">
        <v>569</v>
      </c>
      <c r="J1429" s="8">
        <v>-2</v>
      </c>
      <c r="K1429" s="29">
        <v>51750</v>
      </c>
      <c r="L1429" s="35">
        <f>+J1429*K1429</f>
        <v>-103500</v>
      </c>
      <c r="M1429" s="104" t="s">
        <v>529</v>
      </c>
      <c r="O1429" s="54">
        <v>20240152</v>
      </c>
      <c r="P1429" t="s">
        <v>596</v>
      </c>
    </row>
    <row r="1430" spans="2:254" hidden="1" x14ac:dyDescent="0.25">
      <c r="B1430" s="5">
        <v>45561</v>
      </c>
      <c r="C1430" t="s">
        <v>103</v>
      </c>
      <c r="D1430" t="s">
        <v>0</v>
      </c>
      <c r="E1430" t="s">
        <v>66</v>
      </c>
      <c r="F1430" s="4" t="s">
        <v>139</v>
      </c>
      <c r="G1430" t="s">
        <v>140</v>
      </c>
      <c r="H1430" s="4" t="s">
        <v>141</v>
      </c>
      <c r="I1430" s="4" t="s">
        <v>518</v>
      </c>
      <c r="J1430" s="8">
        <v>-4</v>
      </c>
      <c r="K1430" s="29">
        <v>51750</v>
      </c>
      <c r="L1430" s="35">
        <v>2121750</v>
      </c>
      <c r="M1430" s="104" t="s">
        <v>529</v>
      </c>
      <c r="O1430" s="54">
        <v>20240150</v>
      </c>
      <c r="P1430" t="s">
        <v>594</v>
      </c>
      <c r="IT1430" t="s">
        <v>506</v>
      </c>
    </row>
    <row r="1431" spans="2:254" hidden="1" x14ac:dyDescent="0.25">
      <c r="B1431" s="5">
        <v>45561</v>
      </c>
      <c r="C1431" t="s">
        <v>103</v>
      </c>
      <c r="D1431" t="s">
        <v>4</v>
      </c>
      <c r="E1431" t="s">
        <v>66</v>
      </c>
      <c r="F1431" s="4" t="s">
        <v>96</v>
      </c>
      <c r="G1431" t="s">
        <v>95</v>
      </c>
      <c r="H1431" s="4" t="s">
        <v>106</v>
      </c>
      <c r="I1431" s="4">
        <v>52006</v>
      </c>
      <c r="J1431" s="8">
        <v>-1</v>
      </c>
      <c r="K1431" s="29">
        <v>647360</v>
      </c>
      <c r="L1431" s="35">
        <v>1942080</v>
      </c>
      <c r="M1431" s="104" t="s">
        <v>529</v>
      </c>
      <c r="O1431" s="54">
        <v>20240152</v>
      </c>
      <c r="P1431" t="s">
        <v>596</v>
      </c>
    </row>
    <row r="1432" spans="2:254" hidden="1" x14ac:dyDescent="0.25">
      <c r="B1432" s="5">
        <v>45561</v>
      </c>
      <c r="C1432" t="s">
        <v>103</v>
      </c>
      <c r="D1432" t="s">
        <v>4</v>
      </c>
      <c r="E1432" t="s">
        <v>66</v>
      </c>
      <c r="F1432" s="4" t="s">
        <v>102</v>
      </c>
      <c r="G1432" t="s">
        <v>101</v>
      </c>
      <c r="H1432" s="4" t="s">
        <v>107</v>
      </c>
      <c r="I1432" s="4" t="s">
        <v>138</v>
      </c>
      <c r="J1432" s="8">
        <v>-1</v>
      </c>
      <c r="K1432" s="29">
        <v>102340</v>
      </c>
      <c r="L1432" s="35">
        <v>307020</v>
      </c>
      <c r="M1432" s="104" t="s">
        <v>529</v>
      </c>
      <c r="O1432" s="54">
        <v>20240152</v>
      </c>
      <c r="P1432" t="s">
        <v>596</v>
      </c>
    </row>
    <row r="1433" spans="2:254" hidden="1" x14ac:dyDescent="0.25">
      <c r="B1433" s="5">
        <v>45561</v>
      </c>
      <c r="C1433" t="s">
        <v>103</v>
      </c>
      <c r="D1433" t="s">
        <v>0</v>
      </c>
      <c r="E1433" t="s">
        <v>66</v>
      </c>
      <c r="F1433" s="4" t="s">
        <v>78</v>
      </c>
      <c r="G1433" t="s">
        <v>79</v>
      </c>
      <c r="H1433" s="4" t="s">
        <v>80</v>
      </c>
      <c r="I1433" s="4" t="s">
        <v>510</v>
      </c>
      <c r="J1433" s="8">
        <v>-2</v>
      </c>
      <c r="K1433" s="29">
        <v>51750</v>
      </c>
      <c r="L1433" s="35">
        <v>13455000</v>
      </c>
      <c r="M1433" s="104" t="s">
        <v>529</v>
      </c>
      <c r="O1433" s="54">
        <v>20240151</v>
      </c>
      <c r="P1433" t="s">
        <v>595</v>
      </c>
      <c r="IQ1433" t="s">
        <v>506</v>
      </c>
    </row>
    <row r="1434" spans="2:254" hidden="1" x14ac:dyDescent="0.25">
      <c r="B1434" s="5">
        <v>45561</v>
      </c>
      <c r="C1434" t="s">
        <v>103</v>
      </c>
      <c r="D1434" t="s">
        <v>0</v>
      </c>
      <c r="E1434" t="s">
        <v>66</v>
      </c>
      <c r="F1434" s="4" t="s">
        <v>71</v>
      </c>
      <c r="G1434" t="s">
        <v>72</v>
      </c>
      <c r="H1434" s="4" t="s">
        <v>27</v>
      </c>
      <c r="I1434" s="4" t="s">
        <v>569</v>
      </c>
      <c r="J1434" s="8">
        <v>-2</v>
      </c>
      <c r="K1434" s="29">
        <v>51750</v>
      </c>
      <c r="L1434" s="35">
        <f>+J1434*K1434</f>
        <v>-103500</v>
      </c>
      <c r="M1434" s="104" t="s">
        <v>529</v>
      </c>
      <c r="O1434" s="54">
        <v>20240153</v>
      </c>
      <c r="P1434" t="s">
        <v>597</v>
      </c>
    </row>
    <row r="1435" spans="2:254" hidden="1" x14ac:dyDescent="0.25">
      <c r="B1435" s="5">
        <v>45561</v>
      </c>
      <c r="C1435" t="s">
        <v>103</v>
      </c>
      <c r="D1435" t="s">
        <v>0</v>
      </c>
      <c r="E1435" t="s">
        <v>66</v>
      </c>
      <c r="F1435" s="4" t="s">
        <v>139</v>
      </c>
      <c r="G1435" t="s">
        <v>140</v>
      </c>
      <c r="H1435" s="4" t="s">
        <v>141</v>
      </c>
      <c r="I1435" s="4" t="s">
        <v>518</v>
      </c>
      <c r="J1435" s="8">
        <v>-4</v>
      </c>
      <c r="K1435" s="29">
        <v>51750</v>
      </c>
      <c r="L1435" s="35">
        <v>2121750</v>
      </c>
      <c r="M1435" s="104" t="s">
        <v>529</v>
      </c>
      <c r="O1435" s="54">
        <v>20240151</v>
      </c>
      <c r="P1435" t="s">
        <v>595</v>
      </c>
      <c r="IT1435" t="s">
        <v>506</v>
      </c>
    </row>
    <row r="1436" spans="2:254" hidden="1" x14ac:dyDescent="0.25">
      <c r="B1436" s="5">
        <v>45561</v>
      </c>
      <c r="C1436" t="s">
        <v>103</v>
      </c>
      <c r="D1436" t="s">
        <v>0</v>
      </c>
      <c r="E1436" t="s">
        <v>66</v>
      </c>
      <c r="F1436" s="4" t="s">
        <v>78</v>
      </c>
      <c r="G1436" t="s">
        <v>79</v>
      </c>
      <c r="H1436" s="4" t="s">
        <v>80</v>
      </c>
      <c r="I1436" s="4" t="s">
        <v>510</v>
      </c>
      <c r="J1436" s="8">
        <v>-2</v>
      </c>
      <c r="K1436" s="29">
        <v>51750</v>
      </c>
      <c r="L1436" s="35">
        <v>13455000</v>
      </c>
      <c r="M1436" s="104" t="s">
        <v>529</v>
      </c>
      <c r="O1436" s="54">
        <v>20240152</v>
      </c>
      <c r="P1436" t="s">
        <v>596</v>
      </c>
      <c r="IQ1436" t="s">
        <v>506</v>
      </c>
    </row>
    <row r="1437" spans="2:254" hidden="1" x14ac:dyDescent="0.25">
      <c r="B1437" s="5">
        <v>45561</v>
      </c>
      <c r="C1437" t="s">
        <v>103</v>
      </c>
      <c r="D1437" t="s">
        <v>4</v>
      </c>
      <c r="E1437" t="s">
        <v>66</v>
      </c>
      <c r="F1437" s="4" t="s">
        <v>96</v>
      </c>
      <c r="G1437" t="s">
        <v>95</v>
      </c>
      <c r="H1437" s="4" t="s">
        <v>106</v>
      </c>
      <c r="I1437" s="4">
        <v>52006</v>
      </c>
      <c r="J1437" s="8">
        <v>-1</v>
      </c>
      <c r="K1437" s="29">
        <v>647360</v>
      </c>
      <c r="L1437" s="35">
        <v>1942080</v>
      </c>
      <c r="M1437" s="104" t="s">
        <v>529</v>
      </c>
      <c r="O1437" s="54">
        <v>20240153</v>
      </c>
      <c r="P1437" t="s">
        <v>597</v>
      </c>
    </row>
    <row r="1438" spans="2:254" hidden="1" x14ac:dyDescent="0.25">
      <c r="B1438" s="5">
        <v>45561</v>
      </c>
      <c r="C1438" t="s">
        <v>103</v>
      </c>
      <c r="D1438" t="s">
        <v>4</v>
      </c>
      <c r="E1438" t="s">
        <v>66</v>
      </c>
      <c r="F1438" s="4" t="s">
        <v>102</v>
      </c>
      <c r="G1438" t="s">
        <v>101</v>
      </c>
      <c r="H1438" s="4" t="s">
        <v>107</v>
      </c>
      <c r="I1438" s="4" t="s">
        <v>138</v>
      </c>
      <c r="J1438" s="8">
        <v>-1</v>
      </c>
      <c r="K1438" s="29">
        <v>102340</v>
      </c>
      <c r="L1438" s="35">
        <v>307020</v>
      </c>
      <c r="M1438" s="104" t="s">
        <v>529</v>
      </c>
      <c r="O1438" s="54">
        <v>20240153</v>
      </c>
      <c r="P1438" t="s">
        <v>597</v>
      </c>
    </row>
    <row r="1439" spans="2:254" hidden="1" x14ac:dyDescent="0.25">
      <c r="B1439" s="5">
        <v>45561</v>
      </c>
      <c r="C1439" t="s">
        <v>103</v>
      </c>
      <c r="D1439" t="s">
        <v>0</v>
      </c>
      <c r="E1439" t="s">
        <v>66</v>
      </c>
      <c r="F1439" s="4" t="s">
        <v>78</v>
      </c>
      <c r="G1439" t="s">
        <v>79</v>
      </c>
      <c r="H1439" s="4" t="s">
        <v>80</v>
      </c>
      <c r="I1439" s="4" t="s">
        <v>510</v>
      </c>
      <c r="J1439" s="8">
        <v>-4</v>
      </c>
      <c r="K1439" s="29">
        <v>51750</v>
      </c>
      <c r="L1439" s="35">
        <v>13455000</v>
      </c>
      <c r="M1439" s="104" t="s">
        <v>529</v>
      </c>
      <c r="O1439" s="54">
        <v>20240153</v>
      </c>
      <c r="P1439" t="s">
        <v>597</v>
      </c>
      <c r="IQ1439" t="s">
        <v>506</v>
      </c>
    </row>
    <row r="1440" spans="2:254" hidden="1" x14ac:dyDescent="0.25">
      <c r="B1440" s="5">
        <v>45561</v>
      </c>
      <c r="C1440" t="s">
        <v>103</v>
      </c>
      <c r="D1440" t="s">
        <v>0</v>
      </c>
      <c r="E1440" t="s">
        <v>14</v>
      </c>
      <c r="F1440" s="4" t="s">
        <v>25</v>
      </c>
      <c r="G1440" t="s">
        <v>26</v>
      </c>
      <c r="H1440" s="4" t="s">
        <v>27</v>
      </c>
      <c r="I1440" s="4" t="s">
        <v>562</v>
      </c>
      <c r="J1440" s="8">
        <v>-2</v>
      </c>
      <c r="K1440" s="79">
        <v>14.569553805774278</v>
      </c>
      <c r="L1440" s="35">
        <f>+J1440*K1440</f>
        <v>-29.139107611548557</v>
      </c>
      <c r="M1440" s="104" t="s">
        <v>527</v>
      </c>
      <c r="O1440" s="54">
        <v>20240154</v>
      </c>
      <c r="P1440" t="s">
        <v>586</v>
      </c>
    </row>
    <row r="1441" spans="2:276" hidden="1" x14ac:dyDescent="0.25">
      <c r="B1441" s="5">
        <v>45561</v>
      </c>
      <c r="C1441" t="s">
        <v>103</v>
      </c>
      <c r="D1441" t="s">
        <v>0</v>
      </c>
      <c r="E1441" t="s">
        <v>66</v>
      </c>
      <c r="F1441" s="4" t="s">
        <v>139</v>
      </c>
      <c r="G1441" t="s">
        <v>140</v>
      </c>
      <c r="H1441" s="4" t="s">
        <v>141</v>
      </c>
      <c r="I1441" s="4" t="s">
        <v>518</v>
      </c>
      <c r="J1441" s="8">
        <v>-2</v>
      </c>
      <c r="K1441" s="29">
        <v>51750</v>
      </c>
      <c r="L1441" s="35">
        <v>2121750</v>
      </c>
      <c r="M1441" s="104" t="s">
        <v>529</v>
      </c>
      <c r="O1441" s="54">
        <v>20240152</v>
      </c>
      <c r="P1441" t="s">
        <v>596</v>
      </c>
      <c r="IT1441" t="s">
        <v>506</v>
      </c>
    </row>
    <row r="1442" spans="2:276" hidden="1" x14ac:dyDescent="0.25">
      <c r="B1442" s="5">
        <v>45561</v>
      </c>
      <c r="C1442" t="s">
        <v>103</v>
      </c>
      <c r="D1442" t="s">
        <v>0</v>
      </c>
      <c r="E1442" t="s">
        <v>14</v>
      </c>
      <c r="F1442" s="4" t="s">
        <v>54</v>
      </c>
      <c r="G1442" t="s">
        <v>55</v>
      </c>
      <c r="H1442" s="4" t="s">
        <v>56</v>
      </c>
      <c r="I1442" s="4" t="s">
        <v>566</v>
      </c>
      <c r="J1442" s="8">
        <v>-2</v>
      </c>
      <c r="K1442" s="79">
        <v>18.73228346456693</v>
      </c>
      <c r="L1442" s="35">
        <f>+J1442*K1442</f>
        <v>-37.464566929133859</v>
      </c>
      <c r="M1442" s="104" t="s">
        <v>527</v>
      </c>
      <c r="O1442" s="54">
        <v>20240154</v>
      </c>
      <c r="P1442" t="s">
        <v>586</v>
      </c>
      <c r="JP1442" t="s">
        <v>506</v>
      </c>
    </row>
    <row r="1443" spans="2:276" hidden="1" x14ac:dyDescent="0.25">
      <c r="B1443" s="5">
        <v>45561</v>
      </c>
      <c r="C1443" t="s">
        <v>103</v>
      </c>
      <c r="D1443" t="s">
        <v>4</v>
      </c>
      <c r="E1443" t="s">
        <v>14</v>
      </c>
      <c r="F1443" s="4">
        <v>3308050</v>
      </c>
      <c r="G1443" t="s">
        <v>137</v>
      </c>
      <c r="H1443" s="4" t="s">
        <v>137</v>
      </c>
      <c r="I1443" s="4" t="s">
        <v>138</v>
      </c>
      <c r="J1443" s="8">
        <v>-1</v>
      </c>
      <c r="K1443" s="79">
        <v>104.06824146981627</v>
      </c>
      <c r="L1443" s="35">
        <f>+J1443*K1443</f>
        <v>-104.06824146981627</v>
      </c>
      <c r="M1443" s="104" t="s">
        <v>527</v>
      </c>
      <c r="O1443" s="54">
        <v>20240154</v>
      </c>
      <c r="P1443" s="104" t="s">
        <v>586</v>
      </c>
    </row>
    <row r="1444" spans="2:276" hidden="1" x14ac:dyDescent="0.25">
      <c r="B1444" s="5">
        <v>45561</v>
      </c>
      <c r="C1444" t="s">
        <v>103</v>
      </c>
      <c r="D1444" t="s">
        <v>4</v>
      </c>
      <c r="E1444" t="s">
        <v>14</v>
      </c>
      <c r="F1444" s="4">
        <v>3318235</v>
      </c>
      <c r="G1444" t="s">
        <v>209</v>
      </c>
      <c r="H1444" s="4" t="s">
        <v>107</v>
      </c>
      <c r="I1444" s="4" t="s">
        <v>138</v>
      </c>
      <c r="J1444" s="8">
        <v>-1</v>
      </c>
      <c r="K1444" s="79">
        <v>31.220472440944881</v>
      </c>
      <c r="L1444" s="35">
        <f>+J1444*K1444</f>
        <v>-31.220472440944881</v>
      </c>
      <c r="M1444" s="104" t="s">
        <v>527</v>
      </c>
      <c r="O1444" s="54">
        <v>20240154</v>
      </c>
      <c r="P1444" t="s">
        <v>586</v>
      </c>
    </row>
    <row r="1445" spans="2:276" hidden="1" x14ac:dyDescent="0.25">
      <c r="B1445" s="5">
        <v>45561</v>
      </c>
      <c r="C1445" t="s">
        <v>103</v>
      </c>
      <c r="D1445" t="s">
        <v>0</v>
      </c>
      <c r="E1445" t="s">
        <v>66</v>
      </c>
      <c r="F1445" s="4" t="s">
        <v>71</v>
      </c>
      <c r="G1445" t="s">
        <v>72</v>
      </c>
      <c r="H1445" s="4" t="s">
        <v>27</v>
      </c>
      <c r="I1445" s="4" t="s">
        <v>569</v>
      </c>
      <c r="J1445" s="8">
        <v>-2</v>
      </c>
      <c r="K1445" s="29">
        <v>51750</v>
      </c>
      <c r="L1445" s="35">
        <f>+J1445*K1445</f>
        <v>-103500</v>
      </c>
      <c r="M1445" s="104" t="s">
        <v>529</v>
      </c>
      <c r="O1445" s="54">
        <v>20240155</v>
      </c>
      <c r="P1445" t="s">
        <v>593</v>
      </c>
    </row>
    <row r="1446" spans="2:276" hidden="1" x14ac:dyDescent="0.25">
      <c r="B1446" s="5">
        <v>45561</v>
      </c>
      <c r="C1446" t="s">
        <v>103</v>
      </c>
      <c r="D1446" t="s">
        <v>0</v>
      </c>
      <c r="E1446" t="s">
        <v>66</v>
      </c>
      <c r="F1446" s="4" t="s">
        <v>75</v>
      </c>
      <c r="G1446" t="s">
        <v>76</v>
      </c>
      <c r="H1446" s="4" t="s">
        <v>37</v>
      </c>
      <c r="I1446" s="4" t="s">
        <v>513</v>
      </c>
      <c r="J1446" s="8">
        <v>-2</v>
      </c>
      <c r="K1446" s="29">
        <v>51750</v>
      </c>
      <c r="L1446" s="35">
        <v>4657500</v>
      </c>
      <c r="M1446" s="104" t="s">
        <v>529</v>
      </c>
      <c r="O1446" s="54">
        <v>20240155</v>
      </c>
      <c r="P1446" t="s">
        <v>593</v>
      </c>
      <c r="IR1446" t="s">
        <v>506</v>
      </c>
    </row>
    <row r="1447" spans="2:276" hidden="1" x14ac:dyDescent="0.25">
      <c r="B1447" s="5">
        <v>45561</v>
      </c>
      <c r="C1447" t="s">
        <v>103</v>
      </c>
      <c r="D1447" t="s">
        <v>0</v>
      </c>
      <c r="E1447" t="s">
        <v>66</v>
      </c>
      <c r="F1447" s="4" t="s">
        <v>139</v>
      </c>
      <c r="G1447" t="s">
        <v>140</v>
      </c>
      <c r="H1447" s="4" t="s">
        <v>141</v>
      </c>
      <c r="I1447" s="4" t="s">
        <v>518</v>
      </c>
      <c r="J1447" s="8">
        <v>-2</v>
      </c>
      <c r="K1447" s="29">
        <v>51750</v>
      </c>
      <c r="L1447" s="35">
        <v>2121750</v>
      </c>
      <c r="M1447" s="104" t="s">
        <v>529</v>
      </c>
      <c r="O1447" s="54">
        <v>20240153</v>
      </c>
      <c r="P1447" t="s">
        <v>597</v>
      </c>
      <c r="IT1447" t="s">
        <v>506</v>
      </c>
    </row>
    <row r="1448" spans="2:276" hidden="1" x14ac:dyDescent="0.25">
      <c r="B1448" s="5">
        <v>45561</v>
      </c>
      <c r="C1448" t="s">
        <v>103</v>
      </c>
      <c r="D1448" t="s">
        <v>0</v>
      </c>
      <c r="E1448" t="s">
        <v>66</v>
      </c>
      <c r="F1448" s="4" t="s">
        <v>78</v>
      </c>
      <c r="G1448" t="s">
        <v>79</v>
      </c>
      <c r="H1448" s="4" t="s">
        <v>80</v>
      </c>
      <c r="I1448" s="4" t="s">
        <v>510</v>
      </c>
      <c r="J1448" s="8">
        <v>-2</v>
      </c>
      <c r="K1448" s="29">
        <v>51750</v>
      </c>
      <c r="L1448" s="35">
        <v>13455000</v>
      </c>
      <c r="M1448" s="104" t="s">
        <v>529</v>
      </c>
      <c r="O1448" s="54">
        <v>20240153</v>
      </c>
      <c r="P1448" t="s">
        <v>597</v>
      </c>
      <c r="IQ1448" t="s">
        <v>506</v>
      </c>
    </row>
    <row r="1449" spans="2:276" x14ac:dyDescent="0.25">
      <c r="B1449" s="5">
        <v>45560</v>
      </c>
      <c r="C1449" t="s">
        <v>103</v>
      </c>
      <c r="D1449" t="s">
        <v>0</v>
      </c>
      <c r="E1449" t="s">
        <v>66</v>
      </c>
      <c r="F1449" s="4" t="s">
        <v>82</v>
      </c>
      <c r="G1449" t="s">
        <v>83</v>
      </c>
      <c r="H1449" s="4" t="s">
        <v>84</v>
      </c>
      <c r="I1449" s="4" t="s">
        <v>299</v>
      </c>
      <c r="J1449" s="8">
        <v>-4</v>
      </c>
      <c r="K1449" s="29">
        <v>51750</v>
      </c>
      <c r="L1449" s="35">
        <v>2587500</v>
      </c>
      <c r="M1449" s="104" t="s">
        <v>529</v>
      </c>
      <c r="O1449" s="54">
        <v>20240155</v>
      </c>
      <c r="P1449" t="s">
        <v>593</v>
      </c>
    </row>
    <row r="1450" spans="2:276" hidden="1" x14ac:dyDescent="0.25">
      <c r="B1450" s="5">
        <v>45561</v>
      </c>
      <c r="C1450" t="s">
        <v>103</v>
      </c>
      <c r="D1450" t="s">
        <v>0</v>
      </c>
      <c r="E1450" t="s">
        <v>66</v>
      </c>
      <c r="F1450" s="4" t="s">
        <v>86</v>
      </c>
      <c r="G1450" t="s">
        <v>87</v>
      </c>
      <c r="H1450" s="4" t="s">
        <v>50</v>
      </c>
      <c r="I1450" s="4" t="s">
        <v>524</v>
      </c>
      <c r="J1450" s="8">
        <v>-4</v>
      </c>
      <c r="K1450" s="29">
        <v>51750</v>
      </c>
      <c r="L1450" s="35">
        <v>2587500</v>
      </c>
      <c r="M1450" s="104" t="s">
        <v>529</v>
      </c>
      <c r="O1450" s="54">
        <v>20240155</v>
      </c>
      <c r="P1450" t="s">
        <v>593</v>
      </c>
    </row>
    <row r="1451" spans="2:276" hidden="1" x14ac:dyDescent="0.25">
      <c r="B1451" s="5">
        <v>45561</v>
      </c>
      <c r="C1451" t="s">
        <v>103</v>
      </c>
      <c r="D1451" t="s">
        <v>0</v>
      </c>
      <c r="E1451" t="s">
        <v>66</v>
      </c>
      <c r="F1451" s="4" t="s">
        <v>91</v>
      </c>
      <c r="G1451" t="s">
        <v>92</v>
      </c>
      <c r="H1451" s="4" t="s">
        <v>93</v>
      </c>
      <c r="I1451" s="4" t="s">
        <v>183</v>
      </c>
      <c r="J1451" s="8">
        <v>-2</v>
      </c>
      <c r="K1451" s="29">
        <v>51750</v>
      </c>
      <c r="L1451" s="35">
        <v>2587500</v>
      </c>
      <c r="M1451" s="104" t="s">
        <v>529</v>
      </c>
      <c r="O1451" s="54">
        <v>20240155</v>
      </c>
      <c r="P1451" t="s">
        <v>593</v>
      </c>
    </row>
    <row r="1452" spans="2:276" hidden="1" x14ac:dyDescent="0.25">
      <c r="B1452" s="5">
        <v>45561</v>
      </c>
      <c r="C1452" t="s">
        <v>103</v>
      </c>
      <c r="D1452" t="s">
        <v>0</v>
      </c>
      <c r="E1452" t="s">
        <v>66</v>
      </c>
      <c r="F1452" s="4" t="s">
        <v>78</v>
      </c>
      <c r="G1452" t="s">
        <v>79</v>
      </c>
      <c r="H1452" s="4" t="s">
        <v>80</v>
      </c>
      <c r="I1452" s="4" t="s">
        <v>510</v>
      </c>
      <c r="J1452" s="8">
        <v>-4</v>
      </c>
      <c r="K1452" s="29">
        <v>51750</v>
      </c>
      <c r="L1452" s="35">
        <v>13455000</v>
      </c>
      <c r="M1452" s="104" t="s">
        <v>529</v>
      </c>
      <c r="O1452" s="54">
        <v>20240155</v>
      </c>
      <c r="P1452" t="s">
        <v>593</v>
      </c>
      <c r="IQ1452" t="s">
        <v>506</v>
      </c>
    </row>
    <row r="1453" spans="2:276" hidden="1" x14ac:dyDescent="0.25">
      <c r="B1453" s="5">
        <v>45561</v>
      </c>
      <c r="C1453" t="s">
        <v>103</v>
      </c>
      <c r="D1453" t="s">
        <v>0</v>
      </c>
      <c r="E1453" t="s">
        <v>66</v>
      </c>
      <c r="F1453" s="4" t="s">
        <v>71</v>
      </c>
      <c r="G1453" t="s">
        <v>72</v>
      </c>
      <c r="H1453" s="4" t="s">
        <v>27</v>
      </c>
      <c r="I1453" s="4" t="s">
        <v>569</v>
      </c>
      <c r="J1453" s="8">
        <v>-7</v>
      </c>
      <c r="K1453" s="29">
        <v>51750</v>
      </c>
      <c r="L1453" s="35">
        <f>+J1453*K1453</f>
        <v>-362250</v>
      </c>
      <c r="M1453" s="104" t="s">
        <v>529</v>
      </c>
      <c r="O1453" s="54">
        <v>20240156</v>
      </c>
      <c r="P1453" t="s">
        <v>598</v>
      </c>
    </row>
    <row r="1454" spans="2:276" hidden="1" x14ac:dyDescent="0.25">
      <c r="B1454" s="5">
        <v>45561</v>
      </c>
      <c r="C1454" t="s">
        <v>103</v>
      </c>
      <c r="D1454" t="s">
        <v>0</v>
      </c>
      <c r="E1454" t="s">
        <v>66</v>
      </c>
      <c r="F1454" s="4" t="s">
        <v>75</v>
      </c>
      <c r="G1454" t="s">
        <v>76</v>
      </c>
      <c r="H1454" s="4" t="s">
        <v>37</v>
      </c>
      <c r="I1454" s="4" t="s">
        <v>513</v>
      </c>
      <c r="J1454" s="8">
        <v>-7</v>
      </c>
      <c r="K1454" s="29">
        <v>51750</v>
      </c>
      <c r="L1454" s="35">
        <v>4657500</v>
      </c>
      <c r="M1454" s="104" t="s">
        <v>529</v>
      </c>
      <c r="O1454" s="54">
        <v>20240156</v>
      </c>
      <c r="P1454" t="s">
        <v>598</v>
      </c>
      <c r="IR1454" t="s">
        <v>506</v>
      </c>
    </row>
    <row r="1455" spans="2:276" hidden="1" x14ac:dyDescent="0.25">
      <c r="B1455" s="5">
        <v>45561</v>
      </c>
      <c r="C1455" t="s">
        <v>103</v>
      </c>
      <c r="D1455" t="s">
        <v>0</v>
      </c>
      <c r="E1455" t="s">
        <v>14</v>
      </c>
      <c r="F1455" s="4" t="s">
        <v>39</v>
      </c>
      <c r="G1455" t="s">
        <v>40</v>
      </c>
      <c r="H1455" s="4" t="s">
        <v>41</v>
      </c>
      <c r="I1455" s="4" t="s">
        <v>485</v>
      </c>
      <c r="J1455" s="8">
        <v>-4</v>
      </c>
      <c r="K1455" s="85">
        <v>14.5833333333333</v>
      </c>
      <c r="L1455" s="35">
        <f>+J1455*K1455</f>
        <v>-58.333333333333201</v>
      </c>
      <c r="M1455" s="104" t="s">
        <v>527</v>
      </c>
      <c r="O1455" s="54">
        <v>20240154</v>
      </c>
      <c r="P1455" t="s">
        <v>586</v>
      </c>
    </row>
    <row r="1456" spans="2:276" hidden="1" x14ac:dyDescent="0.25">
      <c r="B1456" s="5">
        <v>45561</v>
      </c>
      <c r="C1456" t="s">
        <v>103</v>
      </c>
      <c r="D1456" t="s">
        <v>4</v>
      </c>
      <c r="E1456" t="s">
        <v>66</v>
      </c>
      <c r="F1456" s="4" t="s">
        <v>102</v>
      </c>
      <c r="G1456" t="s">
        <v>101</v>
      </c>
      <c r="H1456" s="4" t="s">
        <v>107</v>
      </c>
      <c r="I1456" s="4" t="s">
        <v>138</v>
      </c>
      <c r="J1456" s="8">
        <v>-1</v>
      </c>
      <c r="K1456" s="29">
        <v>102340</v>
      </c>
      <c r="L1456" s="35">
        <v>307020</v>
      </c>
      <c r="M1456" s="104" t="s">
        <v>529</v>
      </c>
      <c r="O1456" s="54">
        <v>20240156</v>
      </c>
      <c r="P1456" t="s">
        <v>598</v>
      </c>
    </row>
    <row r="1457" spans="1:814" hidden="1" x14ac:dyDescent="0.25">
      <c r="B1457" s="5">
        <v>45561</v>
      </c>
      <c r="C1457" t="s">
        <v>103</v>
      </c>
      <c r="D1457" t="s">
        <v>0</v>
      </c>
      <c r="E1457" t="s">
        <v>14</v>
      </c>
      <c r="F1457" s="4" t="s">
        <v>42</v>
      </c>
      <c r="G1457" t="s">
        <v>43</v>
      </c>
      <c r="H1457" s="4" t="s">
        <v>44</v>
      </c>
      <c r="I1457" s="4" t="s">
        <v>565</v>
      </c>
      <c r="J1457" s="8">
        <v>-5</v>
      </c>
      <c r="K1457" s="79">
        <v>14.569553805774278</v>
      </c>
      <c r="L1457" s="35">
        <f>+J1457*K1457</f>
        <v>-72.847769028871397</v>
      </c>
      <c r="M1457" s="104" t="s">
        <v>527</v>
      </c>
      <c r="O1457" s="54">
        <v>20240156</v>
      </c>
      <c r="P1457" t="s">
        <v>598</v>
      </c>
    </row>
    <row r="1458" spans="1:814" hidden="1" x14ac:dyDescent="0.25">
      <c r="B1458" s="5">
        <v>45562</v>
      </c>
      <c r="C1458" t="s">
        <v>103</v>
      </c>
      <c r="D1458" t="s">
        <v>0</v>
      </c>
      <c r="E1458" t="s">
        <v>66</v>
      </c>
      <c r="F1458" s="4" t="s">
        <v>86</v>
      </c>
      <c r="G1458" t="s">
        <v>87</v>
      </c>
      <c r="H1458" s="4" t="s">
        <v>50</v>
      </c>
      <c r="I1458" s="4" t="s">
        <v>524</v>
      </c>
      <c r="J1458" s="8">
        <v>-2</v>
      </c>
      <c r="K1458" s="29">
        <v>51750</v>
      </c>
      <c r="L1458" s="35">
        <v>2587500</v>
      </c>
      <c r="M1458" s="104" t="s">
        <v>529</v>
      </c>
      <c r="O1458" s="54">
        <v>20240158</v>
      </c>
      <c r="P1458" t="s">
        <v>596</v>
      </c>
    </row>
    <row r="1459" spans="1:814" hidden="1" x14ac:dyDescent="0.25">
      <c r="B1459" s="5">
        <v>45562</v>
      </c>
      <c r="C1459" t="s">
        <v>103</v>
      </c>
      <c r="D1459" t="s">
        <v>0</v>
      </c>
      <c r="E1459" t="s">
        <v>66</v>
      </c>
      <c r="F1459" s="4" t="s">
        <v>86</v>
      </c>
      <c r="G1459" t="s">
        <v>87</v>
      </c>
      <c r="H1459" s="4" t="s">
        <v>50</v>
      </c>
      <c r="I1459" s="4" t="s">
        <v>524</v>
      </c>
      <c r="J1459" s="8">
        <v>-2</v>
      </c>
      <c r="K1459" s="29">
        <v>51750</v>
      </c>
      <c r="L1459" s="35">
        <v>2587500</v>
      </c>
      <c r="M1459" s="104" t="s">
        <v>529</v>
      </c>
      <c r="O1459" s="54">
        <v>20240159</v>
      </c>
      <c r="P1459" t="s">
        <v>597</v>
      </c>
    </row>
    <row r="1460" spans="1:814" hidden="1" x14ac:dyDescent="0.25">
      <c r="B1460" s="5">
        <v>45561</v>
      </c>
      <c r="C1460" t="s">
        <v>103</v>
      </c>
      <c r="D1460" t="s">
        <v>0</v>
      </c>
      <c r="E1460" t="s">
        <v>66</v>
      </c>
      <c r="F1460" s="4" t="s">
        <v>139</v>
      </c>
      <c r="G1460" t="s">
        <v>140</v>
      </c>
      <c r="H1460" s="4" t="s">
        <v>141</v>
      </c>
      <c r="I1460" s="4" t="s">
        <v>518</v>
      </c>
      <c r="J1460" s="8">
        <v>-6</v>
      </c>
      <c r="K1460" s="29">
        <v>51750</v>
      </c>
      <c r="L1460" s="35">
        <v>2121750</v>
      </c>
      <c r="M1460" s="104" t="s">
        <v>529</v>
      </c>
      <c r="O1460" s="54">
        <v>20240155</v>
      </c>
      <c r="P1460" t="s">
        <v>593</v>
      </c>
      <c r="IT1460" t="s">
        <v>506</v>
      </c>
    </row>
    <row r="1461" spans="1:814" hidden="1" x14ac:dyDescent="0.25">
      <c r="B1461" s="5">
        <v>45562</v>
      </c>
      <c r="C1461" t="s">
        <v>121</v>
      </c>
      <c r="D1461" t="s">
        <v>4</v>
      </c>
      <c r="E1461" t="s">
        <v>66</v>
      </c>
      <c r="F1461" s="4" t="s">
        <v>276</v>
      </c>
      <c r="G1461" t="s">
        <v>275</v>
      </c>
      <c r="H1461" s="4" t="s">
        <v>148</v>
      </c>
      <c r="I1461" s="4">
        <v>50361</v>
      </c>
      <c r="J1461" s="8">
        <v>2</v>
      </c>
      <c r="K1461" s="29">
        <v>83600</v>
      </c>
      <c r="L1461" s="17">
        <v>-167200</v>
      </c>
      <c r="M1461" s="102" t="s">
        <v>529</v>
      </c>
      <c r="Q1461" t="s">
        <v>624</v>
      </c>
    </row>
    <row r="1462" spans="1:814" hidden="1" x14ac:dyDescent="0.25">
      <c r="B1462" s="5">
        <v>45562</v>
      </c>
      <c r="C1462" t="s">
        <v>120</v>
      </c>
      <c r="D1462" t="s">
        <v>4</v>
      </c>
      <c r="E1462" t="s">
        <v>66</v>
      </c>
      <c r="F1462" s="4" t="s">
        <v>274</v>
      </c>
      <c r="G1462" t="s">
        <v>273</v>
      </c>
      <c r="H1462" s="4" t="s">
        <v>271</v>
      </c>
      <c r="I1462" s="4" t="s">
        <v>138</v>
      </c>
      <c r="J1462" s="8">
        <f>2</f>
        <v>2</v>
      </c>
      <c r="K1462" s="29">
        <v>145000</v>
      </c>
      <c r="L1462" s="17">
        <v>-1305000</v>
      </c>
      <c r="M1462" s="102" t="s">
        <v>529</v>
      </c>
      <c r="Q1462" t="s">
        <v>624</v>
      </c>
    </row>
    <row r="1463" spans="1:814" hidden="1" x14ac:dyDescent="0.25">
      <c r="B1463" s="5">
        <v>45562</v>
      </c>
      <c r="C1463" t="s">
        <v>103</v>
      </c>
      <c r="D1463" t="s">
        <v>0</v>
      </c>
      <c r="E1463" t="s">
        <v>66</v>
      </c>
      <c r="F1463" s="4" t="s">
        <v>75</v>
      </c>
      <c r="G1463" t="s">
        <v>76</v>
      </c>
      <c r="H1463" s="4" t="s">
        <v>37</v>
      </c>
      <c r="I1463" s="4" t="s">
        <v>513</v>
      </c>
      <c r="J1463" s="8">
        <v>-10</v>
      </c>
      <c r="K1463" s="29">
        <v>51750</v>
      </c>
      <c r="L1463" s="17">
        <v>4657500</v>
      </c>
      <c r="M1463" s="102" t="s">
        <v>529</v>
      </c>
      <c r="O1463" s="54">
        <v>20240160</v>
      </c>
      <c r="P1463" t="s">
        <v>575</v>
      </c>
      <c r="IR1463" t="s">
        <v>506</v>
      </c>
    </row>
    <row r="1464" spans="1:814" hidden="1" x14ac:dyDescent="0.25">
      <c r="B1464" s="5">
        <v>45561</v>
      </c>
      <c r="C1464" t="s">
        <v>103</v>
      </c>
      <c r="D1464" t="s">
        <v>0</v>
      </c>
      <c r="E1464" t="s">
        <v>66</v>
      </c>
      <c r="F1464" s="4" t="s">
        <v>139</v>
      </c>
      <c r="G1464" t="s">
        <v>140</v>
      </c>
      <c r="H1464" s="4" t="s">
        <v>141</v>
      </c>
      <c r="I1464" s="4" t="s">
        <v>518</v>
      </c>
      <c r="J1464" s="8">
        <v>-10</v>
      </c>
      <c r="K1464" s="29">
        <v>51750</v>
      </c>
      <c r="L1464" s="35">
        <v>2121750</v>
      </c>
      <c r="M1464" s="104" t="s">
        <v>529</v>
      </c>
      <c r="O1464" s="54">
        <v>20240156</v>
      </c>
      <c r="P1464" t="s">
        <v>598</v>
      </c>
      <c r="IT1464" t="s">
        <v>506</v>
      </c>
    </row>
    <row r="1465" spans="1:814" hidden="1" x14ac:dyDescent="0.25">
      <c r="B1465" s="5">
        <v>45562</v>
      </c>
      <c r="C1465" t="s">
        <v>121</v>
      </c>
      <c r="D1465" t="s">
        <v>0</v>
      </c>
      <c r="E1465" t="s">
        <v>66</v>
      </c>
      <c r="F1465" s="4" t="s">
        <v>78</v>
      </c>
      <c r="G1465" t="s">
        <v>79</v>
      </c>
      <c r="H1465" s="4" t="s">
        <v>80</v>
      </c>
      <c r="I1465" s="4" t="s">
        <v>588</v>
      </c>
      <c r="J1465" s="8">
        <v>5</v>
      </c>
      <c r="K1465" s="29">
        <v>51750</v>
      </c>
      <c r="L1465" s="17">
        <f>+J1465*K1465</f>
        <v>258750</v>
      </c>
      <c r="M1465" s="102" t="s">
        <v>529</v>
      </c>
      <c r="Q1465" t="s">
        <v>624</v>
      </c>
      <c r="IQ1465" t="s">
        <v>506</v>
      </c>
    </row>
    <row r="1466" spans="1:814" hidden="1" x14ac:dyDescent="0.25">
      <c r="B1466" s="5">
        <v>45562</v>
      </c>
      <c r="C1466" t="s">
        <v>103</v>
      </c>
      <c r="D1466" t="s">
        <v>4</v>
      </c>
      <c r="E1466" t="s">
        <v>66</v>
      </c>
      <c r="F1466" s="4" t="s">
        <v>274</v>
      </c>
      <c r="G1466" t="s">
        <v>273</v>
      </c>
      <c r="H1466" s="4" t="s">
        <v>271</v>
      </c>
      <c r="I1466" s="4" t="s">
        <v>138</v>
      </c>
      <c r="J1466" s="8">
        <v>-3</v>
      </c>
      <c r="K1466" s="29">
        <v>145000</v>
      </c>
      <c r="L1466" s="17">
        <v>-1305000</v>
      </c>
      <c r="M1466" s="102" t="s">
        <v>529</v>
      </c>
      <c r="O1466" s="54">
        <v>20240160</v>
      </c>
      <c r="P1466" t="s">
        <v>575</v>
      </c>
    </row>
    <row r="1467" spans="1:814" hidden="1" x14ac:dyDescent="0.25">
      <c r="B1467" s="5">
        <v>45562</v>
      </c>
      <c r="C1467" t="s">
        <v>103</v>
      </c>
      <c r="D1467" t="s">
        <v>4</v>
      </c>
      <c r="E1467" t="s">
        <v>66</v>
      </c>
      <c r="F1467" s="4" t="s">
        <v>276</v>
      </c>
      <c r="G1467" t="s">
        <v>275</v>
      </c>
      <c r="H1467" s="4" t="s">
        <v>148</v>
      </c>
      <c r="I1467" s="4">
        <v>50361</v>
      </c>
      <c r="J1467" s="8">
        <v>-3</v>
      </c>
      <c r="K1467" s="29">
        <v>83600</v>
      </c>
      <c r="L1467" s="17">
        <v>-167200</v>
      </c>
      <c r="M1467" s="102" t="s">
        <v>529</v>
      </c>
      <c r="O1467" s="54">
        <v>20240160</v>
      </c>
      <c r="P1467" t="s">
        <v>575</v>
      </c>
    </row>
    <row r="1468" spans="1:814" hidden="1" x14ac:dyDescent="0.25">
      <c r="B1468" s="5">
        <v>45562</v>
      </c>
      <c r="C1468" t="s">
        <v>103</v>
      </c>
      <c r="D1468" t="s">
        <v>0</v>
      </c>
      <c r="E1468" t="s">
        <v>66</v>
      </c>
      <c r="F1468" s="4" t="s">
        <v>78</v>
      </c>
      <c r="G1468" t="s">
        <v>79</v>
      </c>
      <c r="H1468" s="4" t="s">
        <v>80</v>
      </c>
      <c r="I1468" s="4" t="s">
        <v>588</v>
      </c>
      <c r="J1468" s="8">
        <v>-5</v>
      </c>
      <c r="K1468" s="29">
        <v>51750</v>
      </c>
      <c r="L1468" s="17">
        <f>+J1468*K1468</f>
        <v>-258750</v>
      </c>
      <c r="M1468" s="102" t="s">
        <v>529</v>
      </c>
      <c r="O1468" s="54">
        <v>20240160</v>
      </c>
      <c r="P1468" t="s">
        <v>575</v>
      </c>
      <c r="IQ1468" t="s">
        <v>506</v>
      </c>
    </row>
    <row r="1469" spans="1:814" hidden="1" x14ac:dyDescent="0.25">
      <c r="B1469" s="5">
        <v>45567</v>
      </c>
      <c r="C1469" t="s">
        <v>120</v>
      </c>
      <c r="D1469" t="s">
        <v>0</v>
      </c>
      <c r="E1469" t="s">
        <v>14</v>
      </c>
      <c r="F1469" s="4" t="s">
        <v>58</v>
      </c>
      <c r="G1469" t="s">
        <v>59</v>
      </c>
      <c r="H1469" s="4" t="s">
        <v>60</v>
      </c>
      <c r="I1469" s="4" t="s">
        <v>584</v>
      </c>
      <c r="J1469" s="8">
        <v>-8</v>
      </c>
      <c r="K1469" s="121">
        <v>18.345205479452055</v>
      </c>
      <c r="L1469" s="17">
        <f>+J1469*K1469</f>
        <v>-146.76164383561644</v>
      </c>
      <c r="M1469" s="102" t="s">
        <v>527</v>
      </c>
      <c r="O1469"/>
      <c r="Q1469" t="s">
        <v>587</v>
      </c>
    </row>
    <row r="1470" spans="1:814" hidden="1" x14ac:dyDescent="0.25">
      <c r="B1470" s="5">
        <v>45567</v>
      </c>
      <c r="C1470" t="s">
        <v>120</v>
      </c>
      <c r="D1470" t="s">
        <v>0</v>
      </c>
      <c r="E1470" t="s">
        <v>14</v>
      </c>
      <c r="F1470" s="4" t="s">
        <v>25</v>
      </c>
      <c r="G1470" t="s">
        <v>26</v>
      </c>
      <c r="H1470" s="4" t="s">
        <v>27</v>
      </c>
      <c r="I1470" s="4" t="s">
        <v>562</v>
      </c>
      <c r="J1470" s="8">
        <v>-8</v>
      </c>
      <c r="K1470" s="79">
        <v>14.569553805774278</v>
      </c>
      <c r="L1470" s="17">
        <f>+J1470*K1470</f>
        <v>-116.55643044619423</v>
      </c>
      <c r="M1470" s="102" t="s">
        <v>527</v>
      </c>
      <c r="Q1470" t="s">
        <v>587</v>
      </c>
    </row>
    <row r="1471" spans="1:814" hidden="1" x14ac:dyDescent="0.25">
      <c r="B1471" s="5">
        <v>45567</v>
      </c>
      <c r="C1471" t="s">
        <v>120</v>
      </c>
      <c r="D1471" t="s">
        <v>0</v>
      </c>
      <c r="E1471" t="s">
        <v>14</v>
      </c>
      <c r="F1471" s="4" t="s">
        <v>54</v>
      </c>
      <c r="G1471" t="s">
        <v>55</v>
      </c>
      <c r="H1471" s="4" t="s">
        <v>56</v>
      </c>
      <c r="I1471" s="4" t="s">
        <v>566</v>
      </c>
      <c r="J1471" s="8">
        <v>-8</v>
      </c>
      <c r="K1471" s="79">
        <v>18.73228346456693</v>
      </c>
      <c r="L1471" s="17">
        <f>+J1471*K1471</f>
        <v>-149.85826771653544</v>
      </c>
      <c r="M1471" s="102" t="s">
        <v>527</v>
      </c>
      <c r="Q1471" t="s">
        <v>587</v>
      </c>
      <c r="JP1471" t="s">
        <v>506</v>
      </c>
    </row>
    <row r="1472" spans="1:814" s="69" customFormat="1" hidden="1" x14ac:dyDescent="0.25">
      <c r="A1472"/>
      <c r="B1472" s="5">
        <v>45562</v>
      </c>
      <c r="C1472" t="s">
        <v>121</v>
      </c>
      <c r="D1472" t="s">
        <v>0</v>
      </c>
      <c r="E1472" t="s">
        <v>66</v>
      </c>
      <c r="F1472" s="4" t="s">
        <v>139</v>
      </c>
      <c r="G1472" t="s">
        <v>140</v>
      </c>
      <c r="H1472" s="4" t="s">
        <v>141</v>
      </c>
      <c r="I1472" s="4" t="s">
        <v>380</v>
      </c>
      <c r="J1472" s="8">
        <v>5</v>
      </c>
      <c r="K1472" s="29">
        <v>51750</v>
      </c>
      <c r="L1472" s="17">
        <f>+J1472*K1472</f>
        <v>258750</v>
      </c>
      <c r="M1472" s="102" t="s">
        <v>529</v>
      </c>
      <c r="N1472"/>
      <c r="O1472" s="54"/>
      <c r="P1472"/>
      <c r="Q1472" t="s">
        <v>624</v>
      </c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  <c r="BA1472"/>
      <c r="BB1472"/>
      <c r="BC1472"/>
      <c r="BD1472"/>
      <c r="BE1472"/>
      <c r="BF1472"/>
      <c r="BG1472"/>
      <c r="BH1472"/>
      <c r="BI1472"/>
      <c r="BJ1472"/>
      <c r="BK1472"/>
      <c r="BL1472"/>
      <c r="BM1472"/>
      <c r="BN1472"/>
      <c r="BO1472"/>
      <c r="BP1472"/>
      <c r="BQ1472"/>
      <c r="BR1472"/>
      <c r="BS1472"/>
      <c r="BT1472"/>
      <c r="BU1472"/>
      <c r="BV1472"/>
      <c r="BW1472"/>
      <c r="BX1472"/>
      <c r="BY1472"/>
      <c r="BZ1472"/>
      <c r="CA1472"/>
      <c r="CB1472"/>
      <c r="CC1472"/>
      <c r="CD1472"/>
      <c r="CE1472"/>
      <c r="CF1472"/>
      <c r="CG1472"/>
      <c r="CH1472"/>
      <c r="CI1472"/>
      <c r="CJ1472"/>
      <c r="CK1472"/>
      <c r="CL1472"/>
      <c r="CM1472"/>
      <c r="CN1472"/>
      <c r="CO1472"/>
      <c r="CP1472"/>
      <c r="CQ1472"/>
      <c r="CR1472"/>
      <c r="CS1472"/>
      <c r="CT1472"/>
      <c r="CU1472"/>
      <c r="CV1472"/>
      <c r="CW1472"/>
      <c r="CX1472"/>
      <c r="CY1472"/>
      <c r="CZ1472"/>
      <c r="DA1472"/>
      <c r="DB1472"/>
      <c r="DC1472"/>
      <c r="DD1472"/>
      <c r="DE1472"/>
      <c r="DF1472"/>
      <c r="DG1472"/>
      <c r="DH1472"/>
      <c r="DI1472"/>
      <c r="DJ1472"/>
      <c r="DK1472"/>
      <c r="DL1472"/>
      <c r="DM1472"/>
      <c r="DN1472"/>
      <c r="DO1472"/>
      <c r="DP1472"/>
      <c r="DQ1472"/>
      <c r="DR1472"/>
      <c r="DS1472"/>
      <c r="DT1472"/>
      <c r="DU1472"/>
      <c r="DV1472"/>
      <c r="DW1472"/>
      <c r="DX1472"/>
      <c r="DY1472"/>
      <c r="DZ1472"/>
      <c r="EA1472"/>
      <c r="EB1472"/>
      <c r="EC1472"/>
      <c r="ED1472"/>
      <c r="EE1472"/>
      <c r="EF1472"/>
      <c r="EG1472"/>
      <c r="EH1472"/>
      <c r="EI1472"/>
      <c r="EJ1472"/>
      <c r="EK1472"/>
      <c r="EL1472"/>
      <c r="EM1472"/>
      <c r="EN1472"/>
      <c r="EO1472"/>
      <c r="EP1472"/>
      <c r="EQ1472"/>
      <c r="ER1472"/>
      <c r="ES1472"/>
      <c r="ET1472"/>
      <c r="EU1472"/>
      <c r="EV1472"/>
      <c r="EW1472"/>
      <c r="EX1472"/>
      <c r="EY1472"/>
      <c r="EZ1472"/>
      <c r="FA1472"/>
      <c r="FB1472"/>
      <c r="FC1472"/>
      <c r="FD1472"/>
      <c r="FE1472"/>
      <c r="FF1472"/>
      <c r="FG1472"/>
      <c r="FH1472"/>
      <c r="FI1472"/>
      <c r="FJ1472"/>
      <c r="FK1472"/>
      <c r="FL1472"/>
      <c r="FM1472"/>
      <c r="FN1472"/>
      <c r="FO1472"/>
      <c r="FP1472"/>
      <c r="FQ1472"/>
      <c r="FR1472"/>
      <c r="FS1472"/>
      <c r="FT1472"/>
      <c r="FU1472"/>
      <c r="FV1472"/>
      <c r="FW1472"/>
      <c r="FX1472"/>
      <c r="FY1472"/>
      <c r="FZ1472"/>
      <c r="GA1472"/>
      <c r="GB1472"/>
      <c r="GC1472"/>
      <c r="GD1472"/>
      <c r="GE1472"/>
      <c r="GF1472"/>
      <c r="GG1472"/>
      <c r="GH1472"/>
      <c r="GI1472"/>
      <c r="GJ1472"/>
      <c r="GK1472"/>
      <c r="GL1472"/>
      <c r="GM1472"/>
      <c r="GN1472"/>
      <c r="GO1472"/>
      <c r="GP1472"/>
      <c r="GQ1472"/>
      <c r="GR1472"/>
      <c r="GS1472"/>
      <c r="GT1472"/>
      <c r="GU1472"/>
      <c r="GV1472"/>
      <c r="GW1472"/>
      <c r="GX1472"/>
      <c r="GY1472"/>
      <c r="GZ1472"/>
      <c r="HA1472"/>
      <c r="HB1472"/>
      <c r="HC1472"/>
      <c r="HD1472"/>
      <c r="HE1472"/>
      <c r="HF1472"/>
      <c r="HG1472"/>
      <c r="HH1472"/>
      <c r="HI1472"/>
      <c r="HJ1472"/>
      <c r="HK1472"/>
      <c r="HL1472"/>
      <c r="HM1472"/>
      <c r="HN1472"/>
      <c r="HO1472"/>
      <c r="HP1472"/>
      <c r="HQ1472"/>
      <c r="HR1472"/>
      <c r="HS1472"/>
      <c r="HT1472"/>
      <c r="HU1472"/>
      <c r="HV1472"/>
      <c r="HW1472"/>
      <c r="HX1472"/>
      <c r="HY1472"/>
      <c r="HZ1472"/>
      <c r="IA1472"/>
      <c r="IB1472"/>
      <c r="IC1472"/>
      <c r="ID1472"/>
      <c r="IE1472"/>
      <c r="IF1472"/>
      <c r="IG1472"/>
      <c r="IH1472"/>
      <c r="II1472"/>
      <c r="IJ1472"/>
      <c r="IK1472"/>
      <c r="IL1472"/>
      <c r="IM1472"/>
      <c r="IN1472"/>
      <c r="IO1472"/>
      <c r="IP1472"/>
      <c r="IQ1472"/>
      <c r="IR1472"/>
      <c r="IS1472"/>
      <c r="IT1472"/>
      <c r="IU1472"/>
      <c r="IV1472"/>
      <c r="IW1472"/>
      <c r="IX1472"/>
      <c r="IY1472"/>
      <c r="IZ1472"/>
      <c r="JA1472"/>
      <c r="JB1472"/>
      <c r="JC1472"/>
      <c r="JD1472"/>
      <c r="JE1472"/>
      <c r="JF1472"/>
      <c r="JG1472"/>
      <c r="JH1472"/>
      <c r="JI1472"/>
      <c r="JJ1472"/>
      <c r="JK1472"/>
      <c r="JL1472"/>
      <c r="JM1472"/>
      <c r="JN1472"/>
      <c r="JO1472"/>
      <c r="JP1472"/>
      <c r="JQ1472"/>
      <c r="JR1472"/>
      <c r="JS1472"/>
      <c r="JT1472"/>
      <c r="JU1472"/>
      <c r="JV1472"/>
      <c r="JW1472"/>
      <c r="JX1472"/>
      <c r="JY1472"/>
      <c r="JZ1472"/>
      <c r="KA1472"/>
      <c r="KB1472"/>
      <c r="KC1472"/>
      <c r="KD1472"/>
      <c r="KE1472"/>
      <c r="KF1472"/>
      <c r="KG1472"/>
      <c r="KH1472"/>
      <c r="KI1472"/>
      <c r="KJ1472"/>
      <c r="KK1472"/>
      <c r="KL1472"/>
      <c r="KM1472"/>
      <c r="KN1472"/>
      <c r="KO1472"/>
      <c r="KP1472"/>
      <c r="KQ1472"/>
      <c r="KR1472"/>
      <c r="KS1472"/>
      <c r="KT1472"/>
      <c r="KU1472"/>
      <c r="KV1472"/>
      <c r="KW1472"/>
      <c r="KX1472"/>
      <c r="KY1472"/>
      <c r="KZ1472"/>
      <c r="LA1472"/>
      <c r="LB1472"/>
      <c r="LC1472"/>
      <c r="LD1472"/>
      <c r="LE1472"/>
      <c r="LF1472"/>
      <c r="LG1472"/>
      <c r="LH1472"/>
      <c r="LI1472"/>
      <c r="LJ1472"/>
      <c r="LK1472"/>
      <c r="LL1472"/>
      <c r="LM1472"/>
      <c r="LN1472"/>
      <c r="LO1472"/>
      <c r="LP1472"/>
      <c r="LQ1472"/>
      <c r="LR1472"/>
      <c r="LS1472"/>
      <c r="LT1472"/>
      <c r="LU1472"/>
      <c r="LV1472"/>
      <c r="LW1472"/>
      <c r="LX1472"/>
      <c r="LY1472"/>
      <c r="LZ1472"/>
      <c r="MA1472"/>
      <c r="MB1472"/>
      <c r="MC1472"/>
      <c r="MD1472"/>
      <c r="ME1472"/>
      <c r="MF1472"/>
      <c r="MG1472"/>
      <c r="MH1472"/>
      <c r="MI1472"/>
      <c r="MJ1472"/>
      <c r="MK1472"/>
      <c r="ML1472"/>
      <c r="MM1472"/>
      <c r="MN1472"/>
      <c r="MO1472"/>
      <c r="MP1472"/>
      <c r="MQ1472"/>
      <c r="MR1472"/>
      <c r="MS1472"/>
      <c r="MT1472"/>
      <c r="MU1472"/>
      <c r="MV1472"/>
      <c r="MW1472"/>
      <c r="MX1472"/>
      <c r="MY1472"/>
      <c r="MZ1472"/>
      <c r="NA1472"/>
      <c r="NB1472"/>
      <c r="NC1472"/>
      <c r="ND1472"/>
      <c r="NE1472"/>
      <c r="NF1472"/>
      <c r="NG1472"/>
      <c r="NH1472"/>
      <c r="NI1472"/>
      <c r="NJ1472"/>
      <c r="NK1472"/>
      <c r="NL1472"/>
      <c r="NM1472"/>
      <c r="NN1472"/>
      <c r="NO1472"/>
      <c r="NP1472"/>
      <c r="NQ1472"/>
      <c r="NR1472"/>
      <c r="NS1472"/>
      <c r="NT1472"/>
      <c r="NU1472"/>
      <c r="NV1472"/>
      <c r="NW1472"/>
      <c r="NX1472"/>
      <c r="NY1472"/>
      <c r="NZ1472"/>
      <c r="OA1472"/>
      <c r="OB1472"/>
      <c r="OC1472"/>
      <c r="OD1472"/>
      <c r="OE1472"/>
      <c r="OF1472"/>
      <c r="OG1472"/>
      <c r="OH1472"/>
      <c r="OI1472"/>
      <c r="OJ1472"/>
      <c r="OK1472"/>
      <c r="OL1472"/>
      <c r="OM1472"/>
      <c r="ON1472"/>
      <c r="OO1472"/>
      <c r="OP1472"/>
      <c r="OQ1472"/>
      <c r="OR1472"/>
      <c r="OS1472"/>
      <c r="OT1472"/>
      <c r="OU1472"/>
      <c r="OV1472"/>
      <c r="OW1472"/>
      <c r="OX1472"/>
      <c r="OY1472"/>
      <c r="OZ1472"/>
      <c r="PA1472"/>
      <c r="PB1472"/>
      <c r="PC1472"/>
      <c r="PD1472"/>
      <c r="PE1472"/>
      <c r="PF1472"/>
      <c r="PG1472"/>
      <c r="PH1472"/>
      <c r="PI1472"/>
      <c r="PJ1472"/>
      <c r="PK1472"/>
      <c r="PL1472"/>
      <c r="PM1472"/>
      <c r="PN1472"/>
      <c r="PO1472"/>
      <c r="PP1472"/>
      <c r="PQ1472"/>
      <c r="PR1472"/>
      <c r="PS1472"/>
      <c r="PT1472"/>
      <c r="PU1472"/>
      <c r="PV1472"/>
      <c r="PW1472"/>
      <c r="PX1472"/>
      <c r="PY1472"/>
      <c r="PZ1472"/>
      <c r="QA1472"/>
      <c r="QB1472"/>
      <c r="QC1472"/>
      <c r="QD1472"/>
      <c r="QE1472"/>
      <c r="QF1472"/>
      <c r="QG1472"/>
      <c r="QH1472"/>
      <c r="QI1472"/>
      <c r="QJ1472"/>
      <c r="QK1472"/>
      <c r="QL1472"/>
      <c r="QM1472"/>
      <c r="QN1472"/>
      <c r="QO1472"/>
      <c r="QP1472"/>
      <c r="QQ1472"/>
      <c r="QR1472"/>
      <c r="QS1472"/>
      <c r="QT1472"/>
      <c r="QU1472"/>
      <c r="QV1472"/>
      <c r="QW1472"/>
      <c r="QX1472"/>
      <c r="QY1472"/>
      <c r="QZ1472"/>
      <c r="RA1472"/>
      <c r="RB1472"/>
      <c r="RC1472"/>
      <c r="RD1472"/>
      <c r="RE1472"/>
      <c r="RF1472"/>
      <c r="RG1472"/>
      <c r="RH1472"/>
      <c r="RI1472"/>
      <c r="RJ1472"/>
      <c r="RK1472"/>
      <c r="RL1472"/>
      <c r="RM1472"/>
      <c r="RN1472"/>
      <c r="RO1472"/>
      <c r="RP1472"/>
      <c r="RQ1472"/>
      <c r="RR1472"/>
      <c r="RS1472"/>
      <c r="RT1472"/>
      <c r="RU1472"/>
      <c r="RV1472"/>
      <c r="RW1472"/>
      <c r="RX1472"/>
      <c r="RY1472"/>
      <c r="RZ1472"/>
      <c r="SA1472"/>
      <c r="SB1472"/>
      <c r="SC1472"/>
      <c r="SD1472"/>
      <c r="SE1472"/>
      <c r="SF1472"/>
      <c r="SG1472"/>
      <c r="SH1472"/>
      <c r="SI1472"/>
      <c r="SJ1472"/>
      <c r="SK1472"/>
      <c r="SL1472"/>
      <c r="SM1472"/>
      <c r="SN1472"/>
      <c r="SO1472"/>
      <c r="SP1472"/>
      <c r="SQ1472"/>
      <c r="SR1472"/>
      <c r="SS1472"/>
      <c r="ST1472"/>
      <c r="SU1472"/>
      <c r="SV1472"/>
      <c r="SW1472"/>
      <c r="SX1472"/>
      <c r="SY1472"/>
      <c r="SZ1472"/>
      <c r="TA1472"/>
      <c r="TB1472"/>
      <c r="TC1472"/>
      <c r="TD1472"/>
      <c r="TE1472"/>
      <c r="TF1472"/>
      <c r="TG1472"/>
      <c r="TH1472"/>
      <c r="TI1472"/>
      <c r="TJ1472"/>
      <c r="TK1472"/>
      <c r="TL1472"/>
      <c r="TM1472"/>
      <c r="TN1472"/>
      <c r="TO1472"/>
      <c r="TP1472"/>
      <c r="TQ1472"/>
      <c r="TR1472"/>
      <c r="TS1472"/>
      <c r="TT1472"/>
      <c r="TU1472"/>
      <c r="TV1472"/>
      <c r="TW1472"/>
      <c r="TX1472"/>
      <c r="TY1472"/>
      <c r="TZ1472"/>
      <c r="UA1472"/>
      <c r="UB1472"/>
      <c r="UC1472"/>
      <c r="UD1472"/>
      <c r="UE1472"/>
      <c r="UF1472"/>
      <c r="UG1472"/>
      <c r="UH1472"/>
      <c r="UI1472"/>
      <c r="UJ1472"/>
      <c r="UK1472"/>
      <c r="UL1472"/>
      <c r="UM1472"/>
      <c r="UN1472"/>
      <c r="UO1472"/>
      <c r="UP1472"/>
      <c r="UQ1472"/>
      <c r="UR1472"/>
      <c r="US1472"/>
      <c r="UT1472"/>
      <c r="UU1472"/>
      <c r="UV1472"/>
      <c r="UW1472"/>
      <c r="UX1472"/>
      <c r="UY1472"/>
      <c r="UZ1472"/>
      <c r="VA1472"/>
      <c r="VB1472"/>
      <c r="VC1472"/>
      <c r="VD1472"/>
      <c r="VE1472"/>
      <c r="VF1472"/>
      <c r="VG1472"/>
      <c r="VH1472"/>
      <c r="VI1472"/>
      <c r="VJ1472"/>
      <c r="VK1472"/>
      <c r="VL1472"/>
      <c r="VM1472"/>
      <c r="VN1472"/>
      <c r="VO1472"/>
      <c r="VP1472"/>
      <c r="VQ1472"/>
      <c r="VR1472"/>
      <c r="VS1472"/>
      <c r="VT1472"/>
      <c r="VU1472"/>
      <c r="VV1472"/>
      <c r="VW1472"/>
      <c r="VX1472"/>
      <c r="VY1472"/>
      <c r="VZ1472"/>
      <c r="WA1472"/>
      <c r="WB1472"/>
      <c r="WC1472"/>
      <c r="WD1472"/>
      <c r="WE1472"/>
      <c r="WF1472"/>
      <c r="WG1472"/>
      <c r="WH1472"/>
      <c r="WI1472"/>
      <c r="WJ1472"/>
      <c r="WK1472"/>
      <c r="WL1472"/>
      <c r="WM1472"/>
      <c r="WN1472"/>
      <c r="WO1472"/>
      <c r="WP1472"/>
      <c r="WQ1472"/>
      <c r="WR1472"/>
      <c r="WS1472"/>
      <c r="WT1472"/>
      <c r="WU1472"/>
      <c r="WV1472"/>
      <c r="WW1472"/>
      <c r="WX1472"/>
      <c r="WY1472"/>
      <c r="WZ1472"/>
      <c r="XA1472"/>
      <c r="XB1472"/>
      <c r="XC1472"/>
      <c r="XD1472"/>
      <c r="XE1472"/>
      <c r="XF1472"/>
      <c r="XG1472"/>
      <c r="XH1472"/>
      <c r="XI1472"/>
      <c r="XJ1472"/>
      <c r="XK1472"/>
      <c r="XL1472"/>
      <c r="XM1472"/>
      <c r="XN1472"/>
      <c r="XO1472"/>
      <c r="XP1472"/>
      <c r="XQ1472"/>
      <c r="XR1472"/>
      <c r="XS1472"/>
      <c r="XT1472"/>
      <c r="XU1472"/>
      <c r="XV1472"/>
      <c r="XW1472"/>
      <c r="XX1472"/>
      <c r="XY1472"/>
      <c r="XZ1472"/>
      <c r="YA1472"/>
      <c r="YB1472"/>
      <c r="YC1472"/>
      <c r="YD1472"/>
      <c r="YE1472"/>
      <c r="YF1472"/>
      <c r="YG1472"/>
      <c r="YH1472"/>
      <c r="YI1472"/>
      <c r="YJ1472"/>
      <c r="YK1472"/>
      <c r="YL1472"/>
      <c r="YM1472"/>
      <c r="YN1472"/>
      <c r="YO1472"/>
      <c r="YP1472"/>
      <c r="YQ1472"/>
      <c r="YR1472"/>
      <c r="YS1472"/>
      <c r="YT1472"/>
      <c r="YU1472"/>
      <c r="YV1472"/>
      <c r="YW1472"/>
      <c r="YX1472"/>
      <c r="YY1472"/>
      <c r="YZ1472"/>
      <c r="ZA1472"/>
      <c r="ZB1472"/>
      <c r="ZC1472"/>
      <c r="ZD1472"/>
      <c r="ZE1472"/>
      <c r="ZF1472"/>
      <c r="ZG1472"/>
      <c r="ZH1472"/>
      <c r="ZI1472"/>
      <c r="ZJ1472"/>
      <c r="ZK1472"/>
      <c r="ZL1472"/>
      <c r="ZM1472"/>
      <c r="ZN1472"/>
      <c r="ZO1472"/>
      <c r="ZP1472"/>
      <c r="ZQ1472"/>
      <c r="ZR1472"/>
      <c r="ZS1472"/>
      <c r="ZT1472"/>
      <c r="ZU1472"/>
      <c r="ZV1472"/>
      <c r="ZW1472"/>
      <c r="ZX1472"/>
      <c r="ZY1472"/>
      <c r="ZZ1472"/>
      <c r="AAA1472"/>
      <c r="AAB1472"/>
      <c r="AAC1472"/>
      <c r="AAD1472"/>
      <c r="AAE1472"/>
      <c r="AAF1472"/>
      <c r="AAG1472"/>
      <c r="AAH1472"/>
      <c r="AAI1472"/>
      <c r="AAJ1472"/>
      <c r="AAK1472"/>
      <c r="AAL1472"/>
      <c r="AAM1472"/>
      <c r="AAN1472"/>
      <c r="AAO1472"/>
      <c r="AAP1472"/>
      <c r="AAQ1472"/>
      <c r="AAR1472"/>
      <c r="AAS1472"/>
      <c r="AAT1472"/>
      <c r="AAU1472"/>
      <c r="AAV1472"/>
      <c r="AAW1472"/>
      <c r="AAX1472"/>
      <c r="AAY1472"/>
      <c r="AAZ1472"/>
      <c r="ABA1472"/>
      <c r="ABB1472"/>
      <c r="ABC1472"/>
      <c r="ABD1472"/>
      <c r="ABE1472"/>
      <c r="ABF1472"/>
      <c r="ABG1472"/>
      <c r="ABH1472"/>
      <c r="ABI1472"/>
      <c r="ABJ1472"/>
      <c r="ABK1472"/>
      <c r="ABL1472"/>
      <c r="ABM1472"/>
      <c r="ABN1472"/>
      <c r="ABO1472"/>
      <c r="ABP1472"/>
      <c r="ABQ1472"/>
      <c r="ABR1472"/>
      <c r="ABS1472"/>
      <c r="ABT1472"/>
      <c r="ABU1472"/>
      <c r="ABV1472"/>
      <c r="ABW1472"/>
      <c r="ABX1472"/>
      <c r="ABY1472"/>
      <c r="ABZ1472"/>
      <c r="ACA1472"/>
      <c r="ACB1472"/>
      <c r="ACC1472"/>
      <c r="ACD1472"/>
      <c r="ACE1472"/>
      <c r="ACF1472"/>
      <c r="ACG1472"/>
      <c r="ACH1472"/>
      <c r="ACI1472"/>
      <c r="ACJ1472"/>
      <c r="ACK1472"/>
      <c r="ACL1472"/>
      <c r="ACM1472"/>
      <c r="ACN1472"/>
      <c r="ACO1472"/>
      <c r="ACP1472"/>
      <c r="ACQ1472"/>
      <c r="ACR1472"/>
      <c r="ACS1472"/>
      <c r="ACT1472"/>
      <c r="ACU1472"/>
      <c r="ACV1472"/>
      <c r="ACW1472"/>
      <c r="ACX1472"/>
      <c r="ACY1472"/>
      <c r="ACZ1472"/>
      <c r="ADA1472"/>
      <c r="ADB1472"/>
      <c r="ADC1472"/>
      <c r="ADD1472"/>
      <c r="ADE1472"/>
      <c r="ADF1472"/>
      <c r="ADG1472"/>
      <c r="ADH1472"/>
      <c r="ADI1472"/>
      <c r="ADJ1472"/>
      <c r="ADK1472"/>
      <c r="ADL1472"/>
      <c r="ADM1472"/>
      <c r="ADN1472"/>
      <c r="ADO1472"/>
      <c r="ADP1472"/>
      <c r="ADQ1472"/>
      <c r="ADR1472"/>
      <c r="ADS1472"/>
      <c r="ADT1472"/>
      <c r="ADU1472"/>
      <c r="ADV1472"/>
      <c r="ADW1472"/>
      <c r="ADX1472"/>
      <c r="ADY1472"/>
      <c r="ADZ1472"/>
      <c r="AEA1472"/>
      <c r="AEB1472"/>
      <c r="AEC1472"/>
      <c r="AED1472"/>
      <c r="AEE1472"/>
      <c r="AEF1472"/>
      <c r="AEG1472"/>
      <c r="AEH1472"/>
    </row>
    <row r="1473" spans="1:814" hidden="1" x14ac:dyDescent="0.25">
      <c r="B1473" s="5">
        <v>45569</v>
      </c>
      <c r="C1473" t="s">
        <v>103</v>
      </c>
      <c r="D1473" t="s">
        <v>0</v>
      </c>
      <c r="E1473" t="s">
        <v>66</v>
      </c>
      <c r="F1473" s="4" t="s">
        <v>75</v>
      </c>
      <c r="G1473" t="s">
        <v>76</v>
      </c>
      <c r="H1473" s="4" t="s">
        <v>37</v>
      </c>
      <c r="I1473" s="4" t="s">
        <v>513</v>
      </c>
      <c r="J1473" s="8">
        <v>-16</v>
      </c>
      <c r="K1473" s="29">
        <v>51750</v>
      </c>
      <c r="L1473" s="17">
        <v>4657500</v>
      </c>
      <c r="M1473" s="102" t="s">
        <v>529</v>
      </c>
      <c r="O1473" s="54">
        <v>20240161</v>
      </c>
      <c r="P1473" t="s">
        <v>480</v>
      </c>
      <c r="IR1473" t="s">
        <v>506</v>
      </c>
    </row>
    <row r="1474" spans="1:814" hidden="1" x14ac:dyDescent="0.25">
      <c r="B1474" s="5">
        <v>45562</v>
      </c>
      <c r="C1474" t="s">
        <v>103</v>
      </c>
      <c r="D1474" t="s">
        <v>0</v>
      </c>
      <c r="E1474" t="s">
        <v>66</v>
      </c>
      <c r="F1474" s="4" t="s">
        <v>139</v>
      </c>
      <c r="G1474" t="s">
        <v>140</v>
      </c>
      <c r="H1474" s="4" t="s">
        <v>141</v>
      </c>
      <c r="I1474" s="4" t="s">
        <v>380</v>
      </c>
      <c r="J1474" s="8">
        <v>-5</v>
      </c>
      <c r="K1474" s="29">
        <v>51750</v>
      </c>
      <c r="L1474" s="17">
        <f>+J1474*K1474</f>
        <v>-258750</v>
      </c>
      <c r="M1474" s="102" t="s">
        <v>529</v>
      </c>
      <c r="O1474" s="54">
        <v>20240160</v>
      </c>
      <c r="P1474" t="s">
        <v>575</v>
      </c>
    </row>
    <row r="1475" spans="1:814" hidden="1" x14ac:dyDescent="0.25">
      <c r="B1475" s="5">
        <v>45569</v>
      </c>
      <c r="C1475" t="s">
        <v>103</v>
      </c>
      <c r="D1475" t="s">
        <v>0</v>
      </c>
      <c r="E1475" t="s">
        <v>66</v>
      </c>
      <c r="F1475" s="4" t="s">
        <v>139</v>
      </c>
      <c r="G1475" t="s">
        <v>140</v>
      </c>
      <c r="H1475" s="4" t="s">
        <v>141</v>
      </c>
      <c r="I1475" s="4" t="s">
        <v>518</v>
      </c>
      <c r="J1475" s="8">
        <v>-7</v>
      </c>
      <c r="K1475" s="29">
        <v>51750</v>
      </c>
      <c r="L1475" s="17">
        <v>3622500</v>
      </c>
      <c r="M1475" s="102" t="s">
        <v>529</v>
      </c>
      <c r="O1475" s="54">
        <v>20240161</v>
      </c>
      <c r="P1475" t="s">
        <v>480</v>
      </c>
      <c r="LV1475" t="s">
        <v>506</v>
      </c>
    </row>
    <row r="1476" spans="1:814" hidden="1" x14ac:dyDescent="0.25">
      <c r="B1476" s="5">
        <v>45569</v>
      </c>
      <c r="C1476" t="s">
        <v>103</v>
      </c>
      <c r="D1476" t="s">
        <v>0</v>
      </c>
      <c r="E1476" t="s">
        <v>66</v>
      </c>
      <c r="F1476" s="4" t="s">
        <v>139</v>
      </c>
      <c r="G1476" t="s">
        <v>140</v>
      </c>
      <c r="H1476" s="4" t="s">
        <v>141</v>
      </c>
      <c r="I1476" s="4" t="s">
        <v>590</v>
      </c>
      <c r="J1476" s="8">
        <v>-9</v>
      </c>
      <c r="K1476" s="29">
        <v>51750</v>
      </c>
      <c r="L1476" s="17">
        <v>3674250</v>
      </c>
      <c r="M1476" s="102" t="s">
        <v>529</v>
      </c>
      <c r="O1476" s="54">
        <v>20240161</v>
      </c>
      <c r="P1476" t="s">
        <v>480</v>
      </c>
      <c r="LV1476" t="s">
        <v>506</v>
      </c>
    </row>
    <row r="1477" spans="1:814" hidden="1" x14ac:dyDescent="0.25">
      <c r="B1477" s="5">
        <v>45569</v>
      </c>
      <c r="C1477" t="s">
        <v>103</v>
      </c>
      <c r="D1477" t="s">
        <v>0</v>
      </c>
      <c r="E1477" t="s">
        <v>66</v>
      </c>
      <c r="F1477" s="4" t="s">
        <v>78</v>
      </c>
      <c r="G1477" t="s">
        <v>79</v>
      </c>
      <c r="H1477" s="4" t="s">
        <v>80</v>
      </c>
      <c r="I1477" s="4" t="s">
        <v>510</v>
      </c>
      <c r="J1477" s="8">
        <v>-34</v>
      </c>
      <c r="K1477" s="29">
        <v>51750</v>
      </c>
      <c r="L1477" s="17">
        <v>13455000</v>
      </c>
      <c r="M1477" s="102" t="s">
        <v>529</v>
      </c>
      <c r="O1477" s="54">
        <v>20240161</v>
      </c>
      <c r="P1477" t="s">
        <v>480</v>
      </c>
      <c r="IQ1477" t="s">
        <v>506</v>
      </c>
    </row>
    <row r="1478" spans="1:814" hidden="1" x14ac:dyDescent="0.25">
      <c r="B1478" s="5">
        <v>45569</v>
      </c>
      <c r="C1478" t="s">
        <v>103</v>
      </c>
      <c r="D1478" t="s">
        <v>0</v>
      </c>
      <c r="E1478" t="s">
        <v>66</v>
      </c>
      <c r="F1478" s="4" t="s">
        <v>86</v>
      </c>
      <c r="G1478" t="s">
        <v>87</v>
      </c>
      <c r="H1478" s="4" t="s">
        <v>50</v>
      </c>
      <c r="I1478" s="4" t="s">
        <v>524</v>
      </c>
      <c r="J1478" s="8">
        <v>-8</v>
      </c>
      <c r="K1478" s="29">
        <v>51750</v>
      </c>
      <c r="L1478" s="17">
        <v>7762500</v>
      </c>
      <c r="M1478" s="102" t="s">
        <v>529</v>
      </c>
      <c r="O1478" s="54">
        <v>20240161</v>
      </c>
      <c r="P1478" t="s">
        <v>480</v>
      </c>
    </row>
    <row r="1479" spans="1:814" hidden="1" x14ac:dyDescent="0.25">
      <c r="B1479" s="5">
        <v>45569</v>
      </c>
      <c r="C1479" t="s">
        <v>103</v>
      </c>
      <c r="D1479" t="s">
        <v>0</v>
      </c>
      <c r="E1479" t="s">
        <v>66</v>
      </c>
      <c r="F1479" s="4" t="s">
        <v>91</v>
      </c>
      <c r="G1479" t="s">
        <v>92</v>
      </c>
      <c r="H1479" s="4" t="s">
        <v>93</v>
      </c>
      <c r="I1479" s="4" t="s">
        <v>415</v>
      </c>
      <c r="J1479" s="8">
        <v>-9</v>
      </c>
      <c r="K1479" s="29">
        <v>51750</v>
      </c>
      <c r="L1479" s="17">
        <v>2587500</v>
      </c>
      <c r="M1479" s="102" t="s">
        <v>529</v>
      </c>
      <c r="O1479" s="54">
        <v>20240161</v>
      </c>
      <c r="P1479" t="s">
        <v>480</v>
      </c>
    </row>
    <row r="1480" spans="1:814" hidden="1" x14ac:dyDescent="0.25">
      <c r="B1480" s="5">
        <v>45569</v>
      </c>
      <c r="C1480" t="s">
        <v>103</v>
      </c>
      <c r="D1480" t="s">
        <v>0</v>
      </c>
      <c r="E1480" t="s">
        <v>66</v>
      </c>
      <c r="F1480" s="4" t="s">
        <v>91</v>
      </c>
      <c r="G1480" t="s">
        <v>92</v>
      </c>
      <c r="H1480" s="4" t="s">
        <v>93</v>
      </c>
      <c r="I1480" s="4" t="s">
        <v>383</v>
      </c>
      <c r="J1480" s="8">
        <v>-2</v>
      </c>
      <c r="K1480" s="29">
        <v>51750</v>
      </c>
      <c r="L1480" s="17">
        <v>2587500</v>
      </c>
      <c r="M1480" s="102" t="s">
        <v>529</v>
      </c>
      <c r="O1480" s="54">
        <v>20240161</v>
      </c>
      <c r="P1480" t="s">
        <v>480</v>
      </c>
    </row>
    <row r="1481" spans="1:814" x14ac:dyDescent="0.25">
      <c r="B1481" s="5">
        <v>45569</v>
      </c>
      <c r="C1481" t="s">
        <v>103</v>
      </c>
      <c r="D1481" t="s">
        <v>0</v>
      </c>
      <c r="E1481" t="s">
        <v>66</v>
      </c>
      <c r="F1481" s="4" t="s">
        <v>82</v>
      </c>
      <c r="G1481" t="s">
        <v>83</v>
      </c>
      <c r="H1481" s="4" t="s">
        <v>84</v>
      </c>
      <c r="I1481" s="4" t="s">
        <v>299</v>
      </c>
      <c r="J1481" s="8">
        <v>-4</v>
      </c>
      <c r="K1481" s="29">
        <v>51750</v>
      </c>
      <c r="L1481" s="17">
        <v>2587500</v>
      </c>
      <c r="M1481" s="102" t="s">
        <v>529</v>
      </c>
      <c r="O1481" s="54">
        <v>20240161</v>
      </c>
      <c r="P1481" t="s">
        <v>480</v>
      </c>
    </row>
    <row r="1482" spans="1:814" hidden="1" x14ac:dyDescent="0.25">
      <c r="B1482" s="5">
        <v>45569</v>
      </c>
      <c r="C1482" t="s">
        <v>103</v>
      </c>
      <c r="D1482" t="s">
        <v>4</v>
      </c>
      <c r="E1482" t="s">
        <v>66</v>
      </c>
      <c r="F1482" s="4" t="s">
        <v>274</v>
      </c>
      <c r="G1482" t="s">
        <v>273</v>
      </c>
      <c r="H1482" s="4" t="s">
        <v>271</v>
      </c>
      <c r="I1482" s="4" t="s">
        <v>138</v>
      </c>
      <c r="J1482" s="8">
        <v>-7</v>
      </c>
      <c r="K1482" s="29">
        <v>145000</v>
      </c>
      <c r="L1482" s="17">
        <v>-1305000</v>
      </c>
      <c r="M1482" s="102" t="s">
        <v>529</v>
      </c>
      <c r="O1482" s="54">
        <v>20240161</v>
      </c>
      <c r="P1482" t="s">
        <v>480</v>
      </c>
    </row>
    <row r="1483" spans="1:814" hidden="1" x14ac:dyDescent="0.25">
      <c r="B1483" s="5">
        <v>45569</v>
      </c>
      <c r="C1483" t="s">
        <v>103</v>
      </c>
      <c r="D1483" t="s">
        <v>4</v>
      </c>
      <c r="E1483" t="s">
        <v>66</v>
      </c>
      <c r="F1483" s="4" t="s">
        <v>276</v>
      </c>
      <c r="G1483" t="s">
        <v>275</v>
      </c>
      <c r="H1483" s="4" t="s">
        <v>148</v>
      </c>
      <c r="I1483" s="4">
        <v>50361</v>
      </c>
      <c r="J1483" s="8">
        <v>-7</v>
      </c>
      <c r="K1483" s="29">
        <v>83600</v>
      </c>
      <c r="L1483" s="17">
        <v>-167200</v>
      </c>
      <c r="M1483" s="102" t="s">
        <v>529</v>
      </c>
      <c r="O1483" s="54">
        <v>20240161</v>
      </c>
      <c r="P1483" t="s">
        <v>480</v>
      </c>
    </row>
    <row r="1484" spans="1:814" hidden="1" x14ac:dyDescent="0.25">
      <c r="B1484" s="5">
        <v>45569</v>
      </c>
      <c r="C1484" t="s">
        <v>103</v>
      </c>
      <c r="D1484" t="s">
        <v>4</v>
      </c>
      <c r="E1484" t="s">
        <v>66</v>
      </c>
      <c r="F1484" s="4" t="s">
        <v>96</v>
      </c>
      <c r="G1484" t="s">
        <v>95</v>
      </c>
      <c r="H1484" s="4" t="s">
        <v>106</v>
      </c>
      <c r="I1484" s="4">
        <v>52006</v>
      </c>
      <c r="J1484" s="8">
        <v>-2</v>
      </c>
      <c r="K1484" s="29">
        <v>647360</v>
      </c>
      <c r="L1484" s="17">
        <v>1942080</v>
      </c>
      <c r="M1484" s="102" t="s">
        <v>529</v>
      </c>
      <c r="O1484" s="54">
        <v>20240161</v>
      </c>
      <c r="P1484" t="s">
        <v>480</v>
      </c>
    </row>
    <row r="1485" spans="1:814" hidden="1" x14ac:dyDescent="0.25">
      <c r="B1485" s="5">
        <v>45569</v>
      </c>
      <c r="C1485" t="s">
        <v>103</v>
      </c>
      <c r="D1485" t="s">
        <v>4</v>
      </c>
      <c r="E1485" t="s">
        <v>66</v>
      </c>
      <c r="F1485" s="4" t="s">
        <v>102</v>
      </c>
      <c r="G1485" t="s">
        <v>101</v>
      </c>
      <c r="H1485" s="4" t="s">
        <v>107</v>
      </c>
      <c r="I1485" s="4" t="s">
        <v>138</v>
      </c>
      <c r="J1485" s="8">
        <v>-5</v>
      </c>
      <c r="K1485" s="29">
        <v>102340</v>
      </c>
      <c r="L1485" s="17">
        <v>307020</v>
      </c>
      <c r="M1485" s="102" t="s">
        <v>529</v>
      </c>
      <c r="O1485" s="54">
        <v>20240161</v>
      </c>
      <c r="P1485" t="s">
        <v>480</v>
      </c>
    </row>
    <row r="1486" spans="1:814" hidden="1" x14ac:dyDescent="0.25">
      <c r="B1486" s="5">
        <v>45569</v>
      </c>
      <c r="C1486" t="s">
        <v>20</v>
      </c>
      <c r="D1486" t="s">
        <v>0</v>
      </c>
      <c r="E1486" t="s">
        <v>66</v>
      </c>
      <c r="F1486" s="4" t="s">
        <v>86</v>
      </c>
      <c r="G1486" t="s">
        <v>87</v>
      </c>
      <c r="H1486" s="4" t="s">
        <v>50</v>
      </c>
      <c r="I1486" s="154" t="s">
        <v>599</v>
      </c>
      <c r="J1486" s="157">
        <v>20</v>
      </c>
      <c r="K1486" s="29">
        <v>51750</v>
      </c>
      <c r="L1486" s="17">
        <v>7762500</v>
      </c>
      <c r="M1486" s="102" t="s">
        <v>529</v>
      </c>
      <c r="Q1486" t="s">
        <v>585</v>
      </c>
    </row>
    <row r="1487" spans="1:814" hidden="1" x14ac:dyDescent="0.25">
      <c r="B1487" s="5">
        <v>45569</v>
      </c>
      <c r="C1487" t="s">
        <v>120</v>
      </c>
      <c r="D1487" t="s">
        <v>0</v>
      </c>
      <c r="E1487" t="s">
        <v>66</v>
      </c>
      <c r="F1487" s="4" t="s">
        <v>78</v>
      </c>
      <c r="G1487" t="s">
        <v>79</v>
      </c>
      <c r="H1487" s="4" t="s">
        <v>80</v>
      </c>
      <c r="I1487" s="4" t="s">
        <v>588</v>
      </c>
      <c r="J1487" s="8">
        <v>26</v>
      </c>
      <c r="K1487" s="29">
        <v>51750</v>
      </c>
      <c r="L1487" s="17">
        <v>13455000</v>
      </c>
      <c r="M1487" s="102" t="s">
        <v>529</v>
      </c>
      <c r="Q1487" t="s">
        <v>625</v>
      </c>
      <c r="IQ1487" t="s">
        <v>506</v>
      </c>
    </row>
    <row r="1488" spans="1:814" s="109" customFormat="1" hidden="1" x14ac:dyDescent="0.25">
      <c r="A1488"/>
      <c r="B1488" s="5">
        <v>45569</v>
      </c>
      <c r="C1488" t="s">
        <v>103</v>
      </c>
      <c r="D1488" t="s">
        <v>0</v>
      </c>
      <c r="E1488" t="s">
        <v>66</v>
      </c>
      <c r="F1488" s="4" t="s">
        <v>78</v>
      </c>
      <c r="G1488" t="s">
        <v>79</v>
      </c>
      <c r="H1488" s="4" t="s">
        <v>80</v>
      </c>
      <c r="I1488" s="4" t="s">
        <v>588</v>
      </c>
      <c r="J1488" s="8">
        <v>-25</v>
      </c>
      <c r="K1488" s="29">
        <v>51750</v>
      </c>
      <c r="L1488" s="17">
        <v>13455000</v>
      </c>
      <c r="M1488" s="102" t="s">
        <v>529</v>
      </c>
      <c r="N1488"/>
      <c r="O1488" s="54">
        <v>20240163</v>
      </c>
      <c r="P1488" t="s">
        <v>600</v>
      </c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/>
      <c r="BC1488"/>
      <c r="BD1488"/>
      <c r="BE1488"/>
      <c r="BF1488"/>
      <c r="BG1488"/>
      <c r="BH1488"/>
      <c r="BI1488"/>
      <c r="BJ1488"/>
      <c r="BK1488"/>
      <c r="BL1488"/>
      <c r="BM1488"/>
      <c r="BN1488"/>
      <c r="BO1488"/>
      <c r="BP1488"/>
      <c r="BQ1488"/>
      <c r="BR1488"/>
      <c r="BS1488"/>
      <c r="BT1488"/>
      <c r="BU1488"/>
      <c r="BV1488"/>
      <c r="BW1488"/>
      <c r="BX1488"/>
      <c r="BY1488"/>
      <c r="BZ1488"/>
      <c r="CA1488"/>
      <c r="CB1488"/>
      <c r="CC1488"/>
      <c r="CD1488"/>
      <c r="CE1488"/>
      <c r="CF1488"/>
      <c r="CG1488"/>
      <c r="CH1488"/>
      <c r="CI1488"/>
      <c r="CJ1488"/>
      <c r="CK1488"/>
      <c r="CL1488"/>
      <c r="CM1488"/>
      <c r="CN1488"/>
      <c r="CO1488"/>
      <c r="CP1488"/>
      <c r="CQ1488"/>
      <c r="CR1488"/>
      <c r="CS1488"/>
      <c r="CT1488"/>
      <c r="CU1488"/>
      <c r="CV1488"/>
      <c r="CW1488"/>
      <c r="CX1488"/>
      <c r="CY1488"/>
      <c r="CZ1488"/>
      <c r="DA1488"/>
      <c r="DB1488"/>
      <c r="DC1488"/>
      <c r="DD1488"/>
      <c r="DE1488"/>
      <c r="DF1488"/>
      <c r="DG1488"/>
      <c r="DH1488"/>
      <c r="DI1488"/>
      <c r="DJ1488"/>
      <c r="DK1488"/>
      <c r="DL1488"/>
      <c r="DM1488"/>
      <c r="DN1488"/>
      <c r="DO1488"/>
      <c r="DP1488"/>
      <c r="DQ1488"/>
      <c r="DR1488"/>
      <c r="DS1488"/>
      <c r="DT1488"/>
      <c r="DU1488"/>
      <c r="DV1488"/>
      <c r="DW1488"/>
      <c r="DX1488"/>
      <c r="DY1488"/>
      <c r="DZ1488"/>
      <c r="EA1488"/>
      <c r="EB1488"/>
      <c r="EC1488"/>
      <c r="ED1488"/>
      <c r="EE1488"/>
      <c r="EF1488"/>
      <c r="EG1488"/>
      <c r="EH1488"/>
      <c r="EI1488"/>
      <c r="EJ1488"/>
      <c r="EK1488"/>
      <c r="EL1488"/>
      <c r="EM1488"/>
      <c r="EN1488"/>
      <c r="EO1488"/>
      <c r="EP1488"/>
      <c r="EQ1488"/>
      <c r="ER1488"/>
      <c r="ES1488"/>
      <c r="ET1488"/>
      <c r="EU1488"/>
      <c r="EV1488"/>
      <c r="EW1488"/>
      <c r="EX1488"/>
      <c r="EY1488"/>
      <c r="EZ1488"/>
      <c r="FA1488"/>
      <c r="FB1488"/>
      <c r="FC1488"/>
      <c r="FD1488"/>
      <c r="FE1488"/>
      <c r="FF1488"/>
      <c r="FG1488"/>
      <c r="FH1488"/>
      <c r="FI1488"/>
      <c r="FJ1488"/>
      <c r="FK1488"/>
      <c r="FL1488"/>
      <c r="FM1488"/>
      <c r="FN1488"/>
      <c r="FO1488"/>
      <c r="FP1488"/>
      <c r="FQ1488"/>
      <c r="FR1488"/>
      <c r="FS1488"/>
      <c r="FT1488"/>
      <c r="FU1488"/>
      <c r="FV1488"/>
      <c r="FW1488"/>
      <c r="FX1488"/>
      <c r="FY1488"/>
      <c r="FZ1488"/>
      <c r="GA1488"/>
      <c r="GB1488"/>
      <c r="GC1488"/>
      <c r="GD1488"/>
      <c r="GE1488"/>
      <c r="GF1488"/>
      <c r="GG1488"/>
      <c r="GH1488"/>
      <c r="GI1488"/>
      <c r="GJ1488"/>
      <c r="GK1488"/>
      <c r="GL1488"/>
      <c r="GM1488"/>
      <c r="GN1488"/>
      <c r="GO1488"/>
      <c r="GP1488"/>
      <c r="GQ1488"/>
      <c r="GR1488"/>
      <c r="GS1488"/>
      <c r="GT1488"/>
      <c r="GU1488"/>
      <c r="GV1488"/>
      <c r="GW1488"/>
      <c r="GX1488"/>
      <c r="GY1488"/>
      <c r="GZ1488"/>
      <c r="HA1488"/>
      <c r="HB1488"/>
      <c r="HC1488"/>
      <c r="HD1488"/>
      <c r="HE1488"/>
      <c r="HF1488"/>
      <c r="HG1488"/>
      <c r="HH1488"/>
      <c r="HI1488"/>
      <c r="HJ1488"/>
      <c r="HK1488"/>
      <c r="HL1488"/>
      <c r="HM1488"/>
      <c r="HN1488"/>
      <c r="HO1488"/>
      <c r="HP1488"/>
      <c r="HQ1488"/>
      <c r="HR1488"/>
      <c r="HS1488"/>
      <c r="HT1488"/>
      <c r="HU1488"/>
      <c r="HV1488"/>
      <c r="HW1488"/>
      <c r="HX1488"/>
      <c r="HY1488"/>
      <c r="HZ1488"/>
      <c r="IA1488"/>
      <c r="IB1488"/>
      <c r="IC1488"/>
      <c r="ID1488"/>
      <c r="IE1488"/>
      <c r="IF1488"/>
      <c r="IG1488"/>
      <c r="IH1488"/>
      <c r="II1488"/>
      <c r="IJ1488"/>
      <c r="IK1488"/>
      <c r="IL1488"/>
      <c r="IM1488"/>
      <c r="IN1488"/>
      <c r="IO1488"/>
      <c r="IP1488"/>
      <c r="IQ1488" t="s">
        <v>506</v>
      </c>
      <c r="IR1488"/>
      <c r="IS1488"/>
      <c r="IT1488"/>
      <c r="IU1488"/>
      <c r="IV1488"/>
      <c r="IW1488"/>
      <c r="IX1488"/>
      <c r="IY1488"/>
      <c r="IZ1488"/>
      <c r="JA1488"/>
      <c r="JB1488"/>
      <c r="JC1488"/>
      <c r="JD1488"/>
      <c r="JE1488"/>
      <c r="JF1488"/>
      <c r="JG1488"/>
      <c r="JH1488"/>
      <c r="JI1488"/>
      <c r="JJ1488"/>
      <c r="JK1488"/>
      <c r="JL1488"/>
      <c r="JM1488"/>
      <c r="JN1488"/>
      <c r="JO1488"/>
      <c r="JP1488"/>
      <c r="JQ1488"/>
      <c r="JR1488"/>
      <c r="JS1488"/>
      <c r="JT1488"/>
      <c r="JU1488"/>
      <c r="JV1488"/>
      <c r="JW1488"/>
      <c r="JX1488"/>
      <c r="JY1488"/>
      <c r="JZ1488"/>
      <c r="KA1488"/>
      <c r="KB1488"/>
      <c r="KC1488"/>
      <c r="KD1488"/>
      <c r="KE1488"/>
      <c r="KF1488"/>
      <c r="KG1488"/>
      <c r="KH1488"/>
      <c r="KI1488"/>
      <c r="KJ1488"/>
      <c r="KK1488"/>
      <c r="KL1488"/>
      <c r="KM1488"/>
      <c r="KN1488"/>
      <c r="KO1488"/>
      <c r="KP1488"/>
      <c r="KQ1488"/>
      <c r="KR1488"/>
      <c r="KS1488"/>
      <c r="KT1488"/>
      <c r="KU1488"/>
      <c r="KV1488"/>
      <c r="KW1488"/>
      <c r="KX1488"/>
      <c r="KY1488"/>
      <c r="KZ1488"/>
      <c r="LA1488"/>
      <c r="LB1488"/>
      <c r="LC1488"/>
      <c r="LD1488"/>
      <c r="LE1488"/>
      <c r="LF1488"/>
      <c r="LG1488"/>
      <c r="LH1488"/>
      <c r="LI1488"/>
      <c r="LJ1488"/>
      <c r="LK1488"/>
      <c r="LL1488"/>
      <c r="LM1488"/>
      <c r="LN1488"/>
      <c r="LO1488"/>
      <c r="LP1488"/>
      <c r="LQ1488"/>
      <c r="LR1488"/>
      <c r="LS1488"/>
      <c r="LT1488"/>
      <c r="LU1488"/>
      <c r="LV1488"/>
      <c r="LW1488"/>
      <c r="LX1488"/>
      <c r="LY1488"/>
      <c r="LZ1488"/>
      <c r="MA1488"/>
      <c r="MB1488"/>
      <c r="MC1488"/>
      <c r="MD1488"/>
      <c r="ME1488"/>
      <c r="MF1488"/>
      <c r="MG1488"/>
      <c r="MH1488"/>
      <c r="MI1488"/>
      <c r="MJ1488"/>
      <c r="MK1488"/>
      <c r="ML1488"/>
      <c r="MM1488"/>
      <c r="MN1488"/>
      <c r="MO1488"/>
      <c r="MP1488"/>
      <c r="MQ1488"/>
      <c r="MR1488"/>
      <c r="MS1488"/>
      <c r="MT1488"/>
      <c r="MU1488"/>
      <c r="MV1488"/>
      <c r="MW1488"/>
      <c r="MX1488"/>
      <c r="MY1488"/>
      <c r="MZ1488"/>
      <c r="NA1488"/>
      <c r="NB1488"/>
      <c r="NC1488"/>
      <c r="ND1488"/>
      <c r="NE1488"/>
      <c r="NF1488"/>
      <c r="NG1488"/>
      <c r="NH1488"/>
      <c r="NI1488"/>
      <c r="NJ1488"/>
      <c r="NK1488"/>
      <c r="NL1488"/>
      <c r="NM1488"/>
      <c r="NN1488"/>
      <c r="NO1488"/>
      <c r="NP1488"/>
      <c r="NQ1488"/>
      <c r="NR1488"/>
      <c r="NS1488"/>
      <c r="NT1488"/>
      <c r="NU1488"/>
      <c r="NV1488"/>
      <c r="NW1488"/>
      <c r="NX1488"/>
      <c r="NY1488"/>
      <c r="NZ1488"/>
      <c r="OA1488"/>
      <c r="OB1488"/>
      <c r="OC1488"/>
      <c r="OD1488"/>
      <c r="OE1488"/>
      <c r="OF1488"/>
      <c r="OG1488"/>
      <c r="OH1488"/>
      <c r="OI1488"/>
      <c r="OJ1488"/>
      <c r="OK1488"/>
      <c r="OL1488"/>
      <c r="OM1488"/>
      <c r="ON1488"/>
      <c r="OO1488"/>
      <c r="OP1488"/>
      <c r="OQ1488"/>
      <c r="OR1488"/>
      <c r="OS1488"/>
      <c r="OT1488"/>
      <c r="OU1488"/>
      <c r="OV1488"/>
      <c r="OW1488"/>
      <c r="OX1488"/>
      <c r="OY1488"/>
      <c r="OZ1488"/>
      <c r="PA1488"/>
      <c r="PB1488"/>
      <c r="PC1488"/>
      <c r="PD1488"/>
      <c r="PE1488"/>
      <c r="PF1488"/>
      <c r="PG1488"/>
      <c r="PH1488"/>
      <c r="PI1488"/>
      <c r="PJ1488"/>
      <c r="PK1488"/>
      <c r="PL1488"/>
      <c r="PM1488"/>
      <c r="PN1488"/>
      <c r="PO1488"/>
      <c r="PP1488"/>
      <c r="PQ1488"/>
      <c r="PR1488"/>
      <c r="PS1488"/>
      <c r="PT1488"/>
      <c r="PU1488"/>
      <c r="PV1488"/>
      <c r="PW1488"/>
      <c r="PX1488"/>
      <c r="PY1488"/>
      <c r="PZ1488"/>
      <c r="QA1488"/>
      <c r="QB1488"/>
      <c r="QC1488"/>
      <c r="QD1488"/>
      <c r="QE1488"/>
      <c r="QF1488"/>
      <c r="QG1488"/>
      <c r="QH1488"/>
      <c r="QI1488"/>
      <c r="QJ1488"/>
      <c r="QK1488"/>
      <c r="QL1488"/>
      <c r="QM1488"/>
      <c r="QN1488"/>
      <c r="QO1488"/>
      <c r="QP1488"/>
      <c r="QQ1488"/>
      <c r="QR1488"/>
      <c r="QS1488"/>
      <c r="QT1488"/>
      <c r="QU1488"/>
      <c r="QV1488"/>
      <c r="QW1488"/>
      <c r="QX1488"/>
      <c r="QY1488"/>
      <c r="QZ1488"/>
      <c r="RA1488"/>
      <c r="RB1488"/>
      <c r="RC1488"/>
      <c r="RD1488"/>
      <c r="RE1488"/>
      <c r="RF1488"/>
      <c r="RG1488"/>
      <c r="RH1488"/>
      <c r="RI1488"/>
      <c r="RJ1488"/>
      <c r="RK1488"/>
      <c r="RL1488"/>
      <c r="RM1488"/>
      <c r="RN1488"/>
      <c r="RO1488"/>
      <c r="RP1488"/>
      <c r="RQ1488"/>
      <c r="RR1488"/>
      <c r="RS1488"/>
      <c r="RT1488"/>
      <c r="RU1488"/>
      <c r="RV1488"/>
      <c r="RW1488"/>
      <c r="RX1488"/>
      <c r="RY1488"/>
      <c r="RZ1488"/>
      <c r="SA1488"/>
      <c r="SB1488"/>
      <c r="SC1488"/>
      <c r="SD1488"/>
      <c r="SE1488"/>
      <c r="SF1488"/>
      <c r="SG1488"/>
      <c r="SH1488"/>
      <c r="SI1488"/>
      <c r="SJ1488"/>
      <c r="SK1488"/>
      <c r="SL1488"/>
      <c r="SM1488"/>
      <c r="SN1488"/>
      <c r="SO1488"/>
      <c r="SP1488"/>
      <c r="SQ1488"/>
      <c r="SR1488"/>
      <c r="SS1488"/>
      <c r="ST1488"/>
      <c r="SU1488"/>
      <c r="SV1488"/>
      <c r="SW1488"/>
      <c r="SX1488"/>
      <c r="SY1488"/>
      <c r="SZ1488"/>
      <c r="TA1488"/>
      <c r="TB1488"/>
      <c r="TC1488"/>
      <c r="TD1488"/>
      <c r="TE1488"/>
      <c r="TF1488"/>
      <c r="TG1488"/>
      <c r="TH1488"/>
      <c r="TI1488"/>
      <c r="TJ1488"/>
      <c r="TK1488"/>
      <c r="TL1488"/>
      <c r="TM1488"/>
      <c r="TN1488"/>
      <c r="TO1488"/>
      <c r="TP1488"/>
      <c r="TQ1488"/>
      <c r="TR1488"/>
      <c r="TS1488"/>
      <c r="TT1488"/>
      <c r="TU1488"/>
      <c r="TV1488"/>
      <c r="TW1488"/>
      <c r="TX1488"/>
      <c r="TY1488"/>
      <c r="TZ1488"/>
      <c r="UA1488"/>
      <c r="UB1488"/>
      <c r="UC1488"/>
      <c r="UD1488"/>
      <c r="UE1488"/>
      <c r="UF1488"/>
      <c r="UG1488"/>
      <c r="UH1488"/>
      <c r="UI1488"/>
      <c r="UJ1488"/>
      <c r="UK1488"/>
      <c r="UL1488"/>
      <c r="UM1488"/>
      <c r="UN1488"/>
      <c r="UO1488"/>
      <c r="UP1488"/>
      <c r="UQ1488"/>
      <c r="UR1488"/>
      <c r="US1488"/>
      <c r="UT1488"/>
      <c r="UU1488"/>
      <c r="UV1488"/>
      <c r="UW1488"/>
      <c r="UX1488"/>
      <c r="UY1488"/>
      <c r="UZ1488"/>
      <c r="VA1488"/>
      <c r="VB1488"/>
      <c r="VC1488"/>
      <c r="VD1488"/>
      <c r="VE1488"/>
      <c r="VF1488"/>
      <c r="VG1488"/>
      <c r="VH1488"/>
      <c r="VI1488"/>
      <c r="VJ1488"/>
      <c r="VK1488"/>
      <c r="VL1488"/>
      <c r="VM1488"/>
      <c r="VN1488"/>
      <c r="VO1488"/>
      <c r="VP1488"/>
      <c r="VQ1488"/>
      <c r="VR1488"/>
      <c r="VS1488"/>
      <c r="VT1488"/>
      <c r="VU1488"/>
      <c r="VV1488"/>
      <c r="VW1488"/>
      <c r="VX1488"/>
      <c r="VY1488"/>
      <c r="VZ1488"/>
      <c r="WA1488"/>
      <c r="WB1488"/>
      <c r="WC1488"/>
      <c r="WD1488"/>
      <c r="WE1488"/>
      <c r="WF1488"/>
      <c r="WG1488"/>
      <c r="WH1488"/>
      <c r="WI1488"/>
      <c r="WJ1488"/>
      <c r="WK1488"/>
      <c r="WL1488"/>
      <c r="WM1488"/>
      <c r="WN1488"/>
      <c r="WO1488"/>
      <c r="WP1488"/>
      <c r="WQ1488"/>
      <c r="WR1488"/>
      <c r="WS1488"/>
      <c r="WT1488"/>
      <c r="WU1488"/>
      <c r="WV1488"/>
      <c r="WW1488"/>
      <c r="WX1488"/>
      <c r="WY1488"/>
      <c r="WZ1488"/>
      <c r="XA1488"/>
      <c r="XB1488"/>
      <c r="XC1488"/>
      <c r="XD1488"/>
      <c r="XE1488"/>
      <c r="XF1488"/>
      <c r="XG1488"/>
      <c r="XH1488"/>
      <c r="XI1488"/>
      <c r="XJ1488"/>
      <c r="XK1488"/>
      <c r="XL1488"/>
      <c r="XM1488"/>
      <c r="XN1488"/>
      <c r="XO1488"/>
      <c r="XP1488"/>
      <c r="XQ1488"/>
      <c r="XR1488"/>
      <c r="XS1488"/>
      <c r="XT1488"/>
      <c r="XU1488"/>
      <c r="XV1488"/>
      <c r="XW1488"/>
      <c r="XX1488"/>
      <c r="XY1488"/>
      <c r="XZ1488"/>
      <c r="YA1488"/>
      <c r="YB1488"/>
      <c r="YC1488"/>
      <c r="YD1488"/>
      <c r="YE1488"/>
      <c r="YF1488"/>
      <c r="YG1488"/>
      <c r="YH1488"/>
      <c r="YI1488"/>
      <c r="YJ1488"/>
      <c r="YK1488"/>
      <c r="YL1488"/>
      <c r="YM1488"/>
      <c r="YN1488"/>
      <c r="YO1488"/>
      <c r="YP1488"/>
      <c r="YQ1488"/>
      <c r="YR1488"/>
      <c r="YS1488"/>
      <c r="YT1488"/>
      <c r="YU1488"/>
      <c r="YV1488"/>
      <c r="YW1488"/>
      <c r="YX1488"/>
      <c r="YY1488"/>
      <c r="YZ1488"/>
      <c r="ZA1488"/>
      <c r="ZB1488"/>
      <c r="ZC1488"/>
      <c r="ZD1488"/>
      <c r="ZE1488"/>
      <c r="ZF1488"/>
      <c r="ZG1488"/>
      <c r="ZH1488"/>
      <c r="ZI1488"/>
      <c r="ZJ1488"/>
      <c r="ZK1488"/>
      <c r="ZL1488"/>
      <c r="ZM1488"/>
      <c r="ZN1488"/>
      <c r="ZO1488"/>
      <c r="ZP1488"/>
      <c r="ZQ1488"/>
      <c r="ZR1488"/>
      <c r="ZS1488"/>
      <c r="ZT1488"/>
      <c r="ZU1488"/>
      <c r="ZV1488"/>
      <c r="ZW1488"/>
      <c r="ZX1488"/>
      <c r="ZY1488"/>
      <c r="ZZ1488"/>
      <c r="AAA1488"/>
      <c r="AAB1488"/>
      <c r="AAC1488"/>
      <c r="AAD1488"/>
      <c r="AAE1488"/>
      <c r="AAF1488"/>
      <c r="AAG1488"/>
      <c r="AAH1488"/>
      <c r="AAI1488"/>
      <c r="AAJ1488"/>
      <c r="AAK1488"/>
      <c r="AAL1488"/>
      <c r="AAM1488"/>
      <c r="AAN1488"/>
      <c r="AAO1488"/>
      <c r="AAP1488"/>
      <c r="AAQ1488"/>
      <c r="AAR1488"/>
      <c r="AAS1488"/>
      <c r="AAT1488"/>
      <c r="AAU1488"/>
      <c r="AAV1488"/>
      <c r="AAW1488"/>
      <c r="AAX1488"/>
      <c r="AAY1488"/>
      <c r="AAZ1488"/>
      <c r="ABA1488"/>
      <c r="ABB1488"/>
      <c r="ABC1488"/>
      <c r="ABD1488"/>
      <c r="ABE1488"/>
      <c r="ABF1488"/>
      <c r="ABG1488"/>
      <c r="ABH1488"/>
      <c r="ABI1488"/>
      <c r="ABJ1488"/>
      <c r="ABK1488"/>
      <c r="ABL1488"/>
      <c r="ABM1488"/>
      <c r="ABN1488"/>
      <c r="ABO1488"/>
      <c r="ABP1488"/>
      <c r="ABQ1488"/>
      <c r="ABR1488"/>
      <c r="ABS1488"/>
      <c r="ABT1488"/>
      <c r="ABU1488"/>
      <c r="ABV1488"/>
      <c r="ABW1488"/>
      <c r="ABX1488"/>
      <c r="ABY1488"/>
      <c r="ABZ1488"/>
      <c r="ACA1488"/>
      <c r="ACB1488"/>
      <c r="ACC1488"/>
      <c r="ACD1488"/>
      <c r="ACE1488"/>
      <c r="ACF1488"/>
      <c r="ACG1488"/>
      <c r="ACH1488"/>
      <c r="ACI1488"/>
      <c r="ACJ1488"/>
      <c r="ACK1488"/>
      <c r="ACL1488"/>
      <c r="ACM1488"/>
      <c r="ACN1488"/>
      <c r="ACO1488"/>
      <c r="ACP1488"/>
      <c r="ACQ1488"/>
      <c r="ACR1488"/>
      <c r="ACS1488"/>
      <c r="ACT1488"/>
      <c r="ACU1488"/>
      <c r="ACV1488"/>
      <c r="ACW1488"/>
      <c r="ACX1488"/>
      <c r="ACY1488"/>
      <c r="ACZ1488"/>
      <c r="ADA1488"/>
      <c r="ADB1488"/>
      <c r="ADC1488"/>
      <c r="ADD1488"/>
      <c r="ADE1488"/>
      <c r="ADF1488"/>
      <c r="ADG1488"/>
      <c r="ADH1488"/>
      <c r="ADI1488"/>
      <c r="ADJ1488"/>
      <c r="ADK1488"/>
      <c r="ADL1488"/>
      <c r="ADM1488"/>
      <c r="ADN1488"/>
      <c r="ADO1488"/>
      <c r="ADP1488"/>
      <c r="ADQ1488"/>
      <c r="ADR1488"/>
      <c r="ADS1488"/>
      <c r="ADT1488"/>
      <c r="ADU1488"/>
      <c r="ADV1488"/>
      <c r="ADW1488"/>
      <c r="ADX1488"/>
      <c r="ADY1488"/>
      <c r="ADZ1488"/>
      <c r="AEA1488"/>
      <c r="AEB1488"/>
      <c r="AEC1488"/>
      <c r="AED1488"/>
      <c r="AEE1488"/>
      <c r="AEF1488"/>
      <c r="AEG1488"/>
      <c r="AEH1488"/>
    </row>
    <row r="1489" spans="1:814" hidden="1" x14ac:dyDescent="0.25">
      <c r="B1489" s="5">
        <v>45569</v>
      </c>
      <c r="C1489" t="s">
        <v>103</v>
      </c>
      <c r="D1489" t="s">
        <v>0</v>
      </c>
      <c r="E1489" t="s">
        <v>66</v>
      </c>
      <c r="F1489" s="4" t="s">
        <v>78</v>
      </c>
      <c r="G1489" t="s">
        <v>79</v>
      </c>
      <c r="H1489" s="4" t="s">
        <v>80</v>
      </c>
      <c r="I1489" s="4" t="s">
        <v>510</v>
      </c>
      <c r="J1489" s="8">
        <v>-10</v>
      </c>
      <c r="K1489" s="29">
        <v>51750</v>
      </c>
      <c r="L1489" s="17">
        <f>+J1489*K1489</f>
        <v>-517500</v>
      </c>
      <c r="M1489" s="102" t="s">
        <v>529</v>
      </c>
      <c r="O1489" s="54">
        <v>20240163</v>
      </c>
      <c r="P1489" t="s">
        <v>600</v>
      </c>
      <c r="IQ1489" t="s">
        <v>506</v>
      </c>
    </row>
    <row r="1490" spans="1:814" hidden="1" x14ac:dyDescent="0.25">
      <c r="B1490" s="5">
        <v>45569</v>
      </c>
      <c r="C1490" t="s">
        <v>103</v>
      </c>
      <c r="D1490" t="s">
        <v>0</v>
      </c>
      <c r="E1490" t="s">
        <v>66</v>
      </c>
      <c r="F1490" s="4" t="s">
        <v>86</v>
      </c>
      <c r="G1490" t="s">
        <v>87</v>
      </c>
      <c r="H1490" s="4" t="s">
        <v>50</v>
      </c>
      <c r="I1490" s="4" t="s">
        <v>524</v>
      </c>
      <c r="J1490" s="8">
        <v>-19</v>
      </c>
      <c r="K1490" s="29">
        <v>51750</v>
      </c>
      <c r="L1490" s="17">
        <v>7762500</v>
      </c>
      <c r="M1490" s="102" t="s">
        <v>529</v>
      </c>
      <c r="O1490" s="54">
        <v>20240163</v>
      </c>
      <c r="P1490" t="s">
        <v>600</v>
      </c>
    </row>
    <row r="1491" spans="1:814" hidden="1" x14ac:dyDescent="0.25">
      <c r="B1491" s="5">
        <v>45569</v>
      </c>
      <c r="C1491" t="s">
        <v>103</v>
      </c>
      <c r="D1491" t="s">
        <v>0</v>
      </c>
      <c r="E1491" t="s">
        <v>66</v>
      </c>
      <c r="F1491" s="4" t="s">
        <v>86</v>
      </c>
      <c r="G1491" t="s">
        <v>87</v>
      </c>
      <c r="H1491" s="4" t="s">
        <v>50</v>
      </c>
      <c r="I1491" s="4" t="s">
        <v>599</v>
      </c>
      <c r="J1491" s="8">
        <v>-16</v>
      </c>
      <c r="K1491" s="29">
        <v>51750</v>
      </c>
      <c r="L1491" s="17">
        <v>7762500</v>
      </c>
      <c r="M1491" s="102" t="s">
        <v>529</v>
      </c>
      <c r="O1491" s="54">
        <v>20240163</v>
      </c>
      <c r="P1491" t="s">
        <v>600</v>
      </c>
    </row>
    <row r="1492" spans="1:814" hidden="1" x14ac:dyDescent="0.25">
      <c r="B1492" s="5">
        <v>45569</v>
      </c>
      <c r="C1492" t="s">
        <v>103</v>
      </c>
      <c r="D1492" t="s">
        <v>0</v>
      </c>
      <c r="E1492" t="s">
        <v>66</v>
      </c>
      <c r="F1492" s="4" t="s">
        <v>91</v>
      </c>
      <c r="G1492" t="s">
        <v>92</v>
      </c>
      <c r="H1492" s="4" t="s">
        <v>93</v>
      </c>
      <c r="I1492" s="4" t="s">
        <v>383</v>
      </c>
      <c r="J1492" s="8">
        <v>-10</v>
      </c>
      <c r="K1492" s="29">
        <v>51750</v>
      </c>
      <c r="L1492" s="17">
        <v>2587500</v>
      </c>
      <c r="M1492" s="102" t="s">
        <v>529</v>
      </c>
      <c r="O1492" s="54">
        <v>20240163</v>
      </c>
      <c r="P1492" t="s">
        <v>600</v>
      </c>
    </row>
    <row r="1493" spans="1:814" ht="12.95" hidden="1" customHeight="1" x14ac:dyDescent="0.25">
      <c r="B1493" s="5">
        <v>45569</v>
      </c>
      <c r="C1493" t="s">
        <v>103</v>
      </c>
      <c r="D1493" t="s">
        <v>4</v>
      </c>
      <c r="E1493" t="s">
        <v>66</v>
      </c>
      <c r="F1493" s="4" t="s">
        <v>96</v>
      </c>
      <c r="G1493" t="s">
        <v>95</v>
      </c>
      <c r="H1493" s="4" t="s">
        <v>106</v>
      </c>
      <c r="I1493" s="4">
        <v>52006</v>
      </c>
      <c r="J1493" s="8">
        <v>-2</v>
      </c>
      <c r="K1493" s="29">
        <v>647360</v>
      </c>
      <c r="L1493" s="17">
        <v>1942080</v>
      </c>
      <c r="M1493" s="102" t="s">
        <v>529</v>
      </c>
      <c r="O1493" s="54">
        <v>20240163</v>
      </c>
      <c r="P1493" t="s">
        <v>600</v>
      </c>
    </row>
    <row r="1494" spans="1:814" hidden="1" x14ac:dyDescent="0.25">
      <c r="B1494" s="5">
        <v>45569</v>
      </c>
      <c r="C1494" t="s">
        <v>103</v>
      </c>
      <c r="D1494" t="s">
        <v>4</v>
      </c>
      <c r="E1494" t="s">
        <v>66</v>
      </c>
      <c r="F1494" s="4" t="s">
        <v>102</v>
      </c>
      <c r="G1494" t="s">
        <v>101</v>
      </c>
      <c r="H1494" s="4" t="s">
        <v>107</v>
      </c>
      <c r="I1494" s="4" t="s">
        <v>138</v>
      </c>
      <c r="J1494" s="8">
        <v>-2</v>
      </c>
      <c r="K1494" s="29">
        <v>102340</v>
      </c>
      <c r="L1494" s="17">
        <v>307020</v>
      </c>
      <c r="M1494" s="102" t="s">
        <v>529</v>
      </c>
      <c r="O1494" s="54">
        <v>20240163</v>
      </c>
      <c r="P1494" t="s">
        <v>600</v>
      </c>
    </row>
    <row r="1495" spans="1:814" hidden="1" x14ac:dyDescent="0.25">
      <c r="B1495" s="5">
        <v>45575</v>
      </c>
      <c r="C1495" t="s">
        <v>103</v>
      </c>
      <c r="D1495" t="s">
        <v>0</v>
      </c>
      <c r="E1495" t="s">
        <v>14</v>
      </c>
      <c r="F1495" s="4" t="s">
        <v>25</v>
      </c>
      <c r="G1495" t="s">
        <v>26</v>
      </c>
      <c r="H1495" s="4" t="s">
        <v>27</v>
      </c>
      <c r="I1495" s="4" t="s">
        <v>562</v>
      </c>
      <c r="J1495" s="8">
        <v>-12</v>
      </c>
      <c r="K1495" s="79">
        <v>14.569553805774278</v>
      </c>
      <c r="L1495" s="17">
        <f>+J1495*K1495</f>
        <v>-174.83464566929135</v>
      </c>
      <c r="M1495" s="102" t="s">
        <v>527</v>
      </c>
      <c r="O1495" s="54">
        <v>20240162</v>
      </c>
      <c r="P1495" t="s">
        <v>234</v>
      </c>
    </row>
    <row r="1496" spans="1:814" hidden="1" x14ac:dyDescent="0.25">
      <c r="B1496" s="5">
        <v>45575</v>
      </c>
      <c r="C1496" t="s">
        <v>103</v>
      </c>
      <c r="D1496" t="s">
        <v>0</v>
      </c>
      <c r="E1496" t="s">
        <v>14</v>
      </c>
      <c r="F1496" s="4" t="s">
        <v>35</v>
      </c>
      <c r="G1496" t="s">
        <v>36</v>
      </c>
      <c r="H1496" s="4" t="s">
        <v>37</v>
      </c>
      <c r="I1496" s="4" t="s">
        <v>563</v>
      </c>
      <c r="J1496" s="8">
        <v>-5</v>
      </c>
      <c r="K1496" s="79">
        <v>14.569553805774278</v>
      </c>
      <c r="L1496" s="17">
        <f>+J1496*K1496</f>
        <v>-72.847769028871397</v>
      </c>
      <c r="M1496" s="102" t="s">
        <v>527</v>
      </c>
      <c r="O1496" s="54">
        <v>20240162</v>
      </c>
      <c r="P1496" t="s">
        <v>234</v>
      </c>
    </row>
    <row r="1497" spans="1:814" hidden="1" x14ac:dyDescent="0.25">
      <c r="B1497" s="5">
        <v>45575</v>
      </c>
      <c r="C1497" t="s">
        <v>103</v>
      </c>
      <c r="D1497" t="s">
        <v>0</v>
      </c>
      <c r="E1497" t="s">
        <v>14</v>
      </c>
      <c r="F1497" s="4" t="s">
        <v>54</v>
      </c>
      <c r="G1497" t="s">
        <v>55</v>
      </c>
      <c r="H1497" s="4" t="s">
        <v>56</v>
      </c>
      <c r="I1497" s="4" t="s">
        <v>566</v>
      </c>
      <c r="J1497" s="8">
        <v>-12</v>
      </c>
      <c r="K1497" s="79">
        <v>18.73228346456693</v>
      </c>
      <c r="L1497" s="17">
        <f>+J1497*K1497</f>
        <v>-224.78740157480314</v>
      </c>
      <c r="M1497" s="102" t="s">
        <v>527</v>
      </c>
      <c r="O1497" s="54">
        <v>20240162</v>
      </c>
      <c r="P1497" t="s">
        <v>234</v>
      </c>
      <c r="JP1497" t="s">
        <v>506</v>
      </c>
    </row>
    <row r="1498" spans="1:814" hidden="1" x14ac:dyDescent="0.25">
      <c r="B1498" s="5">
        <v>45575</v>
      </c>
      <c r="C1498" t="s">
        <v>103</v>
      </c>
      <c r="D1498" t="s">
        <v>0</v>
      </c>
      <c r="E1498" t="s">
        <v>14</v>
      </c>
      <c r="F1498" s="4" t="s">
        <v>58</v>
      </c>
      <c r="G1498" t="s">
        <v>59</v>
      </c>
      <c r="H1498" s="4" t="s">
        <v>60</v>
      </c>
      <c r="I1498" s="4" t="s">
        <v>489</v>
      </c>
      <c r="J1498" s="8">
        <v>-6</v>
      </c>
      <c r="K1498" s="79">
        <v>18.75</v>
      </c>
      <c r="L1498" s="17">
        <v>372.82894736842104</v>
      </c>
      <c r="M1498" s="102" t="s">
        <v>527</v>
      </c>
      <c r="O1498" s="54">
        <v>20240162</v>
      </c>
      <c r="P1498" t="s">
        <v>234</v>
      </c>
    </row>
    <row r="1499" spans="1:814" hidden="1" x14ac:dyDescent="0.25">
      <c r="B1499" s="5">
        <v>45575</v>
      </c>
      <c r="C1499" t="s">
        <v>103</v>
      </c>
      <c r="D1499" t="s">
        <v>4</v>
      </c>
      <c r="E1499" t="s">
        <v>14</v>
      </c>
      <c r="F1499" s="4">
        <v>3308050</v>
      </c>
      <c r="G1499" t="s">
        <v>137</v>
      </c>
      <c r="H1499" s="4" t="s">
        <v>137</v>
      </c>
      <c r="I1499" s="4" t="s">
        <v>138</v>
      </c>
      <c r="J1499" s="8">
        <v>-2</v>
      </c>
      <c r="K1499" s="79">
        <v>104.3726235741445</v>
      </c>
      <c r="L1499" s="17">
        <f t="shared" ref="L1499:L1509" si="80">+J1499*K1499</f>
        <v>-208.745247148289</v>
      </c>
      <c r="M1499" s="102" t="s">
        <v>527</v>
      </c>
      <c r="O1499" s="54">
        <v>20240162</v>
      </c>
      <c r="P1499" t="s">
        <v>234</v>
      </c>
    </row>
    <row r="1500" spans="1:814" hidden="1" x14ac:dyDescent="0.25">
      <c r="B1500" s="5">
        <v>45575</v>
      </c>
      <c r="C1500" t="s">
        <v>103</v>
      </c>
      <c r="D1500" t="s">
        <v>4</v>
      </c>
      <c r="E1500" t="s">
        <v>14</v>
      </c>
      <c r="F1500" s="4">
        <v>3318235</v>
      </c>
      <c r="G1500" t="s">
        <v>209</v>
      </c>
      <c r="H1500" s="4" t="s">
        <v>107</v>
      </c>
      <c r="I1500" s="4" t="s">
        <v>138</v>
      </c>
      <c r="J1500" s="8">
        <v>-2</v>
      </c>
      <c r="K1500" s="79">
        <v>31.220472440944881</v>
      </c>
      <c r="L1500" s="17">
        <f t="shared" si="80"/>
        <v>-62.440944881889763</v>
      </c>
      <c r="M1500" s="102" t="s">
        <v>527</v>
      </c>
      <c r="O1500" s="54">
        <v>20240162</v>
      </c>
      <c r="P1500" t="s">
        <v>234</v>
      </c>
    </row>
    <row r="1501" spans="1:814" hidden="1" x14ac:dyDescent="0.25">
      <c r="B1501" s="5">
        <v>45575</v>
      </c>
      <c r="C1501" t="s">
        <v>103</v>
      </c>
      <c r="D1501" t="s">
        <v>4</v>
      </c>
      <c r="E1501" t="s">
        <v>14</v>
      </c>
      <c r="F1501" s="4">
        <v>3318055</v>
      </c>
      <c r="G1501" t="s">
        <v>318</v>
      </c>
      <c r="H1501" s="4" t="s">
        <v>109</v>
      </c>
      <c r="J1501" s="8">
        <v>-1</v>
      </c>
      <c r="K1501" s="29">
        <v>309.59488272921106</v>
      </c>
      <c r="L1501" s="17">
        <f t="shared" si="80"/>
        <v>-309.59488272921106</v>
      </c>
      <c r="M1501" s="102" t="s">
        <v>527</v>
      </c>
      <c r="O1501" s="54">
        <v>20240162</v>
      </c>
      <c r="P1501" t="s">
        <v>234</v>
      </c>
    </row>
    <row r="1502" spans="1:814" s="69" customFormat="1" hidden="1" x14ac:dyDescent="0.25">
      <c r="A1502"/>
      <c r="B1502" s="5">
        <v>45575</v>
      </c>
      <c r="C1502" t="s">
        <v>103</v>
      </c>
      <c r="D1502" t="s">
        <v>0</v>
      </c>
      <c r="E1502" t="s">
        <v>14</v>
      </c>
      <c r="F1502" s="4" t="s">
        <v>42</v>
      </c>
      <c r="G1502" t="s">
        <v>43</v>
      </c>
      <c r="H1502" s="4" t="s">
        <v>44</v>
      </c>
      <c r="I1502" s="4" t="s">
        <v>565</v>
      </c>
      <c r="J1502" s="8">
        <v>-3</v>
      </c>
      <c r="K1502" s="79">
        <v>14.569553805774278</v>
      </c>
      <c r="L1502" s="17">
        <f t="shared" si="80"/>
        <v>-43.708661417322837</v>
      </c>
      <c r="M1502" s="102" t="s">
        <v>527</v>
      </c>
      <c r="N1502"/>
      <c r="O1502" s="54">
        <v>20240162</v>
      </c>
      <c r="P1502" t="s">
        <v>234</v>
      </c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/>
      <c r="AY1502"/>
      <c r="AZ1502"/>
      <c r="BA1502"/>
      <c r="BB1502"/>
      <c r="BC1502"/>
      <c r="BD1502"/>
      <c r="BE1502"/>
      <c r="BF1502"/>
      <c r="BG1502"/>
      <c r="BH1502"/>
      <c r="BI1502"/>
      <c r="BJ1502"/>
      <c r="BK1502"/>
      <c r="BL1502"/>
      <c r="BM1502"/>
      <c r="BN1502"/>
      <c r="BO1502"/>
      <c r="BP1502"/>
      <c r="BQ1502"/>
      <c r="BR1502"/>
      <c r="BS1502"/>
      <c r="BT1502"/>
      <c r="BU1502"/>
      <c r="BV1502"/>
      <c r="BW1502"/>
      <c r="BX1502"/>
      <c r="BY1502"/>
      <c r="BZ1502"/>
      <c r="CA1502"/>
      <c r="CB1502"/>
      <c r="CC1502"/>
      <c r="CD1502"/>
      <c r="CE1502"/>
      <c r="CF1502"/>
      <c r="CG1502"/>
      <c r="CH1502"/>
      <c r="CI1502"/>
      <c r="CJ1502"/>
      <c r="CK1502"/>
      <c r="CL1502"/>
      <c r="CM1502"/>
      <c r="CN1502"/>
      <c r="CO1502"/>
      <c r="CP1502"/>
      <c r="CQ1502"/>
      <c r="CR1502"/>
      <c r="CS1502"/>
      <c r="CT1502"/>
      <c r="CU1502"/>
      <c r="CV1502"/>
      <c r="CW1502"/>
      <c r="CX1502"/>
      <c r="CY1502"/>
      <c r="CZ1502"/>
      <c r="DA1502"/>
      <c r="DB1502"/>
      <c r="DC1502"/>
      <c r="DD1502"/>
      <c r="DE1502"/>
      <c r="DF1502"/>
      <c r="DG1502"/>
      <c r="DH1502"/>
      <c r="DI1502"/>
      <c r="DJ1502"/>
      <c r="DK1502"/>
      <c r="DL1502"/>
      <c r="DM1502"/>
      <c r="DN1502"/>
      <c r="DO1502"/>
      <c r="DP1502"/>
      <c r="DQ1502"/>
      <c r="DR1502"/>
      <c r="DS1502"/>
      <c r="DT1502"/>
      <c r="DU1502"/>
      <c r="DV1502"/>
      <c r="DW1502"/>
      <c r="DX1502"/>
      <c r="DY1502"/>
      <c r="DZ1502"/>
      <c r="EA1502"/>
      <c r="EB1502"/>
      <c r="EC1502"/>
      <c r="ED1502"/>
      <c r="EE1502"/>
      <c r="EF1502"/>
      <c r="EG1502"/>
      <c r="EH1502"/>
      <c r="EI1502"/>
      <c r="EJ1502"/>
      <c r="EK1502"/>
      <c r="EL1502"/>
      <c r="EM1502"/>
      <c r="EN1502"/>
      <c r="EO1502"/>
      <c r="EP1502"/>
      <c r="EQ1502"/>
      <c r="ER1502"/>
      <c r="ES1502"/>
      <c r="ET1502"/>
      <c r="EU1502"/>
      <c r="EV1502"/>
      <c r="EW1502"/>
      <c r="EX1502"/>
      <c r="EY1502"/>
      <c r="EZ1502"/>
      <c r="FA1502"/>
      <c r="FB1502"/>
      <c r="FC1502"/>
      <c r="FD1502"/>
      <c r="FE1502"/>
      <c r="FF1502"/>
      <c r="FG1502"/>
      <c r="FH1502"/>
      <c r="FI1502"/>
      <c r="FJ1502"/>
      <c r="FK1502"/>
      <c r="FL1502"/>
      <c r="FM1502"/>
      <c r="FN1502"/>
      <c r="FO1502"/>
      <c r="FP1502"/>
      <c r="FQ1502"/>
      <c r="FR1502"/>
      <c r="FS1502"/>
      <c r="FT1502"/>
      <c r="FU1502"/>
      <c r="FV1502"/>
      <c r="FW1502"/>
      <c r="FX1502"/>
      <c r="FY1502"/>
      <c r="FZ1502"/>
      <c r="GA1502"/>
      <c r="GB1502"/>
      <c r="GC1502"/>
      <c r="GD1502"/>
      <c r="GE1502"/>
      <c r="GF1502"/>
      <c r="GG1502"/>
      <c r="GH1502"/>
      <c r="GI1502"/>
      <c r="GJ1502"/>
      <c r="GK1502"/>
      <c r="GL1502"/>
      <c r="GM1502"/>
      <c r="GN1502"/>
      <c r="GO1502"/>
      <c r="GP1502"/>
      <c r="GQ1502"/>
      <c r="GR1502"/>
      <c r="GS1502"/>
      <c r="GT1502"/>
      <c r="GU1502"/>
      <c r="GV1502"/>
      <c r="GW1502"/>
      <c r="GX1502"/>
      <c r="GY1502"/>
      <c r="GZ1502"/>
      <c r="HA1502"/>
      <c r="HB1502"/>
      <c r="HC1502"/>
      <c r="HD1502"/>
      <c r="HE1502"/>
      <c r="HF1502"/>
      <c r="HG1502"/>
      <c r="HH1502"/>
      <c r="HI1502"/>
      <c r="HJ1502"/>
      <c r="HK1502"/>
      <c r="HL1502"/>
      <c r="HM1502"/>
      <c r="HN1502"/>
      <c r="HO1502"/>
      <c r="HP1502"/>
      <c r="HQ1502"/>
      <c r="HR1502"/>
      <c r="HS1502"/>
      <c r="HT1502"/>
      <c r="HU1502"/>
      <c r="HV1502"/>
      <c r="HW1502"/>
      <c r="HX1502"/>
      <c r="HY1502"/>
      <c r="HZ1502"/>
      <c r="IA1502"/>
      <c r="IB1502"/>
      <c r="IC1502"/>
      <c r="ID1502"/>
      <c r="IE1502"/>
      <c r="IF1502"/>
      <c r="IG1502"/>
      <c r="IH1502"/>
      <c r="II1502"/>
      <c r="IJ1502"/>
      <c r="IK1502"/>
      <c r="IL1502"/>
      <c r="IM1502"/>
      <c r="IN1502"/>
      <c r="IO1502"/>
      <c r="IP1502"/>
      <c r="IQ1502"/>
      <c r="IR1502"/>
      <c r="IS1502"/>
      <c r="IT1502"/>
      <c r="IU1502"/>
      <c r="IV1502"/>
      <c r="IW1502"/>
      <c r="IX1502"/>
      <c r="IY1502"/>
      <c r="IZ1502"/>
      <c r="JA1502"/>
      <c r="JB1502"/>
      <c r="JC1502"/>
      <c r="JD1502"/>
      <c r="JE1502"/>
      <c r="JF1502"/>
      <c r="JG1502"/>
      <c r="JH1502"/>
      <c r="JI1502"/>
      <c r="JJ1502"/>
      <c r="JK1502"/>
      <c r="JL1502"/>
      <c r="JM1502"/>
      <c r="JN1502"/>
      <c r="JO1502"/>
      <c r="JP1502"/>
      <c r="JQ1502"/>
      <c r="JR1502"/>
      <c r="JS1502"/>
      <c r="JT1502"/>
      <c r="JU1502"/>
      <c r="JV1502"/>
      <c r="JW1502"/>
      <c r="JX1502"/>
      <c r="JY1502"/>
      <c r="JZ1502"/>
      <c r="KA1502"/>
      <c r="KB1502"/>
      <c r="KC1502"/>
      <c r="KD1502"/>
      <c r="KE1502"/>
      <c r="KF1502"/>
      <c r="KG1502"/>
      <c r="KH1502"/>
      <c r="KI1502"/>
      <c r="KJ1502"/>
      <c r="KK1502"/>
      <c r="KL1502"/>
      <c r="KM1502"/>
      <c r="KN1502"/>
      <c r="KO1502"/>
      <c r="KP1502"/>
      <c r="KQ1502"/>
      <c r="KR1502"/>
      <c r="KS1502"/>
      <c r="KT1502"/>
      <c r="KU1502"/>
      <c r="KV1502"/>
      <c r="KW1502"/>
      <c r="KX1502"/>
      <c r="KY1502"/>
      <c r="KZ1502"/>
      <c r="LA1502"/>
      <c r="LB1502"/>
      <c r="LC1502"/>
      <c r="LD1502"/>
      <c r="LE1502"/>
      <c r="LF1502"/>
      <c r="LG1502"/>
      <c r="LH1502"/>
      <c r="LI1502"/>
      <c r="LJ1502"/>
      <c r="LK1502"/>
      <c r="LL1502"/>
      <c r="LM1502"/>
      <c r="LN1502"/>
      <c r="LO1502"/>
      <c r="LP1502"/>
      <c r="LQ1502"/>
      <c r="LR1502"/>
      <c r="LS1502"/>
      <c r="LT1502"/>
      <c r="LU1502"/>
      <c r="LV1502"/>
      <c r="LW1502"/>
      <c r="LX1502"/>
      <c r="LY1502"/>
      <c r="LZ1502"/>
      <c r="MA1502"/>
      <c r="MB1502"/>
      <c r="MC1502"/>
      <c r="MD1502"/>
      <c r="ME1502"/>
      <c r="MF1502"/>
      <c r="MG1502"/>
      <c r="MH1502"/>
      <c r="MI1502"/>
      <c r="MJ1502"/>
      <c r="MK1502"/>
      <c r="ML1502"/>
      <c r="MM1502"/>
      <c r="MN1502"/>
      <c r="MO1502"/>
      <c r="MP1502"/>
      <c r="MQ1502"/>
      <c r="MR1502"/>
      <c r="MS1502"/>
      <c r="MT1502"/>
      <c r="MU1502"/>
      <c r="MV1502"/>
      <c r="MW1502"/>
      <c r="MX1502"/>
      <c r="MY1502"/>
      <c r="MZ1502"/>
      <c r="NA1502"/>
      <c r="NB1502"/>
      <c r="NC1502"/>
      <c r="ND1502"/>
      <c r="NE1502"/>
      <c r="NF1502"/>
      <c r="NG1502"/>
      <c r="NH1502"/>
      <c r="NI1502"/>
      <c r="NJ1502"/>
      <c r="NK1502"/>
      <c r="NL1502"/>
      <c r="NM1502"/>
      <c r="NN1502"/>
      <c r="NO1502"/>
      <c r="NP1502"/>
      <c r="NQ1502"/>
      <c r="NR1502"/>
      <c r="NS1502"/>
      <c r="NT1502"/>
      <c r="NU1502"/>
      <c r="NV1502"/>
      <c r="NW1502"/>
      <c r="NX1502"/>
      <c r="NY1502"/>
      <c r="NZ1502"/>
      <c r="OA1502"/>
      <c r="OB1502"/>
      <c r="OC1502"/>
      <c r="OD1502"/>
      <c r="OE1502"/>
      <c r="OF1502"/>
      <c r="OG1502"/>
      <c r="OH1502"/>
      <c r="OI1502"/>
      <c r="OJ1502"/>
      <c r="OK1502"/>
      <c r="OL1502"/>
      <c r="OM1502"/>
      <c r="ON1502"/>
      <c r="OO1502"/>
      <c r="OP1502"/>
      <c r="OQ1502"/>
      <c r="OR1502"/>
      <c r="OS1502"/>
      <c r="OT1502"/>
      <c r="OU1502"/>
      <c r="OV1502"/>
      <c r="OW1502"/>
      <c r="OX1502"/>
      <c r="OY1502"/>
      <c r="OZ1502"/>
      <c r="PA1502"/>
      <c r="PB1502"/>
      <c r="PC1502"/>
      <c r="PD1502"/>
      <c r="PE1502"/>
      <c r="PF1502"/>
      <c r="PG1502"/>
      <c r="PH1502"/>
      <c r="PI1502"/>
      <c r="PJ1502"/>
      <c r="PK1502"/>
      <c r="PL1502"/>
      <c r="PM1502"/>
      <c r="PN1502"/>
      <c r="PO1502"/>
      <c r="PP1502"/>
      <c r="PQ1502"/>
      <c r="PR1502"/>
      <c r="PS1502"/>
      <c r="PT1502"/>
      <c r="PU1502"/>
      <c r="PV1502"/>
      <c r="PW1502"/>
      <c r="PX1502"/>
      <c r="PY1502"/>
      <c r="PZ1502"/>
      <c r="QA1502"/>
      <c r="QB1502"/>
      <c r="QC1502"/>
      <c r="QD1502"/>
      <c r="QE1502"/>
      <c r="QF1502"/>
      <c r="QG1502"/>
      <c r="QH1502"/>
      <c r="QI1502"/>
      <c r="QJ1502"/>
      <c r="QK1502"/>
      <c r="QL1502"/>
      <c r="QM1502"/>
      <c r="QN1502"/>
      <c r="QO1502"/>
      <c r="QP1502"/>
      <c r="QQ1502"/>
      <c r="QR1502"/>
      <c r="QS1502"/>
      <c r="QT1502"/>
      <c r="QU1502"/>
      <c r="QV1502"/>
      <c r="QW1502"/>
      <c r="QX1502"/>
      <c r="QY1502"/>
      <c r="QZ1502"/>
      <c r="RA1502"/>
      <c r="RB1502"/>
      <c r="RC1502"/>
      <c r="RD1502"/>
      <c r="RE1502"/>
      <c r="RF1502"/>
      <c r="RG1502"/>
      <c r="RH1502"/>
      <c r="RI1502"/>
      <c r="RJ1502"/>
      <c r="RK1502"/>
      <c r="RL1502"/>
      <c r="RM1502"/>
      <c r="RN1502"/>
      <c r="RO1502"/>
      <c r="RP1502"/>
      <c r="RQ1502"/>
      <c r="RR1502"/>
      <c r="RS1502"/>
      <c r="RT1502"/>
      <c r="RU1502"/>
      <c r="RV1502"/>
      <c r="RW1502"/>
      <c r="RX1502"/>
      <c r="RY1502"/>
      <c r="RZ1502"/>
      <c r="SA1502"/>
      <c r="SB1502"/>
      <c r="SC1502"/>
      <c r="SD1502"/>
      <c r="SE1502"/>
      <c r="SF1502"/>
      <c r="SG1502"/>
      <c r="SH1502"/>
      <c r="SI1502"/>
      <c r="SJ1502"/>
      <c r="SK1502"/>
      <c r="SL1502"/>
      <c r="SM1502"/>
      <c r="SN1502"/>
      <c r="SO1502"/>
      <c r="SP1502"/>
      <c r="SQ1502"/>
      <c r="SR1502"/>
      <c r="SS1502"/>
      <c r="ST1502"/>
      <c r="SU1502"/>
      <c r="SV1502"/>
      <c r="SW1502"/>
      <c r="SX1502"/>
      <c r="SY1502"/>
      <c r="SZ1502"/>
      <c r="TA1502"/>
      <c r="TB1502"/>
      <c r="TC1502"/>
      <c r="TD1502"/>
      <c r="TE1502"/>
      <c r="TF1502"/>
      <c r="TG1502"/>
      <c r="TH1502"/>
      <c r="TI1502"/>
      <c r="TJ1502"/>
      <c r="TK1502"/>
      <c r="TL1502"/>
      <c r="TM1502"/>
      <c r="TN1502"/>
      <c r="TO1502"/>
      <c r="TP1502"/>
      <c r="TQ1502"/>
      <c r="TR1502"/>
      <c r="TS1502"/>
      <c r="TT1502"/>
      <c r="TU1502"/>
      <c r="TV1502"/>
      <c r="TW1502"/>
      <c r="TX1502"/>
      <c r="TY1502"/>
      <c r="TZ1502"/>
      <c r="UA1502"/>
      <c r="UB1502"/>
      <c r="UC1502"/>
      <c r="UD1502"/>
      <c r="UE1502"/>
      <c r="UF1502"/>
      <c r="UG1502"/>
      <c r="UH1502"/>
      <c r="UI1502"/>
      <c r="UJ1502"/>
      <c r="UK1502"/>
      <c r="UL1502"/>
      <c r="UM1502"/>
      <c r="UN1502"/>
      <c r="UO1502"/>
      <c r="UP1502"/>
      <c r="UQ1502"/>
      <c r="UR1502"/>
      <c r="US1502"/>
      <c r="UT1502"/>
      <c r="UU1502"/>
      <c r="UV1502"/>
      <c r="UW1502"/>
      <c r="UX1502"/>
      <c r="UY1502"/>
      <c r="UZ1502"/>
      <c r="VA1502"/>
      <c r="VB1502"/>
      <c r="VC1502"/>
      <c r="VD1502"/>
      <c r="VE1502"/>
      <c r="VF1502"/>
      <c r="VG1502"/>
      <c r="VH1502"/>
      <c r="VI1502"/>
      <c r="VJ1502"/>
      <c r="VK1502"/>
      <c r="VL1502"/>
      <c r="VM1502"/>
      <c r="VN1502"/>
      <c r="VO1502"/>
      <c r="VP1502"/>
      <c r="VQ1502"/>
      <c r="VR1502"/>
      <c r="VS1502"/>
      <c r="VT1502"/>
      <c r="VU1502"/>
      <c r="VV1502"/>
      <c r="VW1502"/>
      <c r="VX1502"/>
      <c r="VY1502"/>
      <c r="VZ1502"/>
      <c r="WA1502"/>
      <c r="WB1502"/>
      <c r="WC1502"/>
      <c r="WD1502"/>
      <c r="WE1502"/>
      <c r="WF1502"/>
      <c r="WG1502"/>
      <c r="WH1502"/>
      <c r="WI1502"/>
      <c r="WJ1502"/>
      <c r="WK1502"/>
      <c r="WL1502"/>
      <c r="WM1502"/>
      <c r="WN1502"/>
      <c r="WO1502"/>
      <c r="WP1502"/>
      <c r="WQ1502"/>
      <c r="WR1502"/>
      <c r="WS1502"/>
      <c r="WT1502"/>
      <c r="WU1502"/>
      <c r="WV1502"/>
      <c r="WW1502"/>
      <c r="WX1502"/>
      <c r="WY1502"/>
      <c r="WZ1502"/>
      <c r="XA1502"/>
      <c r="XB1502"/>
      <c r="XC1502"/>
      <c r="XD1502"/>
      <c r="XE1502"/>
      <c r="XF1502"/>
      <c r="XG1502"/>
      <c r="XH1502"/>
      <c r="XI1502"/>
      <c r="XJ1502"/>
      <c r="XK1502"/>
      <c r="XL1502"/>
      <c r="XM1502"/>
      <c r="XN1502"/>
      <c r="XO1502"/>
      <c r="XP1502"/>
      <c r="XQ1502"/>
      <c r="XR1502"/>
      <c r="XS1502"/>
      <c r="XT1502"/>
      <c r="XU1502"/>
      <c r="XV1502"/>
      <c r="XW1502"/>
      <c r="XX1502"/>
      <c r="XY1502"/>
      <c r="XZ1502"/>
      <c r="YA1502"/>
      <c r="YB1502"/>
      <c r="YC1502"/>
      <c r="YD1502"/>
      <c r="YE1502"/>
      <c r="YF1502"/>
      <c r="YG1502"/>
      <c r="YH1502"/>
      <c r="YI1502"/>
      <c r="YJ1502"/>
      <c r="YK1502"/>
      <c r="YL1502"/>
      <c r="YM1502"/>
      <c r="YN1502"/>
      <c r="YO1502"/>
      <c r="YP1502"/>
      <c r="YQ1502"/>
      <c r="YR1502"/>
      <c r="YS1502"/>
      <c r="YT1502"/>
      <c r="YU1502"/>
      <c r="YV1502"/>
      <c r="YW1502"/>
      <c r="YX1502"/>
      <c r="YY1502"/>
      <c r="YZ1502"/>
      <c r="ZA1502"/>
      <c r="ZB1502"/>
      <c r="ZC1502"/>
      <c r="ZD1502"/>
      <c r="ZE1502"/>
      <c r="ZF1502"/>
      <c r="ZG1502"/>
      <c r="ZH1502"/>
      <c r="ZI1502"/>
      <c r="ZJ1502"/>
      <c r="ZK1502"/>
      <c r="ZL1502"/>
      <c r="ZM1502"/>
      <c r="ZN1502"/>
      <c r="ZO1502"/>
      <c r="ZP1502"/>
      <c r="ZQ1502"/>
      <c r="ZR1502"/>
      <c r="ZS1502"/>
      <c r="ZT1502"/>
      <c r="ZU1502"/>
      <c r="ZV1502"/>
      <c r="ZW1502"/>
      <c r="ZX1502"/>
      <c r="ZY1502"/>
      <c r="ZZ1502"/>
      <c r="AAA1502"/>
      <c r="AAB1502"/>
      <c r="AAC1502"/>
      <c r="AAD1502"/>
      <c r="AAE1502"/>
      <c r="AAF1502"/>
      <c r="AAG1502"/>
      <c r="AAH1502"/>
      <c r="AAI1502"/>
      <c r="AAJ1502"/>
      <c r="AAK1502"/>
      <c r="AAL1502"/>
      <c r="AAM1502"/>
      <c r="AAN1502"/>
      <c r="AAO1502"/>
      <c r="AAP1502"/>
      <c r="AAQ1502"/>
      <c r="AAR1502"/>
      <c r="AAS1502"/>
      <c r="AAT1502"/>
      <c r="AAU1502"/>
      <c r="AAV1502"/>
      <c r="AAW1502"/>
      <c r="AAX1502"/>
      <c r="AAY1502"/>
      <c r="AAZ1502"/>
      <c r="ABA1502"/>
      <c r="ABB1502"/>
      <c r="ABC1502"/>
      <c r="ABD1502"/>
      <c r="ABE1502"/>
      <c r="ABF1502"/>
      <c r="ABG1502"/>
      <c r="ABH1502"/>
      <c r="ABI1502"/>
      <c r="ABJ1502"/>
      <c r="ABK1502"/>
      <c r="ABL1502"/>
      <c r="ABM1502"/>
      <c r="ABN1502"/>
      <c r="ABO1502"/>
      <c r="ABP1502"/>
      <c r="ABQ1502"/>
      <c r="ABR1502"/>
      <c r="ABS1502"/>
      <c r="ABT1502"/>
      <c r="ABU1502"/>
      <c r="ABV1502"/>
      <c r="ABW1502"/>
      <c r="ABX1502"/>
      <c r="ABY1502"/>
      <c r="ABZ1502"/>
      <c r="ACA1502"/>
      <c r="ACB1502"/>
      <c r="ACC1502"/>
      <c r="ACD1502"/>
      <c r="ACE1502"/>
      <c r="ACF1502"/>
      <c r="ACG1502"/>
      <c r="ACH1502"/>
      <c r="ACI1502"/>
      <c r="ACJ1502"/>
      <c r="ACK1502"/>
      <c r="ACL1502"/>
      <c r="ACM1502"/>
      <c r="ACN1502"/>
      <c r="ACO1502"/>
      <c r="ACP1502"/>
      <c r="ACQ1502"/>
      <c r="ACR1502"/>
      <c r="ACS1502"/>
      <c r="ACT1502"/>
      <c r="ACU1502"/>
      <c r="ACV1502"/>
      <c r="ACW1502"/>
      <c r="ACX1502"/>
      <c r="ACY1502"/>
      <c r="ACZ1502"/>
      <c r="ADA1502"/>
      <c r="ADB1502"/>
      <c r="ADC1502"/>
      <c r="ADD1502"/>
      <c r="ADE1502"/>
      <c r="ADF1502"/>
      <c r="ADG1502"/>
      <c r="ADH1502"/>
      <c r="ADI1502"/>
      <c r="ADJ1502"/>
      <c r="ADK1502"/>
      <c r="ADL1502"/>
      <c r="ADM1502"/>
      <c r="ADN1502"/>
      <c r="ADO1502"/>
      <c r="ADP1502"/>
      <c r="ADQ1502"/>
      <c r="ADR1502"/>
      <c r="ADS1502"/>
      <c r="ADT1502"/>
      <c r="ADU1502"/>
      <c r="ADV1502"/>
      <c r="ADW1502"/>
      <c r="ADX1502"/>
      <c r="ADY1502"/>
      <c r="ADZ1502"/>
      <c r="AEA1502"/>
      <c r="AEB1502"/>
      <c r="AEC1502"/>
      <c r="AED1502"/>
      <c r="AEE1502"/>
      <c r="AEF1502"/>
      <c r="AEG1502"/>
      <c r="AEH1502"/>
    </row>
    <row r="1503" spans="1:814" hidden="1" x14ac:dyDescent="0.25">
      <c r="B1503" s="5">
        <v>45580</v>
      </c>
      <c r="C1503" t="s">
        <v>103</v>
      </c>
      <c r="D1503" t="s">
        <v>0</v>
      </c>
      <c r="E1503" t="s">
        <v>66</v>
      </c>
      <c r="F1503" s="4" t="s">
        <v>249</v>
      </c>
      <c r="G1503" t="s">
        <v>355</v>
      </c>
      <c r="H1503" s="4" t="s">
        <v>266</v>
      </c>
      <c r="I1503" s="4" t="s">
        <v>362</v>
      </c>
      <c r="J1503" s="8">
        <v>-1</v>
      </c>
      <c r="K1503" s="29">
        <v>60750</v>
      </c>
      <c r="L1503" s="35">
        <f t="shared" si="80"/>
        <v>-60750</v>
      </c>
      <c r="M1503" s="104" t="s">
        <v>529</v>
      </c>
      <c r="O1503" s="54">
        <v>20240167</v>
      </c>
      <c r="P1503" t="s">
        <v>638</v>
      </c>
    </row>
    <row r="1504" spans="1:814" hidden="1" x14ac:dyDescent="0.25">
      <c r="B1504" s="5">
        <v>45580</v>
      </c>
      <c r="C1504" t="s">
        <v>103</v>
      </c>
      <c r="D1504" t="s">
        <v>0</v>
      </c>
      <c r="E1504" t="s">
        <v>66</v>
      </c>
      <c r="F1504" s="4" t="s">
        <v>249</v>
      </c>
      <c r="G1504" t="s">
        <v>355</v>
      </c>
      <c r="H1504" s="4" t="s">
        <v>266</v>
      </c>
      <c r="I1504" s="4" t="s">
        <v>362</v>
      </c>
      <c r="J1504" s="8">
        <v>-1</v>
      </c>
      <c r="K1504" s="29">
        <v>60750</v>
      </c>
      <c r="L1504" s="35">
        <f t="shared" si="80"/>
        <v>-60750</v>
      </c>
      <c r="M1504" s="104" t="s">
        <v>529</v>
      </c>
      <c r="O1504" s="54">
        <v>20240168</v>
      </c>
      <c r="P1504" t="s">
        <v>639</v>
      </c>
    </row>
    <row r="1505" spans="1:814" hidden="1" x14ac:dyDescent="0.25">
      <c r="B1505" s="5">
        <v>45583</v>
      </c>
      <c r="C1505" t="s">
        <v>103</v>
      </c>
      <c r="D1505" t="s">
        <v>0</v>
      </c>
      <c r="E1505" t="s">
        <v>14</v>
      </c>
      <c r="F1505" s="4" t="s">
        <v>58</v>
      </c>
      <c r="G1505" t="s">
        <v>59</v>
      </c>
      <c r="H1505" s="4" t="s">
        <v>60</v>
      </c>
      <c r="I1505" s="4" t="s">
        <v>584</v>
      </c>
      <c r="J1505" s="8">
        <v>-9</v>
      </c>
      <c r="K1505" s="79">
        <v>18.345205479452055</v>
      </c>
      <c r="L1505" s="17">
        <f t="shared" si="80"/>
        <v>-165.1068493150685</v>
      </c>
      <c r="M1505" s="102" t="s">
        <v>527</v>
      </c>
      <c r="O1505" s="54">
        <v>20240169</v>
      </c>
      <c r="P1505" t="s">
        <v>282</v>
      </c>
    </row>
    <row r="1506" spans="1:814" hidden="1" x14ac:dyDescent="0.25">
      <c r="B1506" s="5">
        <v>45583</v>
      </c>
      <c r="C1506" t="s">
        <v>103</v>
      </c>
      <c r="D1506" t="s">
        <v>0</v>
      </c>
      <c r="E1506" t="s">
        <v>14</v>
      </c>
      <c r="F1506" s="4" t="s">
        <v>54</v>
      </c>
      <c r="G1506" t="s">
        <v>55</v>
      </c>
      <c r="H1506" s="4" t="s">
        <v>56</v>
      </c>
      <c r="I1506" s="4" t="s">
        <v>566</v>
      </c>
      <c r="J1506" s="8">
        <v>-15</v>
      </c>
      <c r="K1506" s="79">
        <v>18.73228346456693</v>
      </c>
      <c r="L1506" s="17">
        <f t="shared" si="80"/>
        <v>-280.98425196850394</v>
      </c>
      <c r="M1506" s="102" t="s">
        <v>527</v>
      </c>
      <c r="O1506" s="54">
        <v>20240169</v>
      </c>
      <c r="P1506" t="s">
        <v>282</v>
      </c>
      <c r="JP1506" t="s">
        <v>506</v>
      </c>
    </row>
    <row r="1507" spans="1:814" hidden="1" x14ac:dyDescent="0.25">
      <c r="B1507" s="5">
        <v>45583</v>
      </c>
      <c r="C1507" t="s">
        <v>103</v>
      </c>
      <c r="D1507" t="s">
        <v>0</v>
      </c>
      <c r="E1507" t="s">
        <v>14</v>
      </c>
      <c r="F1507" s="4" t="s">
        <v>48</v>
      </c>
      <c r="G1507" t="s">
        <v>49</v>
      </c>
      <c r="H1507" s="4" t="s">
        <v>50</v>
      </c>
      <c r="I1507" s="4" t="s">
        <v>338</v>
      </c>
      <c r="J1507" s="8">
        <v>-5</v>
      </c>
      <c r="K1507" s="79">
        <v>14.583333333333334</v>
      </c>
      <c r="L1507" s="17">
        <f t="shared" si="80"/>
        <v>-72.916666666666671</v>
      </c>
      <c r="M1507" s="102" t="s">
        <v>529</v>
      </c>
      <c r="O1507" s="54">
        <v>20240169</v>
      </c>
      <c r="P1507" t="s">
        <v>282</v>
      </c>
    </row>
    <row r="1508" spans="1:814" hidden="1" x14ac:dyDescent="0.25">
      <c r="B1508" s="5">
        <v>45583</v>
      </c>
      <c r="C1508" t="s">
        <v>103</v>
      </c>
      <c r="D1508" t="s">
        <v>0</v>
      </c>
      <c r="E1508" t="s">
        <v>14</v>
      </c>
      <c r="F1508" s="4" t="s">
        <v>48</v>
      </c>
      <c r="G1508" t="s">
        <v>49</v>
      </c>
      <c r="H1508" s="4" t="s">
        <v>50</v>
      </c>
      <c r="I1508" s="4" t="s">
        <v>487</v>
      </c>
      <c r="J1508" s="8">
        <v>-2</v>
      </c>
      <c r="K1508" s="79">
        <v>14.583333333333334</v>
      </c>
      <c r="L1508" s="17">
        <f t="shared" si="80"/>
        <v>-29.166666666666668</v>
      </c>
      <c r="M1508" s="102" t="s">
        <v>527</v>
      </c>
      <c r="O1508" s="54">
        <v>20240169</v>
      </c>
      <c r="P1508" t="s">
        <v>282</v>
      </c>
    </row>
    <row r="1509" spans="1:814" hidden="1" x14ac:dyDescent="0.25">
      <c r="B1509" s="5">
        <v>45561</v>
      </c>
      <c r="C1509" t="s">
        <v>103</v>
      </c>
      <c r="D1509" t="s">
        <v>0</v>
      </c>
      <c r="E1509" t="s">
        <v>14</v>
      </c>
      <c r="F1509" s="4" t="s">
        <v>42</v>
      </c>
      <c r="G1509" t="s">
        <v>43</v>
      </c>
      <c r="H1509" s="4" t="s">
        <v>44</v>
      </c>
      <c r="I1509" s="4" t="s">
        <v>565</v>
      </c>
      <c r="J1509" s="8">
        <v>-2</v>
      </c>
      <c r="K1509" s="79">
        <v>14.569553805774278</v>
      </c>
      <c r="L1509" s="35">
        <f t="shared" si="80"/>
        <v>-29.139107611548557</v>
      </c>
      <c r="M1509" s="104" t="s">
        <v>527</v>
      </c>
      <c r="O1509" s="54">
        <v>20240154</v>
      </c>
      <c r="P1509" t="s">
        <v>586</v>
      </c>
    </row>
    <row r="1510" spans="1:814" hidden="1" x14ac:dyDescent="0.25">
      <c r="B1510" s="5">
        <v>45575</v>
      </c>
      <c r="C1510" t="s">
        <v>103</v>
      </c>
      <c r="D1510" t="s">
        <v>0</v>
      </c>
      <c r="E1510" t="s">
        <v>14</v>
      </c>
      <c r="F1510" s="4" t="s">
        <v>39</v>
      </c>
      <c r="G1510" t="s">
        <v>40</v>
      </c>
      <c r="H1510" s="4" t="s">
        <v>41</v>
      </c>
      <c r="I1510" s="4" t="s">
        <v>485</v>
      </c>
      <c r="J1510" s="8">
        <v>-9</v>
      </c>
      <c r="K1510" s="79">
        <v>14.694879832810868</v>
      </c>
      <c r="L1510" s="17">
        <v>732.0723684210526</v>
      </c>
      <c r="M1510" s="102" t="s">
        <v>527</v>
      </c>
      <c r="O1510" s="54">
        <v>20240162</v>
      </c>
      <c r="P1510" t="s">
        <v>234</v>
      </c>
    </row>
    <row r="1511" spans="1:814" hidden="1" x14ac:dyDescent="0.25">
      <c r="B1511" s="5">
        <v>45583</v>
      </c>
      <c r="C1511" t="s">
        <v>103</v>
      </c>
      <c r="D1511" t="s">
        <v>0</v>
      </c>
      <c r="E1511" t="s">
        <v>14</v>
      </c>
      <c r="F1511" s="4" t="s">
        <v>39</v>
      </c>
      <c r="G1511" t="s">
        <v>40</v>
      </c>
      <c r="H1511" s="4" t="s">
        <v>41</v>
      </c>
      <c r="I1511" s="4" t="s">
        <v>564</v>
      </c>
      <c r="J1511" s="8">
        <v>-15</v>
      </c>
      <c r="K1511" s="79">
        <v>14.569553805774278</v>
      </c>
      <c r="L1511" s="17">
        <f t="shared" ref="L1511:L1517" si="81">+J1511*K1511</f>
        <v>-218.54330708661416</v>
      </c>
      <c r="M1511" s="102" t="s">
        <v>527</v>
      </c>
      <c r="O1511" s="54">
        <v>20240169</v>
      </c>
      <c r="P1511" t="s">
        <v>282</v>
      </c>
      <c r="JM1511" t="s">
        <v>506</v>
      </c>
    </row>
    <row r="1512" spans="1:814" hidden="1" x14ac:dyDescent="0.25">
      <c r="B1512" s="5">
        <v>45583</v>
      </c>
      <c r="C1512" t="s">
        <v>103</v>
      </c>
      <c r="D1512" t="s">
        <v>0</v>
      </c>
      <c r="E1512" t="s">
        <v>14</v>
      </c>
      <c r="F1512" s="4" t="s">
        <v>35</v>
      </c>
      <c r="G1512" t="s">
        <v>36</v>
      </c>
      <c r="H1512" s="4" t="s">
        <v>37</v>
      </c>
      <c r="I1512" s="4" t="s">
        <v>563</v>
      </c>
      <c r="J1512" s="8">
        <v>-4</v>
      </c>
      <c r="K1512" s="79">
        <v>14.569553805774278</v>
      </c>
      <c r="L1512" s="17">
        <f t="shared" si="81"/>
        <v>-58.278215223097114</v>
      </c>
      <c r="M1512" s="102" t="s">
        <v>527</v>
      </c>
      <c r="O1512" s="54">
        <v>20240169</v>
      </c>
      <c r="P1512" t="s">
        <v>282</v>
      </c>
    </row>
    <row r="1513" spans="1:814" hidden="1" x14ac:dyDescent="0.25">
      <c r="B1513" s="5">
        <v>45583</v>
      </c>
      <c r="C1513" t="s">
        <v>103</v>
      </c>
      <c r="D1513" t="s">
        <v>0</v>
      </c>
      <c r="E1513" t="s">
        <v>14</v>
      </c>
      <c r="F1513" s="4" t="s">
        <v>25</v>
      </c>
      <c r="G1513" t="s">
        <v>26</v>
      </c>
      <c r="H1513" s="4" t="s">
        <v>27</v>
      </c>
      <c r="I1513" s="4" t="s">
        <v>562</v>
      </c>
      <c r="J1513" s="8">
        <v>-15</v>
      </c>
      <c r="K1513" s="79">
        <v>14.569553805774278</v>
      </c>
      <c r="L1513" s="17">
        <f t="shared" si="81"/>
        <v>-218.54330708661416</v>
      </c>
      <c r="M1513" s="102" t="s">
        <v>527</v>
      </c>
      <c r="O1513" s="54">
        <v>20240169</v>
      </c>
      <c r="P1513" t="s">
        <v>282</v>
      </c>
    </row>
    <row r="1514" spans="1:814" hidden="1" x14ac:dyDescent="0.25">
      <c r="B1514" s="5">
        <v>45583</v>
      </c>
      <c r="C1514" t="s">
        <v>103</v>
      </c>
      <c r="D1514" t="s">
        <v>4</v>
      </c>
      <c r="E1514" t="s">
        <v>14</v>
      </c>
      <c r="F1514" s="4">
        <v>3308050</v>
      </c>
      <c r="G1514" t="s">
        <v>137</v>
      </c>
      <c r="H1514" s="4" t="s">
        <v>137</v>
      </c>
      <c r="I1514" s="4" t="s">
        <v>138</v>
      </c>
      <c r="J1514" s="8">
        <v>-2</v>
      </c>
      <c r="K1514" s="79">
        <v>104.3726235741445</v>
      </c>
      <c r="L1514" s="17">
        <f t="shared" si="81"/>
        <v>-208.745247148289</v>
      </c>
      <c r="M1514" s="102" t="s">
        <v>527</v>
      </c>
      <c r="O1514" s="54">
        <v>20240169</v>
      </c>
      <c r="P1514" t="s">
        <v>282</v>
      </c>
    </row>
    <row r="1515" spans="1:814" hidden="1" x14ac:dyDescent="0.25">
      <c r="B1515" s="5">
        <v>45583</v>
      </c>
      <c r="C1515" t="s">
        <v>103</v>
      </c>
      <c r="D1515" t="s">
        <v>4</v>
      </c>
      <c r="E1515" t="s">
        <v>14</v>
      </c>
      <c r="F1515" s="4">
        <v>3318235</v>
      </c>
      <c r="G1515" t="s">
        <v>209</v>
      </c>
      <c r="H1515" s="4" t="s">
        <v>107</v>
      </c>
      <c r="I1515" s="4" t="s">
        <v>138</v>
      </c>
      <c r="J1515" s="8">
        <v>-2</v>
      </c>
      <c r="K1515" s="79">
        <v>31.220472440944881</v>
      </c>
      <c r="L1515" s="17">
        <f t="shared" si="81"/>
        <v>-62.440944881889763</v>
      </c>
      <c r="M1515" s="102" t="s">
        <v>527</v>
      </c>
      <c r="O1515" s="54">
        <v>20240169</v>
      </c>
      <c r="P1515" t="s">
        <v>282</v>
      </c>
    </row>
    <row r="1516" spans="1:814" s="69" customFormat="1" hidden="1" x14ac:dyDescent="0.25">
      <c r="A1516"/>
      <c r="B1516" s="5">
        <v>45583</v>
      </c>
      <c r="C1516" t="s">
        <v>103</v>
      </c>
      <c r="D1516" t="s">
        <v>0</v>
      </c>
      <c r="E1516" t="s">
        <v>14</v>
      </c>
      <c r="F1516" s="4" t="s">
        <v>42</v>
      </c>
      <c r="G1516" t="s">
        <v>43</v>
      </c>
      <c r="H1516" s="4" t="s">
        <v>44</v>
      </c>
      <c r="I1516" s="4" t="s">
        <v>565</v>
      </c>
      <c r="J1516" s="8">
        <v>-19</v>
      </c>
      <c r="K1516" s="79">
        <v>14.569553805774278</v>
      </c>
      <c r="L1516" s="17">
        <f t="shared" si="81"/>
        <v>-276.82152230971127</v>
      </c>
      <c r="M1516" s="102" t="s">
        <v>527</v>
      </c>
      <c r="N1516"/>
      <c r="O1516" s="54">
        <v>20240169</v>
      </c>
      <c r="P1516" t="s">
        <v>282</v>
      </c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  <c r="AY1516"/>
      <c r="AZ1516"/>
      <c r="BA1516"/>
      <c r="BB1516"/>
      <c r="BC1516"/>
      <c r="BD1516"/>
      <c r="BE1516"/>
      <c r="BF1516"/>
      <c r="BG1516"/>
      <c r="BH1516"/>
      <c r="BI1516"/>
      <c r="BJ1516"/>
      <c r="BK1516"/>
      <c r="BL1516"/>
      <c r="BM1516"/>
      <c r="BN1516"/>
      <c r="BO1516"/>
      <c r="BP1516"/>
      <c r="BQ1516"/>
      <c r="BR1516"/>
      <c r="BS1516"/>
      <c r="BT1516"/>
      <c r="BU1516"/>
      <c r="BV1516"/>
      <c r="BW1516"/>
      <c r="BX1516"/>
      <c r="BY1516"/>
      <c r="BZ1516"/>
      <c r="CA1516"/>
      <c r="CB1516"/>
      <c r="CC1516"/>
      <c r="CD1516"/>
      <c r="CE1516"/>
      <c r="CF1516"/>
      <c r="CG1516"/>
      <c r="CH1516"/>
      <c r="CI1516"/>
      <c r="CJ1516"/>
      <c r="CK1516"/>
      <c r="CL1516"/>
      <c r="CM1516"/>
      <c r="CN1516"/>
      <c r="CO1516"/>
      <c r="CP1516"/>
      <c r="CQ1516"/>
      <c r="CR1516"/>
      <c r="CS1516"/>
      <c r="CT1516"/>
      <c r="CU1516"/>
      <c r="CV1516"/>
      <c r="CW1516"/>
      <c r="CX1516"/>
      <c r="CY1516"/>
      <c r="CZ1516"/>
      <c r="DA1516"/>
      <c r="DB1516"/>
      <c r="DC1516"/>
      <c r="DD1516"/>
      <c r="DE1516"/>
      <c r="DF1516"/>
      <c r="DG1516"/>
      <c r="DH1516"/>
      <c r="DI1516"/>
      <c r="DJ1516"/>
      <c r="DK1516"/>
      <c r="DL1516"/>
      <c r="DM1516"/>
      <c r="DN1516"/>
      <c r="DO1516"/>
      <c r="DP1516"/>
      <c r="DQ1516"/>
      <c r="DR1516"/>
      <c r="DS1516"/>
      <c r="DT1516"/>
      <c r="DU1516"/>
      <c r="DV1516"/>
      <c r="DW1516"/>
      <c r="DX1516"/>
      <c r="DY1516"/>
      <c r="DZ1516"/>
      <c r="EA1516"/>
      <c r="EB1516"/>
      <c r="EC1516"/>
      <c r="ED1516"/>
      <c r="EE1516"/>
      <c r="EF1516"/>
      <c r="EG1516"/>
      <c r="EH1516"/>
      <c r="EI1516"/>
      <c r="EJ1516"/>
      <c r="EK1516"/>
      <c r="EL1516"/>
      <c r="EM1516"/>
      <c r="EN1516"/>
      <c r="EO1516"/>
      <c r="EP1516"/>
      <c r="EQ1516"/>
      <c r="ER1516"/>
      <c r="ES1516"/>
      <c r="ET1516"/>
      <c r="EU1516"/>
      <c r="EV1516"/>
      <c r="EW1516"/>
      <c r="EX1516"/>
      <c r="EY1516"/>
      <c r="EZ1516"/>
      <c r="FA1516"/>
      <c r="FB1516"/>
      <c r="FC1516"/>
      <c r="FD1516"/>
      <c r="FE1516"/>
      <c r="FF1516"/>
      <c r="FG1516"/>
      <c r="FH1516"/>
      <c r="FI1516"/>
      <c r="FJ1516"/>
      <c r="FK1516"/>
      <c r="FL1516"/>
      <c r="FM1516"/>
      <c r="FN1516"/>
      <c r="FO1516"/>
      <c r="FP1516"/>
      <c r="FQ1516"/>
      <c r="FR1516"/>
      <c r="FS1516"/>
      <c r="FT1516"/>
      <c r="FU1516"/>
      <c r="FV1516"/>
      <c r="FW1516"/>
      <c r="FX1516"/>
      <c r="FY1516"/>
      <c r="FZ1516"/>
      <c r="GA1516"/>
      <c r="GB1516"/>
      <c r="GC1516"/>
      <c r="GD1516"/>
      <c r="GE1516"/>
      <c r="GF1516"/>
      <c r="GG1516"/>
      <c r="GH1516"/>
      <c r="GI1516"/>
      <c r="GJ1516"/>
      <c r="GK1516"/>
      <c r="GL1516"/>
      <c r="GM1516"/>
      <c r="GN1516"/>
      <c r="GO1516"/>
      <c r="GP1516"/>
      <c r="GQ1516"/>
      <c r="GR1516"/>
      <c r="GS1516"/>
      <c r="GT1516"/>
      <c r="GU1516"/>
      <c r="GV1516"/>
      <c r="GW1516"/>
      <c r="GX1516"/>
      <c r="GY1516"/>
      <c r="GZ1516"/>
      <c r="HA1516"/>
      <c r="HB1516"/>
      <c r="HC1516"/>
      <c r="HD1516"/>
      <c r="HE1516"/>
      <c r="HF1516"/>
      <c r="HG1516"/>
      <c r="HH1516"/>
      <c r="HI1516"/>
      <c r="HJ1516"/>
      <c r="HK1516"/>
      <c r="HL1516"/>
      <c r="HM1516"/>
      <c r="HN1516"/>
      <c r="HO1516"/>
      <c r="HP1516"/>
      <c r="HQ1516"/>
      <c r="HR1516"/>
      <c r="HS1516"/>
      <c r="HT1516"/>
      <c r="HU1516"/>
      <c r="HV1516"/>
      <c r="HW1516"/>
      <c r="HX1516"/>
      <c r="HY1516"/>
      <c r="HZ1516"/>
      <c r="IA1516"/>
      <c r="IB1516"/>
      <c r="IC1516"/>
      <c r="ID1516"/>
      <c r="IE1516"/>
      <c r="IF1516"/>
      <c r="IG1516"/>
      <c r="IH1516"/>
      <c r="II1516"/>
      <c r="IJ1516"/>
      <c r="IK1516"/>
      <c r="IL1516"/>
      <c r="IM1516"/>
      <c r="IN1516"/>
      <c r="IO1516"/>
      <c r="IP1516"/>
      <c r="IQ1516"/>
      <c r="IR1516"/>
      <c r="IS1516"/>
      <c r="IT1516"/>
      <c r="IU1516"/>
      <c r="IV1516"/>
      <c r="IW1516"/>
      <c r="IX1516"/>
      <c r="IY1516"/>
      <c r="IZ1516"/>
      <c r="JA1516"/>
      <c r="JB1516"/>
      <c r="JC1516"/>
      <c r="JD1516"/>
      <c r="JE1516"/>
      <c r="JF1516"/>
      <c r="JG1516"/>
      <c r="JH1516"/>
      <c r="JI1516"/>
      <c r="JJ1516"/>
      <c r="JK1516"/>
      <c r="JL1516"/>
      <c r="JM1516"/>
      <c r="JN1516"/>
      <c r="JO1516"/>
      <c r="JP1516"/>
      <c r="JQ1516"/>
      <c r="JR1516"/>
      <c r="JS1516"/>
      <c r="JT1516"/>
      <c r="JU1516"/>
      <c r="JV1516"/>
      <c r="JW1516"/>
      <c r="JX1516"/>
      <c r="JY1516"/>
      <c r="JZ1516"/>
      <c r="KA1516"/>
      <c r="KB1516"/>
      <c r="KC1516"/>
      <c r="KD1516"/>
      <c r="KE1516"/>
      <c r="KF1516"/>
      <c r="KG1516"/>
      <c r="KH1516"/>
      <c r="KI1516"/>
      <c r="KJ1516"/>
      <c r="KK1516"/>
      <c r="KL1516"/>
      <c r="KM1516"/>
      <c r="KN1516"/>
      <c r="KO1516"/>
      <c r="KP1516"/>
      <c r="KQ1516"/>
      <c r="KR1516"/>
      <c r="KS1516"/>
      <c r="KT1516"/>
      <c r="KU1516"/>
      <c r="KV1516"/>
      <c r="KW1516"/>
      <c r="KX1516"/>
      <c r="KY1516"/>
      <c r="KZ1516"/>
      <c r="LA1516"/>
      <c r="LB1516"/>
      <c r="LC1516"/>
      <c r="LD1516"/>
      <c r="LE1516"/>
      <c r="LF1516"/>
      <c r="LG1516"/>
      <c r="LH1516"/>
      <c r="LI1516"/>
      <c r="LJ1516"/>
      <c r="LK1516"/>
      <c r="LL1516"/>
      <c r="LM1516"/>
      <c r="LN1516"/>
      <c r="LO1516"/>
      <c r="LP1516"/>
      <c r="LQ1516"/>
      <c r="LR1516"/>
      <c r="LS1516"/>
      <c r="LT1516"/>
      <c r="LU1516"/>
      <c r="LV1516"/>
      <c r="LW1516"/>
      <c r="LX1516"/>
      <c r="LY1516"/>
      <c r="LZ1516"/>
      <c r="MA1516"/>
      <c r="MB1516"/>
      <c r="MC1516"/>
      <c r="MD1516"/>
      <c r="ME1516"/>
      <c r="MF1516"/>
      <c r="MG1516"/>
      <c r="MH1516"/>
      <c r="MI1516"/>
      <c r="MJ1516"/>
      <c r="MK1516"/>
      <c r="ML1516"/>
      <c r="MM1516"/>
      <c r="MN1516"/>
      <c r="MO1516"/>
      <c r="MP1516"/>
      <c r="MQ1516"/>
      <c r="MR1516"/>
      <c r="MS1516"/>
      <c r="MT1516"/>
      <c r="MU1516"/>
      <c r="MV1516"/>
      <c r="MW1516"/>
      <c r="MX1516"/>
      <c r="MY1516"/>
      <c r="MZ1516"/>
      <c r="NA1516"/>
      <c r="NB1516"/>
      <c r="NC1516"/>
      <c r="ND1516"/>
      <c r="NE1516"/>
      <c r="NF1516"/>
      <c r="NG1516"/>
      <c r="NH1516"/>
      <c r="NI1516"/>
      <c r="NJ1516"/>
      <c r="NK1516"/>
      <c r="NL1516"/>
      <c r="NM1516"/>
      <c r="NN1516"/>
      <c r="NO1516"/>
      <c r="NP1516"/>
      <c r="NQ1516"/>
      <c r="NR1516"/>
      <c r="NS1516"/>
      <c r="NT1516"/>
      <c r="NU1516"/>
      <c r="NV1516"/>
      <c r="NW1516"/>
      <c r="NX1516"/>
      <c r="NY1516"/>
      <c r="NZ1516"/>
      <c r="OA1516"/>
      <c r="OB1516"/>
      <c r="OC1516"/>
      <c r="OD1516"/>
      <c r="OE1516"/>
      <c r="OF1516"/>
      <c r="OG1516"/>
      <c r="OH1516"/>
      <c r="OI1516"/>
      <c r="OJ1516"/>
      <c r="OK1516"/>
      <c r="OL1516"/>
      <c r="OM1516"/>
      <c r="ON1516"/>
      <c r="OO1516"/>
      <c r="OP1516"/>
      <c r="OQ1516"/>
      <c r="OR1516"/>
      <c r="OS1516"/>
      <c r="OT1516"/>
      <c r="OU1516"/>
      <c r="OV1516"/>
      <c r="OW1516"/>
      <c r="OX1516"/>
      <c r="OY1516"/>
      <c r="OZ1516"/>
      <c r="PA1516"/>
      <c r="PB1516"/>
      <c r="PC1516"/>
      <c r="PD1516"/>
      <c r="PE1516"/>
      <c r="PF1516"/>
      <c r="PG1516"/>
      <c r="PH1516"/>
      <c r="PI1516"/>
      <c r="PJ1516"/>
      <c r="PK1516"/>
      <c r="PL1516"/>
      <c r="PM1516"/>
      <c r="PN1516"/>
      <c r="PO1516"/>
      <c r="PP1516"/>
      <c r="PQ1516"/>
      <c r="PR1516"/>
      <c r="PS1516"/>
      <c r="PT1516"/>
      <c r="PU1516"/>
      <c r="PV1516"/>
      <c r="PW1516"/>
      <c r="PX1516"/>
      <c r="PY1516"/>
      <c r="PZ1516"/>
      <c r="QA1516"/>
      <c r="QB1516"/>
      <c r="QC1516"/>
      <c r="QD1516"/>
      <c r="QE1516"/>
      <c r="QF1516"/>
      <c r="QG1516"/>
      <c r="QH1516"/>
      <c r="QI1516"/>
      <c r="QJ1516"/>
      <c r="QK1516"/>
      <c r="QL1516"/>
      <c r="QM1516"/>
      <c r="QN1516"/>
      <c r="QO1516"/>
      <c r="QP1516"/>
      <c r="QQ1516"/>
      <c r="QR1516"/>
      <c r="QS1516"/>
      <c r="QT1516"/>
      <c r="QU1516"/>
      <c r="QV1516"/>
      <c r="QW1516"/>
      <c r="QX1516"/>
      <c r="QY1516"/>
      <c r="QZ1516"/>
      <c r="RA1516"/>
      <c r="RB1516"/>
      <c r="RC1516"/>
      <c r="RD1516"/>
      <c r="RE1516"/>
      <c r="RF1516"/>
      <c r="RG1516"/>
      <c r="RH1516"/>
      <c r="RI1516"/>
      <c r="RJ1516"/>
      <c r="RK1516"/>
      <c r="RL1516"/>
      <c r="RM1516"/>
      <c r="RN1516"/>
      <c r="RO1516"/>
      <c r="RP1516"/>
      <c r="RQ1516"/>
      <c r="RR1516"/>
      <c r="RS1516"/>
      <c r="RT1516"/>
      <c r="RU1516"/>
      <c r="RV1516"/>
      <c r="RW1516"/>
      <c r="RX1516"/>
      <c r="RY1516"/>
      <c r="RZ1516"/>
      <c r="SA1516"/>
      <c r="SB1516"/>
      <c r="SC1516"/>
      <c r="SD1516"/>
      <c r="SE1516"/>
      <c r="SF1516"/>
      <c r="SG1516"/>
      <c r="SH1516"/>
      <c r="SI1516"/>
      <c r="SJ1516"/>
      <c r="SK1516"/>
      <c r="SL1516"/>
      <c r="SM1516"/>
      <c r="SN1516"/>
      <c r="SO1516"/>
      <c r="SP1516"/>
      <c r="SQ1516"/>
      <c r="SR1516"/>
      <c r="SS1516"/>
      <c r="ST1516"/>
      <c r="SU1516"/>
      <c r="SV1516"/>
      <c r="SW1516"/>
      <c r="SX1516"/>
      <c r="SY1516"/>
      <c r="SZ1516"/>
      <c r="TA1516"/>
      <c r="TB1516"/>
      <c r="TC1516"/>
      <c r="TD1516"/>
      <c r="TE1516"/>
      <c r="TF1516"/>
      <c r="TG1516"/>
      <c r="TH1516"/>
      <c r="TI1516"/>
      <c r="TJ1516"/>
      <c r="TK1516"/>
      <c r="TL1516"/>
      <c r="TM1516"/>
      <c r="TN1516"/>
      <c r="TO1516"/>
      <c r="TP1516"/>
      <c r="TQ1516"/>
      <c r="TR1516"/>
      <c r="TS1516"/>
      <c r="TT1516"/>
      <c r="TU1516"/>
      <c r="TV1516"/>
      <c r="TW1516"/>
      <c r="TX1516"/>
      <c r="TY1516"/>
      <c r="TZ1516"/>
      <c r="UA1516"/>
      <c r="UB1516"/>
      <c r="UC1516"/>
      <c r="UD1516"/>
      <c r="UE1516"/>
      <c r="UF1516"/>
      <c r="UG1516"/>
      <c r="UH1516"/>
      <c r="UI1516"/>
      <c r="UJ1516"/>
      <c r="UK1516"/>
      <c r="UL1516"/>
      <c r="UM1516"/>
      <c r="UN1516"/>
      <c r="UO1516"/>
      <c r="UP1516"/>
      <c r="UQ1516"/>
      <c r="UR1516"/>
      <c r="US1516"/>
      <c r="UT1516"/>
      <c r="UU1516"/>
      <c r="UV1516"/>
      <c r="UW1516"/>
      <c r="UX1516"/>
      <c r="UY1516"/>
      <c r="UZ1516"/>
      <c r="VA1516"/>
      <c r="VB1516"/>
      <c r="VC1516"/>
      <c r="VD1516"/>
      <c r="VE1516"/>
      <c r="VF1516"/>
      <c r="VG1516"/>
      <c r="VH1516"/>
      <c r="VI1516"/>
      <c r="VJ1516"/>
      <c r="VK1516"/>
      <c r="VL1516"/>
      <c r="VM1516"/>
      <c r="VN1516"/>
      <c r="VO1516"/>
      <c r="VP1516"/>
      <c r="VQ1516"/>
      <c r="VR1516"/>
      <c r="VS1516"/>
      <c r="VT1516"/>
      <c r="VU1516"/>
      <c r="VV1516"/>
      <c r="VW1516"/>
      <c r="VX1516"/>
      <c r="VY1516"/>
      <c r="VZ1516"/>
      <c r="WA1516"/>
      <c r="WB1516"/>
      <c r="WC1516"/>
      <c r="WD1516"/>
      <c r="WE1516"/>
      <c r="WF1516"/>
      <c r="WG1516"/>
      <c r="WH1516"/>
      <c r="WI1516"/>
      <c r="WJ1516"/>
      <c r="WK1516"/>
      <c r="WL1516"/>
      <c r="WM1516"/>
      <c r="WN1516"/>
      <c r="WO1516"/>
      <c r="WP1516"/>
      <c r="WQ1516"/>
      <c r="WR1516"/>
      <c r="WS1516"/>
      <c r="WT1516"/>
      <c r="WU1516"/>
      <c r="WV1516"/>
      <c r="WW1516"/>
      <c r="WX1516"/>
      <c r="WY1516"/>
      <c r="WZ1516"/>
      <c r="XA1516"/>
      <c r="XB1516"/>
      <c r="XC1516"/>
      <c r="XD1516"/>
      <c r="XE1516"/>
      <c r="XF1516"/>
      <c r="XG1516"/>
      <c r="XH1516"/>
      <c r="XI1516"/>
      <c r="XJ1516"/>
      <c r="XK1516"/>
      <c r="XL1516"/>
      <c r="XM1516"/>
      <c r="XN1516"/>
      <c r="XO1516"/>
      <c r="XP1516"/>
      <c r="XQ1516"/>
      <c r="XR1516"/>
      <c r="XS1516"/>
      <c r="XT1516"/>
      <c r="XU1516"/>
      <c r="XV1516"/>
      <c r="XW1516"/>
      <c r="XX1516"/>
      <c r="XY1516"/>
      <c r="XZ1516"/>
      <c r="YA1516"/>
      <c r="YB1516"/>
      <c r="YC1516"/>
      <c r="YD1516"/>
      <c r="YE1516"/>
      <c r="YF1516"/>
      <c r="YG1516"/>
      <c r="YH1516"/>
      <c r="YI1516"/>
      <c r="YJ1516"/>
      <c r="YK1516"/>
      <c r="YL1516"/>
      <c r="YM1516"/>
      <c r="YN1516"/>
      <c r="YO1516"/>
      <c r="YP1516"/>
      <c r="YQ1516"/>
      <c r="YR1516"/>
      <c r="YS1516"/>
      <c r="YT1516"/>
      <c r="YU1516"/>
      <c r="YV1516"/>
      <c r="YW1516"/>
      <c r="YX1516"/>
      <c r="YY1516"/>
      <c r="YZ1516"/>
      <c r="ZA1516"/>
      <c r="ZB1516"/>
      <c r="ZC1516"/>
      <c r="ZD1516"/>
      <c r="ZE1516"/>
      <c r="ZF1516"/>
      <c r="ZG1516"/>
      <c r="ZH1516"/>
      <c r="ZI1516"/>
      <c r="ZJ1516"/>
      <c r="ZK1516"/>
      <c r="ZL1516"/>
      <c r="ZM1516"/>
      <c r="ZN1516"/>
      <c r="ZO1516"/>
      <c r="ZP1516"/>
      <c r="ZQ1516"/>
      <c r="ZR1516"/>
      <c r="ZS1516"/>
      <c r="ZT1516"/>
      <c r="ZU1516"/>
      <c r="ZV1516"/>
      <c r="ZW1516"/>
      <c r="ZX1516"/>
      <c r="ZY1516"/>
      <c r="ZZ1516"/>
      <c r="AAA1516"/>
      <c r="AAB1516"/>
      <c r="AAC1516"/>
      <c r="AAD1516"/>
      <c r="AAE1516"/>
      <c r="AAF1516"/>
      <c r="AAG1516"/>
      <c r="AAH1516"/>
      <c r="AAI1516"/>
      <c r="AAJ1516"/>
      <c r="AAK1516"/>
      <c r="AAL1516"/>
      <c r="AAM1516"/>
      <c r="AAN1516"/>
      <c r="AAO1516"/>
      <c r="AAP1516"/>
      <c r="AAQ1516"/>
      <c r="AAR1516"/>
      <c r="AAS1516"/>
      <c r="AAT1516"/>
      <c r="AAU1516"/>
      <c r="AAV1516"/>
      <c r="AAW1516"/>
      <c r="AAX1516"/>
      <c r="AAY1516"/>
      <c r="AAZ1516"/>
      <c r="ABA1516"/>
      <c r="ABB1516"/>
      <c r="ABC1516"/>
      <c r="ABD1516"/>
      <c r="ABE1516"/>
      <c r="ABF1516"/>
      <c r="ABG1516"/>
      <c r="ABH1516"/>
      <c r="ABI1516"/>
      <c r="ABJ1516"/>
      <c r="ABK1516"/>
      <c r="ABL1516"/>
      <c r="ABM1516"/>
      <c r="ABN1516"/>
      <c r="ABO1516"/>
      <c r="ABP1516"/>
      <c r="ABQ1516"/>
      <c r="ABR1516"/>
      <c r="ABS1516"/>
      <c r="ABT1516"/>
      <c r="ABU1516"/>
      <c r="ABV1516"/>
      <c r="ABW1516"/>
      <c r="ABX1516"/>
      <c r="ABY1516"/>
      <c r="ABZ1516"/>
      <c r="ACA1516"/>
      <c r="ACB1516"/>
      <c r="ACC1516"/>
      <c r="ACD1516"/>
      <c r="ACE1516"/>
      <c r="ACF1516"/>
      <c r="ACG1516"/>
      <c r="ACH1516"/>
      <c r="ACI1516"/>
      <c r="ACJ1516"/>
      <c r="ACK1516"/>
      <c r="ACL1516"/>
      <c r="ACM1516"/>
      <c r="ACN1516"/>
      <c r="ACO1516"/>
      <c r="ACP1516"/>
      <c r="ACQ1516"/>
      <c r="ACR1516"/>
      <c r="ACS1516"/>
      <c r="ACT1516"/>
      <c r="ACU1516"/>
      <c r="ACV1516"/>
      <c r="ACW1516"/>
      <c r="ACX1516"/>
      <c r="ACY1516"/>
      <c r="ACZ1516"/>
      <c r="ADA1516"/>
      <c r="ADB1516"/>
      <c r="ADC1516"/>
      <c r="ADD1516"/>
      <c r="ADE1516"/>
      <c r="ADF1516"/>
      <c r="ADG1516"/>
      <c r="ADH1516"/>
      <c r="ADI1516"/>
      <c r="ADJ1516"/>
      <c r="ADK1516"/>
      <c r="ADL1516"/>
      <c r="ADM1516"/>
      <c r="ADN1516"/>
      <c r="ADO1516"/>
      <c r="ADP1516"/>
      <c r="ADQ1516"/>
      <c r="ADR1516"/>
      <c r="ADS1516"/>
      <c r="ADT1516"/>
      <c r="ADU1516"/>
      <c r="ADV1516"/>
      <c r="ADW1516"/>
      <c r="ADX1516"/>
      <c r="ADY1516"/>
      <c r="ADZ1516"/>
      <c r="AEA1516"/>
      <c r="AEB1516"/>
      <c r="AEC1516"/>
      <c r="AED1516"/>
      <c r="AEE1516"/>
      <c r="AEF1516"/>
      <c r="AEG1516"/>
      <c r="AEH1516"/>
    </row>
    <row r="1517" spans="1:814" hidden="1" x14ac:dyDescent="0.25">
      <c r="B1517" s="5">
        <v>45593</v>
      </c>
      <c r="C1517" t="s">
        <v>103</v>
      </c>
      <c r="D1517" t="s">
        <v>0</v>
      </c>
      <c r="E1517" t="s">
        <v>14</v>
      </c>
      <c r="F1517" s="4" t="s">
        <v>46</v>
      </c>
      <c r="G1517" t="s">
        <v>532</v>
      </c>
      <c r="H1517" s="4" t="s">
        <v>146</v>
      </c>
      <c r="I1517" s="4" t="s">
        <v>602</v>
      </c>
      <c r="J1517" s="8">
        <v>-1</v>
      </c>
      <c r="K1517" s="79">
        <v>14.569553805774278</v>
      </c>
      <c r="L1517" s="17">
        <f t="shared" si="81"/>
        <v>-14.569553805774278</v>
      </c>
      <c r="M1517" s="102" t="s">
        <v>527</v>
      </c>
      <c r="O1517" s="54">
        <v>20240239</v>
      </c>
      <c r="P1517" t="s">
        <v>413</v>
      </c>
    </row>
    <row r="1518" spans="1:814" hidden="1" x14ac:dyDescent="0.25">
      <c r="B1518" s="5">
        <v>45593</v>
      </c>
      <c r="C1518" t="s">
        <v>103</v>
      </c>
      <c r="D1518" t="s">
        <v>0</v>
      </c>
      <c r="E1518" t="s">
        <v>14</v>
      </c>
      <c r="F1518" s="4" t="s">
        <v>54</v>
      </c>
      <c r="G1518" t="s">
        <v>55</v>
      </c>
      <c r="H1518" s="4" t="s">
        <v>56</v>
      </c>
      <c r="I1518" s="4" t="s">
        <v>566</v>
      </c>
      <c r="J1518" s="8">
        <v>-6</v>
      </c>
      <c r="K1518" s="79">
        <v>18.73228346456693</v>
      </c>
      <c r="L1518" s="17">
        <v>-74.929133858267718</v>
      </c>
      <c r="M1518" s="102" t="s">
        <v>527</v>
      </c>
      <c r="O1518" s="54">
        <v>20240239</v>
      </c>
      <c r="P1518" t="s">
        <v>413</v>
      </c>
      <c r="OO1518" t="s">
        <v>506</v>
      </c>
    </row>
    <row r="1519" spans="1:814" hidden="1" x14ac:dyDescent="0.25">
      <c r="B1519" s="5">
        <v>45593</v>
      </c>
      <c r="C1519" t="s">
        <v>103</v>
      </c>
      <c r="D1519" t="s">
        <v>0</v>
      </c>
      <c r="E1519" t="s">
        <v>14</v>
      </c>
      <c r="F1519" s="4" t="s">
        <v>25</v>
      </c>
      <c r="G1519" t="s">
        <v>26</v>
      </c>
      <c r="H1519" s="4" t="s">
        <v>27</v>
      </c>
      <c r="I1519" s="4" t="s">
        <v>562</v>
      </c>
      <c r="J1519" s="8">
        <v>-5</v>
      </c>
      <c r="K1519" s="79">
        <v>14.569553805774278</v>
      </c>
      <c r="L1519" s="17">
        <f t="shared" ref="L1519:L1562" si="82">+J1519*K1519</f>
        <v>-72.847769028871397</v>
      </c>
      <c r="M1519" s="102" t="s">
        <v>527</v>
      </c>
      <c r="O1519" s="54">
        <v>20240239</v>
      </c>
      <c r="P1519" t="s">
        <v>413</v>
      </c>
    </row>
    <row r="1520" spans="1:814" x14ac:dyDescent="0.25">
      <c r="B1520" s="5">
        <v>45593</v>
      </c>
      <c r="C1520" t="s">
        <v>103</v>
      </c>
      <c r="D1520" t="s">
        <v>0</v>
      </c>
      <c r="E1520" t="s">
        <v>66</v>
      </c>
      <c r="F1520" s="4" t="s">
        <v>82</v>
      </c>
      <c r="G1520" t="s">
        <v>83</v>
      </c>
      <c r="H1520" s="4" t="s">
        <v>84</v>
      </c>
      <c r="I1520" s="4" t="s">
        <v>299</v>
      </c>
      <c r="J1520" s="8">
        <v>-3</v>
      </c>
      <c r="K1520" s="29">
        <v>51750</v>
      </c>
      <c r="L1520" s="17">
        <f t="shared" si="82"/>
        <v>-155250</v>
      </c>
      <c r="M1520" s="102" t="s">
        <v>529</v>
      </c>
      <c r="O1520" s="54">
        <v>20240239</v>
      </c>
      <c r="P1520" t="s">
        <v>413</v>
      </c>
      <c r="ON1520" t="s">
        <v>506</v>
      </c>
    </row>
    <row r="1521" spans="1:814" hidden="1" x14ac:dyDescent="0.25">
      <c r="B1521" s="5">
        <v>45593</v>
      </c>
      <c r="C1521" t="s">
        <v>103</v>
      </c>
      <c r="D1521" t="s">
        <v>0</v>
      </c>
      <c r="E1521" t="s">
        <v>66</v>
      </c>
      <c r="F1521" s="4" t="s">
        <v>71</v>
      </c>
      <c r="G1521" t="s">
        <v>72</v>
      </c>
      <c r="H1521" s="4" t="s">
        <v>27</v>
      </c>
      <c r="I1521" s="4" t="s">
        <v>569</v>
      </c>
      <c r="J1521" s="8">
        <v>-4</v>
      </c>
      <c r="K1521" s="29">
        <v>51750</v>
      </c>
      <c r="L1521" s="17">
        <f t="shared" si="82"/>
        <v>-207000</v>
      </c>
      <c r="M1521" s="102" t="s">
        <v>529</v>
      </c>
      <c r="O1521" s="54">
        <v>20240239</v>
      </c>
      <c r="P1521" t="s">
        <v>413</v>
      </c>
    </row>
    <row r="1522" spans="1:814" s="133" customFormat="1" hidden="1" x14ac:dyDescent="0.25">
      <c r="A1522"/>
      <c r="B1522" s="5">
        <v>45593</v>
      </c>
      <c r="C1522" t="s">
        <v>103</v>
      </c>
      <c r="D1522" t="s">
        <v>0</v>
      </c>
      <c r="E1522" t="s">
        <v>14</v>
      </c>
      <c r="F1522" s="4" t="s">
        <v>42</v>
      </c>
      <c r="G1522" t="s">
        <v>43</v>
      </c>
      <c r="H1522" s="4" t="s">
        <v>44</v>
      </c>
      <c r="I1522" s="4" t="s">
        <v>565</v>
      </c>
      <c r="J1522" s="8">
        <v>-27</v>
      </c>
      <c r="K1522" s="79">
        <v>14.569553805774278</v>
      </c>
      <c r="L1522" s="17">
        <f t="shared" si="82"/>
        <v>-393.37795275590554</v>
      </c>
      <c r="M1522" s="102" t="s">
        <v>527</v>
      </c>
      <c r="N1522"/>
      <c r="O1522" s="54">
        <v>20240239</v>
      </c>
      <c r="P1522" t="s">
        <v>413</v>
      </c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  <c r="BA1522"/>
      <c r="BB1522"/>
      <c r="BC1522"/>
      <c r="BD1522"/>
      <c r="BE1522"/>
      <c r="BF1522"/>
      <c r="BG1522"/>
      <c r="BH1522"/>
      <c r="BI1522"/>
      <c r="BJ1522"/>
      <c r="BK1522"/>
      <c r="BL1522"/>
      <c r="BM1522"/>
      <c r="BN1522"/>
      <c r="BO1522"/>
      <c r="BP1522"/>
      <c r="BQ1522"/>
      <c r="BR1522"/>
      <c r="BS1522"/>
      <c r="BT1522"/>
      <c r="BU1522"/>
      <c r="BV1522"/>
      <c r="BW1522"/>
      <c r="BX1522"/>
      <c r="BY1522"/>
      <c r="BZ1522"/>
      <c r="CA1522"/>
      <c r="CB1522"/>
      <c r="CC1522"/>
      <c r="CD1522"/>
      <c r="CE1522"/>
      <c r="CF1522"/>
      <c r="CG1522"/>
      <c r="CH1522"/>
      <c r="CI1522"/>
      <c r="CJ1522"/>
      <c r="CK1522"/>
      <c r="CL1522"/>
      <c r="CM1522"/>
      <c r="CN1522"/>
      <c r="CO1522"/>
      <c r="CP1522"/>
      <c r="CQ1522"/>
      <c r="CR1522"/>
      <c r="CS1522"/>
      <c r="CT1522"/>
      <c r="CU1522"/>
      <c r="CV1522"/>
      <c r="CW1522"/>
      <c r="CX1522"/>
      <c r="CY1522"/>
      <c r="CZ1522"/>
      <c r="DA1522"/>
      <c r="DB1522"/>
      <c r="DC1522"/>
      <c r="DD1522"/>
      <c r="DE1522"/>
      <c r="DF1522"/>
      <c r="DG1522"/>
      <c r="DH1522"/>
      <c r="DI1522"/>
      <c r="DJ1522"/>
      <c r="DK1522"/>
      <c r="DL1522"/>
      <c r="DM1522"/>
      <c r="DN1522"/>
      <c r="DO1522"/>
      <c r="DP1522"/>
      <c r="DQ1522"/>
      <c r="DR1522"/>
      <c r="DS1522"/>
      <c r="DT1522"/>
      <c r="DU1522"/>
      <c r="DV1522"/>
      <c r="DW1522"/>
      <c r="DX1522"/>
      <c r="DY1522"/>
      <c r="DZ1522"/>
      <c r="EA1522"/>
      <c r="EB1522"/>
      <c r="EC1522"/>
      <c r="ED1522"/>
      <c r="EE1522"/>
      <c r="EF1522"/>
      <c r="EG1522"/>
      <c r="EH1522"/>
      <c r="EI1522"/>
      <c r="EJ1522"/>
      <c r="EK1522"/>
      <c r="EL1522"/>
      <c r="EM1522"/>
      <c r="EN1522"/>
      <c r="EO1522"/>
      <c r="EP1522"/>
      <c r="EQ1522"/>
      <c r="ER1522"/>
      <c r="ES1522"/>
      <c r="ET1522"/>
      <c r="EU1522"/>
      <c r="EV1522"/>
      <c r="EW1522"/>
      <c r="EX1522"/>
      <c r="EY1522"/>
      <c r="EZ1522"/>
      <c r="FA1522"/>
      <c r="FB1522"/>
      <c r="FC1522"/>
      <c r="FD1522"/>
      <c r="FE1522"/>
      <c r="FF1522"/>
      <c r="FG1522"/>
      <c r="FH1522"/>
      <c r="FI1522"/>
      <c r="FJ1522"/>
      <c r="FK1522"/>
      <c r="FL1522"/>
      <c r="FM1522"/>
      <c r="FN1522"/>
      <c r="FO1522"/>
      <c r="FP1522"/>
      <c r="FQ1522"/>
      <c r="FR1522"/>
      <c r="FS1522"/>
      <c r="FT1522"/>
      <c r="FU1522"/>
      <c r="FV1522"/>
      <c r="FW1522"/>
      <c r="FX1522"/>
      <c r="FY1522"/>
      <c r="FZ1522"/>
      <c r="GA1522"/>
      <c r="GB1522"/>
      <c r="GC1522"/>
      <c r="GD1522"/>
      <c r="GE1522"/>
      <c r="GF1522"/>
      <c r="GG1522"/>
      <c r="GH1522"/>
      <c r="GI1522"/>
      <c r="GJ1522"/>
      <c r="GK1522"/>
      <c r="GL1522"/>
      <c r="GM1522"/>
      <c r="GN1522"/>
      <c r="GO1522"/>
      <c r="GP1522"/>
      <c r="GQ1522"/>
      <c r="GR1522"/>
      <c r="GS1522"/>
      <c r="GT1522"/>
      <c r="GU1522"/>
      <c r="GV1522"/>
      <c r="GW1522"/>
      <c r="GX1522"/>
      <c r="GY1522"/>
      <c r="GZ1522"/>
      <c r="HA1522"/>
      <c r="HB1522"/>
      <c r="HC1522"/>
      <c r="HD1522"/>
      <c r="HE1522"/>
      <c r="HF1522"/>
      <c r="HG1522"/>
      <c r="HH1522"/>
      <c r="HI1522"/>
      <c r="HJ1522"/>
      <c r="HK1522"/>
      <c r="HL1522"/>
      <c r="HM1522"/>
      <c r="HN1522"/>
      <c r="HO1522"/>
      <c r="HP1522"/>
      <c r="HQ1522"/>
      <c r="HR1522"/>
      <c r="HS1522"/>
      <c r="HT1522"/>
      <c r="HU1522"/>
      <c r="HV1522"/>
      <c r="HW1522"/>
      <c r="HX1522"/>
      <c r="HY1522"/>
      <c r="HZ1522"/>
      <c r="IA1522"/>
      <c r="IB1522"/>
      <c r="IC1522"/>
      <c r="ID1522"/>
      <c r="IE1522"/>
      <c r="IF1522"/>
      <c r="IG1522"/>
      <c r="IH1522"/>
      <c r="II1522"/>
      <c r="IJ1522"/>
      <c r="IK1522"/>
      <c r="IL1522"/>
      <c r="IM1522"/>
      <c r="IN1522"/>
      <c r="IO1522"/>
      <c r="IP1522"/>
      <c r="IQ1522"/>
      <c r="IR1522"/>
      <c r="IS1522"/>
      <c r="IT1522"/>
      <c r="IU1522"/>
      <c r="IV1522"/>
      <c r="IW1522"/>
      <c r="IX1522"/>
      <c r="IY1522"/>
      <c r="IZ1522"/>
      <c r="JA1522"/>
      <c r="JB1522"/>
      <c r="JC1522"/>
      <c r="JD1522"/>
      <c r="JE1522"/>
      <c r="JF1522"/>
      <c r="JG1522"/>
      <c r="JH1522"/>
      <c r="JI1522"/>
      <c r="JJ1522"/>
      <c r="JK1522"/>
      <c r="JL1522"/>
      <c r="JM1522"/>
      <c r="JN1522"/>
      <c r="JO1522"/>
      <c r="JP1522"/>
      <c r="JQ1522"/>
      <c r="JR1522"/>
      <c r="JS1522"/>
      <c r="JT1522"/>
      <c r="JU1522"/>
      <c r="JV1522"/>
      <c r="JW1522"/>
      <c r="JX1522"/>
      <c r="JY1522"/>
      <c r="JZ1522"/>
      <c r="KA1522"/>
      <c r="KB1522"/>
      <c r="KC1522"/>
      <c r="KD1522"/>
      <c r="KE1522"/>
      <c r="KF1522"/>
      <c r="KG1522"/>
      <c r="KH1522"/>
      <c r="KI1522"/>
      <c r="KJ1522"/>
      <c r="KK1522"/>
      <c r="KL1522"/>
      <c r="KM1522"/>
      <c r="KN1522"/>
      <c r="KO1522"/>
      <c r="KP1522"/>
      <c r="KQ1522"/>
      <c r="KR1522"/>
      <c r="KS1522"/>
      <c r="KT1522"/>
      <c r="KU1522"/>
      <c r="KV1522"/>
      <c r="KW1522"/>
      <c r="KX1522"/>
      <c r="KY1522"/>
      <c r="KZ1522"/>
      <c r="LA1522"/>
      <c r="LB1522"/>
      <c r="LC1522"/>
      <c r="LD1522"/>
      <c r="LE1522"/>
      <c r="LF1522"/>
      <c r="LG1522"/>
      <c r="LH1522"/>
      <c r="LI1522"/>
      <c r="LJ1522"/>
      <c r="LK1522"/>
      <c r="LL1522"/>
      <c r="LM1522"/>
      <c r="LN1522"/>
      <c r="LO1522"/>
      <c r="LP1522"/>
      <c r="LQ1522"/>
      <c r="LR1522"/>
      <c r="LS1522"/>
      <c r="LT1522"/>
      <c r="LU1522"/>
      <c r="LV1522"/>
      <c r="LW1522"/>
      <c r="LX1522"/>
      <c r="LY1522"/>
      <c r="LZ1522"/>
      <c r="MA1522"/>
      <c r="MB1522"/>
      <c r="MC1522"/>
      <c r="MD1522"/>
      <c r="ME1522"/>
      <c r="MF1522"/>
      <c r="MG1522"/>
      <c r="MH1522"/>
      <c r="MI1522"/>
      <c r="MJ1522"/>
      <c r="MK1522"/>
      <c r="ML1522"/>
      <c r="MM1522"/>
      <c r="MN1522"/>
      <c r="MO1522"/>
      <c r="MP1522"/>
      <c r="MQ1522"/>
      <c r="MR1522"/>
      <c r="MS1522"/>
      <c r="MT1522"/>
      <c r="MU1522"/>
      <c r="MV1522"/>
      <c r="MW1522"/>
      <c r="MX1522"/>
      <c r="MY1522"/>
      <c r="MZ1522"/>
      <c r="NA1522"/>
      <c r="NB1522"/>
      <c r="NC1522"/>
      <c r="ND1522"/>
      <c r="NE1522"/>
      <c r="NF1522"/>
      <c r="NG1522"/>
      <c r="NH1522"/>
      <c r="NI1522"/>
      <c r="NJ1522"/>
      <c r="NK1522"/>
      <c r="NL1522"/>
      <c r="NM1522"/>
      <c r="NN1522"/>
      <c r="NO1522"/>
      <c r="NP1522"/>
      <c r="NQ1522"/>
      <c r="NR1522"/>
      <c r="NS1522"/>
      <c r="NT1522"/>
      <c r="NU1522"/>
      <c r="NV1522"/>
      <c r="NW1522"/>
      <c r="NX1522"/>
      <c r="NY1522"/>
      <c r="NZ1522"/>
      <c r="OA1522"/>
      <c r="OB1522"/>
      <c r="OC1522"/>
      <c r="OD1522"/>
      <c r="OE1522"/>
      <c r="OF1522"/>
      <c r="OG1522"/>
      <c r="OH1522"/>
      <c r="OI1522"/>
      <c r="OJ1522"/>
      <c r="OK1522"/>
      <c r="OL1522" t="s">
        <v>506</v>
      </c>
      <c r="OM1522"/>
      <c r="ON1522"/>
      <c r="OO1522"/>
      <c r="OP1522"/>
      <c r="OQ1522"/>
      <c r="OR1522"/>
      <c r="OS1522"/>
      <c r="OT1522"/>
      <c r="OU1522"/>
      <c r="OV1522"/>
      <c r="OW1522"/>
      <c r="OX1522"/>
      <c r="OY1522"/>
      <c r="OZ1522"/>
      <c r="PA1522"/>
      <c r="PB1522"/>
      <c r="PC1522"/>
      <c r="PD1522"/>
      <c r="PE1522"/>
      <c r="PF1522"/>
      <c r="PG1522"/>
      <c r="PH1522"/>
      <c r="PI1522"/>
      <c r="PJ1522"/>
      <c r="PK1522"/>
      <c r="PL1522"/>
      <c r="PM1522"/>
      <c r="PN1522"/>
      <c r="PO1522"/>
      <c r="PP1522"/>
      <c r="PQ1522"/>
      <c r="PR1522"/>
      <c r="PS1522"/>
      <c r="PT1522"/>
      <c r="PU1522"/>
      <c r="PV1522"/>
      <c r="PW1522"/>
      <c r="PX1522"/>
      <c r="PY1522"/>
      <c r="PZ1522"/>
      <c r="QA1522"/>
      <c r="QB1522"/>
      <c r="QC1522"/>
      <c r="QD1522"/>
      <c r="QE1522"/>
      <c r="QF1522"/>
      <c r="QG1522"/>
      <c r="QH1522"/>
      <c r="QI1522"/>
      <c r="QJ1522"/>
      <c r="QK1522"/>
      <c r="QL1522"/>
      <c r="QM1522"/>
      <c r="QN1522"/>
      <c r="QO1522"/>
      <c r="QP1522"/>
      <c r="QQ1522"/>
      <c r="QR1522"/>
      <c r="QS1522"/>
      <c r="QT1522"/>
      <c r="QU1522"/>
      <c r="QV1522"/>
      <c r="QW1522"/>
      <c r="QX1522"/>
      <c r="QY1522"/>
      <c r="QZ1522"/>
      <c r="RA1522"/>
      <c r="RB1522"/>
      <c r="RC1522"/>
      <c r="RD1522"/>
      <c r="RE1522"/>
      <c r="RF1522"/>
      <c r="RG1522"/>
      <c r="RH1522"/>
      <c r="RI1522"/>
      <c r="RJ1522"/>
      <c r="RK1522"/>
      <c r="RL1522"/>
      <c r="RM1522"/>
      <c r="RN1522"/>
      <c r="RO1522"/>
      <c r="RP1522"/>
      <c r="RQ1522"/>
      <c r="RR1522"/>
      <c r="RS1522"/>
      <c r="RT1522"/>
      <c r="RU1522"/>
      <c r="RV1522"/>
      <c r="RW1522"/>
      <c r="RX1522"/>
      <c r="RY1522"/>
      <c r="RZ1522"/>
      <c r="SA1522"/>
      <c r="SB1522"/>
      <c r="SC1522"/>
      <c r="SD1522"/>
      <c r="SE1522"/>
      <c r="SF1522"/>
      <c r="SG1522"/>
      <c r="SH1522"/>
      <c r="SI1522"/>
      <c r="SJ1522"/>
      <c r="SK1522"/>
      <c r="SL1522"/>
      <c r="SM1522"/>
      <c r="SN1522"/>
      <c r="SO1522"/>
      <c r="SP1522"/>
      <c r="SQ1522"/>
      <c r="SR1522"/>
      <c r="SS1522"/>
      <c r="ST1522"/>
      <c r="SU1522"/>
      <c r="SV1522"/>
      <c r="SW1522"/>
      <c r="SX1522"/>
      <c r="SY1522"/>
      <c r="SZ1522"/>
      <c r="TA1522"/>
      <c r="TB1522"/>
      <c r="TC1522"/>
      <c r="TD1522"/>
      <c r="TE1522"/>
      <c r="TF1522"/>
      <c r="TG1522"/>
      <c r="TH1522"/>
      <c r="TI1522"/>
      <c r="TJ1522"/>
      <c r="TK1522"/>
      <c r="TL1522"/>
      <c r="TM1522"/>
      <c r="TN1522"/>
      <c r="TO1522"/>
      <c r="TP1522"/>
      <c r="TQ1522"/>
      <c r="TR1522"/>
      <c r="TS1522"/>
      <c r="TT1522"/>
      <c r="TU1522"/>
      <c r="TV1522"/>
      <c r="TW1522"/>
      <c r="TX1522"/>
      <c r="TY1522"/>
      <c r="TZ1522"/>
      <c r="UA1522"/>
      <c r="UB1522"/>
      <c r="UC1522"/>
      <c r="UD1522"/>
      <c r="UE1522"/>
      <c r="UF1522"/>
      <c r="UG1522"/>
      <c r="UH1522"/>
      <c r="UI1522"/>
      <c r="UJ1522"/>
      <c r="UK1522"/>
      <c r="UL1522"/>
      <c r="UM1522"/>
      <c r="UN1522"/>
      <c r="UO1522"/>
      <c r="UP1522"/>
      <c r="UQ1522"/>
      <c r="UR1522"/>
      <c r="US1522"/>
      <c r="UT1522"/>
      <c r="UU1522"/>
      <c r="UV1522"/>
      <c r="UW1522"/>
      <c r="UX1522"/>
      <c r="UY1522"/>
      <c r="UZ1522"/>
      <c r="VA1522"/>
      <c r="VB1522"/>
      <c r="VC1522"/>
      <c r="VD1522"/>
      <c r="VE1522"/>
      <c r="VF1522"/>
      <c r="VG1522"/>
      <c r="VH1522"/>
      <c r="VI1522"/>
      <c r="VJ1522"/>
      <c r="VK1522"/>
      <c r="VL1522"/>
      <c r="VM1522"/>
      <c r="VN1522"/>
      <c r="VO1522"/>
      <c r="VP1522"/>
      <c r="VQ1522"/>
      <c r="VR1522"/>
      <c r="VS1522"/>
      <c r="VT1522"/>
      <c r="VU1522"/>
      <c r="VV1522"/>
      <c r="VW1522"/>
      <c r="VX1522"/>
      <c r="VY1522"/>
      <c r="VZ1522"/>
      <c r="WA1522"/>
      <c r="WB1522"/>
      <c r="WC1522"/>
      <c r="WD1522"/>
      <c r="WE1522"/>
      <c r="WF1522"/>
      <c r="WG1522"/>
      <c r="WH1522"/>
      <c r="WI1522"/>
      <c r="WJ1522"/>
      <c r="WK1522"/>
      <c r="WL1522"/>
      <c r="WM1522"/>
      <c r="WN1522"/>
      <c r="WO1522"/>
      <c r="WP1522"/>
      <c r="WQ1522"/>
      <c r="WR1522"/>
      <c r="WS1522"/>
      <c r="WT1522"/>
      <c r="WU1522"/>
      <c r="WV1522"/>
      <c r="WW1522"/>
      <c r="WX1522"/>
      <c r="WY1522"/>
      <c r="WZ1522"/>
      <c r="XA1522"/>
      <c r="XB1522"/>
      <c r="XC1522"/>
      <c r="XD1522"/>
      <c r="XE1522"/>
      <c r="XF1522"/>
      <c r="XG1522"/>
      <c r="XH1522"/>
      <c r="XI1522"/>
      <c r="XJ1522"/>
      <c r="XK1522"/>
      <c r="XL1522"/>
      <c r="XM1522"/>
      <c r="XN1522"/>
      <c r="XO1522"/>
      <c r="XP1522"/>
      <c r="XQ1522"/>
      <c r="XR1522"/>
      <c r="XS1522"/>
      <c r="XT1522"/>
      <c r="XU1522"/>
      <c r="XV1522"/>
      <c r="XW1522"/>
      <c r="XX1522"/>
      <c r="XY1522"/>
      <c r="XZ1522"/>
      <c r="YA1522"/>
      <c r="YB1522"/>
      <c r="YC1522"/>
      <c r="YD1522"/>
      <c r="YE1522"/>
      <c r="YF1522"/>
      <c r="YG1522"/>
      <c r="YH1522"/>
      <c r="YI1522"/>
      <c r="YJ1522"/>
      <c r="YK1522"/>
      <c r="YL1522"/>
      <c r="YM1522"/>
      <c r="YN1522"/>
      <c r="YO1522"/>
      <c r="YP1522"/>
      <c r="YQ1522"/>
      <c r="YR1522"/>
      <c r="YS1522"/>
      <c r="YT1522"/>
      <c r="YU1522"/>
      <c r="YV1522"/>
      <c r="YW1522"/>
      <c r="YX1522"/>
      <c r="YY1522"/>
      <c r="YZ1522"/>
      <c r="ZA1522"/>
      <c r="ZB1522"/>
      <c r="ZC1522"/>
      <c r="ZD1522"/>
      <c r="ZE1522"/>
      <c r="ZF1522"/>
      <c r="ZG1522"/>
      <c r="ZH1522"/>
      <c r="ZI1522"/>
      <c r="ZJ1522"/>
      <c r="ZK1522"/>
      <c r="ZL1522"/>
      <c r="ZM1522"/>
      <c r="ZN1522"/>
      <c r="ZO1522"/>
      <c r="ZP1522"/>
      <c r="ZQ1522"/>
      <c r="ZR1522"/>
      <c r="ZS1522"/>
      <c r="ZT1522"/>
      <c r="ZU1522"/>
      <c r="ZV1522"/>
      <c r="ZW1522"/>
      <c r="ZX1522"/>
      <c r="ZY1522"/>
      <c r="ZZ1522"/>
      <c r="AAA1522"/>
      <c r="AAB1522"/>
      <c r="AAC1522"/>
      <c r="AAD1522"/>
      <c r="AAE1522"/>
      <c r="AAF1522"/>
      <c r="AAG1522"/>
      <c r="AAH1522"/>
      <c r="AAI1522"/>
      <c r="AAJ1522"/>
      <c r="AAK1522"/>
      <c r="AAL1522"/>
      <c r="AAM1522"/>
      <c r="AAN1522"/>
      <c r="AAO1522"/>
      <c r="AAP1522"/>
      <c r="AAQ1522"/>
      <c r="AAR1522"/>
      <c r="AAS1522"/>
      <c r="AAT1522"/>
      <c r="AAU1522"/>
      <c r="AAV1522"/>
      <c r="AAW1522"/>
      <c r="AAX1522"/>
      <c r="AAY1522"/>
      <c r="AAZ1522"/>
      <c r="ABA1522"/>
      <c r="ABB1522"/>
      <c r="ABC1522"/>
      <c r="ABD1522"/>
      <c r="ABE1522"/>
      <c r="ABF1522"/>
      <c r="ABG1522"/>
      <c r="ABH1522"/>
      <c r="ABI1522"/>
      <c r="ABJ1522"/>
      <c r="ABK1522"/>
      <c r="ABL1522"/>
      <c r="ABM1522"/>
      <c r="ABN1522"/>
      <c r="ABO1522"/>
      <c r="ABP1522"/>
      <c r="ABQ1522"/>
      <c r="ABR1522"/>
      <c r="ABS1522"/>
      <c r="ABT1522"/>
      <c r="ABU1522"/>
      <c r="ABV1522"/>
      <c r="ABW1522"/>
      <c r="ABX1522"/>
      <c r="ABY1522"/>
      <c r="ABZ1522"/>
      <c r="ACA1522"/>
      <c r="ACB1522"/>
      <c r="ACC1522"/>
      <c r="ACD1522"/>
      <c r="ACE1522"/>
      <c r="ACF1522"/>
      <c r="ACG1522"/>
      <c r="ACH1522"/>
      <c r="ACI1522"/>
      <c r="ACJ1522"/>
      <c r="ACK1522"/>
      <c r="ACL1522"/>
      <c r="ACM1522"/>
      <c r="ACN1522"/>
      <c r="ACO1522"/>
      <c r="ACP1522"/>
      <c r="ACQ1522"/>
      <c r="ACR1522"/>
      <c r="ACS1522"/>
      <c r="ACT1522"/>
      <c r="ACU1522"/>
      <c r="ACV1522"/>
      <c r="ACW1522"/>
      <c r="ACX1522"/>
      <c r="ACY1522"/>
      <c r="ACZ1522"/>
      <c r="ADA1522"/>
      <c r="ADB1522"/>
      <c r="ADC1522"/>
      <c r="ADD1522"/>
      <c r="ADE1522"/>
      <c r="ADF1522"/>
      <c r="ADG1522"/>
      <c r="ADH1522"/>
      <c r="ADI1522"/>
      <c r="ADJ1522"/>
      <c r="ADK1522"/>
      <c r="ADL1522"/>
      <c r="ADM1522"/>
      <c r="ADN1522"/>
      <c r="ADO1522"/>
      <c r="ADP1522"/>
      <c r="ADQ1522"/>
      <c r="ADR1522"/>
      <c r="ADS1522"/>
      <c r="ADT1522"/>
      <c r="ADU1522"/>
      <c r="ADV1522"/>
      <c r="ADW1522"/>
      <c r="ADX1522"/>
      <c r="ADY1522"/>
      <c r="ADZ1522"/>
      <c r="AEA1522"/>
      <c r="AEB1522"/>
      <c r="AEC1522"/>
      <c r="AED1522"/>
      <c r="AEE1522"/>
      <c r="AEF1522"/>
      <c r="AEG1522"/>
      <c r="AEH1522"/>
    </row>
    <row r="1523" spans="1:814" hidden="1" x14ac:dyDescent="0.25">
      <c r="B1523" s="5">
        <v>45595</v>
      </c>
      <c r="C1523" t="s">
        <v>103</v>
      </c>
      <c r="D1523" t="s">
        <v>0</v>
      </c>
      <c r="E1523" t="s">
        <v>66</v>
      </c>
      <c r="F1523" s="4" t="s">
        <v>71</v>
      </c>
      <c r="G1523" t="s">
        <v>72</v>
      </c>
      <c r="H1523" s="4" t="s">
        <v>27</v>
      </c>
      <c r="I1523" s="4" t="s">
        <v>569</v>
      </c>
      <c r="J1523" s="8">
        <v>-2</v>
      </c>
      <c r="K1523" s="29">
        <v>51750</v>
      </c>
      <c r="L1523" s="17">
        <f t="shared" si="82"/>
        <v>-103500</v>
      </c>
      <c r="M1523" s="102" t="s">
        <v>529</v>
      </c>
      <c r="O1523" s="54">
        <v>20240257</v>
      </c>
      <c r="P1523" t="s">
        <v>636</v>
      </c>
    </row>
    <row r="1524" spans="1:814" hidden="1" x14ac:dyDescent="0.25">
      <c r="B1524" s="5">
        <v>45595</v>
      </c>
      <c r="C1524" t="s">
        <v>103</v>
      </c>
      <c r="D1524" t="s">
        <v>0</v>
      </c>
      <c r="E1524" t="s">
        <v>66</v>
      </c>
      <c r="F1524" s="4" t="s">
        <v>86</v>
      </c>
      <c r="G1524" t="s">
        <v>87</v>
      </c>
      <c r="H1524" s="4" t="s">
        <v>50</v>
      </c>
      <c r="I1524" s="4" t="s">
        <v>512</v>
      </c>
      <c r="J1524" s="8">
        <v>-1</v>
      </c>
      <c r="K1524" s="29">
        <v>51750</v>
      </c>
      <c r="L1524" s="17">
        <f t="shared" si="82"/>
        <v>-51750</v>
      </c>
      <c r="M1524" s="102" t="s">
        <v>529</v>
      </c>
      <c r="O1524" s="54">
        <v>20240257</v>
      </c>
      <c r="P1524" t="s">
        <v>636</v>
      </c>
    </row>
    <row r="1525" spans="1:814" hidden="1" x14ac:dyDescent="0.25">
      <c r="B1525" s="5">
        <v>45595</v>
      </c>
      <c r="C1525" t="s">
        <v>103</v>
      </c>
      <c r="D1525" t="s">
        <v>0</v>
      </c>
      <c r="E1525" t="s">
        <v>66</v>
      </c>
      <c r="F1525" s="4" t="s">
        <v>86</v>
      </c>
      <c r="G1525" t="s">
        <v>87</v>
      </c>
      <c r="H1525" s="4" t="s">
        <v>50</v>
      </c>
      <c r="I1525" s="4" t="s">
        <v>524</v>
      </c>
      <c r="J1525" s="8">
        <v>-1</v>
      </c>
      <c r="K1525" s="29">
        <v>51750</v>
      </c>
      <c r="L1525" s="17">
        <f t="shared" si="82"/>
        <v>-51750</v>
      </c>
      <c r="M1525" s="102" t="s">
        <v>529</v>
      </c>
      <c r="O1525" s="54">
        <v>20240257</v>
      </c>
      <c r="P1525" t="s">
        <v>636</v>
      </c>
    </row>
    <row r="1526" spans="1:814" hidden="1" x14ac:dyDescent="0.25">
      <c r="B1526" s="5">
        <v>45608</v>
      </c>
      <c r="C1526" t="s">
        <v>103</v>
      </c>
      <c r="D1526" t="s">
        <v>0</v>
      </c>
      <c r="E1526" t="s">
        <v>66</v>
      </c>
      <c r="F1526" s="4" t="s">
        <v>71</v>
      </c>
      <c r="G1526" t="s">
        <v>72</v>
      </c>
      <c r="H1526" s="4" t="s">
        <v>27</v>
      </c>
      <c r="I1526" s="4" t="s">
        <v>569</v>
      </c>
      <c r="J1526" s="8">
        <v>-7</v>
      </c>
      <c r="K1526" s="29">
        <v>51750</v>
      </c>
      <c r="L1526" s="17">
        <f t="shared" si="82"/>
        <v>-362250</v>
      </c>
      <c r="M1526" s="102" t="s">
        <v>529</v>
      </c>
      <c r="O1526" s="54">
        <v>20240318</v>
      </c>
      <c r="P1526" t="s">
        <v>575</v>
      </c>
    </row>
    <row r="1527" spans="1:814" hidden="1" x14ac:dyDescent="0.25">
      <c r="B1527" s="5">
        <v>45608</v>
      </c>
      <c r="C1527" t="s">
        <v>103</v>
      </c>
      <c r="D1527" t="s">
        <v>0</v>
      </c>
      <c r="E1527" t="s">
        <v>66</v>
      </c>
      <c r="F1527" s="4" t="s">
        <v>75</v>
      </c>
      <c r="G1527" t="s">
        <v>76</v>
      </c>
      <c r="H1527" s="4" t="s">
        <v>37</v>
      </c>
      <c r="I1527" s="4" t="s">
        <v>559</v>
      </c>
      <c r="J1527" s="8">
        <v>-1</v>
      </c>
      <c r="K1527" s="29">
        <v>51750</v>
      </c>
      <c r="L1527" s="17">
        <f t="shared" si="82"/>
        <v>-51750</v>
      </c>
      <c r="M1527" s="102" t="s">
        <v>529</v>
      </c>
      <c r="O1527" s="54">
        <v>20240318</v>
      </c>
      <c r="P1527" t="s">
        <v>575</v>
      </c>
    </row>
    <row r="1528" spans="1:814" hidden="1" x14ac:dyDescent="0.25">
      <c r="B1528" s="5">
        <v>45608</v>
      </c>
      <c r="C1528" t="s">
        <v>103</v>
      </c>
      <c r="D1528" t="s">
        <v>0</v>
      </c>
      <c r="E1528" t="s">
        <v>66</v>
      </c>
      <c r="F1528" s="4" t="s">
        <v>75</v>
      </c>
      <c r="G1528" t="s">
        <v>76</v>
      </c>
      <c r="H1528" s="4" t="s">
        <v>37</v>
      </c>
      <c r="I1528" s="4" t="s">
        <v>285</v>
      </c>
      <c r="J1528" s="8">
        <v>-4</v>
      </c>
      <c r="K1528" s="29">
        <v>51750</v>
      </c>
      <c r="L1528" s="17">
        <f t="shared" si="82"/>
        <v>-207000</v>
      </c>
      <c r="M1528" s="102" t="s">
        <v>529</v>
      </c>
      <c r="O1528" s="54">
        <v>20240318</v>
      </c>
      <c r="P1528" t="s">
        <v>575</v>
      </c>
    </row>
    <row r="1529" spans="1:814" hidden="1" x14ac:dyDescent="0.25">
      <c r="B1529" s="5">
        <v>45608</v>
      </c>
      <c r="C1529" t="s">
        <v>103</v>
      </c>
      <c r="D1529" t="s">
        <v>4</v>
      </c>
      <c r="E1529" t="s">
        <v>66</v>
      </c>
      <c r="F1529" s="4" t="s">
        <v>96</v>
      </c>
      <c r="G1529" t="s">
        <v>95</v>
      </c>
      <c r="H1529" s="4" t="s">
        <v>106</v>
      </c>
      <c r="I1529" s="4">
        <v>52006</v>
      </c>
      <c r="J1529" s="8">
        <v>-3</v>
      </c>
      <c r="K1529" s="29">
        <f>544000*1.19</f>
        <v>647360</v>
      </c>
      <c r="L1529" s="17">
        <f t="shared" si="82"/>
        <v>-1942080</v>
      </c>
      <c r="M1529" s="102" t="s">
        <v>529</v>
      </c>
      <c r="O1529" s="54">
        <v>20240318</v>
      </c>
      <c r="P1529" t="s">
        <v>575</v>
      </c>
    </row>
    <row r="1530" spans="1:814" hidden="1" x14ac:dyDescent="0.25">
      <c r="B1530" s="5">
        <v>45608</v>
      </c>
      <c r="C1530" t="s">
        <v>103</v>
      </c>
      <c r="D1530" t="s">
        <v>4</v>
      </c>
      <c r="E1530" t="s">
        <v>66</v>
      </c>
      <c r="F1530" s="4" t="s">
        <v>102</v>
      </c>
      <c r="G1530" t="s">
        <v>101</v>
      </c>
      <c r="H1530" s="4" t="s">
        <v>107</v>
      </c>
      <c r="I1530" s="4" t="s">
        <v>138</v>
      </c>
      <c r="J1530" s="8">
        <v>-20</v>
      </c>
      <c r="K1530" s="29">
        <f>86000*1.19</f>
        <v>102340</v>
      </c>
      <c r="L1530" s="17">
        <f t="shared" si="82"/>
        <v>-2046800</v>
      </c>
      <c r="M1530" s="102" t="s">
        <v>529</v>
      </c>
      <c r="O1530" s="54">
        <v>20240318</v>
      </c>
      <c r="P1530" t="s">
        <v>575</v>
      </c>
    </row>
    <row r="1531" spans="1:814" hidden="1" x14ac:dyDescent="0.25">
      <c r="B1531" s="5">
        <v>45608</v>
      </c>
      <c r="C1531" t="s">
        <v>103</v>
      </c>
      <c r="D1531" t="s">
        <v>4</v>
      </c>
      <c r="E1531" t="s">
        <v>66</v>
      </c>
      <c r="F1531" s="4" t="s">
        <v>276</v>
      </c>
      <c r="G1531" t="s">
        <v>275</v>
      </c>
      <c r="H1531" s="4" t="s">
        <v>148</v>
      </c>
      <c r="I1531" s="4" t="s">
        <v>138</v>
      </c>
      <c r="J1531" s="8">
        <v>-2</v>
      </c>
      <c r="K1531" s="29">
        <v>83600</v>
      </c>
      <c r="L1531" s="17">
        <f t="shared" si="82"/>
        <v>-167200</v>
      </c>
      <c r="M1531" s="102" t="s">
        <v>529</v>
      </c>
      <c r="O1531" s="54">
        <v>20240318</v>
      </c>
      <c r="P1531" t="s">
        <v>575</v>
      </c>
    </row>
    <row r="1532" spans="1:814" hidden="1" x14ac:dyDescent="0.25">
      <c r="A1532" s="69"/>
      <c r="B1532" s="68">
        <v>45610</v>
      </c>
      <c r="C1532" s="69" t="s">
        <v>63</v>
      </c>
      <c r="D1532" s="69" t="s">
        <v>0</v>
      </c>
      <c r="E1532" s="69" t="s">
        <v>14</v>
      </c>
      <c r="F1532" s="70" t="s">
        <v>42</v>
      </c>
      <c r="G1532" s="69" t="s">
        <v>43</v>
      </c>
      <c r="H1532" s="70" t="s">
        <v>44</v>
      </c>
      <c r="I1532" s="144" t="s">
        <v>609</v>
      </c>
      <c r="J1532" s="71">
        <v>25</v>
      </c>
      <c r="K1532" s="116">
        <v>14.48404255319149</v>
      </c>
      <c r="L1532" s="73">
        <f t="shared" si="82"/>
        <v>362.10106382978722</v>
      </c>
      <c r="M1532" s="107" t="s">
        <v>527</v>
      </c>
      <c r="N1532" s="69" t="s">
        <v>604</v>
      </c>
      <c r="O1532" s="91"/>
      <c r="P1532" s="69"/>
      <c r="Q1532" s="69"/>
      <c r="R1532" s="69"/>
      <c r="S1532" s="69"/>
      <c r="T1532" s="69"/>
      <c r="U1532" s="69"/>
      <c r="V1532" s="69"/>
      <c r="W1532" s="69"/>
      <c r="X1532" s="69"/>
      <c r="Y1532" s="69"/>
      <c r="Z1532" s="69"/>
      <c r="AA1532" s="69"/>
      <c r="AB1532" s="69"/>
      <c r="AC1532" s="69"/>
      <c r="AD1532" s="69"/>
      <c r="AE1532" s="69"/>
      <c r="AF1532" s="69"/>
      <c r="AG1532" s="69"/>
      <c r="AH1532" s="69"/>
      <c r="AI1532" s="69"/>
      <c r="AJ1532" s="69"/>
      <c r="AK1532" s="69"/>
      <c r="AL1532" s="69"/>
      <c r="AM1532" s="69"/>
      <c r="AN1532" s="69"/>
      <c r="AO1532" s="69"/>
      <c r="AP1532" s="69"/>
      <c r="AQ1532" s="69"/>
      <c r="AR1532" s="69"/>
      <c r="AS1532" s="69"/>
      <c r="AT1532" s="69"/>
      <c r="AU1532" s="69"/>
      <c r="AV1532" s="69"/>
      <c r="AW1532" s="69"/>
      <c r="AX1532" s="69"/>
      <c r="AY1532" s="69"/>
      <c r="AZ1532" s="69"/>
      <c r="BA1532" s="69"/>
      <c r="BB1532" s="69"/>
      <c r="BC1532" s="69"/>
      <c r="BD1532" s="69"/>
      <c r="BE1532" s="69"/>
      <c r="BF1532" s="69"/>
      <c r="BG1532" s="69"/>
      <c r="BH1532" s="69"/>
      <c r="BI1532" s="69"/>
      <c r="BJ1532" s="69"/>
      <c r="BK1532" s="69"/>
      <c r="BL1532" s="69"/>
      <c r="BM1532" s="69"/>
      <c r="BN1532" s="69"/>
      <c r="BO1532" s="69"/>
      <c r="BP1532" s="69"/>
      <c r="BQ1532" s="69"/>
      <c r="BR1532" s="69"/>
      <c r="BS1532" s="69"/>
      <c r="BT1532" s="69"/>
      <c r="BU1532" s="69"/>
      <c r="BV1532" s="69"/>
      <c r="BW1532" s="69"/>
      <c r="BX1532" s="69"/>
      <c r="BY1532" s="69"/>
      <c r="BZ1532" s="69"/>
      <c r="CA1532" s="69"/>
      <c r="CB1532" s="69"/>
      <c r="CC1532" s="69"/>
      <c r="CD1532" s="69"/>
      <c r="CE1532" s="69"/>
      <c r="CF1532" s="69"/>
      <c r="CG1532" s="69"/>
      <c r="CH1532" s="69"/>
      <c r="CI1532" s="69"/>
      <c r="CJ1532" s="69"/>
      <c r="CK1532" s="69"/>
      <c r="CL1532" s="69"/>
      <c r="CM1532" s="69"/>
      <c r="CN1532" s="69"/>
      <c r="CO1532" s="69"/>
      <c r="CP1532" s="69"/>
      <c r="CQ1532" s="69"/>
      <c r="CR1532" s="69"/>
      <c r="CS1532" s="69"/>
      <c r="CT1532" s="69"/>
      <c r="CU1532" s="69"/>
      <c r="CV1532" s="69"/>
      <c r="CW1532" s="69"/>
      <c r="CX1532" s="69"/>
      <c r="CY1532" s="69"/>
      <c r="CZ1532" s="69"/>
      <c r="DA1532" s="69"/>
      <c r="DB1532" s="69"/>
      <c r="DC1532" s="69"/>
      <c r="DD1532" s="69"/>
      <c r="DE1532" s="69"/>
      <c r="DF1532" s="69"/>
      <c r="DG1532" s="69"/>
      <c r="DH1532" s="69"/>
      <c r="DI1532" s="69"/>
      <c r="DJ1532" s="69"/>
      <c r="DK1532" s="69"/>
      <c r="DL1532" s="69"/>
      <c r="DM1532" s="69"/>
      <c r="DN1532" s="69"/>
      <c r="DO1532" s="69"/>
      <c r="DP1532" s="69"/>
      <c r="DQ1532" s="69"/>
      <c r="DR1532" s="69"/>
      <c r="DS1532" s="69"/>
      <c r="DT1532" s="69"/>
      <c r="DU1532" s="69"/>
      <c r="DV1532" s="69"/>
      <c r="DW1532" s="69"/>
      <c r="DX1532" s="69"/>
      <c r="DY1532" s="69"/>
      <c r="DZ1532" s="69"/>
      <c r="EA1532" s="69"/>
      <c r="EB1532" s="69"/>
      <c r="EC1532" s="69"/>
      <c r="ED1532" s="69"/>
      <c r="EE1532" s="69"/>
      <c r="EF1532" s="69"/>
      <c r="EG1532" s="69"/>
      <c r="EH1532" s="69"/>
      <c r="EI1532" s="69"/>
      <c r="EJ1532" s="69"/>
      <c r="EK1532" s="69"/>
      <c r="EL1532" s="69"/>
      <c r="EM1532" s="69"/>
      <c r="EN1532" s="69"/>
      <c r="EO1532" s="69"/>
      <c r="EP1532" s="69"/>
      <c r="EQ1532" s="69"/>
      <c r="ER1532" s="69"/>
      <c r="ES1532" s="69"/>
      <c r="ET1532" s="69"/>
      <c r="EU1532" s="69"/>
      <c r="EV1532" s="69"/>
      <c r="EW1532" s="69"/>
      <c r="EX1532" s="69"/>
      <c r="EY1532" s="69"/>
      <c r="EZ1532" s="69"/>
      <c r="FA1532" s="69"/>
      <c r="FB1532" s="69"/>
      <c r="FC1532" s="69"/>
      <c r="FD1532" s="69"/>
      <c r="FE1532" s="69"/>
      <c r="FF1532" s="69"/>
      <c r="FG1532" s="69"/>
      <c r="FH1532" s="69"/>
      <c r="FI1532" s="69"/>
      <c r="FJ1532" s="69"/>
      <c r="FK1532" s="69"/>
      <c r="FL1532" s="69"/>
      <c r="FM1532" s="69"/>
      <c r="FN1532" s="69"/>
      <c r="FO1532" s="69"/>
      <c r="FP1532" s="69"/>
      <c r="FQ1532" s="69"/>
      <c r="FR1532" s="69"/>
      <c r="FS1532" s="69"/>
      <c r="FT1532" s="69"/>
      <c r="FU1532" s="69"/>
      <c r="FV1532" s="69"/>
      <c r="FW1532" s="69"/>
      <c r="FX1532" s="69"/>
      <c r="FY1532" s="69"/>
      <c r="FZ1532" s="69"/>
      <c r="GA1532" s="69"/>
      <c r="GB1532" s="69"/>
      <c r="GC1532" s="69"/>
      <c r="GD1532" s="69"/>
      <c r="GE1532" s="69"/>
      <c r="GF1532" s="69"/>
      <c r="GG1532" s="69"/>
      <c r="GH1532" s="69"/>
      <c r="GI1532" s="69"/>
      <c r="GJ1532" s="69"/>
      <c r="GK1532" s="69"/>
      <c r="GL1532" s="69"/>
      <c r="GM1532" s="69"/>
      <c r="GN1532" s="69"/>
      <c r="GO1532" s="69"/>
      <c r="GP1532" s="69"/>
      <c r="GQ1532" s="69"/>
      <c r="GR1532" s="69"/>
      <c r="GS1532" s="69"/>
      <c r="GT1532" s="69"/>
      <c r="GU1532" s="69"/>
      <c r="GV1532" s="69"/>
      <c r="GW1532" s="69"/>
      <c r="GX1532" s="69"/>
      <c r="GY1532" s="69"/>
      <c r="GZ1532" s="69"/>
      <c r="HA1532" s="69"/>
      <c r="HB1532" s="69"/>
      <c r="HC1532" s="69"/>
      <c r="HD1532" s="69"/>
      <c r="HE1532" s="69"/>
      <c r="HF1532" s="69"/>
      <c r="HG1532" s="69"/>
      <c r="HH1532" s="69"/>
      <c r="HI1532" s="69"/>
      <c r="HJ1532" s="69"/>
      <c r="HK1532" s="69"/>
      <c r="HL1532" s="69"/>
      <c r="HM1532" s="69"/>
      <c r="HN1532" s="69"/>
      <c r="HO1532" s="69"/>
      <c r="HP1532" s="69"/>
      <c r="HQ1532" s="69"/>
      <c r="HR1532" s="69"/>
      <c r="HS1532" s="69"/>
      <c r="HT1532" s="69"/>
      <c r="HU1532" s="69"/>
      <c r="HV1532" s="69"/>
      <c r="HW1532" s="69"/>
      <c r="HX1532" s="69"/>
      <c r="HY1532" s="69"/>
      <c r="HZ1532" s="69"/>
      <c r="IA1532" s="69"/>
      <c r="IB1532" s="69"/>
      <c r="IC1532" s="69"/>
      <c r="ID1532" s="69"/>
      <c r="IE1532" s="69"/>
      <c r="IF1532" s="69"/>
      <c r="IG1532" s="69"/>
      <c r="IH1532" s="69"/>
      <c r="II1532" s="69"/>
      <c r="IJ1532" s="69"/>
      <c r="IK1532" s="69"/>
      <c r="IL1532" s="69"/>
      <c r="IM1532" s="69"/>
      <c r="IN1532" s="69"/>
      <c r="IO1532" s="69"/>
      <c r="IP1532" s="69"/>
      <c r="IQ1532" s="69"/>
      <c r="IR1532" s="69"/>
      <c r="IS1532" s="69"/>
      <c r="IT1532" s="69"/>
      <c r="IU1532" s="69"/>
      <c r="IV1532" s="69"/>
      <c r="IW1532" s="69"/>
      <c r="IX1532" s="69"/>
      <c r="IY1532" s="69"/>
      <c r="IZ1532" s="69"/>
      <c r="JA1532" s="69"/>
      <c r="JB1532" s="69"/>
      <c r="JC1532" s="69"/>
      <c r="JD1532" s="69"/>
      <c r="JE1532" s="69"/>
      <c r="JF1532" s="69"/>
      <c r="JG1532" s="69"/>
      <c r="JH1532" s="69"/>
      <c r="JI1532" s="69"/>
      <c r="JJ1532" s="69"/>
      <c r="JK1532" s="69"/>
      <c r="JL1532" s="69"/>
      <c r="JM1532" s="69"/>
      <c r="JN1532" s="69"/>
      <c r="JO1532" s="69"/>
      <c r="JP1532" s="69"/>
      <c r="JQ1532" s="69"/>
      <c r="JR1532" s="69"/>
      <c r="JS1532" s="69"/>
      <c r="JT1532" s="69"/>
      <c r="JU1532" s="69"/>
      <c r="JV1532" s="69"/>
      <c r="JW1532" s="69"/>
      <c r="JX1532" s="69"/>
      <c r="JY1532" s="69"/>
      <c r="JZ1532" s="69"/>
      <c r="KA1532" s="69"/>
      <c r="KB1532" s="69"/>
      <c r="KC1532" s="69"/>
      <c r="KD1532" s="69"/>
      <c r="KE1532" s="69"/>
      <c r="KF1532" s="69"/>
      <c r="KG1532" s="69"/>
      <c r="KH1532" s="69"/>
      <c r="KI1532" s="69"/>
      <c r="KJ1532" s="69"/>
      <c r="KK1532" s="69"/>
      <c r="KL1532" s="69"/>
      <c r="KM1532" s="69"/>
      <c r="KN1532" s="69"/>
      <c r="KO1532" s="69"/>
      <c r="KP1532" s="69"/>
      <c r="KQ1532" s="69"/>
      <c r="KR1532" s="69"/>
      <c r="KS1532" s="69"/>
      <c r="KT1532" s="69"/>
      <c r="KU1532" s="69"/>
      <c r="KV1532" s="69"/>
      <c r="KW1532" s="69"/>
      <c r="KX1532" s="69"/>
      <c r="KY1532" s="69"/>
      <c r="KZ1532" s="69"/>
      <c r="LA1532" s="69"/>
      <c r="LB1532" s="69"/>
      <c r="LC1532" s="69"/>
      <c r="LD1532" s="69"/>
      <c r="LE1532" s="69"/>
      <c r="LF1532" s="69"/>
      <c r="LG1532" s="69"/>
      <c r="LH1532" s="69"/>
      <c r="LI1532" s="69"/>
      <c r="LJ1532" s="69"/>
      <c r="LK1532" s="69"/>
      <c r="LL1532" s="69"/>
      <c r="LM1532" s="69"/>
      <c r="LN1532" s="69"/>
      <c r="LO1532" s="69"/>
      <c r="LP1532" s="69"/>
      <c r="LQ1532" s="69"/>
      <c r="LR1532" s="69"/>
      <c r="LS1532" s="69"/>
      <c r="LT1532" s="69"/>
      <c r="LU1532" s="69"/>
      <c r="LV1532" s="69"/>
      <c r="LW1532" s="69"/>
      <c r="LX1532" s="69"/>
      <c r="LY1532" s="69"/>
      <c r="LZ1532" s="69"/>
      <c r="MA1532" s="69"/>
      <c r="MB1532" s="69"/>
      <c r="MC1532" s="69"/>
      <c r="MD1532" s="69"/>
      <c r="ME1532" s="69"/>
      <c r="MF1532" s="69"/>
      <c r="MG1532" s="69"/>
      <c r="MH1532" s="69"/>
      <c r="MI1532" s="69"/>
      <c r="MJ1532" s="69"/>
      <c r="MK1532" s="69"/>
      <c r="ML1532" s="69"/>
      <c r="MM1532" s="69"/>
      <c r="MN1532" s="69"/>
      <c r="MO1532" s="69"/>
      <c r="MP1532" s="69"/>
      <c r="MQ1532" s="69"/>
      <c r="MR1532" s="69"/>
      <c r="MS1532" s="69"/>
      <c r="MT1532" s="69"/>
      <c r="MU1532" s="69"/>
      <c r="MV1532" s="69"/>
      <c r="MW1532" s="69"/>
      <c r="MX1532" s="69"/>
      <c r="MY1532" s="69"/>
      <c r="MZ1532" s="69"/>
      <c r="NA1532" s="69"/>
      <c r="NB1532" s="69"/>
      <c r="NC1532" s="69"/>
      <c r="ND1532" s="69"/>
      <c r="NE1532" s="69"/>
      <c r="NF1532" s="69"/>
      <c r="NG1532" s="69"/>
      <c r="NH1532" s="69"/>
      <c r="NI1532" s="69"/>
      <c r="NJ1532" s="69"/>
      <c r="NK1532" s="69"/>
      <c r="NL1532" s="69"/>
      <c r="NM1532" s="69"/>
      <c r="NN1532" s="69"/>
      <c r="NO1532" s="69"/>
      <c r="NP1532" s="69"/>
      <c r="NQ1532" s="69"/>
      <c r="NR1532" s="69"/>
      <c r="NS1532" s="69"/>
      <c r="NT1532" s="69"/>
      <c r="NU1532" s="69"/>
      <c r="NV1532" s="69"/>
      <c r="NW1532" s="69"/>
      <c r="NX1532" s="69"/>
      <c r="NY1532" s="69"/>
      <c r="NZ1532" s="69"/>
      <c r="OA1532" s="69"/>
      <c r="OB1532" s="69"/>
      <c r="OC1532" s="69"/>
      <c r="OD1532" s="69"/>
      <c r="OE1532" s="69"/>
      <c r="OF1532" s="69"/>
      <c r="OG1532" s="69"/>
      <c r="OH1532" s="69"/>
      <c r="OI1532" s="69"/>
      <c r="OJ1532" s="69"/>
      <c r="OK1532" s="69"/>
      <c r="OL1532" s="69"/>
      <c r="OM1532" s="69"/>
      <c r="ON1532" s="69"/>
      <c r="OO1532" s="69"/>
      <c r="OP1532" s="69"/>
      <c r="OQ1532" s="69"/>
      <c r="OR1532" s="69"/>
      <c r="OS1532" s="69"/>
      <c r="OT1532" s="69"/>
      <c r="OU1532" s="69"/>
      <c r="OV1532" s="69"/>
      <c r="OW1532" s="69"/>
      <c r="OX1532" s="69"/>
      <c r="OY1532" s="69"/>
      <c r="OZ1532" s="69"/>
      <c r="PA1532" s="69"/>
      <c r="PB1532" s="69"/>
      <c r="PC1532" s="69"/>
      <c r="PD1532" s="69"/>
      <c r="PE1532" s="69"/>
      <c r="PF1532" s="69"/>
      <c r="PG1532" s="69"/>
      <c r="PH1532" s="69"/>
      <c r="PI1532" s="69"/>
      <c r="PJ1532" s="69"/>
      <c r="PK1532" s="69"/>
      <c r="PL1532" s="69"/>
      <c r="PM1532" s="69"/>
      <c r="PN1532" s="69"/>
      <c r="PO1532" s="69"/>
      <c r="PP1532" s="69"/>
      <c r="PQ1532" s="69"/>
      <c r="PR1532" s="69"/>
      <c r="PS1532" s="69"/>
      <c r="PT1532" s="69"/>
      <c r="PU1532" s="69"/>
      <c r="PV1532" s="69"/>
      <c r="PW1532" s="69"/>
      <c r="PX1532" s="69"/>
      <c r="PY1532" s="69"/>
      <c r="PZ1532" s="69"/>
      <c r="QA1532" s="69"/>
      <c r="QB1532" s="69"/>
      <c r="QC1532" s="69"/>
      <c r="QD1532" s="69"/>
      <c r="QE1532" s="69"/>
      <c r="QF1532" s="69"/>
      <c r="QG1532" s="69"/>
      <c r="QH1532" s="69"/>
      <c r="QI1532" s="69"/>
      <c r="QJ1532" s="69"/>
      <c r="QK1532" s="69"/>
      <c r="QL1532" s="69"/>
      <c r="QM1532" s="69"/>
      <c r="QN1532" s="69"/>
      <c r="QO1532" s="69"/>
      <c r="QP1532" s="69"/>
      <c r="QQ1532" s="69"/>
      <c r="QR1532" s="69"/>
      <c r="QS1532" s="69"/>
      <c r="QT1532" s="69"/>
      <c r="QU1532" s="69"/>
      <c r="QV1532" s="69"/>
      <c r="QW1532" s="69"/>
      <c r="QX1532" s="69"/>
      <c r="QY1532" s="69"/>
      <c r="QZ1532" s="69"/>
      <c r="RA1532" s="69"/>
      <c r="RB1532" s="69"/>
      <c r="RC1532" s="69"/>
      <c r="RD1532" s="69"/>
      <c r="RE1532" s="69"/>
      <c r="RF1532" s="69"/>
      <c r="RG1532" s="69"/>
      <c r="RH1532" s="69"/>
      <c r="RI1532" s="69"/>
      <c r="RJ1532" s="69"/>
      <c r="RK1532" s="69"/>
      <c r="RL1532" s="69"/>
      <c r="RM1532" s="69"/>
      <c r="RN1532" s="69"/>
      <c r="RO1532" s="69"/>
      <c r="RP1532" s="69"/>
      <c r="RQ1532" s="69"/>
      <c r="RR1532" s="69"/>
      <c r="RS1532" s="69"/>
      <c r="RT1532" s="69"/>
      <c r="RU1532" s="69"/>
      <c r="RV1532" s="69"/>
      <c r="RW1532" s="69"/>
      <c r="RX1532" s="69"/>
      <c r="RY1532" s="69"/>
      <c r="RZ1532" s="69"/>
      <c r="SA1532" s="69"/>
      <c r="SB1532" s="69"/>
      <c r="SC1532" s="69"/>
      <c r="SD1532" s="69"/>
      <c r="SE1532" s="69"/>
      <c r="SF1532" s="69"/>
      <c r="SG1532" s="69"/>
      <c r="SH1532" s="69"/>
      <c r="SI1532" s="69"/>
      <c r="SJ1532" s="69"/>
      <c r="SK1532" s="69"/>
      <c r="SL1532" s="69"/>
      <c r="SM1532" s="69"/>
      <c r="SN1532" s="69"/>
      <c r="SO1532" s="69"/>
      <c r="SP1532" s="69"/>
      <c r="SQ1532" s="69"/>
      <c r="SR1532" s="69"/>
      <c r="SS1532" s="69"/>
      <c r="ST1532" s="69"/>
      <c r="SU1532" s="69"/>
      <c r="SV1532" s="69"/>
      <c r="SW1532" s="69"/>
      <c r="SX1532" s="69"/>
      <c r="SY1532" s="69"/>
      <c r="SZ1532" s="69"/>
      <c r="TA1532" s="69"/>
      <c r="TB1532" s="69"/>
      <c r="TC1532" s="69"/>
      <c r="TD1532" s="69"/>
      <c r="TE1532" s="69"/>
      <c r="TF1532" s="69"/>
      <c r="TG1532" s="69"/>
      <c r="TH1532" s="69"/>
      <c r="TI1532" s="69"/>
      <c r="TJ1532" s="69"/>
      <c r="TK1532" s="69"/>
      <c r="TL1532" s="69"/>
      <c r="TM1532" s="69"/>
      <c r="TN1532" s="69"/>
      <c r="TO1532" s="69"/>
      <c r="TP1532" s="69"/>
      <c r="TQ1532" s="69"/>
      <c r="TR1532" s="69"/>
      <c r="TS1532" s="69"/>
      <c r="TT1532" s="69"/>
      <c r="TU1532" s="69"/>
      <c r="TV1532" s="69"/>
      <c r="TW1532" s="69"/>
      <c r="TX1532" s="69"/>
      <c r="TY1532" s="69"/>
      <c r="TZ1532" s="69"/>
      <c r="UA1532" s="69"/>
      <c r="UB1532" s="69"/>
      <c r="UC1532" s="69"/>
      <c r="UD1532" s="69"/>
      <c r="UE1532" s="69"/>
      <c r="UF1532" s="69"/>
      <c r="UG1532" s="69"/>
      <c r="UH1532" s="69"/>
      <c r="UI1532" s="69"/>
      <c r="UJ1532" s="69"/>
      <c r="UK1532" s="69"/>
      <c r="UL1532" s="69"/>
      <c r="UM1532" s="69"/>
      <c r="UN1532" s="69"/>
      <c r="UO1532" s="69"/>
      <c r="UP1532" s="69"/>
      <c r="UQ1532" s="69"/>
      <c r="UR1532" s="69"/>
      <c r="US1532" s="69"/>
      <c r="UT1532" s="69"/>
      <c r="UU1532" s="69"/>
      <c r="UV1532" s="69"/>
      <c r="UW1532" s="69"/>
      <c r="UX1532" s="69"/>
      <c r="UY1532" s="69"/>
      <c r="UZ1532" s="69"/>
      <c r="VA1532" s="69"/>
      <c r="VB1532" s="69"/>
      <c r="VC1532" s="69"/>
      <c r="VD1532" s="69"/>
      <c r="VE1532" s="69"/>
      <c r="VF1532" s="69"/>
      <c r="VG1532" s="69"/>
      <c r="VH1532" s="69"/>
      <c r="VI1532" s="69"/>
      <c r="VJ1532" s="69"/>
      <c r="VK1532" s="69"/>
      <c r="VL1532" s="69"/>
      <c r="VM1532" s="69"/>
      <c r="VN1532" s="69"/>
      <c r="VO1532" s="69"/>
      <c r="VP1532" s="69"/>
      <c r="VQ1532" s="69"/>
      <c r="VR1532" s="69"/>
      <c r="VS1532" s="69"/>
      <c r="VT1532" s="69"/>
      <c r="VU1532" s="69"/>
      <c r="VV1532" s="69"/>
      <c r="VW1532" s="69"/>
      <c r="VX1532" s="69"/>
      <c r="VY1532" s="69"/>
      <c r="VZ1532" s="69"/>
      <c r="WA1532" s="69"/>
      <c r="WB1532" s="69"/>
      <c r="WC1532" s="69"/>
      <c r="WD1532" s="69"/>
      <c r="WE1532" s="69"/>
      <c r="WF1532" s="69"/>
      <c r="WG1532" s="69"/>
      <c r="WH1532" s="69"/>
      <c r="WI1532" s="69"/>
      <c r="WJ1532" s="69"/>
      <c r="WK1532" s="69"/>
      <c r="WL1532" s="69"/>
      <c r="WM1532" s="69"/>
      <c r="WN1532" s="69"/>
      <c r="WO1532" s="69"/>
      <c r="WP1532" s="69"/>
      <c r="WQ1532" s="69"/>
      <c r="WR1532" s="69"/>
      <c r="WS1532" s="69"/>
      <c r="WT1532" s="69"/>
      <c r="WU1532" s="69"/>
      <c r="WV1532" s="69"/>
      <c r="WW1532" s="69"/>
      <c r="WX1532" s="69"/>
      <c r="WY1532" s="69"/>
      <c r="WZ1532" s="69"/>
      <c r="XA1532" s="69"/>
      <c r="XB1532" s="69"/>
      <c r="XC1532" s="69"/>
      <c r="XD1532" s="69"/>
      <c r="XE1532" s="69"/>
      <c r="XF1532" s="69"/>
      <c r="XG1532" s="69"/>
      <c r="XH1532" s="69"/>
      <c r="XI1532" s="69"/>
      <c r="XJ1532" s="69"/>
      <c r="XK1532" s="69"/>
      <c r="XL1532" s="69"/>
      <c r="XM1532" s="69"/>
      <c r="XN1532" s="69"/>
      <c r="XO1532" s="69"/>
      <c r="XP1532" s="69"/>
      <c r="XQ1532" s="69"/>
      <c r="XR1532" s="69"/>
      <c r="XS1532" s="69"/>
      <c r="XT1532" s="69"/>
      <c r="XU1532" s="69"/>
      <c r="XV1532" s="69"/>
      <c r="XW1532" s="69"/>
      <c r="XX1532" s="69"/>
      <c r="XY1532" s="69"/>
      <c r="XZ1532" s="69"/>
      <c r="YA1532" s="69"/>
      <c r="YB1532" s="69"/>
      <c r="YC1532" s="69"/>
      <c r="YD1532" s="69"/>
      <c r="YE1532" s="69"/>
      <c r="YF1532" s="69"/>
      <c r="YG1532" s="69"/>
      <c r="YH1532" s="69"/>
      <c r="YI1532" s="69"/>
      <c r="YJ1532" s="69"/>
      <c r="YK1532" s="69"/>
      <c r="YL1532" s="69"/>
      <c r="YM1532" s="69"/>
      <c r="YN1532" s="69"/>
      <c r="YO1532" s="69"/>
      <c r="YP1532" s="69"/>
      <c r="YQ1532" s="69"/>
      <c r="YR1532" s="69"/>
      <c r="YS1532" s="69"/>
      <c r="YT1532" s="69"/>
      <c r="YU1532" s="69"/>
      <c r="YV1532" s="69"/>
      <c r="YW1532" s="69"/>
      <c r="YX1532" s="69"/>
      <c r="YY1532" s="69"/>
      <c r="YZ1532" s="69"/>
      <c r="ZA1532" s="69"/>
      <c r="ZB1532" s="69"/>
      <c r="ZC1532" s="69"/>
      <c r="ZD1532" s="69"/>
      <c r="ZE1532" s="69"/>
      <c r="ZF1532" s="69"/>
      <c r="ZG1532" s="69"/>
      <c r="ZH1532" s="69"/>
      <c r="ZI1532" s="69"/>
      <c r="ZJ1532" s="69"/>
      <c r="ZK1532" s="69"/>
      <c r="ZL1532" s="69"/>
      <c r="ZM1532" s="69"/>
      <c r="ZN1532" s="69"/>
      <c r="ZO1532" s="69"/>
      <c r="ZP1532" s="69"/>
      <c r="ZQ1532" s="69"/>
      <c r="ZR1532" s="69"/>
      <c r="ZS1532" s="69"/>
      <c r="ZT1532" s="69"/>
      <c r="ZU1532" s="69"/>
      <c r="ZV1532" s="69"/>
      <c r="ZW1532" s="69"/>
      <c r="ZX1532" s="69"/>
      <c r="ZY1532" s="69"/>
      <c r="ZZ1532" s="69"/>
      <c r="AAA1532" s="69"/>
      <c r="AAB1532" s="69"/>
      <c r="AAC1532" s="69"/>
      <c r="AAD1532" s="69"/>
      <c r="AAE1532" s="69"/>
      <c r="AAF1532" s="69"/>
      <c r="AAG1532" s="69"/>
      <c r="AAH1532" s="69"/>
      <c r="AAI1532" s="69"/>
      <c r="AAJ1532" s="69"/>
      <c r="AAK1532" s="69"/>
      <c r="AAL1532" s="69"/>
      <c r="AAM1532" s="69"/>
      <c r="AAN1532" s="69"/>
      <c r="AAO1532" s="69"/>
      <c r="AAP1532" s="69"/>
      <c r="AAQ1532" s="69"/>
      <c r="AAR1532" s="69"/>
      <c r="AAS1532" s="69"/>
      <c r="AAT1532" s="69"/>
      <c r="AAU1532" s="69"/>
      <c r="AAV1532" s="69"/>
      <c r="AAW1532" s="69"/>
      <c r="AAX1532" s="69"/>
      <c r="AAY1532" s="69"/>
      <c r="AAZ1532" s="69"/>
      <c r="ABA1532" s="69"/>
      <c r="ABB1532" s="69"/>
      <c r="ABC1532" s="69"/>
      <c r="ABD1532" s="69"/>
      <c r="ABE1532" s="69"/>
      <c r="ABF1532" s="69"/>
      <c r="ABG1532" s="69"/>
      <c r="ABH1532" s="69"/>
      <c r="ABI1532" s="69"/>
      <c r="ABJ1532" s="69"/>
      <c r="ABK1532" s="69"/>
      <c r="ABL1532" s="69"/>
      <c r="ABM1532" s="69"/>
      <c r="ABN1532" s="69"/>
      <c r="ABO1532" s="69"/>
      <c r="ABP1532" s="69"/>
      <c r="ABQ1532" s="69"/>
      <c r="ABR1532" s="69"/>
      <c r="ABS1532" s="69"/>
      <c r="ABT1532" s="69"/>
      <c r="ABU1532" s="69"/>
      <c r="ABV1532" s="69"/>
      <c r="ABW1532" s="69"/>
      <c r="ABX1532" s="69"/>
      <c r="ABY1532" s="69"/>
      <c r="ABZ1532" s="69"/>
      <c r="ACA1532" s="69"/>
      <c r="ACB1532" s="69"/>
      <c r="ACC1532" s="69"/>
      <c r="ACD1532" s="69"/>
      <c r="ACE1532" s="69"/>
      <c r="ACF1532" s="69"/>
      <c r="ACG1532" s="69"/>
      <c r="ACH1532" s="69"/>
      <c r="ACI1532" s="69"/>
      <c r="ACJ1532" s="69"/>
      <c r="ACK1532" s="69"/>
      <c r="ACL1532" s="69"/>
      <c r="ACM1532" s="69"/>
      <c r="ACN1532" s="69"/>
      <c r="ACO1532" s="69"/>
      <c r="ACP1532" s="69"/>
      <c r="ACQ1532" s="69"/>
      <c r="ACR1532" s="69"/>
      <c r="ACS1532" s="69"/>
      <c r="ACT1532" s="69"/>
      <c r="ACU1532" s="69"/>
      <c r="ACV1532" s="69"/>
      <c r="ACW1532" s="69"/>
      <c r="ACX1532" s="69"/>
      <c r="ACY1532" s="69"/>
      <c r="ACZ1532" s="69"/>
      <c r="ADA1532" s="69"/>
      <c r="ADB1532" s="69"/>
      <c r="ADC1532" s="69"/>
      <c r="ADD1532" s="69"/>
      <c r="ADE1532" s="69"/>
      <c r="ADF1532" s="69"/>
      <c r="ADG1532" s="69"/>
      <c r="ADH1532" s="69"/>
      <c r="ADI1532" s="69"/>
      <c r="ADJ1532" s="69"/>
      <c r="ADK1532" s="69"/>
      <c r="ADL1532" s="69"/>
      <c r="ADM1532" s="69"/>
      <c r="ADN1532" s="69"/>
      <c r="ADO1532" s="69"/>
      <c r="ADP1532" s="69"/>
      <c r="ADQ1532" s="69"/>
      <c r="ADR1532" s="69"/>
      <c r="ADS1532" s="69"/>
      <c r="ADT1532" s="69"/>
      <c r="ADU1532" s="69"/>
      <c r="ADV1532" s="69"/>
      <c r="ADW1532" s="69"/>
      <c r="ADX1532" s="69"/>
      <c r="ADY1532" s="69"/>
      <c r="ADZ1532" s="69"/>
      <c r="AEA1532" s="69"/>
      <c r="AEB1532" s="69"/>
      <c r="AEC1532" s="69"/>
      <c r="AED1532" s="69"/>
      <c r="AEE1532" s="69"/>
      <c r="AEF1532" s="69"/>
      <c r="AEG1532" s="69"/>
      <c r="AEH1532" s="69"/>
    </row>
    <row r="1533" spans="1:814" hidden="1" x14ac:dyDescent="0.25">
      <c r="A1533" s="69"/>
      <c r="B1533" s="68">
        <v>45610</v>
      </c>
      <c r="C1533" s="69" t="s">
        <v>63</v>
      </c>
      <c r="D1533" s="69" t="s">
        <v>0</v>
      </c>
      <c r="E1533" s="69" t="s">
        <v>14</v>
      </c>
      <c r="F1533" s="70" t="s">
        <v>42</v>
      </c>
      <c r="G1533" s="69" t="s">
        <v>43</v>
      </c>
      <c r="H1533" s="70" t="s">
        <v>44</v>
      </c>
      <c r="I1533" s="144" t="s">
        <v>608</v>
      </c>
      <c r="J1533" s="71">
        <f>38+12</f>
        <v>50</v>
      </c>
      <c r="K1533" s="116">
        <v>14.48404255319149</v>
      </c>
      <c r="L1533" s="73">
        <f t="shared" si="82"/>
        <v>724.20212765957444</v>
      </c>
      <c r="M1533" s="107" t="s">
        <v>527</v>
      </c>
      <c r="N1533" s="69" t="s">
        <v>604</v>
      </c>
      <c r="O1533" s="91"/>
      <c r="P1533" s="69"/>
      <c r="Q1533" s="69"/>
      <c r="R1533" s="69"/>
      <c r="S1533" s="69"/>
      <c r="T1533" s="69"/>
      <c r="U1533" s="69"/>
      <c r="V1533" s="69"/>
      <c r="W1533" s="69"/>
      <c r="X1533" s="69"/>
      <c r="Y1533" s="69"/>
      <c r="Z1533" s="69"/>
      <c r="AA1533" s="69"/>
      <c r="AB1533" s="69"/>
      <c r="AC1533" s="69"/>
      <c r="AD1533" s="69"/>
      <c r="AE1533" s="69"/>
      <c r="AF1533" s="69"/>
      <c r="AG1533" s="69"/>
      <c r="AH1533" s="69"/>
      <c r="AI1533" s="69"/>
      <c r="AJ1533" s="69"/>
      <c r="AK1533" s="69"/>
      <c r="AL1533" s="69"/>
      <c r="AM1533" s="69"/>
      <c r="AN1533" s="69"/>
      <c r="AO1533" s="69"/>
      <c r="AP1533" s="69"/>
      <c r="AQ1533" s="69"/>
      <c r="AR1533" s="69"/>
      <c r="AS1533" s="69"/>
      <c r="AT1533" s="69"/>
      <c r="AU1533" s="69"/>
      <c r="AV1533" s="69"/>
      <c r="AW1533" s="69"/>
      <c r="AX1533" s="69"/>
      <c r="AY1533" s="69"/>
      <c r="AZ1533" s="69"/>
      <c r="BA1533" s="69"/>
      <c r="BB1533" s="69"/>
      <c r="BC1533" s="69"/>
      <c r="BD1533" s="69"/>
      <c r="BE1533" s="69"/>
      <c r="BF1533" s="69"/>
      <c r="BG1533" s="69"/>
      <c r="BH1533" s="69"/>
      <c r="BI1533" s="69"/>
      <c r="BJ1533" s="69"/>
      <c r="BK1533" s="69"/>
      <c r="BL1533" s="69"/>
      <c r="BM1533" s="69"/>
      <c r="BN1533" s="69"/>
      <c r="BO1533" s="69"/>
      <c r="BP1533" s="69"/>
      <c r="BQ1533" s="69"/>
      <c r="BR1533" s="69"/>
      <c r="BS1533" s="69"/>
      <c r="BT1533" s="69"/>
      <c r="BU1533" s="69"/>
      <c r="BV1533" s="69"/>
      <c r="BW1533" s="69"/>
      <c r="BX1533" s="69"/>
      <c r="BY1533" s="69"/>
      <c r="BZ1533" s="69"/>
      <c r="CA1533" s="69"/>
      <c r="CB1533" s="69"/>
      <c r="CC1533" s="69"/>
      <c r="CD1533" s="69"/>
      <c r="CE1533" s="69"/>
      <c r="CF1533" s="69"/>
      <c r="CG1533" s="69"/>
      <c r="CH1533" s="69"/>
      <c r="CI1533" s="69"/>
      <c r="CJ1533" s="69"/>
      <c r="CK1533" s="69"/>
      <c r="CL1533" s="69"/>
      <c r="CM1533" s="69"/>
      <c r="CN1533" s="69"/>
      <c r="CO1533" s="69"/>
      <c r="CP1533" s="69"/>
      <c r="CQ1533" s="69"/>
      <c r="CR1533" s="69"/>
      <c r="CS1533" s="69"/>
      <c r="CT1533" s="69"/>
      <c r="CU1533" s="69"/>
      <c r="CV1533" s="69"/>
      <c r="CW1533" s="69"/>
      <c r="CX1533" s="69"/>
      <c r="CY1533" s="69"/>
      <c r="CZ1533" s="69"/>
      <c r="DA1533" s="69"/>
      <c r="DB1533" s="69"/>
      <c r="DC1533" s="69"/>
      <c r="DD1533" s="69"/>
      <c r="DE1533" s="69"/>
      <c r="DF1533" s="69"/>
      <c r="DG1533" s="69"/>
      <c r="DH1533" s="69"/>
      <c r="DI1533" s="69"/>
      <c r="DJ1533" s="69"/>
      <c r="DK1533" s="69"/>
      <c r="DL1533" s="69"/>
      <c r="DM1533" s="69"/>
      <c r="DN1533" s="69"/>
      <c r="DO1533" s="69"/>
      <c r="DP1533" s="69"/>
      <c r="DQ1533" s="69"/>
      <c r="DR1533" s="69"/>
      <c r="DS1533" s="69"/>
      <c r="DT1533" s="69"/>
      <c r="DU1533" s="69"/>
      <c r="DV1533" s="69"/>
      <c r="DW1533" s="69"/>
      <c r="DX1533" s="69"/>
      <c r="DY1533" s="69"/>
      <c r="DZ1533" s="69"/>
      <c r="EA1533" s="69"/>
      <c r="EB1533" s="69"/>
      <c r="EC1533" s="69"/>
      <c r="ED1533" s="69"/>
      <c r="EE1533" s="69"/>
      <c r="EF1533" s="69"/>
      <c r="EG1533" s="69"/>
      <c r="EH1533" s="69"/>
      <c r="EI1533" s="69"/>
      <c r="EJ1533" s="69"/>
      <c r="EK1533" s="69"/>
      <c r="EL1533" s="69"/>
      <c r="EM1533" s="69"/>
      <c r="EN1533" s="69"/>
      <c r="EO1533" s="69"/>
      <c r="EP1533" s="69"/>
      <c r="EQ1533" s="69"/>
      <c r="ER1533" s="69"/>
      <c r="ES1533" s="69"/>
      <c r="ET1533" s="69"/>
      <c r="EU1533" s="69"/>
      <c r="EV1533" s="69"/>
      <c r="EW1533" s="69"/>
      <c r="EX1533" s="69"/>
      <c r="EY1533" s="69"/>
      <c r="EZ1533" s="69"/>
      <c r="FA1533" s="69"/>
      <c r="FB1533" s="69"/>
      <c r="FC1533" s="69"/>
      <c r="FD1533" s="69"/>
      <c r="FE1533" s="69"/>
      <c r="FF1533" s="69"/>
      <c r="FG1533" s="69"/>
      <c r="FH1533" s="69"/>
      <c r="FI1533" s="69"/>
      <c r="FJ1533" s="69"/>
      <c r="FK1533" s="69"/>
      <c r="FL1533" s="69"/>
      <c r="FM1533" s="69"/>
      <c r="FN1533" s="69"/>
      <c r="FO1533" s="69"/>
      <c r="FP1533" s="69"/>
      <c r="FQ1533" s="69"/>
      <c r="FR1533" s="69"/>
      <c r="FS1533" s="69"/>
      <c r="FT1533" s="69"/>
      <c r="FU1533" s="69"/>
      <c r="FV1533" s="69"/>
      <c r="FW1533" s="69"/>
      <c r="FX1533" s="69"/>
      <c r="FY1533" s="69"/>
      <c r="FZ1533" s="69"/>
      <c r="GA1533" s="69"/>
      <c r="GB1533" s="69"/>
      <c r="GC1533" s="69"/>
      <c r="GD1533" s="69"/>
      <c r="GE1533" s="69"/>
      <c r="GF1533" s="69"/>
      <c r="GG1533" s="69"/>
      <c r="GH1533" s="69"/>
      <c r="GI1533" s="69"/>
      <c r="GJ1533" s="69"/>
      <c r="GK1533" s="69"/>
      <c r="GL1533" s="69"/>
      <c r="GM1533" s="69"/>
      <c r="GN1533" s="69"/>
      <c r="GO1533" s="69"/>
      <c r="GP1533" s="69"/>
      <c r="GQ1533" s="69"/>
      <c r="GR1533" s="69"/>
      <c r="GS1533" s="69"/>
      <c r="GT1533" s="69"/>
      <c r="GU1533" s="69"/>
      <c r="GV1533" s="69"/>
      <c r="GW1533" s="69"/>
      <c r="GX1533" s="69"/>
      <c r="GY1533" s="69"/>
      <c r="GZ1533" s="69"/>
      <c r="HA1533" s="69"/>
      <c r="HB1533" s="69"/>
      <c r="HC1533" s="69"/>
      <c r="HD1533" s="69"/>
      <c r="HE1533" s="69"/>
      <c r="HF1533" s="69"/>
      <c r="HG1533" s="69"/>
      <c r="HH1533" s="69"/>
      <c r="HI1533" s="69"/>
      <c r="HJ1533" s="69"/>
      <c r="HK1533" s="69"/>
      <c r="HL1533" s="69"/>
      <c r="HM1533" s="69"/>
      <c r="HN1533" s="69"/>
      <c r="HO1533" s="69"/>
      <c r="HP1533" s="69"/>
      <c r="HQ1533" s="69"/>
      <c r="HR1533" s="69"/>
      <c r="HS1533" s="69"/>
      <c r="HT1533" s="69"/>
      <c r="HU1533" s="69"/>
      <c r="HV1533" s="69"/>
      <c r="HW1533" s="69"/>
      <c r="HX1533" s="69"/>
      <c r="HY1533" s="69"/>
      <c r="HZ1533" s="69"/>
      <c r="IA1533" s="69"/>
      <c r="IB1533" s="69"/>
      <c r="IC1533" s="69"/>
      <c r="ID1533" s="69"/>
      <c r="IE1533" s="69"/>
      <c r="IF1533" s="69"/>
      <c r="IG1533" s="69"/>
      <c r="IH1533" s="69"/>
      <c r="II1533" s="69"/>
      <c r="IJ1533" s="69"/>
      <c r="IK1533" s="69"/>
      <c r="IL1533" s="69"/>
      <c r="IM1533" s="69"/>
      <c r="IN1533" s="69"/>
      <c r="IO1533" s="69"/>
      <c r="IP1533" s="69"/>
      <c r="IQ1533" s="69"/>
      <c r="IR1533" s="69"/>
      <c r="IS1533" s="69"/>
      <c r="IT1533" s="69"/>
      <c r="IU1533" s="69"/>
      <c r="IV1533" s="69"/>
      <c r="IW1533" s="69"/>
      <c r="IX1533" s="69"/>
      <c r="IY1533" s="69"/>
      <c r="IZ1533" s="69"/>
      <c r="JA1533" s="69"/>
      <c r="JB1533" s="69"/>
      <c r="JC1533" s="69"/>
      <c r="JD1533" s="69"/>
      <c r="JE1533" s="69"/>
      <c r="JF1533" s="69"/>
      <c r="JG1533" s="69"/>
      <c r="JH1533" s="69"/>
      <c r="JI1533" s="69"/>
      <c r="JJ1533" s="69"/>
      <c r="JK1533" s="69"/>
      <c r="JL1533" s="69"/>
      <c r="JM1533" s="69"/>
      <c r="JN1533" s="69"/>
      <c r="JO1533" s="69"/>
      <c r="JP1533" s="69"/>
      <c r="JQ1533" s="69"/>
      <c r="JR1533" s="69"/>
      <c r="JS1533" s="69"/>
      <c r="JT1533" s="69"/>
      <c r="JU1533" s="69"/>
      <c r="JV1533" s="69"/>
      <c r="JW1533" s="69"/>
      <c r="JX1533" s="69"/>
      <c r="JY1533" s="69"/>
      <c r="JZ1533" s="69"/>
      <c r="KA1533" s="69"/>
      <c r="KB1533" s="69"/>
      <c r="KC1533" s="69"/>
      <c r="KD1533" s="69"/>
      <c r="KE1533" s="69"/>
      <c r="KF1533" s="69"/>
      <c r="KG1533" s="69"/>
      <c r="KH1533" s="69"/>
      <c r="KI1533" s="69"/>
      <c r="KJ1533" s="69"/>
      <c r="KK1533" s="69"/>
      <c r="KL1533" s="69"/>
      <c r="KM1533" s="69"/>
      <c r="KN1533" s="69"/>
      <c r="KO1533" s="69"/>
      <c r="KP1533" s="69"/>
      <c r="KQ1533" s="69"/>
      <c r="KR1533" s="69"/>
      <c r="KS1533" s="69"/>
      <c r="KT1533" s="69"/>
      <c r="KU1533" s="69"/>
      <c r="KV1533" s="69"/>
      <c r="KW1533" s="69"/>
      <c r="KX1533" s="69"/>
      <c r="KY1533" s="69"/>
      <c r="KZ1533" s="69"/>
      <c r="LA1533" s="69"/>
      <c r="LB1533" s="69"/>
      <c r="LC1533" s="69"/>
      <c r="LD1533" s="69"/>
      <c r="LE1533" s="69"/>
      <c r="LF1533" s="69"/>
      <c r="LG1533" s="69"/>
      <c r="LH1533" s="69"/>
      <c r="LI1533" s="69"/>
      <c r="LJ1533" s="69"/>
      <c r="LK1533" s="69"/>
      <c r="LL1533" s="69"/>
      <c r="LM1533" s="69"/>
      <c r="LN1533" s="69"/>
      <c r="LO1533" s="69"/>
      <c r="LP1533" s="69"/>
      <c r="LQ1533" s="69"/>
      <c r="LR1533" s="69"/>
      <c r="LS1533" s="69"/>
      <c r="LT1533" s="69"/>
      <c r="LU1533" s="69"/>
      <c r="LV1533" s="69"/>
      <c r="LW1533" s="69"/>
      <c r="LX1533" s="69"/>
      <c r="LY1533" s="69"/>
      <c r="LZ1533" s="69"/>
      <c r="MA1533" s="69"/>
      <c r="MB1533" s="69"/>
      <c r="MC1533" s="69"/>
      <c r="MD1533" s="69"/>
      <c r="ME1533" s="69"/>
      <c r="MF1533" s="69"/>
      <c r="MG1533" s="69"/>
      <c r="MH1533" s="69"/>
      <c r="MI1533" s="69"/>
      <c r="MJ1533" s="69"/>
      <c r="MK1533" s="69"/>
      <c r="ML1533" s="69"/>
      <c r="MM1533" s="69"/>
      <c r="MN1533" s="69"/>
      <c r="MO1533" s="69"/>
      <c r="MP1533" s="69"/>
      <c r="MQ1533" s="69"/>
      <c r="MR1533" s="69"/>
      <c r="MS1533" s="69"/>
      <c r="MT1533" s="69"/>
      <c r="MU1533" s="69"/>
      <c r="MV1533" s="69"/>
      <c r="MW1533" s="69"/>
      <c r="MX1533" s="69"/>
      <c r="MY1533" s="69"/>
      <c r="MZ1533" s="69"/>
      <c r="NA1533" s="69"/>
      <c r="NB1533" s="69"/>
      <c r="NC1533" s="69"/>
      <c r="ND1533" s="69"/>
      <c r="NE1533" s="69"/>
      <c r="NF1533" s="69"/>
      <c r="NG1533" s="69"/>
      <c r="NH1533" s="69"/>
      <c r="NI1533" s="69"/>
      <c r="NJ1533" s="69"/>
      <c r="NK1533" s="69"/>
      <c r="NL1533" s="69"/>
      <c r="NM1533" s="69"/>
      <c r="NN1533" s="69"/>
      <c r="NO1533" s="69"/>
      <c r="NP1533" s="69"/>
      <c r="NQ1533" s="69"/>
      <c r="NR1533" s="69"/>
      <c r="NS1533" s="69"/>
      <c r="NT1533" s="69"/>
      <c r="NU1533" s="69"/>
      <c r="NV1533" s="69"/>
      <c r="NW1533" s="69"/>
      <c r="NX1533" s="69"/>
      <c r="NY1533" s="69"/>
      <c r="NZ1533" s="69"/>
      <c r="OA1533" s="69"/>
      <c r="OB1533" s="69"/>
      <c r="OC1533" s="69"/>
      <c r="OD1533" s="69"/>
      <c r="OE1533" s="69"/>
      <c r="OF1533" s="69"/>
      <c r="OG1533" s="69"/>
      <c r="OH1533" s="69"/>
      <c r="OI1533" s="69"/>
      <c r="OJ1533" s="69"/>
      <c r="OK1533" s="69"/>
      <c r="OL1533" s="69"/>
      <c r="OM1533" s="69"/>
      <c r="ON1533" s="69"/>
      <c r="OO1533" s="69"/>
      <c r="OP1533" s="69"/>
      <c r="OQ1533" s="69"/>
      <c r="OR1533" s="69"/>
      <c r="OS1533" s="69"/>
      <c r="OT1533" s="69"/>
      <c r="OU1533" s="69"/>
      <c r="OV1533" s="69"/>
      <c r="OW1533" s="69"/>
      <c r="OX1533" s="69"/>
      <c r="OY1533" s="69"/>
      <c r="OZ1533" s="69"/>
      <c r="PA1533" s="69"/>
      <c r="PB1533" s="69"/>
      <c r="PC1533" s="69"/>
      <c r="PD1533" s="69"/>
      <c r="PE1533" s="69"/>
      <c r="PF1533" s="69"/>
      <c r="PG1533" s="69"/>
      <c r="PH1533" s="69"/>
      <c r="PI1533" s="69"/>
      <c r="PJ1533" s="69"/>
      <c r="PK1533" s="69"/>
      <c r="PL1533" s="69"/>
      <c r="PM1533" s="69"/>
      <c r="PN1533" s="69"/>
      <c r="PO1533" s="69"/>
      <c r="PP1533" s="69"/>
      <c r="PQ1533" s="69"/>
      <c r="PR1533" s="69"/>
      <c r="PS1533" s="69"/>
      <c r="PT1533" s="69"/>
      <c r="PU1533" s="69"/>
      <c r="PV1533" s="69"/>
      <c r="PW1533" s="69"/>
      <c r="PX1533" s="69"/>
      <c r="PY1533" s="69"/>
      <c r="PZ1533" s="69"/>
      <c r="QA1533" s="69"/>
      <c r="QB1533" s="69"/>
      <c r="QC1533" s="69"/>
      <c r="QD1533" s="69"/>
      <c r="QE1533" s="69"/>
      <c r="QF1533" s="69"/>
      <c r="QG1533" s="69"/>
      <c r="QH1533" s="69"/>
      <c r="QI1533" s="69"/>
      <c r="QJ1533" s="69"/>
      <c r="QK1533" s="69"/>
      <c r="QL1533" s="69"/>
      <c r="QM1533" s="69"/>
      <c r="QN1533" s="69"/>
      <c r="QO1533" s="69"/>
      <c r="QP1533" s="69"/>
      <c r="QQ1533" s="69"/>
      <c r="QR1533" s="69"/>
      <c r="QS1533" s="69"/>
      <c r="QT1533" s="69"/>
      <c r="QU1533" s="69"/>
      <c r="QV1533" s="69"/>
      <c r="QW1533" s="69"/>
      <c r="QX1533" s="69"/>
      <c r="QY1533" s="69"/>
      <c r="QZ1533" s="69"/>
      <c r="RA1533" s="69"/>
      <c r="RB1533" s="69"/>
      <c r="RC1533" s="69"/>
      <c r="RD1533" s="69"/>
      <c r="RE1533" s="69"/>
      <c r="RF1533" s="69"/>
      <c r="RG1533" s="69"/>
      <c r="RH1533" s="69"/>
      <c r="RI1533" s="69"/>
      <c r="RJ1533" s="69"/>
      <c r="RK1533" s="69"/>
      <c r="RL1533" s="69"/>
      <c r="RM1533" s="69"/>
      <c r="RN1533" s="69"/>
      <c r="RO1533" s="69"/>
      <c r="RP1533" s="69"/>
      <c r="RQ1533" s="69"/>
      <c r="RR1533" s="69"/>
      <c r="RS1533" s="69"/>
      <c r="RT1533" s="69"/>
      <c r="RU1533" s="69"/>
      <c r="RV1533" s="69"/>
      <c r="RW1533" s="69"/>
      <c r="RX1533" s="69"/>
      <c r="RY1533" s="69"/>
      <c r="RZ1533" s="69"/>
      <c r="SA1533" s="69"/>
      <c r="SB1533" s="69"/>
      <c r="SC1533" s="69"/>
      <c r="SD1533" s="69"/>
      <c r="SE1533" s="69"/>
      <c r="SF1533" s="69"/>
      <c r="SG1533" s="69"/>
      <c r="SH1533" s="69"/>
      <c r="SI1533" s="69"/>
      <c r="SJ1533" s="69"/>
      <c r="SK1533" s="69"/>
      <c r="SL1533" s="69"/>
      <c r="SM1533" s="69"/>
      <c r="SN1533" s="69"/>
      <c r="SO1533" s="69"/>
      <c r="SP1533" s="69"/>
      <c r="SQ1533" s="69"/>
      <c r="SR1533" s="69"/>
      <c r="SS1533" s="69"/>
      <c r="ST1533" s="69"/>
      <c r="SU1533" s="69"/>
      <c r="SV1533" s="69"/>
      <c r="SW1533" s="69"/>
      <c r="SX1533" s="69"/>
      <c r="SY1533" s="69"/>
      <c r="SZ1533" s="69"/>
      <c r="TA1533" s="69"/>
      <c r="TB1533" s="69"/>
      <c r="TC1533" s="69"/>
      <c r="TD1533" s="69"/>
      <c r="TE1533" s="69"/>
      <c r="TF1533" s="69"/>
      <c r="TG1533" s="69"/>
      <c r="TH1533" s="69"/>
      <c r="TI1533" s="69"/>
      <c r="TJ1533" s="69"/>
      <c r="TK1533" s="69"/>
      <c r="TL1533" s="69"/>
      <c r="TM1533" s="69"/>
      <c r="TN1533" s="69"/>
      <c r="TO1533" s="69"/>
      <c r="TP1533" s="69"/>
      <c r="TQ1533" s="69"/>
      <c r="TR1533" s="69"/>
      <c r="TS1533" s="69"/>
      <c r="TT1533" s="69"/>
      <c r="TU1533" s="69"/>
      <c r="TV1533" s="69"/>
      <c r="TW1533" s="69"/>
      <c r="TX1533" s="69"/>
      <c r="TY1533" s="69"/>
      <c r="TZ1533" s="69"/>
      <c r="UA1533" s="69"/>
      <c r="UB1533" s="69"/>
      <c r="UC1533" s="69"/>
      <c r="UD1533" s="69"/>
      <c r="UE1533" s="69"/>
      <c r="UF1533" s="69"/>
      <c r="UG1533" s="69"/>
      <c r="UH1533" s="69"/>
      <c r="UI1533" s="69"/>
      <c r="UJ1533" s="69"/>
      <c r="UK1533" s="69"/>
      <c r="UL1533" s="69"/>
      <c r="UM1533" s="69"/>
      <c r="UN1533" s="69"/>
      <c r="UO1533" s="69"/>
      <c r="UP1533" s="69"/>
      <c r="UQ1533" s="69"/>
      <c r="UR1533" s="69"/>
      <c r="US1533" s="69"/>
      <c r="UT1533" s="69"/>
      <c r="UU1533" s="69"/>
      <c r="UV1533" s="69"/>
      <c r="UW1533" s="69"/>
      <c r="UX1533" s="69"/>
      <c r="UY1533" s="69"/>
      <c r="UZ1533" s="69"/>
      <c r="VA1533" s="69"/>
      <c r="VB1533" s="69"/>
      <c r="VC1533" s="69"/>
      <c r="VD1533" s="69"/>
      <c r="VE1533" s="69"/>
      <c r="VF1533" s="69"/>
      <c r="VG1533" s="69"/>
      <c r="VH1533" s="69"/>
      <c r="VI1533" s="69"/>
      <c r="VJ1533" s="69"/>
      <c r="VK1533" s="69"/>
      <c r="VL1533" s="69"/>
      <c r="VM1533" s="69"/>
      <c r="VN1533" s="69"/>
      <c r="VO1533" s="69"/>
      <c r="VP1533" s="69"/>
      <c r="VQ1533" s="69"/>
      <c r="VR1533" s="69"/>
      <c r="VS1533" s="69"/>
      <c r="VT1533" s="69"/>
      <c r="VU1533" s="69"/>
      <c r="VV1533" s="69"/>
      <c r="VW1533" s="69"/>
      <c r="VX1533" s="69"/>
      <c r="VY1533" s="69"/>
      <c r="VZ1533" s="69"/>
      <c r="WA1533" s="69"/>
      <c r="WB1533" s="69"/>
      <c r="WC1533" s="69"/>
      <c r="WD1533" s="69"/>
      <c r="WE1533" s="69"/>
      <c r="WF1533" s="69"/>
      <c r="WG1533" s="69"/>
      <c r="WH1533" s="69"/>
      <c r="WI1533" s="69"/>
      <c r="WJ1533" s="69"/>
      <c r="WK1533" s="69"/>
      <c r="WL1533" s="69"/>
      <c r="WM1533" s="69"/>
      <c r="WN1533" s="69"/>
      <c r="WO1533" s="69"/>
      <c r="WP1533" s="69"/>
      <c r="WQ1533" s="69"/>
      <c r="WR1533" s="69"/>
      <c r="WS1533" s="69"/>
      <c r="WT1533" s="69"/>
      <c r="WU1533" s="69"/>
      <c r="WV1533" s="69"/>
      <c r="WW1533" s="69"/>
      <c r="WX1533" s="69"/>
      <c r="WY1533" s="69"/>
      <c r="WZ1533" s="69"/>
      <c r="XA1533" s="69"/>
      <c r="XB1533" s="69"/>
      <c r="XC1533" s="69"/>
      <c r="XD1533" s="69"/>
      <c r="XE1533" s="69"/>
      <c r="XF1533" s="69"/>
      <c r="XG1533" s="69"/>
      <c r="XH1533" s="69"/>
      <c r="XI1533" s="69"/>
      <c r="XJ1533" s="69"/>
      <c r="XK1533" s="69"/>
      <c r="XL1533" s="69"/>
      <c r="XM1533" s="69"/>
      <c r="XN1533" s="69"/>
      <c r="XO1533" s="69"/>
      <c r="XP1533" s="69"/>
      <c r="XQ1533" s="69"/>
      <c r="XR1533" s="69"/>
      <c r="XS1533" s="69"/>
      <c r="XT1533" s="69"/>
      <c r="XU1533" s="69"/>
      <c r="XV1533" s="69"/>
      <c r="XW1533" s="69"/>
      <c r="XX1533" s="69"/>
      <c r="XY1533" s="69"/>
      <c r="XZ1533" s="69"/>
      <c r="YA1533" s="69"/>
      <c r="YB1533" s="69"/>
      <c r="YC1533" s="69"/>
      <c r="YD1533" s="69"/>
      <c r="YE1533" s="69"/>
      <c r="YF1533" s="69"/>
      <c r="YG1533" s="69"/>
      <c r="YH1533" s="69"/>
      <c r="YI1533" s="69"/>
      <c r="YJ1533" s="69"/>
      <c r="YK1533" s="69"/>
      <c r="YL1533" s="69"/>
      <c r="YM1533" s="69"/>
      <c r="YN1533" s="69"/>
      <c r="YO1533" s="69"/>
      <c r="YP1533" s="69"/>
      <c r="YQ1533" s="69"/>
      <c r="YR1533" s="69"/>
      <c r="YS1533" s="69"/>
      <c r="YT1533" s="69"/>
      <c r="YU1533" s="69"/>
      <c r="YV1533" s="69"/>
      <c r="YW1533" s="69"/>
      <c r="YX1533" s="69"/>
      <c r="YY1533" s="69"/>
      <c r="YZ1533" s="69"/>
      <c r="ZA1533" s="69"/>
      <c r="ZB1533" s="69"/>
      <c r="ZC1533" s="69"/>
      <c r="ZD1533" s="69"/>
      <c r="ZE1533" s="69"/>
      <c r="ZF1533" s="69"/>
      <c r="ZG1533" s="69"/>
      <c r="ZH1533" s="69"/>
      <c r="ZI1533" s="69"/>
      <c r="ZJ1533" s="69"/>
      <c r="ZK1533" s="69"/>
      <c r="ZL1533" s="69"/>
      <c r="ZM1533" s="69"/>
      <c r="ZN1533" s="69"/>
      <c r="ZO1533" s="69"/>
      <c r="ZP1533" s="69"/>
      <c r="ZQ1533" s="69"/>
      <c r="ZR1533" s="69"/>
      <c r="ZS1533" s="69"/>
      <c r="ZT1533" s="69"/>
      <c r="ZU1533" s="69"/>
      <c r="ZV1533" s="69"/>
      <c r="ZW1533" s="69"/>
      <c r="ZX1533" s="69"/>
      <c r="ZY1533" s="69"/>
      <c r="ZZ1533" s="69"/>
      <c r="AAA1533" s="69"/>
      <c r="AAB1533" s="69"/>
      <c r="AAC1533" s="69"/>
      <c r="AAD1533" s="69"/>
      <c r="AAE1533" s="69"/>
      <c r="AAF1533" s="69"/>
      <c r="AAG1533" s="69"/>
      <c r="AAH1533" s="69"/>
      <c r="AAI1533" s="69"/>
      <c r="AAJ1533" s="69"/>
      <c r="AAK1533" s="69"/>
      <c r="AAL1533" s="69"/>
      <c r="AAM1533" s="69"/>
      <c r="AAN1533" s="69"/>
      <c r="AAO1533" s="69"/>
      <c r="AAP1533" s="69"/>
      <c r="AAQ1533" s="69"/>
      <c r="AAR1533" s="69"/>
      <c r="AAS1533" s="69"/>
      <c r="AAT1533" s="69"/>
      <c r="AAU1533" s="69"/>
      <c r="AAV1533" s="69"/>
      <c r="AAW1533" s="69"/>
      <c r="AAX1533" s="69"/>
      <c r="AAY1533" s="69"/>
      <c r="AAZ1533" s="69"/>
      <c r="ABA1533" s="69"/>
      <c r="ABB1533" s="69"/>
      <c r="ABC1533" s="69"/>
      <c r="ABD1533" s="69"/>
      <c r="ABE1533" s="69"/>
      <c r="ABF1533" s="69"/>
      <c r="ABG1533" s="69"/>
      <c r="ABH1533" s="69"/>
      <c r="ABI1533" s="69"/>
      <c r="ABJ1533" s="69"/>
      <c r="ABK1533" s="69"/>
      <c r="ABL1533" s="69"/>
      <c r="ABM1533" s="69"/>
      <c r="ABN1533" s="69"/>
      <c r="ABO1533" s="69"/>
      <c r="ABP1533" s="69"/>
      <c r="ABQ1533" s="69"/>
      <c r="ABR1533" s="69"/>
      <c r="ABS1533" s="69"/>
      <c r="ABT1533" s="69"/>
      <c r="ABU1533" s="69"/>
      <c r="ABV1533" s="69"/>
      <c r="ABW1533" s="69"/>
      <c r="ABX1533" s="69"/>
      <c r="ABY1533" s="69"/>
      <c r="ABZ1533" s="69"/>
      <c r="ACA1533" s="69"/>
      <c r="ACB1533" s="69"/>
      <c r="ACC1533" s="69"/>
      <c r="ACD1533" s="69"/>
      <c r="ACE1533" s="69"/>
      <c r="ACF1533" s="69"/>
      <c r="ACG1533" s="69"/>
      <c r="ACH1533" s="69"/>
      <c r="ACI1533" s="69"/>
      <c r="ACJ1533" s="69"/>
      <c r="ACK1533" s="69"/>
      <c r="ACL1533" s="69"/>
      <c r="ACM1533" s="69"/>
      <c r="ACN1533" s="69"/>
      <c r="ACO1533" s="69"/>
      <c r="ACP1533" s="69"/>
      <c r="ACQ1533" s="69"/>
      <c r="ACR1533" s="69"/>
      <c r="ACS1533" s="69"/>
      <c r="ACT1533" s="69"/>
      <c r="ACU1533" s="69"/>
      <c r="ACV1533" s="69"/>
      <c r="ACW1533" s="69"/>
      <c r="ACX1533" s="69"/>
      <c r="ACY1533" s="69"/>
      <c r="ACZ1533" s="69"/>
      <c r="ADA1533" s="69"/>
      <c r="ADB1533" s="69"/>
      <c r="ADC1533" s="69"/>
      <c r="ADD1533" s="69"/>
      <c r="ADE1533" s="69"/>
      <c r="ADF1533" s="69"/>
      <c r="ADG1533" s="69"/>
      <c r="ADH1533" s="69"/>
      <c r="ADI1533" s="69"/>
      <c r="ADJ1533" s="69"/>
      <c r="ADK1533" s="69"/>
      <c r="ADL1533" s="69"/>
      <c r="ADM1533" s="69"/>
      <c r="ADN1533" s="69"/>
      <c r="ADO1533" s="69"/>
      <c r="ADP1533" s="69"/>
      <c r="ADQ1533" s="69"/>
      <c r="ADR1533" s="69"/>
      <c r="ADS1533" s="69"/>
      <c r="ADT1533" s="69"/>
      <c r="ADU1533" s="69"/>
      <c r="ADV1533" s="69"/>
      <c r="ADW1533" s="69"/>
      <c r="ADX1533" s="69"/>
      <c r="ADY1533" s="69"/>
      <c r="ADZ1533" s="69"/>
      <c r="AEA1533" s="69"/>
      <c r="AEB1533" s="69"/>
      <c r="AEC1533" s="69"/>
      <c r="AED1533" s="69"/>
      <c r="AEE1533" s="69"/>
      <c r="AEF1533" s="69"/>
      <c r="AEG1533" s="69"/>
      <c r="AEH1533" s="69"/>
    </row>
    <row r="1534" spans="1:814" s="69" customFormat="1" hidden="1" x14ac:dyDescent="0.25">
      <c r="B1534" s="68">
        <v>45610</v>
      </c>
      <c r="C1534" s="69" t="s">
        <v>63</v>
      </c>
      <c r="D1534" s="69" t="s">
        <v>0</v>
      </c>
      <c r="E1534" s="69" t="s">
        <v>14</v>
      </c>
      <c r="F1534" s="70" t="s">
        <v>25</v>
      </c>
      <c r="G1534" s="69" t="s">
        <v>26</v>
      </c>
      <c r="H1534" s="70" t="s">
        <v>27</v>
      </c>
      <c r="I1534" s="144" t="s">
        <v>605</v>
      </c>
      <c r="J1534" s="71">
        <v>50</v>
      </c>
      <c r="K1534" s="116">
        <v>14.48404255319149</v>
      </c>
      <c r="L1534" s="73">
        <f t="shared" si="82"/>
        <v>724.20212765957444</v>
      </c>
      <c r="M1534" s="107" t="s">
        <v>527</v>
      </c>
      <c r="N1534" s="69" t="s">
        <v>604</v>
      </c>
      <c r="O1534" s="91"/>
    </row>
    <row r="1535" spans="1:814" s="69" customFormat="1" hidden="1" x14ac:dyDescent="0.25">
      <c r="B1535" s="68">
        <v>45610</v>
      </c>
      <c r="C1535" s="69" t="s">
        <v>63</v>
      </c>
      <c r="D1535" s="69" t="s">
        <v>0</v>
      </c>
      <c r="E1535" s="69" t="s">
        <v>14</v>
      </c>
      <c r="F1535" s="70" t="s">
        <v>35</v>
      </c>
      <c r="G1535" s="69" t="s">
        <v>36</v>
      </c>
      <c r="H1535" s="70" t="s">
        <v>37</v>
      </c>
      <c r="I1535" s="70" t="s">
        <v>606</v>
      </c>
      <c r="J1535" s="71">
        <v>7</v>
      </c>
      <c r="K1535" s="116">
        <v>14.48404255319149</v>
      </c>
      <c r="L1535" s="73">
        <f t="shared" si="82"/>
        <v>101.38829787234043</v>
      </c>
      <c r="M1535" s="107" t="s">
        <v>527</v>
      </c>
      <c r="N1535" s="69" t="s">
        <v>604</v>
      </c>
      <c r="O1535" s="91"/>
    </row>
    <row r="1536" spans="1:814" s="69" customFormat="1" hidden="1" x14ac:dyDescent="0.25">
      <c r="B1536" s="68">
        <v>45610</v>
      </c>
      <c r="C1536" s="69" t="s">
        <v>63</v>
      </c>
      <c r="D1536" s="69" t="s">
        <v>0</v>
      </c>
      <c r="E1536" s="69" t="s">
        <v>14</v>
      </c>
      <c r="F1536" s="70" t="s">
        <v>35</v>
      </c>
      <c r="G1536" s="69" t="s">
        <v>36</v>
      </c>
      <c r="H1536" s="70" t="s">
        <v>37</v>
      </c>
      <c r="I1536" s="70" t="s">
        <v>607</v>
      </c>
      <c r="J1536" s="71">
        <v>3</v>
      </c>
      <c r="K1536" s="116">
        <v>14.48404255319149</v>
      </c>
      <c r="L1536" s="73">
        <f t="shared" si="82"/>
        <v>43.452127659574472</v>
      </c>
      <c r="M1536" s="107" t="s">
        <v>527</v>
      </c>
      <c r="N1536" s="69" t="s">
        <v>604</v>
      </c>
      <c r="O1536" s="91"/>
    </row>
    <row r="1537" spans="1:814" s="69" customFormat="1" hidden="1" x14ac:dyDescent="0.25">
      <c r="A1537"/>
      <c r="B1537" s="5">
        <v>45583</v>
      </c>
      <c r="C1537" t="s">
        <v>103</v>
      </c>
      <c r="D1537" t="s">
        <v>0</v>
      </c>
      <c r="E1537" t="s">
        <v>14</v>
      </c>
      <c r="F1537" s="4" t="s">
        <v>39</v>
      </c>
      <c r="G1537" t="s">
        <v>40</v>
      </c>
      <c r="H1537" s="4" t="s">
        <v>41</v>
      </c>
      <c r="I1537" s="4" t="s">
        <v>485</v>
      </c>
      <c r="J1537" s="8">
        <v>-5</v>
      </c>
      <c r="K1537" s="79">
        <v>14.694879832810868</v>
      </c>
      <c r="L1537" s="17">
        <f t="shared" si="82"/>
        <v>-73.474399164054333</v>
      </c>
      <c r="M1537" s="102" t="s">
        <v>527</v>
      </c>
      <c r="N1537"/>
      <c r="O1537" s="54">
        <v>20240169</v>
      </c>
      <c r="P1537" t="s">
        <v>282</v>
      </c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  <c r="AY1537"/>
      <c r="AZ1537"/>
      <c r="BA1537"/>
      <c r="BB1537"/>
      <c r="BC1537"/>
      <c r="BD1537"/>
      <c r="BE1537"/>
      <c r="BF1537"/>
      <c r="BG1537"/>
      <c r="BH1537"/>
      <c r="BI1537"/>
      <c r="BJ1537"/>
      <c r="BK1537"/>
      <c r="BL1537"/>
      <c r="BM1537"/>
      <c r="BN1537"/>
      <c r="BO1537"/>
      <c r="BP1537"/>
      <c r="BQ1537"/>
      <c r="BR1537"/>
      <c r="BS1537"/>
      <c r="BT1537"/>
      <c r="BU1537"/>
      <c r="BV1537"/>
      <c r="BW1537"/>
      <c r="BX1537"/>
      <c r="BY1537"/>
      <c r="BZ1537"/>
      <c r="CA1537"/>
      <c r="CB1537"/>
      <c r="CC1537"/>
      <c r="CD1537"/>
      <c r="CE1537"/>
      <c r="CF1537"/>
      <c r="CG1537"/>
      <c r="CH1537"/>
      <c r="CI1537"/>
      <c r="CJ1537"/>
      <c r="CK1537"/>
      <c r="CL1537"/>
      <c r="CM1537"/>
      <c r="CN1537"/>
      <c r="CO1537"/>
      <c r="CP1537"/>
      <c r="CQ1537"/>
      <c r="CR1537"/>
      <c r="CS1537"/>
      <c r="CT1537"/>
      <c r="CU1537"/>
      <c r="CV1537"/>
      <c r="CW1537"/>
      <c r="CX1537"/>
      <c r="CY1537"/>
      <c r="CZ1537"/>
      <c r="DA1537"/>
      <c r="DB1537"/>
      <c r="DC1537"/>
      <c r="DD1537"/>
      <c r="DE1537"/>
      <c r="DF1537"/>
      <c r="DG1537"/>
      <c r="DH1537"/>
      <c r="DI1537"/>
      <c r="DJ1537"/>
      <c r="DK1537"/>
      <c r="DL1537"/>
      <c r="DM1537"/>
      <c r="DN1537"/>
      <c r="DO1537"/>
      <c r="DP1537"/>
      <c r="DQ1537"/>
      <c r="DR1537"/>
      <c r="DS1537"/>
      <c r="DT1537"/>
      <c r="DU1537"/>
      <c r="DV1537"/>
      <c r="DW1537"/>
      <c r="DX1537"/>
      <c r="DY1537"/>
      <c r="DZ1537"/>
      <c r="EA1537"/>
      <c r="EB1537"/>
      <c r="EC1537"/>
      <c r="ED1537"/>
      <c r="EE1537"/>
      <c r="EF1537"/>
      <c r="EG1537"/>
      <c r="EH1537"/>
      <c r="EI1537"/>
      <c r="EJ1537"/>
      <c r="EK1537"/>
      <c r="EL1537"/>
      <c r="EM1537"/>
      <c r="EN1537"/>
      <c r="EO1537"/>
      <c r="EP1537"/>
      <c r="EQ1537"/>
      <c r="ER1537"/>
      <c r="ES1537"/>
      <c r="ET1537"/>
      <c r="EU1537"/>
      <c r="EV1537"/>
      <c r="EW1537"/>
      <c r="EX1537"/>
      <c r="EY1537"/>
      <c r="EZ1537"/>
      <c r="FA1537"/>
      <c r="FB1537"/>
      <c r="FC1537"/>
      <c r="FD1537"/>
      <c r="FE1537"/>
      <c r="FF1537"/>
      <c r="FG1537"/>
      <c r="FH1537"/>
      <c r="FI1537"/>
      <c r="FJ1537"/>
      <c r="FK1537"/>
      <c r="FL1537"/>
      <c r="FM1537"/>
      <c r="FN1537"/>
      <c r="FO1537"/>
      <c r="FP1537"/>
      <c r="FQ1537"/>
      <c r="FR1537"/>
      <c r="FS1537"/>
      <c r="FT1537"/>
      <c r="FU1537"/>
      <c r="FV1537"/>
      <c r="FW1537"/>
      <c r="FX1537"/>
      <c r="FY1537"/>
      <c r="FZ1537"/>
      <c r="GA1537"/>
      <c r="GB1537"/>
      <c r="GC1537"/>
      <c r="GD1537"/>
      <c r="GE1537"/>
      <c r="GF1537"/>
      <c r="GG1537"/>
      <c r="GH1537"/>
      <c r="GI1537"/>
      <c r="GJ1537"/>
      <c r="GK1537"/>
      <c r="GL1537"/>
      <c r="GM1537"/>
      <c r="GN1537"/>
      <c r="GO1537"/>
      <c r="GP1537"/>
      <c r="GQ1537"/>
      <c r="GR1537"/>
      <c r="GS1537"/>
      <c r="GT1537"/>
      <c r="GU1537"/>
      <c r="GV1537"/>
      <c r="GW1537"/>
      <c r="GX1537"/>
      <c r="GY1537"/>
      <c r="GZ1537"/>
      <c r="HA1537"/>
      <c r="HB1537"/>
      <c r="HC1537"/>
      <c r="HD1537"/>
      <c r="HE1537"/>
      <c r="HF1537"/>
      <c r="HG1537"/>
      <c r="HH1537"/>
      <c r="HI1537"/>
      <c r="HJ1537"/>
      <c r="HK1537"/>
      <c r="HL1537"/>
      <c r="HM1537"/>
      <c r="HN1537"/>
      <c r="HO1537"/>
      <c r="HP1537"/>
      <c r="HQ1537"/>
      <c r="HR1537"/>
      <c r="HS1537"/>
      <c r="HT1537"/>
      <c r="HU1537"/>
      <c r="HV1537"/>
      <c r="HW1537"/>
      <c r="HX1537"/>
      <c r="HY1537"/>
      <c r="HZ1537"/>
      <c r="IA1537"/>
      <c r="IB1537"/>
      <c r="IC1537"/>
      <c r="ID1537"/>
      <c r="IE1537"/>
      <c r="IF1537"/>
      <c r="IG1537"/>
      <c r="IH1537"/>
      <c r="II1537"/>
      <c r="IJ1537"/>
      <c r="IK1537"/>
      <c r="IL1537"/>
      <c r="IM1537"/>
      <c r="IN1537"/>
      <c r="IO1537"/>
      <c r="IP1537"/>
      <c r="IQ1537"/>
      <c r="IR1537"/>
      <c r="IS1537"/>
      <c r="IT1537"/>
      <c r="IU1537"/>
      <c r="IV1537"/>
      <c r="IW1537"/>
      <c r="IX1537"/>
      <c r="IY1537"/>
      <c r="IZ1537"/>
      <c r="JA1537"/>
      <c r="JB1537"/>
      <c r="JC1537"/>
      <c r="JD1537"/>
      <c r="JE1537"/>
      <c r="JF1537"/>
      <c r="JG1537"/>
      <c r="JH1537"/>
      <c r="JI1537"/>
      <c r="JJ1537"/>
      <c r="JK1537"/>
      <c r="JL1537"/>
      <c r="JM1537"/>
      <c r="JN1537"/>
      <c r="JO1537"/>
      <c r="JP1537"/>
      <c r="JQ1537"/>
      <c r="JR1537"/>
      <c r="JS1537"/>
      <c r="JT1537"/>
      <c r="JU1537"/>
      <c r="JV1537"/>
      <c r="JW1537"/>
      <c r="JX1537"/>
      <c r="JY1537"/>
      <c r="JZ1537"/>
      <c r="KA1537"/>
      <c r="KB1537"/>
      <c r="KC1537"/>
      <c r="KD1537"/>
      <c r="KE1537"/>
      <c r="KF1537"/>
      <c r="KG1537"/>
      <c r="KH1537"/>
      <c r="KI1537"/>
      <c r="KJ1537"/>
      <c r="KK1537"/>
      <c r="KL1537"/>
      <c r="KM1537"/>
      <c r="KN1537"/>
      <c r="KO1537"/>
      <c r="KP1537"/>
      <c r="KQ1537"/>
      <c r="KR1537"/>
      <c r="KS1537"/>
      <c r="KT1537"/>
      <c r="KU1537"/>
      <c r="KV1537"/>
      <c r="KW1537"/>
      <c r="KX1537"/>
      <c r="KY1537"/>
      <c r="KZ1537"/>
      <c r="LA1537"/>
      <c r="LB1537"/>
      <c r="LC1537"/>
      <c r="LD1537"/>
      <c r="LE1537"/>
      <c r="LF1537"/>
      <c r="LG1537"/>
      <c r="LH1537"/>
      <c r="LI1537"/>
      <c r="LJ1537"/>
      <c r="LK1537"/>
      <c r="LL1537"/>
      <c r="LM1537"/>
      <c r="LN1537"/>
      <c r="LO1537"/>
      <c r="LP1537"/>
      <c r="LQ1537"/>
      <c r="LR1537"/>
      <c r="LS1537"/>
      <c r="LT1537"/>
      <c r="LU1537"/>
      <c r="LV1537"/>
      <c r="LW1537"/>
      <c r="LX1537"/>
      <c r="LY1537"/>
      <c r="LZ1537"/>
      <c r="MA1537"/>
      <c r="MB1537"/>
      <c r="MC1537"/>
      <c r="MD1537"/>
      <c r="ME1537"/>
      <c r="MF1537"/>
      <c r="MG1537"/>
      <c r="MH1537"/>
      <c r="MI1537"/>
      <c r="MJ1537"/>
      <c r="MK1537"/>
      <c r="ML1537"/>
      <c r="MM1537"/>
      <c r="MN1537"/>
      <c r="MO1537"/>
      <c r="MP1537"/>
      <c r="MQ1537"/>
      <c r="MR1537"/>
      <c r="MS1537"/>
      <c r="MT1537"/>
      <c r="MU1537"/>
      <c r="MV1537"/>
      <c r="MW1537"/>
      <c r="MX1537"/>
      <c r="MY1537"/>
      <c r="MZ1537"/>
      <c r="NA1537"/>
      <c r="NB1537"/>
      <c r="NC1537"/>
      <c r="ND1537"/>
      <c r="NE1537"/>
      <c r="NF1537"/>
      <c r="NG1537"/>
      <c r="NH1537"/>
      <c r="NI1537"/>
      <c r="NJ1537"/>
      <c r="NK1537"/>
      <c r="NL1537"/>
      <c r="NM1537"/>
      <c r="NN1537"/>
      <c r="NO1537"/>
      <c r="NP1537"/>
      <c r="NQ1537"/>
      <c r="NR1537"/>
      <c r="NS1537"/>
      <c r="NT1537"/>
      <c r="NU1537"/>
      <c r="NV1537"/>
      <c r="NW1537"/>
      <c r="NX1537"/>
      <c r="NY1537"/>
      <c r="NZ1537"/>
      <c r="OA1537"/>
      <c r="OB1537"/>
      <c r="OC1537"/>
      <c r="OD1537"/>
      <c r="OE1537"/>
      <c r="OF1537"/>
      <c r="OG1537"/>
      <c r="OH1537"/>
      <c r="OI1537"/>
      <c r="OJ1537"/>
      <c r="OK1537"/>
      <c r="OL1537"/>
      <c r="OM1537"/>
      <c r="ON1537"/>
      <c r="OO1537"/>
      <c r="OP1537"/>
      <c r="OQ1537"/>
      <c r="OR1537"/>
      <c r="OS1537"/>
      <c r="OT1537"/>
      <c r="OU1537"/>
      <c r="OV1537"/>
      <c r="OW1537"/>
      <c r="OX1537"/>
      <c r="OY1537"/>
      <c r="OZ1537"/>
      <c r="PA1537"/>
      <c r="PB1537"/>
      <c r="PC1537"/>
      <c r="PD1537"/>
      <c r="PE1537"/>
      <c r="PF1537"/>
      <c r="PG1537"/>
      <c r="PH1537"/>
      <c r="PI1537"/>
      <c r="PJ1537"/>
      <c r="PK1537"/>
      <c r="PL1537"/>
      <c r="PM1537"/>
      <c r="PN1537"/>
      <c r="PO1537"/>
      <c r="PP1537"/>
      <c r="PQ1537"/>
      <c r="PR1537"/>
      <c r="PS1537"/>
      <c r="PT1537"/>
      <c r="PU1537"/>
      <c r="PV1537"/>
      <c r="PW1537"/>
      <c r="PX1537"/>
      <c r="PY1537"/>
      <c r="PZ1537"/>
      <c r="QA1537"/>
      <c r="QB1537"/>
      <c r="QC1537"/>
      <c r="QD1537"/>
      <c r="QE1537"/>
      <c r="QF1537"/>
      <c r="QG1537"/>
      <c r="QH1537"/>
      <c r="QI1537"/>
      <c r="QJ1537"/>
      <c r="QK1537"/>
      <c r="QL1537"/>
      <c r="QM1537"/>
      <c r="QN1537"/>
      <c r="QO1537"/>
      <c r="QP1537"/>
      <c r="QQ1537"/>
      <c r="QR1537"/>
      <c r="QS1537"/>
      <c r="QT1537"/>
      <c r="QU1537"/>
      <c r="QV1537"/>
      <c r="QW1537"/>
      <c r="QX1537"/>
      <c r="QY1537"/>
      <c r="QZ1537"/>
      <c r="RA1537"/>
      <c r="RB1537"/>
      <c r="RC1537"/>
      <c r="RD1537"/>
      <c r="RE1537"/>
      <c r="RF1537"/>
      <c r="RG1537"/>
      <c r="RH1537"/>
      <c r="RI1537"/>
      <c r="RJ1537"/>
      <c r="RK1537"/>
      <c r="RL1537"/>
      <c r="RM1537"/>
      <c r="RN1537"/>
      <c r="RO1537"/>
      <c r="RP1537"/>
      <c r="RQ1537"/>
      <c r="RR1537"/>
      <c r="RS1537"/>
      <c r="RT1537"/>
      <c r="RU1537"/>
      <c r="RV1537"/>
      <c r="RW1537"/>
      <c r="RX1537"/>
      <c r="RY1537"/>
      <c r="RZ1537"/>
      <c r="SA1537"/>
      <c r="SB1537"/>
      <c r="SC1537"/>
      <c r="SD1537"/>
      <c r="SE1537"/>
      <c r="SF1537"/>
      <c r="SG1537"/>
      <c r="SH1537"/>
      <c r="SI1537"/>
      <c r="SJ1537"/>
      <c r="SK1537"/>
      <c r="SL1537"/>
      <c r="SM1537"/>
      <c r="SN1537"/>
      <c r="SO1537"/>
      <c r="SP1537"/>
      <c r="SQ1537"/>
      <c r="SR1537"/>
      <c r="SS1537"/>
      <c r="ST1537"/>
      <c r="SU1537"/>
      <c r="SV1537"/>
      <c r="SW1537"/>
      <c r="SX1537"/>
      <c r="SY1537"/>
      <c r="SZ1537"/>
      <c r="TA1537"/>
      <c r="TB1537"/>
      <c r="TC1537"/>
      <c r="TD1537"/>
      <c r="TE1537"/>
      <c r="TF1537"/>
      <c r="TG1537"/>
      <c r="TH1537"/>
      <c r="TI1537"/>
      <c r="TJ1537"/>
      <c r="TK1537"/>
      <c r="TL1537"/>
      <c r="TM1537"/>
      <c r="TN1537"/>
      <c r="TO1537"/>
      <c r="TP1537"/>
      <c r="TQ1537"/>
      <c r="TR1537"/>
      <c r="TS1537"/>
      <c r="TT1537"/>
      <c r="TU1537"/>
      <c r="TV1537"/>
      <c r="TW1537"/>
      <c r="TX1537"/>
      <c r="TY1537"/>
      <c r="TZ1537"/>
      <c r="UA1537"/>
      <c r="UB1537"/>
      <c r="UC1537"/>
      <c r="UD1537"/>
      <c r="UE1537"/>
      <c r="UF1537"/>
      <c r="UG1537"/>
      <c r="UH1537"/>
      <c r="UI1537"/>
      <c r="UJ1537"/>
      <c r="UK1537"/>
      <c r="UL1537"/>
      <c r="UM1537"/>
      <c r="UN1537"/>
      <c r="UO1537"/>
      <c r="UP1537"/>
      <c r="UQ1537"/>
      <c r="UR1537"/>
      <c r="US1537"/>
      <c r="UT1537"/>
      <c r="UU1537"/>
      <c r="UV1537"/>
      <c r="UW1537"/>
      <c r="UX1537"/>
      <c r="UY1537"/>
      <c r="UZ1537"/>
      <c r="VA1537"/>
      <c r="VB1537"/>
      <c r="VC1537"/>
      <c r="VD1537"/>
      <c r="VE1537"/>
      <c r="VF1537"/>
      <c r="VG1537"/>
      <c r="VH1537"/>
      <c r="VI1537"/>
      <c r="VJ1537"/>
      <c r="VK1537"/>
      <c r="VL1537"/>
      <c r="VM1537"/>
      <c r="VN1537"/>
      <c r="VO1537"/>
      <c r="VP1537"/>
      <c r="VQ1537"/>
      <c r="VR1537"/>
      <c r="VS1537"/>
      <c r="VT1537"/>
      <c r="VU1537"/>
      <c r="VV1537"/>
      <c r="VW1537"/>
      <c r="VX1537"/>
      <c r="VY1537"/>
      <c r="VZ1537"/>
      <c r="WA1537"/>
      <c r="WB1537"/>
      <c r="WC1537"/>
      <c r="WD1537"/>
      <c r="WE1537"/>
      <c r="WF1537"/>
      <c r="WG1537"/>
      <c r="WH1537"/>
      <c r="WI1537"/>
      <c r="WJ1537"/>
      <c r="WK1537"/>
      <c r="WL1537"/>
      <c r="WM1537"/>
      <c r="WN1537"/>
      <c r="WO1537"/>
      <c r="WP1537"/>
      <c r="WQ1537"/>
      <c r="WR1537"/>
      <c r="WS1537"/>
      <c r="WT1537"/>
      <c r="WU1537"/>
      <c r="WV1537"/>
      <c r="WW1537"/>
      <c r="WX1537"/>
      <c r="WY1537"/>
      <c r="WZ1537"/>
      <c r="XA1537"/>
      <c r="XB1537"/>
      <c r="XC1537"/>
      <c r="XD1537"/>
      <c r="XE1537"/>
      <c r="XF1537"/>
      <c r="XG1537"/>
      <c r="XH1537"/>
      <c r="XI1537"/>
      <c r="XJ1537"/>
      <c r="XK1537"/>
      <c r="XL1537"/>
      <c r="XM1537"/>
      <c r="XN1537"/>
      <c r="XO1537"/>
      <c r="XP1537"/>
      <c r="XQ1537"/>
      <c r="XR1537"/>
      <c r="XS1537"/>
      <c r="XT1537"/>
      <c r="XU1537"/>
      <c r="XV1537"/>
      <c r="XW1537"/>
      <c r="XX1537"/>
      <c r="XY1537"/>
      <c r="XZ1537"/>
      <c r="YA1537"/>
      <c r="YB1537"/>
      <c r="YC1537"/>
      <c r="YD1537"/>
      <c r="YE1537"/>
      <c r="YF1537"/>
      <c r="YG1537"/>
      <c r="YH1537"/>
      <c r="YI1537"/>
      <c r="YJ1537"/>
      <c r="YK1537"/>
      <c r="YL1537"/>
      <c r="YM1537"/>
      <c r="YN1537"/>
      <c r="YO1537"/>
      <c r="YP1537"/>
      <c r="YQ1537"/>
      <c r="YR1537"/>
      <c r="YS1537"/>
      <c r="YT1537"/>
      <c r="YU1537"/>
      <c r="YV1537"/>
      <c r="YW1537"/>
      <c r="YX1537"/>
      <c r="YY1537"/>
      <c r="YZ1537"/>
      <c r="ZA1537"/>
      <c r="ZB1537"/>
      <c r="ZC1537"/>
      <c r="ZD1537"/>
      <c r="ZE1537"/>
      <c r="ZF1537"/>
      <c r="ZG1537"/>
      <c r="ZH1537"/>
      <c r="ZI1537"/>
      <c r="ZJ1537"/>
      <c r="ZK1537"/>
      <c r="ZL1537"/>
      <c r="ZM1537"/>
      <c r="ZN1537"/>
      <c r="ZO1537"/>
      <c r="ZP1537"/>
      <c r="ZQ1537"/>
      <c r="ZR1537"/>
      <c r="ZS1537"/>
      <c r="ZT1537"/>
      <c r="ZU1537"/>
      <c r="ZV1537"/>
      <c r="ZW1537"/>
      <c r="ZX1537"/>
      <c r="ZY1537"/>
      <c r="ZZ1537"/>
      <c r="AAA1537"/>
      <c r="AAB1537"/>
      <c r="AAC1537"/>
      <c r="AAD1537"/>
      <c r="AAE1537"/>
      <c r="AAF1537"/>
      <c r="AAG1537"/>
      <c r="AAH1537"/>
      <c r="AAI1537"/>
      <c r="AAJ1537"/>
      <c r="AAK1537"/>
      <c r="AAL1537"/>
      <c r="AAM1537"/>
      <c r="AAN1537"/>
      <c r="AAO1537"/>
      <c r="AAP1537"/>
      <c r="AAQ1537"/>
      <c r="AAR1537"/>
      <c r="AAS1537"/>
      <c r="AAT1537"/>
      <c r="AAU1537"/>
      <c r="AAV1537"/>
      <c r="AAW1537"/>
      <c r="AAX1537"/>
      <c r="AAY1537"/>
      <c r="AAZ1537"/>
      <c r="ABA1537"/>
      <c r="ABB1537"/>
      <c r="ABC1537"/>
      <c r="ABD1537"/>
      <c r="ABE1537"/>
      <c r="ABF1537"/>
      <c r="ABG1537"/>
      <c r="ABH1537"/>
      <c r="ABI1537"/>
      <c r="ABJ1537"/>
      <c r="ABK1537"/>
      <c r="ABL1537"/>
      <c r="ABM1537"/>
      <c r="ABN1537"/>
      <c r="ABO1537"/>
      <c r="ABP1537"/>
      <c r="ABQ1537"/>
      <c r="ABR1537"/>
      <c r="ABS1537"/>
      <c r="ABT1537"/>
      <c r="ABU1537"/>
      <c r="ABV1537"/>
      <c r="ABW1537"/>
      <c r="ABX1537"/>
      <c r="ABY1537"/>
      <c r="ABZ1537"/>
      <c r="ACA1537"/>
      <c r="ACB1537"/>
      <c r="ACC1537"/>
      <c r="ACD1537"/>
      <c r="ACE1537"/>
      <c r="ACF1537"/>
      <c r="ACG1537"/>
      <c r="ACH1537"/>
      <c r="ACI1537"/>
      <c r="ACJ1537"/>
      <c r="ACK1537"/>
      <c r="ACL1537"/>
      <c r="ACM1537"/>
      <c r="ACN1537"/>
      <c r="ACO1537"/>
      <c r="ACP1537"/>
      <c r="ACQ1537"/>
      <c r="ACR1537"/>
      <c r="ACS1537"/>
      <c r="ACT1537"/>
      <c r="ACU1537"/>
      <c r="ACV1537"/>
      <c r="ACW1537"/>
      <c r="ACX1537"/>
      <c r="ACY1537"/>
      <c r="ACZ1537"/>
      <c r="ADA1537"/>
      <c r="ADB1537"/>
      <c r="ADC1537"/>
      <c r="ADD1537"/>
      <c r="ADE1537"/>
      <c r="ADF1537"/>
      <c r="ADG1537"/>
      <c r="ADH1537"/>
      <c r="ADI1537"/>
      <c r="ADJ1537"/>
      <c r="ADK1537"/>
      <c r="ADL1537"/>
      <c r="ADM1537"/>
      <c r="ADN1537"/>
      <c r="ADO1537"/>
      <c r="ADP1537"/>
      <c r="ADQ1537"/>
      <c r="ADR1537"/>
      <c r="ADS1537"/>
      <c r="ADT1537"/>
      <c r="ADU1537"/>
      <c r="ADV1537"/>
      <c r="ADW1537"/>
      <c r="ADX1537"/>
      <c r="ADY1537"/>
      <c r="ADZ1537"/>
      <c r="AEA1537"/>
      <c r="AEB1537"/>
      <c r="AEC1537"/>
      <c r="AED1537"/>
      <c r="AEE1537"/>
      <c r="AEF1537"/>
      <c r="AEG1537"/>
      <c r="AEH1537"/>
    </row>
    <row r="1538" spans="1:814" s="69" customFormat="1" hidden="1" x14ac:dyDescent="0.25">
      <c r="B1538" s="68">
        <v>45610</v>
      </c>
      <c r="C1538" s="69" t="s">
        <v>63</v>
      </c>
      <c r="D1538" s="69" t="s">
        <v>0</v>
      </c>
      <c r="E1538" s="69" t="s">
        <v>14</v>
      </c>
      <c r="F1538" s="70" t="s">
        <v>54</v>
      </c>
      <c r="G1538" s="69" t="s">
        <v>55</v>
      </c>
      <c r="H1538" s="70" t="s">
        <v>56</v>
      </c>
      <c r="I1538" s="70" t="s">
        <v>610</v>
      </c>
      <c r="J1538" s="71">
        <v>2</v>
      </c>
      <c r="K1538" s="116">
        <v>18.622340425531917</v>
      </c>
      <c r="L1538" s="73">
        <f t="shared" si="82"/>
        <v>37.244680851063833</v>
      </c>
      <c r="M1538" s="107" t="s">
        <v>527</v>
      </c>
      <c r="N1538" s="69" t="s">
        <v>604</v>
      </c>
      <c r="O1538" s="91"/>
    </row>
    <row r="1539" spans="1:814" s="69" customFormat="1" hidden="1" x14ac:dyDescent="0.25">
      <c r="B1539" s="68">
        <v>45610</v>
      </c>
      <c r="C1539" s="69" t="s">
        <v>63</v>
      </c>
      <c r="D1539" s="69" t="s">
        <v>0</v>
      </c>
      <c r="E1539" s="69" t="s">
        <v>14</v>
      </c>
      <c r="F1539" s="70" t="s">
        <v>54</v>
      </c>
      <c r="G1539" s="69" t="s">
        <v>55</v>
      </c>
      <c r="H1539" s="70" t="s">
        <v>56</v>
      </c>
      <c r="I1539" s="70" t="s">
        <v>611</v>
      </c>
      <c r="J1539" s="71">
        <f>23+25</f>
        <v>48</v>
      </c>
      <c r="K1539" s="116">
        <v>18.622340425531917</v>
      </c>
      <c r="L1539" s="73">
        <f t="shared" si="82"/>
        <v>893.872340425532</v>
      </c>
      <c r="M1539" s="107" t="s">
        <v>527</v>
      </c>
      <c r="N1539" s="69" t="s">
        <v>604</v>
      </c>
      <c r="O1539" s="91"/>
    </row>
    <row r="1540" spans="1:814" s="69" customFormat="1" hidden="1" x14ac:dyDescent="0.25">
      <c r="B1540" s="68">
        <v>45610</v>
      </c>
      <c r="C1540" s="69" t="s">
        <v>63</v>
      </c>
      <c r="D1540" s="69" t="s">
        <v>4</v>
      </c>
      <c r="E1540" s="69" t="s">
        <v>14</v>
      </c>
      <c r="F1540" s="70">
        <v>3308050</v>
      </c>
      <c r="G1540" s="69" t="s">
        <v>137</v>
      </c>
      <c r="H1540" s="70" t="s">
        <v>137</v>
      </c>
      <c r="I1540" s="70" t="s">
        <v>138</v>
      </c>
      <c r="J1540" s="71">
        <v>3</v>
      </c>
      <c r="K1540" s="116">
        <v>103.45744680851062</v>
      </c>
      <c r="L1540" s="73">
        <f t="shared" si="82"/>
        <v>310.37234042553189</v>
      </c>
      <c r="M1540" s="107" t="s">
        <v>527</v>
      </c>
      <c r="N1540" s="69" t="s">
        <v>604</v>
      </c>
      <c r="O1540" s="91"/>
    </row>
    <row r="1541" spans="1:814" s="69" customFormat="1" hidden="1" x14ac:dyDescent="0.25">
      <c r="B1541" s="68">
        <v>45610</v>
      </c>
      <c r="C1541" s="69" t="s">
        <v>63</v>
      </c>
      <c r="D1541" s="69" t="s">
        <v>4</v>
      </c>
      <c r="E1541" s="69" t="s">
        <v>14</v>
      </c>
      <c r="F1541" s="70">
        <v>3318235</v>
      </c>
      <c r="G1541" s="69" t="s">
        <v>209</v>
      </c>
      <c r="H1541" s="70" t="s">
        <v>107</v>
      </c>
      <c r="I1541" s="70" t="s">
        <v>138</v>
      </c>
      <c r="J1541" s="71">
        <v>3</v>
      </c>
      <c r="K1541" s="116">
        <v>31.037234042553191</v>
      </c>
      <c r="L1541" s="73">
        <f t="shared" si="82"/>
        <v>93.111702127659569</v>
      </c>
      <c r="M1541" s="107" t="s">
        <v>527</v>
      </c>
      <c r="N1541" s="69" t="s">
        <v>604</v>
      </c>
      <c r="O1541" s="91"/>
    </row>
    <row r="1542" spans="1:814" s="69" customFormat="1" hidden="1" x14ac:dyDescent="0.25">
      <c r="B1542" s="68">
        <v>45610</v>
      </c>
      <c r="C1542" s="69" t="s">
        <v>63</v>
      </c>
      <c r="D1542" s="69" t="s">
        <v>4</v>
      </c>
      <c r="E1542" s="69" t="s">
        <v>14</v>
      </c>
      <c r="F1542" s="70">
        <v>3338235</v>
      </c>
      <c r="G1542" s="69" t="s">
        <v>231</v>
      </c>
      <c r="H1542" s="70" t="s">
        <v>231</v>
      </c>
      <c r="I1542" s="70" t="s">
        <v>138</v>
      </c>
      <c r="J1542" s="71">
        <v>3</v>
      </c>
      <c r="K1542" s="116">
        <v>31.037234042553191</v>
      </c>
      <c r="L1542" s="73">
        <f t="shared" si="82"/>
        <v>93.111702127659569</v>
      </c>
      <c r="M1542" s="107" t="s">
        <v>527</v>
      </c>
      <c r="N1542" s="69" t="s">
        <v>604</v>
      </c>
      <c r="O1542" s="91"/>
    </row>
    <row r="1543" spans="1:814" s="109" customFormat="1" hidden="1" x14ac:dyDescent="0.25">
      <c r="B1543" s="110">
        <v>45614</v>
      </c>
      <c r="C1543" s="109" t="s">
        <v>63</v>
      </c>
      <c r="D1543" s="109" t="s">
        <v>0</v>
      </c>
      <c r="E1543" s="109" t="s">
        <v>66</v>
      </c>
      <c r="F1543" s="111" t="s">
        <v>71</v>
      </c>
      <c r="G1543" s="109" t="s">
        <v>72</v>
      </c>
      <c r="H1543" s="111" t="s">
        <v>27</v>
      </c>
      <c r="I1543" s="111" t="s">
        <v>567</v>
      </c>
      <c r="J1543" s="112">
        <v>4</v>
      </c>
      <c r="K1543" s="150">
        <v>51750</v>
      </c>
      <c r="L1543" s="114">
        <f t="shared" si="82"/>
        <v>207000</v>
      </c>
      <c r="M1543" s="115" t="s">
        <v>529</v>
      </c>
      <c r="N1543" s="109" t="s">
        <v>614</v>
      </c>
      <c r="O1543" s="151"/>
    </row>
    <row r="1544" spans="1:814" s="109" customFormat="1" hidden="1" x14ac:dyDescent="0.25">
      <c r="B1544" s="110">
        <v>45614</v>
      </c>
      <c r="C1544" s="109" t="s">
        <v>63</v>
      </c>
      <c r="D1544" s="109" t="s">
        <v>0</v>
      </c>
      <c r="E1544" s="109" t="s">
        <v>66</v>
      </c>
      <c r="F1544" s="111" t="s">
        <v>71</v>
      </c>
      <c r="G1544" s="109" t="s">
        <v>72</v>
      </c>
      <c r="H1544" s="111" t="s">
        <v>27</v>
      </c>
      <c r="I1544" s="111" t="s">
        <v>612</v>
      </c>
      <c r="J1544" s="112">
        <v>2</v>
      </c>
      <c r="K1544" s="150">
        <v>51750</v>
      </c>
      <c r="L1544" s="114">
        <f t="shared" si="82"/>
        <v>103500</v>
      </c>
      <c r="M1544" s="115" t="s">
        <v>529</v>
      </c>
      <c r="N1544" s="109" t="s">
        <v>614</v>
      </c>
      <c r="O1544" s="151"/>
    </row>
    <row r="1545" spans="1:814" s="69" customFormat="1" hidden="1" x14ac:dyDescent="0.25">
      <c r="B1545" s="68">
        <v>45614</v>
      </c>
      <c r="C1545" s="69" t="s">
        <v>63</v>
      </c>
      <c r="D1545" s="69" t="s">
        <v>0</v>
      </c>
      <c r="E1545" s="69" t="s">
        <v>66</v>
      </c>
      <c r="F1545" s="70" t="s">
        <v>71</v>
      </c>
      <c r="G1545" s="69" t="s">
        <v>72</v>
      </c>
      <c r="H1545" s="70" t="s">
        <v>27</v>
      </c>
      <c r="I1545" s="132" t="s">
        <v>613</v>
      </c>
      <c r="J1545" s="71">
        <v>44</v>
      </c>
      <c r="K1545" s="116">
        <v>51750</v>
      </c>
      <c r="L1545" s="73">
        <f t="shared" si="82"/>
        <v>2277000</v>
      </c>
      <c r="M1545" s="107" t="s">
        <v>529</v>
      </c>
      <c r="N1545" s="69" t="s">
        <v>614</v>
      </c>
      <c r="O1545" s="91"/>
    </row>
    <row r="1546" spans="1:814" s="109" customFormat="1" hidden="1" x14ac:dyDescent="0.25">
      <c r="B1546" s="110">
        <v>45614</v>
      </c>
      <c r="C1546" s="109" t="s">
        <v>63</v>
      </c>
      <c r="D1546" s="109" t="s">
        <v>0</v>
      </c>
      <c r="E1546" s="109" t="s">
        <v>66</v>
      </c>
      <c r="F1546" s="111" t="s">
        <v>75</v>
      </c>
      <c r="G1546" s="109" t="s">
        <v>76</v>
      </c>
      <c r="H1546" s="111" t="s">
        <v>37</v>
      </c>
      <c r="I1546" s="111" t="s">
        <v>615</v>
      </c>
      <c r="J1546" s="112">
        <v>16</v>
      </c>
      <c r="K1546" s="150">
        <v>51750</v>
      </c>
      <c r="L1546" s="114">
        <f t="shared" si="82"/>
        <v>828000</v>
      </c>
      <c r="M1546" s="115" t="s">
        <v>529</v>
      </c>
      <c r="N1546" s="109" t="s">
        <v>614</v>
      </c>
      <c r="O1546" s="151"/>
      <c r="IR1546" s="109" t="s">
        <v>506</v>
      </c>
    </row>
    <row r="1547" spans="1:814" s="109" customFormat="1" hidden="1" x14ac:dyDescent="0.25">
      <c r="B1547" s="110">
        <v>45614</v>
      </c>
      <c r="C1547" s="109" t="s">
        <v>63</v>
      </c>
      <c r="D1547" s="109" t="s">
        <v>0</v>
      </c>
      <c r="E1547" s="109" t="s">
        <v>66</v>
      </c>
      <c r="F1547" s="111" t="s">
        <v>75</v>
      </c>
      <c r="G1547" s="109" t="s">
        <v>76</v>
      </c>
      <c r="H1547" s="111" t="s">
        <v>37</v>
      </c>
      <c r="I1547" s="111" t="s">
        <v>616</v>
      </c>
      <c r="J1547" s="112">
        <v>3</v>
      </c>
      <c r="K1547" s="150">
        <v>51750</v>
      </c>
      <c r="L1547" s="114">
        <f t="shared" si="82"/>
        <v>155250</v>
      </c>
      <c r="M1547" s="115" t="s">
        <v>529</v>
      </c>
      <c r="N1547" s="109" t="s">
        <v>614</v>
      </c>
      <c r="O1547" s="151"/>
      <c r="IR1547" s="109" t="s">
        <v>506</v>
      </c>
    </row>
    <row r="1548" spans="1:814" s="109" customFormat="1" hidden="1" x14ac:dyDescent="0.25">
      <c r="B1548" s="110">
        <v>45614</v>
      </c>
      <c r="C1548" s="109" t="s">
        <v>63</v>
      </c>
      <c r="D1548" s="109" t="s">
        <v>0</v>
      </c>
      <c r="E1548" s="109" t="s">
        <v>66</v>
      </c>
      <c r="F1548" s="111" t="s">
        <v>75</v>
      </c>
      <c r="G1548" s="109" t="s">
        <v>76</v>
      </c>
      <c r="H1548" s="111" t="s">
        <v>37</v>
      </c>
      <c r="I1548" s="111" t="s">
        <v>617</v>
      </c>
      <c r="J1548" s="112">
        <v>23</v>
      </c>
      <c r="K1548" s="150">
        <v>51750</v>
      </c>
      <c r="L1548" s="114">
        <f t="shared" si="82"/>
        <v>1190250</v>
      </c>
      <c r="M1548" s="115" t="s">
        <v>529</v>
      </c>
      <c r="N1548" s="109" t="s">
        <v>614</v>
      </c>
      <c r="O1548" s="151"/>
      <c r="IR1548" s="109" t="s">
        <v>506</v>
      </c>
    </row>
    <row r="1549" spans="1:814" hidden="1" x14ac:dyDescent="0.25">
      <c r="A1549" s="69"/>
      <c r="B1549" s="68">
        <v>45610</v>
      </c>
      <c r="C1549" s="69" t="s">
        <v>63</v>
      </c>
      <c r="D1549" s="69" t="s">
        <v>0</v>
      </c>
      <c r="E1549" s="69" t="s">
        <v>14</v>
      </c>
      <c r="F1549" s="70" t="s">
        <v>39</v>
      </c>
      <c r="G1549" s="69" t="s">
        <v>40</v>
      </c>
      <c r="H1549" s="70" t="s">
        <v>41</v>
      </c>
      <c r="I1549" s="70" t="s">
        <v>564</v>
      </c>
      <c r="J1549" s="71">
        <v>35</v>
      </c>
      <c r="K1549" s="116">
        <v>14.48404255319149</v>
      </c>
      <c r="L1549" s="73">
        <f t="shared" si="82"/>
        <v>506.94148936170211</v>
      </c>
      <c r="M1549" s="107" t="s">
        <v>527</v>
      </c>
      <c r="N1549" s="69" t="s">
        <v>604</v>
      </c>
      <c r="O1549" s="91"/>
      <c r="P1549" s="69"/>
      <c r="Q1549" s="69"/>
      <c r="R1549" s="69"/>
      <c r="S1549" s="69"/>
      <c r="T1549" s="69"/>
      <c r="U1549" s="69"/>
      <c r="V1549" s="69"/>
      <c r="W1549" s="69"/>
      <c r="X1549" s="69"/>
      <c r="Y1549" s="69"/>
      <c r="Z1549" s="69"/>
      <c r="AA1549" s="69"/>
      <c r="AB1549" s="69"/>
      <c r="AC1549" s="69"/>
      <c r="AD1549" s="69"/>
      <c r="AE1549" s="69"/>
      <c r="AF1549" s="69"/>
      <c r="AG1549" s="69"/>
      <c r="AH1549" s="69"/>
      <c r="AI1549" s="69"/>
      <c r="AJ1549" s="69"/>
      <c r="AK1549" s="69"/>
      <c r="AL1549" s="69"/>
      <c r="AM1549" s="69"/>
      <c r="AN1549" s="69"/>
      <c r="AO1549" s="69"/>
      <c r="AP1549" s="69"/>
      <c r="AQ1549" s="69"/>
      <c r="AR1549" s="69"/>
      <c r="AS1549" s="69"/>
      <c r="AT1549" s="69"/>
      <c r="AU1549" s="69"/>
      <c r="AV1549" s="69"/>
      <c r="AW1549" s="69"/>
      <c r="AX1549" s="69"/>
      <c r="AY1549" s="69"/>
      <c r="AZ1549" s="69"/>
      <c r="BA1549" s="69"/>
      <c r="BB1549" s="69"/>
      <c r="BC1549" s="69"/>
      <c r="BD1549" s="69"/>
      <c r="BE1549" s="69"/>
      <c r="BF1549" s="69"/>
      <c r="BG1549" s="69"/>
      <c r="BH1549" s="69"/>
      <c r="BI1549" s="69"/>
      <c r="BJ1549" s="69"/>
      <c r="BK1549" s="69"/>
      <c r="BL1549" s="69"/>
      <c r="BM1549" s="69"/>
      <c r="BN1549" s="69"/>
      <c r="BO1549" s="69"/>
      <c r="BP1549" s="69"/>
      <c r="BQ1549" s="69"/>
      <c r="BR1549" s="69"/>
      <c r="BS1549" s="69"/>
      <c r="BT1549" s="69"/>
      <c r="BU1549" s="69"/>
      <c r="BV1549" s="69"/>
      <c r="BW1549" s="69"/>
      <c r="BX1549" s="69"/>
      <c r="BY1549" s="69"/>
      <c r="BZ1549" s="69"/>
      <c r="CA1549" s="69"/>
      <c r="CB1549" s="69"/>
      <c r="CC1549" s="69"/>
      <c r="CD1549" s="69"/>
      <c r="CE1549" s="69"/>
      <c r="CF1549" s="69"/>
      <c r="CG1549" s="69"/>
      <c r="CH1549" s="69"/>
      <c r="CI1549" s="69"/>
      <c r="CJ1549" s="69"/>
      <c r="CK1549" s="69"/>
      <c r="CL1549" s="69"/>
      <c r="CM1549" s="69"/>
      <c r="CN1549" s="69"/>
      <c r="CO1549" s="69"/>
      <c r="CP1549" s="69"/>
      <c r="CQ1549" s="69"/>
      <c r="CR1549" s="69"/>
      <c r="CS1549" s="69"/>
      <c r="CT1549" s="69"/>
      <c r="CU1549" s="69"/>
      <c r="CV1549" s="69"/>
      <c r="CW1549" s="69"/>
      <c r="CX1549" s="69"/>
      <c r="CY1549" s="69"/>
      <c r="CZ1549" s="69"/>
      <c r="DA1549" s="69"/>
      <c r="DB1549" s="69"/>
      <c r="DC1549" s="69"/>
      <c r="DD1549" s="69"/>
      <c r="DE1549" s="69"/>
      <c r="DF1549" s="69"/>
      <c r="DG1549" s="69"/>
      <c r="DH1549" s="69"/>
      <c r="DI1549" s="69"/>
      <c r="DJ1549" s="69"/>
      <c r="DK1549" s="69"/>
      <c r="DL1549" s="69"/>
      <c r="DM1549" s="69"/>
      <c r="DN1549" s="69"/>
      <c r="DO1549" s="69"/>
      <c r="DP1549" s="69"/>
      <c r="DQ1549" s="69"/>
      <c r="DR1549" s="69"/>
      <c r="DS1549" s="69"/>
      <c r="DT1549" s="69"/>
      <c r="DU1549" s="69"/>
      <c r="DV1549" s="69"/>
      <c r="DW1549" s="69"/>
      <c r="DX1549" s="69"/>
      <c r="DY1549" s="69"/>
      <c r="DZ1549" s="69"/>
      <c r="EA1549" s="69"/>
      <c r="EB1549" s="69"/>
      <c r="EC1549" s="69"/>
      <c r="ED1549" s="69"/>
      <c r="EE1549" s="69"/>
      <c r="EF1549" s="69"/>
      <c r="EG1549" s="69"/>
      <c r="EH1549" s="69"/>
      <c r="EI1549" s="69"/>
      <c r="EJ1549" s="69"/>
      <c r="EK1549" s="69"/>
      <c r="EL1549" s="69"/>
      <c r="EM1549" s="69"/>
      <c r="EN1549" s="69"/>
      <c r="EO1549" s="69"/>
      <c r="EP1549" s="69"/>
      <c r="EQ1549" s="69"/>
      <c r="ER1549" s="69"/>
      <c r="ES1549" s="69"/>
      <c r="ET1549" s="69"/>
      <c r="EU1549" s="69"/>
      <c r="EV1549" s="69"/>
      <c r="EW1549" s="69"/>
      <c r="EX1549" s="69"/>
      <c r="EY1549" s="69"/>
      <c r="EZ1549" s="69"/>
      <c r="FA1549" s="69"/>
      <c r="FB1549" s="69"/>
      <c r="FC1549" s="69"/>
      <c r="FD1549" s="69"/>
      <c r="FE1549" s="69"/>
      <c r="FF1549" s="69"/>
      <c r="FG1549" s="69"/>
      <c r="FH1549" s="69"/>
      <c r="FI1549" s="69"/>
      <c r="FJ1549" s="69"/>
      <c r="FK1549" s="69"/>
      <c r="FL1549" s="69"/>
      <c r="FM1549" s="69"/>
      <c r="FN1549" s="69"/>
      <c r="FO1549" s="69"/>
      <c r="FP1549" s="69"/>
      <c r="FQ1549" s="69"/>
      <c r="FR1549" s="69"/>
      <c r="FS1549" s="69"/>
      <c r="FT1549" s="69"/>
      <c r="FU1549" s="69"/>
      <c r="FV1549" s="69"/>
      <c r="FW1549" s="69"/>
      <c r="FX1549" s="69"/>
      <c r="FY1549" s="69"/>
      <c r="FZ1549" s="69"/>
      <c r="GA1549" s="69"/>
      <c r="GB1549" s="69"/>
      <c r="GC1549" s="69"/>
      <c r="GD1549" s="69"/>
      <c r="GE1549" s="69"/>
      <c r="GF1549" s="69"/>
      <c r="GG1549" s="69"/>
      <c r="GH1549" s="69"/>
      <c r="GI1549" s="69"/>
      <c r="GJ1549" s="69"/>
      <c r="GK1549" s="69"/>
      <c r="GL1549" s="69"/>
      <c r="GM1549" s="69"/>
      <c r="GN1549" s="69"/>
      <c r="GO1549" s="69"/>
      <c r="GP1549" s="69"/>
      <c r="GQ1549" s="69"/>
      <c r="GR1549" s="69"/>
      <c r="GS1549" s="69"/>
      <c r="GT1549" s="69"/>
      <c r="GU1549" s="69"/>
      <c r="GV1549" s="69"/>
      <c r="GW1549" s="69"/>
      <c r="GX1549" s="69"/>
      <c r="GY1549" s="69"/>
      <c r="GZ1549" s="69"/>
      <c r="HA1549" s="69"/>
      <c r="HB1549" s="69"/>
      <c r="HC1549" s="69"/>
      <c r="HD1549" s="69"/>
      <c r="HE1549" s="69"/>
      <c r="HF1549" s="69"/>
      <c r="HG1549" s="69"/>
      <c r="HH1549" s="69"/>
      <c r="HI1549" s="69"/>
      <c r="HJ1549" s="69"/>
      <c r="HK1549" s="69"/>
      <c r="HL1549" s="69"/>
      <c r="HM1549" s="69"/>
      <c r="HN1549" s="69"/>
      <c r="HO1549" s="69"/>
      <c r="HP1549" s="69"/>
      <c r="HQ1549" s="69"/>
      <c r="HR1549" s="69"/>
      <c r="HS1549" s="69"/>
      <c r="HT1549" s="69"/>
      <c r="HU1549" s="69"/>
      <c r="HV1549" s="69"/>
      <c r="HW1549" s="69"/>
      <c r="HX1549" s="69"/>
      <c r="HY1549" s="69"/>
      <c r="HZ1549" s="69"/>
      <c r="IA1549" s="69"/>
      <c r="IB1549" s="69"/>
      <c r="IC1549" s="69"/>
      <c r="ID1549" s="69"/>
      <c r="IE1549" s="69"/>
      <c r="IF1549" s="69"/>
      <c r="IG1549" s="69"/>
      <c r="IH1549" s="69"/>
      <c r="II1549" s="69"/>
      <c r="IJ1549" s="69"/>
      <c r="IK1549" s="69"/>
      <c r="IL1549" s="69"/>
      <c r="IM1549" s="69"/>
      <c r="IN1549" s="69"/>
      <c r="IO1549" s="69"/>
      <c r="IP1549" s="69"/>
      <c r="IQ1549" s="69"/>
      <c r="IR1549" s="69"/>
      <c r="IS1549" s="69"/>
      <c r="IT1549" s="69"/>
      <c r="IU1549" s="69"/>
      <c r="IV1549" s="69"/>
      <c r="IW1549" s="69"/>
      <c r="IX1549" s="69"/>
      <c r="IY1549" s="69"/>
      <c r="IZ1549" s="69"/>
      <c r="JA1549" s="69"/>
      <c r="JB1549" s="69"/>
      <c r="JC1549" s="69"/>
      <c r="JD1549" s="69"/>
      <c r="JE1549" s="69"/>
      <c r="JF1549" s="69"/>
      <c r="JG1549" s="69"/>
      <c r="JH1549" s="69"/>
      <c r="JI1549" s="69"/>
      <c r="JJ1549" s="69"/>
      <c r="JK1549" s="69"/>
      <c r="JL1549" s="69"/>
      <c r="JM1549" s="69"/>
      <c r="JN1549" s="69"/>
      <c r="JO1549" s="69"/>
      <c r="JP1549" s="69"/>
      <c r="JQ1549" s="69"/>
      <c r="JR1549" s="69"/>
      <c r="JS1549" s="69"/>
      <c r="JT1549" s="69"/>
      <c r="JU1549" s="69"/>
      <c r="JV1549" s="69"/>
      <c r="JW1549" s="69"/>
      <c r="JX1549" s="69"/>
      <c r="JY1549" s="69"/>
      <c r="JZ1549" s="69"/>
      <c r="KA1549" s="69"/>
      <c r="KB1549" s="69"/>
      <c r="KC1549" s="69"/>
      <c r="KD1549" s="69"/>
      <c r="KE1549" s="69"/>
      <c r="KF1549" s="69"/>
      <c r="KG1549" s="69"/>
      <c r="KH1549" s="69"/>
      <c r="KI1549" s="69"/>
      <c r="KJ1549" s="69"/>
      <c r="KK1549" s="69"/>
      <c r="KL1549" s="69"/>
      <c r="KM1549" s="69"/>
      <c r="KN1549" s="69"/>
      <c r="KO1549" s="69"/>
      <c r="KP1549" s="69"/>
      <c r="KQ1549" s="69"/>
      <c r="KR1549" s="69"/>
      <c r="KS1549" s="69"/>
      <c r="KT1549" s="69"/>
      <c r="KU1549" s="69"/>
      <c r="KV1549" s="69"/>
      <c r="KW1549" s="69"/>
      <c r="KX1549" s="69"/>
      <c r="KY1549" s="69"/>
      <c r="KZ1549" s="69"/>
      <c r="LA1549" s="69"/>
      <c r="LB1549" s="69"/>
      <c r="LC1549" s="69"/>
      <c r="LD1549" s="69"/>
      <c r="LE1549" s="69"/>
      <c r="LF1549" s="69"/>
      <c r="LG1549" s="69"/>
      <c r="LH1549" s="69"/>
      <c r="LI1549" s="69"/>
      <c r="LJ1549" s="69"/>
      <c r="LK1549" s="69"/>
      <c r="LL1549" s="69"/>
      <c r="LM1549" s="69"/>
      <c r="LN1549" s="69"/>
      <c r="LO1549" s="69"/>
      <c r="LP1549" s="69"/>
      <c r="LQ1549" s="69"/>
      <c r="LR1549" s="69"/>
      <c r="LS1549" s="69"/>
      <c r="LT1549" s="69"/>
      <c r="LU1549" s="69"/>
      <c r="LV1549" s="69"/>
      <c r="LW1549" s="69"/>
      <c r="LX1549" s="69"/>
      <c r="LY1549" s="69"/>
      <c r="LZ1549" s="69"/>
      <c r="MA1549" s="69"/>
      <c r="MB1549" s="69"/>
      <c r="MC1549" s="69"/>
      <c r="MD1549" s="69"/>
      <c r="ME1549" s="69"/>
      <c r="MF1549" s="69"/>
      <c r="MG1549" s="69"/>
      <c r="MH1549" s="69"/>
      <c r="MI1549" s="69"/>
      <c r="MJ1549" s="69"/>
      <c r="MK1549" s="69"/>
      <c r="ML1549" s="69"/>
      <c r="MM1549" s="69"/>
      <c r="MN1549" s="69"/>
      <c r="MO1549" s="69"/>
      <c r="MP1549" s="69"/>
      <c r="MQ1549" s="69"/>
      <c r="MR1549" s="69"/>
      <c r="MS1549" s="69"/>
      <c r="MT1549" s="69"/>
      <c r="MU1549" s="69"/>
      <c r="MV1549" s="69"/>
      <c r="MW1549" s="69"/>
      <c r="MX1549" s="69"/>
      <c r="MY1549" s="69"/>
      <c r="MZ1549" s="69"/>
      <c r="NA1549" s="69"/>
      <c r="NB1549" s="69"/>
      <c r="NC1549" s="69"/>
      <c r="ND1549" s="69"/>
      <c r="NE1549" s="69"/>
      <c r="NF1549" s="69"/>
      <c r="NG1549" s="69"/>
      <c r="NH1549" s="69"/>
      <c r="NI1549" s="69"/>
      <c r="NJ1549" s="69"/>
      <c r="NK1549" s="69"/>
      <c r="NL1549" s="69"/>
      <c r="NM1549" s="69"/>
      <c r="NN1549" s="69"/>
      <c r="NO1549" s="69"/>
      <c r="NP1549" s="69"/>
      <c r="NQ1549" s="69"/>
      <c r="NR1549" s="69"/>
      <c r="NS1549" s="69"/>
      <c r="NT1549" s="69"/>
      <c r="NU1549" s="69"/>
      <c r="NV1549" s="69"/>
      <c r="NW1549" s="69"/>
      <c r="NX1549" s="69"/>
      <c r="NY1549" s="69"/>
      <c r="NZ1549" s="69"/>
      <c r="OA1549" s="69"/>
      <c r="OB1549" s="69"/>
      <c r="OC1549" s="69"/>
      <c r="OD1549" s="69"/>
      <c r="OE1549" s="69"/>
      <c r="OF1549" s="69"/>
      <c r="OG1549" s="69"/>
      <c r="OH1549" s="69"/>
      <c r="OI1549" s="69"/>
      <c r="OJ1549" s="69"/>
      <c r="OK1549" s="69"/>
      <c r="OL1549" s="69"/>
      <c r="OM1549" s="69"/>
      <c r="ON1549" s="69"/>
      <c r="OO1549" s="69"/>
      <c r="OP1549" s="69"/>
      <c r="OQ1549" s="69"/>
      <c r="OR1549" s="69"/>
      <c r="OS1549" s="69"/>
      <c r="OT1549" s="69"/>
      <c r="OU1549" s="69"/>
      <c r="OV1549" s="69"/>
      <c r="OW1549" s="69"/>
      <c r="OX1549" s="69"/>
      <c r="OY1549" s="69"/>
      <c r="OZ1549" s="69"/>
      <c r="PA1549" s="69"/>
      <c r="PB1549" s="69"/>
      <c r="PC1549" s="69"/>
      <c r="PD1549" s="69"/>
      <c r="PE1549" s="69"/>
      <c r="PF1549" s="69"/>
      <c r="PG1549" s="69"/>
      <c r="PH1549" s="69"/>
      <c r="PI1549" s="69"/>
      <c r="PJ1549" s="69"/>
      <c r="PK1549" s="69"/>
      <c r="PL1549" s="69"/>
      <c r="PM1549" s="69"/>
      <c r="PN1549" s="69"/>
      <c r="PO1549" s="69"/>
      <c r="PP1549" s="69"/>
      <c r="PQ1549" s="69"/>
      <c r="PR1549" s="69"/>
      <c r="PS1549" s="69"/>
      <c r="PT1549" s="69"/>
      <c r="PU1549" s="69"/>
      <c r="PV1549" s="69"/>
      <c r="PW1549" s="69"/>
      <c r="PX1549" s="69"/>
      <c r="PY1549" s="69"/>
      <c r="PZ1549" s="69"/>
      <c r="QA1549" s="69"/>
      <c r="QB1549" s="69"/>
      <c r="QC1549" s="69"/>
      <c r="QD1549" s="69"/>
      <c r="QE1549" s="69"/>
      <c r="QF1549" s="69"/>
      <c r="QG1549" s="69"/>
      <c r="QH1549" s="69"/>
      <c r="QI1549" s="69"/>
      <c r="QJ1549" s="69"/>
      <c r="QK1549" s="69"/>
      <c r="QL1549" s="69"/>
      <c r="QM1549" s="69"/>
      <c r="QN1549" s="69"/>
      <c r="QO1549" s="69"/>
      <c r="QP1549" s="69"/>
      <c r="QQ1549" s="69"/>
      <c r="QR1549" s="69"/>
      <c r="QS1549" s="69"/>
      <c r="QT1549" s="69"/>
      <c r="QU1549" s="69"/>
      <c r="QV1549" s="69"/>
      <c r="QW1549" s="69"/>
      <c r="QX1549" s="69"/>
      <c r="QY1549" s="69"/>
      <c r="QZ1549" s="69"/>
      <c r="RA1549" s="69"/>
      <c r="RB1549" s="69"/>
      <c r="RC1549" s="69"/>
      <c r="RD1549" s="69"/>
      <c r="RE1549" s="69"/>
      <c r="RF1549" s="69"/>
      <c r="RG1549" s="69"/>
      <c r="RH1549" s="69"/>
      <c r="RI1549" s="69"/>
      <c r="RJ1549" s="69"/>
      <c r="RK1549" s="69"/>
      <c r="RL1549" s="69"/>
      <c r="RM1549" s="69"/>
      <c r="RN1549" s="69"/>
      <c r="RO1549" s="69"/>
      <c r="RP1549" s="69"/>
      <c r="RQ1549" s="69"/>
      <c r="RR1549" s="69"/>
      <c r="RS1549" s="69"/>
      <c r="RT1549" s="69"/>
      <c r="RU1549" s="69"/>
      <c r="RV1549" s="69"/>
      <c r="RW1549" s="69"/>
      <c r="RX1549" s="69"/>
      <c r="RY1549" s="69"/>
      <c r="RZ1549" s="69"/>
      <c r="SA1549" s="69"/>
      <c r="SB1549" s="69"/>
      <c r="SC1549" s="69"/>
      <c r="SD1549" s="69"/>
      <c r="SE1549" s="69"/>
      <c r="SF1549" s="69"/>
      <c r="SG1549" s="69"/>
      <c r="SH1549" s="69"/>
      <c r="SI1549" s="69"/>
      <c r="SJ1549" s="69"/>
      <c r="SK1549" s="69"/>
      <c r="SL1549" s="69"/>
      <c r="SM1549" s="69"/>
      <c r="SN1549" s="69"/>
      <c r="SO1549" s="69"/>
      <c r="SP1549" s="69"/>
      <c r="SQ1549" s="69"/>
      <c r="SR1549" s="69"/>
      <c r="SS1549" s="69"/>
      <c r="ST1549" s="69"/>
      <c r="SU1549" s="69"/>
      <c r="SV1549" s="69"/>
      <c r="SW1549" s="69"/>
      <c r="SX1549" s="69"/>
      <c r="SY1549" s="69"/>
      <c r="SZ1549" s="69"/>
      <c r="TA1549" s="69"/>
      <c r="TB1549" s="69"/>
      <c r="TC1549" s="69"/>
      <c r="TD1549" s="69"/>
      <c r="TE1549" s="69"/>
      <c r="TF1549" s="69"/>
      <c r="TG1549" s="69"/>
      <c r="TH1549" s="69"/>
      <c r="TI1549" s="69"/>
      <c r="TJ1549" s="69"/>
      <c r="TK1549" s="69"/>
      <c r="TL1549" s="69"/>
      <c r="TM1549" s="69"/>
      <c r="TN1549" s="69"/>
      <c r="TO1549" s="69"/>
      <c r="TP1549" s="69"/>
      <c r="TQ1549" s="69"/>
      <c r="TR1549" s="69"/>
      <c r="TS1549" s="69"/>
      <c r="TT1549" s="69"/>
      <c r="TU1549" s="69"/>
      <c r="TV1549" s="69"/>
      <c r="TW1549" s="69"/>
      <c r="TX1549" s="69"/>
      <c r="TY1549" s="69"/>
      <c r="TZ1549" s="69"/>
      <c r="UA1549" s="69"/>
      <c r="UB1549" s="69"/>
      <c r="UC1549" s="69"/>
      <c r="UD1549" s="69"/>
      <c r="UE1549" s="69"/>
      <c r="UF1549" s="69"/>
      <c r="UG1549" s="69"/>
      <c r="UH1549" s="69"/>
      <c r="UI1549" s="69"/>
      <c r="UJ1549" s="69"/>
      <c r="UK1549" s="69"/>
      <c r="UL1549" s="69"/>
      <c r="UM1549" s="69"/>
      <c r="UN1549" s="69"/>
      <c r="UO1549" s="69"/>
      <c r="UP1549" s="69"/>
      <c r="UQ1549" s="69"/>
      <c r="UR1549" s="69"/>
      <c r="US1549" s="69"/>
      <c r="UT1549" s="69"/>
      <c r="UU1549" s="69"/>
      <c r="UV1549" s="69"/>
      <c r="UW1549" s="69"/>
      <c r="UX1549" s="69"/>
      <c r="UY1549" s="69"/>
      <c r="UZ1549" s="69"/>
      <c r="VA1549" s="69"/>
      <c r="VB1549" s="69"/>
      <c r="VC1549" s="69"/>
      <c r="VD1549" s="69"/>
      <c r="VE1549" s="69"/>
      <c r="VF1549" s="69"/>
      <c r="VG1549" s="69"/>
      <c r="VH1549" s="69"/>
      <c r="VI1549" s="69"/>
      <c r="VJ1549" s="69"/>
      <c r="VK1549" s="69"/>
      <c r="VL1549" s="69"/>
      <c r="VM1549" s="69"/>
      <c r="VN1549" s="69"/>
      <c r="VO1549" s="69"/>
      <c r="VP1549" s="69"/>
      <c r="VQ1549" s="69"/>
      <c r="VR1549" s="69"/>
      <c r="VS1549" s="69"/>
      <c r="VT1549" s="69"/>
      <c r="VU1549" s="69"/>
      <c r="VV1549" s="69"/>
      <c r="VW1549" s="69"/>
      <c r="VX1549" s="69"/>
      <c r="VY1549" s="69"/>
      <c r="VZ1549" s="69"/>
      <c r="WA1549" s="69"/>
      <c r="WB1549" s="69"/>
      <c r="WC1549" s="69"/>
      <c r="WD1549" s="69"/>
      <c r="WE1549" s="69"/>
      <c r="WF1549" s="69"/>
      <c r="WG1549" s="69"/>
      <c r="WH1549" s="69"/>
      <c r="WI1549" s="69"/>
      <c r="WJ1549" s="69"/>
      <c r="WK1549" s="69"/>
      <c r="WL1549" s="69"/>
      <c r="WM1549" s="69"/>
      <c r="WN1549" s="69"/>
      <c r="WO1549" s="69"/>
      <c r="WP1549" s="69"/>
      <c r="WQ1549" s="69"/>
      <c r="WR1549" s="69"/>
      <c r="WS1549" s="69"/>
      <c r="WT1549" s="69"/>
      <c r="WU1549" s="69"/>
      <c r="WV1549" s="69"/>
      <c r="WW1549" s="69"/>
      <c r="WX1549" s="69"/>
      <c r="WY1549" s="69"/>
      <c r="WZ1549" s="69"/>
      <c r="XA1549" s="69"/>
      <c r="XB1549" s="69"/>
      <c r="XC1549" s="69"/>
      <c r="XD1549" s="69"/>
      <c r="XE1549" s="69"/>
      <c r="XF1549" s="69"/>
      <c r="XG1549" s="69"/>
      <c r="XH1549" s="69"/>
      <c r="XI1549" s="69"/>
      <c r="XJ1549" s="69"/>
      <c r="XK1549" s="69"/>
      <c r="XL1549" s="69"/>
      <c r="XM1549" s="69"/>
      <c r="XN1549" s="69"/>
      <c r="XO1549" s="69"/>
      <c r="XP1549" s="69"/>
      <c r="XQ1549" s="69"/>
      <c r="XR1549" s="69"/>
      <c r="XS1549" s="69"/>
      <c r="XT1549" s="69"/>
      <c r="XU1549" s="69"/>
      <c r="XV1549" s="69"/>
      <c r="XW1549" s="69"/>
      <c r="XX1549" s="69"/>
      <c r="XY1549" s="69"/>
      <c r="XZ1549" s="69"/>
      <c r="YA1549" s="69"/>
      <c r="YB1549" s="69"/>
      <c r="YC1549" s="69"/>
      <c r="YD1549" s="69"/>
      <c r="YE1549" s="69"/>
      <c r="YF1549" s="69"/>
      <c r="YG1549" s="69"/>
      <c r="YH1549" s="69"/>
      <c r="YI1549" s="69"/>
      <c r="YJ1549" s="69"/>
      <c r="YK1549" s="69"/>
      <c r="YL1549" s="69"/>
      <c r="YM1549" s="69"/>
      <c r="YN1549" s="69"/>
      <c r="YO1549" s="69"/>
      <c r="YP1549" s="69"/>
      <c r="YQ1549" s="69"/>
      <c r="YR1549" s="69"/>
      <c r="YS1549" s="69"/>
      <c r="YT1549" s="69"/>
      <c r="YU1549" s="69"/>
      <c r="YV1549" s="69"/>
      <c r="YW1549" s="69"/>
      <c r="YX1549" s="69"/>
      <c r="YY1549" s="69"/>
      <c r="YZ1549" s="69"/>
      <c r="ZA1549" s="69"/>
      <c r="ZB1549" s="69"/>
      <c r="ZC1549" s="69"/>
      <c r="ZD1549" s="69"/>
      <c r="ZE1549" s="69"/>
      <c r="ZF1549" s="69"/>
      <c r="ZG1549" s="69"/>
      <c r="ZH1549" s="69"/>
      <c r="ZI1549" s="69"/>
      <c r="ZJ1549" s="69"/>
      <c r="ZK1549" s="69"/>
      <c r="ZL1549" s="69"/>
      <c r="ZM1549" s="69"/>
      <c r="ZN1549" s="69"/>
      <c r="ZO1549" s="69"/>
      <c r="ZP1549" s="69"/>
      <c r="ZQ1549" s="69"/>
      <c r="ZR1549" s="69"/>
      <c r="ZS1549" s="69"/>
      <c r="ZT1549" s="69"/>
      <c r="ZU1549" s="69"/>
      <c r="ZV1549" s="69"/>
      <c r="ZW1549" s="69"/>
      <c r="ZX1549" s="69"/>
      <c r="ZY1549" s="69"/>
      <c r="ZZ1549" s="69"/>
      <c r="AAA1549" s="69"/>
      <c r="AAB1549" s="69"/>
      <c r="AAC1549" s="69"/>
      <c r="AAD1549" s="69"/>
      <c r="AAE1549" s="69"/>
      <c r="AAF1549" s="69"/>
      <c r="AAG1549" s="69"/>
      <c r="AAH1549" s="69"/>
      <c r="AAI1549" s="69"/>
      <c r="AAJ1549" s="69"/>
      <c r="AAK1549" s="69"/>
      <c r="AAL1549" s="69"/>
      <c r="AAM1549" s="69"/>
      <c r="AAN1549" s="69"/>
      <c r="AAO1549" s="69"/>
      <c r="AAP1549" s="69"/>
      <c r="AAQ1549" s="69"/>
      <c r="AAR1549" s="69"/>
      <c r="AAS1549" s="69"/>
      <c r="AAT1549" s="69"/>
      <c r="AAU1549" s="69"/>
      <c r="AAV1549" s="69"/>
      <c r="AAW1549" s="69"/>
      <c r="AAX1549" s="69"/>
      <c r="AAY1549" s="69"/>
      <c r="AAZ1549" s="69"/>
      <c r="ABA1549" s="69"/>
      <c r="ABB1549" s="69"/>
      <c r="ABC1549" s="69"/>
      <c r="ABD1549" s="69"/>
      <c r="ABE1549" s="69"/>
      <c r="ABF1549" s="69"/>
      <c r="ABG1549" s="69"/>
      <c r="ABH1549" s="69"/>
      <c r="ABI1549" s="69"/>
      <c r="ABJ1549" s="69"/>
      <c r="ABK1549" s="69"/>
      <c r="ABL1549" s="69"/>
      <c r="ABM1549" s="69"/>
      <c r="ABN1549" s="69"/>
      <c r="ABO1549" s="69"/>
      <c r="ABP1549" s="69"/>
      <c r="ABQ1549" s="69"/>
      <c r="ABR1549" s="69"/>
      <c r="ABS1549" s="69"/>
      <c r="ABT1549" s="69"/>
      <c r="ABU1549" s="69"/>
      <c r="ABV1549" s="69"/>
      <c r="ABW1549" s="69"/>
      <c r="ABX1549" s="69"/>
      <c r="ABY1549" s="69"/>
      <c r="ABZ1549" s="69"/>
      <c r="ACA1549" s="69"/>
      <c r="ACB1549" s="69"/>
      <c r="ACC1549" s="69"/>
      <c r="ACD1549" s="69"/>
      <c r="ACE1549" s="69"/>
      <c r="ACF1549" s="69"/>
      <c r="ACG1549" s="69"/>
      <c r="ACH1549" s="69"/>
      <c r="ACI1549" s="69"/>
      <c r="ACJ1549" s="69"/>
      <c r="ACK1549" s="69"/>
      <c r="ACL1549" s="69"/>
      <c r="ACM1549" s="69"/>
      <c r="ACN1549" s="69"/>
      <c r="ACO1549" s="69"/>
      <c r="ACP1549" s="69"/>
      <c r="ACQ1549" s="69"/>
      <c r="ACR1549" s="69"/>
      <c r="ACS1549" s="69"/>
      <c r="ACT1549" s="69"/>
      <c r="ACU1549" s="69"/>
      <c r="ACV1549" s="69"/>
      <c r="ACW1549" s="69"/>
      <c r="ACX1549" s="69"/>
      <c r="ACY1549" s="69"/>
      <c r="ACZ1549" s="69"/>
      <c r="ADA1549" s="69"/>
      <c r="ADB1549" s="69"/>
      <c r="ADC1549" s="69"/>
      <c r="ADD1549" s="69"/>
      <c r="ADE1549" s="69"/>
      <c r="ADF1549" s="69"/>
      <c r="ADG1549" s="69"/>
      <c r="ADH1549" s="69"/>
      <c r="ADI1549" s="69"/>
      <c r="ADJ1549" s="69"/>
      <c r="ADK1549" s="69"/>
      <c r="ADL1549" s="69"/>
      <c r="ADM1549" s="69"/>
      <c r="ADN1549" s="69"/>
      <c r="ADO1549" s="69"/>
      <c r="ADP1549" s="69"/>
      <c r="ADQ1549" s="69"/>
      <c r="ADR1549" s="69"/>
      <c r="ADS1549" s="69"/>
      <c r="ADT1549" s="69"/>
      <c r="ADU1549" s="69"/>
      <c r="ADV1549" s="69"/>
      <c r="ADW1549" s="69"/>
      <c r="ADX1549" s="69"/>
      <c r="ADY1549" s="69"/>
      <c r="ADZ1549" s="69"/>
      <c r="AEA1549" s="69"/>
      <c r="AEB1549" s="69"/>
      <c r="AEC1549" s="69"/>
      <c r="AED1549" s="69"/>
      <c r="AEE1549" s="69"/>
      <c r="AEF1549" s="69"/>
      <c r="AEG1549" s="69"/>
      <c r="AEH1549" s="69"/>
    </row>
    <row r="1550" spans="1:814" hidden="1" x14ac:dyDescent="0.25">
      <c r="B1550" s="5">
        <v>45614</v>
      </c>
      <c r="C1550" t="s">
        <v>63</v>
      </c>
      <c r="D1550" t="s">
        <v>0</v>
      </c>
      <c r="E1550" t="s">
        <v>66</v>
      </c>
      <c r="F1550" s="4" t="s">
        <v>139</v>
      </c>
      <c r="G1550" t="s">
        <v>140</v>
      </c>
      <c r="H1550" s="4" t="s">
        <v>141</v>
      </c>
      <c r="I1550" s="4" t="s">
        <v>618</v>
      </c>
      <c r="J1550" s="8">
        <v>40</v>
      </c>
      <c r="K1550" s="79">
        <v>51750</v>
      </c>
      <c r="L1550" s="35">
        <f t="shared" si="82"/>
        <v>2070000</v>
      </c>
      <c r="M1550" s="104" t="s">
        <v>529</v>
      </c>
      <c r="N1550" t="s">
        <v>614</v>
      </c>
    </row>
    <row r="1551" spans="1:814" s="69" customFormat="1" hidden="1" x14ac:dyDescent="0.25">
      <c r="A1551"/>
      <c r="B1551" s="5">
        <v>45614</v>
      </c>
      <c r="C1551" t="s">
        <v>63</v>
      </c>
      <c r="D1551" t="s">
        <v>0</v>
      </c>
      <c r="E1551" t="s">
        <v>66</v>
      </c>
      <c r="F1551" s="4" t="s">
        <v>139</v>
      </c>
      <c r="G1551" t="s">
        <v>140</v>
      </c>
      <c r="H1551" s="4" t="s">
        <v>141</v>
      </c>
      <c r="I1551" s="4" t="s">
        <v>619</v>
      </c>
      <c r="J1551" s="8">
        <v>27</v>
      </c>
      <c r="K1551" s="79">
        <v>51750</v>
      </c>
      <c r="L1551" s="35">
        <f t="shared" si="82"/>
        <v>1397250</v>
      </c>
      <c r="M1551" s="104" t="s">
        <v>529</v>
      </c>
      <c r="N1551" t="s">
        <v>614</v>
      </c>
      <c r="O1551" s="54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/>
      <c r="BH1551"/>
      <c r="BI1551"/>
      <c r="BJ1551"/>
      <c r="BK1551"/>
      <c r="BL1551"/>
      <c r="BM1551"/>
      <c r="BN1551"/>
      <c r="BO1551"/>
      <c r="BP1551"/>
      <c r="BQ1551"/>
      <c r="BR1551"/>
      <c r="BS1551"/>
      <c r="BT1551"/>
      <c r="BU1551"/>
      <c r="BV1551"/>
      <c r="BW1551"/>
      <c r="BX1551"/>
      <c r="BY1551"/>
      <c r="BZ1551"/>
      <c r="CA1551"/>
      <c r="CB1551"/>
      <c r="CC1551"/>
      <c r="CD1551"/>
      <c r="CE1551"/>
      <c r="CF1551"/>
      <c r="CG1551"/>
      <c r="CH1551"/>
      <c r="CI1551"/>
      <c r="CJ1551"/>
      <c r="CK1551"/>
      <c r="CL1551"/>
      <c r="CM1551"/>
      <c r="CN1551"/>
      <c r="CO1551"/>
      <c r="CP1551"/>
      <c r="CQ1551"/>
      <c r="CR1551"/>
      <c r="CS1551"/>
      <c r="CT1551"/>
      <c r="CU1551"/>
      <c r="CV1551"/>
      <c r="CW1551"/>
      <c r="CX1551"/>
      <c r="CY1551"/>
      <c r="CZ1551"/>
      <c r="DA1551"/>
      <c r="DB1551"/>
      <c r="DC1551"/>
      <c r="DD1551"/>
      <c r="DE1551"/>
      <c r="DF1551"/>
      <c r="DG1551"/>
      <c r="DH1551"/>
      <c r="DI1551"/>
      <c r="DJ1551"/>
      <c r="DK1551"/>
      <c r="DL1551"/>
      <c r="DM1551"/>
      <c r="DN1551"/>
      <c r="DO1551"/>
      <c r="DP1551"/>
      <c r="DQ1551"/>
      <c r="DR1551"/>
      <c r="DS1551"/>
      <c r="DT1551"/>
      <c r="DU1551"/>
      <c r="DV1551"/>
      <c r="DW1551"/>
      <c r="DX1551"/>
      <c r="DY1551"/>
      <c r="DZ1551"/>
      <c r="EA1551"/>
      <c r="EB1551"/>
      <c r="EC1551"/>
      <c r="ED1551"/>
      <c r="EE1551"/>
      <c r="EF1551"/>
      <c r="EG1551"/>
      <c r="EH1551"/>
      <c r="EI1551"/>
      <c r="EJ1551"/>
      <c r="EK1551"/>
      <c r="EL1551"/>
      <c r="EM1551"/>
      <c r="EN1551"/>
      <c r="EO1551"/>
      <c r="EP1551"/>
      <c r="EQ1551"/>
      <c r="ER1551"/>
      <c r="ES1551"/>
      <c r="ET1551"/>
      <c r="EU1551"/>
      <c r="EV1551"/>
      <c r="EW1551"/>
      <c r="EX1551"/>
      <c r="EY1551"/>
      <c r="EZ1551"/>
      <c r="FA1551"/>
      <c r="FB1551"/>
      <c r="FC1551"/>
      <c r="FD1551"/>
      <c r="FE1551"/>
      <c r="FF1551"/>
      <c r="FG1551"/>
      <c r="FH1551"/>
      <c r="FI1551"/>
      <c r="FJ1551"/>
      <c r="FK1551"/>
      <c r="FL1551"/>
      <c r="FM1551"/>
      <c r="FN1551"/>
      <c r="FO1551"/>
      <c r="FP1551"/>
      <c r="FQ1551"/>
      <c r="FR1551"/>
      <c r="FS1551"/>
      <c r="FT1551"/>
      <c r="FU1551"/>
      <c r="FV1551"/>
      <c r="FW1551"/>
      <c r="FX1551"/>
      <c r="FY1551"/>
      <c r="FZ1551"/>
      <c r="GA1551"/>
      <c r="GB1551"/>
      <c r="GC1551"/>
      <c r="GD1551"/>
      <c r="GE1551"/>
      <c r="GF1551"/>
      <c r="GG1551"/>
      <c r="GH1551"/>
      <c r="GI1551"/>
      <c r="GJ1551"/>
      <c r="GK1551"/>
      <c r="GL1551"/>
      <c r="GM1551"/>
      <c r="GN1551"/>
      <c r="GO1551"/>
      <c r="GP1551"/>
      <c r="GQ1551"/>
      <c r="GR1551"/>
      <c r="GS1551"/>
      <c r="GT1551"/>
      <c r="GU1551"/>
      <c r="GV1551"/>
      <c r="GW1551"/>
      <c r="GX1551"/>
      <c r="GY1551"/>
      <c r="GZ1551"/>
      <c r="HA1551"/>
      <c r="HB1551"/>
      <c r="HC1551"/>
      <c r="HD1551"/>
      <c r="HE1551"/>
      <c r="HF1551"/>
      <c r="HG1551"/>
      <c r="HH1551"/>
      <c r="HI1551"/>
      <c r="HJ1551"/>
      <c r="HK1551"/>
      <c r="HL1551"/>
      <c r="HM1551"/>
      <c r="HN1551"/>
      <c r="HO1551"/>
      <c r="HP1551"/>
      <c r="HQ1551"/>
      <c r="HR1551"/>
      <c r="HS1551"/>
      <c r="HT1551"/>
      <c r="HU1551"/>
      <c r="HV1551"/>
      <c r="HW1551"/>
      <c r="HX1551"/>
      <c r="HY1551"/>
      <c r="HZ1551"/>
      <c r="IA1551"/>
      <c r="IB1551"/>
      <c r="IC1551"/>
      <c r="ID1551"/>
      <c r="IE1551"/>
      <c r="IF1551"/>
      <c r="IG1551"/>
      <c r="IH1551"/>
      <c r="II1551"/>
      <c r="IJ1551"/>
      <c r="IK1551"/>
      <c r="IL1551"/>
      <c r="IM1551"/>
      <c r="IN1551"/>
      <c r="IO1551"/>
      <c r="IP1551"/>
      <c r="IQ1551"/>
      <c r="IR1551"/>
      <c r="IS1551"/>
      <c r="IT1551"/>
      <c r="IU1551"/>
      <c r="IV1551"/>
      <c r="IW1551"/>
      <c r="IX1551"/>
      <c r="IY1551"/>
      <c r="IZ1551"/>
      <c r="JA1551"/>
      <c r="JB1551"/>
      <c r="JC1551"/>
      <c r="JD1551"/>
      <c r="JE1551"/>
      <c r="JF1551"/>
      <c r="JG1551"/>
      <c r="JH1551"/>
      <c r="JI1551"/>
      <c r="JJ1551"/>
      <c r="JK1551"/>
      <c r="JL1551"/>
      <c r="JM1551"/>
      <c r="JN1551"/>
      <c r="JO1551"/>
      <c r="JP1551"/>
      <c r="JQ1551"/>
      <c r="JR1551"/>
      <c r="JS1551"/>
      <c r="JT1551"/>
      <c r="JU1551"/>
      <c r="JV1551"/>
      <c r="JW1551"/>
      <c r="JX1551"/>
      <c r="JY1551"/>
      <c r="JZ1551"/>
      <c r="KA1551"/>
      <c r="KB1551"/>
      <c r="KC1551"/>
      <c r="KD1551"/>
      <c r="KE1551"/>
      <c r="KF1551"/>
      <c r="KG1551"/>
      <c r="KH1551"/>
      <c r="KI1551"/>
      <c r="KJ1551"/>
      <c r="KK1551"/>
      <c r="KL1551"/>
      <c r="KM1551"/>
      <c r="KN1551"/>
      <c r="KO1551"/>
      <c r="KP1551"/>
      <c r="KQ1551"/>
      <c r="KR1551"/>
      <c r="KS1551"/>
      <c r="KT1551"/>
      <c r="KU1551"/>
      <c r="KV1551"/>
      <c r="KW1551"/>
      <c r="KX1551"/>
      <c r="KY1551"/>
      <c r="KZ1551"/>
      <c r="LA1551"/>
      <c r="LB1551"/>
      <c r="LC1551"/>
      <c r="LD1551"/>
      <c r="LE1551"/>
      <c r="LF1551"/>
      <c r="LG1551"/>
      <c r="LH1551"/>
      <c r="LI1551"/>
      <c r="LJ1551"/>
      <c r="LK1551"/>
      <c r="LL1551"/>
      <c r="LM1551"/>
      <c r="LN1551"/>
      <c r="LO1551"/>
      <c r="LP1551"/>
      <c r="LQ1551"/>
      <c r="LR1551"/>
      <c r="LS1551"/>
      <c r="LT1551"/>
      <c r="LU1551"/>
      <c r="LV1551"/>
      <c r="LW1551"/>
      <c r="LX1551"/>
      <c r="LY1551"/>
      <c r="LZ1551"/>
      <c r="MA1551"/>
      <c r="MB1551"/>
      <c r="MC1551"/>
      <c r="MD1551"/>
      <c r="ME1551"/>
      <c r="MF1551"/>
      <c r="MG1551"/>
      <c r="MH1551"/>
      <c r="MI1551"/>
      <c r="MJ1551"/>
      <c r="MK1551"/>
      <c r="ML1551"/>
      <c r="MM1551"/>
      <c r="MN1551"/>
      <c r="MO1551"/>
      <c r="MP1551"/>
      <c r="MQ1551"/>
      <c r="MR1551"/>
      <c r="MS1551"/>
      <c r="MT1551"/>
      <c r="MU1551"/>
      <c r="MV1551"/>
      <c r="MW1551"/>
      <c r="MX1551"/>
      <c r="MY1551"/>
      <c r="MZ1551"/>
      <c r="NA1551"/>
      <c r="NB1551"/>
      <c r="NC1551"/>
      <c r="ND1551"/>
      <c r="NE1551"/>
      <c r="NF1551"/>
      <c r="NG1551"/>
      <c r="NH1551"/>
      <c r="NI1551"/>
      <c r="NJ1551"/>
      <c r="NK1551"/>
      <c r="NL1551"/>
      <c r="NM1551"/>
      <c r="NN1551"/>
      <c r="NO1551"/>
      <c r="NP1551"/>
      <c r="NQ1551"/>
      <c r="NR1551"/>
      <c r="NS1551"/>
      <c r="NT1551"/>
      <c r="NU1551"/>
      <c r="NV1551"/>
      <c r="NW1551"/>
      <c r="NX1551"/>
      <c r="NY1551"/>
      <c r="NZ1551"/>
      <c r="OA1551"/>
      <c r="OB1551"/>
      <c r="OC1551"/>
      <c r="OD1551"/>
      <c r="OE1551"/>
      <c r="OF1551"/>
      <c r="OG1551"/>
      <c r="OH1551"/>
      <c r="OI1551"/>
      <c r="OJ1551"/>
      <c r="OK1551"/>
      <c r="OL1551"/>
      <c r="OM1551"/>
      <c r="ON1551"/>
      <c r="OO1551"/>
      <c r="OP1551"/>
      <c r="OQ1551"/>
      <c r="OR1551"/>
      <c r="OS1551"/>
      <c r="OT1551"/>
      <c r="OU1551"/>
      <c r="OV1551"/>
      <c r="OW1551"/>
      <c r="OX1551"/>
      <c r="OY1551"/>
      <c r="OZ1551"/>
      <c r="PA1551"/>
      <c r="PB1551"/>
      <c r="PC1551"/>
      <c r="PD1551"/>
      <c r="PE1551"/>
      <c r="PF1551"/>
      <c r="PG1551"/>
      <c r="PH1551"/>
      <c r="PI1551"/>
      <c r="PJ1551"/>
      <c r="PK1551"/>
      <c r="PL1551"/>
      <c r="PM1551"/>
      <c r="PN1551"/>
      <c r="PO1551"/>
      <c r="PP1551"/>
      <c r="PQ1551"/>
      <c r="PR1551"/>
      <c r="PS1551"/>
      <c r="PT1551"/>
      <c r="PU1551"/>
      <c r="PV1551"/>
      <c r="PW1551"/>
      <c r="PX1551"/>
      <c r="PY1551"/>
      <c r="PZ1551"/>
      <c r="QA1551"/>
      <c r="QB1551"/>
      <c r="QC1551"/>
      <c r="QD1551"/>
      <c r="QE1551"/>
      <c r="QF1551"/>
      <c r="QG1551"/>
      <c r="QH1551"/>
      <c r="QI1551"/>
      <c r="QJ1551"/>
      <c r="QK1551"/>
      <c r="QL1551"/>
      <c r="QM1551"/>
      <c r="QN1551"/>
      <c r="QO1551"/>
      <c r="QP1551"/>
      <c r="QQ1551"/>
      <c r="QR1551"/>
      <c r="QS1551"/>
      <c r="QT1551"/>
      <c r="QU1551"/>
      <c r="QV1551"/>
      <c r="QW1551"/>
      <c r="QX1551"/>
      <c r="QY1551"/>
      <c r="QZ1551"/>
      <c r="RA1551"/>
      <c r="RB1551"/>
      <c r="RC1551"/>
      <c r="RD1551"/>
      <c r="RE1551"/>
      <c r="RF1551"/>
      <c r="RG1551"/>
      <c r="RH1551"/>
      <c r="RI1551"/>
      <c r="RJ1551"/>
      <c r="RK1551"/>
      <c r="RL1551"/>
      <c r="RM1551"/>
      <c r="RN1551"/>
      <c r="RO1551"/>
      <c r="RP1551"/>
      <c r="RQ1551"/>
      <c r="RR1551"/>
      <c r="RS1551"/>
      <c r="RT1551"/>
      <c r="RU1551"/>
      <c r="RV1551"/>
      <c r="RW1551"/>
      <c r="RX1551"/>
      <c r="RY1551"/>
      <c r="RZ1551"/>
      <c r="SA1551"/>
      <c r="SB1551"/>
      <c r="SC1551"/>
      <c r="SD1551"/>
      <c r="SE1551"/>
      <c r="SF1551"/>
      <c r="SG1551"/>
      <c r="SH1551"/>
      <c r="SI1551"/>
      <c r="SJ1551"/>
      <c r="SK1551"/>
      <c r="SL1551"/>
      <c r="SM1551"/>
      <c r="SN1551"/>
      <c r="SO1551"/>
      <c r="SP1551"/>
      <c r="SQ1551"/>
      <c r="SR1551"/>
      <c r="SS1551"/>
      <c r="ST1551"/>
      <c r="SU1551"/>
      <c r="SV1551"/>
      <c r="SW1551"/>
      <c r="SX1551"/>
      <c r="SY1551"/>
      <c r="SZ1551"/>
      <c r="TA1551"/>
      <c r="TB1551"/>
      <c r="TC1551"/>
      <c r="TD1551"/>
      <c r="TE1551"/>
      <c r="TF1551"/>
      <c r="TG1551"/>
      <c r="TH1551"/>
      <c r="TI1551"/>
      <c r="TJ1551"/>
      <c r="TK1551"/>
      <c r="TL1551"/>
      <c r="TM1551"/>
      <c r="TN1551"/>
      <c r="TO1551"/>
      <c r="TP1551"/>
      <c r="TQ1551"/>
      <c r="TR1551"/>
      <c r="TS1551"/>
      <c r="TT1551"/>
      <c r="TU1551"/>
      <c r="TV1551"/>
      <c r="TW1551"/>
      <c r="TX1551"/>
      <c r="TY1551"/>
      <c r="TZ1551"/>
      <c r="UA1551"/>
      <c r="UB1551"/>
      <c r="UC1551"/>
      <c r="UD1551"/>
      <c r="UE1551"/>
      <c r="UF1551"/>
      <c r="UG1551"/>
      <c r="UH1551"/>
      <c r="UI1551"/>
      <c r="UJ1551"/>
      <c r="UK1551"/>
      <c r="UL1551"/>
      <c r="UM1551"/>
      <c r="UN1551"/>
      <c r="UO1551"/>
      <c r="UP1551"/>
      <c r="UQ1551"/>
      <c r="UR1551"/>
      <c r="US1551"/>
      <c r="UT1551"/>
      <c r="UU1551"/>
      <c r="UV1551"/>
      <c r="UW1551"/>
      <c r="UX1551"/>
      <c r="UY1551"/>
      <c r="UZ1551"/>
      <c r="VA1551"/>
      <c r="VB1551"/>
      <c r="VC1551"/>
      <c r="VD1551"/>
      <c r="VE1551"/>
      <c r="VF1551"/>
      <c r="VG1551"/>
      <c r="VH1551"/>
      <c r="VI1551"/>
      <c r="VJ1551"/>
      <c r="VK1551"/>
      <c r="VL1551"/>
      <c r="VM1551"/>
      <c r="VN1551"/>
      <c r="VO1551"/>
      <c r="VP1551"/>
      <c r="VQ1551"/>
      <c r="VR1551"/>
      <c r="VS1551"/>
      <c r="VT1551"/>
      <c r="VU1551"/>
      <c r="VV1551"/>
      <c r="VW1551"/>
      <c r="VX1551"/>
      <c r="VY1551"/>
      <c r="VZ1551"/>
      <c r="WA1551"/>
      <c r="WB1551"/>
      <c r="WC1551"/>
      <c r="WD1551"/>
      <c r="WE1551"/>
      <c r="WF1551"/>
      <c r="WG1551"/>
      <c r="WH1551"/>
      <c r="WI1551"/>
      <c r="WJ1551"/>
      <c r="WK1551"/>
      <c r="WL1551"/>
      <c r="WM1551"/>
      <c r="WN1551"/>
      <c r="WO1551"/>
      <c r="WP1551"/>
      <c r="WQ1551"/>
      <c r="WR1551"/>
      <c r="WS1551"/>
      <c r="WT1551"/>
      <c r="WU1551"/>
      <c r="WV1551"/>
      <c r="WW1551"/>
      <c r="WX1551"/>
      <c r="WY1551"/>
      <c r="WZ1551"/>
      <c r="XA1551"/>
      <c r="XB1551"/>
      <c r="XC1551"/>
      <c r="XD1551"/>
      <c r="XE1551"/>
      <c r="XF1551"/>
      <c r="XG1551"/>
      <c r="XH1551"/>
      <c r="XI1551"/>
      <c r="XJ1551"/>
      <c r="XK1551"/>
      <c r="XL1551"/>
      <c r="XM1551"/>
      <c r="XN1551"/>
      <c r="XO1551"/>
      <c r="XP1551"/>
      <c r="XQ1551"/>
      <c r="XR1551"/>
      <c r="XS1551"/>
      <c r="XT1551"/>
      <c r="XU1551"/>
      <c r="XV1551"/>
      <c r="XW1551"/>
      <c r="XX1551"/>
      <c r="XY1551"/>
      <c r="XZ1551"/>
      <c r="YA1551"/>
      <c r="YB1551"/>
      <c r="YC1551"/>
      <c r="YD1551"/>
      <c r="YE1551"/>
      <c r="YF1551"/>
      <c r="YG1551"/>
      <c r="YH1551"/>
      <c r="YI1551"/>
      <c r="YJ1551"/>
      <c r="YK1551"/>
      <c r="YL1551"/>
      <c r="YM1551"/>
      <c r="YN1551"/>
      <c r="YO1551"/>
      <c r="YP1551"/>
      <c r="YQ1551"/>
      <c r="YR1551"/>
      <c r="YS1551"/>
      <c r="YT1551"/>
      <c r="YU1551"/>
      <c r="YV1551"/>
      <c r="YW1551"/>
      <c r="YX1551"/>
      <c r="YY1551"/>
      <c r="YZ1551"/>
      <c r="ZA1551"/>
      <c r="ZB1551"/>
      <c r="ZC1551"/>
      <c r="ZD1551"/>
      <c r="ZE1551"/>
      <c r="ZF1551"/>
      <c r="ZG1551"/>
      <c r="ZH1551"/>
      <c r="ZI1551"/>
      <c r="ZJ1551"/>
      <c r="ZK1551"/>
      <c r="ZL1551"/>
      <c r="ZM1551"/>
      <c r="ZN1551"/>
      <c r="ZO1551"/>
      <c r="ZP1551"/>
      <c r="ZQ1551"/>
      <c r="ZR1551"/>
      <c r="ZS1551"/>
      <c r="ZT1551"/>
      <c r="ZU1551"/>
      <c r="ZV1551"/>
      <c r="ZW1551"/>
      <c r="ZX1551"/>
      <c r="ZY1551"/>
      <c r="ZZ1551"/>
      <c r="AAA1551"/>
      <c r="AAB1551"/>
      <c r="AAC1551"/>
      <c r="AAD1551"/>
      <c r="AAE1551"/>
      <c r="AAF1551"/>
      <c r="AAG1551"/>
      <c r="AAH1551"/>
      <c r="AAI1551"/>
      <c r="AAJ1551"/>
      <c r="AAK1551"/>
      <c r="AAL1551"/>
      <c r="AAM1551"/>
      <c r="AAN1551"/>
      <c r="AAO1551"/>
      <c r="AAP1551"/>
      <c r="AAQ1551"/>
      <c r="AAR1551"/>
      <c r="AAS1551"/>
      <c r="AAT1551"/>
      <c r="AAU1551"/>
      <c r="AAV1551"/>
      <c r="AAW1551"/>
      <c r="AAX1551"/>
      <c r="AAY1551"/>
      <c r="AAZ1551"/>
      <c r="ABA1551"/>
      <c r="ABB1551"/>
      <c r="ABC1551"/>
      <c r="ABD1551"/>
      <c r="ABE1551"/>
      <c r="ABF1551"/>
      <c r="ABG1551"/>
      <c r="ABH1551"/>
      <c r="ABI1551"/>
      <c r="ABJ1551"/>
      <c r="ABK1551"/>
      <c r="ABL1551"/>
      <c r="ABM1551"/>
      <c r="ABN1551"/>
      <c r="ABO1551"/>
      <c r="ABP1551"/>
      <c r="ABQ1551"/>
      <c r="ABR1551"/>
      <c r="ABS1551"/>
      <c r="ABT1551"/>
      <c r="ABU1551"/>
      <c r="ABV1551"/>
      <c r="ABW1551"/>
      <c r="ABX1551"/>
      <c r="ABY1551"/>
      <c r="ABZ1551"/>
      <c r="ACA1551"/>
      <c r="ACB1551"/>
      <c r="ACC1551"/>
      <c r="ACD1551"/>
      <c r="ACE1551"/>
      <c r="ACF1551"/>
      <c r="ACG1551"/>
      <c r="ACH1551"/>
      <c r="ACI1551"/>
      <c r="ACJ1551"/>
      <c r="ACK1551"/>
      <c r="ACL1551"/>
      <c r="ACM1551"/>
      <c r="ACN1551"/>
      <c r="ACO1551"/>
      <c r="ACP1551"/>
      <c r="ACQ1551"/>
      <c r="ACR1551"/>
      <c r="ACS1551"/>
      <c r="ACT1551"/>
      <c r="ACU1551"/>
      <c r="ACV1551"/>
      <c r="ACW1551"/>
      <c r="ACX1551"/>
      <c r="ACY1551"/>
      <c r="ACZ1551"/>
      <c r="ADA1551"/>
      <c r="ADB1551"/>
      <c r="ADC1551"/>
      <c r="ADD1551"/>
      <c r="ADE1551"/>
      <c r="ADF1551"/>
      <c r="ADG1551"/>
      <c r="ADH1551"/>
      <c r="ADI1551"/>
      <c r="ADJ1551"/>
      <c r="ADK1551"/>
      <c r="ADL1551"/>
      <c r="ADM1551"/>
      <c r="ADN1551"/>
      <c r="ADO1551"/>
      <c r="ADP1551"/>
      <c r="ADQ1551"/>
      <c r="ADR1551"/>
      <c r="ADS1551"/>
      <c r="ADT1551"/>
      <c r="ADU1551"/>
      <c r="ADV1551"/>
      <c r="ADW1551"/>
      <c r="ADX1551"/>
      <c r="ADY1551"/>
      <c r="ADZ1551"/>
      <c r="AEA1551"/>
      <c r="AEB1551"/>
      <c r="AEC1551"/>
      <c r="AED1551"/>
      <c r="AEE1551"/>
      <c r="AEF1551"/>
      <c r="AEG1551"/>
      <c r="AEH1551"/>
    </row>
    <row r="1552" spans="1:814" s="109" customFormat="1" hidden="1" x14ac:dyDescent="0.25">
      <c r="B1552" s="110">
        <v>45614</v>
      </c>
      <c r="C1552" s="109" t="s">
        <v>63</v>
      </c>
      <c r="D1552" s="109" t="s">
        <v>0</v>
      </c>
      <c r="E1552" s="109" t="s">
        <v>66</v>
      </c>
      <c r="F1552" s="111" t="s">
        <v>78</v>
      </c>
      <c r="G1552" s="109" t="s">
        <v>79</v>
      </c>
      <c r="H1552" s="111" t="s">
        <v>80</v>
      </c>
      <c r="I1552" s="111" t="s">
        <v>621</v>
      </c>
      <c r="J1552" s="112">
        <v>68</v>
      </c>
      <c r="K1552" s="150">
        <v>51750</v>
      </c>
      <c r="L1552" s="114">
        <f t="shared" si="82"/>
        <v>3519000</v>
      </c>
      <c r="M1552" s="115" t="s">
        <v>529</v>
      </c>
      <c r="N1552" s="109" t="s">
        <v>614</v>
      </c>
      <c r="O1552" s="151"/>
      <c r="IQ1552" s="109" t="s">
        <v>506</v>
      </c>
    </row>
    <row r="1553" spans="1:814" s="69" customFormat="1" hidden="1" x14ac:dyDescent="0.25">
      <c r="B1553" s="68">
        <v>45614</v>
      </c>
      <c r="C1553" s="69" t="s">
        <v>63</v>
      </c>
      <c r="D1553" s="69" t="s">
        <v>0</v>
      </c>
      <c r="E1553" s="69" t="s">
        <v>66</v>
      </c>
      <c r="F1553" s="70" t="s">
        <v>86</v>
      </c>
      <c r="G1553" s="69" t="s">
        <v>87</v>
      </c>
      <c r="H1553" s="70" t="s">
        <v>50</v>
      </c>
      <c r="I1553" s="154" t="s">
        <v>623</v>
      </c>
      <c r="J1553" s="157">
        <v>200</v>
      </c>
      <c r="K1553" s="116">
        <v>51750</v>
      </c>
      <c r="L1553" s="73">
        <f t="shared" si="82"/>
        <v>10350000</v>
      </c>
      <c r="M1553" s="107" t="s">
        <v>529</v>
      </c>
      <c r="N1553" s="69" t="s">
        <v>614</v>
      </c>
      <c r="O1553" s="91"/>
      <c r="KU1553" s="69" t="s">
        <v>506</v>
      </c>
    </row>
    <row r="1554" spans="1:814" s="133" customFormat="1" hidden="1" x14ac:dyDescent="0.25">
      <c r="A1554" s="109"/>
      <c r="B1554" s="110">
        <v>45614</v>
      </c>
      <c r="C1554" s="109" t="s">
        <v>63</v>
      </c>
      <c r="D1554" s="109" t="s">
        <v>0</v>
      </c>
      <c r="E1554" s="109" t="s">
        <v>66</v>
      </c>
      <c r="F1554" s="111" t="s">
        <v>78</v>
      </c>
      <c r="G1554" s="109" t="s">
        <v>79</v>
      </c>
      <c r="H1554" s="111" t="s">
        <v>80</v>
      </c>
      <c r="I1554" s="111" t="s">
        <v>622</v>
      </c>
      <c r="J1554" s="112">
        <v>200</v>
      </c>
      <c r="K1554" s="150">
        <v>51750</v>
      </c>
      <c r="L1554" s="114">
        <f t="shared" si="82"/>
        <v>10350000</v>
      </c>
      <c r="M1554" s="115" t="s">
        <v>529</v>
      </c>
      <c r="N1554" s="109" t="s">
        <v>614</v>
      </c>
      <c r="O1554" s="151"/>
      <c r="P1554" s="109"/>
      <c r="Q1554" s="109"/>
      <c r="R1554" s="109"/>
      <c r="S1554" s="109"/>
      <c r="T1554" s="109"/>
      <c r="U1554" s="109"/>
      <c r="V1554" s="109"/>
      <c r="W1554" s="109"/>
      <c r="X1554" s="109"/>
      <c r="Y1554" s="109"/>
      <c r="Z1554" s="109"/>
      <c r="AA1554" s="109"/>
      <c r="AB1554" s="109"/>
      <c r="AC1554" s="109"/>
      <c r="AD1554" s="109"/>
      <c r="AE1554" s="109"/>
      <c r="AF1554" s="109"/>
      <c r="AG1554" s="109"/>
      <c r="AH1554" s="109"/>
      <c r="AI1554" s="109"/>
      <c r="AJ1554" s="109"/>
      <c r="AK1554" s="109"/>
      <c r="AL1554" s="109"/>
      <c r="AM1554" s="109"/>
      <c r="AN1554" s="109"/>
      <c r="AO1554" s="109"/>
      <c r="AP1554" s="109"/>
      <c r="AQ1554" s="109"/>
      <c r="AR1554" s="109"/>
      <c r="AS1554" s="109"/>
      <c r="AT1554" s="109"/>
      <c r="AU1554" s="109"/>
      <c r="AV1554" s="109"/>
      <c r="AW1554" s="109"/>
      <c r="AX1554" s="109"/>
      <c r="AY1554" s="109"/>
      <c r="AZ1554" s="109"/>
      <c r="BA1554" s="109"/>
      <c r="BB1554" s="109"/>
      <c r="BC1554" s="109"/>
      <c r="BD1554" s="109"/>
      <c r="BE1554" s="109"/>
      <c r="BF1554" s="109"/>
      <c r="BG1554" s="109"/>
      <c r="BH1554" s="109"/>
      <c r="BI1554" s="109"/>
      <c r="BJ1554" s="109"/>
      <c r="BK1554" s="109"/>
      <c r="BL1554" s="109"/>
      <c r="BM1554" s="109"/>
      <c r="BN1554" s="109"/>
      <c r="BO1554" s="109"/>
      <c r="BP1554" s="109"/>
      <c r="BQ1554" s="109"/>
      <c r="BR1554" s="109"/>
      <c r="BS1554" s="109"/>
      <c r="BT1554" s="109"/>
      <c r="BU1554" s="109"/>
      <c r="BV1554" s="109"/>
      <c r="BW1554" s="109"/>
      <c r="BX1554" s="109"/>
      <c r="BY1554" s="109"/>
      <c r="BZ1554" s="109"/>
      <c r="CA1554" s="109"/>
      <c r="CB1554" s="109"/>
      <c r="CC1554" s="109"/>
      <c r="CD1554" s="109"/>
      <c r="CE1554" s="109"/>
      <c r="CF1554" s="109"/>
      <c r="CG1554" s="109"/>
      <c r="CH1554" s="109"/>
      <c r="CI1554" s="109"/>
      <c r="CJ1554" s="109"/>
      <c r="CK1554" s="109"/>
      <c r="CL1554" s="109"/>
      <c r="CM1554" s="109"/>
      <c r="CN1554" s="109"/>
      <c r="CO1554" s="109"/>
      <c r="CP1554" s="109"/>
      <c r="CQ1554" s="109"/>
      <c r="CR1554" s="109"/>
      <c r="CS1554" s="109"/>
      <c r="CT1554" s="109"/>
      <c r="CU1554" s="109"/>
      <c r="CV1554" s="109"/>
      <c r="CW1554" s="109"/>
      <c r="CX1554" s="109"/>
      <c r="CY1554" s="109"/>
      <c r="CZ1554" s="109"/>
      <c r="DA1554" s="109"/>
      <c r="DB1554" s="109"/>
      <c r="DC1554" s="109"/>
      <c r="DD1554" s="109"/>
      <c r="DE1554" s="109"/>
      <c r="DF1554" s="109"/>
      <c r="DG1554" s="109"/>
      <c r="DH1554" s="109"/>
      <c r="DI1554" s="109"/>
      <c r="DJ1554" s="109"/>
      <c r="DK1554" s="109"/>
      <c r="DL1554" s="109"/>
      <c r="DM1554" s="109"/>
      <c r="DN1554" s="109"/>
      <c r="DO1554" s="109"/>
      <c r="DP1554" s="109"/>
      <c r="DQ1554" s="109"/>
      <c r="DR1554" s="109"/>
      <c r="DS1554" s="109"/>
      <c r="DT1554" s="109"/>
      <c r="DU1554" s="109"/>
      <c r="DV1554" s="109"/>
      <c r="DW1554" s="109"/>
      <c r="DX1554" s="109"/>
      <c r="DY1554" s="109"/>
      <c r="DZ1554" s="109"/>
      <c r="EA1554" s="109"/>
      <c r="EB1554" s="109"/>
      <c r="EC1554" s="109"/>
      <c r="ED1554" s="109"/>
      <c r="EE1554" s="109"/>
      <c r="EF1554" s="109"/>
      <c r="EG1554" s="109"/>
      <c r="EH1554" s="109"/>
      <c r="EI1554" s="109"/>
      <c r="EJ1554" s="109"/>
      <c r="EK1554" s="109"/>
      <c r="EL1554" s="109"/>
      <c r="EM1554" s="109"/>
      <c r="EN1554" s="109"/>
      <c r="EO1554" s="109"/>
      <c r="EP1554" s="109"/>
      <c r="EQ1554" s="109"/>
      <c r="ER1554" s="109"/>
      <c r="ES1554" s="109"/>
      <c r="ET1554" s="109"/>
      <c r="EU1554" s="109"/>
      <c r="EV1554" s="109"/>
      <c r="EW1554" s="109"/>
      <c r="EX1554" s="109"/>
      <c r="EY1554" s="109"/>
      <c r="EZ1554" s="109"/>
      <c r="FA1554" s="109"/>
      <c r="FB1554" s="109"/>
      <c r="FC1554" s="109"/>
      <c r="FD1554" s="109"/>
      <c r="FE1554" s="109"/>
      <c r="FF1554" s="109"/>
      <c r="FG1554" s="109"/>
      <c r="FH1554" s="109"/>
      <c r="FI1554" s="109"/>
      <c r="FJ1554" s="109"/>
      <c r="FK1554" s="109"/>
      <c r="FL1554" s="109"/>
      <c r="FM1554" s="109"/>
      <c r="FN1554" s="109"/>
      <c r="FO1554" s="109"/>
      <c r="FP1554" s="109"/>
      <c r="FQ1554" s="109"/>
      <c r="FR1554" s="109"/>
      <c r="FS1554" s="109"/>
      <c r="FT1554" s="109"/>
      <c r="FU1554" s="109"/>
      <c r="FV1554" s="109"/>
      <c r="FW1554" s="109"/>
      <c r="FX1554" s="109"/>
      <c r="FY1554" s="109"/>
      <c r="FZ1554" s="109"/>
      <c r="GA1554" s="109"/>
      <c r="GB1554" s="109"/>
      <c r="GC1554" s="109"/>
      <c r="GD1554" s="109"/>
      <c r="GE1554" s="109"/>
      <c r="GF1554" s="109"/>
      <c r="GG1554" s="109"/>
      <c r="GH1554" s="109"/>
      <c r="GI1554" s="109"/>
      <c r="GJ1554" s="109"/>
      <c r="GK1554" s="109"/>
      <c r="GL1554" s="109"/>
      <c r="GM1554" s="109"/>
      <c r="GN1554" s="109"/>
      <c r="GO1554" s="109"/>
      <c r="GP1554" s="109"/>
      <c r="GQ1554" s="109"/>
      <c r="GR1554" s="109"/>
      <c r="GS1554" s="109"/>
      <c r="GT1554" s="109"/>
      <c r="GU1554" s="109"/>
      <c r="GV1554" s="109"/>
      <c r="GW1554" s="109"/>
      <c r="GX1554" s="109"/>
      <c r="GY1554" s="109"/>
      <c r="GZ1554" s="109"/>
      <c r="HA1554" s="109"/>
      <c r="HB1554" s="109"/>
      <c r="HC1554" s="109"/>
      <c r="HD1554" s="109"/>
      <c r="HE1554" s="109"/>
      <c r="HF1554" s="109"/>
      <c r="HG1554" s="109"/>
      <c r="HH1554" s="109"/>
      <c r="HI1554" s="109"/>
      <c r="HJ1554" s="109"/>
      <c r="HK1554" s="109"/>
      <c r="HL1554" s="109"/>
      <c r="HM1554" s="109"/>
      <c r="HN1554" s="109"/>
      <c r="HO1554" s="109"/>
      <c r="HP1554" s="109"/>
      <c r="HQ1554" s="109"/>
      <c r="HR1554" s="109"/>
      <c r="HS1554" s="109"/>
      <c r="HT1554" s="109"/>
      <c r="HU1554" s="109"/>
      <c r="HV1554" s="109"/>
      <c r="HW1554" s="109"/>
      <c r="HX1554" s="109"/>
      <c r="HY1554" s="109"/>
      <c r="HZ1554" s="109"/>
      <c r="IA1554" s="109"/>
      <c r="IB1554" s="109"/>
      <c r="IC1554" s="109"/>
      <c r="ID1554" s="109"/>
      <c r="IE1554" s="109"/>
      <c r="IF1554" s="109"/>
      <c r="IG1554" s="109"/>
      <c r="IH1554" s="109"/>
      <c r="II1554" s="109"/>
      <c r="IJ1554" s="109"/>
      <c r="IK1554" s="109"/>
      <c r="IL1554" s="109"/>
      <c r="IM1554" s="109"/>
      <c r="IN1554" s="109"/>
      <c r="IO1554" s="109"/>
      <c r="IP1554" s="109"/>
      <c r="IQ1554" s="109" t="s">
        <v>506</v>
      </c>
      <c r="IR1554" s="109"/>
      <c r="IS1554" s="109"/>
      <c r="IT1554" s="109"/>
      <c r="IU1554" s="109"/>
      <c r="IV1554" s="109"/>
      <c r="IW1554" s="109"/>
      <c r="IX1554" s="109"/>
      <c r="IY1554" s="109"/>
      <c r="IZ1554" s="109"/>
      <c r="JA1554" s="109"/>
      <c r="JB1554" s="109"/>
      <c r="JC1554" s="109"/>
      <c r="JD1554" s="109"/>
      <c r="JE1554" s="109"/>
      <c r="JF1554" s="109"/>
      <c r="JG1554" s="109"/>
      <c r="JH1554" s="109"/>
      <c r="JI1554" s="109"/>
      <c r="JJ1554" s="109"/>
      <c r="JK1554" s="109"/>
      <c r="JL1554" s="109"/>
      <c r="JM1554" s="109"/>
      <c r="JN1554" s="109"/>
      <c r="JO1554" s="109"/>
      <c r="JP1554" s="109"/>
      <c r="JQ1554" s="109"/>
      <c r="JR1554" s="109"/>
      <c r="JS1554" s="109"/>
      <c r="JT1554" s="109"/>
      <c r="JU1554" s="109"/>
      <c r="JV1554" s="109"/>
      <c r="JW1554" s="109"/>
      <c r="JX1554" s="109"/>
      <c r="JY1554" s="109"/>
      <c r="JZ1554" s="109"/>
      <c r="KA1554" s="109"/>
      <c r="KB1554" s="109"/>
      <c r="KC1554" s="109"/>
      <c r="KD1554" s="109"/>
      <c r="KE1554" s="109"/>
      <c r="KF1554" s="109"/>
      <c r="KG1554" s="109"/>
      <c r="KH1554" s="109"/>
      <c r="KI1554" s="109"/>
      <c r="KJ1554" s="109"/>
      <c r="KK1554" s="109"/>
      <c r="KL1554" s="109"/>
      <c r="KM1554" s="109"/>
      <c r="KN1554" s="109"/>
      <c r="KO1554" s="109"/>
      <c r="KP1554" s="109"/>
      <c r="KQ1554" s="109"/>
      <c r="KR1554" s="109"/>
      <c r="KS1554" s="109"/>
      <c r="KT1554" s="109"/>
      <c r="KU1554" s="109"/>
      <c r="KV1554" s="109"/>
      <c r="KW1554" s="109"/>
      <c r="KX1554" s="109"/>
      <c r="KY1554" s="109"/>
      <c r="KZ1554" s="109"/>
      <c r="LA1554" s="109"/>
      <c r="LB1554" s="109"/>
      <c r="LC1554" s="109"/>
      <c r="LD1554" s="109"/>
      <c r="LE1554" s="109"/>
      <c r="LF1554" s="109"/>
      <c r="LG1554" s="109"/>
      <c r="LH1554" s="109"/>
      <c r="LI1554" s="109"/>
      <c r="LJ1554" s="109"/>
      <c r="LK1554" s="109"/>
      <c r="LL1554" s="109"/>
      <c r="LM1554" s="109"/>
      <c r="LN1554" s="109"/>
      <c r="LO1554" s="109"/>
      <c r="LP1554" s="109"/>
      <c r="LQ1554" s="109"/>
      <c r="LR1554" s="109"/>
      <c r="LS1554" s="109"/>
      <c r="LT1554" s="109"/>
      <c r="LU1554" s="109"/>
      <c r="LV1554" s="109"/>
      <c r="LW1554" s="109"/>
      <c r="LX1554" s="109"/>
      <c r="LY1554" s="109"/>
      <c r="LZ1554" s="109"/>
      <c r="MA1554" s="109"/>
      <c r="MB1554" s="109"/>
      <c r="MC1554" s="109"/>
      <c r="MD1554" s="109"/>
      <c r="ME1554" s="109"/>
      <c r="MF1554" s="109"/>
      <c r="MG1554" s="109"/>
      <c r="MH1554" s="109"/>
      <c r="MI1554" s="109"/>
      <c r="MJ1554" s="109"/>
      <c r="MK1554" s="109"/>
      <c r="ML1554" s="109"/>
      <c r="MM1554" s="109"/>
      <c r="MN1554" s="109"/>
      <c r="MO1554" s="109"/>
      <c r="MP1554" s="109"/>
      <c r="MQ1554" s="109"/>
      <c r="MR1554" s="109"/>
      <c r="MS1554" s="109"/>
      <c r="MT1554" s="109"/>
      <c r="MU1554" s="109"/>
      <c r="MV1554" s="109"/>
      <c r="MW1554" s="109"/>
      <c r="MX1554" s="109"/>
      <c r="MY1554" s="109"/>
      <c r="MZ1554" s="109"/>
      <c r="NA1554" s="109"/>
      <c r="NB1554" s="109"/>
      <c r="NC1554" s="109"/>
      <c r="ND1554" s="109"/>
      <c r="NE1554" s="109"/>
      <c r="NF1554" s="109"/>
      <c r="NG1554" s="109"/>
      <c r="NH1554" s="109"/>
      <c r="NI1554" s="109"/>
      <c r="NJ1554" s="109"/>
      <c r="NK1554" s="109"/>
      <c r="NL1554" s="109"/>
      <c r="NM1554" s="109"/>
      <c r="NN1554" s="109"/>
      <c r="NO1554" s="109"/>
      <c r="NP1554" s="109"/>
      <c r="NQ1554" s="109"/>
      <c r="NR1554" s="109"/>
      <c r="NS1554" s="109"/>
      <c r="NT1554" s="109"/>
      <c r="NU1554" s="109"/>
      <c r="NV1554" s="109"/>
      <c r="NW1554" s="109"/>
      <c r="NX1554" s="109"/>
      <c r="NY1554" s="109"/>
      <c r="NZ1554" s="109"/>
      <c r="OA1554" s="109"/>
      <c r="OB1554" s="109"/>
      <c r="OC1554" s="109"/>
      <c r="OD1554" s="109"/>
      <c r="OE1554" s="109"/>
      <c r="OF1554" s="109"/>
      <c r="OG1554" s="109"/>
      <c r="OH1554" s="109"/>
      <c r="OI1554" s="109"/>
      <c r="OJ1554" s="109"/>
      <c r="OK1554" s="109"/>
      <c r="OL1554" s="109"/>
      <c r="OM1554" s="109"/>
      <c r="ON1554" s="109"/>
      <c r="OO1554" s="109"/>
      <c r="OP1554" s="109"/>
      <c r="OQ1554" s="109"/>
      <c r="OR1554" s="109"/>
      <c r="OS1554" s="109"/>
      <c r="OT1554" s="109"/>
      <c r="OU1554" s="109"/>
      <c r="OV1554" s="109"/>
      <c r="OW1554" s="109"/>
      <c r="OX1554" s="109"/>
      <c r="OY1554" s="109"/>
      <c r="OZ1554" s="109"/>
      <c r="PA1554" s="109"/>
      <c r="PB1554" s="109"/>
      <c r="PC1554" s="109"/>
      <c r="PD1554" s="109"/>
      <c r="PE1554" s="109"/>
      <c r="PF1554" s="109"/>
      <c r="PG1554" s="109"/>
      <c r="PH1554" s="109"/>
      <c r="PI1554" s="109"/>
      <c r="PJ1554" s="109"/>
      <c r="PK1554" s="109"/>
      <c r="PL1554" s="109"/>
      <c r="PM1554" s="109"/>
      <c r="PN1554" s="109"/>
      <c r="PO1554" s="109"/>
      <c r="PP1554" s="109"/>
      <c r="PQ1554" s="109"/>
      <c r="PR1554" s="109"/>
      <c r="PS1554" s="109"/>
      <c r="PT1554" s="109"/>
      <c r="PU1554" s="109"/>
      <c r="PV1554" s="109"/>
      <c r="PW1554" s="109"/>
      <c r="PX1554" s="109"/>
      <c r="PY1554" s="109"/>
      <c r="PZ1554" s="109"/>
      <c r="QA1554" s="109"/>
      <c r="QB1554" s="109"/>
      <c r="QC1554" s="109"/>
      <c r="QD1554" s="109"/>
      <c r="QE1554" s="109"/>
      <c r="QF1554" s="109"/>
      <c r="QG1554" s="109"/>
      <c r="QH1554" s="109"/>
      <c r="QI1554" s="109"/>
      <c r="QJ1554" s="109"/>
      <c r="QK1554" s="109"/>
      <c r="QL1554" s="109"/>
      <c r="QM1554" s="109"/>
      <c r="QN1554" s="109"/>
      <c r="QO1554" s="109"/>
      <c r="QP1554" s="109"/>
      <c r="QQ1554" s="109"/>
      <c r="QR1554" s="109"/>
      <c r="QS1554" s="109"/>
      <c r="QT1554" s="109"/>
      <c r="QU1554" s="109"/>
      <c r="QV1554" s="109"/>
      <c r="QW1554" s="109"/>
      <c r="QX1554" s="109"/>
      <c r="QY1554" s="109"/>
      <c r="QZ1554" s="109"/>
      <c r="RA1554" s="109"/>
      <c r="RB1554" s="109"/>
      <c r="RC1554" s="109"/>
      <c r="RD1554" s="109"/>
      <c r="RE1554" s="109"/>
      <c r="RF1554" s="109"/>
      <c r="RG1554" s="109"/>
      <c r="RH1554" s="109"/>
      <c r="RI1554" s="109"/>
      <c r="RJ1554" s="109"/>
      <c r="RK1554" s="109"/>
      <c r="RL1554" s="109"/>
      <c r="RM1554" s="109"/>
      <c r="RN1554" s="109"/>
      <c r="RO1554" s="109"/>
      <c r="RP1554" s="109"/>
      <c r="RQ1554" s="109"/>
      <c r="RR1554" s="109"/>
      <c r="RS1554" s="109"/>
      <c r="RT1554" s="109"/>
      <c r="RU1554" s="109"/>
      <c r="RV1554" s="109"/>
      <c r="RW1554" s="109"/>
      <c r="RX1554" s="109"/>
      <c r="RY1554" s="109"/>
      <c r="RZ1554" s="109"/>
      <c r="SA1554" s="109"/>
      <c r="SB1554" s="109"/>
      <c r="SC1554" s="109"/>
      <c r="SD1554" s="109"/>
      <c r="SE1554" s="109"/>
      <c r="SF1554" s="109"/>
      <c r="SG1554" s="109"/>
      <c r="SH1554" s="109"/>
      <c r="SI1554" s="109"/>
      <c r="SJ1554" s="109"/>
      <c r="SK1554" s="109"/>
      <c r="SL1554" s="109"/>
      <c r="SM1554" s="109"/>
      <c r="SN1554" s="109"/>
      <c r="SO1554" s="109"/>
      <c r="SP1554" s="109"/>
      <c r="SQ1554" s="109"/>
      <c r="SR1554" s="109"/>
      <c r="SS1554" s="109"/>
      <c r="ST1554" s="109"/>
      <c r="SU1554" s="109"/>
      <c r="SV1554" s="109"/>
      <c r="SW1554" s="109"/>
      <c r="SX1554" s="109"/>
      <c r="SY1554" s="109"/>
      <c r="SZ1554" s="109"/>
      <c r="TA1554" s="109"/>
      <c r="TB1554" s="109"/>
      <c r="TC1554" s="109"/>
      <c r="TD1554" s="109"/>
      <c r="TE1554" s="109"/>
      <c r="TF1554" s="109"/>
      <c r="TG1554" s="109"/>
      <c r="TH1554" s="109"/>
      <c r="TI1554" s="109"/>
      <c r="TJ1554" s="109"/>
      <c r="TK1554" s="109"/>
      <c r="TL1554" s="109"/>
      <c r="TM1554" s="109"/>
      <c r="TN1554" s="109"/>
      <c r="TO1554" s="109"/>
      <c r="TP1554" s="109"/>
      <c r="TQ1554" s="109"/>
      <c r="TR1554" s="109"/>
      <c r="TS1554" s="109"/>
      <c r="TT1554" s="109"/>
      <c r="TU1554" s="109"/>
      <c r="TV1554" s="109"/>
      <c r="TW1554" s="109"/>
      <c r="TX1554" s="109"/>
      <c r="TY1554" s="109"/>
      <c r="TZ1554" s="109"/>
      <c r="UA1554" s="109"/>
      <c r="UB1554" s="109"/>
      <c r="UC1554" s="109"/>
      <c r="UD1554" s="109"/>
      <c r="UE1554" s="109"/>
      <c r="UF1554" s="109"/>
      <c r="UG1554" s="109"/>
      <c r="UH1554" s="109"/>
      <c r="UI1554" s="109"/>
      <c r="UJ1554" s="109"/>
      <c r="UK1554" s="109"/>
      <c r="UL1554" s="109"/>
      <c r="UM1554" s="109"/>
      <c r="UN1554" s="109"/>
      <c r="UO1554" s="109"/>
      <c r="UP1554" s="109"/>
      <c r="UQ1554" s="109"/>
      <c r="UR1554" s="109"/>
      <c r="US1554" s="109"/>
      <c r="UT1554" s="109"/>
      <c r="UU1554" s="109"/>
      <c r="UV1554" s="109"/>
      <c r="UW1554" s="109"/>
      <c r="UX1554" s="109"/>
      <c r="UY1554" s="109"/>
      <c r="UZ1554" s="109"/>
      <c r="VA1554" s="109"/>
      <c r="VB1554" s="109"/>
      <c r="VC1554" s="109"/>
      <c r="VD1554" s="109"/>
      <c r="VE1554" s="109"/>
      <c r="VF1554" s="109"/>
      <c r="VG1554" s="109"/>
      <c r="VH1554" s="109"/>
      <c r="VI1554" s="109"/>
      <c r="VJ1554" s="109"/>
      <c r="VK1554" s="109"/>
      <c r="VL1554" s="109"/>
      <c r="VM1554" s="109"/>
      <c r="VN1554" s="109"/>
      <c r="VO1554" s="109"/>
      <c r="VP1554" s="109"/>
      <c r="VQ1554" s="109"/>
      <c r="VR1554" s="109"/>
      <c r="VS1554" s="109"/>
      <c r="VT1554" s="109"/>
      <c r="VU1554" s="109"/>
      <c r="VV1554" s="109"/>
      <c r="VW1554" s="109"/>
      <c r="VX1554" s="109"/>
      <c r="VY1554" s="109"/>
      <c r="VZ1554" s="109"/>
      <c r="WA1554" s="109"/>
      <c r="WB1554" s="109"/>
      <c r="WC1554" s="109"/>
      <c r="WD1554" s="109"/>
      <c r="WE1554" s="109"/>
      <c r="WF1554" s="109"/>
      <c r="WG1554" s="109"/>
      <c r="WH1554" s="109"/>
      <c r="WI1554" s="109"/>
      <c r="WJ1554" s="109"/>
      <c r="WK1554" s="109"/>
      <c r="WL1554" s="109"/>
      <c r="WM1554" s="109"/>
      <c r="WN1554" s="109"/>
      <c r="WO1554" s="109"/>
      <c r="WP1554" s="109"/>
      <c r="WQ1554" s="109"/>
      <c r="WR1554" s="109"/>
      <c r="WS1554" s="109"/>
      <c r="WT1554" s="109"/>
      <c r="WU1554" s="109"/>
      <c r="WV1554" s="109"/>
      <c r="WW1554" s="109"/>
      <c r="WX1554" s="109"/>
      <c r="WY1554" s="109"/>
      <c r="WZ1554" s="109"/>
      <c r="XA1554" s="109"/>
      <c r="XB1554" s="109"/>
      <c r="XC1554" s="109"/>
      <c r="XD1554" s="109"/>
      <c r="XE1554" s="109"/>
      <c r="XF1554" s="109"/>
      <c r="XG1554" s="109"/>
      <c r="XH1554" s="109"/>
      <c r="XI1554" s="109"/>
      <c r="XJ1554" s="109"/>
      <c r="XK1554" s="109"/>
      <c r="XL1554" s="109"/>
      <c r="XM1554" s="109"/>
      <c r="XN1554" s="109"/>
      <c r="XO1554" s="109"/>
      <c r="XP1554" s="109"/>
      <c r="XQ1554" s="109"/>
      <c r="XR1554" s="109"/>
      <c r="XS1554" s="109"/>
      <c r="XT1554" s="109"/>
      <c r="XU1554" s="109"/>
      <c r="XV1554" s="109"/>
      <c r="XW1554" s="109"/>
      <c r="XX1554" s="109"/>
      <c r="XY1554" s="109"/>
      <c r="XZ1554" s="109"/>
      <c r="YA1554" s="109"/>
      <c r="YB1554" s="109"/>
      <c r="YC1554" s="109"/>
      <c r="YD1554" s="109"/>
      <c r="YE1554" s="109"/>
      <c r="YF1554" s="109"/>
      <c r="YG1554" s="109"/>
      <c r="YH1554" s="109"/>
      <c r="YI1554" s="109"/>
      <c r="YJ1554" s="109"/>
      <c r="YK1554" s="109"/>
      <c r="YL1554" s="109"/>
      <c r="YM1554" s="109"/>
      <c r="YN1554" s="109"/>
      <c r="YO1554" s="109"/>
      <c r="YP1554" s="109"/>
      <c r="YQ1554" s="109"/>
      <c r="YR1554" s="109"/>
      <c r="YS1554" s="109"/>
      <c r="YT1554" s="109"/>
      <c r="YU1554" s="109"/>
      <c r="YV1554" s="109"/>
      <c r="YW1554" s="109"/>
      <c r="YX1554" s="109"/>
      <c r="YY1554" s="109"/>
      <c r="YZ1554" s="109"/>
      <c r="ZA1554" s="109"/>
      <c r="ZB1554" s="109"/>
      <c r="ZC1554" s="109"/>
      <c r="ZD1554" s="109"/>
      <c r="ZE1554" s="109"/>
      <c r="ZF1554" s="109"/>
      <c r="ZG1554" s="109"/>
      <c r="ZH1554" s="109"/>
      <c r="ZI1554" s="109"/>
      <c r="ZJ1554" s="109"/>
      <c r="ZK1554" s="109"/>
      <c r="ZL1554" s="109"/>
      <c r="ZM1554" s="109"/>
      <c r="ZN1554" s="109"/>
      <c r="ZO1554" s="109"/>
      <c r="ZP1554" s="109"/>
      <c r="ZQ1554" s="109"/>
      <c r="ZR1554" s="109"/>
      <c r="ZS1554" s="109"/>
      <c r="ZT1554" s="109"/>
      <c r="ZU1554" s="109"/>
      <c r="ZV1554" s="109"/>
      <c r="ZW1554" s="109"/>
      <c r="ZX1554" s="109"/>
      <c r="ZY1554" s="109"/>
      <c r="ZZ1554" s="109"/>
      <c r="AAA1554" s="109"/>
      <c r="AAB1554" s="109"/>
      <c r="AAC1554" s="109"/>
      <c r="AAD1554" s="109"/>
      <c r="AAE1554" s="109"/>
      <c r="AAF1554" s="109"/>
      <c r="AAG1554" s="109"/>
      <c r="AAH1554" s="109"/>
      <c r="AAI1554" s="109"/>
      <c r="AAJ1554" s="109"/>
      <c r="AAK1554" s="109"/>
      <c r="AAL1554" s="109"/>
      <c r="AAM1554" s="109"/>
      <c r="AAN1554" s="109"/>
      <c r="AAO1554" s="109"/>
      <c r="AAP1554" s="109"/>
      <c r="AAQ1554" s="109"/>
      <c r="AAR1554" s="109"/>
      <c r="AAS1554" s="109"/>
      <c r="AAT1554" s="109"/>
      <c r="AAU1554" s="109"/>
      <c r="AAV1554" s="109"/>
      <c r="AAW1554" s="109"/>
      <c r="AAX1554" s="109"/>
      <c r="AAY1554" s="109"/>
      <c r="AAZ1554" s="109"/>
      <c r="ABA1554" s="109"/>
      <c r="ABB1554" s="109"/>
      <c r="ABC1554" s="109"/>
      <c r="ABD1554" s="109"/>
      <c r="ABE1554" s="109"/>
      <c r="ABF1554" s="109"/>
      <c r="ABG1554" s="109"/>
      <c r="ABH1554" s="109"/>
      <c r="ABI1554" s="109"/>
      <c r="ABJ1554" s="109"/>
      <c r="ABK1554" s="109"/>
      <c r="ABL1554" s="109"/>
      <c r="ABM1554" s="109"/>
      <c r="ABN1554" s="109"/>
      <c r="ABO1554" s="109"/>
      <c r="ABP1554" s="109"/>
      <c r="ABQ1554" s="109"/>
      <c r="ABR1554" s="109"/>
      <c r="ABS1554" s="109"/>
      <c r="ABT1554" s="109"/>
      <c r="ABU1554" s="109"/>
      <c r="ABV1554" s="109"/>
      <c r="ABW1554" s="109"/>
      <c r="ABX1554" s="109"/>
      <c r="ABY1554" s="109"/>
      <c r="ABZ1554" s="109"/>
      <c r="ACA1554" s="109"/>
      <c r="ACB1554" s="109"/>
      <c r="ACC1554" s="109"/>
      <c r="ACD1554" s="109"/>
      <c r="ACE1554" s="109"/>
      <c r="ACF1554" s="109"/>
      <c r="ACG1554" s="109"/>
      <c r="ACH1554" s="109"/>
      <c r="ACI1554" s="109"/>
      <c r="ACJ1554" s="109"/>
      <c r="ACK1554" s="109"/>
      <c r="ACL1554" s="109"/>
      <c r="ACM1554" s="109"/>
      <c r="ACN1554" s="109"/>
      <c r="ACO1554" s="109"/>
      <c r="ACP1554" s="109"/>
      <c r="ACQ1554" s="109"/>
      <c r="ACR1554" s="109"/>
      <c r="ACS1554" s="109"/>
      <c r="ACT1554" s="109"/>
      <c r="ACU1554" s="109"/>
      <c r="ACV1554" s="109"/>
      <c r="ACW1554" s="109"/>
      <c r="ACX1554" s="109"/>
      <c r="ACY1554" s="109"/>
      <c r="ACZ1554" s="109"/>
      <c r="ADA1554" s="109"/>
      <c r="ADB1554" s="109"/>
      <c r="ADC1554" s="109"/>
      <c r="ADD1554" s="109"/>
      <c r="ADE1554" s="109"/>
      <c r="ADF1554" s="109"/>
      <c r="ADG1554" s="109"/>
      <c r="ADH1554" s="109"/>
      <c r="ADI1554" s="109"/>
      <c r="ADJ1554" s="109"/>
      <c r="ADK1554" s="109"/>
      <c r="ADL1554" s="109"/>
      <c r="ADM1554" s="109"/>
      <c r="ADN1554" s="109"/>
      <c r="ADO1554" s="109"/>
      <c r="ADP1554" s="109"/>
      <c r="ADQ1554" s="109"/>
      <c r="ADR1554" s="109"/>
      <c r="ADS1554" s="109"/>
      <c r="ADT1554" s="109"/>
      <c r="ADU1554" s="109"/>
      <c r="ADV1554" s="109"/>
      <c r="ADW1554" s="109"/>
      <c r="ADX1554" s="109"/>
      <c r="ADY1554" s="109"/>
      <c r="ADZ1554" s="109"/>
      <c r="AEA1554" s="109"/>
      <c r="AEB1554" s="109"/>
      <c r="AEC1554" s="109"/>
      <c r="AED1554" s="109"/>
      <c r="AEE1554" s="109"/>
      <c r="AEF1554" s="109"/>
      <c r="AEG1554" s="109"/>
      <c r="AEH1554" s="109"/>
    </row>
    <row r="1555" spans="1:814" hidden="1" x14ac:dyDescent="0.25">
      <c r="B1555" s="5">
        <v>45615</v>
      </c>
      <c r="C1555" t="s">
        <v>103</v>
      </c>
      <c r="D1555" t="s">
        <v>0</v>
      </c>
      <c r="E1555" t="s">
        <v>66</v>
      </c>
      <c r="F1555" s="4" t="s">
        <v>71</v>
      </c>
      <c r="G1555" t="s">
        <v>72</v>
      </c>
      <c r="H1555" s="4" t="s">
        <v>27</v>
      </c>
      <c r="I1555" s="4" t="s">
        <v>569</v>
      </c>
      <c r="J1555" s="8">
        <v>-10</v>
      </c>
      <c r="K1555" s="79">
        <v>51750</v>
      </c>
      <c r="L1555" s="35">
        <f t="shared" si="82"/>
        <v>-517500</v>
      </c>
      <c r="M1555" s="104" t="s">
        <v>529</v>
      </c>
      <c r="O1555" s="54">
        <v>20240319</v>
      </c>
      <c r="P1555" t="s">
        <v>480</v>
      </c>
    </row>
    <row r="1556" spans="1:814" hidden="1" x14ac:dyDescent="0.25">
      <c r="B1556" s="5">
        <v>45615</v>
      </c>
      <c r="C1556" t="s">
        <v>103</v>
      </c>
      <c r="D1556" t="s">
        <v>0</v>
      </c>
      <c r="E1556" t="s">
        <v>66</v>
      </c>
      <c r="F1556" s="4" t="s">
        <v>71</v>
      </c>
      <c r="G1556" t="s">
        <v>72</v>
      </c>
      <c r="H1556" s="4" t="s">
        <v>27</v>
      </c>
      <c r="I1556" s="4" t="s">
        <v>567</v>
      </c>
      <c r="J1556" s="8">
        <v>-5</v>
      </c>
      <c r="K1556" s="79">
        <v>51750</v>
      </c>
      <c r="L1556" s="35">
        <f t="shared" si="82"/>
        <v>-258750</v>
      </c>
      <c r="M1556" s="104" t="s">
        <v>529</v>
      </c>
      <c r="O1556" s="54">
        <v>20240319</v>
      </c>
      <c r="P1556" t="s">
        <v>480</v>
      </c>
    </row>
    <row r="1557" spans="1:814" hidden="1" x14ac:dyDescent="0.25">
      <c r="B1557" s="5">
        <v>45615</v>
      </c>
      <c r="C1557" t="s">
        <v>103</v>
      </c>
      <c r="D1557" t="s">
        <v>0</v>
      </c>
      <c r="E1557" t="s">
        <v>66</v>
      </c>
      <c r="F1557" s="4" t="s">
        <v>75</v>
      </c>
      <c r="G1557" t="s">
        <v>76</v>
      </c>
      <c r="H1557" s="4" t="s">
        <v>37</v>
      </c>
      <c r="I1557" s="4" t="s">
        <v>513</v>
      </c>
      <c r="J1557" s="8">
        <v>-15</v>
      </c>
      <c r="K1557" s="79">
        <v>51750</v>
      </c>
      <c r="L1557" s="35">
        <f t="shared" si="82"/>
        <v>-776250</v>
      </c>
      <c r="M1557" s="104" t="s">
        <v>529</v>
      </c>
      <c r="O1557" s="54">
        <v>20240319</v>
      </c>
      <c r="P1557" t="s">
        <v>480</v>
      </c>
      <c r="IR1557" t="s">
        <v>506</v>
      </c>
    </row>
    <row r="1558" spans="1:814" hidden="1" x14ac:dyDescent="0.25">
      <c r="B1558" s="5">
        <v>45615</v>
      </c>
      <c r="C1558" t="s">
        <v>103</v>
      </c>
      <c r="D1558" t="s">
        <v>0</v>
      </c>
      <c r="E1558" t="s">
        <v>66</v>
      </c>
      <c r="F1558" s="4" t="s">
        <v>139</v>
      </c>
      <c r="G1558" t="s">
        <v>140</v>
      </c>
      <c r="H1558" s="4" t="s">
        <v>141</v>
      </c>
      <c r="I1558" s="4" t="s">
        <v>590</v>
      </c>
      <c r="J1558" s="8">
        <v>-50</v>
      </c>
      <c r="K1558" s="79">
        <v>51750</v>
      </c>
      <c r="L1558" s="35">
        <f t="shared" si="82"/>
        <v>-2587500</v>
      </c>
      <c r="M1558" s="104" t="s">
        <v>529</v>
      </c>
      <c r="O1558" s="54">
        <v>20240319</v>
      </c>
      <c r="P1558" t="s">
        <v>480</v>
      </c>
      <c r="LV1558" t="s">
        <v>506</v>
      </c>
    </row>
    <row r="1559" spans="1:814" hidden="1" x14ac:dyDescent="0.25">
      <c r="B1559" s="5">
        <v>45615</v>
      </c>
      <c r="C1559" t="s">
        <v>103</v>
      </c>
      <c r="D1559" t="s">
        <v>0</v>
      </c>
      <c r="E1559" t="s">
        <v>66</v>
      </c>
      <c r="F1559" s="4" t="s">
        <v>67</v>
      </c>
      <c r="G1559" t="s">
        <v>216</v>
      </c>
      <c r="H1559" s="4" t="s">
        <v>69</v>
      </c>
      <c r="I1559" s="4" t="s">
        <v>342</v>
      </c>
      <c r="J1559" s="8">
        <v>-10</v>
      </c>
      <c r="K1559" s="79">
        <v>51750</v>
      </c>
      <c r="L1559" s="35">
        <f t="shared" si="82"/>
        <v>-517500</v>
      </c>
      <c r="M1559" s="104" t="s">
        <v>529</v>
      </c>
      <c r="O1559" s="54">
        <v>20240319</v>
      </c>
      <c r="P1559" t="s">
        <v>480</v>
      </c>
    </row>
    <row r="1560" spans="1:814" x14ac:dyDescent="0.25">
      <c r="B1560" s="5">
        <v>45615</v>
      </c>
      <c r="C1560" t="s">
        <v>103</v>
      </c>
      <c r="D1560" t="s">
        <v>0</v>
      </c>
      <c r="E1560" t="s">
        <v>66</v>
      </c>
      <c r="F1560" s="4" t="s">
        <v>82</v>
      </c>
      <c r="G1560" t="s">
        <v>83</v>
      </c>
      <c r="H1560" s="4" t="s">
        <v>84</v>
      </c>
      <c r="I1560" s="4" t="s">
        <v>299</v>
      </c>
      <c r="J1560" s="8">
        <v>-11</v>
      </c>
      <c r="K1560" s="79">
        <v>51750</v>
      </c>
      <c r="L1560" s="35">
        <f t="shared" si="82"/>
        <v>-569250</v>
      </c>
      <c r="M1560" s="104" t="s">
        <v>529</v>
      </c>
      <c r="O1560" s="54">
        <v>20240319</v>
      </c>
      <c r="P1560" t="s">
        <v>480</v>
      </c>
    </row>
    <row r="1561" spans="1:814" s="133" customFormat="1" hidden="1" x14ac:dyDescent="0.25">
      <c r="B1561" s="134">
        <v>45615</v>
      </c>
      <c r="C1561" s="133" t="s">
        <v>103</v>
      </c>
      <c r="D1561" s="133" t="s">
        <v>0</v>
      </c>
      <c r="E1561" s="133" t="s">
        <v>66</v>
      </c>
      <c r="F1561" s="135" t="s">
        <v>78</v>
      </c>
      <c r="G1561" s="133" t="s">
        <v>79</v>
      </c>
      <c r="H1561" s="135" t="s">
        <v>80</v>
      </c>
      <c r="I1561" s="135" t="s">
        <v>621</v>
      </c>
      <c r="J1561" s="136">
        <v>-43</v>
      </c>
      <c r="K1561" s="137">
        <v>51750</v>
      </c>
      <c r="L1561" s="138">
        <f t="shared" si="82"/>
        <v>-2225250</v>
      </c>
      <c r="M1561" s="139" t="s">
        <v>529</v>
      </c>
      <c r="O1561" s="140">
        <v>20240319</v>
      </c>
      <c r="P1561" s="133" t="s">
        <v>480</v>
      </c>
      <c r="IQ1561" s="133" t="s">
        <v>506</v>
      </c>
    </row>
    <row r="1562" spans="1:814" s="133" customFormat="1" hidden="1" x14ac:dyDescent="0.25">
      <c r="B1562" s="134">
        <v>45616</v>
      </c>
      <c r="C1562" s="133" t="s">
        <v>120</v>
      </c>
      <c r="D1562" s="133" t="s">
        <v>0</v>
      </c>
      <c r="E1562" s="133" t="s">
        <v>66</v>
      </c>
      <c r="F1562" s="135" t="s">
        <v>78</v>
      </c>
      <c r="G1562" s="133" t="s">
        <v>79</v>
      </c>
      <c r="H1562" s="135" t="s">
        <v>80</v>
      </c>
      <c r="I1562" s="135" t="s">
        <v>621</v>
      </c>
      <c r="J1562" s="136">
        <v>-5</v>
      </c>
      <c r="K1562" s="137">
        <v>51750</v>
      </c>
      <c r="L1562" s="138">
        <f t="shared" si="82"/>
        <v>-258750</v>
      </c>
      <c r="M1562" s="139" t="s">
        <v>529</v>
      </c>
      <c r="O1562" s="140"/>
      <c r="Q1562" s="133" t="s">
        <v>626</v>
      </c>
      <c r="IQ1562" s="133" t="s">
        <v>506</v>
      </c>
    </row>
    <row r="1563" spans="1:814" s="55" customFormat="1" hidden="1" x14ac:dyDescent="0.25">
      <c r="A1563" s="133"/>
      <c r="B1563" s="134">
        <v>45616</v>
      </c>
      <c r="C1563" s="133" t="s">
        <v>120</v>
      </c>
      <c r="D1563" s="133" t="s">
        <v>0</v>
      </c>
      <c r="E1563" s="133" t="s">
        <v>66</v>
      </c>
      <c r="F1563" s="135" t="s">
        <v>78</v>
      </c>
      <c r="G1563" s="133" t="s">
        <v>79</v>
      </c>
      <c r="H1563" s="135" t="s">
        <v>80</v>
      </c>
      <c r="I1563" s="4" t="s">
        <v>510</v>
      </c>
      <c r="J1563" s="136">
        <v>-5</v>
      </c>
      <c r="K1563" s="137">
        <v>51750</v>
      </c>
      <c r="L1563" s="138">
        <v>-258750</v>
      </c>
      <c r="M1563" s="139" t="s">
        <v>529</v>
      </c>
      <c r="N1563" s="133"/>
      <c r="O1563" s="140"/>
      <c r="P1563" s="133"/>
      <c r="Q1563" s="133" t="s">
        <v>626</v>
      </c>
      <c r="R1563" s="133"/>
      <c r="S1563" s="133"/>
      <c r="T1563" s="133"/>
      <c r="U1563" s="133"/>
      <c r="V1563" s="133"/>
      <c r="W1563" s="133"/>
      <c r="X1563" s="133"/>
      <c r="Y1563" s="133"/>
      <c r="Z1563" s="133"/>
      <c r="AA1563" s="133"/>
      <c r="AB1563" s="133"/>
      <c r="AC1563" s="133"/>
      <c r="AD1563" s="133"/>
      <c r="AE1563" s="133"/>
      <c r="AF1563" s="133"/>
      <c r="AG1563" s="133"/>
      <c r="AH1563" s="133"/>
      <c r="AI1563" s="133"/>
      <c r="AJ1563" s="133"/>
      <c r="AK1563" s="133"/>
      <c r="AL1563" s="133"/>
      <c r="AM1563" s="133"/>
      <c r="AN1563" s="133"/>
      <c r="AO1563" s="133"/>
      <c r="AP1563" s="133"/>
      <c r="AQ1563" s="133"/>
      <c r="AR1563" s="133"/>
      <c r="AS1563" s="133"/>
      <c r="AT1563" s="133"/>
      <c r="AU1563" s="133"/>
      <c r="AV1563" s="133"/>
      <c r="AW1563" s="133"/>
      <c r="AX1563" s="133"/>
      <c r="AY1563" s="133"/>
      <c r="AZ1563" s="133"/>
      <c r="BA1563" s="133"/>
      <c r="BB1563" s="133"/>
      <c r="BC1563" s="133"/>
      <c r="BD1563" s="133"/>
      <c r="BE1563" s="133"/>
      <c r="BF1563" s="133"/>
      <c r="BG1563" s="133"/>
      <c r="BH1563" s="133"/>
      <c r="BI1563" s="133"/>
      <c r="BJ1563" s="133"/>
      <c r="BK1563" s="133"/>
      <c r="BL1563" s="133"/>
      <c r="BM1563" s="133"/>
      <c r="BN1563" s="133"/>
      <c r="BO1563" s="133"/>
      <c r="BP1563" s="133"/>
      <c r="BQ1563" s="133"/>
      <c r="BR1563" s="133"/>
      <c r="BS1563" s="133"/>
      <c r="BT1563" s="133"/>
      <c r="BU1563" s="133"/>
      <c r="BV1563" s="133"/>
      <c r="BW1563" s="133"/>
      <c r="BX1563" s="133"/>
      <c r="BY1563" s="133"/>
      <c r="BZ1563" s="133"/>
      <c r="CA1563" s="133"/>
      <c r="CB1563" s="133"/>
      <c r="CC1563" s="133"/>
      <c r="CD1563" s="133"/>
      <c r="CE1563" s="133"/>
      <c r="CF1563" s="133"/>
      <c r="CG1563" s="133"/>
      <c r="CH1563" s="133"/>
      <c r="CI1563" s="133"/>
      <c r="CJ1563" s="133"/>
      <c r="CK1563" s="133"/>
      <c r="CL1563" s="133"/>
      <c r="CM1563" s="133"/>
      <c r="CN1563" s="133"/>
      <c r="CO1563" s="133"/>
      <c r="CP1563" s="133"/>
      <c r="CQ1563" s="133"/>
      <c r="CR1563" s="133"/>
      <c r="CS1563" s="133"/>
      <c r="CT1563" s="133"/>
      <c r="CU1563" s="133"/>
      <c r="CV1563" s="133"/>
      <c r="CW1563" s="133"/>
      <c r="CX1563" s="133"/>
      <c r="CY1563" s="133"/>
      <c r="CZ1563" s="133"/>
      <c r="DA1563" s="133"/>
      <c r="DB1563" s="133"/>
      <c r="DC1563" s="133"/>
      <c r="DD1563" s="133"/>
      <c r="DE1563" s="133"/>
      <c r="DF1563" s="133"/>
      <c r="DG1563" s="133"/>
      <c r="DH1563" s="133"/>
      <c r="DI1563" s="133"/>
      <c r="DJ1563" s="133"/>
      <c r="DK1563" s="133"/>
      <c r="DL1563" s="133"/>
      <c r="DM1563" s="133"/>
      <c r="DN1563" s="133"/>
      <c r="DO1563" s="133"/>
      <c r="DP1563" s="133"/>
      <c r="DQ1563" s="133"/>
      <c r="DR1563" s="133"/>
      <c r="DS1563" s="133"/>
      <c r="DT1563" s="133"/>
      <c r="DU1563" s="133"/>
      <c r="DV1563" s="133"/>
      <c r="DW1563" s="133"/>
      <c r="DX1563" s="133"/>
      <c r="DY1563" s="133"/>
      <c r="DZ1563" s="133"/>
      <c r="EA1563" s="133"/>
      <c r="EB1563" s="133"/>
      <c r="EC1563" s="133"/>
      <c r="ED1563" s="133"/>
      <c r="EE1563" s="133"/>
      <c r="EF1563" s="133"/>
      <c r="EG1563" s="133"/>
      <c r="EH1563" s="133"/>
      <c r="EI1563" s="133"/>
      <c r="EJ1563" s="133"/>
      <c r="EK1563" s="133"/>
      <c r="EL1563" s="133"/>
      <c r="EM1563" s="133"/>
      <c r="EN1563" s="133"/>
      <c r="EO1563" s="133"/>
      <c r="EP1563" s="133"/>
      <c r="EQ1563" s="133"/>
      <c r="ER1563" s="133"/>
      <c r="ES1563" s="133"/>
      <c r="ET1563" s="133"/>
      <c r="EU1563" s="133"/>
      <c r="EV1563" s="133"/>
      <c r="EW1563" s="133"/>
      <c r="EX1563" s="133"/>
      <c r="EY1563" s="133"/>
      <c r="EZ1563" s="133"/>
      <c r="FA1563" s="133"/>
      <c r="FB1563" s="133"/>
      <c r="FC1563" s="133"/>
      <c r="FD1563" s="133"/>
      <c r="FE1563" s="133"/>
      <c r="FF1563" s="133"/>
      <c r="FG1563" s="133"/>
      <c r="FH1563" s="133"/>
      <c r="FI1563" s="133"/>
      <c r="FJ1563" s="133"/>
      <c r="FK1563" s="133"/>
      <c r="FL1563" s="133"/>
      <c r="FM1563" s="133"/>
      <c r="FN1563" s="133"/>
      <c r="FO1563" s="133"/>
      <c r="FP1563" s="133"/>
      <c r="FQ1563" s="133"/>
      <c r="FR1563" s="133"/>
      <c r="FS1563" s="133"/>
      <c r="FT1563" s="133"/>
      <c r="FU1563" s="133"/>
      <c r="FV1563" s="133"/>
      <c r="FW1563" s="133"/>
      <c r="FX1563" s="133"/>
      <c r="FY1563" s="133"/>
      <c r="FZ1563" s="133"/>
      <c r="GA1563" s="133"/>
      <c r="GB1563" s="133"/>
      <c r="GC1563" s="133"/>
      <c r="GD1563" s="133"/>
      <c r="GE1563" s="133"/>
      <c r="GF1563" s="133"/>
      <c r="GG1563" s="133"/>
      <c r="GH1563" s="133"/>
      <c r="GI1563" s="133"/>
      <c r="GJ1563" s="133"/>
      <c r="GK1563" s="133"/>
      <c r="GL1563" s="133"/>
      <c r="GM1563" s="133"/>
      <c r="GN1563" s="133"/>
      <c r="GO1563" s="133"/>
      <c r="GP1563" s="133"/>
      <c r="GQ1563" s="133"/>
      <c r="GR1563" s="133"/>
      <c r="GS1563" s="133"/>
      <c r="GT1563" s="133"/>
      <c r="GU1563" s="133"/>
      <c r="GV1563" s="133"/>
      <c r="GW1563" s="133"/>
      <c r="GX1563" s="133"/>
      <c r="GY1563" s="133"/>
      <c r="GZ1563" s="133"/>
      <c r="HA1563" s="133"/>
      <c r="HB1563" s="133"/>
      <c r="HC1563" s="133"/>
      <c r="HD1563" s="133"/>
      <c r="HE1563" s="133"/>
      <c r="HF1563" s="133"/>
      <c r="HG1563" s="133"/>
      <c r="HH1563" s="133"/>
      <c r="HI1563" s="133"/>
      <c r="HJ1563" s="133"/>
      <c r="HK1563" s="133"/>
      <c r="HL1563" s="133"/>
      <c r="HM1563" s="133"/>
      <c r="HN1563" s="133"/>
      <c r="HO1563" s="133"/>
      <c r="HP1563" s="133"/>
      <c r="HQ1563" s="133"/>
      <c r="HR1563" s="133"/>
      <c r="HS1563" s="133"/>
      <c r="HT1563" s="133"/>
      <c r="HU1563" s="133"/>
      <c r="HV1563" s="133"/>
      <c r="HW1563" s="133"/>
      <c r="HX1563" s="133"/>
      <c r="HY1563" s="133"/>
      <c r="HZ1563" s="133"/>
      <c r="IA1563" s="133"/>
      <c r="IB1563" s="133"/>
      <c r="IC1563" s="133"/>
      <c r="ID1563" s="133"/>
      <c r="IE1563" s="133"/>
      <c r="IF1563" s="133"/>
      <c r="IG1563" s="133"/>
      <c r="IH1563" s="133"/>
      <c r="II1563" s="133"/>
      <c r="IJ1563" s="133"/>
      <c r="IK1563" s="133"/>
      <c r="IL1563" s="133"/>
      <c r="IM1563" s="133"/>
      <c r="IN1563" s="133"/>
      <c r="IO1563" s="133"/>
      <c r="IP1563" s="133"/>
      <c r="IQ1563" s="133" t="s">
        <v>506</v>
      </c>
      <c r="IR1563" s="133"/>
      <c r="IS1563" s="133"/>
      <c r="IT1563" s="133"/>
      <c r="IU1563" s="133"/>
      <c r="IV1563" s="133"/>
      <c r="IW1563" s="133"/>
      <c r="IX1563" s="133"/>
      <c r="IY1563" s="133"/>
      <c r="IZ1563" s="133"/>
      <c r="JA1563" s="133"/>
      <c r="JB1563" s="133"/>
      <c r="JC1563" s="133"/>
      <c r="JD1563" s="133"/>
      <c r="JE1563" s="133"/>
      <c r="JF1563" s="133"/>
      <c r="JG1563" s="133"/>
      <c r="JH1563" s="133"/>
      <c r="JI1563" s="133"/>
      <c r="JJ1563" s="133"/>
      <c r="JK1563" s="133"/>
      <c r="JL1563" s="133"/>
      <c r="JM1563" s="133"/>
      <c r="JN1563" s="133"/>
      <c r="JO1563" s="133"/>
      <c r="JP1563" s="133"/>
      <c r="JQ1563" s="133"/>
      <c r="JR1563" s="133"/>
      <c r="JS1563" s="133"/>
      <c r="JT1563" s="133"/>
      <c r="JU1563" s="133"/>
      <c r="JV1563" s="133"/>
      <c r="JW1563" s="133"/>
      <c r="JX1563" s="133"/>
      <c r="JY1563" s="133"/>
      <c r="JZ1563" s="133"/>
      <c r="KA1563" s="133"/>
      <c r="KB1563" s="133"/>
      <c r="KC1563" s="133"/>
      <c r="KD1563" s="133"/>
      <c r="KE1563" s="133"/>
      <c r="KF1563" s="133"/>
      <c r="KG1563" s="133"/>
      <c r="KH1563" s="133"/>
      <c r="KI1563" s="133"/>
      <c r="KJ1563" s="133"/>
      <c r="KK1563" s="133"/>
      <c r="KL1563" s="133"/>
      <c r="KM1563" s="133"/>
      <c r="KN1563" s="133"/>
      <c r="KO1563" s="133"/>
      <c r="KP1563" s="133"/>
      <c r="KQ1563" s="133"/>
      <c r="KR1563" s="133"/>
      <c r="KS1563" s="133"/>
      <c r="KT1563" s="133"/>
      <c r="KU1563" s="133"/>
      <c r="KV1563" s="133"/>
      <c r="KW1563" s="133"/>
      <c r="KX1563" s="133"/>
      <c r="KY1563" s="133"/>
      <c r="KZ1563" s="133"/>
      <c r="LA1563" s="133"/>
      <c r="LB1563" s="133"/>
      <c r="LC1563" s="133"/>
      <c r="LD1563" s="133"/>
      <c r="LE1563" s="133"/>
      <c r="LF1563" s="133"/>
      <c r="LG1563" s="133"/>
      <c r="LH1563" s="133"/>
      <c r="LI1563" s="133"/>
      <c r="LJ1563" s="133"/>
      <c r="LK1563" s="133"/>
      <c r="LL1563" s="133"/>
      <c r="LM1563" s="133"/>
      <c r="LN1563" s="133"/>
      <c r="LO1563" s="133"/>
      <c r="LP1563" s="133"/>
      <c r="LQ1563" s="133"/>
      <c r="LR1563" s="133"/>
      <c r="LS1563" s="133"/>
      <c r="LT1563" s="133"/>
      <c r="LU1563" s="133"/>
      <c r="LV1563" s="133"/>
      <c r="LW1563" s="133"/>
      <c r="LX1563" s="133"/>
      <c r="LY1563" s="133"/>
      <c r="LZ1563" s="133"/>
      <c r="MA1563" s="133"/>
      <c r="MB1563" s="133"/>
      <c r="MC1563" s="133"/>
      <c r="MD1563" s="133"/>
      <c r="ME1563" s="133"/>
      <c r="MF1563" s="133"/>
      <c r="MG1563" s="133"/>
      <c r="MH1563" s="133"/>
      <c r="MI1563" s="133"/>
      <c r="MJ1563" s="133"/>
      <c r="MK1563" s="133"/>
      <c r="ML1563" s="133"/>
      <c r="MM1563" s="133"/>
      <c r="MN1563" s="133"/>
      <c r="MO1563" s="133"/>
      <c r="MP1563" s="133"/>
      <c r="MQ1563" s="133"/>
      <c r="MR1563" s="133"/>
      <c r="MS1563" s="133"/>
      <c r="MT1563" s="133"/>
      <c r="MU1563" s="133"/>
      <c r="MV1563" s="133"/>
      <c r="MW1563" s="133"/>
      <c r="MX1563" s="133"/>
      <c r="MY1563" s="133"/>
      <c r="MZ1563" s="133"/>
      <c r="NA1563" s="133"/>
      <c r="NB1563" s="133"/>
      <c r="NC1563" s="133"/>
      <c r="ND1563" s="133"/>
      <c r="NE1563" s="133"/>
      <c r="NF1563" s="133"/>
      <c r="NG1563" s="133"/>
      <c r="NH1563" s="133"/>
      <c r="NI1563" s="133"/>
      <c r="NJ1563" s="133"/>
      <c r="NK1563" s="133"/>
      <c r="NL1563" s="133"/>
      <c r="NM1563" s="133"/>
      <c r="NN1563" s="133"/>
      <c r="NO1563" s="133"/>
      <c r="NP1563" s="133"/>
      <c r="NQ1563" s="133"/>
      <c r="NR1563" s="133"/>
      <c r="NS1563" s="133"/>
      <c r="NT1563" s="133"/>
      <c r="NU1563" s="133"/>
      <c r="NV1563" s="133"/>
      <c r="NW1563" s="133"/>
      <c r="NX1563" s="133"/>
      <c r="NY1563" s="133"/>
      <c r="NZ1563" s="133"/>
      <c r="OA1563" s="133"/>
      <c r="OB1563" s="133"/>
      <c r="OC1563" s="133"/>
      <c r="OD1563" s="133"/>
      <c r="OE1563" s="133"/>
      <c r="OF1563" s="133"/>
      <c r="OG1563" s="133"/>
      <c r="OH1563" s="133"/>
      <c r="OI1563" s="133"/>
      <c r="OJ1563" s="133"/>
      <c r="OK1563" s="133"/>
      <c r="OL1563" s="133"/>
      <c r="OM1563" s="133"/>
      <c r="ON1563" s="133"/>
      <c r="OO1563" s="133"/>
      <c r="OP1563" s="133"/>
      <c r="OQ1563" s="133"/>
      <c r="OR1563" s="133"/>
      <c r="OS1563" s="133"/>
      <c r="OT1563" s="133"/>
      <c r="OU1563" s="133"/>
      <c r="OV1563" s="133"/>
      <c r="OW1563" s="133"/>
      <c r="OX1563" s="133"/>
      <c r="OY1563" s="133"/>
      <c r="OZ1563" s="133"/>
      <c r="PA1563" s="133"/>
      <c r="PB1563" s="133"/>
      <c r="PC1563" s="133"/>
      <c r="PD1563" s="133"/>
      <c r="PE1563" s="133"/>
      <c r="PF1563" s="133"/>
      <c r="PG1563" s="133"/>
      <c r="PH1563" s="133"/>
      <c r="PI1563" s="133"/>
      <c r="PJ1563" s="133"/>
      <c r="PK1563" s="133"/>
      <c r="PL1563" s="133"/>
      <c r="PM1563" s="133"/>
      <c r="PN1563" s="133"/>
      <c r="PO1563" s="133"/>
      <c r="PP1563" s="133"/>
      <c r="PQ1563" s="133"/>
      <c r="PR1563" s="133"/>
      <c r="PS1563" s="133"/>
      <c r="PT1563" s="133"/>
      <c r="PU1563" s="133"/>
      <c r="PV1563" s="133"/>
      <c r="PW1563" s="133"/>
      <c r="PX1563" s="133"/>
      <c r="PY1563" s="133"/>
      <c r="PZ1563" s="133"/>
      <c r="QA1563" s="133"/>
      <c r="QB1563" s="133"/>
      <c r="QC1563" s="133"/>
      <c r="QD1563" s="133"/>
      <c r="QE1563" s="133"/>
      <c r="QF1563" s="133"/>
      <c r="QG1563" s="133"/>
      <c r="QH1563" s="133"/>
      <c r="QI1563" s="133"/>
      <c r="QJ1563" s="133"/>
      <c r="QK1563" s="133"/>
      <c r="QL1563" s="133"/>
      <c r="QM1563" s="133"/>
      <c r="QN1563" s="133"/>
      <c r="QO1563" s="133"/>
      <c r="QP1563" s="133"/>
      <c r="QQ1563" s="133"/>
      <c r="QR1563" s="133"/>
      <c r="QS1563" s="133"/>
      <c r="QT1563" s="133"/>
      <c r="QU1563" s="133"/>
      <c r="QV1563" s="133"/>
      <c r="QW1563" s="133"/>
      <c r="QX1563" s="133"/>
      <c r="QY1563" s="133"/>
      <c r="QZ1563" s="133"/>
      <c r="RA1563" s="133"/>
      <c r="RB1563" s="133"/>
      <c r="RC1563" s="133"/>
      <c r="RD1563" s="133"/>
      <c r="RE1563" s="133"/>
      <c r="RF1563" s="133"/>
      <c r="RG1563" s="133"/>
      <c r="RH1563" s="133"/>
      <c r="RI1563" s="133"/>
      <c r="RJ1563" s="133"/>
      <c r="RK1563" s="133"/>
      <c r="RL1563" s="133"/>
      <c r="RM1563" s="133"/>
      <c r="RN1563" s="133"/>
      <c r="RO1563" s="133"/>
      <c r="RP1563" s="133"/>
      <c r="RQ1563" s="133"/>
      <c r="RR1563" s="133"/>
      <c r="RS1563" s="133"/>
      <c r="RT1563" s="133"/>
      <c r="RU1563" s="133"/>
      <c r="RV1563" s="133"/>
      <c r="RW1563" s="133"/>
      <c r="RX1563" s="133"/>
      <c r="RY1563" s="133"/>
      <c r="RZ1563" s="133"/>
      <c r="SA1563" s="133"/>
      <c r="SB1563" s="133"/>
      <c r="SC1563" s="133"/>
      <c r="SD1563" s="133"/>
      <c r="SE1563" s="133"/>
      <c r="SF1563" s="133"/>
      <c r="SG1563" s="133"/>
      <c r="SH1563" s="133"/>
      <c r="SI1563" s="133"/>
      <c r="SJ1563" s="133"/>
      <c r="SK1563" s="133"/>
      <c r="SL1563" s="133"/>
      <c r="SM1563" s="133"/>
      <c r="SN1563" s="133"/>
      <c r="SO1563" s="133"/>
      <c r="SP1563" s="133"/>
      <c r="SQ1563" s="133"/>
      <c r="SR1563" s="133"/>
      <c r="SS1563" s="133"/>
      <c r="ST1563" s="133"/>
      <c r="SU1563" s="133"/>
      <c r="SV1563" s="133"/>
      <c r="SW1563" s="133"/>
      <c r="SX1563" s="133"/>
      <c r="SY1563" s="133"/>
      <c r="SZ1563" s="133"/>
      <c r="TA1563" s="133"/>
      <c r="TB1563" s="133"/>
      <c r="TC1563" s="133"/>
      <c r="TD1563" s="133"/>
      <c r="TE1563" s="133"/>
      <c r="TF1563" s="133"/>
      <c r="TG1563" s="133"/>
      <c r="TH1563" s="133"/>
      <c r="TI1563" s="133"/>
      <c r="TJ1563" s="133"/>
      <c r="TK1563" s="133"/>
      <c r="TL1563" s="133"/>
      <c r="TM1563" s="133"/>
      <c r="TN1563" s="133"/>
      <c r="TO1563" s="133"/>
      <c r="TP1563" s="133"/>
      <c r="TQ1563" s="133"/>
      <c r="TR1563" s="133"/>
      <c r="TS1563" s="133"/>
      <c r="TT1563" s="133"/>
      <c r="TU1563" s="133"/>
      <c r="TV1563" s="133"/>
      <c r="TW1563" s="133"/>
      <c r="TX1563" s="133"/>
      <c r="TY1563" s="133"/>
      <c r="TZ1563" s="133"/>
      <c r="UA1563" s="133"/>
      <c r="UB1563" s="133"/>
      <c r="UC1563" s="133"/>
      <c r="UD1563" s="133"/>
      <c r="UE1563" s="133"/>
      <c r="UF1563" s="133"/>
      <c r="UG1563" s="133"/>
      <c r="UH1563" s="133"/>
      <c r="UI1563" s="133"/>
      <c r="UJ1563" s="133"/>
      <c r="UK1563" s="133"/>
      <c r="UL1563" s="133"/>
      <c r="UM1563" s="133"/>
      <c r="UN1563" s="133"/>
      <c r="UO1563" s="133"/>
      <c r="UP1563" s="133"/>
      <c r="UQ1563" s="133"/>
      <c r="UR1563" s="133"/>
      <c r="US1563" s="133"/>
      <c r="UT1563" s="133"/>
      <c r="UU1563" s="133"/>
      <c r="UV1563" s="133"/>
      <c r="UW1563" s="133"/>
      <c r="UX1563" s="133"/>
      <c r="UY1563" s="133"/>
      <c r="UZ1563" s="133"/>
      <c r="VA1563" s="133"/>
      <c r="VB1563" s="133"/>
      <c r="VC1563" s="133"/>
      <c r="VD1563" s="133"/>
      <c r="VE1563" s="133"/>
      <c r="VF1563" s="133"/>
      <c r="VG1563" s="133"/>
      <c r="VH1563" s="133"/>
      <c r="VI1563" s="133"/>
      <c r="VJ1563" s="133"/>
      <c r="VK1563" s="133"/>
      <c r="VL1563" s="133"/>
      <c r="VM1563" s="133"/>
      <c r="VN1563" s="133"/>
      <c r="VO1563" s="133"/>
      <c r="VP1563" s="133"/>
      <c r="VQ1563" s="133"/>
      <c r="VR1563" s="133"/>
      <c r="VS1563" s="133"/>
      <c r="VT1563" s="133"/>
      <c r="VU1563" s="133"/>
      <c r="VV1563" s="133"/>
      <c r="VW1563" s="133"/>
      <c r="VX1563" s="133"/>
      <c r="VY1563" s="133"/>
      <c r="VZ1563" s="133"/>
      <c r="WA1563" s="133"/>
      <c r="WB1563" s="133"/>
      <c r="WC1563" s="133"/>
      <c r="WD1563" s="133"/>
      <c r="WE1563" s="133"/>
      <c r="WF1563" s="133"/>
      <c r="WG1563" s="133"/>
      <c r="WH1563" s="133"/>
      <c r="WI1563" s="133"/>
      <c r="WJ1563" s="133"/>
      <c r="WK1563" s="133"/>
      <c r="WL1563" s="133"/>
      <c r="WM1563" s="133"/>
      <c r="WN1563" s="133"/>
      <c r="WO1563" s="133"/>
      <c r="WP1563" s="133"/>
      <c r="WQ1563" s="133"/>
      <c r="WR1563" s="133"/>
      <c r="WS1563" s="133"/>
      <c r="WT1563" s="133"/>
      <c r="WU1563" s="133"/>
      <c r="WV1563" s="133"/>
      <c r="WW1563" s="133"/>
      <c r="WX1563" s="133"/>
      <c r="WY1563" s="133"/>
      <c r="WZ1563" s="133"/>
      <c r="XA1563" s="133"/>
      <c r="XB1563" s="133"/>
      <c r="XC1563" s="133"/>
      <c r="XD1563" s="133"/>
      <c r="XE1563" s="133"/>
      <c r="XF1563" s="133"/>
      <c r="XG1563" s="133"/>
      <c r="XH1563" s="133"/>
      <c r="XI1563" s="133"/>
      <c r="XJ1563" s="133"/>
      <c r="XK1563" s="133"/>
      <c r="XL1563" s="133"/>
      <c r="XM1563" s="133"/>
      <c r="XN1563" s="133"/>
      <c r="XO1563" s="133"/>
      <c r="XP1563" s="133"/>
      <c r="XQ1563" s="133"/>
      <c r="XR1563" s="133"/>
      <c r="XS1563" s="133"/>
      <c r="XT1563" s="133"/>
      <c r="XU1563" s="133"/>
      <c r="XV1563" s="133"/>
      <c r="XW1563" s="133"/>
      <c r="XX1563" s="133"/>
      <c r="XY1563" s="133"/>
      <c r="XZ1563" s="133"/>
      <c r="YA1563" s="133"/>
      <c r="YB1563" s="133"/>
      <c r="YC1563" s="133"/>
      <c r="YD1563" s="133"/>
      <c r="YE1563" s="133"/>
      <c r="YF1563" s="133"/>
      <c r="YG1563" s="133"/>
      <c r="YH1563" s="133"/>
      <c r="YI1563" s="133"/>
      <c r="YJ1563" s="133"/>
      <c r="YK1563" s="133"/>
      <c r="YL1563" s="133"/>
      <c r="YM1563" s="133"/>
      <c r="YN1563" s="133"/>
      <c r="YO1563" s="133"/>
      <c r="YP1563" s="133"/>
      <c r="YQ1563" s="133"/>
      <c r="YR1563" s="133"/>
      <c r="YS1563" s="133"/>
      <c r="YT1563" s="133"/>
      <c r="YU1563" s="133"/>
      <c r="YV1563" s="133"/>
      <c r="YW1563" s="133"/>
      <c r="YX1563" s="133"/>
      <c r="YY1563" s="133"/>
      <c r="YZ1563" s="133"/>
      <c r="ZA1563" s="133"/>
      <c r="ZB1563" s="133"/>
      <c r="ZC1563" s="133"/>
      <c r="ZD1563" s="133"/>
      <c r="ZE1563" s="133"/>
      <c r="ZF1563" s="133"/>
      <c r="ZG1563" s="133"/>
      <c r="ZH1563" s="133"/>
      <c r="ZI1563" s="133"/>
      <c r="ZJ1563" s="133"/>
      <c r="ZK1563" s="133"/>
      <c r="ZL1563" s="133"/>
      <c r="ZM1563" s="133"/>
      <c r="ZN1563" s="133"/>
      <c r="ZO1563" s="133"/>
      <c r="ZP1563" s="133"/>
      <c r="ZQ1563" s="133"/>
      <c r="ZR1563" s="133"/>
      <c r="ZS1563" s="133"/>
      <c r="ZT1563" s="133"/>
      <c r="ZU1563" s="133"/>
      <c r="ZV1563" s="133"/>
      <c r="ZW1563" s="133"/>
      <c r="ZX1563" s="133"/>
      <c r="ZY1563" s="133"/>
      <c r="ZZ1563" s="133"/>
      <c r="AAA1563" s="133"/>
      <c r="AAB1563" s="133"/>
      <c r="AAC1563" s="133"/>
      <c r="AAD1563" s="133"/>
      <c r="AAE1563" s="133"/>
      <c r="AAF1563" s="133"/>
      <c r="AAG1563" s="133"/>
      <c r="AAH1563" s="133"/>
      <c r="AAI1563" s="133"/>
      <c r="AAJ1563" s="133"/>
      <c r="AAK1563" s="133"/>
      <c r="AAL1563" s="133"/>
      <c r="AAM1563" s="133"/>
      <c r="AAN1563" s="133"/>
      <c r="AAO1563" s="133"/>
      <c r="AAP1563" s="133"/>
      <c r="AAQ1563" s="133"/>
      <c r="AAR1563" s="133"/>
      <c r="AAS1563" s="133"/>
      <c r="AAT1563" s="133"/>
      <c r="AAU1563" s="133"/>
      <c r="AAV1563" s="133"/>
      <c r="AAW1563" s="133"/>
      <c r="AAX1563" s="133"/>
      <c r="AAY1563" s="133"/>
      <c r="AAZ1563" s="133"/>
      <c r="ABA1563" s="133"/>
      <c r="ABB1563" s="133"/>
      <c r="ABC1563" s="133"/>
      <c r="ABD1563" s="133"/>
      <c r="ABE1563" s="133"/>
      <c r="ABF1563" s="133"/>
      <c r="ABG1563" s="133"/>
      <c r="ABH1563" s="133"/>
      <c r="ABI1563" s="133"/>
      <c r="ABJ1563" s="133"/>
      <c r="ABK1563" s="133"/>
      <c r="ABL1563" s="133"/>
      <c r="ABM1563" s="133"/>
      <c r="ABN1563" s="133"/>
      <c r="ABO1563" s="133"/>
      <c r="ABP1563" s="133"/>
      <c r="ABQ1563" s="133"/>
      <c r="ABR1563" s="133"/>
      <c r="ABS1563" s="133"/>
      <c r="ABT1563" s="133"/>
      <c r="ABU1563" s="133"/>
      <c r="ABV1563" s="133"/>
      <c r="ABW1563" s="133"/>
      <c r="ABX1563" s="133"/>
      <c r="ABY1563" s="133"/>
      <c r="ABZ1563" s="133"/>
      <c r="ACA1563" s="133"/>
      <c r="ACB1563" s="133"/>
      <c r="ACC1563" s="133"/>
      <c r="ACD1563" s="133"/>
      <c r="ACE1563" s="133"/>
      <c r="ACF1563" s="133"/>
      <c r="ACG1563" s="133"/>
      <c r="ACH1563" s="133"/>
      <c r="ACI1563" s="133"/>
      <c r="ACJ1563" s="133"/>
      <c r="ACK1563" s="133"/>
      <c r="ACL1563" s="133"/>
      <c r="ACM1563" s="133"/>
      <c r="ACN1563" s="133"/>
      <c r="ACO1563" s="133"/>
      <c r="ACP1563" s="133"/>
      <c r="ACQ1563" s="133"/>
      <c r="ACR1563" s="133"/>
      <c r="ACS1563" s="133"/>
      <c r="ACT1563" s="133"/>
      <c r="ACU1563" s="133"/>
      <c r="ACV1563" s="133"/>
      <c r="ACW1563" s="133"/>
      <c r="ACX1563" s="133"/>
      <c r="ACY1563" s="133"/>
      <c r="ACZ1563" s="133"/>
      <c r="ADA1563" s="133"/>
      <c r="ADB1563" s="133"/>
      <c r="ADC1563" s="133"/>
      <c r="ADD1563" s="133"/>
      <c r="ADE1563" s="133"/>
      <c r="ADF1563" s="133"/>
      <c r="ADG1563" s="133"/>
      <c r="ADH1563" s="133"/>
      <c r="ADI1563" s="133"/>
      <c r="ADJ1563" s="133"/>
      <c r="ADK1563" s="133"/>
      <c r="ADL1563" s="133"/>
      <c r="ADM1563" s="133"/>
      <c r="ADN1563" s="133"/>
      <c r="ADO1563" s="133"/>
      <c r="ADP1563" s="133"/>
      <c r="ADQ1563" s="133"/>
      <c r="ADR1563" s="133"/>
      <c r="ADS1563" s="133"/>
      <c r="ADT1563" s="133"/>
      <c r="ADU1563" s="133"/>
      <c r="ADV1563" s="133"/>
      <c r="ADW1563" s="133"/>
      <c r="ADX1563" s="133"/>
      <c r="ADY1563" s="133"/>
      <c r="ADZ1563" s="133"/>
      <c r="AEA1563" s="133"/>
      <c r="AEB1563" s="133"/>
      <c r="AEC1563" s="133"/>
      <c r="AED1563" s="133"/>
      <c r="AEE1563" s="133"/>
      <c r="AEF1563" s="133"/>
      <c r="AEG1563" s="133"/>
      <c r="AEH1563" s="133"/>
    </row>
    <row r="1564" spans="1:814" hidden="1" x14ac:dyDescent="0.25">
      <c r="B1564" s="5">
        <v>45616</v>
      </c>
      <c r="C1564" t="s">
        <v>120</v>
      </c>
      <c r="D1564" t="s">
        <v>0</v>
      </c>
      <c r="E1564" t="s">
        <v>66</v>
      </c>
      <c r="F1564" s="4" t="s">
        <v>139</v>
      </c>
      <c r="G1564" t="s">
        <v>140</v>
      </c>
      <c r="H1564" s="4" t="s">
        <v>141</v>
      </c>
      <c r="I1564" s="4" t="s">
        <v>590</v>
      </c>
      <c r="J1564" s="8">
        <v>-5</v>
      </c>
      <c r="K1564" s="29">
        <v>51750</v>
      </c>
      <c r="L1564" s="17">
        <f t="shared" ref="L1564:L1583" si="83">+J1564*K1564</f>
        <v>-258750</v>
      </c>
      <c r="M1564" s="102" t="s">
        <v>529</v>
      </c>
      <c r="Q1564" s="55" t="s">
        <v>628</v>
      </c>
      <c r="LV1564" t="s">
        <v>506</v>
      </c>
    </row>
    <row r="1565" spans="1:814" s="109" customFormat="1" hidden="1" x14ac:dyDescent="0.25">
      <c r="A1565" s="55"/>
      <c r="B1565" s="86">
        <v>45616</v>
      </c>
      <c r="C1565" s="55" t="s">
        <v>120</v>
      </c>
      <c r="D1565" s="55" t="s">
        <v>0</v>
      </c>
      <c r="E1565" s="55" t="s">
        <v>66</v>
      </c>
      <c r="F1565" s="56" t="s">
        <v>78</v>
      </c>
      <c r="G1565" s="55" t="s">
        <v>79</v>
      </c>
      <c r="H1565" s="56" t="s">
        <v>80</v>
      </c>
      <c r="I1565" s="56" t="s">
        <v>622</v>
      </c>
      <c r="J1565" s="8">
        <f>-31+10</f>
        <v>-21</v>
      </c>
      <c r="K1565" s="118">
        <v>51750</v>
      </c>
      <c r="L1565" s="88">
        <f t="shared" si="83"/>
        <v>-1086750</v>
      </c>
      <c r="M1565" s="108" t="s">
        <v>529</v>
      </c>
      <c r="N1565" s="55"/>
      <c r="O1565" s="101"/>
      <c r="P1565" s="55"/>
      <c r="Q1565" s="55" t="s">
        <v>626</v>
      </c>
      <c r="R1565" s="55"/>
      <c r="S1565" s="55"/>
      <c r="T1565" s="55"/>
      <c r="U1565" s="55"/>
      <c r="V1565" s="55"/>
      <c r="W1565" s="55"/>
      <c r="X1565" s="55"/>
      <c r="Y1565" s="55"/>
      <c r="Z1565" s="55"/>
      <c r="AA1565" s="55"/>
      <c r="AB1565" s="55"/>
      <c r="AC1565" s="55"/>
      <c r="AD1565" s="55"/>
      <c r="AE1565" s="55"/>
      <c r="AF1565" s="55"/>
      <c r="AG1565" s="55"/>
      <c r="AH1565" s="55"/>
      <c r="AI1565" s="55"/>
      <c r="AJ1565" s="55"/>
      <c r="AK1565" s="55"/>
      <c r="AL1565" s="55"/>
      <c r="AM1565" s="55"/>
      <c r="AN1565" s="55"/>
      <c r="AO1565" s="55"/>
      <c r="AP1565" s="55"/>
      <c r="AQ1565" s="55"/>
      <c r="AR1565" s="55"/>
      <c r="AS1565" s="55"/>
      <c r="AT1565" s="55"/>
      <c r="AU1565" s="55"/>
      <c r="AV1565" s="55"/>
      <c r="AW1565" s="55"/>
      <c r="AX1565" s="55"/>
      <c r="AY1565" s="55"/>
      <c r="AZ1565" s="55"/>
      <c r="BA1565" s="55"/>
      <c r="BB1565" s="55"/>
      <c r="BC1565" s="55"/>
      <c r="BD1565" s="55"/>
      <c r="BE1565" s="55"/>
      <c r="BF1565" s="55"/>
      <c r="BG1565" s="55"/>
      <c r="BH1565" s="55"/>
      <c r="BI1565" s="55"/>
      <c r="BJ1565" s="55"/>
      <c r="BK1565" s="55"/>
      <c r="BL1565" s="55"/>
      <c r="BM1565" s="55"/>
      <c r="BN1565" s="55"/>
      <c r="BO1565" s="55"/>
      <c r="BP1565" s="55"/>
      <c r="BQ1565" s="55"/>
      <c r="BR1565" s="55"/>
      <c r="BS1565" s="55"/>
      <c r="BT1565" s="55"/>
      <c r="BU1565" s="55"/>
      <c r="BV1565" s="55"/>
      <c r="BW1565" s="55"/>
      <c r="BX1565" s="55"/>
      <c r="BY1565" s="55"/>
      <c r="BZ1565" s="55"/>
      <c r="CA1565" s="55"/>
      <c r="CB1565" s="55"/>
      <c r="CC1565" s="55"/>
      <c r="CD1565" s="55"/>
      <c r="CE1565" s="55"/>
      <c r="CF1565" s="55"/>
      <c r="CG1565" s="55"/>
      <c r="CH1565" s="55"/>
      <c r="CI1565" s="55"/>
      <c r="CJ1565" s="55"/>
      <c r="CK1565" s="55"/>
      <c r="CL1565" s="55"/>
      <c r="CM1565" s="55"/>
      <c r="CN1565" s="55"/>
      <c r="CO1565" s="55"/>
      <c r="CP1565" s="55"/>
      <c r="CQ1565" s="55"/>
      <c r="CR1565" s="55"/>
      <c r="CS1565" s="55"/>
      <c r="CT1565" s="55"/>
      <c r="CU1565" s="55"/>
      <c r="CV1565" s="55"/>
      <c r="CW1565" s="55"/>
      <c r="CX1565" s="55"/>
      <c r="CY1565" s="55"/>
      <c r="CZ1565" s="55"/>
      <c r="DA1565" s="55"/>
      <c r="DB1565" s="55"/>
      <c r="DC1565" s="55"/>
      <c r="DD1565" s="55"/>
      <c r="DE1565" s="55"/>
      <c r="DF1565" s="55"/>
      <c r="DG1565" s="55"/>
      <c r="DH1565" s="55"/>
      <c r="DI1565" s="55"/>
      <c r="DJ1565" s="55"/>
      <c r="DK1565" s="55"/>
      <c r="DL1565" s="55"/>
      <c r="DM1565" s="55"/>
      <c r="DN1565" s="55"/>
      <c r="DO1565" s="55"/>
      <c r="DP1565" s="55"/>
      <c r="DQ1565" s="55"/>
      <c r="DR1565" s="55"/>
      <c r="DS1565" s="55"/>
      <c r="DT1565" s="55"/>
      <c r="DU1565" s="55"/>
      <c r="DV1565" s="55"/>
      <c r="DW1565" s="55"/>
      <c r="DX1565" s="55"/>
      <c r="DY1565" s="55"/>
      <c r="DZ1565" s="55"/>
      <c r="EA1565" s="55"/>
      <c r="EB1565" s="55"/>
      <c r="EC1565" s="55"/>
      <c r="ED1565" s="55"/>
      <c r="EE1565" s="55"/>
      <c r="EF1565" s="55"/>
      <c r="EG1565" s="55"/>
      <c r="EH1565" s="55"/>
      <c r="EI1565" s="55"/>
      <c r="EJ1565" s="55"/>
      <c r="EK1565" s="55"/>
      <c r="EL1565" s="55"/>
      <c r="EM1565" s="55"/>
      <c r="EN1565" s="55"/>
      <c r="EO1565" s="55"/>
      <c r="EP1565" s="55"/>
      <c r="EQ1565" s="55"/>
      <c r="ER1565" s="55"/>
      <c r="ES1565" s="55"/>
      <c r="ET1565" s="55"/>
      <c r="EU1565" s="55"/>
      <c r="EV1565" s="55"/>
      <c r="EW1565" s="55"/>
      <c r="EX1565" s="55"/>
      <c r="EY1565" s="55"/>
      <c r="EZ1565" s="55"/>
      <c r="FA1565" s="55"/>
      <c r="FB1565" s="55"/>
      <c r="FC1565" s="55"/>
      <c r="FD1565" s="55"/>
      <c r="FE1565" s="55"/>
      <c r="FF1565" s="55"/>
      <c r="FG1565" s="55"/>
      <c r="FH1565" s="55"/>
      <c r="FI1565" s="55"/>
      <c r="FJ1565" s="55"/>
      <c r="FK1565" s="55"/>
      <c r="FL1565" s="55"/>
      <c r="FM1565" s="55"/>
      <c r="FN1565" s="55"/>
      <c r="FO1565" s="55"/>
      <c r="FP1565" s="55"/>
      <c r="FQ1565" s="55"/>
      <c r="FR1565" s="55"/>
      <c r="FS1565" s="55"/>
      <c r="FT1565" s="55"/>
      <c r="FU1565" s="55"/>
      <c r="FV1565" s="55"/>
      <c r="FW1565" s="55"/>
      <c r="FX1565" s="55"/>
      <c r="FY1565" s="55"/>
      <c r="FZ1565" s="55"/>
      <c r="GA1565" s="55"/>
      <c r="GB1565" s="55"/>
      <c r="GC1565" s="55"/>
      <c r="GD1565" s="55"/>
      <c r="GE1565" s="55"/>
      <c r="GF1565" s="55"/>
      <c r="GG1565" s="55"/>
      <c r="GH1565" s="55"/>
      <c r="GI1565" s="55"/>
      <c r="GJ1565" s="55"/>
      <c r="GK1565" s="55"/>
      <c r="GL1565" s="55"/>
      <c r="GM1565" s="55"/>
      <c r="GN1565" s="55"/>
      <c r="GO1565" s="55"/>
      <c r="GP1565" s="55"/>
      <c r="GQ1565" s="55"/>
      <c r="GR1565" s="55"/>
      <c r="GS1565" s="55"/>
      <c r="GT1565" s="55"/>
      <c r="GU1565" s="55"/>
      <c r="GV1565" s="55"/>
      <c r="GW1565" s="55"/>
      <c r="GX1565" s="55"/>
      <c r="GY1565" s="55"/>
      <c r="GZ1565" s="55"/>
      <c r="HA1565" s="55"/>
      <c r="HB1565" s="55"/>
      <c r="HC1565" s="55"/>
      <c r="HD1565" s="55"/>
      <c r="HE1565" s="55"/>
      <c r="HF1565" s="55"/>
      <c r="HG1565" s="55"/>
      <c r="HH1565" s="55"/>
      <c r="HI1565" s="55"/>
      <c r="HJ1565" s="55"/>
      <c r="HK1565" s="55"/>
      <c r="HL1565" s="55"/>
      <c r="HM1565" s="55"/>
      <c r="HN1565" s="55"/>
      <c r="HO1565" s="55"/>
      <c r="HP1565" s="55"/>
      <c r="HQ1565" s="55"/>
      <c r="HR1565" s="55"/>
      <c r="HS1565" s="55"/>
      <c r="HT1565" s="55"/>
      <c r="HU1565" s="55"/>
      <c r="HV1565" s="55"/>
      <c r="HW1565" s="55"/>
      <c r="HX1565" s="55"/>
      <c r="HY1565" s="55"/>
      <c r="HZ1565" s="55"/>
      <c r="IA1565" s="55"/>
      <c r="IB1565" s="55"/>
      <c r="IC1565" s="55"/>
      <c r="ID1565" s="55"/>
      <c r="IE1565" s="55"/>
      <c r="IF1565" s="55"/>
      <c r="IG1565" s="55"/>
      <c r="IH1565" s="55"/>
      <c r="II1565" s="55"/>
      <c r="IJ1565" s="55"/>
      <c r="IK1565" s="55"/>
      <c r="IL1565" s="55"/>
      <c r="IM1565" s="55"/>
      <c r="IN1565" s="55"/>
      <c r="IO1565" s="55"/>
      <c r="IP1565" s="55"/>
      <c r="IQ1565" s="55" t="s">
        <v>506</v>
      </c>
      <c r="IR1565" s="55"/>
      <c r="IS1565" s="55"/>
      <c r="IT1565" s="55"/>
      <c r="IU1565" s="55"/>
      <c r="IV1565" s="55"/>
      <c r="IW1565" s="55"/>
      <c r="IX1565" s="55"/>
      <c r="IY1565" s="55"/>
      <c r="IZ1565" s="55"/>
      <c r="JA1565" s="55"/>
      <c r="JB1565" s="55"/>
      <c r="JC1565" s="55"/>
      <c r="JD1565" s="55"/>
      <c r="JE1565" s="55"/>
      <c r="JF1565" s="55"/>
      <c r="JG1565" s="55"/>
      <c r="JH1565" s="55"/>
      <c r="JI1565" s="55"/>
      <c r="JJ1565" s="55"/>
      <c r="JK1565" s="55"/>
      <c r="JL1565" s="55"/>
      <c r="JM1565" s="55"/>
      <c r="JN1565" s="55"/>
      <c r="JO1565" s="55"/>
      <c r="JP1565" s="55"/>
      <c r="JQ1565" s="55"/>
      <c r="JR1565" s="55"/>
      <c r="JS1565" s="55"/>
      <c r="JT1565" s="55"/>
      <c r="JU1565" s="55"/>
      <c r="JV1565" s="55"/>
      <c r="JW1565" s="55"/>
      <c r="JX1565" s="55"/>
      <c r="JY1565" s="55"/>
      <c r="JZ1565" s="55"/>
      <c r="KA1565" s="55"/>
      <c r="KB1565" s="55"/>
      <c r="KC1565" s="55"/>
      <c r="KD1565" s="55"/>
      <c r="KE1565" s="55"/>
      <c r="KF1565" s="55"/>
      <c r="KG1565" s="55"/>
      <c r="KH1565" s="55"/>
      <c r="KI1565" s="55"/>
      <c r="KJ1565" s="55"/>
      <c r="KK1565" s="55"/>
      <c r="KL1565" s="55"/>
      <c r="KM1565" s="55"/>
      <c r="KN1565" s="55"/>
      <c r="KO1565" s="55"/>
      <c r="KP1565" s="55"/>
      <c r="KQ1565" s="55"/>
      <c r="KR1565" s="55"/>
      <c r="KS1565" s="55"/>
      <c r="KT1565" s="55"/>
      <c r="KU1565" s="55"/>
      <c r="KV1565" s="55"/>
      <c r="KW1565" s="55"/>
      <c r="KX1565" s="55"/>
      <c r="KY1565" s="55"/>
      <c r="KZ1565" s="55"/>
      <c r="LA1565" s="55"/>
      <c r="LB1565" s="55"/>
      <c r="LC1565" s="55"/>
      <c r="LD1565" s="55"/>
      <c r="LE1565" s="55"/>
      <c r="LF1565" s="55"/>
      <c r="LG1565" s="55"/>
      <c r="LH1565" s="55"/>
      <c r="LI1565" s="55"/>
      <c r="LJ1565" s="55"/>
      <c r="LK1565" s="55"/>
      <c r="LL1565" s="55"/>
      <c r="LM1565" s="55"/>
      <c r="LN1565" s="55"/>
      <c r="LO1565" s="55"/>
      <c r="LP1565" s="55"/>
      <c r="LQ1565" s="55"/>
      <c r="LR1565" s="55"/>
      <c r="LS1565" s="55"/>
      <c r="LT1565" s="55"/>
      <c r="LU1565" s="55"/>
      <c r="LV1565" s="55"/>
      <c r="LW1565" s="55"/>
      <c r="LX1565" s="55"/>
      <c r="LY1565" s="55"/>
      <c r="LZ1565" s="55"/>
      <c r="MA1565" s="55"/>
      <c r="MB1565" s="55"/>
      <c r="MC1565" s="55"/>
      <c r="MD1565" s="55"/>
      <c r="ME1565" s="55"/>
      <c r="MF1565" s="55"/>
      <c r="MG1565" s="55"/>
      <c r="MH1565" s="55"/>
      <c r="MI1565" s="55"/>
      <c r="MJ1565" s="55"/>
      <c r="MK1565" s="55"/>
      <c r="ML1565" s="55"/>
      <c r="MM1565" s="55"/>
      <c r="MN1565" s="55"/>
      <c r="MO1565" s="55"/>
      <c r="MP1565" s="55"/>
      <c r="MQ1565" s="55"/>
      <c r="MR1565" s="55"/>
      <c r="MS1565" s="55"/>
      <c r="MT1565" s="55"/>
      <c r="MU1565" s="55"/>
      <c r="MV1565" s="55"/>
      <c r="MW1565" s="55"/>
      <c r="MX1565" s="55"/>
      <c r="MY1565" s="55"/>
      <c r="MZ1565" s="55"/>
      <c r="NA1565" s="55"/>
      <c r="NB1565" s="55"/>
      <c r="NC1565" s="55"/>
      <c r="ND1565" s="55"/>
      <c r="NE1565" s="55"/>
      <c r="NF1565" s="55"/>
      <c r="NG1565" s="55"/>
      <c r="NH1565" s="55"/>
      <c r="NI1565" s="55"/>
      <c r="NJ1565" s="55"/>
      <c r="NK1565" s="55"/>
      <c r="NL1565" s="55"/>
      <c r="NM1565" s="55"/>
      <c r="NN1565" s="55"/>
      <c r="NO1565" s="55"/>
      <c r="NP1565" s="55"/>
      <c r="NQ1565" s="55"/>
      <c r="NR1565" s="55"/>
      <c r="NS1565" s="55"/>
      <c r="NT1565" s="55"/>
      <c r="NU1565" s="55"/>
      <c r="NV1565" s="55"/>
      <c r="NW1565" s="55"/>
      <c r="NX1565" s="55"/>
      <c r="NY1565" s="55"/>
      <c r="NZ1565" s="55"/>
      <c r="OA1565" s="55"/>
      <c r="OB1565" s="55"/>
      <c r="OC1565" s="55"/>
      <c r="OD1565" s="55"/>
      <c r="OE1565" s="55"/>
      <c r="OF1565" s="55"/>
      <c r="OG1565" s="55"/>
      <c r="OH1565" s="55"/>
      <c r="OI1565" s="55"/>
      <c r="OJ1565" s="55"/>
      <c r="OK1565" s="55"/>
      <c r="OL1565" s="55"/>
      <c r="OM1565" s="55"/>
      <c r="ON1565" s="55"/>
      <c r="OO1565" s="55"/>
      <c r="OP1565" s="55"/>
      <c r="OQ1565" s="55"/>
      <c r="OR1565" s="55"/>
      <c r="OS1565" s="55"/>
      <c r="OT1565" s="55"/>
      <c r="OU1565" s="55"/>
      <c r="OV1565" s="55"/>
      <c r="OW1565" s="55"/>
      <c r="OX1565" s="55"/>
      <c r="OY1565" s="55"/>
      <c r="OZ1565" s="55"/>
      <c r="PA1565" s="55"/>
      <c r="PB1565" s="55"/>
      <c r="PC1565" s="55"/>
      <c r="PD1565" s="55"/>
      <c r="PE1565" s="55"/>
      <c r="PF1565" s="55"/>
      <c r="PG1565" s="55"/>
      <c r="PH1565" s="55"/>
      <c r="PI1565" s="55"/>
      <c r="PJ1565" s="55"/>
      <c r="PK1565" s="55"/>
      <c r="PL1565" s="55"/>
      <c r="PM1565" s="55"/>
      <c r="PN1565" s="55"/>
      <c r="PO1565" s="55"/>
      <c r="PP1565" s="55"/>
      <c r="PQ1565" s="55"/>
      <c r="PR1565" s="55"/>
      <c r="PS1565" s="55"/>
      <c r="PT1565" s="55"/>
      <c r="PU1565" s="55"/>
      <c r="PV1565" s="55"/>
      <c r="PW1565" s="55"/>
      <c r="PX1565" s="55"/>
      <c r="PY1565" s="55"/>
      <c r="PZ1565" s="55"/>
      <c r="QA1565" s="55"/>
      <c r="QB1565" s="55"/>
      <c r="QC1565" s="55"/>
      <c r="QD1565" s="55"/>
      <c r="QE1565" s="55"/>
      <c r="QF1565" s="55"/>
      <c r="QG1565" s="55"/>
      <c r="QH1565" s="55"/>
      <c r="QI1565" s="55"/>
      <c r="QJ1565" s="55"/>
      <c r="QK1565" s="55"/>
      <c r="QL1565" s="55"/>
      <c r="QM1565" s="55"/>
      <c r="QN1565" s="55"/>
      <c r="QO1565" s="55"/>
      <c r="QP1565" s="55"/>
      <c r="QQ1565" s="55"/>
      <c r="QR1565" s="55"/>
      <c r="QS1565" s="55"/>
      <c r="QT1565" s="55"/>
      <c r="QU1565" s="55"/>
      <c r="QV1565" s="55"/>
      <c r="QW1565" s="55"/>
      <c r="QX1565" s="55"/>
      <c r="QY1565" s="55"/>
      <c r="QZ1565" s="55"/>
      <c r="RA1565" s="55"/>
      <c r="RB1565" s="55"/>
      <c r="RC1565" s="55"/>
      <c r="RD1565" s="55"/>
      <c r="RE1565" s="55"/>
      <c r="RF1565" s="55"/>
      <c r="RG1565" s="55"/>
      <c r="RH1565" s="55"/>
      <c r="RI1565" s="55"/>
      <c r="RJ1565" s="55"/>
      <c r="RK1565" s="55"/>
      <c r="RL1565" s="55"/>
      <c r="RM1565" s="55"/>
      <c r="RN1565" s="55"/>
      <c r="RO1565" s="55"/>
      <c r="RP1565" s="55"/>
      <c r="RQ1565" s="55"/>
      <c r="RR1565" s="55"/>
      <c r="RS1565" s="55"/>
      <c r="RT1565" s="55"/>
      <c r="RU1565" s="55"/>
      <c r="RV1565" s="55"/>
      <c r="RW1565" s="55"/>
      <c r="RX1565" s="55"/>
      <c r="RY1565" s="55"/>
      <c r="RZ1565" s="55"/>
      <c r="SA1565" s="55"/>
      <c r="SB1565" s="55"/>
      <c r="SC1565" s="55"/>
      <c r="SD1565" s="55"/>
      <c r="SE1565" s="55"/>
      <c r="SF1565" s="55"/>
      <c r="SG1565" s="55"/>
      <c r="SH1565" s="55"/>
      <c r="SI1565" s="55"/>
      <c r="SJ1565" s="55"/>
      <c r="SK1565" s="55"/>
      <c r="SL1565" s="55"/>
      <c r="SM1565" s="55"/>
      <c r="SN1565" s="55"/>
      <c r="SO1565" s="55"/>
      <c r="SP1565" s="55"/>
      <c r="SQ1565" s="55"/>
      <c r="SR1565" s="55"/>
      <c r="SS1565" s="55"/>
      <c r="ST1565" s="55"/>
      <c r="SU1565" s="55"/>
      <c r="SV1565" s="55"/>
      <c r="SW1565" s="55"/>
      <c r="SX1565" s="55"/>
      <c r="SY1565" s="55"/>
      <c r="SZ1565" s="55"/>
      <c r="TA1565" s="55"/>
      <c r="TB1565" s="55"/>
      <c r="TC1565" s="55"/>
      <c r="TD1565" s="55"/>
      <c r="TE1565" s="55"/>
      <c r="TF1565" s="55"/>
      <c r="TG1565" s="55"/>
      <c r="TH1565" s="55"/>
      <c r="TI1565" s="55"/>
      <c r="TJ1565" s="55"/>
      <c r="TK1565" s="55"/>
      <c r="TL1565" s="55"/>
      <c r="TM1565" s="55"/>
      <c r="TN1565" s="55"/>
      <c r="TO1565" s="55"/>
      <c r="TP1565" s="55"/>
      <c r="TQ1565" s="55"/>
      <c r="TR1565" s="55"/>
      <c r="TS1565" s="55"/>
      <c r="TT1565" s="55"/>
      <c r="TU1565" s="55"/>
      <c r="TV1565" s="55"/>
      <c r="TW1565" s="55"/>
      <c r="TX1565" s="55"/>
      <c r="TY1565" s="55"/>
      <c r="TZ1565" s="55"/>
      <c r="UA1565" s="55"/>
      <c r="UB1565" s="55"/>
      <c r="UC1565" s="55"/>
      <c r="UD1565" s="55"/>
      <c r="UE1565" s="55"/>
      <c r="UF1565" s="55"/>
      <c r="UG1565" s="55"/>
      <c r="UH1565" s="55"/>
      <c r="UI1565" s="55"/>
      <c r="UJ1565" s="55"/>
      <c r="UK1565" s="55"/>
      <c r="UL1565" s="55"/>
      <c r="UM1565" s="55"/>
      <c r="UN1565" s="55"/>
      <c r="UO1565" s="55"/>
      <c r="UP1565" s="55"/>
      <c r="UQ1565" s="55"/>
      <c r="UR1565" s="55"/>
      <c r="US1565" s="55"/>
      <c r="UT1565" s="55"/>
      <c r="UU1565" s="55"/>
      <c r="UV1565" s="55"/>
      <c r="UW1565" s="55"/>
      <c r="UX1565" s="55"/>
      <c r="UY1565" s="55"/>
      <c r="UZ1565" s="55"/>
      <c r="VA1565" s="55"/>
      <c r="VB1565" s="55"/>
      <c r="VC1565" s="55"/>
      <c r="VD1565" s="55"/>
      <c r="VE1565" s="55"/>
      <c r="VF1565" s="55"/>
      <c r="VG1565" s="55"/>
      <c r="VH1565" s="55"/>
      <c r="VI1565" s="55"/>
      <c r="VJ1565" s="55"/>
      <c r="VK1565" s="55"/>
      <c r="VL1565" s="55"/>
      <c r="VM1565" s="55"/>
      <c r="VN1565" s="55"/>
      <c r="VO1565" s="55"/>
      <c r="VP1565" s="55"/>
      <c r="VQ1565" s="55"/>
      <c r="VR1565" s="55"/>
      <c r="VS1565" s="55"/>
      <c r="VT1565" s="55"/>
      <c r="VU1565" s="55"/>
      <c r="VV1565" s="55"/>
      <c r="VW1565" s="55"/>
      <c r="VX1565" s="55"/>
      <c r="VY1565" s="55"/>
      <c r="VZ1565" s="55"/>
      <c r="WA1565" s="55"/>
      <c r="WB1565" s="55"/>
      <c r="WC1565" s="55"/>
      <c r="WD1565" s="55"/>
      <c r="WE1565" s="55"/>
      <c r="WF1565" s="55"/>
      <c r="WG1565" s="55"/>
      <c r="WH1565" s="55"/>
      <c r="WI1565" s="55"/>
      <c r="WJ1565" s="55"/>
      <c r="WK1565" s="55"/>
      <c r="WL1565" s="55"/>
      <c r="WM1565" s="55"/>
      <c r="WN1565" s="55"/>
      <c r="WO1565" s="55"/>
      <c r="WP1565" s="55"/>
      <c r="WQ1565" s="55"/>
      <c r="WR1565" s="55"/>
      <c r="WS1565" s="55"/>
      <c r="WT1565" s="55"/>
      <c r="WU1565" s="55"/>
      <c r="WV1565" s="55"/>
      <c r="WW1565" s="55"/>
      <c r="WX1565" s="55"/>
      <c r="WY1565" s="55"/>
      <c r="WZ1565" s="55"/>
      <c r="XA1565" s="55"/>
      <c r="XB1565" s="55"/>
      <c r="XC1565" s="55"/>
      <c r="XD1565" s="55"/>
      <c r="XE1565" s="55"/>
      <c r="XF1565" s="55"/>
      <c r="XG1565" s="55"/>
      <c r="XH1565" s="55"/>
      <c r="XI1565" s="55"/>
      <c r="XJ1565" s="55"/>
      <c r="XK1565" s="55"/>
      <c r="XL1565" s="55"/>
      <c r="XM1565" s="55"/>
      <c r="XN1565" s="55"/>
      <c r="XO1565" s="55"/>
      <c r="XP1565" s="55"/>
      <c r="XQ1565" s="55"/>
      <c r="XR1565" s="55"/>
      <c r="XS1565" s="55"/>
      <c r="XT1565" s="55"/>
      <c r="XU1565" s="55"/>
      <c r="XV1565" s="55"/>
      <c r="XW1565" s="55"/>
      <c r="XX1565" s="55"/>
      <c r="XY1565" s="55"/>
      <c r="XZ1565" s="55"/>
      <c r="YA1565" s="55"/>
      <c r="YB1565" s="55"/>
      <c r="YC1565" s="55"/>
      <c r="YD1565" s="55"/>
      <c r="YE1565" s="55"/>
      <c r="YF1565" s="55"/>
      <c r="YG1565" s="55"/>
      <c r="YH1565" s="55"/>
      <c r="YI1565" s="55"/>
      <c r="YJ1565" s="55"/>
      <c r="YK1565" s="55"/>
      <c r="YL1565" s="55"/>
      <c r="YM1565" s="55"/>
      <c r="YN1565" s="55"/>
      <c r="YO1565" s="55"/>
      <c r="YP1565" s="55"/>
      <c r="YQ1565" s="55"/>
      <c r="YR1565" s="55"/>
      <c r="YS1565" s="55"/>
      <c r="YT1565" s="55"/>
      <c r="YU1565" s="55"/>
      <c r="YV1565" s="55"/>
      <c r="YW1565" s="55"/>
      <c r="YX1565" s="55"/>
      <c r="YY1565" s="55"/>
      <c r="YZ1565" s="55"/>
      <c r="ZA1565" s="55"/>
      <c r="ZB1565" s="55"/>
      <c r="ZC1565" s="55"/>
      <c r="ZD1565" s="55"/>
      <c r="ZE1565" s="55"/>
      <c r="ZF1565" s="55"/>
      <c r="ZG1565" s="55"/>
      <c r="ZH1565" s="55"/>
      <c r="ZI1565" s="55"/>
      <c r="ZJ1565" s="55"/>
      <c r="ZK1565" s="55"/>
      <c r="ZL1565" s="55"/>
      <c r="ZM1565" s="55"/>
      <c r="ZN1565" s="55"/>
      <c r="ZO1565" s="55"/>
      <c r="ZP1565" s="55"/>
      <c r="ZQ1565" s="55"/>
      <c r="ZR1565" s="55"/>
      <c r="ZS1565" s="55"/>
      <c r="ZT1565" s="55"/>
      <c r="ZU1565" s="55"/>
      <c r="ZV1565" s="55"/>
      <c r="ZW1565" s="55"/>
      <c r="ZX1565" s="55"/>
      <c r="ZY1565" s="55"/>
      <c r="ZZ1565" s="55"/>
      <c r="AAA1565" s="55"/>
      <c r="AAB1565" s="55"/>
      <c r="AAC1565" s="55"/>
      <c r="AAD1565" s="55"/>
      <c r="AAE1565" s="55"/>
      <c r="AAF1565" s="55"/>
      <c r="AAG1565" s="55"/>
      <c r="AAH1565" s="55"/>
      <c r="AAI1565" s="55"/>
      <c r="AAJ1565" s="55"/>
      <c r="AAK1565" s="55"/>
      <c r="AAL1565" s="55"/>
      <c r="AAM1565" s="55"/>
      <c r="AAN1565" s="55"/>
      <c r="AAO1565" s="55"/>
      <c r="AAP1565" s="55"/>
      <c r="AAQ1565" s="55"/>
      <c r="AAR1565" s="55"/>
      <c r="AAS1565" s="55"/>
      <c r="AAT1565" s="55"/>
      <c r="AAU1565" s="55"/>
      <c r="AAV1565" s="55"/>
      <c r="AAW1565" s="55"/>
      <c r="AAX1565" s="55"/>
      <c r="AAY1565" s="55"/>
      <c r="AAZ1565" s="55"/>
      <c r="ABA1565" s="55"/>
      <c r="ABB1565" s="55"/>
      <c r="ABC1565" s="55"/>
      <c r="ABD1565" s="55"/>
      <c r="ABE1565" s="55"/>
      <c r="ABF1565" s="55"/>
      <c r="ABG1565" s="55"/>
      <c r="ABH1565" s="55"/>
      <c r="ABI1565" s="55"/>
      <c r="ABJ1565" s="55"/>
      <c r="ABK1565" s="55"/>
      <c r="ABL1565" s="55"/>
      <c r="ABM1565" s="55"/>
      <c r="ABN1565" s="55"/>
      <c r="ABO1565" s="55"/>
      <c r="ABP1565" s="55"/>
      <c r="ABQ1565" s="55"/>
      <c r="ABR1565" s="55"/>
      <c r="ABS1565" s="55"/>
      <c r="ABT1565" s="55"/>
      <c r="ABU1565" s="55"/>
      <c r="ABV1565" s="55"/>
      <c r="ABW1565" s="55"/>
      <c r="ABX1565" s="55"/>
      <c r="ABY1565" s="55"/>
      <c r="ABZ1565" s="55"/>
      <c r="ACA1565" s="55"/>
      <c r="ACB1565" s="55"/>
      <c r="ACC1565" s="55"/>
      <c r="ACD1565" s="55"/>
      <c r="ACE1565" s="55"/>
      <c r="ACF1565" s="55"/>
      <c r="ACG1565" s="55"/>
      <c r="ACH1565" s="55"/>
      <c r="ACI1565" s="55"/>
      <c r="ACJ1565" s="55"/>
      <c r="ACK1565" s="55"/>
      <c r="ACL1565" s="55"/>
      <c r="ACM1565" s="55"/>
      <c r="ACN1565" s="55"/>
      <c r="ACO1565" s="55"/>
      <c r="ACP1565" s="55"/>
      <c r="ACQ1565" s="55"/>
      <c r="ACR1565" s="55"/>
      <c r="ACS1565" s="55"/>
      <c r="ACT1565" s="55"/>
      <c r="ACU1565" s="55"/>
      <c r="ACV1565" s="55"/>
      <c r="ACW1565" s="55"/>
      <c r="ACX1565" s="55"/>
      <c r="ACY1565" s="55"/>
      <c r="ACZ1565" s="55"/>
      <c r="ADA1565" s="55"/>
      <c r="ADB1565" s="55"/>
      <c r="ADC1565" s="55"/>
      <c r="ADD1565" s="55"/>
      <c r="ADE1565" s="55"/>
      <c r="ADF1565" s="55"/>
      <c r="ADG1565" s="55"/>
      <c r="ADH1565" s="55"/>
      <c r="ADI1565" s="55"/>
      <c r="ADJ1565" s="55"/>
      <c r="ADK1565" s="55"/>
      <c r="ADL1565" s="55"/>
      <c r="ADM1565" s="55"/>
      <c r="ADN1565" s="55"/>
      <c r="ADO1565" s="55"/>
      <c r="ADP1565" s="55"/>
      <c r="ADQ1565" s="55"/>
      <c r="ADR1565" s="55"/>
      <c r="ADS1565" s="55"/>
      <c r="ADT1565" s="55"/>
      <c r="ADU1565" s="55"/>
      <c r="ADV1565" s="55"/>
      <c r="ADW1565" s="55"/>
      <c r="ADX1565" s="55"/>
      <c r="ADY1565" s="55"/>
      <c r="ADZ1565" s="55"/>
      <c r="AEA1565" s="55"/>
      <c r="AEB1565" s="55"/>
      <c r="AEC1565" s="55"/>
      <c r="AED1565" s="55"/>
      <c r="AEE1565" s="55"/>
      <c r="AEF1565" s="55"/>
      <c r="AEG1565" s="55"/>
      <c r="AEH1565" s="55"/>
    </row>
    <row r="1566" spans="1:814" s="133" customFormat="1" hidden="1" x14ac:dyDescent="0.25">
      <c r="B1566" s="134">
        <v>45622</v>
      </c>
      <c r="C1566" s="133" t="s">
        <v>103</v>
      </c>
      <c r="D1566" s="133" t="s">
        <v>0</v>
      </c>
      <c r="E1566" s="133" t="s">
        <v>14</v>
      </c>
      <c r="F1566" s="135" t="s">
        <v>25</v>
      </c>
      <c r="G1566" s="133" t="s">
        <v>26</v>
      </c>
      <c r="H1566" s="135" t="s">
        <v>27</v>
      </c>
      <c r="I1566" s="135" t="s">
        <v>605</v>
      </c>
      <c r="J1566" s="136">
        <v>-4</v>
      </c>
      <c r="K1566" s="137">
        <v>14.48404255319149</v>
      </c>
      <c r="L1566" s="138">
        <f t="shared" si="83"/>
        <v>-57.936170212765958</v>
      </c>
      <c r="M1566" s="139" t="s">
        <v>527</v>
      </c>
      <c r="O1566" s="140">
        <v>20240326</v>
      </c>
      <c r="P1566" s="133" t="s">
        <v>136</v>
      </c>
    </row>
    <row r="1567" spans="1:814" hidden="1" x14ac:dyDescent="0.25">
      <c r="B1567" s="5">
        <v>45622</v>
      </c>
      <c r="C1567" t="s">
        <v>103</v>
      </c>
      <c r="D1567" t="s">
        <v>0</v>
      </c>
      <c r="E1567" t="s">
        <v>14</v>
      </c>
      <c r="F1567" s="4" t="s">
        <v>39</v>
      </c>
      <c r="G1567" t="s">
        <v>40</v>
      </c>
      <c r="H1567" s="4" t="s">
        <v>41</v>
      </c>
      <c r="I1567" s="4" t="s">
        <v>564</v>
      </c>
      <c r="J1567" s="8">
        <v>-4</v>
      </c>
      <c r="K1567" s="79">
        <v>14.569553805774278</v>
      </c>
      <c r="L1567" s="35">
        <f t="shared" si="83"/>
        <v>-58.278215223097114</v>
      </c>
      <c r="M1567" s="104" t="s">
        <v>527</v>
      </c>
      <c r="O1567" s="54">
        <v>20240326</v>
      </c>
      <c r="P1567" t="s">
        <v>136</v>
      </c>
      <c r="JM1567" t="s">
        <v>506</v>
      </c>
    </row>
    <row r="1568" spans="1:814" s="133" customFormat="1" hidden="1" x14ac:dyDescent="0.25">
      <c r="B1568" s="134">
        <v>45622</v>
      </c>
      <c r="C1568" s="133" t="s">
        <v>103</v>
      </c>
      <c r="D1568" s="133" t="s">
        <v>0</v>
      </c>
      <c r="E1568" s="133" t="s">
        <v>14</v>
      </c>
      <c r="F1568" s="135" t="s">
        <v>54</v>
      </c>
      <c r="G1568" s="133" t="s">
        <v>55</v>
      </c>
      <c r="H1568" s="135" t="s">
        <v>56</v>
      </c>
      <c r="I1568" s="135" t="s">
        <v>611</v>
      </c>
      <c r="J1568" s="136">
        <v>-10</v>
      </c>
      <c r="K1568" s="137">
        <v>18.622340425531917</v>
      </c>
      <c r="L1568" s="138">
        <f t="shared" si="83"/>
        <v>-186.22340425531917</v>
      </c>
      <c r="M1568" s="139" t="s">
        <v>527</v>
      </c>
      <c r="O1568" s="140">
        <v>20240326</v>
      </c>
      <c r="P1568" s="133" t="s">
        <v>136</v>
      </c>
    </row>
    <row r="1569" spans="1:814" hidden="1" x14ac:dyDescent="0.25">
      <c r="B1569" s="5">
        <v>45622</v>
      </c>
      <c r="C1569" t="s">
        <v>103</v>
      </c>
      <c r="D1569" t="s">
        <v>0</v>
      </c>
      <c r="E1569" t="s">
        <v>14</v>
      </c>
      <c r="F1569" s="4" t="s">
        <v>58</v>
      </c>
      <c r="G1569" t="s">
        <v>59</v>
      </c>
      <c r="H1569" s="4" t="s">
        <v>60</v>
      </c>
      <c r="I1569" s="4" t="s">
        <v>584</v>
      </c>
      <c r="J1569" s="8">
        <v>-2</v>
      </c>
      <c r="K1569" s="79">
        <v>18.345205479452055</v>
      </c>
      <c r="L1569" s="35">
        <f t="shared" si="83"/>
        <v>-36.69041095890411</v>
      </c>
      <c r="M1569" s="104" t="s">
        <v>527</v>
      </c>
      <c r="O1569" s="54">
        <v>20240326</v>
      </c>
      <c r="P1569" t="s">
        <v>136</v>
      </c>
    </row>
    <row r="1570" spans="1:814" ht="15.95" hidden="1" customHeight="1" x14ac:dyDescent="0.25">
      <c r="B1570" s="5">
        <v>45622</v>
      </c>
      <c r="C1570" t="s">
        <v>121</v>
      </c>
      <c r="D1570" t="s">
        <v>0</v>
      </c>
      <c r="E1570" t="s">
        <v>66</v>
      </c>
      <c r="F1570" s="4" t="s">
        <v>67</v>
      </c>
      <c r="G1570" t="s">
        <v>151</v>
      </c>
      <c r="H1570" s="4" t="s">
        <v>69</v>
      </c>
      <c r="I1570" s="4" t="s">
        <v>308</v>
      </c>
      <c r="J1570" s="8">
        <v>-1</v>
      </c>
      <c r="K1570" s="29">
        <v>51750</v>
      </c>
      <c r="L1570" s="17">
        <f t="shared" si="83"/>
        <v>-51750</v>
      </c>
      <c r="O1570"/>
      <c r="Q1570" t="s">
        <v>549</v>
      </c>
    </row>
    <row r="1571" spans="1:814" s="133" customFormat="1" hidden="1" x14ac:dyDescent="0.25">
      <c r="B1571" s="134">
        <v>45624</v>
      </c>
      <c r="C1571" s="133" t="s">
        <v>103</v>
      </c>
      <c r="D1571" s="133" t="s">
        <v>0</v>
      </c>
      <c r="E1571" s="133" t="s">
        <v>14</v>
      </c>
      <c r="F1571" s="135" t="s">
        <v>25</v>
      </c>
      <c r="G1571" s="133" t="s">
        <v>26</v>
      </c>
      <c r="H1571" s="135" t="s">
        <v>27</v>
      </c>
      <c r="I1571" s="135" t="s">
        <v>490</v>
      </c>
      <c r="J1571" s="136">
        <v>-2</v>
      </c>
      <c r="K1571" s="137">
        <v>14.583333333333334</v>
      </c>
      <c r="L1571" s="138">
        <f t="shared" si="83"/>
        <v>-29.166666666666668</v>
      </c>
      <c r="M1571" s="139" t="s">
        <v>527</v>
      </c>
      <c r="O1571" s="140">
        <v>20240327</v>
      </c>
      <c r="P1571" s="133" t="s">
        <v>136</v>
      </c>
    </row>
    <row r="1572" spans="1:814" s="133" customFormat="1" hidden="1" x14ac:dyDescent="0.25">
      <c r="B1572" s="134">
        <v>45624</v>
      </c>
      <c r="C1572" s="133" t="s">
        <v>103</v>
      </c>
      <c r="D1572" s="133" t="s">
        <v>0</v>
      </c>
      <c r="E1572" s="133" t="s">
        <v>14</v>
      </c>
      <c r="F1572" s="135" t="s">
        <v>39</v>
      </c>
      <c r="G1572" s="133" t="s">
        <v>40</v>
      </c>
      <c r="H1572" s="135" t="s">
        <v>41</v>
      </c>
      <c r="I1572" s="135" t="s">
        <v>485</v>
      </c>
      <c r="J1572" s="136">
        <v>-4</v>
      </c>
      <c r="K1572" s="137">
        <v>14.583333333333334</v>
      </c>
      <c r="L1572" s="138">
        <f t="shared" si="83"/>
        <v>-58.333333333333336</v>
      </c>
      <c r="M1572" s="139" t="s">
        <v>527</v>
      </c>
      <c r="O1572" s="140">
        <v>20240327</v>
      </c>
      <c r="P1572" s="133" t="s">
        <v>136</v>
      </c>
    </row>
    <row r="1573" spans="1:814" s="133" customFormat="1" hidden="1" x14ac:dyDescent="0.25">
      <c r="B1573" s="134">
        <v>45622</v>
      </c>
      <c r="C1573" s="133" t="s">
        <v>103</v>
      </c>
      <c r="D1573" s="133" t="s">
        <v>0</v>
      </c>
      <c r="E1573" s="133" t="s">
        <v>14</v>
      </c>
      <c r="F1573" s="135" t="s">
        <v>42</v>
      </c>
      <c r="G1573" s="133" t="s">
        <v>43</v>
      </c>
      <c r="H1573" s="135" t="s">
        <v>44</v>
      </c>
      <c r="I1573" s="135" t="s">
        <v>565</v>
      </c>
      <c r="J1573" s="136">
        <v>-4</v>
      </c>
      <c r="K1573" s="137">
        <v>14.48404255319149</v>
      </c>
      <c r="L1573" s="138">
        <f t="shared" si="83"/>
        <v>-57.936170212765958</v>
      </c>
      <c r="M1573" s="139" t="s">
        <v>527</v>
      </c>
      <c r="O1573" s="140">
        <v>20240326</v>
      </c>
      <c r="P1573" s="133" t="s">
        <v>136</v>
      </c>
    </row>
    <row r="1574" spans="1:814" s="133" customFormat="1" hidden="1" x14ac:dyDescent="0.25">
      <c r="B1574" s="134">
        <v>45624</v>
      </c>
      <c r="C1574" s="133" t="s">
        <v>103</v>
      </c>
      <c r="D1574" s="133" t="s">
        <v>0</v>
      </c>
      <c r="E1574" s="133" t="s">
        <v>14</v>
      </c>
      <c r="F1574" s="135" t="s">
        <v>54</v>
      </c>
      <c r="G1574" s="133" t="s">
        <v>55</v>
      </c>
      <c r="H1574" s="135" t="s">
        <v>56</v>
      </c>
      <c r="I1574" s="135" t="s">
        <v>611</v>
      </c>
      <c r="J1574" s="136">
        <v>-15</v>
      </c>
      <c r="K1574" s="137">
        <v>18.622340425531917</v>
      </c>
      <c r="L1574" s="138">
        <f t="shared" si="83"/>
        <v>-279.33510638297878</v>
      </c>
      <c r="M1574" s="139" t="s">
        <v>527</v>
      </c>
      <c r="O1574" s="140">
        <v>20240327</v>
      </c>
      <c r="P1574" s="133" t="s">
        <v>136</v>
      </c>
    </row>
    <row r="1575" spans="1:814" s="133" customFormat="1" hidden="1" x14ac:dyDescent="0.25">
      <c r="B1575" s="134">
        <v>45624</v>
      </c>
      <c r="C1575" s="133" t="s">
        <v>103</v>
      </c>
      <c r="D1575" s="133" t="s">
        <v>0</v>
      </c>
      <c r="E1575" s="133" t="s">
        <v>14</v>
      </c>
      <c r="F1575" s="135" t="s">
        <v>58</v>
      </c>
      <c r="G1575" s="133" t="s">
        <v>59</v>
      </c>
      <c r="H1575" s="135" t="s">
        <v>60</v>
      </c>
      <c r="I1575" s="135" t="s">
        <v>584</v>
      </c>
      <c r="J1575" s="136">
        <v>-2</v>
      </c>
      <c r="K1575" s="137">
        <v>18.345205479452055</v>
      </c>
      <c r="L1575" s="138">
        <f t="shared" si="83"/>
        <v>-36.69041095890411</v>
      </c>
      <c r="M1575" s="139" t="s">
        <v>527</v>
      </c>
      <c r="O1575" s="140">
        <v>20240327</v>
      </c>
      <c r="P1575" s="133" t="s">
        <v>136</v>
      </c>
    </row>
    <row r="1576" spans="1:814" s="133" customFormat="1" hidden="1" x14ac:dyDescent="0.25">
      <c r="B1576" s="134">
        <v>45624</v>
      </c>
      <c r="C1576" s="133" t="s">
        <v>103</v>
      </c>
      <c r="D1576" s="133" t="s">
        <v>0</v>
      </c>
      <c r="E1576" s="133" t="s">
        <v>14</v>
      </c>
      <c r="F1576" s="135" t="s">
        <v>42</v>
      </c>
      <c r="G1576" s="133" t="s">
        <v>43</v>
      </c>
      <c r="H1576" s="135" t="s">
        <v>44</v>
      </c>
      <c r="I1576" s="135" t="s">
        <v>565</v>
      </c>
      <c r="J1576" s="136">
        <v>-7</v>
      </c>
      <c r="K1576" s="137">
        <v>14.569553805774278</v>
      </c>
      <c r="L1576" s="138">
        <f t="shared" si="83"/>
        <v>-101.98687664041995</v>
      </c>
      <c r="M1576" s="139" t="s">
        <v>527</v>
      </c>
      <c r="O1576" s="140">
        <v>20240327</v>
      </c>
      <c r="P1576" s="133" t="s">
        <v>136</v>
      </c>
    </row>
    <row r="1577" spans="1:814" s="133" customFormat="1" hidden="1" x14ac:dyDescent="0.25">
      <c r="B1577" s="134">
        <v>45628</v>
      </c>
      <c r="C1577" s="133" t="s">
        <v>103</v>
      </c>
      <c r="D1577" s="133" t="s">
        <v>0</v>
      </c>
      <c r="E1577" s="133" t="s">
        <v>14</v>
      </c>
      <c r="F1577" s="135" t="s">
        <v>25</v>
      </c>
      <c r="G1577" s="133" t="s">
        <v>26</v>
      </c>
      <c r="H1577" s="135" t="s">
        <v>27</v>
      </c>
      <c r="I1577" s="135" t="s">
        <v>605</v>
      </c>
      <c r="J1577" s="136">
        <v>-6</v>
      </c>
      <c r="K1577" s="137">
        <v>14.48404255319149</v>
      </c>
      <c r="L1577" s="138">
        <f t="shared" si="83"/>
        <v>-86.904255319148945</v>
      </c>
      <c r="M1577" s="139" t="s">
        <v>527</v>
      </c>
      <c r="O1577" s="140">
        <v>20240332</v>
      </c>
      <c r="P1577" s="133" t="s">
        <v>136</v>
      </c>
    </row>
    <row r="1578" spans="1:814" s="133" customFormat="1" hidden="1" x14ac:dyDescent="0.25">
      <c r="B1578" s="134">
        <v>45628</v>
      </c>
      <c r="C1578" s="133" t="s">
        <v>103</v>
      </c>
      <c r="D1578" s="133" t="s">
        <v>0</v>
      </c>
      <c r="E1578" s="133" t="s">
        <v>14</v>
      </c>
      <c r="F1578" s="135" t="s">
        <v>39</v>
      </c>
      <c r="G1578" s="133" t="s">
        <v>40</v>
      </c>
      <c r="H1578" s="135" t="s">
        <v>41</v>
      </c>
      <c r="I1578" s="135" t="s">
        <v>485</v>
      </c>
      <c r="J1578" s="136">
        <v>-4</v>
      </c>
      <c r="K1578" s="137">
        <v>14.583333333333334</v>
      </c>
      <c r="L1578" s="138">
        <f t="shared" si="83"/>
        <v>-58.333333333333336</v>
      </c>
      <c r="M1578" s="139" t="s">
        <v>527</v>
      </c>
      <c r="O1578" s="140">
        <v>20240332</v>
      </c>
      <c r="P1578" s="133" t="s">
        <v>136</v>
      </c>
    </row>
    <row r="1579" spans="1:814" s="133" customFormat="1" hidden="1" x14ac:dyDescent="0.25">
      <c r="B1579" s="134">
        <v>45628</v>
      </c>
      <c r="C1579" s="133" t="s">
        <v>103</v>
      </c>
      <c r="D1579" s="133" t="s">
        <v>0</v>
      </c>
      <c r="E1579" s="133" t="s">
        <v>14</v>
      </c>
      <c r="F1579" s="135" t="s">
        <v>54</v>
      </c>
      <c r="G1579" s="133" t="s">
        <v>55</v>
      </c>
      <c r="H1579" s="135" t="s">
        <v>56</v>
      </c>
      <c r="I1579" s="135" t="s">
        <v>610</v>
      </c>
      <c r="J1579" s="136">
        <v>-2</v>
      </c>
      <c r="K1579" s="137">
        <v>18.622340425531917</v>
      </c>
      <c r="L1579" s="138">
        <f t="shared" si="83"/>
        <v>-37.244680851063833</v>
      </c>
      <c r="M1579" s="139" t="s">
        <v>527</v>
      </c>
      <c r="O1579" s="140">
        <v>20240332</v>
      </c>
      <c r="P1579" s="133" t="s">
        <v>136</v>
      </c>
    </row>
    <row r="1580" spans="1:814" s="133" customFormat="1" hidden="1" x14ac:dyDescent="0.25">
      <c r="B1580" s="134">
        <v>45628</v>
      </c>
      <c r="C1580" s="133" t="s">
        <v>103</v>
      </c>
      <c r="D1580" s="133" t="s">
        <v>0</v>
      </c>
      <c r="E1580" s="133" t="s">
        <v>14</v>
      </c>
      <c r="F1580" s="135" t="s">
        <v>54</v>
      </c>
      <c r="G1580" s="133" t="s">
        <v>55</v>
      </c>
      <c r="H1580" s="135" t="s">
        <v>56</v>
      </c>
      <c r="I1580" s="135" t="s">
        <v>611</v>
      </c>
      <c r="J1580" s="136">
        <v>-8</v>
      </c>
      <c r="K1580" s="137">
        <v>18.622340425531917</v>
      </c>
      <c r="L1580" s="138">
        <f t="shared" si="83"/>
        <v>-148.97872340425533</v>
      </c>
      <c r="M1580" s="139" t="s">
        <v>527</v>
      </c>
      <c r="O1580" s="140">
        <v>20240332</v>
      </c>
      <c r="P1580" s="133" t="s">
        <v>136</v>
      </c>
    </row>
    <row r="1581" spans="1:814" s="133" customFormat="1" hidden="1" x14ac:dyDescent="0.25">
      <c r="B1581" s="134">
        <v>45628</v>
      </c>
      <c r="C1581" s="133" t="s">
        <v>103</v>
      </c>
      <c r="D1581" s="133" t="s">
        <v>0</v>
      </c>
      <c r="E1581" s="133" t="s">
        <v>14</v>
      </c>
      <c r="F1581" s="135" t="s">
        <v>58</v>
      </c>
      <c r="G1581" s="133" t="s">
        <v>59</v>
      </c>
      <c r="H1581" s="135" t="s">
        <v>60</v>
      </c>
      <c r="I1581" s="135" t="s">
        <v>584</v>
      </c>
      <c r="J1581" s="136">
        <v>-4</v>
      </c>
      <c r="K1581" s="137">
        <v>18.345205479452055</v>
      </c>
      <c r="L1581" s="138">
        <f t="shared" si="83"/>
        <v>-73.38082191780822</v>
      </c>
      <c r="M1581" s="139" t="s">
        <v>527</v>
      </c>
      <c r="O1581" s="140">
        <v>20240332</v>
      </c>
      <c r="P1581" s="133" t="s">
        <v>136</v>
      </c>
    </row>
    <row r="1582" spans="1:814" s="141" customFormat="1" hidden="1" x14ac:dyDescent="0.25">
      <c r="A1582" s="133"/>
      <c r="B1582" s="134">
        <v>45628</v>
      </c>
      <c r="C1582" s="133" t="s">
        <v>103</v>
      </c>
      <c r="D1582" s="133" t="s">
        <v>0</v>
      </c>
      <c r="E1582" s="133" t="s">
        <v>14</v>
      </c>
      <c r="F1582" s="135" t="s">
        <v>42</v>
      </c>
      <c r="G1582" s="133" t="s">
        <v>43</v>
      </c>
      <c r="H1582" s="135" t="s">
        <v>44</v>
      </c>
      <c r="I1582" s="135" t="s">
        <v>565</v>
      </c>
      <c r="J1582" s="136">
        <v>-2</v>
      </c>
      <c r="K1582" s="137">
        <v>14.48404255319149</v>
      </c>
      <c r="L1582" s="138">
        <f t="shared" si="83"/>
        <v>-28.968085106382979</v>
      </c>
      <c r="M1582" s="139" t="s">
        <v>527</v>
      </c>
      <c r="N1582" s="133"/>
      <c r="O1582" s="140">
        <v>20240332</v>
      </c>
      <c r="P1582" s="133" t="s">
        <v>136</v>
      </c>
      <c r="Q1582" s="133"/>
      <c r="R1582" s="133"/>
      <c r="S1582" s="133"/>
      <c r="T1582" s="133"/>
      <c r="U1582" s="133"/>
      <c r="V1582" s="133"/>
      <c r="W1582" s="133"/>
      <c r="X1582" s="133"/>
      <c r="Y1582" s="133"/>
      <c r="Z1582" s="133"/>
      <c r="AA1582" s="133"/>
      <c r="AB1582" s="133"/>
      <c r="AC1582" s="133"/>
      <c r="AD1582" s="133"/>
      <c r="AE1582" s="133"/>
      <c r="AF1582" s="133"/>
      <c r="AG1582" s="133"/>
      <c r="AH1582" s="133"/>
      <c r="AI1582" s="133"/>
      <c r="AJ1582" s="133"/>
      <c r="AK1582" s="133"/>
      <c r="AL1582" s="133"/>
      <c r="AM1582" s="133"/>
      <c r="AN1582" s="133"/>
      <c r="AO1582" s="133"/>
      <c r="AP1582" s="133"/>
      <c r="AQ1582" s="133"/>
      <c r="AR1582" s="133"/>
      <c r="AS1582" s="133"/>
      <c r="AT1582" s="133"/>
      <c r="AU1582" s="133"/>
      <c r="AV1582" s="133"/>
      <c r="AW1582" s="133"/>
      <c r="AX1582" s="133"/>
      <c r="AY1582" s="133"/>
      <c r="AZ1582" s="133"/>
      <c r="BA1582" s="133"/>
      <c r="BB1582" s="133"/>
      <c r="BC1582" s="133"/>
      <c r="BD1582" s="133"/>
      <c r="BE1582" s="133"/>
      <c r="BF1582" s="133"/>
      <c r="BG1582" s="133"/>
      <c r="BH1582" s="133"/>
      <c r="BI1582" s="133"/>
      <c r="BJ1582" s="133"/>
      <c r="BK1582" s="133"/>
      <c r="BL1582" s="133"/>
      <c r="BM1582" s="133"/>
      <c r="BN1582" s="133"/>
      <c r="BO1582" s="133"/>
      <c r="BP1582" s="133"/>
      <c r="BQ1582" s="133"/>
      <c r="BR1582" s="133"/>
      <c r="BS1582" s="133"/>
      <c r="BT1582" s="133"/>
      <c r="BU1582" s="133"/>
      <c r="BV1582" s="133"/>
      <c r="BW1582" s="133"/>
      <c r="BX1582" s="133"/>
      <c r="BY1582" s="133"/>
      <c r="BZ1582" s="133"/>
      <c r="CA1582" s="133"/>
      <c r="CB1582" s="133"/>
      <c r="CC1582" s="133"/>
      <c r="CD1582" s="133"/>
      <c r="CE1582" s="133"/>
      <c r="CF1582" s="133"/>
      <c r="CG1582" s="133"/>
      <c r="CH1582" s="133"/>
      <c r="CI1582" s="133"/>
      <c r="CJ1582" s="133"/>
      <c r="CK1582" s="133"/>
      <c r="CL1582" s="133"/>
      <c r="CM1582" s="133"/>
      <c r="CN1582" s="133"/>
      <c r="CO1582" s="133"/>
      <c r="CP1582" s="133"/>
      <c r="CQ1582" s="133"/>
      <c r="CR1582" s="133"/>
      <c r="CS1582" s="133"/>
      <c r="CT1582" s="133"/>
      <c r="CU1582" s="133"/>
      <c r="CV1582" s="133"/>
      <c r="CW1582" s="133"/>
      <c r="CX1582" s="133"/>
      <c r="CY1582" s="133"/>
      <c r="CZ1582" s="133"/>
      <c r="DA1582" s="133"/>
      <c r="DB1582" s="133"/>
      <c r="DC1582" s="133"/>
      <c r="DD1582" s="133"/>
      <c r="DE1582" s="133"/>
      <c r="DF1582" s="133"/>
      <c r="DG1582" s="133"/>
      <c r="DH1582" s="133"/>
      <c r="DI1582" s="133"/>
      <c r="DJ1582" s="133"/>
      <c r="DK1582" s="133"/>
      <c r="DL1582" s="133"/>
      <c r="DM1582" s="133"/>
      <c r="DN1582" s="133"/>
      <c r="DO1582" s="133"/>
      <c r="DP1582" s="133"/>
      <c r="DQ1582" s="133"/>
      <c r="DR1582" s="133"/>
      <c r="DS1582" s="133"/>
      <c r="DT1582" s="133"/>
      <c r="DU1582" s="133"/>
      <c r="DV1582" s="133"/>
      <c r="DW1582" s="133"/>
      <c r="DX1582" s="133"/>
      <c r="DY1582" s="133"/>
      <c r="DZ1582" s="133"/>
      <c r="EA1582" s="133"/>
      <c r="EB1582" s="133"/>
      <c r="EC1582" s="133"/>
      <c r="ED1582" s="133"/>
      <c r="EE1582" s="133"/>
      <c r="EF1582" s="133"/>
      <c r="EG1582" s="133"/>
      <c r="EH1582" s="133"/>
      <c r="EI1582" s="133"/>
      <c r="EJ1582" s="133"/>
      <c r="EK1582" s="133"/>
      <c r="EL1582" s="133"/>
      <c r="EM1582" s="133"/>
      <c r="EN1582" s="133"/>
      <c r="EO1582" s="133"/>
      <c r="EP1582" s="133"/>
      <c r="EQ1582" s="133"/>
      <c r="ER1582" s="133"/>
      <c r="ES1582" s="133"/>
      <c r="ET1582" s="133"/>
      <c r="EU1582" s="133"/>
      <c r="EV1582" s="133"/>
      <c r="EW1582" s="133"/>
      <c r="EX1582" s="133"/>
      <c r="EY1582" s="133"/>
      <c r="EZ1582" s="133"/>
      <c r="FA1582" s="133"/>
      <c r="FB1582" s="133"/>
      <c r="FC1582" s="133"/>
      <c r="FD1582" s="133"/>
      <c r="FE1582" s="133"/>
      <c r="FF1582" s="133"/>
      <c r="FG1582" s="133"/>
      <c r="FH1582" s="133"/>
      <c r="FI1582" s="133"/>
      <c r="FJ1582" s="133"/>
      <c r="FK1582" s="133"/>
      <c r="FL1582" s="133"/>
      <c r="FM1582" s="133"/>
      <c r="FN1582" s="133"/>
      <c r="FO1582" s="133"/>
      <c r="FP1582" s="133"/>
      <c r="FQ1582" s="133"/>
      <c r="FR1582" s="133"/>
      <c r="FS1582" s="133"/>
      <c r="FT1582" s="133"/>
      <c r="FU1582" s="133"/>
      <c r="FV1582" s="133"/>
      <c r="FW1582" s="133"/>
      <c r="FX1582" s="133"/>
      <c r="FY1582" s="133"/>
      <c r="FZ1582" s="133"/>
      <c r="GA1582" s="133"/>
      <c r="GB1582" s="133"/>
      <c r="GC1582" s="133"/>
      <c r="GD1582" s="133"/>
      <c r="GE1582" s="133"/>
      <c r="GF1582" s="133"/>
      <c r="GG1582" s="133"/>
      <c r="GH1582" s="133"/>
      <c r="GI1582" s="133"/>
      <c r="GJ1582" s="133"/>
      <c r="GK1582" s="133"/>
      <c r="GL1582" s="133"/>
      <c r="GM1582" s="133"/>
      <c r="GN1582" s="133"/>
      <c r="GO1582" s="133"/>
      <c r="GP1582" s="133"/>
      <c r="GQ1582" s="133"/>
      <c r="GR1582" s="133"/>
      <c r="GS1582" s="133"/>
      <c r="GT1582" s="133"/>
      <c r="GU1582" s="133"/>
      <c r="GV1582" s="133"/>
      <c r="GW1582" s="133"/>
      <c r="GX1582" s="133"/>
      <c r="GY1582" s="133"/>
      <c r="GZ1582" s="133"/>
      <c r="HA1582" s="133"/>
      <c r="HB1582" s="133"/>
      <c r="HC1582" s="133"/>
      <c r="HD1582" s="133"/>
      <c r="HE1582" s="133"/>
      <c r="HF1582" s="133"/>
      <c r="HG1582" s="133"/>
      <c r="HH1582" s="133"/>
      <c r="HI1582" s="133"/>
      <c r="HJ1582" s="133"/>
      <c r="HK1582" s="133"/>
      <c r="HL1582" s="133"/>
      <c r="HM1582" s="133"/>
      <c r="HN1582" s="133"/>
      <c r="HO1582" s="133"/>
      <c r="HP1582" s="133"/>
      <c r="HQ1582" s="133"/>
      <c r="HR1582" s="133"/>
      <c r="HS1582" s="133"/>
      <c r="HT1582" s="133"/>
      <c r="HU1582" s="133"/>
      <c r="HV1582" s="133"/>
      <c r="HW1582" s="133"/>
      <c r="HX1582" s="133"/>
      <c r="HY1582" s="133"/>
      <c r="HZ1582" s="133"/>
      <c r="IA1582" s="133"/>
      <c r="IB1582" s="133"/>
      <c r="IC1582" s="133"/>
      <c r="ID1582" s="133"/>
      <c r="IE1582" s="133"/>
      <c r="IF1582" s="133"/>
      <c r="IG1582" s="133"/>
      <c r="IH1582" s="133"/>
      <c r="II1582" s="133"/>
      <c r="IJ1582" s="133"/>
      <c r="IK1582" s="133"/>
      <c r="IL1582" s="133"/>
      <c r="IM1582" s="133"/>
      <c r="IN1582" s="133"/>
      <c r="IO1582" s="133"/>
      <c r="IP1582" s="133"/>
      <c r="IQ1582" s="133"/>
      <c r="IR1582" s="133"/>
      <c r="IS1582" s="133"/>
      <c r="IT1582" s="133"/>
      <c r="IU1582" s="133"/>
      <c r="IV1582" s="133"/>
      <c r="IW1582" s="133"/>
      <c r="IX1582" s="133"/>
      <c r="IY1582" s="133"/>
      <c r="IZ1582" s="133"/>
      <c r="JA1582" s="133"/>
      <c r="JB1582" s="133"/>
      <c r="JC1582" s="133"/>
      <c r="JD1582" s="133"/>
      <c r="JE1582" s="133"/>
      <c r="JF1582" s="133"/>
      <c r="JG1582" s="133"/>
      <c r="JH1582" s="133"/>
      <c r="JI1582" s="133"/>
      <c r="JJ1582" s="133"/>
      <c r="JK1582" s="133"/>
      <c r="JL1582" s="133"/>
      <c r="JM1582" s="133"/>
      <c r="JN1582" s="133"/>
      <c r="JO1582" s="133"/>
      <c r="JP1582" s="133"/>
      <c r="JQ1582" s="133"/>
      <c r="JR1582" s="133"/>
      <c r="JS1582" s="133"/>
      <c r="JT1582" s="133"/>
      <c r="JU1582" s="133"/>
      <c r="JV1582" s="133"/>
      <c r="JW1582" s="133"/>
      <c r="JX1582" s="133"/>
      <c r="JY1582" s="133"/>
      <c r="JZ1582" s="133"/>
      <c r="KA1582" s="133"/>
      <c r="KB1582" s="133"/>
      <c r="KC1582" s="133"/>
      <c r="KD1582" s="133"/>
      <c r="KE1582" s="133"/>
      <c r="KF1582" s="133"/>
      <c r="KG1582" s="133"/>
      <c r="KH1582" s="133"/>
      <c r="KI1582" s="133"/>
      <c r="KJ1582" s="133"/>
      <c r="KK1582" s="133"/>
      <c r="KL1582" s="133"/>
      <c r="KM1582" s="133"/>
      <c r="KN1582" s="133"/>
      <c r="KO1582" s="133"/>
      <c r="KP1582" s="133"/>
      <c r="KQ1582" s="133"/>
      <c r="KR1582" s="133"/>
      <c r="KS1582" s="133"/>
      <c r="KT1582" s="133"/>
      <c r="KU1582" s="133"/>
      <c r="KV1582" s="133"/>
      <c r="KW1582" s="133"/>
      <c r="KX1582" s="133"/>
      <c r="KY1582" s="133"/>
      <c r="KZ1582" s="133"/>
      <c r="LA1582" s="133"/>
      <c r="LB1582" s="133"/>
      <c r="LC1582" s="133"/>
      <c r="LD1582" s="133"/>
      <c r="LE1582" s="133"/>
      <c r="LF1582" s="133"/>
      <c r="LG1582" s="133"/>
      <c r="LH1582" s="133"/>
      <c r="LI1582" s="133"/>
      <c r="LJ1582" s="133"/>
      <c r="LK1582" s="133"/>
      <c r="LL1582" s="133"/>
      <c r="LM1582" s="133"/>
      <c r="LN1582" s="133"/>
      <c r="LO1582" s="133"/>
      <c r="LP1582" s="133"/>
      <c r="LQ1582" s="133"/>
      <c r="LR1582" s="133"/>
      <c r="LS1582" s="133"/>
      <c r="LT1582" s="133"/>
      <c r="LU1582" s="133"/>
      <c r="LV1582" s="133"/>
      <c r="LW1582" s="133"/>
      <c r="LX1582" s="133"/>
      <c r="LY1582" s="133"/>
      <c r="LZ1582" s="133"/>
      <c r="MA1582" s="133"/>
      <c r="MB1582" s="133"/>
      <c r="MC1582" s="133"/>
      <c r="MD1582" s="133"/>
      <c r="ME1582" s="133"/>
      <c r="MF1582" s="133"/>
      <c r="MG1582" s="133"/>
      <c r="MH1582" s="133"/>
      <c r="MI1582" s="133"/>
      <c r="MJ1582" s="133"/>
      <c r="MK1582" s="133"/>
      <c r="ML1582" s="133"/>
      <c r="MM1582" s="133"/>
      <c r="MN1582" s="133"/>
      <c r="MO1582" s="133"/>
      <c r="MP1582" s="133"/>
      <c r="MQ1582" s="133"/>
      <c r="MR1582" s="133"/>
      <c r="MS1582" s="133"/>
      <c r="MT1582" s="133"/>
      <c r="MU1582" s="133"/>
      <c r="MV1582" s="133"/>
      <c r="MW1582" s="133"/>
      <c r="MX1582" s="133"/>
      <c r="MY1582" s="133"/>
      <c r="MZ1582" s="133"/>
      <c r="NA1582" s="133"/>
      <c r="NB1582" s="133"/>
      <c r="NC1582" s="133"/>
      <c r="ND1582" s="133"/>
      <c r="NE1582" s="133"/>
      <c r="NF1582" s="133"/>
      <c r="NG1582" s="133"/>
      <c r="NH1582" s="133"/>
      <c r="NI1582" s="133"/>
      <c r="NJ1582" s="133"/>
      <c r="NK1582" s="133"/>
      <c r="NL1582" s="133"/>
      <c r="NM1582" s="133"/>
      <c r="NN1582" s="133"/>
      <c r="NO1582" s="133"/>
      <c r="NP1582" s="133"/>
      <c r="NQ1582" s="133"/>
      <c r="NR1582" s="133"/>
      <c r="NS1582" s="133"/>
      <c r="NT1582" s="133"/>
      <c r="NU1582" s="133"/>
      <c r="NV1582" s="133"/>
      <c r="NW1582" s="133"/>
      <c r="NX1582" s="133"/>
      <c r="NY1582" s="133"/>
      <c r="NZ1582" s="133"/>
      <c r="OA1582" s="133"/>
      <c r="OB1582" s="133"/>
      <c r="OC1582" s="133"/>
      <c r="OD1582" s="133"/>
      <c r="OE1582" s="133"/>
      <c r="OF1582" s="133"/>
      <c r="OG1582" s="133"/>
      <c r="OH1582" s="133"/>
      <c r="OI1582" s="133"/>
      <c r="OJ1582" s="133"/>
      <c r="OK1582" s="133"/>
      <c r="OL1582" s="133"/>
      <c r="OM1582" s="133"/>
      <c r="ON1582" s="133"/>
      <c r="OO1582" s="133"/>
      <c r="OP1582" s="133"/>
      <c r="OQ1582" s="133"/>
      <c r="OR1582" s="133"/>
      <c r="OS1582" s="133"/>
      <c r="OT1582" s="133"/>
      <c r="OU1582" s="133"/>
      <c r="OV1582" s="133"/>
      <c r="OW1582" s="133"/>
      <c r="OX1582" s="133"/>
      <c r="OY1582" s="133"/>
      <c r="OZ1582" s="133"/>
      <c r="PA1582" s="133"/>
      <c r="PB1582" s="133"/>
      <c r="PC1582" s="133"/>
      <c r="PD1582" s="133"/>
      <c r="PE1582" s="133"/>
      <c r="PF1582" s="133"/>
      <c r="PG1582" s="133"/>
      <c r="PH1582" s="133"/>
      <c r="PI1582" s="133"/>
      <c r="PJ1582" s="133"/>
      <c r="PK1582" s="133"/>
      <c r="PL1582" s="133"/>
      <c r="PM1582" s="133"/>
      <c r="PN1582" s="133"/>
      <c r="PO1582" s="133"/>
      <c r="PP1582" s="133"/>
      <c r="PQ1582" s="133"/>
      <c r="PR1582" s="133"/>
      <c r="PS1582" s="133"/>
      <c r="PT1582" s="133"/>
      <c r="PU1582" s="133"/>
      <c r="PV1582" s="133"/>
      <c r="PW1582" s="133"/>
      <c r="PX1582" s="133"/>
      <c r="PY1582" s="133"/>
      <c r="PZ1582" s="133"/>
      <c r="QA1582" s="133"/>
      <c r="QB1582" s="133"/>
      <c r="QC1582" s="133"/>
      <c r="QD1582" s="133"/>
      <c r="QE1582" s="133"/>
      <c r="QF1582" s="133"/>
      <c r="QG1582" s="133"/>
      <c r="QH1582" s="133"/>
      <c r="QI1582" s="133"/>
      <c r="QJ1582" s="133"/>
      <c r="QK1582" s="133"/>
      <c r="QL1582" s="133"/>
      <c r="QM1582" s="133"/>
      <c r="QN1582" s="133"/>
      <c r="QO1582" s="133"/>
      <c r="QP1582" s="133"/>
      <c r="QQ1582" s="133"/>
      <c r="QR1582" s="133"/>
      <c r="QS1582" s="133"/>
      <c r="QT1582" s="133"/>
      <c r="QU1582" s="133"/>
      <c r="QV1582" s="133"/>
      <c r="QW1582" s="133"/>
      <c r="QX1582" s="133"/>
      <c r="QY1582" s="133"/>
      <c r="QZ1582" s="133"/>
      <c r="RA1582" s="133"/>
      <c r="RB1582" s="133"/>
      <c r="RC1582" s="133"/>
      <c r="RD1582" s="133"/>
      <c r="RE1582" s="133"/>
      <c r="RF1582" s="133"/>
      <c r="RG1582" s="133"/>
      <c r="RH1582" s="133"/>
      <c r="RI1582" s="133"/>
      <c r="RJ1582" s="133"/>
      <c r="RK1582" s="133"/>
      <c r="RL1582" s="133"/>
      <c r="RM1582" s="133"/>
      <c r="RN1582" s="133"/>
      <c r="RO1582" s="133"/>
      <c r="RP1582" s="133"/>
      <c r="RQ1582" s="133"/>
      <c r="RR1582" s="133"/>
      <c r="RS1582" s="133"/>
      <c r="RT1582" s="133"/>
      <c r="RU1582" s="133"/>
      <c r="RV1582" s="133"/>
      <c r="RW1582" s="133"/>
      <c r="RX1582" s="133"/>
      <c r="RY1582" s="133"/>
      <c r="RZ1582" s="133"/>
      <c r="SA1582" s="133"/>
      <c r="SB1582" s="133"/>
      <c r="SC1582" s="133"/>
      <c r="SD1582" s="133"/>
      <c r="SE1582" s="133"/>
      <c r="SF1582" s="133"/>
      <c r="SG1582" s="133"/>
      <c r="SH1582" s="133"/>
      <c r="SI1582" s="133"/>
      <c r="SJ1582" s="133"/>
      <c r="SK1582" s="133"/>
      <c r="SL1582" s="133"/>
      <c r="SM1582" s="133"/>
      <c r="SN1582" s="133"/>
      <c r="SO1582" s="133"/>
      <c r="SP1582" s="133"/>
      <c r="SQ1582" s="133"/>
      <c r="SR1582" s="133"/>
      <c r="SS1582" s="133"/>
      <c r="ST1582" s="133"/>
      <c r="SU1582" s="133"/>
      <c r="SV1582" s="133"/>
      <c r="SW1582" s="133"/>
      <c r="SX1582" s="133"/>
      <c r="SY1582" s="133"/>
      <c r="SZ1582" s="133"/>
      <c r="TA1582" s="133"/>
      <c r="TB1582" s="133"/>
      <c r="TC1582" s="133"/>
      <c r="TD1582" s="133"/>
      <c r="TE1582" s="133"/>
      <c r="TF1582" s="133"/>
      <c r="TG1582" s="133"/>
      <c r="TH1582" s="133"/>
      <c r="TI1582" s="133"/>
      <c r="TJ1582" s="133"/>
      <c r="TK1582" s="133"/>
      <c r="TL1582" s="133"/>
      <c r="TM1582" s="133"/>
      <c r="TN1582" s="133"/>
      <c r="TO1582" s="133"/>
      <c r="TP1582" s="133"/>
      <c r="TQ1582" s="133"/>
      <c r="TR1582" s="133"/>
      <c r="TS1582" s="133"/>
      <c r="TT1582" s="133"/>
      <c r="TU1582" s="133"/>
      <c r="TV1582" s="133"/>
      <c r="TW1582" s="133"/>
      <c r="TX1582" s="133"/>
      <c r="TY1582" s="133"/>
      <c r="TZ1582" s="133"/>
      <c r="UA1582" s="133"/>
      <c r="UB1582" s="133"/>
      <c r="UC1582" s="133"/>
      <c r="UD1582" s="133"/>
      <c r="UE1582" s="133"/>
      <c r="UF1582" s="133"/>
      <c r="UG1582" s="133"/>
      <c r="UH1582" s="133"/>
      <c r="UI1582" s="133"/>
      <c r="UJ1582" s="133"/>
      <c r="UK1582" s="133"/>
      <c r="UL1582" s="133"/>
      <c r="UM1582" s="133"/>
      <c r="UN1582" s="133"/>
      <c r="UO1582" s="133"/>
      <c r="UP1582" s="133"/>
      <c r="UQ1582" s="133"/>
      <c r="UR1582" s="133"/>
      <c r="US1582" s="133"/>
      <c r="UT1582" s="133"/>
      <c r="UU1582" s="133"/>
      <c r="UV1582" s="133"/>
      <c r="UW1582" s="133"/>
      <c r="UX1582" s="133"/>
      <c r="UY1582" s="133"/>
      <c r="UZ1582" s="133"/>
      <c r="VA1582" s="133"/>
      <c r="VB1582" s="133"/>
      <c r="VC1582" s="133"/>
      <c r="VD1582" s="133"/>
      <c r="VE1582" s="133"/>
      <c r="VF1582" s="133"/>
      <c r="VG1582" s="133"/>
      <c r="VH1582" s="133"/>
      <c r="VI1582" s="133"/>
      <c r="VJ1582" s="133"/>
      <c r="VK1582" s="133"/>
      <c r="VL1582" s="133"/>
      <c r="VM1582" s="133"/>
      <c r="VN1582" s="133"/>
      <c r="VO1582" s="133"/>
      <c r="VP1582" s="133"/>
      <c r="VQ1582" s="133"/>
      <c r="VR1582" s="133"/>
      <c r="VS1582" s="133"/>
      <c r="VT1582" s="133"/>
      <c r="VU1582" s="133"/>
      <c r="VV1582" s="133"/>
      <c r="VW1582" s="133"/>
      <c r="VX1582" s="133"/>
      <c r="VY1582" s="133"/>
      <c r="VZ1582" s="133"/>
      <c r="WA1582" s="133"/>
      <c r="WB1582" s="133"/>
      <c r="WC1582" s="133"/>
      <c r="WD1582" s="133"/>
      <c r="WE1582" s="133"/>
      <c r="WF1582" s="133"/>
      <c r="WG1582" s="133"/>
      <c r="WH1582" s="133"/>
      <c r="WI1582" s="133"/>
      <c r="WJ1582" s="133"/>
      <c r="WK1582" s="133"/>
      <c r="WL1582" s="133"/>
      <c r="WM1582" s="133"/>
      <c r="WN1582" s="133"/>
      <c r="WO1582" s="133"/>
      <c r="WP1582" s="133"/>
      <c r="WQ1582" s="133"/>
      <c r="WR1582" s="133"/>
      <c r="WS1582" s="133"/>
      <c r="WT1582" s="133"/>
      <c r="WU1582" s="133"/>
      <c r="WV1582" s="133"/>
      <c r="WW1582" s="133"/>
      <c r="WX1582" s="133"/>
      <c r="WY1582" s="133"/>
      <c r="WZ1582" s="133"/>
      <c r="XA1582" s="133"/>
      <c r="XB1582" s="133"/>
      <c r="XC1582" s="133"/>
      <c r="XD1582" s="133"/>
      <c r="XE1582" s="133"/>
      <c r="XF1582" s="133"/>
      <c r="XG1582" s="133"/>
      <c r="XH1582" s="133"/>
      <c r="XI1582" s="133"/>
      <c r="XJ1582" s="133"/>
      <c r="XK1582" s="133"/>
      <c r="XL1582" s="133"/>
      <c r="XM1582" s="133"/>
      <c r="XN1582" s="133"/>
      <c r="XO1582" s="133"/>
      <c r="XP1582" s="133"/>
      <c r="XQ1582" s="133"/>
      <c r="XR1582" s="133"/>
      <c r="XS1582" s="133"/>
      <c r="XT1582" s="133"/>
      <c r="XU1582" s="133"/>
      <c r="XV1582" s="133"/>
      <c r="XW1582" s="133"/>
      <c r="XX1582" s="133"/>
      <c r="XY1582" s="133"/>
      <c r="XZ1582" s="133"/>
      <c r="YA1582" s="133"/>
      <c r="YB1582" s="133"/>
      <c r="YC1582" s="133"/>
      <c r="YD1582" s="133"/>
      <c r="YE1582" s="133"/>
      <c r="YF1582" s="133"/>
      <c r="YG1582" s="133"/>
      <c r="YH1582" s="133"/>
      <c r="YI1582" s="133"/>
      <c r="YJ1582" s="133"/>
      <c r="YK1582" s="133"/>
      <c r="YL1582" s="133"/>
      <c r="YM1582" s="133"/>
      <c r="YN1582" s="133"/>
      <c r="YO1582" s="133"/>
      <c r="YP1582" s="133"/>
      <c r="YQ1582" s="133"/>
      <c r="YR1582" s="133"/>
      <c r="YS1582" s="133"/>
      <c r="YT1582" s="133"/>
      <c r="YU1582" s="133"/>
      <c r="YV1582" s="133"/>
      <c r="YW1582" s="133"/>
      <c r="YX1582" s="133"/>
      <c r="YY1582" s="133"/>
      <c r="YZ1582" s="133"/>
      <c r="ZA1582" s="133"/>
      <c r="ZB1582" s="133"/>
      <c r="ZC1582" s="133"/>
      <c r="ZD1582" s="133"/>
      <c r="ZE1582" s="133"/>
      <c r="ZF1582" s="133"/>
      <c r="ZG1582" s="133"/>
      <c r="ZH1582" s="133"/>
      <c r="ZI1582" s="133"/>
      <c r="ZJ1582" s="133"/>
      <c r="ZK1582" s="133"/>
      <c r="ZL1582" s="133"/>
      <c r="ZM1582" s="133"/>
      <c r="ZN1582" s="133"/>
      <c r="ZO1582" s="133"/>
      <c r="ZP1582" s="133"/>
      <c r="ZQ1582" s="133"/>
      <c r="ZR1582" s="133"/>
      <c r="ZS1582" s="133"/>
      <c r="ZT1582" s="133"/>
      <c r="ZU1582" s="133"/>
      <c r="ZV1582" s="133"/>
      <c r="ZW1582" s="133"/>
      <c r="ZX1582" s="133"/>
      <c r="ZY1582" s="133"/>
      <c r="ZZ1582" s="133"/>
      <c r="AAA1582" s="133"/>
      <c r="AAB1582" s="133"/>
      <c r="AAC1582" s="133"/>
      <c r="AAD1582" s="133"/>
      <c r="AAE1582" s="133"/>
      <c r="AAF1582" s="133"/>
      <c r="AAG1582" s="133"/>
      <c r="AAH1582" s="133"/>
      <c r="AAI1582" s="133"/>
      <c r="AAJ1582" s="133"/>
      <c r="AAK1582" s="133"/>
      <c r="AAL1582" s="133"/>
      <c r="AAM1582" s="133"/>
      <c r="AAN1582" s="133"/>
      <c r="AAO1582" s="133"/>
      <c r="AAP1582" s="133"/>
      <c r="AAQ1582" s="133"/>
      <c r="AAR1582" s="133"/>
      <c r="AAS1582" s="133"/>
      <c r="AAT1582" s="133"/>
      <c r="AAU1582" s="133"/>
      <c r="AAV1582" s="133"/>
      <c r="AAW1582" s="133"/>
      <c r="AAX1582" s="133"/>
      <c r="AAY1582" s="133"/>
      <c r="AAZ1582" s="133"/>
      <c r="ABA1582" s="133"/>
      <c r="ABB1582" s="133"/>
      <c r="ABC1582" s="133"/>
      <c r="ABD1582" s="133"/>
      <c r="ABE1582" s="133"/>
      <c r="ABF1582" s="133"/>
      <c r="ABG1582" s="133"/>
      <c r="ABH1582" s="133"/>
      <c r="ABI1582" s="133"/>
      <c r="ABJ1582" s="133"/>
      <c r="ABK1582" s="133"/>
      <c r="ABL1582" s="133"/>
      <c r="ABM1582" s="133"/>
      <c r="ABN1582" s="133"/>
      <c r="ABO1582" s="133"/>
      <c r="ABP1582" s="133"/>
      <c r="ABQ1582" s="133"/>
      <c r="ABR1582" s="133"/>
      <c r="ABS1582" s="133"/>
      <c r="ABT1582" s="133"/>
      <c r="ABU1582" s="133"/>
      <c r="ABV1582" s="133"/>
      <c r="ABW1582" s="133"/>
      <c r="ABX1582" s="133"/>
      <c r="ABY1582" s="133"/>
      <c r="ABZ1582" s="133"/>
      <c r="ACA1582" s="133"/>
      <c r="ACB1582" s="133"/>
      <c r="ACC1582" s="133"/>
      <c r="ACD1582" s="133"/>
      <c r="ACE1582" s="133"/>
      <c r="ACF1582" s="133"/>
      <c r="ACG1582" s="133"/>
      <c r="ACH1582" s="133"/>
      <c r="ACI1582" s="133"/>
      <c r="ACJ1582" s="133"/>
      <c r="ACK1582" s="133"/>
      <c r="ACL1582" s="133"/>
      <c r="ACM1582" s="133"/>
      <c r="ACN1582" s="133"/>
      <c r="ACO1582" s="133"/>
      <c r="ACP1582" s="133"/>
      <c r="ACQ1582" s="133"/>
      <c r="ACR1582" s="133"/>
      <c r="ACS1582" s="133"/>
      <c r="ACT1582" s="133"/>
      <c r="ACU1582" s="133"/>
      <c r="ACV1582" s="133"/>
      <c r="ACW1582" s="133"/>
      <c r="ACX1582" s="133"/>
      <c r="ACY1582" s="133"/>
      <c r="ACZ1582" s="133"/>
      <c r="ADA1582" s="133"/>
      <c r="ADB1582" s="133"/>
      <c r="ADC1582" s="133"/>
      <c r="ADD1582" s="133"/>
      <c r="ADE1582" s="133"/>
      <c r="ADF1582" s="133"/>
      <c r="ADG1582" s="133"/>
      <c r="ADH1582" s="133"/>
      <c r="ADI1582" s="133"/>
      <c r="ADJ1582" s="133"/>
      <c r="ADK1582" s="133"/>
      <c r="ADL1582" s="133"/>
      <c r="ADM1582" s="133"/>
      <c r="ADN1582" s="133"/>
      <c r="ADO1582" s="133"/>
      <c r="ADP1582" s="133"/>
      <c r="ADQ1582" s="133"/>
      <c r="ADR1582" s="133"/>
      <c r="ADS1582" s="133"/>
      <c r="ADT1582" s="133"/>
      <c r="ADU1582" s="133"/>
      <c r="ADV1582" s="133"/>
      <c r="ADW1582" s="133"/>
      <c r="ADX1582" s="133"/>
      <c r="ADY1582" s="133"/>
      <c r="ADZ1582" s="133"/>
      <c r="AEA1582" s="133"/>
      <c r="AEB1582" s="133"/>
      <c r="AEC1582" s="133"/>
      <c r="AED1582" s="133"/>
      <c r="AEE1582" s="133"/>
      <c r="AEF1582" s="133"/>
      <c r="AEG1582" s="133"/>
      <c r="AEH1582" s="133"/>
    </row>
    <row r="1583" spans="1:814" hidden="1" x14ac:dyDescent="0.25">
      <c r="B1583" s="5">
        <v>45628</v>
      </c>
      <c r="C1583" t="s">
        <v>103</v>
      </c>
      <c r="D1583" t="s">
        <v>0</v>
      </c>
      <c r="E1583" t="s">
        <v>66</v>
      </c>
      <c r="F1583" s="4" t="s">
        <v>75</v>
      </c>
      <c r="G1583" t="s">
        <v>76</v>
      </c>
      <c r="H1583" s="4" t="s">
        <v>37</v>
      </c>
      <c r="I1583" s="4" t="s">
        <v>521</v>
      </c>
      <c r="J1583" s="8">
        <v>-13</v>
      </c>
      <c r="K1583" s="79">
        <v>51750</v>
      </c>
      <c r="L1583" s="35">
        <f t="shared" si="83"/>
        <v>-672750</v>
      </c>
      <c r="M1583" s="104" t="s">
        <v>529</v>
      </c>
      <c r="O1583" s="140">
        <v>20240333</v>
      </c>
      <c r="P1583" s="133" t="s">
        <v>577</v>
      </c>
    </row>
    <row r="1584" spans="1:814" hidden="1" x14ac:dyDescent="0.25">
      <c r="B1584" s="5">
        <v>45628</v>
      </c>
      <c r="C1584" t="s">
        <v>103</v>
      </c>
      <c r="D1584" t="s">
        <v>0</v>
      </c>
      <c r="E1584" t="s">
        <v>66</v>
      </c>
      <c r="F1584" s="4" t="s">
        <v>75</v>
      </c>
      <c r="G1584" t="s">
        <v>76</v>
      </c>
      <c r="H1584" s="4" t="s">
        <v>37</v>
      </c>
      <c r="I1584" s="4" t="s">
        <v>285</v>
      </c>
      <c r="J1584" s="8">
        <v>-2</v>
      </c>
      <c r="K1584" s="79">
        <v>51750</v>
      </c>
      <c r="L1584" s="35">
        <v>5175000</v>
      </c>
      <c r="M1584" s="104" t="s">
        <v>529</v>
      </c>
      <c r="O1584" s="140">
        <v>20240333</v>
      </c>
      <c r="P1584" s="133" t="s">
        <v>577</v>
      </c>
    </row>
    <row r="1585" spans="1:814" s="133" customFormat="1" hidden="1" x14ac:dyDescent="0.25">
      <c r="B1585" s="134">
        <v>45628</v>
      </c>
      <c r="C1585" s="133" t="s">
        <v>103</v>
      </c>
      <c r="D1585" s="133" t="s">
        <v>0</v>
      </c>
      <c r="E1585" s="133" t="s">
        <v>66</v>
      </c>
      <c r="F1585" s="135" t="s">
        <v>71</v>
      </c>
      <c r="G1585" s="133" t="s">
        <v>72</v>
      </c>
      <c r="H1585" s="135" t="s">
        <v>27</v>
      </c>
      <c r="I1585" s="135" t="s">
        <v>613</v>
      </c>
      <c r="J1585" s="136">
        <v>-12</v>
      </c>
      <c r="K1585" s="137">
        <v>51750</v>
      </c>
      <c r="L1585" s="138">
        <v>2277000</v>
      </c>
      <c r="M1585" s="139" t="s">
        <v>529</v>
      </c>
      <c r="O1585" s="140">
        <v>20240333</v>
      </c>
      <c r="P1585" s="133" t="s">
        <v>577</v>
      </c>
    </row>
    <row r="1586" spans="1:814" hidden="1" x14ac:dyDescent="0.25">
      <c r="B1586" s="5">
        <v>45628</v>
      </c>
      <c r="C1586" t="s">
        <v>103</v>
      </c>
      <c r="D1586" t="s">
        <v>4</v>
      </c>
      <c r="E1586" t="s">
        <v>66</v>
      </c>
      <c r="F1586" s="4" t="s">
        <v>96</v>
      </c>
      <c r="G1586" t="s">
        <v>95</v>
      </c>
      <c r="H1586" s="4" t="s">
        <v>106</v>
      </c>
      <c r="I1586" s="4">
        <v>52006</v>
      </c>
      <c r="J1586" s="8">
        <v>-2</v>
      </c>
      <c r="K1586" s="79">
        <v>647360</v>
      </c>
      <c r="L1586" s="35">
        <v>1942080</v>
      </c>
      <c r="M1586" s="104" t="s">
        <v>529</v>
      </c>
      <c r="O1586" s="140">
        <v>20240333</v>
      </c>
      <c r="P1586" s="133" t="s">
        <v>577</v>
      </c>
    </row>
    <row r="1587" spans="1:814" hidden="1" x14ac:dyDescent="0.25">
      <c r="B1587" s="5">
        <v>45628</v>
      </c>
      <c r="C1587" t="s">
        <v>103</v>
      </c>
      <c r="D1587" t="s">
        <v>4</v>
      </c>
      <c r="E1587" t="s">
        <v>66</v>
      </c>
      <c r="F1587" s="4" t="s">
        <v>102</v>
      </c>
      <c r="G1587" t="s">
        <v>101</v>
      </c>
      <c r="H1587" s="4" t="s">
        <v>107</v>
      </c>
      <c r="I1587" s="4" t="s">
        <v>138</v>
      </c>
      <c r="J1587" s="8">
        <v>-2</v>
      </c>
      <c r="K1587" s="29">
        <v>102340</v>
      </c>
      <c r="L1587" s="35">
        <v>307020</v>
      </c>
      <c r="M1587" s="104" t="s">
        <v>529</v>
      </c>
      <c r="O1587" s="140">
        <v>20240333</v>
      </c>
      <c r="P1587" s="133" t="s">
        <v>577</v>
      </c>
    </row>
    <row r="1588" spans="1:814" hidden="1" x14ac:dyDescent="0.25">
      <c r="B1588" s="5">
        <v>45628</v>
      </c>
      <c r="C1588" t="s">
        <v>630</v>
      </c>
      <c r="D1588" t="s">
        <v>0</v>
      </c>
      <c r="E1588" t="s">
        <v>66</v>
      </c>
      <c r="F1588" s="4" t="s">
        <v>67</v>
      </c>
      <c r="G1588" t="s">
        <v>151</v>
      </c>
      <c r="H1588" s="4" t="s">
        <v>69</v>
      </c>
      <c r="I1588" s="4" t="s">
        <v>631</v>
      </c>
      <c r="J1588" s="8">
        <v>1</v>
      </c>
      <c r="K1588" s="79">
        <v>51750</v>
      </c>
      <c r="L1588" s="17">
        <f>+J1588*K1588</f>
        <v>51750</v>
      </c>
      <c r="M1588" s="102" t="s">
        <v>529</v>
      </c>
      <c r="Q1588" t="s">
        <v>632</v>
      </c>
    </row>
    <row r="1589" spans="1:814" s="133" customFormat="1" hidden="1" x14ac:dyDescent="0.25">
      <c r="A1589" s="109"/>
      <c r="B1589" s="110">
        <v>45628</v>
      </c>
      <c r="C1589" s="109" t="s">
        <v>63</v>
      </c>
      <c r="D1589" s="109" t="s">
        <v>0</v>
      </c>
      <c r="E1589" s="109" t="s">
        <v>66</v>
      </c>
      <c r="F1589" s="111" t="s">
        <v>78</v>
      </c>
      <c r="G1589" s="109" t="s">
        <v>79</v>
      </c>
      <c r="H1589" s="111" t="s">
        <v>80</v>
      </c>
      <c r="I1589" s="111" t="s">
        <v>621</v>
      </c>
      <c r="J1589" s="112">
        <v>2</v>
      </c>
      <c r="K1589" s="150">
        <v>51750</v>
      </c>
      <c r="L1589" s="114">
        <f>+J1589*K1589</f>
        <v>103500</v>
      </c>
      <c r="M1589" s="115" t="s">
        <v>529</v>
      </c>
      <c r="N1589" s="109" t="s">
        <v>633</v>
      </c>
      <c r="O1589" s="151"/>
      <c r="P1589" s="109"/>
      <c r="Q1589" s="109"/>
      <c r="R1589" s="109"/>
      <c r="S1589" s="109"/>
      <c r="T1589" s="109"/>
      <c r="U1589" s="109"/>
      <c r="V1589" s="109"/>
      <c r="W1589" s="109"/>
      <c r="X1589" s="109"/>
      <c r="Y1589" s="109"/>
      <c r="Z1589" s="109"/>
      <c r="AA1589" s="109"/>
      <c r="AB1589" s="109"/>
      <c r="AC1589" s="109"/>
      <c r="AD1589" s="109"/>
      <c r="AE1589" s="109"/>
      <c r="AF1589" s="109"/>
      <c r="AG1589" s="109"/>
      <c r="AH1589" s="109"/>
      <c r="AI1589" s="109"/>
      <c r="AJ1589" s="109"/>
      <c r="AK1589" s="109"/>
      <c r="AL1589" s="109"/>
      <c r="AM1589" s="109"/>
      <c r="AN1589" s="109"/>
      <c r="AO1589" s="109"/>
      <c r="AP1589" s="109"/>
      <c r="AQ1589" s="109"/>
      <c r="AR1589" s="109"/>
      <c r="AS1589" s="109"/>
      <c r="AT1589" s="109"/>
      <c r="AU1589" s="109"/>
      <c r="AV1589" s="109"/>
      <c r="AW1589" s="109"/>
      <c r="AX1589" s="109"/>
      <c r="AY1589" s="109"/>
      <c r="AZ1589" s="109"/>
      <c r="BA1589" s="109"/>
      <c r="BB1589" s="109"/>
      <c r="BC1589" s="109"/>
      <c r="BD1589" s="109"/>
      <c r="BE1589" s="109"/>
      <c r="BF1589" s="109"/>
      <c r="BG1589" s="109"/>
      <c r="BH1589" s="109"/>
      <c r="BI1589" s="109"/>
      <c r="BJ1589" s="109"/>
      <c r="BK1589" s="109"/>
      <c r="BL1589" s="109"/>
      <c r="BM1589" s="109"/>
      <c r="BN1589" s="109"/>
      <c r="BO1589" s="109"/>
      <c r="BP1589" s="109"/>
      <c r="BQ1589" s="109"/>
      <c r="BR1589" s="109"/>
      <c r="BS1589" s="109"/>
      <c r="BT1589" s="109"/>
      <c r="BU1589" s="109"/>
      <c r="BV1589" s="109"/>
      <c r="BW1589" s="109"/>
      <c r="BX1589" s="109"/>
      <c r="BY1589" s="109"/>
      <c r="BZ1589" s="109"/>
      <c r="CA1589" s="109"/>
      <c r="CB1589" s="109"/>
      <c r="CC1589" s="109"/>
      <c r="CD1589" s="109"/>
      <c r="CE1589" s="109"/>
      <c r="CF1589" s="109"/>
      <c r="CG1589" s="109"/>
      <c r="CH1589" s="109"/>
      <c r="CI1589" s="109"/>
      <c r="CJ1589" s="109"/>
      <c r="CK1589" s="109"/>
      <c r="CL1589" s="109"/>
      <c r="CM1589" s="109"/>
      <c r="CN1589" s="109"/>
      <c r="CO1589" s="109"/>
      <c r="CP1589" s="109"/>
      <c r="CQ1589" s="109"/>
      <c r="CR1589" s="109"/>
      <c r="CS1589" s="109"/>
      <c r="CT1589" s="109"/>
      <c r="CU1589" s="109"/>
      <c r="CV1589" s="109"/>
      <c r="CW1589" s="109"/>
      <c r="CX1589" s="109"/>
      <c r="CY1589" s="109"/>
      <c r="CZ1589" s="109"/>
      <c r="DA1589" s="109"/>
      <c r="DB1589" s="109"/>
      <c r="DC1589" s="109"/>
      <c r="DD1589" s="109"/>
      <c r="DE1589" s="109"/>
      <c r="DF1589" s="109"/>
      <c r="DG1589" s="109"/>
      <c r="DH1589" s="109"/>
      <c r="DI1589" s="109"/>
      <c r="DJ1589" s="109"/>
      <c r="DK1589" s="109"/>
      <c r="DL1589" s="109"/>
      <c r="DM1589" s="109"/>
      <c r="DN1589" s="109"/>
      <c r="DO1589" s="109"/>
      <c r="DP1589" s="109"/>
      <c r="DQ1589" s="109"/>
      <c r="DR1589" s="109"/>
      <c r="DS1589" s="109"/>
      <c r="DT1589" s="109"/>
      <c r="DU1589" s="109"/>
      <c r="DV1589" s="109"/>
      <c r="DW1589" s="109"/>
      <c r="DX1589" s="109"/>
      <c r="DY1589" s="109"/>
      <c r="DZ1589" s="109"/>
      <c r="EA1589" s="109"/>
      <c r="EB1589" s="109"/>
      <c r="EC1589" s="109"/>
      <c r="ED1589" s="109"/>
      <c r="EE1589" s="109"/>
      <c r="EF1589" s="109"/>
      <c r="EG1589" s="109"/>
      <c r="EH1589" s="109"/>
      <c r="EI1589" s="109"/>
      <c r="EJ1589" s="109"/>
      <c r="EK1589" s="109"/>
      <c r="EL1589" s="109"/>
      <c r="EM1589" s="109"/>
      <c r="EN1589" s="109"/>
      <c r="EO1589" s="109"/>
      <c r="EP1589" s="109"/>
      <c r="EQ1589" s="109"/>
      <c r="ER1589" s="109"/>
      <c r="ES1589" s="109"/>
      <c r="ET1589" s="109"/>
      <c r="EU1589" s="109"/>
      <c r="EV1589" s="109"/>
      <c r="EW1589" s="109"/>
      <c r="EX1589" s="109"/>
      <c r="EY1589" s="109"/>
      <c r="EZ1589" s="109"/>
      <c r="FA1589" s="109"/>
      <c r="FB1589" s="109"/>
      <c r="FC1589" s="109"/>
      <c r="FD1589" s="109"/>
      <c r="FE1589" s="109"/>
      <c r="FF1589" s="109"/>
      <c r="FG1589" s="109"/>
      <c r="FH1589" s="109"/>
      <c r="FI1589" s="109"/>
      <c r="FJ1589" s="109"/>
      <c r="FK1589" s="109"/>
      <c r="FL1589" s="109"/>
      <c r="FM1589" s="109"/>
      <c r="FN1589" s="109"/>
      <c r="FO1589" s="109"/>
      <c r="FP1589" s="109"/>
      <c r="FQ1589" s="109"/>
      <c r="FR1589" s="109"/>
      <c r="FS1589" s="109"/>
      <c r="FT1589" s="109"/>
      <c r="FU1589" s="109"/>
      <c r="FV1589" s="109"/>
      <c r="FW1589" s="109"/>
      <c r="FX1589" s="109"/>
      <c r="FY1589" s="109"/>
      <c r="FZ1589" s="109"/>
      <c r="GA1589" s="109"/>
      <c r="GB1589" s="109"/>
      <c r="GC1589" s="109"/>
      <c r="GD1589" s="109"/>
      <c r="GE1589" s="109"/>
      <c r="GF1589" s="109"/>
      <c r="GG1589" s="109"/>
      <c r="GH1589" s="109"/>
      <c r="GI1589" s="109"/>
      <c r="GJ1589" s="109"/>
      <c r="GK1589" s="109"/>
      <c r="GL1589" s="109"/>
      <c r="GM1589" s="109"/>
      <c r="GN1589" s="109"/>
      <c r="GO1589" s="109"/>
      <c r="GP1589" s="109"/>
      <c r="GQ1589" s="109"/>
      <c r="GR1589" s="109"/>
      <c r="GS1589" s="109"/>
      <c r="GT1589" s="109"/>
      <c r="GU1589" s="109"/>
      <c r="GV1589" s="109"/>
      <c r="GW1589" s="109"/>
      <c r="GX1589" s="109"/>
      <c r="GY1589" s="109"/>
      <c r="GZ1589" s="109"/>
      <c r="HA1589" s="109"/>
      <c r="HB1589" s="109"/>
      <c r="HC1589" s="109"/>
      <c r="HD1589" s="109"/>
      <c r="HE1589" s="109"/>
      <c r="HF1589" s="109"/>
      <c r="HG1589" s="109"/>
      <c r="HH1589" s="109"/>
      <c r="HI1589" s="109"/>
      <c r="HJ1589" s="109"/>
      <c r="HK1589" s="109"/>
      <c r="HL1589" s="109"/>
      <c r="HM1589" s="109"/>
      <c r="HN1589" s="109"/>
      <c r="HO1589" s="109"/>
      <c r="HP1589" s="109"/>
      <c r="HQ1589" s="109"/>
      <c r="HR1589" s="109"/>
      <c r="HS1589" s="109"/>
      <c r="HT1589" s="109"/>
      <c r="HU1589" s="109"/>
      <c r="HV1589" s="109"/>
      <c r="HW1589" s="109"/>
      <c r="HX1589" s="109"/>
      <c r="HY1589" s="109"/>
      <c r="HZ1589" s="109"/>
      <c r="IA1589" s="109"/>
      <c r="IB1589" s="109"/>
      <c r="IC1589" s="109"/>
      <c r="ID1589" s="109"/>
      <c r="IE1589" s="109"/>
      <c r="IF1589" s="109"/>
      <c r="IG1589" s="109"/>
      <c r="IH1589" s="109"/>
      <c r="II1589" s="109"/>
      <c r="IJ1589" s="109"/>
      <c r="IK1589" s="109"/>
      <c r="IL1589" s="109"/>
      <c r="IM1589" s="109"/>
      <c r="IN1589" s="109"/>
      <c r="IO1589" s="109"/>
      <c r="IP1589" s="109"/>
      <c r="IQ1589" s="109" t="s">
        <v>506</v>
      </c>
      <c r="IR1589" s="109"/>
      <c r="IS1589" s="109"/>
      <c r="IT1589" s="109"/>
      <c r="IU1589" s="109"/>
      <c r="IV1589" s="109"/>
      <c r="IW1589" s="109"/>
      <c r="IX1589" s="109"/>
      <c r="IY1589" s="109"/>
      <c r="IZ1589" s="109"/>
      <c r="JA1589" s="109"/>
      <c r="JB1589" s="109"/>
      <c r="JC1589" s="109"/>
      <c r="JD1589" s="109"/>
      <c r="JE1589" s="109"/>
      <c r="JF1589" s="109"/>
      <c r="JG1589" s="109"/>
      <c r="JH1589" s="109"/>
      <c r="JI1589" s="109"/>
      <c r="JJ1589" s="109"/>
      <c r="JK1589" s="109"/>
      <c r="JL1589" s="109"/>
      <c r="JM1589" s="109"/>
      <c r="JN1589" s="109"/>
      <c r="JO1589" s="109"/>
      <c r="JP1589" s="109"/>
      <c r="JQ1589" s="109"/>
      <c r="JR1589" s="109"/>
      <c r="JS1589" s="109"/>
      <c r="JT1589" s="109"/>
      <c r="JU1589" s="109"/>
      <c r="JV1589" s="109"/>
      <c r="JW1589" s="109"/>
      <c r="JX1589" s="109"/>
      <c r="JY1589" s="109"/>
      <c r="JZ1589" s="109"/>
      <c r="KA1589" s="109"/>
      <c r="KB1589" s="109"/>
      <c r="KC1589" s="109"/>
      <c r="KD1589" s="109"/>
      <c r="KE1589" s="109"/>
      <c r="KF1589" s="109"/>
      <c r="KG1589" s="109"/>
      <c r="KH1589" s="109"/>
      <c r="KI1589" s="109"/>
      <c r="KJ1589" s="109"/>
      <c r="KK1589" s="109"/>
      <c r="KL1589" s="109"/>
      <c r="KM1589" s="109"/>
      <c r="KN1589" s="109"/>
      <c r="KO1589" s="109"/>
      <c r="KP1589" s="109"/>
      <c r="KQ1589" s="109"/>
      <c r="KR1589" s="109"/>
      <c r="KS1589" s="109"/>
      <c r="KT1589" s="109"/>
      <c r="KU1589" s="109"/>
      <c r="KV1589" s="109"/>
      <c r="KW1589" s="109"/>
      <c r="KX1589" s="109"/>
      <c r="KY1589" s="109"/>
      <c r="KZ1589" s="109"/>
      <c r="LA1589" s="109"/>
      <c r="LB1589" s="109"/>
      <c r="LC1589" s="109"/>
      <c r="LD1589" s="109"/>
      <c r="LE1589" s="109"/>
      <c r="LF1589" s="109"/>
      <c r="LG1589" s="109"/>
      <c r="LH1589" s="109"/>
      <c r="LI1589" s="109"/>
      <c r="LJ1589" s="109"/>
      <c r="LK1589" s="109"/>
      <c r="LL1589" s="109"/>
      <c r="LM1589" s="109"/>
      <c r="LN1589" s="109"/>
      <c r="LO1589" s="109"/>
      <c r="LP1589" s="109"/>
      <c r="LQ1589" s="109"/>
      <c r="LR1589" s="109"/>
      <c r="LS1589" s="109"/>
      <c r="LT1589" s="109"/>
      <c r="LU1589" s="109"/>
      <c r="LV1589" s="109"/>
      <c r="LW1589" s="109"/>
      <c r="LX1589" s="109"/>
      <c r="LY1589" s="109"/>
      <c r="LZ1589" s="109"/>
      <c r="MA1589" s="109"/>
      <c r="MB1589" s="109"/>
      <c r="MC1589" s="109"/>
      <c r="MD1589" s="109"/>
      <c r="ME1589" s="109"/>
      <c r="MF1589" s="109"/>
      <c r="MG1589" s="109"/>
      <c r="MH1589" s="109"/>
      <c r="MI1589" s="109"/>
      <c r="MJ1589" s="109"/>
      <c r="MK1589" s="109"/>
      <c r="ML1589" s="109"/>
      <c r="MM1589" s="109"/>
      <c r="MN1589" s="109"/>
      <c r="MO1589" s="109"/>
      <c r="MP1589" s="109"/>
      <c r="MQ1589" s="109"/>
      <c r="MR1589" s="109"/>
      <c r="MS1589" s="109"/>
      <c r="MT1589" s="109"/>
      <c r="MU1589" s="109"/>
      <c r="MV1589" s="109"/>
      <c r="MW1589" s="109"/>
      <c r="MX1589" s="109"/>
      <c r="MY1589" s="109"/>
      <c r="MZ1589" s="109"/>
      <c r="NA1589" s="109"/>
      <c r="NB1589" s="109"/>
      <c r="NC1589" s="109"/>
      <c r="ND1589" s="109"/>
      <c r="NE1589" s="109"/>
      <c r="NF1589" s="109"/>
      <c r="NG1589" s="109"/>
      <c r="NH1589" s="109"/>
      <c r="NI1589" s="109"/>
      <c r="NJ1589" s="109"/>
      <c r="NK1589" s="109"/>
      <c r="NL1589" s="109"/>
      <c r="NM1589" s="109"/>
      <c r="NN1589" s="109"/>
      <c r="NO1589" s="109"/>
      <c r="NP1589" s="109"/>
      <c r="NQ1589" s="109"/>
      <c r="NR1589" s="109"/>
      <c r="NS1589" s="109"/>
      <c r="NT1589" s="109"/>
      <c r="NU1589" s="109"/>
      <c r="NV1589" s="109"/>
      <c r="NW1589" s="109"/>
      <c r="NX1589" s="109"/>
      <c r="NY1589" s="109"/>
      <c r="NZ1589" s="109"/>
      <c r="OA1589" s="109"/>
      <c r="OB1589" s="109"/>
      <c r="OC1589" s="109"/>
      <c r="OD1589" s="109"/>
      <c r="OE1589" s="109"/>
      <c r="OF1589" s="109"/>
      <c r="OG1589" s="109"/>
      <c r="OH1589" s="109"/>
      <c r="OI1589" s="109"/>
      <c r="OJ1589" s="109"/>
      <c r="OK1589" s="109"/>
      <c r="OL1589" s="109"/>
      <c r="OM1589" s="109"/>
      <c r="ON1589" s="109"/>
      <c r="OO1589" s="109"/>
      <c r="OP1589" s="109"/>
      <c r="OQ1589" s="109"/>
      <c r="OR1589" s="109"/>
      <c r="OS1589" s="109"/>
      <c r="OT1589" s="109"/>
      <c r="OU1589" s="109"/>
      <c r="OV1589" s="109"/>
      <c r="OW1589" s="109"/>
      <c r="OX1589" s="109"/>
      <c r="OY1589" s="109"/>
      <c r="OZ1589" s="109"/>
      <c r="PA1589" s="109"/>
      <c r="PB1589" s="109"/>
      <c r="PC1589" s="109"/>
      <c r="PD1589" s="109"/>
      <c r="PE1589" s="109"/>
      <c r="PF1589" s="109"/>
      <c r="PG1589" s="109"/>
      <c r="PH1589" s="109"/>
      <c r="PI1589" s="109"/>
      <c r="PJ1589" s="109"/>
      <c r="PK1589" s="109"/>
      <c r="PL1589" s="109"/>
      <c r="PM1589" s="109"/>
      <c r="PN1589" s="109"/>
      <c r="PO1589" s="109"/>
      <c r="PP1589" s="109"/>
      <c r="PQ1589" s="109"/>
      <c r="PR1589" s="109"/>
      <c r="PS1589" s="109"/>
      <c r="PT1589" s="109"/>
      <c r="PU1589" s="109"/>
      <c r="PV1589" s="109"/>
      <c r="PW1589" s="109"/>
      <c r="PX1589" s="109"/>
      <c r="PY1589" s="109"/>
      <c r="PZ1589" s="109"/>
      <c r="QA1589" s="109"/>
      <c r="QB1589" s="109"/>
      <c r="QC1589" s="109"/>
      <c r="QD1589" s="109"/>
      <c r="QE1589" s="109"/>
      <c r="QF1589" s="109"/>
      <c r="QG1589" s="109"/>
      <c r="QH1589" s="109"/>
      <c r="QI1589" s="109"/>
      <c r="QJ1589" s="109"/>
      <c r="QK1589" s="109"/>
      <c r="QL1589" s="109"/>
      <c r="QM1589" s="109"/>
      <c r="QN1589" s="109"/>
      <c r="QO1589" s="109"/>
      <c r="QP1589" s="109"/>
      <c r="QQ1589" s="109"/>
      <c r="QR1589" s="109"/>
      <c r="QS1589" s="109"/>
      <c r="QT1589" s="109"/>
      <c r="QU1589" s="109"/>
      <c r="QV1589" s="109"/>
      <c r="QW1589" s="109"/>
      <c r="QX1589" s="109"/>
      <c r="QY1589" s="109"/>
      <c r="QZ1589" s="109"/>
      <c r="RA1589" s="109"/>
      <c r="RB1589" s="109"/>
      <c r="RC1589" s="109"/>
      <c r="RD1589" s="109"/>
      <c r="RE1589" s="109"/>
      <c r="RF1589" s="109"/>
      <c r="RG1589" s="109"/>
      <c r="RH1589" s="109"/>
      <c r="RI1589" s="109"/>
      <c r="RJ1589" s="109"/>
      <c r="RK1589" s="109"/>
      <c r="RL1589" s="109"/>
      <c r="RM1589" s="109"/>
      <c r="RN1589" s="109"/>
      <c r="RO1589" s="109"/>
      <c r="RP1589" s="109"/>
      <c r="RQ1589" s="109"/>
      <c r="RR1589" s="109"/>
      <c r="RS1589" s="109"/>
      <c r="RT1589" s="109"/>
      <c r="RU1589" s="109"/>
      <c r="RV1589" s="109"/>
      <c r="RW1589" s="109"/>
      <c r="RX1589" s="109"/>
      <c r="RY1589" s="109"/>
      <c r="RZ1589" s="109"/>
      <c r="SA1589" s="109"/>
      <c r="SB1589" s="109"/>
      <c r="SC1589" s="109"/>
      <c r="SD1589" s="109"/>
      <c r="SE1589" s="109"/>
      <c r="SF1589" s="109"/>
      <c r="SG1589" s="109"/>
      <c r="SH1589" s="109"/>
      <c r="SI1589" s="109"/>
      <c r="SJ1589" s="109"/>
      <c r="SK1589" s="109"/>
      <c r="SL1589" s="109"/>
      <c r="SM1589" s="109"/>
      <c r="SN1589" s="109"/>
      <c r="SO1589" s="109"/>
      <c r="SP1589" s="109"/>
      <c r="SQ1589" s="109"/>
      <c r="SR1589" s="109"/>
      <c r="SS1589" s="109"/>
      <c r="ST1589" s="109"/>
      <c r="SU1589" s="109"/>
      <c r="SV1589" s="109"/>
      <c r="SW1589" s="109"/>
      <c r="SX1589" s="109"/>
      <c r="SY1589" s="109"/>
      <c r="SZ1589" s="109"/>
      <c r="TA1589" s="109"/>
      <c r="TB1589" s="109"/>
      <c r="TC1589" s="109"/>
      <c r="TD1589" s="109"/>
      <c r="TE1589" s="109"/>
      <c r="TF1589" s="109"/>
      <c r="TG1589" s="109"/>
      <c r="TH1589" s="109"/>
      <c r="TI1589" s="109"/>
      <c r="TJ1589" s="109"/>
      <c r="TK1589" s="109"/>
      <c r="TL1589" s="109"/>
      <c r="TM1589" s="109"/>
      <c r="TN1589" s="109"/>
      <c r="TO1589" s="109"/>
      <c r="TP1589" s="109"/>
      <c r="TQ1589" s="109"/>
      <c r="TR1589" s="109"/>
      <c r="TS1589" s="109"/>
      <c r="TT1589" s="109"/>
      <c r="TU1589" s="109"/>
      <c r="TV1589" s="109"/>
      <c r="TW1589" s="109"/>
      <c r="TX1589" s="109"/>
      <c r="TY1589" s="109"/>
      <c r="TZ1589" s="109"/>
      <c r="UA1589" s="109"/>
      <c r="UB1589" s="109"/>
      <c r="UC1589" s="109"/>
      <c r="UD1589" s="109"/>
      <c r="UE1589" s="109"/>
      <c r="UF1589" s="109"/>
      <c r="UG1589" s="109"/>
      <c r="UH1589" s="109"/>
      <c r="UI1589" s="109"/>
      <c r="UJ1589" s="109"/>
      <c r="UK1589" s="109"/>
      <c r="UL1589" s="109"/>
      <c r="UM1589" s="109"/>
      <c r="UN1589" s="109"/>
      <c r="UO1589" s="109"/>
      <c r="UP1589" s="109"/>
      <c r="UQ1589" s="109"/>
      <c r="UR1589" s="109"/>
      <c r="US1589" s="109"/>
      <c r="UT1589" s="109"/>
      <c r="UU1589" s="109"/>
      <c r="UV1589" s="109"/>
      <c r="UW1589" s="109"/>
      <c r="UX1589" s="109"/>
      <c r="UY1589" s="109"/>
      <c r="UZ1589" s="109"/>
      <c r="VA1589" s="109"/>
      <c r="VB1589" s="109"/>
      <c r="VC1589" s="109"/>
      <c r="VD1589" s="109"/>
      <c r="VE1589" s="109"/>
      <c r="VF1589" s="109"/>
      <c r="VG1589" s="109"/>
      <c r="VH1589" s="109"/>
      <c r="VI1589" s="109"/>
      <c r="VJ1589" s="109"/>
      <c r="VK1589" s="109"/>
      <c r="VL1589" s="109"/>
      <c r="VM1589" s="109"/>
      <c r="VN1589" s="109"/>
      <c r="VO1589" s="109"/>
      <c r="VP1589" s="109"/>
      <c r="VQ1589" s="109"/>
      <c r="VR1589" s="109"/>
      <c r="VS1589" s="109"/>
      <c r="VT1589" s="109"/>
      <c r="VU1589" s="109"/>
      <c r="VV1589" s="109"/>
      <c r="VW1589" s="109"/>
      <c r="VX1589" s="109"/>
      <c r="VY1589" s="109"/>
      <c r="VZ1589" s="109"/>
      <c r="WA1589" s="109"/>
      <c r="WB1589" s="109"/>
      <c r="WC1589" s="109"/>
      <c r="WD1589" s="109"/>
      <c r="WE1589" s="109"/>
      <c r="WF1589" s="109"/>
      <c r="WG1589" s="109"/>
      <c r="WH1589" s="109"/>
      <c r="WI1589" s="109"/>
      <c r="WJ1589" s="109"/>
      <c r="WK1589" s="109"/>
      <c r="WL1589" s="109"/>
      <c r="WM1589" s="109"/>
      <c r="WN1589" s="109"/>
      <c r="WO1589" s="109"/>
      <c r="WP1589" s="109"/>
      <c r="WQ1589" s="109"/>
      <c r="WR1589" s="109"/>
      <c r="WS1589" s="109"/>
      <c r="WT1589" s="109"/>
      <c r="WU1589" s="109"/>
      <c r="WV1589" s="109"/>
      <c r="WW1589" s="109"/>
      <c r="WX1589" s="109"/>
      <c r="WY1589" s="109"/>
      <c r="WZ1589" s="109"/>
      <c r="XA1589" s="109"/>
      <c r="XB1589" s="109"/>
      <c r="XC1589" s="109"/>
      <c r="XD1589" s="109"/>
      <c r="XE1589" s="109"/>
      <c r="XF1589" s="109"/>
      <c r="XG1589" s="109"/>
      <c r="XH1589" s="109"/>
      <c r="XI1589" s="109"/>
      <c r="XJ1589" s="109"/>
      <c r="XK1589" s="109"/>
      <c r="XL1589" s="109"/>
      <c r="XM1589" s="109"/>
      <c r="XN1589" s="109"/>
      <c r="XO1589" s="109"/>
      <c r="XP1589" s="109"/>
      <c r="XQ1589" s="109"/>
      <c r="XR1589" s="109"/>
      <c r="XS1589" s="109"/>
      <c r="XT1589" s="109"/>
      <c r="XU1589" s="109"/>
      <c r="XV1589" s="109"/>
      <c r="XW1589" s="109"/>
      <c r="XX1589" s="109"/>
      <c r="XY1589" s="109"/>
      <c r="XZ1589" s="109"/>
      <c r="YA1589" s="109"/>
      <c r="YB1589" s="109"/>
      <c r="YC1589" s="109"/>
      <c r="YD1589" s="109"/>
      <c r="YE1589" s="109"/>
      <c r="YF1589" s="109"/>
      <c r="YG1589" s="109"/>
      <c r="YH1589" s="109"/>
      <c r="YI1589" s="109"/>
      <c r="YJ1589" s="109"/>
      <c r="YK1589" s="109"/>
      <c r="YL1589" s="109"/>
      <c r="YM1589" s="109"/>
      <c r="YN1589" s="109"/>
      <c r="YO1589" s="109"/>
      <c r="YP1589" s="109"/>
      <c r="YQ1589" s="109"/>
      <c r="YR1589" s="109"/>
      <c r="YS1589" s="109"/>
      <c r="YT1589" s="109"/>
      <c r="YU1589" s="109"/>
      <c r="YV1589" s="109"/>
      <c r="YW1589" s="109"/>
      <c r="YX1589" s="109"/>
      <c r="YY1589" s="109"/>
      <c r="YZ1589" s="109"/>
      <c r="ZA1589" s="109"/>
      <c r="ZB1589" s="109"/>
      <c r="ZC1589" s="109"/>
      <c r="ZD1589" s="109"/>
      <c r="ZE1589" s="109"/>
      <c r="ZF1589" s="109"/>
      <c r="ZG1589" s="109"/>
      <c r="ZH1589" s="109"/>
      <c r="ZI1589" s="109"/>
      <c r="ZJ1589" s="109"/>
      <c r="ZK1589" s="109"/>
      <c r="ZL1589" s="109"/>
      <c r="ZM1589" s="109"/>
      <c r="ZN1589" s="109"/>
      <c r="ZO1589" s="109"/>
      <c r="ZP1589" s="109"/>
      <c r="ZQ1589" s="109"/>
      <c r="ZR1589" s="109"/>
      <c r="ZS1589" s="109"/>
      <c r="ZT1589" s="109"/>
      <c r="ZU1589" s="109"/>
      <c r="ZV1589" s="109"/>
      <c r="ZW1589" s="109"/>
      <c r="ZX1589" s="109"/>
      <c r="ZY1589" s="109"/>
      <c r="ZZ1589" s="109"/>
      <c r="AAA1589" s="109"/>
      <c r="AAB1589" s="109"/>
      <c r="AAC1589" s="109"/>
      <c r="AAD1589" s="109"/>
      <c r="AAE1589" s="109"/>
      <c r="AAF1589" s="109"/>
      <c r="AAG1589" s="109"/>
      <c r="AAH1589" s="109"/>
      <c r="AAI1589" s="109"/>
      <c r="AAJ1589" s="109"/>
      <c r="AAK1589" s="109"/>
      <c r="AAL1589" s="109"/>
      <c r="AAM1589" s="109"/>
      <c r="AAN1589" s="109"/>
      <c r="AAO1589" s="109"/>
      <c r="AAP1589" s="109"/>
      <c r="AAQ1589" s="109"/>
      <c r="AAR1589" s="109"/>
      <c r="AAS1589" s="109"/>
      <c r="AAT1589" s="109"/>
      <c r="AAU1589" s="109"/>
      <c r="AAV1589" s="109"/>
      <c r="AAW1589" s="109"/>
      <c r="AAX1589" s="109"/>
      <c r="AAY1589" s="109"/>
      <c r="AAZ1589" s="109"/>
      <c r="ABA1589" s="109"/>
      <c r="ABB1589" s="109"/>
      <c r="ABC1589" s="109"/>
      <c r="ABD1589" s="109"/>
      <c r="ABE1589" s="109"/>
      <c r="ABF1589" s="109"/>
      <c r="ABG1589" s="109"/>
      <c r="ABH1589" s="109"/>
      <c r="ABI1589" s="109"/>
      <c r="ABJ1589" s="109"/>
      <c r="ABK1589" s="109"/>
      <c r="ABL1589" s="109"/>
      <c r="ABM1589" s="109"/>
      <c r="ABN1589" s="109"/>
      <c r="ABO1589" s="109"/>
      <c r="ABP1589" s="109"/>
      <c r="ABQ1589" s="109"/>
      <c r="ABR1589" s="109"/>
      <c r="ABS1589" s="109"/>
      <c r="ABT1589" s="109"/>
      <c r="ABU1589" s="109"/>
      <c r="ABV1589" s="109"/>
      <c r="ABW1589" s="109"/>
      <c r="ABX1589" s="109"/>
      <c r="ABY1589" s="109"/>
      <c r="ABZ1589" s="109"/>
      <c r="ACA1589" s="109"/>
      <c r="ACB1589" s="109"/>
      <c r="ACC1589" s="109"/>
      <c r="ACD1589" s="109"/>
      <c r="ACE1589" s="109"/>
      <c r="ACF1589" s="109"/>
      <c r="ACG1589" s="109"/>
      <c r="ACH1589" s="109"/>
      <c r="ACI1589" s="109"/>
      <c r="ACJ1589" s="109"/>
      <c r="ACK1589" s="109"/>
      <c r="ACL1589" s="109"/>
      <c r="ACM1589" s="109"/>
      <c r="ACN1589" s="109"/>
      <c r="ACO1589" s="109"/>
      <c r="ACP1589" s="109"/>
      <c r="ACQ1589" s="109"/>
      <c r="ACR1589" s="109"/>
      <c r="ACS1589" s="109"/>
      <c r="ACT1589" s="109"/>
      <c r="ACU1589" s="109"/>
      <c r="ACV1589" s="109"/>
      <c r="ACW1589" s="109"/>
      <c r="ACX1589" s="109"/>
      <c r="ACY1589" s="109"/>
      <c r="ACZ1589" s="109"/>
      <c r="ADA1589" s="109"/>
      <c r="ADB1589" s="109"/>
      <c r="ADC1589" s="109"/>
      <c r="ADD1589" s="109"/>
      <c r="ADE1589" s="109"/>
      <c r="ADF1589" s="109"/>
      <c r="ADG1589" s="109"/>
      <c r="ADH1589" s="109"/>
      <c r="ADI1589" s="109"/>
      <c r="ADJ1589" s="109"/>
      <c r="ADK1589" s="109"/>
      <c r="ADL1589" s="109"/>
      <c r="ADM1589" s="109"/>
      <c r="ADN1589" s="109"/>
      <c r="ADO1589" s="109"/>
      <c r="ADP1589" s="109"/>
      <c r="ADQ1589" s="109"/>
      <c r="ADR1589" s="109"/>
      <c r="ADS1589" s="109"/>
      <c r="ADT1589" s="109"/>
      <c r="ADU1589" s="109"/>
      <c r="ADV1589" s="109"/>
      <c r="ADW1589" s="109"/>
      <c r="ADX1589" s="109"/>
      <c r="ADY1589" s="109"/>
      <c r="ADZ1589" s="109"/>
      <c r="AEA1589" s="109"/>
      <c r="AEB1589" s="109"/>
      <c r="AEC1589" s="109"/>
      <c r="AED1589" s="109"/>
      <c r="AEE1589" s="109"/>
      <c r="AEF1589" s="109"/>
      <c r="AEG1589" s="109"/>
      <c r="AEH1589" s="109"/>
    </row>
    <row r="1590" spans="1:814" s="109" customFormat="1" hidden="1" x14ac:dyDescent="0.25">
      <c r="B1590" s="110">
        <v>45628</v>
      </c>
      <c r="C1590" s="109" t="s">
        <v>63</v>
      </c>
      <c r="D1590" s="109" t="s">
        <v>0</v>
      </c>
      <c r="E1590" s="109" t="s">
        <v>66</v>
      </c>
      <c r="F1590" s="111" t="s">
        <v>75</v>
      </c>
      <c r="G1590" s="109" t="s">
        <v>76</v>
      </c>
      <c r="H1590" s="111" t="s">
        <v>37</v>
      </c>
      <c r="I1590" s="111" t="s">
        <v>615</v>
      </c>
      <c r="J1590" s="112">
        <v>8</v>
      </c>
      <c r="K1590" s="150">
        <v>51750</v>
      </c>
      <c r="L1590" s="114">
        <f>+J1590*K1590</f>
        <v>414000</v>
      </c>
      <c r="M1590" s="115" t="s">
        <v>529</v>
      </c>
      <c r="N1590" s="109" t="s">
        <v>633</v>
      </c>
      <c r="O1590" s="151"/>
      <c r="IR1590" s="109" t="s">
        <v>506</v>
      </c>
    </row>
    <row r="1591" spans="1:814" hidden="1" x14ac:dyDescent="0.25">
      <c r="B1591" s="5">
        <v>45628</v>
      </c>
      <c r="C1591" t="s">
        <v>63</v>
      </c>
      <c r="D1591" t="s">
        <v>0</v>
      </c>
      <c r="E1591" t="s">
        <v>66</v>
      </c>
      <c r="F1591" s="4" t="s">
        <v>139</v>
      </c>
      <c r="G1591" t="s">
        <v>140</v>
      </c>
      <c r="H1591" s="4" t="s">
        <v>141</v>
      </c>
      <c r="I1591" s="4" t="s">
        <v>620</v>
      </c>
      <c r="J1591" s="8">
        <v>4</v>
      </c>
      <c r="K1591" s="79">
        <v>51750</v>
      </c>
      <c r="L1591" s="35">
        <f>+J1591*K1591</f>
        <v>207000</v>
      </c>
      <c r="M1591" s="104" t="s">
        <v>529</v>
      </c>
      <c r="N1591" t="s">
        <v>633</v>
      </c>
    </row>
    <row r="1592" spans="1:814" hidden="1" x14ac:dyDescent="0.25">
      <c r="B1592" s="5">
        <v>45630</v>
      </c>
      <c r="C1592" t="s">
        <v>103</v>
      </c>
      <c r="D1592" t="s">
        <v>0</v>
      </c>
      <c r="E1592" t="s">
        <v>66</v>
      </c>
      <c r="F1592" s="4" t="s">
        <v>247</v>
      </c>
      <c r="G1592" t="s">
        <v>354</v>
      </c>
      <c r="H1592" s="4" t="s">
        <v>265</v>
      </c>
      <c r="I1592" s="4" t="s">
        <v>361</v>
      </c>
      <c r="J1592" s="8">
        <v>-2</v>
      </c>
      <c r="K1592" s="142">
        <v>60750</v>
      </c>
      <c r="L1592" s="17">
        <v>2992500</v>
      </c>
      <c r="M1592" s="102" t="s">
        <v>529</v>
      </c>
      <c r="O1592" s="54">
        <v>20240337</v>
      </c>
      <c r="P1592" t="s">
        <v>635</v>
      </c>
    </row>
    <row r="1593" spans="1:814" hidden="1" x14ac:dyDescent="0.25">
      <c r="B1593" s="5">
        <v>45630</v>
      </c>
      <c r="C1593" t="s">
        <v>103</v>
      </c>
      <c r="D1593" t="s">
        <v>0</v>
      </c>
      <c r="E1593" t="s">
        <v>66</v>
      </c>
      <c r="F1593" s="4" t="s">
        <v>86</v>
      </c>
      <c r="G1593" t="s">
        <v>87</v>
      </c>
      <c r="H1593" s="4" t="s">
        <v>50</v>
      </c>
      <c r="I1593" s="4" t="s">
        <v>524</v>
      </c>
      <c r="J1593" s="8">
        <v>-2</v>
      </c>
      <c r="K1593" s="79">
        <v>51750</v>
      </c>
      <c r="L1593" s="17">
        <v>7762500</v>
      </c>
      <c r="M1593" s="102" t="s">
        <v>529</v>
      </c>
      <c r="O1593" s="54">
        <v>20240337</v>
      </c>
      <c r="P1593" t="s">
        <v>635</v>
      </c>
    </row>
    <row r="1594" spans="1:814" s="93" customFormat="1" hidden="1" x14ac:dyDescent="0.25">
      <c r="B1594" s="92">
        <v>45632</v>
      </c>
      <c r="C1594" s="93" t="s">
        <v>63</v>
      </c>
      <c r="D1594" s="93" t="s">
        <v>0</v>
      </c>
      <c r="E1594" s="93" t="s">
        <v>14</v>
      </c>
      <c r="F1594" s="94" t="s">
        <v>25</v>
      </c>
      <c r="G1594" s="93" t="s">
        <v>26</v>
      </c>
      <c r="H1594" s="94" t="s">
        <v>27</v>
      </c>
      <c r="I1594" s="153" t="s">
        <v>605</v>
      </c>
      <c r="J1594" s="95">
        <v>50</v>
      </c>
      <c r="K1594" s="97">
        <v>14.409909909909908</v>
      </c>
      <c r="L1594" s="96">
        <f t="shared" ref="L1594:L1625" si="84">+J1594*K1594</f>
        <v>720.49549549549545</v>
      </c>
      <c r="M1594" s="106" t="s">
        <v>527</v>
      </c>
      <c r="N1594" s="93" t="s">
        <v>637</v>
      </c>
      <c r="O1594" s="100"/>
    </row>
    <row r="1595" spans="1:814" s="93" customFormat="1" hidden="1" x14ac:dyDescent="0.25">
      <c r="B1595" s="92">
        <v>45632</v>
      </c>
      <c r="C1595" s="93" t="s">
        <v>63</v>
      </c>
      <c r="D1595" s="93" t="s">
        <v>0</v>
      </c>
      <c r="E1595" s="93" t="s">
        <v>14</v>
      </c>
      <c r="F1595" s="94" t="s">
        <v>35</v>
      </c>
      <c r="G1595" s="93" t="s">
        <v>36</v>
      </c>
      <c r="H1595" s="94" t="s">
        <v>37</v>
      </c>
      <c r="I1595" s="153" t="s">
        <v>607</v>
      </c>
      <c r="J1595" s="95">
        <v>10</v>
      </c>
      <c r="K1595" s="97">
        <v>14.409909909909908</v>
      </c>
      <c r="L1595" s="96">
        <f t="shared" si="84"/>
        <v>144.09909909909908</v>
      </c>
      <c r="M1595" s="106" t="s">
        <v>527</v>
      </c>
      <c r="N1595" s="93" t="s">
        <v>637</v>
      </c>
      <c r="O1595" s="100"/>
    </row>
    <row r="1596" spans="1:814" s="93" customFormat="1" hidden="1" x14ac:dyDescent="0.25">
      <c r="B1596" s="92">
        <v>45632</v>
      </c>
      <c r="C1596" s="93" t="s">
        <v>63</v>
      </c>
      <c r="D1596" s="93" t="s">
        <v>0</v>
      </c>
      <c r="E1596" s="93" t="s">
        <v>14</v>
      </c>
      <c r="F1596" s="94" t="s">
        <v>39</v>
      </c>
      <c r="G1596" s="93" t="s">
        <v>40</v>
      </c>
      <c r="H1596" s="94" t="s">
        <v>41</v>
      </c>
      <c r="I1596" s="70" t="s">
        <v>665</v>
      </c>
      <c r="J1596" s="95">
        <v>35</v>
      </c>
      <c r="K1596" s="97">
        <v>14.409909909909908</v>
      </c>
      <c r="L1596" s="96">
        <f t="shared" si="84"/>
        <v>504.3468468468468</v>
      </c>
      <c r="M1596" s="106" t="s">
        <v>527</v>
      </c>
      <c r="N1596" s="93" t="s">
        <v>637</v>
      </c>
      <c r="O1596" s="100"/>
    </row>
    <row r="1597" spans="1:814" s="133" customFormat="1" hidden="1" x14ac:dyDescent="0.25">
      <c r="A1597" s="93"/>
      <c r="B1597" s="92">
        <v>45632</v>
      </c>
      <c r="C1597" s="93" t="s">
        <v>63</v>
      </c>
      <c r="D1597" s="93" t="s">
        <v>0</v>
      </c>
      <c r="E1597" s="93" t="s">
        <v>14</v>
      </c>
      <c r="F1597" s="94" t="s">
        <v>42</v>
      </c>
      <c r="G1597" s="93" t="s">
        <v>43</v>
      </c>
      <c r="H1597" s="94" t="s">
        <v>44</v>
      </c>
      <c r="I1597" s="153" t="s">
        <v>608</v>
      </c>
      <c r="J1597" s="95">
        <v>75</v>
      </c>
      <c r="K1597" s="97">
        <v>14.409909909909908</v>
      </c>
      <c r="L1597" s="96">
        <f t="shared" si="84"/>
        <v>1080.7432432432431</v>
      </c>
      <c r="M1597" s="106" t="s">
        <v>527</v>
      </c>
      <c r="N1597" s="93" t="s">
        <v>637</v>
      </c>
      <c r="O1597" s="100"/>
      <c r="P1597" s="93"/>
      <c r="Q1597" s="93"/>
      <c r="R1597" s="93"/>
      <c r="S1597" s="93"/>
      <c r="T1597" s="93"/>
      <c r="U1597" s="93"/>
      <c r="V1597" s="93"/>
      <c r="W1597" s="93"/>
      <c r="X1597" s="93"/>
      <c r="Y1597" s="93"/>
      <c r="Z1597" s="93"/>
      <c r="AA1597" s="93"/>
      <c r="AB1597" s="93"/>
      <c r="AC1597" s="93"/>
      <c r="AD1597" s="93"/>
      <c r="AE1597" s="93"/>
      <c r="AF1597" s="93"/>
      <c r="AG1597" s="93"/>
      <c r="AH1597" s="93"/>
      <c r="AI1597" s="93"/>
      <c r="AJ1597" s="93"/>
      <c r="AK1597" s="93"/>
      <c r="AL1597" s="93"/>
      <c r="AM1597" s="93"/>
      <c r="AN1597" s="93"/>
      <c r="AO1597" s="93"/>
      <c r="AP1597" s="93"/>
      <c r="AQ1597" s="93"/>
      <c r="AR1597" s="93"/>
      <c r="AS1597" s="93"/>
      <c r="AT1597" s="93"/>
      <c r="AU1597" s="93"/>
      <c r="AV1597" s="93"/>
      <c r="AW1597" s="93"/>
      <c r="AX1597" s="93"/>
      <c r="AY1597" s="93"/>
      <c r="AZ1597" s="93"/>
      <c r="BA1597" s="93"/>
      <c r="BB1597" s="93"/>
      <c r="BC1597" s="93"/>
      <c r="BD1597" s="93"/>
      <c r="BE1597" s="93"/>
      <c r="BF1597" s="93"/>
      <c r="BG1597" s="93"/>
      <c r="BH1597" s="93"/>
      <c r="BI1597" s="93"/>
      <c r="BJ1597" s="93"/>
      <c r="BK1597" s="93"/>
      <c r="BL1597" s="93"/>
      <c r="BM1597" s="93"/>
      <c r="BN1597" s="93"/>
      <c r="BO1597" s="93"/>
      <c r="BP1597" s="93"/>
      <c r="BQ1597" s="93"/>
      <c r="BR1597" s="93"/>
      <c r="BS1597" s="93"/>
      <c r="BT1597" s="93"/>
      <c r="BU1597" s="93"/>
      <c r="BV1597" s="93"/>
      <c r="BW1597" s="93"/>
      <c r="BX1597" s="93"/>
      <c r="BY1597" s="93"/>
      <c r="BZ1597" s="93"/>
      <c r="CA1597" s="93"/>
      <c r="CB1597" s="93"/>
      <c r="CC1597" s="93"/>
      <c r="CD1597" s="93"/>
      <c r="CE1597" s="93"/>
      <c r="CF1597" s="93"/>
      <c r="CG1597" s="93"/>
      <c r="CH1597" s="93"/>
      <c r="CI1597" s="93"/>
      <c r="CJ1597" s="93"/>
      <c r="CK1597" s="93"/>
      <c r="CL1597" s="93"/>
      <c r="CM1597" s="93"/>
      <c r="CN1597" s="93"/>
      <c r="CO1597" s="93"/>
      <c r="CP1597" s="93"/>
      <c r="CQ1597" s="93"/>
      <c r="CR1597" s="93"/>
      <c r="CS1597" s="93"/>
      <c r="CT1597" s="93"/>
      <c r="CU1597" s="93"/>
      <c r="CV1597" s="93"/>
      <c r="CW1597" s="93"/>
      <c r="CX1597" s="93"/>
      <c r="CY1597" s="93"/>
      <c r="CZ1597" s="93"/>
      <c r="DA1597" s="93"/>
      <c r="DB1597" s="93"/>
      <c r="DC1597" s="93"/>
      <c r="DD1597" s="93"/>
      <c r="DE1597" s="93"/>
      <c r="DF1597" s="93"/>
      <c r="DG1597" s="93"/>
      <c r="DH1597" s="93"/>
      <c r="DI1597" s="93"/>
      <c r="DJ1597" s="93"/>
      <c r="DK1597" s="93"/>
      <c r="DL1597" s="93"/>
      <c r="DM1597" s="93"/>
      <c r="DN1597" s="93"/>
      <c r="DO1597" s="93"/>
      <c r="DP1597" s="93"/>
      <c r="DQ1597" s="93"/>
      <c r="DR1597" s="93"/>
      <c r="DS1597" s="93"/>
      <c r="DT1597" s="93"/>
      <c r="DU1597" s="93"/>
      <c r="DV1597" s="93"/>
      <c r="DW1597" s="93"/>
      <c r="DX1597" s="93"/>
      <c r="DY1597" s="93"/>
      <c r="DZ1597" s="93"/>
      <c r="EA1597" s="93"/>
      <c r="EB1597" s="93"/>
      <c r="EC1597" s="93"/>
      <c r="ED1597" s="93"/>
      <c r="EE1597" s="93"/>
      <c r="EF1597" s="93"/>
      <c r="EG1597" s="93"/>
      <c r="EH1597" s="93"/>
      <c r="EI1597" s="93"/>
      <c r="EJ1597" s="93"/>
      <c r="EK1597" s="93"/>
      <c r="EL1597" s="93"/>
      <c r="EM1597" s="93"/>
      <c r="EN1597" s="93"/>
      <c r="EO1597" s="93"/>
      <c r="EP1597" s="93"/>
      <c r="EQ1597" s="93"/>
      <c r="ER1597" s="93"/>
      <c r="ES1597" s="93"/>
      <c r="ET1597" s="93"/>
      <c r="EU1597" s="93"/>
      <c r="EV1597" s="93"/>
      <c r="EW1597" s="93"/>
      <c r="EX1597" s="93"/>
      <c r="EY1597" s="93"/>
      <c r="EZ1597" s="93"/>
      <c r="FA1597" s="93"/>
      <c r="FB1597" s="93"/>
      <c r="FC1597" s="93"/>
      <c r="FD1597" s="93"/>
      <c r="FE1597" s="93"/>
      <c r="FF1597" s="93"/>
      <c r="FG1597" s="93"/>
      <c r="FH1597" s="93"/>
      <c r="FI1597" s="93"/>
      <c r="FJ1597" s="93"/>
      <c r="FK1597" s="93"/>
      <c r="FL1597" s="93"/>
      <c r="FM1597" s="93"/>
      <c r="FN1597" s="93"/>
      <c r="FO1597" s="93"/>
      <c r="FP1597" s="93"/>
      <c r="FQ1597" s="93"/>
      <c r="FR1597" s="93"/>
      <c r="FS1597" s="93"/>
      <c r="FT1597" s="93"/>
      <c r="FU1597" s="93"/>
      <c r="FV1597" s="93"/>
      <c r="FW1597" s="93"/>
      <c r="FX1597" s="93"/>
      <c r="FY1597" s="93"/>
      <c r="FZ1597" s="93"/>
      <c r="GA1597" s="93"/>
      <c r="GB1597" s="93"/>
      <c r="GC1597" s="93"/>
      <c r="GD1597" s="93"/>
      <c r="GE1597" s="93"/>
      <c r="GF1597" s="93"/>
      <c r="GG1597" s="93"/>
      <c r="GH1597" s="93"/>
      <c r="GI1597" s="93"/>
      <c r="GJ1597" s="93"/>
      <c r="GK1597" s="93"/>
      <c r="GL1597" s="93"/>
      <c r="GM1597" s="93"/>
      <c r="GN1597" s="93"/>
      <c r="GO1597" s="93"/>
      <c r="GP1597" s="93"/>
      <c r="GQ1597" s="93"/>
      <c r="GR1597" s="93"/>
      <c r="GS1597" s="93"/>
      <c r="GT1597" s="93"/>
      <c r="GU1597" s="93"/>
      <c r="GV1597" s="93"/>
      <c r="GW1597" s="93"/>
      <c r="GX1597" s="93"/>
      <c r="GY1597" s="93"/>
      <c r="GZ1597" s="93"/>
      <c r="HA1597" s="93"/>
      <c r="HB1597" s="93"/>
      <c r="HC1597" s="93"/>
      <c r="HD1597" s="93"/>
      <c r="HE1597" s="93"/>
      <c r="HF1597" s="93"/>
      <c r="HG1597" s="93"/>
      <c r="HH1597" s="93"/>
      <c r="HI1597" s="93"/>
      <c r="HJ1597" s="93"/>
      <c r="HK1597" s="93"/>
      <c r="HL1597" s="93"/>
      <c r="HM1597" s="93"/>
      <c r="HN1597" s="93"/>
      <c r="HO1597" s="93"/>
      <c r="HP1597" s="93"/>
      <c r="HQ1597" s="93"/>
      <c r="HR1597" s="93"/>
      <c r="HS1597" s="93"/>
      <c r="HT1597" s="93"/>
      <c r="HU1597" s="93"/>
      <c r="HV1597" s="93"/>
      <c r="HW1597" s="93"/>
      <c r="HX1597" s="93"/>
      <c r="HY1597" s="93"/>
      <c r="HZ1597" s="93"/>
      <c r="IA1597" s="93"/>
      <c r="IB1597" s="93"/>
      <c r="IC1597" s="93"/>
      <c r="ID1597" s="93"/>
      <c r="IE1597" s="93"/>
      <c r="IF1597" s="93"/>
      <c r="IG1597" s="93"/>
      <c r="IH1597" s="93"/>
      <c r="II1597" s="93"/>
      <c r="IJ1597" s="93"/>
      <c r="IK1597" s="93"/>
      <c r="IL1597" s="93"/>
      <c r="IM1597" s="93"/>
      <c r="IN1597" s="93"/>
      <c r="IO1597" s="93"/>
      <c r="IP1597" s="93"/>
      <c r="IQ1597" s="93"/>
      <c r="IR1597" s="93"/>
      <c r="IS1597" s="93"/>
      <c r="IT1597" s="93"/>
      <c r="IU1597" s="93"/>
      <c r="IV1597" s="93"/>
      <c r="IW1597" s="93"/>
      <c r="IX1597" s="93"/>
      <c r="IY1597" s="93"/>
      <c r="IZ1597" s="93"/>
      <c r="JA1597" s="93"/>
      <c r="JB1597" s="93"/>
      <c r="JC1597" s="93"/>
      <c r="JD1597" s="93"/>
      <c r="JE1597" s="93"/>
      <c r="JF1597" s="93"/>
      <c r="JG1597" s="93"/>
      <c r="JH1597" s="93"/>
      <c r="JI1597" s="93"/>
      <c r="JJ1597" s="93"/>
      <c r="JK1597" s="93"/>
      <c r="JL1597" s="93"/>
      <c r="JM1597" s="93"/>
      <c r="JN1597" s="93"/>
      <c r="JO1597" s="93"/>
      <c r="JP1597" s="93"/>
      <c r="JQ1597" s="93"/>
      <c r="JR1597" s="93"/>
      <c r="JS1597" s="93"/>
      <c r="JT1597" s="93"/>
      <c r="JU1597" s="93"/>
      <c r="JV1597" s="93"/>
      <c r="JW1597" s="93"/>
      <c r="JX1597" s="93"/>
      <c r="JY1597" s="93"/>
      <c r="JZ1597" s="93"/>
      <c r="KA1597" s="93"/>
      <c r="KB1597" s="93"/>
      <c r="KC1597" s="93"/>
      <c r="KD1597" s="93"/>
      <c r="KE1597" s="93"/>
      <c r="KF1597" s="93"/>
      <c r="KG1597" s="93"/>
      <c r="KH1597" s="93"/>
      <c r="KI1597" s="93"/>
      <c r="KJ1597" s="93"/>
      <c r="KK1597" s="93"/>
      <c r="KL1597" s="93"/>
      <c r="KM1597" s="93"/>
      <c r="KN1597" s="93"/>
      <c r="KO1597" s="93"/>
      <c r="KP1597" s="93"/>
      <c r="KQ1597" s="93"/>
      <c r="KR1597" s="93"/>
      <c r="KS1597" s="93"/>
      <c r="KT1597" s="93"/>
      <c r="KU1597" s="93"/>
      <c r="KV1597" s="93"/>
      <c r="KW1597" s="93"/>
      <c r="KX1597" s="93"/>
      <c r="KY1597" s="93"/>
      <c r="KZ1597" s="93"/>
      <c r="LA1597" s="93"/>
      <c r="LB1597" s="93"/>
      <c r="LC1597" s="93"/>
      <c r="LD1597" s="93"/>
      <c r="LE1597" s="93"/>
      <c r="LF1597" s="93"/>
      <c r="LG1597" s="93"/>
      <c r="LH1597" s="93"/>
      <c r="LI1597" s="93"/>
      <c r="LJ1597" s="93"/>
      <c r="LK1597" s="93"/>
      <c r="LL1597" s="93"/>
      <c r="LM1597" s="93"/>
      <c r="LN1597" s="93"/>
      <c r="LO1597" s="93"/>
      <c r="LP1597" s="93"/>
      <c r="LQ1597" s="93"/>
      <c r="LR1597" s="93"/>
      <c r="LS1597" s="93"/>
      <c r="LT1597" s="93"/>
      <c r="LU1597" s="93"/>
      <c r="LV1597" s="93"/>
      <c r="LW1597" s="93"/>
      <c r="LX1597" s="93"/>
      <c r="LY1597" s="93"/>
      <c r="LZ1597" s="93"/>
      <c r="MA1597" s="93"/>
      <c r="MB1597" s="93"/>
      <c r="MC1597" s="93"/>
      <c r="MD1597" s="93"/>
      <c r="ME1597" s="93"/>
      <c r="MF1597" s="93"/>
      <c r="MG1597" s="93"/>
      <c r="MH1597" s="93"/>
      <c r="MI1597" s="93"/>
      <c r="MJ1597" s="93"/>
      <c r="MK1597" s="93"/>
      <c r="ML1597" s="93"/>
      <c r="MM1597" s="93"/>
      <c r="MN1597" s="93"/>
      <c r="MO1597" s="93"/>
      <c r="MP1597" s="93"/>
      <c r="MQ1597" s="93"/>
      <c r="MR1597" s="93"/>
      <c r="MS1597" s="93"/>
      <c r="MT1597" s="93"/>
      <c r="MU1597" s="93"/>
      <c r="MV1597" s="93"/>
      <c r="MW1597" s="93"/>
      <c r="MX1597" s="93"/>
      <c r="MY1597" s="93"/>
      <c r="MZ1597" s="93"/>
      <c r="NA1597" s="93"/>
      <c r="NB1597" s="93"/>
      <c r="NC1597" s="93"/>
      <c r="ND1597" s="93"/>
      <c r="NE1597" s="93"/>
      <c r="NF1597" s="93"/>
      <c r="NG1597" s="93"/>
      <c r="NH1597" s="93"/>
      <c r="NI1597" s="93"/>
      <c r="NJ1597" s="93"/>
      <c r="NK1597" s="93"/>
      <c r="NL1597" s="93"/>
      <c r="NM1597" s="93"/>
      <c r="NN1597" s="93"/>
      <c r="NO1597" s="93"/>
      <c r="NP1597" s="93"/>
      <c r="NQ1597" s="93"/>
      <c r="NR1597" s="93"/>
      <c r="NS1597" s="93"/>
      <c r="NT1597" s="93"/>
      <c r="NU1597" s="93"/>
      <c r="NV1597" s="93"/>
      <c r="NW1597" s="93"/>
      <c r="NX1597" s="93"/>
      <c r="NY1597" s="93"/>
      <c r="NZ1597" s="93"/>
      <c r="OA1597" s="93"/>
      <c r="OB1597" s="93"/>
      <c r="OC1597" s="93"/>
      <c r="OD1597" s="93"/>
      <c r="OE1597" s="93"/>
      <c r="OF1597" s="93"/>
      <c r="OG1597" s="93"/>
      <c r="OH1597" s="93"/>
      <c r="OI1597" s="93"/>
      <c r="OJ1597" s="93"/>
      <c r="OK1597" s="93"/>
      <c r="OL1597" s="93"/>
      <c r="OM1597" s="93"/>
      <c r="ON1597" s="93"/>
      <c r="OO1597" s="93"/>
      <c r="OP1597" s="93"/>
      <c r="OQ1597" s="93"/>
      <c r="OR1597" s="93"/>
      <c r="OS1597" s="93"/>
      <c r="OT1597" s="93"/>
      <c r="OU1597" s="93"/>
      <c r="OV1597" s="93"/>
      <c r="OW1597" s="93"/>
      <c r="OX1597" s="93"/>
      <c r="OY1597" s="93"/>
      <c r="OZ1597" s="93"/>
      <c r="PA1597" s="93"/>
      <c r="PB1597" s="93"/>
      <c r="PC1597" s="93"/>
      <c r="PD1597" s="93"/>
      <c r="PE1597" s="93"/>
      <c r="PF1597" s="93"/>
      <c r="PG1597" s="93"/>
      <c r="PH1597" s="93"/>
      <c r="PI1597" s="93"/>
      <c r="PJ1597" s="93"/>
      <c r="PK1597" s="93"/>
      <c r="PL1597" s="93"/>
      <c r="PM1597" s="93"/>
      <c r="PN1597" s="93"/>
      <c r="PO1597" s="93"/>
      <c r="PP1597" s="93"/>
      <c r="PQ1597" s="93"/>
      <c r="PR1597" s="93"/>
      <c r="PS1597" s="93"/>
      <c r="PT1597" s="93"/>
      <c r="PU1597" s="93"/>
      <c r="PV1597" s="93"/>
      <c r="PW1597" s="93"/>
      <c r="PX1597" s="93"/>
      <c r="PY1597" s="93"/>
      <c r="PZ1597" s="93"/>
      <c r="QA1597" s="93"/>
      <c r="QB1597" s="93"/>
      <c r="QC1597" s="93"/>
      <c r="QD1597" s="93"/>
      <c r="QE1597" s="93"/>
      <c r="QF1597" s="93"/>
      <c r="QG1597" s="93"/>
      <c r="QH1597" s="93"/>
      <c r="QI1597" s="93"/>
      <c r="QJ1597" s="93"/>
      <c r="QK1597" s="93"/>
      <c r="QL1597" s="93"/>
      <c r="QM1597" s="93"/>
      <c r="QN1597" s="93"/>
      <c r="QO1597" s="93"/>
      <c r="QP1597" s="93"/>
      <c r="QQ1597" s="93"/>
      <c r="QR1597" s="93"/>
      <c r="QS1597" s="93"/>
      <c r="QT1597" s="93"/>
      <c r="QU1597" s="93"/>
      <c r="QV1597" s="93"/>
      <c r="QW1597" s="93"/>
      <c r="QX1597" s="93"/>
      <c r="QY1597" s="93"/>
      <c r="QZ1597" s="93"/>
      <c r="RA1597" s="93"/>
      <c r="RB1597" s="93"/>
      <c r="RC1597" s="93"/>
      <c r="RD1597" s="93"/>
      <c r="RE1597" s="93"/>
      <c r="RF1597" s="93"/>
      <c r="RG1597" s="93"/>
      <c r="RH1597" s="93"/>
      <c r="RI1597" s="93"/>
      <c r="RJ1597" s="93"/>
      <c r="RK1597" s="93"/>
      <c r="RL1597" s="93"/>
      <c r="RM1597" s="93"/>
      <c r="RN1597" s="93"/>
      <c r="RO1597" s="93"/>
      <c r="RP1597" s="93"/>
      <c r="RQ1597" s="93"/>
      <c r="RR1597" s="93"/>
      <c r="RS1597" s="93"/>
      <c r="RT1597" s="93"/>
      <c r="RU1597" s="93"/>
      <c r="RV1597" s="93"/>
      <c r="RW1597" s="93"/>
      <c r="RX1597" s="93"/>
      <c r="RY1597" s="93"/>
      <c r="RZ1597" s="93"/>
      <c r="SA1597" s="93"/>
      <c r="SB1597" s="93"/>
      <c r="SC1597" s="93"/>
      <c r="SD1597" s="93"/>
      <c r="SE1597" s="93"/>
      <c r="SF1597" s="93"/>
      <c r="SG1597" s="93"/>
      <c r="SH1597" s="93"/>
      <c r="SI1597" s="93"/>
      <c r="SJ1597" s="93"/>
      <c r="SK1597" s="93"/>
      <c r="SL1597" s="93"/>
      <c r="SM1597" s="93"/>
      <c r="SN1597" s="93"/>
      <c r="SO1597" s="93"/>
      <c r="SP1597" s="93"/>
      <c r="SQ1597" s="93"/>
      <c r="SR1597" s="93"/>
      <c r="SS1597" s="93"/>
      <c r="ST1597" s="93"/>
      <c r="SU1597" s="93"/>
      <c r="SV1597" s="93"/>
      <c r="SW1597" s="93"/>
      <c r="SX1597" s="93"/>
      <c r="SY1597" s="93"/>
      <c r="SZ1597" s="93"/>
      <c r="TA1597" s="93"/>
      <c r="TB1597" s="93"/>
      <c r="TC1597" s="93"/>
      <c r="TD1597" s="93"/>
      <c r="TE1597" s="93"/>
      <c r="TF1597" s="93"/>
      <c r="TG1597" s="93"/>
      <c r="TH1597" s="93"/>
      <c r="TI1597" s="93"/>
      <c r="TJ1597" s="93"/>
      <c r="TK1597" s="93"/>
      <c r="TL1597" s="93"/>
      <c r="TM1597" s="93"/>
      <c r="TN1597" s="93"/>
      <c r="TO1597" s="93"/>
      <c r="TP1597" s="93"/>
      <c r="TQ1597" s="93"/>
      <c r="TR1597" s="93"/>
      <c r="TS1597" s="93"/>
      <c r="TT1597" s="93"/>
      <c r="TU1597" s="93"/>
      <c r="TV1597" s="93"/>
      <c r="TW1597" s="93"/>
      <c r="TX1597" s="93"/>
      <c r="TY1597" s="93"/>
      <c r="TZ1597" s="93"/>
      <c r="UA1597" s="93"/>
      <c r="UB1597" s="93"/>
      <c r="UC1597" s="93"/>
      <c r="UD1597" s="93"/>
      <c r="UE1597" s="93"/>
      <c r="UF1597" s="93"/>
      <c r="UG1597" s="93"/>
      <c r="UH1597" s="93"/>
      <c r="UI1597" s="93"/>
      <c r="UJ1597" s="93"/>
      <c r="UK1597" s="93"/>
      <c r="UL1597" s="93"/>
      <c r="UM1597" s="93"/>
      <c r="UN1597" s="93"/>
      <c r="UO1597" s="93"/>
      <c r="UP1597" s="93"/>
      <c r="UQ1597" s="93"/>
      <c r="UR1597" s="93"/>
      <c r="US1597" s="93"/>
      <c r="UT1597" s="93"/>
      <c r="UU1597" s="93"/>
      <c r="UV1597" s="93"/>
      <c r="UW1597" s="93"/>
      <c r="UX1597" s="93"/>
      <c r="UY1597" s="93"/>
      <c r="UZ1597" s="93"/>
      <c r="VA1597" s="93"/>
      <c r="VB1597" s="93"/>
      <c r="VC1597" s="93"/>
      <c r="VD1597" s="93"/>
      <c r="VE1597" s="93"/>
      <c r="VF1597" s="93"/>
      <c r="VG1597" s="93"/>
      <c r="VH1597" s="93"/>
      <c r="VI1597" s="93"/>
      <c r="VJ1597" s="93"/>
      <c r="VK1597" s="93"/>
      <c r="VL1597" s="93"/>
      <c r="VM1597" s="93"/>
      <c r="VN1597" s="93"/>
      <c r="VO1597" s="93"/>
      <c r="VP1597" s="93"/>
      <c r="VQ1597" s="93"/>
      <c r="VR1597" s="93"/>
      <c r="VS1597" s="93"/>
      <c r="VT1597" s="93"/>
      <c r="VU1597" s="93"/>
      <c r="VV1597" s="93"/>
      <c r="VW1597" s="93"/>
      <c r="VX1597" s="93"/>
      <c r="VY1597" s="93"/>
      <c r="VZ1597" s="93"/>
      <c r="WA1597" s="93"/>
      <c r="WB1597" s="93"/>
      <c r="WC1597" s="93"/>
      <c r="WD1597" s="93"/>
      <c r="WE1597" s="93"/>
      <c r="WF1597" s="93"/>
      <c r="WG1597" s="93"/>
      <c r="WH1597" s="93"/>
      <c r="WI1597" s="93"/>
      <c r="WJ1597" s="93"/>
      <c r="WK1597" s="93"/>
      <c r="WL1597" s="93"/>
      <c r="WM1597" s="93"/>
      <c r="WN1597" s="93"/>
      <c r="WO1597" s="93"/>
      <c r="WP1597" s="93"/>
      <c r="WQ1597" s="93"/>
      <c r="WR1597" s="93"/>
      <c r="WS1597" s="93"/>
      <c r="WT1597" s="93"/>
      <c r="WU1597" s="93"/>
      <c r="WV1597" s="93"/>
      <c r="WW1597" s="93"/>
      <c r="WX1597" s="93"/>
      <c r="WY1597" s="93"/>
      <c r="WZ1597" s="93"/>
      <c r="XA1597" s="93"/>
      <c r="XB1597" s="93"/>
      <c r="XC1597" s="93"/>
      <c r="XD1597" s="93"/>
      <c r="XE1597" s="93"/>
      <c r="XF1597" s="93"/>
      <c r="XG1597" s="93"/>
      <c r="XH1597" s="93"/>
      <c r="XI1597" s="93"/>
      <c r="XJ1597" s="93"/>
      <c r="XK1597" s="93"/>
      <c r="XL1597" s="93"/>
      <c r="XM1597" s="93"/>
      <c r="XN1597" s="93"/>
      <c r="XO1597" s="93"/>
      <c r="XP1597" s="93"/>
      <c r="XQ1597" s="93"/>
      <c r="XR1597" s="93"/>
      <c r="XS1597" s="93"/>
      <c r="XT1597" s="93"/>
      <c r="XU1597" s="93"/>
      <c r="XV1597" s="93"/>
      <c r="XW1597" s="93"/>
      <c r="XX1597" s="93"/>
      <c r="XY1597" s="93"/>
      <c r="XZ1597" s="93"/>
      <c r="YA1597" s="93"/>
      <c r="YB1597" s="93"/>
      <c r="YC1597" s="93"/>
      <c r="YD1597" s="93"/>
      <c r="YE1597" s="93"/>
      <c r="YF1597" s="93"/>
      <c r="YG1597" s="93"/>
      <c r="YH1597" s="93"/>
      <c r="YI1597" s="93"/>
      <c r="YJ1597" s="93"/>
      <c r="YK1597" s="93"/>
      <c r="YL1597" s="93"/>
      <c r="YM1597" s="93"/>
      <c r="YN1597" s="93"/>
      <c r="YO1597" s="93"/>
      <c r="YP1597" s="93"/>
      <c r="YQ1597" s="93"/>
      <c r="YR1597" s="93"/>
      <c r="YS1597" s="93"/>
      <c r="YT1597" s="93"/>
      <c r="YU1597" s="93"/>
      <c r="YV1597" s="93"/>
      <c r="YW1597" s="93"/>
      <c r="YX1597" s="93"/>
      <c r="YY1597" s="93"/>
      <c r="YZ1597" s="93"/>
      <c r="ZA1597" s="93"/>
      <c r="ZB1597" s="93"/>
      <c r="ZC1597" s="93"/>
      <c r="ZD1597" s="93"/>
      <c r="ZE1597" s="93"/>
      <c r="ZF1597" s="93"/>
      <c r="ZG1597" s="93"/>
      <c r="ZH1597" s="93"/>
      <c r="ZI1597" s="93"/>
      <c r="ZJ1597" s="93"/>
      <c r="ZK1597" s="93"/>
      <c r="ZL1597" s="93"/>
      <c r="ZM1597" s="93"/>
      <c r="ZN1597" s="93"/>
      <c r="ZO1597" s="93"/>
      <c r="ZP1597" s="93"/>
      <c r="ZQ1597" s="93"/>
      <c r="ZR1597" s="93"/>
      <c r="ZS1597" s="93"/>
      <c r="ZT1597" s="93"/>
      <c r="ZU1597" s="93"/>
      <c r="ZV1597" s="93"/>
      <c r="ZW1597" s="93"/>
      <c r="ZX1597" s="93"/>
      <c r="ZY1597" s="93"/>
      <c r="ZZ1597" s="93"/>
      <c r="AAA1597" s="93"/>
      <c r="AAB1597" s="93"/>
      <c r="AAC1597" s="93"/>
      <c r="AAD1597" s="93"/>
      <c r="AAE1597" s="93"/>
      <c r="AAF1597" s="93"/>
      <c r="AAG1597" s="93"/>
      <c r="AAH1597" s="93"/>
      <c r="AAI1597" s="93"/>
      <c r="AAJ1597" s="93"/>
      <c r="AAK1597" s="93"/>
      <c r="AAL1597" s="93"/>
      <c r="AAM1597" s="93"/>
      <c r="AAN1597" s="93"/>
      <c r="AAO1597" s="93"/>
      <c r="AAP1597" s="93"/>
      <c r="AAQ1597" s="93"/>
      <c r="AAR1597" s="93"/>
      <c r="AAS1597" s="93"/>
      <c r="AAT1597" s="93"/>
      <c r="AAU1597" s="93"/>
      <c r="AAV1597" s="93"/>
      <c r="AAW1597" s="93"/>
      <c r="AAX1597" s="93"/>
      <c r="AAY1597" s="93"/>
      <c r="AAZ1597" s="93"/>
      <c r="ABA1597" s="93"/>
      <c r="ABB1597" s="93"/>
      <c r="ABC1597" s="93"/>
      <c r="ABD1597" s="93"/>
      <c r="ABE1597" s="93"/>
      <c r="ABF1597" s="93"/>
      <c r="ABG1597" s="93"/>
      <c r="ABH1597" s="93"/>
      <c r="ABI1597" s="93"/>
      <c r="ABJ1597" s="93"/>
      <c r="ABK1597" s="93"/>
      <c r="ABL1597" s="93"/>
      <c r="ABM1597" s="93"/>
      <c r="ABN1597" s="93"/>
      <c r="ABO1597" s="93"/>
      <c r="ABP1597" s="93"/>
      <c r="ABQ1597" s="93"/>
      <c r="ABR1597" s="93"/>
      <c r="ABS1597" s="93"/>
      <c r="ABT1597" s="93"/>
      <c r="ABU1597" s="93"/>
      <c r="ABV1597" s="93"/>
      <c r="ABW1597" s="93"/>
      <c r="ABX1597" s="93"/>
      <c r="ABY1597" s="93"/>
      <c r="ABZ1597" s="93"/>
      <c r="ACA1597" s="93"/>
      <c r="ACB1597" s="93"/>
      <c r="ACC1597" s="93"/>
      <c r="ACD1597" s="93"/>
      <c r="ACE1597" s="93"/>
      <c r="ACF1597" s="93"/>
      <c r="ACG1597" s="93"/>
      <c r="ACH1597" s="93"/>
      <c r="ACI1597" s="93"/>
      <c r="ACJ1597" s="93"/>
      <c r="ACK1597" s="93"/>
      <c r="ACL1597" s="93"/>
      <c r="ACM1597" s="93"/>
      <c r="ACN1597" s="93"/>
      <c r="ACO1597" s="93"/>
      <c r="ACP1597" s="93"/>
      <c r="ACQ1597" s="93"/>
      <c r="ACR1597" s="93"/>
      <c r="ACS1597" s="93"/>
      <c r="ACT1597" s="93"/>
      <c r="ACU1597" s="93"/>
      <c r="ACV1597" s="93"/>
      <c r="ACW1597" s="93"/>
      <c r="ACX1597" s="93"/>
      <c r="ACY1597" s="93"/>
      <c r="ACZ1597" s="93"/>
      <c r="ADA1597" s="93"/>
      <c r="ADB1597" s="93"/>
      <c r="ADC1597" s="93"/>
      <c r="ADD1597" s="93"/>
      <c r="ADE1597" s="93"/>
      <c r="ADF1597" s="93"/>
      <c r="ADG1597" s="93"/>
      <c r="ADH1597" s="93"/>
      <c r="ADI1597" s="93"/>
      <c r="ADJ1597" s="93"/>
      <c r="ADK1597" s="93"/>
      <c r="ADL1597" s="93"/>
      <c r="ADM1597" s="93"/>
      <c r="ADN1597" s="93"/>
      <c r="ADO1597" s="93"/>
      <c r="ADP1597" s="93"/>
      <c r="ADQ1597" s="93"/>
      <c r="ADR1597" s="93"/>
      <c r="ADS1597" s="93"/>
      <c r="ADT1597" s="93"/>
      <c r="ADU1597" s="93"/>
      <c r="ADV1597" s="93"/>
      <c r="ADW1597" s="93"/>
      <c r="ADX1597" s="93"/>
      <c r="ADY1597" s="93"/>
      <c r="ADZ1597" s="93"/>
      <c r="AEA1597" s="93"/>
      <c r="AEB1597" s="93"/>
      <c r="AEC1597" s="93"/>
      <c r="AED1597" s="93"/>
      <c r="AEE1597" s="93"/>
      <c r="AEF1597" s="93"/>
      <c r="AEG1597" s="93"/>
      <c r="AEH1597" s="93"/>
    </row>
    <row r="1598" spans="1:814" s="93" customFormat="1" hidden="1" x14ac:dyDescent="0.25">
      <c r="B1598" s="92">
        <v>45632</v>
      </c>
      <c r="C1598" s="93" t="s">
        <v>63</v>
      </c>
      <c r="D1598" s="93" t="s">
        <v>0</v>
      </c>
      <c r="E1598" s="93" t="s">
        <v>14</v>
      </c>
      <c r="F1598" s="94" t="s">
        <v>54</v>
      </c>
      <c r="G1598" s="93" t="s">
        <v>55</v>
      </c>
      <c r="H1598" s="94" t="s">
        <v>56</v>
      </c>
      <c r="I1598" s="153" t="s">
        <v>634</v>
      </c>
      <c r="J1598" s="95">
        <v>100</v>
      </c>
      <c r="K1598" s="97">
        <v>18.527027027027028</v>
      </c>
      <c r="L1598" s="96">
        <f t="shared" si="84"/>
        <v>1852.7027027027027</v>
      </c>
      <c r="M1598" s="106" t="s">
        <v>527</v>
      </c>
      <c r="N1598" s="93" t="s">
        <v>637</v>
      </c>
      <c r="O1598" s="100"/>
    </row>
    <row r="1599" spans="1:814" s="93" customFormat="1" hidden="1" x14ac:dyDescent="0.25">
      <c r="B1599" s="92">
        <v>45632</v>
      </c>
      <c r="C1599" s="93" t="s">
        <v>63</v>
      </c>
      <c r="D1599" s="93" t="s">
        <v>4</v>
      </c>
      <c r="E1599" s="93" t="s">
        <v>14</v>
      </c>
      <c r="F1599" s="94">
        <v>3308050</v>
      </c>
      <c r="G1599" s="93" t="s">
        <v>137</v>
      </c>
      <c r="H1599" s="94" t="s">
        <v>137</v>
      </c>
      <c r="I1599" s="94" t="s">
        <v>138</v>
      </c>
      <c r="J1599" s="95">
        <v>2</v>
      </c>
      <c r="K1599" s="97">
        <v>102.92792792792793</v>
      </c>
      <c r="L1599" s="96">
        <f t="shared" si="84"/>
        <v>205.85585585585585</v>
      </c>
      <c r="M1599" s="106" t="s">
        <v>527</v>
      </c>
      <c r="N1599" s="93" t="s">
        <v>637</v>
      </c>
      <c r="O1599" s="100"/>
    </row>
    <row r="1600" spans="1:814" s="93" customFormat="1" hidden="1" x14ac:dyDescent="0.25">
      <c r="B1600" s="92">
        <v>45632</v>
      </c>
      <c r="C1600" s="93" t="s">
        <v>63</v>
      </c>
      <c r="D1600" s="93" t="s">
        <v>4</v>
      </c>
      <c r="E1600" s="93" t="s">
        <v>14</v>
      </c>
      <c r="F1600" s="94">
        <v>3318235</v>
      </c>
      <c r="G1600" s="93" t="s">
        <v>209</v>
      </c>
      <c r="H1600" s="94" t="s">
        <v>107</v>
      </c>
      <c r="I1600" s="94" t="s">
        <v>138</v>
      </c>
      <c r="J1600" s="95">
        <v>2</v>
      </c>
      <c r="K1600" s="97">
        <v>30.878378378378379</v>
      </c>
      <c r="L1600" s="96">
        <f t="shared" si="84"/>
        <v>61.756756756756758</v>
      </c>
      <c r="M1600" s="106" t="s">
        <v>527</v>
      </c>
      <c r="N1600" s="93" t="s">
        <v>637</v>
      </c>
      <c r="O1600" s="100"/>
    </row>
    <row r="1601" spans="1:814" s="133" customFormat="1" hidden="1" x14ac:dyDescent="0.25">
      <c r="B1601" s="134">
        <v>45636</v>
      </c>
      <c r="C1601" s="133" t="s">
        <v>103</v>
      </c>
      <c r="D1601" s="133" t="s">
        <v>0</v>
      </c>
      <c r="E1601" s="133" t="s">
        <v>14</v>
      </c>
      <c r="F1601" s="135" t="s">
        <v>25</v>
      </c>
      <c r="G1601" s="133" t="s">
        <v>26</v>
      </c>
      <c r="H1601" s="135" t="s">
        <v>27</v>
      </c>
      <c r="I1601" s="135" t="s">
        <v>605</v>
      </c>
      <c r="J1601" s="136">
        <v>-10</v>
      </c>
      <c r="K1601" s="137">
        <v>14.48404255319149</v>
      </c>
      <c r="L1601" s="138">
        <f t="shared" si="84"/>
        <v>-144.84042553191489</v>
      </c>
      <c r="M1601" s="139" t="s">
        <v>527</v>
      </c>
      <c r="O1601" s="140">
        <v>20240338</v>
      </c>
      <c r="P1601" s="133" t="s">
        <v>232</v>
      </c>
    </row>
    <row r="1602" spans="1:814" s="133" customFormat="1" hidden="1" x14ac:dyDescent="0.25">
      <c r="B1602" s="134">
        <v>45636</v>
      </c>
      <c r="C1602" s="133" t="s">
        <v>103</v>
      </c>
      <c r="D1602" s="133" t="s">
        <v>0</v>
      </c>
      <c r="E1602" s="133" t="s">
        <v>14</v>
      </c>
      <c r="F1602" s="135" t="s">
        <v>39</v>
      </c>
      <c r="G1602" s="133" t="s">
        <v>40</v>
      </c>
      <c r="H1602" s="135" t="s">
        <v>41</v>
      </c>
      <c r="I1602" s="135" t="s">
        <v>485</v>
      </c>
      <c r="J1602" s="136">
        <v>-10</v>
      </c>
      <c r="K1602" s="137">
        <v>14.583333333333334</v>
      </c>
      <c r="L1602" s="138">
        <f t="shared" si="84"/>
        <v>-145.83333333333334</v>
      </c>
      <c r="M1602" s="139" t="s">
        <v>527</v>
      </c>
      <c r="O1602" s="140">
        <v>20240338</v>
      </c>
      <c r="P1602" s="133" t="s">
        <v>232</v>
      </c>
    </row>
    <row r="1603" spans="1:814" s="133" customFormat="1" hidden="1" x14ac:dyDescent="0.25">
      <c r="B1603" s="134">
        <v>45636</v>
      </c>
      <c r="C1603" s="133" t="s">
        <v>103</v>
      </c>
      <c r="D1603" s="133" t="s">
        <v>0</v>
      </c>
      <c r="E1603" s="133" t="s">
        <v>14</v>
      </c>
      <c r="F1603" s="135" t="s">
        <v>48</v>
      </c>
      <c r="G1603" s="133" t="s">
        <v>49</v>
      </c>
      <c r="H1603" s="135" t="s">
        <v>50</v>
      </c>
      <c r="I1603" s="135" t="s">
        <v>486</v>
      </c>
      <c r="J1603" s="136">
        <v>-6</v>
      </c>
      <c r="K1603" s="137">
        <v>14.694879832810868</v>
      </c>
      <c r="L1603" s="138">
        <f t="shared" si="84"/>
        <v>-88.169278996865202</v>
      </c>
      <c r="M1603" s="139" t="s">
        <v>527</v>
      </c>
      <c r="O1603" s="140">
        <v>20240338</v>
      </c>
      <c r="P1603" s="133" t="s">
        <v>232</v>
      </c>
    </row>
    <row r="1604" spans="1:814" s="133" customFormat="1" hidden="1" x14ac:dyDescent="0.25">
      <c r="B1604" s="134">
        <v>45636</v>
      </c>
      <c r="C1604" s="133" t="s">
        <v>103</v>
      </c>
      <c r="D1604" s="133" t="s">
        <v>0</v>
      </c>
      <c r="E1604" s="133" t="s">
        <v>14</v>
      </c>
      <c r="F1604" s="135" t="s">
        <v>54</v>
      </c>
      <c r="G1604" s="133" t="s">
        <v>55</v>
      </c>
      <c r="H1604" s="135" t="s">
        <v>56</v>
      </c>
      <c r="I1604" s="135" t="s">
        <v>611</v>
      </c>
      <c r="J1604" s="136">
        <v>-15</v>
      </c>
      <c r="K1604" s="137">
        <v>18.622340425531917</v>
      </c>
      <c r="L1604" s="138">
        <f t="shared" si="84"/>
        <v>-279.33510638297878</v>
      </c>
      <c r="M1604" s="139" t="s">
        <v>527</v>
      </c>
      <c r="O1604" s="140">
        <v>20240338</v>
      </c>
      <c r="P1604" s="133" t="s">
        <v>232</v>
      </c>
    </row>
    <row r="1605" spans="1:814" s="133" customFormat="1" hidden="1" x14ac:dyDescent="0.25">
      <c r="B1605" s="134">
        <v>45636</v>
      </c>
      <c r="C1605" s="133" t="s">
        <v>103</v>
      </c>
      <c r="D1605" s="133" t="s">
        <v>0</v>
      </c>
      <c r="E1605" s="133" t="s">
        <v>14</v>
      </c>
      <c r="F1605" s="135" t="s">
        <v>54</v>
      </c>
      <c r="G1605" s="133" t="s">
        <v>55</v>
      </c>
      <c r="H1605" s="135" t="s">
        <v>56</v>
      </c>
      <c r="I1605" s="135" t="s">
        <v>634</v>
      </c>
      <c r="J1605" s="136">
        <v>-5</v>
      </c>
      <c r="K1605" s="137">
        <v>18.527027027027028</v>
      </c>
      <c r="L1605" s="138">
        <f t="shared" si="84"/>
        <v>-92.635135135135144</v>
      </c>
      <c r="M1605" s="139" t="s">
        <v>527</v>
      </c>
      <c r="O1605" s="140">
        <v>20240338</v>
      </c>
      <c r="P1605" s="133" t="s">
        <v>232</v>
      </c>
    </row>
    <row r="1606" spans="1:814" s="133" customFormat="1" hidden="1" x14ac:dyDescent="0.25">
      <c r="B1606" s="134">
        <v>45636</v>
      </c>
      <c r="C1606" s="133" t="s">
        <v>103</v>
      </c>
      <c r="D1606" s="133" t="s">
        <v>0</v>
      </c>
      <c r="E1606" s="133" t="s">
        <v>14</v>
      </c>
      <c r="F1606" s="135" t="s">
        <v>322</v>
      </c>
      <c r="G1606" s="133" t="s">
        <v>324</v>
      </c>
      <c r="H1606" s="135" t="s">
        <v>325</v>
      </c>
      <c r="I1606" s="135" t="s">
        <v>326</v>
      </c>
      <c r="J1606" s="136">
        <v>-1</v>
      </c>
      <c r="K1606" s="137">
        <v>22.421917808219177</v>
      </c>
      <c r="L1606" s="138">
        <f t="shared" si="84"/>
        <v>-22.421917808219177</v>
      </c>
      <c r="M1606" s="139" t="s">
        <v>527</v>
      </c>
      <c r="O1606" s="140">
        <v>20240338</v>
      </c>
      <c r="P1606" s="133" t="s">
        <v>232</v>
      </c>
    </row>
    <row r="1607" spans="1:814" s="133" customFormat="1" hidden="1" x14ac:dyDescent="0.25">
      <c r="B1607" s="134">
        <v>45636</v>
      </c>
      <c r="C1607" s="133" t="s">
        <v>103</v>
      </c>
      <c r="D1607" s="133" t="s">
        <v>0</v>
      </c>
      <c r="E1607" s="133" t="s">
        <v>14</v>
      </c>
      <c r="F1607" s="135" t="s">
        <v>327</v>
      </c>
      <c r="G1607" s="133" t="s">
        <v>328</v>
      </c>
      <c r="H1607" s="135" t="s">
        <v>329</v>
      </c>
      <c r="I1607" s="135" t="s">
        <v>330</v>
      </c>
      <c r="J1607" s="136">
        <v>-2</v>
      </c>
      <c r="K1607" s="137">
        <v>18</v>
      </c>
      <c r="L1607" s="138">
        <f t="shared" si="84"/>
        <v>-36</v>
      </c>
      <c r="M1607" s="139" t="s">
        <v>527</v>
      </c>
      <c r="O1607" s="140">
        <v>20240338</v>
      </c>
      <c r="P1607" s="133" t="s">
        <v>232</v>
      </c>
    </row>
    <row r="1608" spans="1:814" s="133" customFormat="1" hidden="1" x14ac:dyDescent="0.25">
      <c r="B1608" s="134">
        <v>45636</v>
      </c>
      <c r="C1608" s="133" t="s">
        <v>103</v>
      </c>
      <c r="D1608" s="133" t="s">
        <v>4</v>
      </c>
      <c r="E1608" s="133" t="s">
        <v>14</v>
      </c>
      <c r="F1608" s="135" t="s">
        <v>97</v>
      </c>
      <c r="G1608" s="133" t="s">
        <v>98</v>
      </c>
      <c r="H1608" s="135" t="s">
        <v>110</v>
      </c>
      <c r="I1608" s="135"/>
      <c r="J1608" s="136">
        <v>-2</v>
      </c>
      <c r="K1608" s="137">
        <v>73.06083650190115</v>
      </c>
      <c r="L1608" s="138">
        <f t="shared" si="84"/>
        <v>-146.1216730038023</v>
      </c>
      <c r="M1608" s="139" t="s">
        <v>527</v>
      </c>
      <c r="O1608" s="140">
        <v>20240338</v>
      </c>
      <c r="P1608" s="133" t="s">
        <v>232</v>
      </c>
    </row>
    <row r="1609" spans="1:814" s="133" customFormat="1" hidden="1" x14ac:dyDescent="0.25">
      <c r="B1609" s="134">
        <v>45636</v>
      </c>
      <c r="C1609" s="133" t="s">
        <v>103</v>
      </c>
      <c r="D1609" s="133" t="s">
        <v>0</v>
      </c>
      <c r="E1609" s="133" t="s">
        <v>66</v>
      </c>
      <c r="F1609" s="135" t="s">
        <v>71</v>
      </c>
      <c r="G1609" s="133" t="s">
        <v>72</v>
      </c>
      <c r="H1609" s="135" t="s">
        <v>27</v>
      </c>
      <c r="I1609" s="135" t="s">
        <v>613</v>
      </c>
      <c r="J1609" s="136">
        <v>-5</v>
      </c>
      <c r="K1609" s="137">
        <v>51750</v>
      </c>
      <c r="L1609" s="138">
        <f t="shared" si="84"/>
        <v>-258750</v>
      </c>
      <c r="M1609" s="139" t="s">
        <v>529</v>
      </c>
      <c r="O1609" s="140">
        <v>20240338</v>
      </c>
      <c r="P1609" s="133" t="s">
        <v>232</v>
      </c>
    </row>
    <row r="1610" spans="1:814" s="133" customFormat="1" hidden="1" x14ac:dyDescent="0.25">
      <c r="B1610" s="134">
        <v>45636</v>
      </c>
      <c r="C1610" s="133" t="s">
        <v>103</v>
      </c>
      <c r="D1610" s="133" t="s">
        <v>0</v>
      </c>
      <c r="E1610" s="133" t="s">
        <v>66</v>
      </c>
      <c r="F1610" s="135" t="s">
        <v>139</v>
      </c>
      <c r="G1610" s="133" t="s">
        <v>140</v>
      </c>
      <c r="H1610" s="135" t="s">
        <v>141</v>
      </c>
      <c r="I1610" s="135" t="s">
        <v>590</v>
      </c>
      <c r="J1610" s="136">
        <v>-3</v>
      </c>
      <c r="K1610" s="137">
        <v>51750</v>
      </c>
      <c r="L1610" s="138">
        <f t="shared" si="84"/>
        <v>-155250</v>
      </c>
      <c r="M1610" s="139" t="s">
        <v>529</v>
      </c>
      <c r="O1610" s="140">
        <v>20240338</v>
      </c>
      <c r="P1610" s="133" t="s">
        <v>232</v>
      </c>
      <c r="LV1610" s="133" t="s">
        <v>506</v>
      </c>
    </row>
    <row r="1611" spans="1:814" s="93" customFormat="1" hidden="1" x14ac:dyDescent="0.25">
      <c r="A1611" s="133"/>
      <c r="B1611" s="134">
        <v>45636</v>
      </c>
      <c r="C1611" s="133" t="s">
        <v>103</v>
      </c>
      <c r="D1611" s="133" t="s">
        <v>0</v>
      </c>
      <c r="E1611" s="133" t="s">
        <v>14</v>
      </c>
      <c r="F1611" s="135" t="s">
        <v>42</v>
      </c>
      <c r="G1611" s="133" t="s">
        <v>43</v>
      </c>
      <c r="H1611" s="135" t="s">
        <v>44</v>
      </c>
      <c r="I1611" s="135" t="s">
        <v>565</v>
      </c>
      <c r="J1611" s="136">
        <v>-30</v>
      </c>
      <c r="K1611" s="137">
        <v>14.569553805774278</v>
      </c>
      <c r="L1611" s="138">
        <f t="shared" si="84"/>
        <v>-437.08661417322833</v>
      </c>
      <c r="M1611" s="139" t="s">
        <v>527</v>
      </c>
      <c r="N1611" s="133"/>
      <c r="O1611" s="140">
        <v>20240338</v>
      </c>
      <c r="P1611" s="133" t="s">
        <v>232</v>
      </c>
      <c r="Q1611" s="133"/>
      <c r="R1611" s="133"/>
      <c r="S1611" s="133"/>
      <c r="T1611" s="133"/>
      <c r="U1611" s="133"/>
      <c r="V1611" s="133"/>
      <c r="W1611" s="133"/>
      <c r="X1611" s="133"/>
      <c r="Y1611" s="133"/>
      <c r="Z1611" s="133"/>
      <c r="AA1611" s="133"/>
      <c r="AB1611" s="133"/>
      <c r="AC1611" s="133"/>
      <c r="AD1611" s="133"/>
      <c r="AE1611" s="133"/>
      <c r="AF1611" s="133"/>
      <c r="AG1611" s="133"/>
      <c r="AH1611" s="133"/>
      <c r="AI1611" s="133"/>
      <c r="AJ1611" s="133"/>
      <c r="AK1611" s="133"/>
      <c r="AL1611" s="133"/>
      <c r="AM1611" s="133"/>
      <c r="AN1611" s="133"/>
      <c r="AO1611" s="133"/>
      <c r="AP1611" s="133"/>
      <c r="AQ1611" s="133"/>
      <c r="AR1611" s="133"/>
      <c r="AS1611" s="133"/>
      <c r="AT1611" s="133"/>
      <c r="AU1611" s="133"/>
      <c r="AV1611" s="133"/>
      <c r="AW1611" s="133"/>
      <c r="AX1611" s="133"/>
      <c r="AY1611" s="133"/>
      <c r="AZ1611" s="133"/>
      <c r="BA1611" s="133"/>
      <c r="BB1611" s="133"/>
      <c r="BC1611" s="133"/>
      <c r="BD1611" s="133"/>
      <c r="BE1611" s="133"/>
      <c r="BF1611" s="133"/>
      <c r="BG1611" s="133"/>
      <c r="BH1611" s="133"/>
      <c r="BI1611" s="133"/>
      <c r="BJ1611" s="133"/>
      <c r="BK1611" s="133"/>
      <c r="BL1611" s="133"/>
      <c r="BM1611" s="133"/>
      <c r="BN1611" s="133"/>
      <c r="BO1611" s="133"/>
      <c r="BP1611" s="133"/>
      <c r="BQ1611" s="133"/>
      <c r="BR1611" s="133"/>
      <c r="BS1611" s="133"/>
      <c r="BT1611" s="133"/>
      <c r="BU1611" s="133"/>
      <c r="BV1611" s="133"/>
      <c r="BW1611" s="133"/>
      <c r="BX1611" s="133"/>
      <c r="BY1611" s="133"/>
      <c r="BZ1611" s="133"/>
      <c r="CA1611" s="133"/>
      <c r="CB1611" s="133"/>
      <c r="CC1611" s="133"/>
      <c r="CD1611" s="133"/>
      <c r="CE1611" s="133"/>
      <c r="CF1611" s="133"/>
      <c r="CG1611" s="133"/>
      <c r="CH1611" s="133"/>
      <c r="CI1611" s="133"/>
      <c r="CJ1611" s="133"/>
      <c r="CK1611" s="133"/>
      <c r="CL1611" s="133"/>
      <c r="CM1611" s="133"/>
      <c r="CN1611" s="133"/>
      <c r="CO1611" s="133"/>
      <c r="CP1611" s="133"/>
      <c r="CQ1611" s="133"/>
      <c r="CR1611" s="133"/>
      <c r="CS1611" s="133"/>
      <c r="CT1611" s="133"/>
      <c r="CU1611" s="133"/>
      <c r="CV1611" s="133"/>
      <c r="CW1611" s="133"/>
      <c r="CX1611" s="133"/>
      <c r="CY1611" s="133"/>
      <c r="CZ1611" s="133"/>
      <c r="DA1611" s="133"/>
      <c r="DB1611" s="133"/>
      <c r="DC1611" s="133"/>
      <c r="DD1611" s="133"/>
      <c r="DE1611" s="133"/>
      <c r="DF1611" s="133"/>
      <c r="DG1611" s="133"/>
      <c r="DH1611" s="133"/>
      <c r="DI1611" s="133"/>
      <c r="DJ1611" s="133"/>
      <c r="DK1611" s="133"/>
      <c r="DL1611" s="133"/>
      <c r="DM1611" s="133"/>
      <c r="DN1611" s="133"/>
      <c r="DO1611" s="133"/>
      <c r="DP1611" s="133"/>
      <c r="DQ1611" s="133"/>
      <c r="DR1611" s="133"/>
      <c r="DS1611" s="133"/>
      <c r="DT1611" s="133"/>
      <c r="DU1611" s="133"/>
      <c r="DV1611" s="133"/>
      <c r="DW1611" s="133"/>
      <c r="DX1611" s="133"/>
      <c r="DY1611" s="133"/>
      <c r="DZ1611" s="133"/>
      <c r="EA1611" s="133"/>
      <c r="EB1611" s="133"/>
      <c r="EC1611" s="133"/>
      <c r="ED1611" s="133"/>
      <c r="EE1611" s="133"/>
      <c r="EF1611" s="133"/>
      <c r="EG1611" s="133"/>
      <c r="EH1611" s="133"/>
      <c r="EI1611" s="133"/>
      <c r="EJ1611" s="133"/>
      <c r="EK1611" s="133"/>
      <c r="EL1611" s="133"/>
      <c r="EM1611" s="133"/>
      <c r="EN1611" s="133"/>
      <c r="EO1611" s="133"/>
      <c r="EP1611" s="133"/>
      <c r="EQ1611" s="133"/>
      <c r="ER1611" s="133"/>
      <c r="ES1611" s="133"/>
      <c r="ET1611" s="133"/>
      <c r="EU1611" s="133"/>
      <c r="EV1611" s="133"/>
      <c r="EW1611" s="133"/>
      <c r="EX1611" s="133"/>
      <c r="EY1611" s="133"/>
      <c r="EZ1611" s="133"/>
      <c r="FA1611" s="133"/>
      <c r="FB1611" s="133"/>
      <c r="FC1611" s="133"/>
      <c r="FD1611" s="133"/>
      <c r="FE1611" s="133"/>
      <c r="FF1611" s="133"/>
      <c r="FG1611" s="133"/>
      <c r="FH1611" s="133"/>
      <c r="FI1611" s="133"/>
      <c r="FJ1611" s="133"/>
      <c r="FK1611" s="133"/>
      <c r="FL1611" s="133"/>
      <c r="FM1611" s="133"/>
      <c r="FN1611" s="133"/>
      <c r="FO1611" s="133"/>
      <c r="FP1611" s="133"/>
      <c r="FQ1611" s="133"/>
      <c r="FR1611" s="133"/>
      <c r="FS1611" s="133"/>
      <c r="FT1611" s="133"/>
      <c r="FU1611" s="133"/>
      <c r="FV1611" s="133"/>
      <c r="FW1611" s="133"/>
      <c r="FX1611" s="133"/>
      <c r="FY1611" s="133"/>
      <c r="FZ1611" s="133"/>
      <c r="GA1611" s="133"/>
      <c r="GB1611" s="133"/>
      <c r="GC1611" s="133"/>
      <c r="GD1611" s="133"/>
      <c r="GE1611" s="133"/>
      <c r="GF1611" s="133"/>
      <c r="GG1611" s="133"/>
      <c r="GH1611" s="133"/>
      <c r="GI1611" s="133"/>
      <c r="GJ1611" s="133"/>
      <c r="GK1611" s="133"/>
      <c r="GL1611" s="133"/>
      <c r="GM1611" s="133"/>
      <c r="GN1611" s="133"/>
      <c r="GO1611" s="133"/>
      <c r="GP1611" s="133"/>
      <c r="GQ1611" s="133"/>
      <c r="GR1611" s="133"/>
      <c r="GS1611" s="133"/>
      <c r="GT1611" s="133"/>
      <c r="GU1611" s="133"/>
      <c r="GV1611" s="133"/>
      <c r="GW1611" s="133"/>
      <c r="GX1611" s="133"/>
      <c r="GY1611" s="133"/>
      <c r="GZ1611" s="133"/>
      <c r="HA1611" s="133"/>
      <c r="HB1611" s="133"/>
      <c r="HC1611" s="133"/>
      <c r="HD1611" s="133"/>
      <c r="HE1611" s="133"/>
      <c r="HF1611" s="133"/>
      <c r="HG1611" s="133"/>
      <c r="HH1611" s="133"/>
      <c r="HI1611" s="133"/>
      <c r="HJ1611" s="133"/>
      <c r="HK1611" s="133"/>
      <c r="HL1611" s="133"/>
      <c r="HM1611" s="133"/>
      <c r="HN1611" s="133"/>
      <c r="HO1611" s="133"/>
      <c r="HP1611" s="133"/>
      <c r="HQ1611" s="133"/>
      <c r="HR1611" s="133"/>
      <c r="HS1611" s="133"/>
      <c r="HT1611" s="133"/>
      <c r="HU1611" s="133"/>
      <c r="HV1611" s="133"/>
      <c r="HW1611" s="133"/>
      <c r="HX1611" s="133"/>
      <c r="HY1611" s="133"/>
      <c r="HZ1611" s="133"/>
      <c r="IA1611" s="133"/>
      <c r="IB1611" s="133"/>
      <c r="IC1611" s="133"/>
      <c r="ID1611" s="133"/>
      <c r="IE1611" s="133"/>
      <c r="IF1611" s="133"/>
      <c r="IG1611" s="133"/>
      <c r="IH1611" s="133"/>
      <c r="II1611" s="133"/>
      <c r="IJ1611" s="133"/>
      <c r="IK1611" s="133"/>
      <c r="IL1611" s="133"/>
      <c r="IM1611" s="133"/>
      <c r="IN1611" s="133"/>
      <c r="IO1611" s="133"/>
      <c r="IP1611" s="133"/>
      <c r="IQ1611" s="133"/>
      <c r="IR1611" s="133"/>
      <c r="IS1611" s="133"/>
      <c r="IT1611" s="133"/>
      <c r="IU1611" s="133"/>
      <c r="IV1611" s="133"/>
      <c r="IW1611" s="133"/>
      <c r="IX1611" s="133"/>
      <c r="IY1611" s="133"/>
      <c r="IZ1611" s="133"/>
      <c r="JA1611" s="133"/>
      <c r="JB1611" s="133"/>
      <c r="JC1611" s="133"/>
      <c r="JD1611" s="133"/>
      <c r="JE1611" s="133"/>
      <c r="JF1611" s="133"/>
      <c r="JG1611" s="133"/>
      <c r="JH1611" s="133"/>
      <c r="JI1611" s="133"/>
      <c r="JJ1611" s="133"/>
      <c r="JK1611" s="133"/>
      <c r="JL1611" s="133"/>
      <c r="JM1611" s="133"/>
      <c r="JN1611" s="133"/>
      <c r="JO1611" s="133"/>
      <c r="JP1611" s="133"/>
      <c r="JQ1611" s="133"/>
      <c r="JR1611" s="133"/>
      <c r="JS1611" s="133"/>
      <c r="JT1611" s="133"/>
      <c r="JU1611" s="133"/>
      <c r="JV1611" s="133"/>
      <c r="JW1611" s="133"/>
      <c r="JX1611" s="133"/>
      <c r="JY1611" s="133"/>
      <c r="JZ1611" s="133"/>
      <c r="KA1611" s="133"/>
      <c r="KB1611" s="133"/>
      <c r="KC1611" s="133"/>
      <c r="KD1611" s="133"/>
      <c r="KE1611" s="133"/>
      <c r="KF1611" s="133"/>
      <c r="KG1611" s="133"/>
      <c r="KH1611" s="133"/>
      <c r="KI1611" s="133"/>
      <c r="KJ1611" s="133"/>
      <c r="KK1611" s="133"/>
      <c r="KL1611" s="133"/>
      <c r="KM1611" s="133"/>
      <c r="KN1611" s="133"/>
      <c r="KO1611" s="133"/>
      <c r="KP1611" s="133"/>
      <c r="KQ1611" s="133"/>
      <c r="KR1611" s="133"/>
      <c r="KS1611" s="133"/>
      <c r="KT1611" s="133"/>
      <c r="KU1611" s="133"/>
      <c r="KV1611" s="133"/>
      <c r="KW1611" s="133"/>
      <c r="KX1611" s="133"/>
      <c r="KY1611" s="133"/>
      <c r="KZ1611" s="133"/>
      <c r="LA1611" s="133"/>
      <c r="LB1611" s="133"/>
      <c r="LC1611" s="133"/>
      <c r="LD1611" s="133"/>
      <c r="LE1611" s="133"/>
      <c r="LF1611" s="133"/>
      <c r="LG1611" s="133"/>
      <c r="LH1611" s="133"/>
      <c r="LI1611" s="133"/>
      <c r="LJ1611" s="133"/>
      <c r="LK1611" s="133"/>
      <c r="LL1611" s="133"/>
      <c r="LM1611" s="133"/>
      <c r="LN1611" s="133"/>
      <c r="LO1611" s="133"/>
      <c r="LP1611" s="133"/>
      <c r="LQ1611" s="133"/>
      <c r="LR1611" s="133"/>
      <c r="LS1611" s="133"/>
      <c r="LT1611" s="133"/>
      <c r="LU1611" s="133"/>
      <c r="LV1611" s="133"/>
      <c r="LW1611" s="133"/>
      <c r="LX1611" s="133"/>
      <c r="LY1611" s="133"/>
      <c r="LZ1611" s="133"/>
      <c r="MA1611" s="133"/>
      <c r="MB1611" s="133"/>
      <c r="MC1611" s="133"/>
      <c r="MD1611" s="133"/>
      <c r="ME1611" s="133"/>
      <c r="MF1611" s="133"/>
      <c r="MG1611" s="133"/>
      <c r="MH1611" s="133"/>
      <c r="MI1611" s="133"/>
      <c r="MJ1611" s="133"/>
      <c r="MK1611" s="133"/>
      <c r="ML1611" s="133"/>
      <c r="MM1611" s="133"/>
      <c r="MN1611" s="133"/>
      <c r="MO1611" s="133"/>
      <c r="MP1611" s="133"/>
      <c r="MQ1611" s="133"/>
      <c r="MR1611" s="133"/>
      <c r="MS1611" s="133"/>
      <c r="MT1611" s="133"/>
      <c r="MU1611" s="133"/>
      <c r="MV1611" s="133"/>
      <c r="MW1611" s="133"/>
      <c r="MX1611" s="133"/>
      <c r="MY1611" s="133"/>
      <c r="MZ1611" s="133"/>
      <c r="NA1611" s="133"/>
      <c r="NB1611" s="133"/>
      <c r="NC1611" s="133"/>
      <c r="ND1611" s="133"/>
      <c r="NE1611" s="133"/>
      <c r="NF1611" s="133"/>
      <c r="NG1611" s="133"/>
      <c r="NH1611" s="133"/>
      <c r="NI1611" s="133"/>
      <c r="NJ1611" s="133"/>
      <c r="NK1611" s="133"/>
      <c r="NL1611" s="133"/>
      <c r="NM1611" s="133"/>
      <c r="NN1611" s="133"/>
      <c r="NO1611" s="133"/>
      <c r="NP1611" s="133"/>
      <c r="NQ1611" s="133"/>
      <c r="NR1611" s="133"/>
      <c r="NS1611" s="133"/>
      <c r="NT1611" s="133"/>
      <c r="NU1611" s="133"/>
      <c r="NV1611" s="133"/>
      <c r="NW1611" s="133"/>
      <c r="NX1611" s="133"/>
      <c r="NY1611" s="133"/>
      <c r="NZ1611" s="133"/>
      <c r="OA1611" s="133"/>
      <c r="OB1611" s="133"/>
      <c r="OC1611" s="133"/>
      <c r="OD1611" s="133"/>
      <c r="OE1611" s="133"/>
      <c r="OF1611" s="133"/>
      <c r="OG1611" s="133"/>
      <c r="OH1611" s="133"/>
      <c r="OI1611" s="133"/>
      <c r="OJ1611" s="133"/>
      <c r="OK1611" s="133"/>
      <c r="OL1611" s="133"/>
      <c r="OM1611" s="133"/>
      <c r="ON1611" s="133"/>
      <c r="OO1611" s="133"/>
      <c r="OP1611" s="133"/>
      <c r="OQ1611" s="133"/>
      <c r="OR1611" s="133"/>
      <c r="OS1611" s="133"/>
      <c r="OT1611" s="133"/>
      <c r="OU1611" s="133"/>
      <c r="OV1611" s="133"/>
      <c r="OW1611" s="133"/>
      <c r="OX1611" s="133"/>
      <c r="OY1611" s="133"/>
      <c r="OZ1611" s="133"/>
      <c r="PA1611" s="133"/>
      <c r="PB1611" s="133"/>
      <c r="PC1611" s="133"/>
      <c r="PD1611" s="133"/>
      <c r="PE1611" s="133"/>
      <c r="PF1611" s="133"/>
      <c r="PG1611" s="133"/>
      <c r="PH1611" s="133"/>
      <c r="PI1611" s="133"/>
      <c r="PJ1611" s="133"/>
      <c r="PK1611" s="133"/>
      <c r="PL1611" s="133"/>
      <c r="PM1611" s="133"/>
      <c r="PN1611" s="133"/>
      <c r="PO1611" s="133"/>
      <c r="PP1611" s="133"/>
      <c r="PQ1611" s="133"/>
      <c r="PR1611" s="133"/>
      <c r="PS1611" s="133"/>
      <c r="PT1611" s="133"/>
      <c r="PU1611" s="133"/>
      <c r="PV1611" s="133"/>
      <c r="PW1611" s="133"/>
      <c r="PX1611" s="133"/>
      <c r="PY1611" s="133"/>
      <c r="PZ1611" s="133"/>
      <c r="QA1611" s="133"/>
      <c r="QB1611" s="133"/>
      <c r="QC1611" s="133"/>
      <c r="QD1611" s="133"/>
      <c r="QE1611" s="133"/>
      <c r="QF1611" s="133"/>
      <c r="QG1611" s="133"/>
      <c r="QH1611" s="133"/>
      <c r="QI1611" s="133"/>
      <c r="QJ1611" s="133"/>
      <c r="QK1611" s="133"/>
      <c r="QL1611" s="133"/>
      <c r="QM1611" s="133"/>
      <c r="QN1611" s="133"/>
      <c r="QO1611" s="133"/>
      <c r="QP1611" s="133"/>
      <c r="QQ1611" s="133"/>
      <c r="QR1611" s="133"/>
      <c r="QS1611" s="133"/>
      <c r="QT1611" s="133"/>
      <c r="QU1611" s="133"/>
      <c r="QV1611" s="133"/>
      <c r="QW1611" s="133"/>
      <c r="QX1611" s="133"/>
      <c r="QY1611" s="133"/>
      <c r="QZ1611" s="133"/>
      <c r="RA1611" s="133"/>
      <c r="RB1611" s="133"/>
      <c r="RC1611" s="133"/>
      <c r="RD1611" s="133"/>
      <c r="RE1611" s="133"/>
      <c r="RF1611" s="133"/>
      <c r="RG1611" s="133"/>
      <c r="RH1611" s="133"/>
      <c r="RI1611" s="133"/>
      <c r="RJ1611" s="133"/>
      <c r="RK1611" s="133"/>
      <c r="RL1611" s="133"/>
      <c r="RM1611" s="133"/>
      <c r="RN1611" s="133"/>
      <c r="RO1611" s="133"/>
      <c r="RP1611" s="133"/>
      <c r="RQ1611" s="133"/>
      <c r="RR1611" s="133"/>
      <c r="RS1611" s="133"/>
      <c r="RT1611" s="133"/>
      <c r="RU1611" s="133"/>
      <c r="RV1611" s="133"/>
      <c r="RW1611" s="133"/>
      <c r="RX1611" s="133"/>
      <c r="RY1611" s="133"/>
      <c r="RZ1611" s="133"/>
      <c r="SA1611" s="133"/>
      <c r="SB1611" s="133"/>
      <c r="SC1611" s="133"/>
      <c r="SD1611" s="133"/>
      <c r="SE1611" s="133"/>
      <c r="SF1611" s="133"/>
      <c r="SG1611" s="133"/>
      <c r="SH1611" s="133"/>
      <c r="SI1611" s="133"/>
      <c r="SJ1611" s="133"/>
      <c r="SK1611" s="133"/>
      <c r="SL1611" s="133"/>
      <c r="SM1611" s="133"/>
      <c r="SN1611" s="133"/>
      <c r="SO1611" s="133"/>
      <c r="SP1611" s="133"/>
      <c r="SQ1611" s="133"/>
      <c r="SR1611" s="133"/>
      <c r="SS1611" s="133"/>
      <c r="ST1611" s="133"/>
      <c r="SU1611" s="133"/>
      <c r="SV1611" s="133"/>
      <c r="SW1611" s="133"/>
      <c r="SX1611" s="133"/>
      <c r="SY1611" s="133"/>
      <c r="SZ1611" s="133"/>
      <c r="TA1611" s="133"/>
      <c r="TB1611" s="133"/>
      <c r="TC1611" s="133"/>
      <c r="TD1611" s="133"/>
      <c r="TE1611" s="133"/>
      <c r="TF1611" s="133"/>
      <c r="TG1611" s="133"/>
      <c r="TH1611" s="133"/>
      <c r="TI1611" s="133"/>
      <c r="TJ1611" s="133"/>
      <c r="TK1611" s="133"/>
      <c r="TL1611" s="133"/>
      <c r="TM1611" s="133"/>
      <c r="TN1611" s="133"/>
      <c r="TO1611" s="133"/>
      <c r="TP1611" s="133"/>
      <c r="TQ1611" s="133"/>
      <c r="TR1611" s="133"/>
      <c r="TS1611" s="133"/>
      <c r="TT1611" s="133"/>
      <c r="TU1611" s="133"/>
      <c r="TV1611" s="133"/>
      <c r="TW1611" s="133"/>
      <c r="TX1611" s="133"/>
      <c r="TY1611" s="133"/>
      <c r="TZ1611" s="133"/>
      <c r="UA1611" s="133"/>
      <c r="UB1611" s="133"/>
      <c r="UC1611" s="133"/>
      <c r="UD1611" s="133"/>
      <c r="UE1611" s="133"/>
      <c r="UF1611" s="133"/>
      <c r="UG1611" s="133"/>
      <c r="UH1611" s="133"/>
      <c r="UI1611" s="133"/>
      <c r="UJ1611" s="133"/>
      <c r="UK1611" s="133"/>
      <c r="UL1611" s="133"/>
      <c r="UM1611" s="133"/>
      <c r="UN1611" s="133"/>
      <c r="UO1611" s="133"/>
      <c r="UP1611" s="133"/>
      <c r="UQ1611" s="133"/>
      <c r="UR1611" s="133"/>
      <c r="US1611" s="133"/>
      <c r="UT1611" s="133"/>
      <c r="UU1611" s="133"/>
      <c r="UV1611" s="133"/>
      <c r="UW1611" s="133"/>
      <c r="UX1611" s="133"/>
      <c r="UY1611" s="133"/>
      <c r="UZ1611" s="133"/>
      <c r="VA1611" s="133"/>
      <c r="VB1611" s="133"/>
      <c r="VC1611" s="133"/>
      <c r="VD1611" s="133"/>
      <c r="VE1611" s="133"/>
      <c r="VF1611" s="133"/>
      <c r="VG1611" s="133"/>
      <c r="VH1611" s="133"/>
      <c r="VI1611" s="133"/>
      <c r="VJ1611" s="133"/>
      <c r="VK1611" s="133"/>
      <c r="VL1611" s="133"/>
      <c r="VM1611" s="133"/>
      <c r="VN1611" s="133"/>
      <c r="VO1611" s="133"/>
      <c r="VP1611" s="133"/>
      <c r="VQ1611" s="133"/>
      <c r="VR1611" s="133"/>
      <c r="VS1611" s="133"/>
      <c r="VT1611" s="133"/>
      <c r="VU1611" s="133"/>
      <c r="VV1611" s="133"/>
      <c r="VW1611" s="133"/>
      <c r="VX1611" s="133"/>
      <c r="VY1611" s="133"/>
      <c r="VZ1611" s="133"/>
      <c r="WA1611" s="133"/>
      <c r="WB1611" s="133"/>
      <c r="WC1611" s="133"/>
      <c r="WD1611" s="133"/>
      <c r="WE1611" s="133"/>
      <c r="WF1611" s="133"/>
      <c r="WG1611" s="133"/>
      <c r="WH1611" s="133"/>
      <c r="WI1611" s="133"/>
      <c r="WJ1611" s="133"/>
      <c r="WK1611" s="133"/>
      <c r="WL1611" s="133"/>
      <c r="WM1611" s="133"/>
      <c r="WN1611" s="133"/>
      <c r="WO1611" s="133"/>
      <c r="WP1611" s="133"/>
      <c r="WQ1611" s="133"/>
      <c r="WR1611" s="133"/>
      <c r="WS1611" s="133"/>
      <c r="WT1611" s="133"/>
      <c r="WU1611" s="133"/>
      <c r="WV1611" s="133"/>
      <c r="WW1611" s="133"/>
      <c r="WX1611" s="133"/>
      <c r="WY1611" s="133"/>
      <c r="WZ1611" s="133"/>
      <c r="XA1611" s="133"/>
      <c r="XB1611" s="133"/>
      <c r="XC1611" s="133"/>
      <c r="XD1611" s="133"/>
      <c r="XE1611" s="133"/>
      <c r="XF1611" s="133"/>
      <c r="XG1611" s="133"/>
      <c r="XH1611" s="133"/>
      <c r="XI1611" s="133"/>
      <c r="XJ1611" s="133"/>
      <c r="XK1611" s="133"/>
      <c r="XL1611" s="133"/>
      <c r="XM1611" s="133"/>
      <c r="XN1611" s="133"/>
      <c r="XO1611" s="133"/>
      <c r="XP1611" s="133"/>
      <c r="XQ1611" s="133"/>
      <c r="XR1611" s="133"/>
      <c r="XS1611" s="133"/>
      <c r="XT1611" s="133"/>
      <c r="XU1611" s="133"/>
      <c r="XV1611" s="133"/>
      <c r="XW1611" s="133"/>
      <c r="XX1611" s="133"/>
      <c r="XY1611" s="133"/>
      <c r="XZ1611" s="133"/>
      <c r="YA1611" s="133"/>
      <c r="YB1611" s="133"/>
      <c r="YC1611" s="133"/>
      <c r="YD1611" s="133"/>
      <c r="YE1611" s="133"/>
      <c r="YF1611" s="133"/>
      <c r="YG1611" s="133"/>
      <c r="YH1611" s="133"/>
      <c r="YI1611" s="133"/>
      <c r="YJ1611" s="133"/>
      <c r="YK1611" s="133"/>
      <c r="YL1611" s="133"/>
      <c r="YM1611" s="133"/>
      <c r="YN1611" s="133"/>
      <c r="YO1611" s="133"/>
      <c r="YP1611" s="133"/>
      <c r="YQ1611" s="133"/>
      <c r="YR1611" s="133"/>
      <c r="YS1611" s="133"/>
      <c r="YT1611" s="133"/>
      <c r="YU1611" s="133"/>
      <c r="YV1611" s="133"/>
      <c r="YW1611" s="133"/>
      <c r="YX1611" s="133"/>
      <c r="YY1611" s="133"/>
      <c r="YZ1611" s="133"/>
      <c r="ZA1611" s="133"/>
      <c r="ZB1611" s="133"/>
      <c r="ZC1611" s="133"/>
      <c r="ZD1611" s="133"/>
      <c r="ZE1611" s="133"/>
      <c r="ZF1611" s="133"/>
      <c r="ZG1611" s="133"/>
      <c r="ZH1611" s="133"/>
      <c r="ZI1611" s="133"/>
      <c r="ZJ1611" s="133"/>
      <c r="ZK1611" s="133"/>
      <c r="ZL1611" s="133"/>
      <c r="ZM1611" s="133"/>
      <c r="ZN1611" s="133"/>
      <c r="ZO1611" s="133"/>
      <c r="ZP1611" s="133"/>
      <c r="ZQ1611" s="133"/>
      <c r="ZR1611" s="133"/>
      <c r="ZS1611" s="133"/>
      <c r="ZT1611" s="133"/>
      <c r="ZU1611" s="133"/>
      <c r="ZV1611" s="133"/>
      <c r="ZW1611" s="133"/>
      <c r="ZX1611" s="133"/>
      <c r="ZY1611" s="133"/>
      <c r="ZZ1611" s="133"/>
      <c r="AAA1611" s="133"/>
      <c r="AAB1611" s="133"/>
      <c r="AAC1611" s="133"/>
      <c r="AAD1611" s="133"/>
      <c r="AAE1611" s="133"/>
      <c r="AAF1611" s="133"/>
      <c r="AAG1611" s="133"/>
      <c r="AAH1611" s="133"/>
      <c r="AAI1611" s="133"/>
      <c r="AAJ1611" s="133"/>
      <c r="AAK1611" s="133"/>
      <c r="AAL1611" s="133"/>
      <c r="AAM1611" s="133"/>
      <c r="AAN1611" s="133"/>
      <c r="AAO1611" s="133"/>
      <c r="AAP1611" s="133"/>
      <c r="AAQ1611" s="133"/>
      <c r="AAR1611" s="133"/>
      <c r="AAS1611" s="133"/>
      <c r="AAT1611" s="133"/>
      <c r="AAU1611" s="133"/>
      <c r="AAV1611" s="133"/>
      <c r="AAW1611" s="133"/>
      <c r="AAX1611" s="133"/>
      <c r="AAY1611" s="133"/>
      <c r="AAZ1611" s="133"/>
      <c r="ABA1611" s="133"/>
      <c r="ABB1611" s="133"/>
      <c r="ABC1611" s="133"/>
      <c r="ABD1611" s="133"/>
      <c r="ABE1611" s="133"/>
      <c r="ABF1611" s="133"/>
      <c r="ABG1611" s="133"/>
      <c r="ABH1611" s="133"/>
      <c r="ABI1611" s="133"/>
      <c r="ABJ1611" s="133"/>
      <c r="ABK1611" s="133"/>
      <c r="ABL1611" s="133"/>
      <c r="ABM1611" s="133"/>
      <c r="ABN1611" s="133"/>
      <c r="ABO1611" s="133"/>
      <c r="ABP1611" s="133"/>
      <c r="ABQ1611" s="133"/>
      <c r="ABR1611" s="133"/>
      <c r="ABS1611" s="133"/>
      <c r="ABT1611" s="133"/>
      <c r="ABU1611" s="133"/>
      <c r="ABV1611" s="133"/>
      <c r="ABW1611" s="133"/>
      <c r="ABX1611" s="133"/>
      <c r="ABY1611" s="133"/>
      <c r="ABZ1611" s="133"/>
      <c r="ACA1611" s="133"/>
      <c r="ACB1611" s="133"/>
      <c r="ACC1611" s="133"/>
      <c r="ACD1611" s="133"/>
      <c r="ACE1611" s="133"/>
      <c r="ACF1611" s="133"/>
      <c r="ACG1611" s="133"/>
      <c r="ACH1611" s="133"/>
      <c r="ACI1611" s="133"/>
      <c r="ACJ1611" s="133"/>
      <c r="ACK1611" s="133"/>
      <c r="ACL1611" s="133"/>
      <c r="ACM1611" s="133"/>
      <c r="ACN1611" s="133"/>
      <c r="ACO1611" s="133"/>
      <c r="ACP1611" s="133"/>
      <c r="ACQ1611" s="133"/>
      <c r="ACR1611" s="133"/>
      <c r="ACS1611" s="133"/>
      <c r="ACT1611" s="133"/>
      <c r="ACU1611" s="133"/>
      <c r="ACV1611" s="133"/>
      <c r="ACW1611" s="133"/>
      <c r="ACX1611" s="133"/>
      <c r="ACY1611" s="133"/>
      <c r="ACZ1611" s="133"/>
      <c r="ADA1611" s="133"/>
      <c r="ADB1611" s="133"/>
      <c r="ADC1611" s="133"/>
      <c r="ADD1611" s="133"/>
      <c r="ADE1611" s="133"/>
      <c r="ADF1611" s="133"/>
      <c r="ADG1611" s="133"/>
      <c r="ADH1611" s="133"/>
      <c r="ADI1611" s="133"/>
      <c r="ADJ1611" s="133"/>
      <c r="ADK1611" s="133"/>
      <c r="ADL1611" s="133"/>
      <c r="ADM1611" s="133"/>
      <c r="ADN1611" s="133"/>
      <c r="ADO1611" s="133"/>
      <c r="ADP1611" s="133"/>
      <c r="ADQ1611" s="133"/>
      <c r="ADR1611" s="133"/>
      <c r="ADS1611" s="133"/>
      <c r="ADT1611" s="133"/>
      <c r="ADU1611" s="133"/>
      <c r="ADV1611" s="133"/>
      <c r="ADW1611" s="133"/>
      <c r="ADX1611" s="133"/>
      <c r="ADY1611" s="133"/>
      <c r="ADZ1611" s="133"/>
      <c r="AEA1611" s="133"/>
      <c r="AEB1611" s="133"/>
      <c r="AEC1611" s="133"/>
      <c r="AED1611" s="133"/>
      <c r="AEE1611" s="133"/>
      <c r="AEF1611" s="133"/>
      <c r="AEG1611" s="133"/>
      <c r="AEH1611" s="133"/>
    </row>
    <row r="1612" spans="1:814" s="133" customFormat="1" x14ac:dyDescent="0.25">
      <c r="B1612" s="134">
        <v>45636</v>
      </c>
      <c r="C1612" s="133" t="s">
        <v>103</v>
      </c>
      <c r="D1612" s="133" t="s">
        <v>0</v>
      </c>
      <c r="E1612" s="133" t="s">
        <v>66</v>
      </c>
      <c r="F1612" s="135" t="s">
        <v>82</v>
      </c>
      <c r="G1612" s="133" t="s">
        <v>83</v>
      </c>
      <c r="H1612" s="135" t="s">
        <v>84</v>
      </c>
      <c r="I1612" s="135" t="s">
        <v>299</v>
      </c>
      <c r="J1612" s="136">
        <v>-8</v>
      </c>
      <c r="K1612" s="137">
        <v>51750</v>
      </c>
      <c r="L1612" s="138">
        <f t="shared" si="84"/>
        <v>-414000</v>
      </c>
      <c r="M1612" s="139" t="s">
        <v>529</v>
      </c>
      <c r="O1612" s="140">
        <v>20240338</v>
      </c>
      <c r="P1612" s="133" t="s">
        <v>232</v>
      </c>
    </row>
    <row r="1613" spans="1:814" s="133" customFormat="1" hidden="1" x14ac:dyDescent="0.25">
      <c r="B1613" s="134">
        <v>45636</v>
      </c>
      <c r="C1613" s="133" t="s">
        <v>103</v>
      </c>
      <c r="D1613" s="133" t="s">
        <v>0</v>
      </c>
      <c r="E1613" s="133" t="s">
        <v>66</v>
      </c>
      <c r="F1613" s="135" t="s">
        <v>86</v>
      </c>
      <c r="G1613" s="133" t="s">
        <v>87</v>
      </c>
      <c r="H1613" s="135" t="s">
        <v>50</v>
      </c>
      <c r="I1613" s="135" t="s">
        <v>524</v>
      </c>
      <c r="J1613" s="136">
        <v>-5</v>
      </c>
      <c r="K1613" s="137">
        <v>51750</v>
      </c>
      <c r="L1613" s="138">
        <f t="shared" si="84"/>
        <v>-258750</v>
      </c>
      <c r="M1613" s="139" t="s">
        <v>529</v>
      </c>
      <c r="O1613" s="140">
        <v>20240338</v>
      </c>
      <c r="P1613" s="133" t="s">
        <v>232</v>
      </c>
    </row>
    <row r="1614" spans="1:814" s="133" customFormat="1" hidden="1" x14ac:dyDescent="0.25">
      <c r="B1614" s="134">
        <v>45636</v>
      </c>
      <c r="C1614" s="133" t="s">
        <v>103</v>
      </c>
      <c r="D1614" s="133" t="s">
        <v>0</v>
      </c>
      <c r="E1614" s="133" t="s">
        <v>66</v>
      </c>
      <c r="F1614" s="135" t="s">
        <v>86</v>
      </c>
      <c r="G1614" s="133" t="s">
        <v>87</v>
      </c>
      <c r="H1614" s="135" t="s">
        <v>50</v>
      </c>
      <c r="I1614" s="135" t="s">
        <v>570</v>
      </c>
      <c r="J1614" s="136">
        <v>-5</v>
      </c>
      <c r="K1614" s="137">
        <v>51750</v>
      </c>
      <c r="L1614" s="138">
        <f t="shared" si="84"/>
        <v>-258750</v>
      </c>
      <c r="M1614" s="139" t="s">
        <v>529</v>
      </c>
      <c r="O1614" s="140">
        <v>20240338</v>
      </c>
      <c r="P1614" s="133" t="s">
        <v>232</v>
      </c>
      <c r="KU1614" s="133" t="s">
        <v>506</v>
      </c>
    </row>
    <row r="1615" spans="1:814" s="133" customFormat="1" hidden="1" x14ac:dyDescent="0.25">
      <c r="B1615" s="134">
        <v>45636</v>
      </c>
      <c r="C1615" s="133" t="s">
        <v>103</v>
      </c>
      <c r="D1615" s="133" t="s">
        <v>0</v>
      </c>
      <c r="E1615" s="133" t="s">
        <v>66</v>
      </c>
      <c r="F1615" s="135" t="s">
        <v>91</v>
      </c>
      <c r="G1615" s="133" t="s">
        <v>92</v>
      </c>
      <c r="H1615" s="135" t="s">
        <v>185</v>
      </c>
      <c r="I1615" s="135" t="s">
        <v>183</v>
      </c>
      <c r="J1615" s="136">
        <v>-2</v>
      </c>
      <c r="K1615" s="137">
        <v>51750</v>
      </c>
      <c r="L1615" s="138">
        <f t="shared" si="84"/>
        <v>-103500</v>
      </c>
      <c r="M1615" s="139" t="s">
        <v>529</v>
      </c>
      <c r="O1615" s="140">
        <v>20240338</v>
      </c>
      <c r="P1615" s="133" t="s">
        <v>232</v>
      </c>
    </row>
    <row r="1616" spans="1:814" hidden="1" x14ac:dyDescent="0.25">
      <c r="A1616" s="133"/>
      <c r="B1616" s="134">
        <v>45636</v>
      </c>
      <c r="C1616" s="133" t="s">
        <v>103</v>
      </c>
      <c r="D1616" s="133" t="s">
        <v>0</v>
      </c>
      <c r="E1616" s="133" t="s">
        <v>66</v>
      </c>
      <c r="F1616" s="135" t="s">
        <v>78</v>
      </c>
      <c r="G1616" s="133" t="s">
        <v>79</v>
      </c>
      <c r="H1616" s="135" t="s">
        <v>80</v>
      </c>
      <c r="I1616" s="135" t="s">
        <v>621</v>
      </c>
      <c r="J1616" s="136">
        <v>-20</v>
      </c>
      <c r="K1616" s="137">
        <v>51750</v>
      </c>
      <c r="L1616" s="138">
        <f t="shared" si="84"/>
        <v>-1035000</v>
      </c>
      <c r="M1616" s="139" t="s">
        <v>529</v>
      </c>
      <c r="N1616" s="133"/>
      <c r="O1616" s="140">
        <v>20240338</v>
      </c>
      <c r="P1616" s="133" t="s">
        <v>232</v>
      </c>
      <c r="Q1616" s="133"/>
      <c r="R1616" s="133"/>
      <c r="S1616" s="133"/>
      <c r="T1616" s="133"/>
      <c r="U1616" s="133"/>
      <c r="V1616" s="133"/>
      <c r="W1616" s="133"/>
      <c r="X1616" s="133"/>
      <c r="Y1616" s="133"/>
      <c r="Z1616" s="133"/>
      <c r="AA1616" s="133"/>
      <c r="AB1616" s="133"/>
      <c r="AC1616" s="133"/>
      <c r="AD1616" s="133"/>
      <c r="AE1616" s="133"/>
      <c r="AF1616" s="133"/>
      <c r="AG1616" s="133"/>
      <c r="AH1616" s="133"/>
      <c r="AI1616" s="133"/>
      <c r="AJ1616" s="133"/>
      <c r="AK1616" s="133"/>
      <c r="AL1616" s="133"/>
      <c r="AM1616" s="133"/>
      <c r="AN1616" s="133"/>
      <c r="AO1616" s="133"/>
      <c r="AP1616" s="133"/>
      <c r="AQ1616" s="133"/>
      <c r="AR1616" s="133"/>
      <c r="AS1616" s="133"/>
      <c r="AT1616" s="133"/>
      <c r="AU1616" s="133"/>
      <c r="AV1616" s="133"/>
      <c r="AW1616" s="133"/>
      <c r="AX1616" s="133"/>
      <c r="AY1616" s="133"/>
      <c r="AZ1616" s="133"/>
      <c r="BA1616" s="133"/>
      <c r="BB1616" s="133"/>
      <c r="BC1616" s="133"/>
      <c r="BD1616" s="133"/>
      <c r="BE1616" s="133"/>
      <c r="BF1616" s="133"/>
      <c r="BG1616" s="133"/>
      <c r="BH1616" s="133"/>
      <c r="BI1616" s="133"/>
      <c r="BJ1616" s="133"/>
      <c r="BK1616" s="133"/>
      <c r="BL1616" s="133"/>
      <c r="BM1616" s="133"/>
      <c r="BN1616" s="133"/>
      <c r="BO1616" s="133"/>
      <c r="BP1616" s="133"/>
      <c r="BQ1616" s="133"/>
      <c r="BR1616" s="133"/>
      <c r="BS1616" s="133"/>
      <c r="BT1616" s="133"/>
      <c r="BU1616" s="133"/>
      <c r="BV1616" s="133"/>
      <c r="BW1616" s="133"/>
      <c r="BX1616" s="133"/>
      <c r="BY1616" s="133"/>
      <c r="BZ1616" s="133"/>
      <c r="CA1616" s="133"/>
      <c r="CB1616" s="133"/>
      <c r="CC1616" s="133"/>
      <c r="CD1616" s="133"/>
      <c r="CE1616" s="133"/>
      <c r="CF1616" s="133"/>
      <c r="CG1616" s="133"/>
      <c r="CH1616" s="133"/>
      <c r="CI1616" s="133"/>
      <c r="CJ1616" s="133"/>
      <c r="CK1616" s="133"/>
      <c r="CL1616" s="133"/>
      <c r="CM1616" s="133"/>
      <c r="CN1616" s="133"/>
      <c r="CO1616" s="133"/>
      <c r="CP1616" s="133"/>
      <c r="CQ1616" s="133"/>
      <c r="CR1616" s="133"/>
      <c r="CS1616" s="133"/>
      <c r="CT1616" s="133"/>
      <c r="CU1616" s="133"/>
      <c r="CV1616" s="133"/>
      <c r="CW1616" s="133"/>
      <c r="CX1616" s="133"/>
      <c r="CY1616" s="133"/>
      <c r="CZ1616" s="133"/>
      <c r="DA1616" s="133"/>
      <c r="DB1616" s="133"/>
      <c r="DC1616" s="133"/>
      <c r="DD1616" s="133"/>
      <c r="DE1616" s="133"/>
      <c r="DF1616" s="133"/>
      <c r="DG1616" s="133"/>
      <c r="DH1616" s="133"/>
      <c r="DI1616" s="133"/>
      <c r="DJ1616" s="133"/>
      <c r="DK1616" s="133"/>
      <c r="DL1616" s="133"/>
      <c r="DM1616" s="133"/>
      <c r="DN1616" s="133"/>
      <c r="DO1616" s="133"/>
      <c r="DP1616" s="133"/>
      <c r="DQ1616" s="133"/>
      <c r="DR1616" s="133"/>
      <c r="DS1616" s="133"/>
      <c r="DT1616" s="133"/>
      <c r="DU1616" s="133"/>
      <c r="DV1616" s="133"/>
      <c r="DW1616" s="133"/>
      <c r="DX1616" s="133"/>
      <c r="DY1616" s="133"/>
      <c r="DZ1616" s="133"/>
      <c r="EA1616" s="133"/>
      <c r="EB1616" s="133"/>
      <c r="EC1616" s="133"/>
      <c r="ED1616" s="133"/>
      <c r="EE1616" s="133"/>
      <c r="EF1616" s="133"/>
      <c r="EG1616" s="133"/>
      <c r="EH1616" s="133"/>
      <c r="EI1616" s="133"/>
      <c r="EJ1616" s="133"/>
      <c r="EK1616" s="133"/>
      <c r="EL1616" s="133"/>
      <c r="EM1616" s="133"/>
      <c r="EN1616" s="133"/>
      <c r="EO1616" s="133"/>
      <c r="EP1616" s="133"/>
      <c r="EQ1616" s="133"/>
      <c r="ER1616" s="133"/>
      <c r="ES1616" s="133"/>
      <c r="ET1616" s="133"/>
      <c r="EU1616" s="133"/>
      <c r="EV1616" s="133"/>
      <c r="EW1616" s="133"/>
      <c r="EX1616" s="133"/>
      <c r="EY1616" s="133"/>
      <c r="EZ1616" s="133"/>
      <c r="FA1616" s="133"/>
      <c r="FB1616" s="133"/>
      <c r="FC1616" s="133"/>
      <c r="FD1616" s="133"/>
      <c r="FE1616" s="133"/>
      <c r="FF1616" s="133"/>
      <c r="FG1616" s="133"/>
      <c r="FH1616" s="133"/>
      <c r="FI1616" s="133"/>
      <c r="FJ1616" s="133"/>
      <c r="FK1616" s="133"/>
      <c r="FL1616" s="133"/>
      <c r="FM1616" s="133"/>
      <c r="FN1616" s="133"/>
      <c r="FO1616" s="133"/>
      <c r="FP1616" s="133"/>
      <c r="FQ1616" s="133"/>
      <c r="FR1616" s="133"/>
      <c r="FS1616" s="133"/>
      <c r="FT1616" s="133"/>
      <c r="FU1616" s="133"/>
      <c r="FV1616" s="133"/>
      <c r="FW1616" s="133"/>
      <c r="FX1616" s="133"/>
      <c r="FY1616" s="133"/>
      <c r="FZ1616" s="133"/>
      <c r="GA1616" s="133"/>
      <c r="GB1616" s="133"/>
      <c r="GC1616" s="133"/>
      <c r="GD1616" s="133"/>
      <c r="GE1616" s="133"/>
      <c r="GF1616" s="133"/>
      <c r="GG1616" s="133"/>
      <c r="GH1616" s="133"/>
      <c r="GI1616" s="133"/>
      <c r="GJ1616" s="133"/>
      <c r="GK1616" s="133"/>
      <c r="GL1616" s="133"/>
      <c r="GM1616" s="133"/>
      <c r="GN1616" s="133"/>
      <c r="GO1616" s="133"/>
      <c r="GP1616" s="133"/>
      <c r="GQ1616" s="133"/>
      <c r="GR1616" s="133"/>
      <c r="GS1616" s="133"/>
      <c r="GT1616" s="133"/>
      <c r="GU1616" s="133"/>
      <c r="GV1616" s="133"/>
      <c r="GW1616" s="133"/>
      <c r="GX1616" s="133"/>
      <c r="GY1616" s="133"/>
      <c r="GZ1616" s="133"/>
      <c r="HA1616" s="133"/>
      <c r="HB1616" s="133"/>
      <c r="HC1616" s="133"/>
      <c r="HD1616" s="133"/>
      <c r="HE1616" s="133"/>
      <c r="HF1616" s="133"/>
      <c r="HG1616" s="133"/>
      <c r="HH1616" s="133"/>
      <c r="HI1616" s="133"/>
      <c r="HJ1616" s="133"/>
      <c r="HK1616" s="133"/>
      <c r="HL1616" s="133"/>
      <c r="HM1616" s="133"/>
      <c r="HN1616" s="133"/>
      <c r="HO1616" s="133"/>
      <c r="HP1616" s="133"/>
      <c r="HQ1616" s="133"/>
      <c r="HR1616" s="133"/>
      <c r="HS1616" s="133"/>
      <c r="HT1616" s="133"/>
      <c r="HU1616" s="133"/>
      <c r="HV1616" s="133"/>
      <c r="HW1616" s="133"/>
      <c r="HX1616" s="133"/>
      <c r="HY1616" s="133"/>
      <c r="HZ1616" s="133"/>
      <c r="IA1616" s="133"/>
      <c r="IB1616" s="133"/>
      <c r="IC1616" s="133"/>
      <c r="ID1616" s="133"/>
      <c r="IE1616" s="133"/>
      <c r="IF1616" s="133"/>
      <c r="IG1616" s="133"/>
      <c r="IH1616" s="133"/>
      <c r="II1616" s="133"/>
      <c r="IJ1616" s="133"/>
      <c r="IK1616" s="133"/>
      <c r="IL1616" s="133"/>
      <c r="IM1616" s="133"/>
      <c r="IN1616" s="133"/>
      <c r="IO1616" s="133"/>
      <c r="IP1616" s="133"/>
      <c r="IQ1616" s="133" t="s">
        <v>506</v>
      </c>
      <c r="IR1616" s="133"/>
      <c r="IS1616" s="133"/>
      <c r="IT1616" s="133"/>
      <c r="IU1616" s="133"/>
      <c r="IV1616" s="133"/>
      <c r="IW1616" s="133"/>
      <c r="IX1616" s="133"/>
      <c r="IY1616" s="133"/>
      <c r="IZ1616" s="133"/>
      <c r="JA1616" s="133"/>
      <c r="JB1616" s="133"/>
      <c r="JC1616" s="133"/>
      <c r="JD1616" s="133"/>
      <c r="JE1616" s="133"/>
      <c r="JF1616" s="133"/>
      <c r="JG1616" s="133"/>
      <c r="JH1616" s="133"/>
      <c r="JI1616" s="133"/>
      <c r="JJ1616" s="133"/>
      <c r="JK1616" s="133"/>
      <c r="JL1616" s="133"/>
      <c r="JM1616" s="133"/>
      <c r="JN1616" s="133"/>
      <c r="JO1616" s="133"/>
      <c r="JP1616" s="133"/>
      <c r="JQ1616" s="133"/>
      <c r="JR1616" s="133"/>
      <c r="JS1616" s="133"/>
      <c r="JT1616" s="133"/>
      <c r="JU1616" s="133"/>
      <c r="JV1616" s="133"/>
      <c r="JW1616" s="133"/>
      <c r="JX1616" s="133"/>
      <c r="JY1616" s="133"/>
      <c r="JZ1616" s="133"/>
      <c r="KA1616" s="133"/>
      <c r="KB1616" s="133"/>
      <c r="KC1616" s="133"/>
      <c r="KD1616" s="133"/>
      <c r="KE1616" s="133"/>
      <c r="KF1616" s="133"/>
      <c r="KG1616" s="133"/>
      <c r="KH1616" s="133"/>
      <c r="KI1616" s="133"/>
      <c r="KJ1616" s="133"/>
      <c r="KK1616" s="133"/>
      <c r="KL1616" s="133"/>
      <c r="KM1616" s="133"/>
      <c r="KN1616" s="133"/>
      <c r="KO1616" s="133"/>
      <c r="KP1616" s="133"/>
      <c r="KQ1616" s="133"/>
      <c r="KR1616" s="133"/>
      <c r="KS1616" s="133"/>
      <c r="KT1616" s="133"/>
      <c r="KU1616" s="133"/>
      <c r="KV1616" s="133"/>
      <c r="KW1616" s="133"/>
      <c r="KX1616" s="133"/>
      <c r="KY1616" s="133"/>
      <c r="KZ1616" s="133"/>
      <c r="LA1616" s="133"/>
      <c r="LB1616" s="133"/>
      <c r="LC1616" s="133"/>
      <c r="LD1616" s="133"/>
      <c r="LE1616" s="133"/>
      <c r="LF1616" s="133"/>
      <c r="LG1616" s="133"/>
      <c r="LH1616" s="133"/>
      <c r="LI1616" s="133"/>
      <c r="LJ1616" s="133"/>
      <c r="LK1616" s="133"/>
      <c r="LL1616" s="133"/>
      <c r="LM1616" s="133"/>
      <c r="LN1616" s="133"/>
      <c r="LO1616" s="133"/>
      <c r="LP1616" s="133"/>
      <c r="LQ1616" s="133"/>
      <c r="LR1616" s="133"/>
      <c r="LS1616" s="133"/>
      <c r="LT1616" s="133"/>
      <c r="LU1616" s="133"/>
      <c r="LV1616" s="133"/>
      <c r="LW1616" s="133"/>
      <c r="LX1616" s="133"/>
      <c r="LY1616" s="133"/>
      <c r="LZ1616" s="133"/>
      <c r="MA1616" s="133"/>
      <c r="MB1616" s="133"/>
      <c r="MC1616" s="133"/>
      <c r="MD1616" s="133"/>
      <c r="ME1616" s="133"/>
      <c r="MF1616" s="133"/>
      <c r="MG1616" s="133"/>
      <c r="MH1616" s="133"/>
      <c r="MI1616" s="133"/>
      <c r="MJ1616" s="133"/>
      <c r="MK1616" s="133"/>
      <c r="ML1616" s="133"/>
      <c r="MM1616" s="133"/>
      <c r="MN1616" s="133"/>
      <c r="MO1616" s="133"/>
      <c r="MP1616" s="133"/>
      <c r="MQ1616" s="133"/>
      <c r="MR1616" s="133"/>
      <c r="MS1616" s="133"/>
      <c r="MT1616" s="133"/>
      <c r="MU1616" s="133"/>
      <c r="MV1616" s="133"/>
      <c r="MW1616" s="133"/>
      <c r="MX1616" s="133"/>
      <c r="MY1616" s="133"/>
      <c r="MZ1616" s="133"/>
      <c r="NA1616" s="133"/>
      <c r="NB1616" s="133"/>
      <c r="NC1616" s="133"/>
      <c r="ND1616" s="133"/>
      <c r="NE1616" s="133"/>
      <c r="NF1616" s="133"/>
      <c r="NG1616" s="133"/>
      <c r="NH1616" s="133"/>
      <c r="NI1616" s="133"/>
      <c r="NJ1616" s="133"/>
      <c r="NK1616" s="133"/>
      <c r="NL1616" s="133"/>
      <c r="NM1616" s="133"/>
      <c r="NN1616" s="133"/>
      <c r="NO1616" s="133"/>
      <c r="NP1616" s="133"/>
      <c r="NQ1616" s="133"/>
      <c r="NR1616" s="133"/>
      <c r="NS1616" s="133"/>
      <c r="NT1616" s="133"/>
      <c r="NU1616" s="133"/>
      <c r="NV1616" s="133"/>
      <c r="NW1616" s="133"/>
      <c r="NX1616" s="133"/>
      <c r="NY1616" s="133"/>
      <c r="NZ1616" s="133"/>
      <c r="OA1616" s="133"/>
      <c r="OB1616" s="133"/>
      <c r="OC1616" s="133"/>
      <c r="OD1616" s="133"/>
      <c r="OE1616" s="133"/>
      <c r="OF1616" s="133"/>
      <c r="OG1616" s="133"/>
      <c r="OH1616" s="133"/>
      <c r="OI1616" s="133"/>
      <c r="OJ1616" s="133"/>
      <c r="OK1616" s="133"/>
      <c r="OL1616" s="133"/>
      <c r="OM1616" s="133"/>
      <c r="ON1616" s="133"/>
      <c r="OO1616" s="133"/>
      <c r="OP1616" s="133"/>
      <c r="OQ1616" s="133"/>
      <c r="OR1616" s="133"/>
      <c r="OS1616" s="133"/>
      <c r="OT1616" s="133"/>
      <c r="OU1616" s="133"/>
      <c r="OV1616" s="133"/>
      <c r="OW1616" s="133"/>
      <c r="OX1616" s="133"/>
      <c r="OY1616" s="133"/>
      <c r="OZ1616" s="133"/>
      <c r="PA1616" s="133"/>
      <c r="PB1616" s="133"/>
      <c r="PC1616" s="133"/>
      <c r="PD1616" s="133"/>
      <c r="PE1616" s="133"/>
      <c r="PF1616" s="133"/>
      <c r="PG1616" s="133"/>
      <c r="PH1616" s="133"/>
      <c r="PI1616" s="133"/>
      <c r="PJ1616" s="133"/>
      <c r="PK1616" s="133"/>
      <c r="PL1616" s="133"/>
      <c r="PM1616" s="133"/>
      <c r="PN1616" s="133"/>
      <c r="PO1616" s="133"/>
      <c r="PP1616" s="133"/>
      <c r="PQ1616" s="133"/>
      <c r="PR1616" s="133"/>
      <c r="PS1616" s="133"/>
      <c r="PT1616" s="133"/>
      <c r="PU1616" s="133"/>
      <c r="PV1616" s="133"/>
      <c r="PW1616" s="133"/>
      <c r="PX1616" s="133"/>
      <c r="PY1616" s="133"/>
      <c r="PZ1616" s="133"/>
      <c r="QA1616" s="133"/>
      <c r="QB1616" s="133"/>
      <c r="QC1616" s="133"/>
      <c r="QD1616" s="133"/>
      <c r="QE1616" s="133"/>
      <c r="QF1616" s="133"/>
      <c r="QG1616" s="133"/>
      <c r="QH1616" s="133"/>
      <c r="QI1616" s="133"/>
      <c r="QJ1616" s="133"/>
      <c r="QK1616" s="133"/>
      <c r="QL1616" s="133"/>
      <c r="QM1616" s="133"/>
      <c r="QN1616" s="133"/>
      <c r="QO1616" s="133"/>
      <c r="QP1616" s="133"/>
      <c r="QQ1616" s="133"/>
      <c r="QR1616" s="133"/>
      <c r="QS1616" s="133"/>
      <c r="QT1616" s="133"/>
      <c r="QU1616" s="133"/>
      <c r="QV1616" s="133"/>
      <c r="QW1616" s="133"/>
      <c r="QX1616" s="133"/>
      <c r="QY1616" s="133"/>
      <c r="QZ1616" s="133"/>
      <c r="RA1616" s="133"/>
      <c r="RB1616" s="133"/>
      <c r="RC1616" s="133"/>
      <c r="RD1616" s="133"/>
      <c r="RE1616" s="133"/>
      <c r="RF1616" s="133"/>
      <c r="RG1616" s="133"/>
      <c r="RH1616" s="133"/>
      <c r="RI1616" s="133"/>
      <c r="RJ1616" s="133"/>
      <c r="RK1616" s="133"/>
      <c r="RL1616" s="133"/>
      <c r="RM1616" s="133"/>
      <c r="RN1616" s="133"/>
      <c r="RO1616" s="133"/>
      <c r="RP1616" s="133"/>
      <c r="RQ1616" s="133"/>
      <c r="RR1616" s="133"/>
      <c r="RS1616" s="133"/>
      <c r="RT1616" s="133"/>
      <c r="RU1616" s="133"/>
      <c r="RV1616" s="133"/>
      <c r="RW1616" s="133"/>
      <c r="RX1616" s="133"/>
      <c r="RY1616" s="133"/>
      <c r="RZ1616" s="133"/>
      <c r="SA1616" s="133"/>
      <c r="SB1616" s="133"/>
      <c r="SC1616" s="133"/>
      <c r="SD1616" s="133"/>
      <c r="SE1616" s="133"/>
      <c r="SF1616" s="133"/>
      <c r="SG1616" s="133"/>
      <c r="SH1616" s="133"/>
      <c r="SI1616" s="133"/>
      <c r="SJ1616" s="133"/>
      <c r="SK1616" s="133"/>
      <c r="SL1616" s="133"/>
      <c r="SM1616" s="133"/>
      <c r="SN1616" s="133"/>
      <c r="SO1616" s="133"/>
      <c r="SP1616" s="133"/>
      <c r="SQ1616" s="133"/>
      <c r="SR1616" s="133"/>
      <c r="SS1616" s="133"/>
      <c r="ST1616" s="133"/>
      <c r="SU1616" s="133"/>
      <c r="SV1616" s="133"/>
      <c r="SW1616" s="133"/>
      <c r="SX1616" s="133"/>
      <c r="SY1616" s="133"/>
      <c r="SZ1616" s="133"/>
      <c r="TA1616" s="133"/>
      <c r="TB1616" s="133"/>
      <c r="TC1616" s="133"/>
      <c r="TD1616" s="133"/>
      <c r="TE1616" s="133"/>
      <c r="TF1616" s="133"/>
      <c r="TG1616" s="133"/>
      <c r="TH1616" s="133"/>
      <c r="TI1616" s="133"/>
      <c r="TJ1616" s="133"/>
      <c r="TK1616" s="133"/>
      <c r="TL1616" s="133"/>
      <c r="TM1616" s="133"/>
      <c r="TN1616" s="133"/>
      <c r="TO1616" s="133"/>
      <c r="TP1616" s="133"/>
      <c r="TQ1616" s="133"/>
      <c r="TR1616" s="133"/>
      <c r="TS1616" s="133"/>
      <c r="TT1616" s="133"/>
      <c r="TU1616" s="133"/>
      <c r="TV1616" s="133"/>
      <c r="TW1616" s="133"/>
      <c r="TX1616" s="133"/>
      <c r="TY1616" s="133"/>
      <c r="TZ1616" s="133"/>
      <c r="UA1616" s="133"/>
      <c r="UB1616" s="133"/>
      <c r="UC1616" s="133"/>
      <c r="UD1616" s="133"/>
      <c r="UE1616" s="133"/>
      <c r="UF1616" s="133"/>
      <c r="UG1616" s="133"/>
      <c r="UH1616" s="133"/>
      <c r="UI1616" s="133"/>
      <c r="UJ1616" s="133"/>
      <c r="UK1616" s="133"/>
      <c r="UL1616" s="133"/>
      <c r="UM1616" s="133"/>
      <c r="UN1616" s="133"/>
      <c r="UO1616" s="133"/>
      <c r="UP1616" s="133"/>
      <c r="UQ1616" s="133"/>
      <c r="UR1616" s="133"/>
      <c r="US1616" s="133"/>
      <c r="UT1616" s="133"/>
      <c r="UU1616" s="133"/>
      <c r="UV1616" s="133"/>
      <c r="UW1616" s="133"/>
      <c r="UX1616" s="133"/>
      <c r="UY1616" s="133"/>
      <c r="UZ1616" s="133"/>
      <c r="VA1616" s="133"/>
      <c r="VB1616" s="133"/>
      <c r="VC1616" s="133"/>
      <c r="VD1616" s="133"/>
      <c r="VE1616" s="133"/>
      <c r="VF1616" s="133"/>
      <c r="VG1616" s="133"/>
      <c r="VH1616" s="133"/>
      <c r="VI1616" s="133"/>
      <c r="VJ1616" s="133"/>
      <c r="VK1616" s="133"/>
      <c r="VL1616" s="133"/>
      <c r="VM1616" s="133"/>
      <c r="VN1616" s="133"/>
      <c r="VO1616" s="133"/>
      <c r="VP1616" s="133"/>
      <c r="VQ1616" s="133"/>
      <c r="VR1616" s="133"/>
      <c r="VS1616" s="133"/>
      <c r="VT1616" s="133"/>
      <c r="VU1616" s="133"/>
      <c r="VV1616" s="133"/>
      <c r="VW1616" s="133"/>
      <c r="VX1616" s="133"/>
      <c r="VY1616" s="133"/>
      <c r="VZ1616" s="133"/>
      <c r="WA1616" s="133"/>
      <c r="WB1616" s="133"/>
      <c r="WC1616" s="133"/>
      <c r="WD1616" s="133"/>
      <c r="WE1616" s="133"/>
      <c r="WF1616" s="133"/>
      <c r="WG1616" s="133"/>
      <c r="WH1616" s="133"/>
      <c r="WI1616" s="133"/>
      <c r="WJ1616" s="133"/>
      <c r="WK1616" s="133"/>
      <c r="WL1616" s="133"/>
      <c r="WM1616" s="133"/>
      <c r="WN1616" s="133"/>
      <c r="WO1616" s="133"/>
      <c r="WP1616" s="133"/>
      <c r="WQ1616" s="133"/>
      <c r="WR1616" s="133"/>
      <c r="WS1616" s="133"/>
      <c r="WT1616" s="133"/>
      <c r="WU1616" s="133"/>
      <c r="WV1616" s="133"/>
      <c r="WW1616" s="133"/>
      <c r="WX1616" s="133"/>
      <c r="WY1616" s="133"/>
      <c r="WZ1616" s="133"/>
      <c r="XA1616" s="133"/>
      <c r="XB1616" s="133"/>
      <c r="XC1616" s="133"/>
      <c r="XD1616" s="133"/>
      <c r="XE1616" s="133"/>
      <c r="XF1616" s="133"/>
      <c r="XG1616" s="133"/>
      <c r="XH1616" s="133"/>
      <c r="XI1616" s="133"/>
      <c r="XJ1616" s="133"/>
      <c r="XK1616" s="133"/>
      <c r="XL1616" s="133"/>
      <c r="XM1616" s="133"/>
      <c r="XN1616" s="133"/>
      <c r="XO1616" s="133"/>
      <c r="XP1616" s="133"/>
      <c r="XQ1616" s="133"/>
      <c r="XR1616" s="133"/>
      <c r="XS1616" s="133"/>
      <c r="XT1616" s="133"/>
      <c r="XU1616" s="133"/>
      <c r="XV1616" s="133"/>
      <c r="XW1616" s="133"/>
      <c r="XX1616" s="133"/>
      <c r="XY1616" s="133"/>
      <c r="XZ1616" s="133"/>
      <c r="YA1616" s="133"/>
      <c r="YB1616" s="133"/>
      <c r="YC1616" s="133"/>
      <c r="YD1616" s="133"/>
      <c r="YE1616" s="133"/>
      <c r="YF1616" s="133"/>
      <c r="YG1616" s="133"/>
      <c r="YH1616" s="133"/>
      <c r="YI1616" s="133"/>
      <c r="YJ1616" s="133"/>
      <c r="YK1616" s="133"/>
      <c r="YL1616" s="133"/>
      <c r="YM1616" s="133"/>
      <c r="YN1616" s="133"/>
      <c r="YO1616" s="133"/>
      <c r="YP1616" s="133"/>
      <c r="YQ1616" s="133"/>
      <c r="YR1616" s="133"/>
      <c r="YS1616" s="133"/>
      <c r="YT1616" s="133"/>
      <c r="YU1616" s="133"/>
      <c r="YV1616" s="133"/>
      <c r="YW1616" s="133"/>
      <c r="YX1616" s="133"/>
      <c r="YY1616" s="133"/>
      <c r="YZ1616" s="133"/>
      <c r="ZA1616" s="133"/>
      <c r="ZB1616" s="133"/>
      <c r="ZC1616" s="133"/>
      <c r="ZD1616" s="133"/>
      <c r="ZE1616" s="133"/>
      <c r="ZF1616" s="133"/>
      <c r="ZG1616" s="133"/>
      <c r="ZH1616" s="133"/>
      <c r="ZI1616" s="133"/>
      <c r="ZJ1616" s="133"/>
      <c r="ZK1616" s="133"/>
      <c r="ZL1616" s="133"/>
      <c r="ZM1616" s="133"/>
      <c r="ZN1616" s="133"/>
      <c r="ZO1616" s="133"/>
      <c r="ZP1616" s="133"/>
      <c r="ZQ1616" s="133"/>
      <c r="ZR1616" s="133"/>
      <c r="ZS1616" s="133"/>
      <c r="ZT1616" s="133"/>
      <c r="ZU1616" s="133"/>
      <c r="ZV1616" s="133"/>
      <c r="ZW1616" s="133"/>
      <c r="ZX1616" s="133"/>
      <c r="ZY1616" s="133"/>
      <c r="ZZ1616" s="133"/>
      <c r="AAA1616" s="133"/>
      <c r="AAB1616" s="133"/>
      <c r="AAC1616" s="133"/>
      <c r="AAD1616" s="133"/>
      <c r="AAE1616" s="133"/>
      <c r="AAF1616" s="133"/>
      <c r="AAG1616" s="133"/>
      <c r="AAH1616" s="133"/>
      <c r="AAI1616" s="133"/>
      <c r="AAJ1616" s="133"/>
      <c r="AAK1616" s="133"/>
      <c r="AAL1616" s="133"/>
      <c r="AAM1616" s="133"/>
      <c r="AAN1616" s="133"/>
      <c r="AAO1616" s="133"/>
      <c r="AAP1616" s="133"/>
      <c r="AAQ1616" s="133"/>
      <c r="AAR1616" s="133"/>
      <c r="AAS1616" s="133"/>
      <c r="AAT1616" s="133"/>
      <c r="AAU1616" s="133"/>
      <c r="AAV1616" s="133"/>
      <c r="AAW1616" s="133"/>
      <c r="AAX1616" s="133"/>
      <c r="AAY1616" s="133"/>
      <c r="AAZ1616" s="133"/>
      <c r="ABA1616" s="133"/>
      <c r="ABB1616" s="133"/>
      <c r="ABC1616" s="133"/>
      <c r="ABD1616" s="133"/>
      <c r="ABE1616" s="133"/>
      <c r="ABF1616" s="133"/>
      <c r="ABG1616" s="133"/>
      <c r="ABH1616" s="133"/>
      <c r="ABI1616" s="133"/>
      <c r="ABJ1616" s="133"/>
      <c r="ABK1616" s="133"/>
      <c r="ABL1616" s="133"/>
      <c r="ABM1616" s="133"/>
      <c r="ABN1616" s="133"/>
      <c r="ABO1616" s="133"/>
      <c r="ABP1616" s="133"/>
      <c r="ABQ1616" s="133"/>
      <c r="ABR1616" s="133"/>
      <c r="ABS1616" s="133"/>
      <c r="ABT1616" s="133"/>
      <c r="ABU1616" s="133"/>
      <c r="ABV1616" s="133"/>
      <c r="ABW1616" s="133"/>
      <c r="ABX1616" s="133"/>
      <c r="ABY1616" s="133"/>
      <c r="ABZ1616" s="133"/>
      <c r="ACA1616" s="133"/>
      <c r="ACB1616" s="133"/>
      <c r="ACC1616" s="133"/>
      <c r="ACD1616" s="133"/>
      <c r="ACE1616" s="133"/>
      <c r="ACF1616" s="133"/>
      <c r="ACG1616" s="133"/>
      <c r="ACH1616" s="133"/>
      <c r="ACI1616" s="133"/>
      <c r="ACJ1616" s="133"/>
      <c r="ACK1616" s="133"/>
      <c r="ACL1616" s="133"/>
      <c r="ACM1616" s="133"/>
      <c r="ACN1616" s="133"/>
      <c r="ACO1616" s="133"/>
      <c r="ACP1616" s="133"/>
      <c r="ACQ1616" s="133"/>
      <c r="ACR1616" s="133"/>
      <c r="ACS1616" s="133"/>
      <c r="ACT1616" s="133"/>
      <c r="ACU1616" s="133"/>
      <c r="ACV1616" s="133"/>
      <c r="ACW1616" s="133"/>
      <c r="ACX1616" s="133"/>
      <c r="ACY1616" s="133"/>
      <c r="ACZ1616" s="133"/>
      <c r="ADA1616" s="133"/>
      <c r="ADB1616" s="133"/>
      <c r="ADC1616" s="133"/>
      <c r="ADD1616" s="133"/>
      <c r="ADE1616" s="133"/>
      <c r="ADF1616" s="133"/>
      <c r="ADG1616" s="133"/>
      <c r="ADH1616" s="133"/>
      <c r="ADI1616" s="133"/>
      <c r="ADJ1616" s="133"/>
      <c r="ADK1616" s="133"/>
      <c r="ADL1616" s="133"/>
      <c r="ADM1616" s="133"/>
      <c r="ADN1616" s="133"/>
      <c r="ADO1616" s="133"/>
      <c r="ADP1616" s="133"/>
      <c r="ADQ1616" s="133"/>
      <c r="ADR1616" s="133"/>
      <c r="ADS1616" s="133"/>
      <c r="ADT1616" s="133"/>
      <c r="ADU1616" s="133"/>
      <c r="ADV1616" s="133"/>
      <c r="ADW1616" s="133"/>
      <c r="ADX1616" s="133"/>
      <c r="ADY1616" s="133"/>
      <c r="ADZ1616" s="133"/>
      <c r="AEA1616" s="133"/>
      <c r="AEB1616" s="133"/>
      <c r="AEC1616" s="133"/>
      <c r="AED1616" s="133"/>
      <c r="AEE1616" s="133"/>
      <c r="AEF1616" s="133"/>
      <c r="AEG1616" s="133"/>
      <c r="AEH1616" s="133"/>
    </row>
    <row r="1617" spans="1:814" hidden="1" x14ac:dyDescent="0.25">
      <c r="B1617" s="5">
        <v>45638</v>
      </c>
      <c r="C1617" t="s">
        <v>103</v>
      </c>
      <c r="D1617" t="s">
        <v>0</v>
      </c>
      <c r="E1617" t="s">
        <v>66</v>
      </c>
      <c r="F1617" s="4" t="s">
        <v>75</v>
      </c>
      <c r="G1617" t="s">
        <v>76</v>
      </c>
      <c r="H1617" s="4" t="s">
        <v>37</v>
      </c>
      <c r="I1617" s="4" t="s">
        <v>521</v>
      </c>
      <c r="J1617" s="8">
        <v>-12</v>
      </c>
      <c r="K1617" s="79">
        <v>51750</v>
      </c>
      <c r="L1617" s="17">
        <f t="shared" si="84"/>
        <v>-621000</v>
      </c>
      <c r="M1617" s="102" t="s">
        <v>529</v>
      </c>
      <c r="O1617" s="54">
        <v>20240339</v>
      </c>
      <c r="P1617" t="s">
        <v>558</v>
      </c>
    </row>
    <row r="1618" spans="1:814" hidden="1" x14ac:dyDescent="0.25">
      <c r="B1618" s="5">
        <v>45638</v>
      </c>
      <c r="C1618" t="s">
        <v>103</v>
      </c>
      <c r="D1618" t="s">
        <v>0</v>
      </c>
      <c r="E1618" t="s">
        <v>66</v>
      </c>
      <c r="F1618" s="4" t="s">
        <v>75</v>
      </c>
      <c r="G1618" t="s">
        <v>76</v>
      </c>
      <c r="H1618" s="4" t="s">
        <v>37</v>
      </c>
      <c r="I1618" s="4" t="s">
        <v>513</v>
      </c>
      <c r="J1618" s="8">
        <v>-8</v>
      </c>
      <c r="K1618" s="79">
        <v>51750</v>
      </c>
      <c r="L1618" s="17">
        <f t="shared" si="84"/>
        <v>-414000</v>
      </c>
      <c r="M1618" s="102" t="s">
        <v>529</v>
      </c>
      <c r="O1618" s="54">
        <v>20240339</v>
      </c>
      <c r="P1618" t="s">
        <v>558</v>
      </c>
      <c r="IR1618" t="s">
        <v>506</v>
      </c>
    </row>
    <row r="1619" spans="1:814" hidden="1" x14ac:dyDescent="0.25">
      <c r="B1619" s="5">
        <v>45638</v>
      </c>
      <c r="C1619" t="s">
        <v>103</v>
      </c>
      <c r="D1619" t="s">
        <v>4</v>
      </c>
      <c r="E1619" t="s">
        <v>66</v>
      </c>
      <c r="F1619" s="4" t="s">
        <v>96</v>
      </c>
      <c r="G1619" t="s">
        <v>95</v>
      </c>
      <c r="H1619" s="4" t="s">
        <v>106</v>
      </c>
      <c r="I1619" s="4">
        <v>52006</v>
      </c>
      <c r="J1619" s="8">
        <v>-2</v>
      </c>
      <c r="K1619" s="79">
        <v>647360</v>
      </c>
      <c r="L1619" s="17">
        <f t="shared" si="84"/>
        <v>-1294720</v>
      </c>
      <c r="M1619" s="102" t="s">
        <v>529</v>
      </c>
      <c r="O1619" s="54">
        <v>20240339</v>
      </c>
      <c r="P1619" t="s">
        <v>558</v>
      </c>
    </row>
    <row r="1620" spans="1:814" hidden="1" x14ac:dyDescent="0.25">
      <c r="B1620" s="5">
        <v>45638</v>
      </c>
      <c r="C1620" t="s">
        <v>103</v>
      </c>
      <c r="D1620" t="s">
        <v>4</v>
      </c>
      <c r="E1620" t="s">
        <v>66</v>
      </c>
      <c r="F1620" s="4" t="s">
        <v>102</v>
      </c>
      <c r="G1620" t="s">
        <v>101</v>
      </c>
      <c r="H1620" s="4" t="s">
        <v>107</v>
      </c>
      <c r="I1620" s="4" t="s">
        <v>138</v>
      </c>
      <c r="J1620" s="8">
        <v>-2</v>
      </c>
      <c r="K1620" s="29">
        <v>102340</v>
      </c>
      <c r="L1620" s="17">
        <f t="shared" si="84"/>
        <v>-204680</v>
      </c>
      <c r="M1620" s="102" t="s">
        <v>529</v>
      </c>
      <c r="O1620" s="54">
        <v>20240339</v>
      </c>
      <c r="P1620" t="s">
        <v>558</v>
      </c>
    </row>
    <row r="1621" spans="1:814" hidden="1" x14ac:dyDescent="0.25">
      <c r="B1621" s="5">
        <v>45638</v>
      </c>
      <c r="C1621" t="s">
        <v>103</v>
      </c>
      <c r="D1621" t="s">
        <v>4</v>
      </c>
      <c r="E1621" t="s">
        <v>14</v>
      </c>
      <c r="F1621" s="4">
        <v>3338235</v>
      </c>
      <c r="G1621" t="s">
        <v>231</v>
      </c>
      <c r="H1621" s="4" t="s">
        <v>231</v>
      </c>
      <c r="I1621" s="4" t="s">
        <v>138</v>
      </c>
      <c r="J1621" s="8">
        <v>-1</v>
      </c>
      <c r="K1621" s="79">
        <v>31.037234042553191</v>
      </c>
      <c r="L1621" s="17">
        <f t="shared" si="84"/>
        <v>-31.037234042553191</v>
      </c>
      <c r="M1621" s="102" t="s">
        <v>527</v>
      </c>
      <c r="O1621" s="54">
        <v>20240339</v>
      </c>
      <c r="P1621" t="s">
        <v>558</v>
      </c>
    </row>
    <row r="1622" spans="1:814" s="133" customFormat="1" hidden="1" x14ac:dyDescent="0.25">
      <c r="A1622" s="93"/>
      <c r="B1622" s="92">
        <v>45644</v>
      </c>
      <c r="C1622" s="93" t="s">
        <v>63</v>
      </c>
      <c r="D1622" s="93" t="s">
        <v>0</v>
      </c>
      <c r="E1622" s="93" t="s">
        <v>14</v>
      </c>
      <c r="F1622" s="94" t="s">
        <v>42</v>
      </c>
      <c r="G1622" s="93" t="s">
        <v>43</v>
      </c>
      <c r="H1622" s="94" t="s">
        <v>44</v>
      </c>
      <c r="I1622" s="145" t="s">
        <v>646</v>
      </c>
      <c r="J1622" s="95">
        <v>250</v>
      </c>
      <c r="K1622" s="97">
        <v>14.360205831903944</v>
      </c>
      <c r="L1622" s="96">
        <f t="shared" si="84"/>
        <v>3590.0514579759861</v>
      </c>
      <c r="M1622" s="106" t="s">
        <v>527</v>
      </c>
      <c r="N1622" s="93" t="s">
        <v>647</v>
      </c>
      <c r="O1622" s="100"/>
      <c r="P1622" s="93"/>
      <c r="Q1622" s="93"/>
      <c r="R1622" s="93"/>
      <c r="S1622" s="93"/>
      <c r="T1622" s="93"/>
      <c r="U1622" s="93"/>
      <c r="V1622" s="93"/>
      <c r="W1622" s="93"/>
      <c r="X1622" s="93"/>
      <c r="Y1622" s="93"/>
      <c r="Z1622" s="93"/>
      <c r="AA1622" s="93"/>
      <c r="AB1622" s="93"/>
      <c r="AC1622" s="93"/>
      <c r="AD1622" s="93"/>
      <c r="AE1622" s="93"/>
      <c r="AF1622" s="93"/>
      <c r="AG1622" s="93"/>
      <c r="AH1622" s="93"/>
      <c r="AI1622" s="93"/>
      <c r="AJ1622" s="93"/>
      <c r="AK1622" s="93"/>
      <c r="AL1622" s="93"/>
      <c r="AM1622" s="93"/>
      <c r="AN1622" s="93"/>
      <c r="AO1622" s="93"/>
      <c r="AP1622" s="93"/>
      <c r="AQ1622" s="93"/>
      <c r="AR1622" s="93"/>
      <c r="AS1622" s="93"/>
      <c r="AT1622" s="93"/>
      <c r="AU1622" s="93"/>
      <c r="AV1622" s="93"/>
      <c r="AW1622" s="93"/>
      <c r="AX1622" s="93"/>
      <c r="AY1622" s="93"/>
      <c r="AZ1622" s="93"/>
      <c r="BA1622" s="93"/>
      <c r="BB1622" s="93"/>
      <c r="BC1622" s="93"/>
      <c r="BD1622" s="93"/>
      <c r="BE1622" s="93"/>
      <c r="BF1622" s="93"/>
      <c r="BG1622" s="93"/>
      <c r="BH1622" s="93"/>
      <c r="BI1622" s="93"/>
      <c r="BJ1622" s="93"/>
      <c r="BK1622" s="93"/>
      <c r="BL1622" s="93"/>
      <c r="BM1622" s="93"/>
      <c r="BN1622" s="93"/>
      <c r="BO1622" s="93"/>
      <c r="BP1622" s="93"/>
      <c r="BQ1622" s="93"/>
      <c r="BR1622" s="93"/>
      <c r="BS1622" s="93"/>
      <c r="BT1622" s="93"/>
      <c r="BU1622" s="93"/>
      <c r="BV1622" s="93"/>
      <c r="BW1622" s="93"/>
      <c r="BX1622" s="93"/>
      <c r="BY1622" s="93"/>
      <c r="BZ1622" s="93"/>
      <c r="CA1622" s="93"/>
      <c r="CB1622" s="93"/>
      <c r="CC1622" s="93"/>
      <c r="CD1622" s="93"/>
      <c r="CE1622" s="93"/>
      <c r="CF1622" s="93"/>
      <c r="CG1622" s="93"/>
      <c r="CH1622" s="93"/>
      <c r="CI1622" s="93"/>
      <c r="CJ1622" s="93"/>
      <c r="CK1622" s="93"/>
      <c r="CL1622" s="93"/>
      <c r="CM1622" s="93"/>
      <c r="CN1622" s="93"/>
      <c r="CO1622" s="93"/>
      <c r="CP1622" s="93"/>
      <c r="CQ1622" s="93"/>
      <c r="CR1622" s="93"/>
      <c r="CS1622" s="93"/>
      <c r="CT1622" s="93"/>
      <c r="CU1622" s="93"/>
      <c r="CV1622" s="93"/>
      <c r="CW1622" s="93"/>
      <c r="CX1622" s="93"/>
      <c r="CY1622" s="93"/>
      <c r="CZ1622" s="93"/>
      <c r="DA1622" s="93"/>
      <c r="DB1622" s="93"/>
      <c r="DC1622" s="93"/>
      <c r="DD1622" s="93"/>
      <c r="DE1622" s="93"/>
      <c r="DF1622" s="93"/>
      <c r="DG1622" s="93"/>
      <c r="DH1622" s="93"/>
      <c r="DI1622" s="93"/>
      <c r="DJ1622" s="93"/>
      <c r="DK1622" s="93"/>
      <c r="DL1622" s="93"/>
      <c r="DM1622" s="93"/>
      <c r="DN1622" s="93"/>
      <c r="DO1622" s="93"/>
      <c r="DP1622" s="93"/>
      <c r="DQ1622" s="93"/>
      <c r="DR1622" s="93"/>
      <c r="DS1622" s="93"/>
      <c r="DT1622" s="93"/>
      <c r="DU1622" s="93"/>
      <c r="DV1622" s="93"/>
      <c r="DW1622" s="93"/>
      <c r="DX1622" s="93"/>
      <c r="DY1622" s="93"/>
      <c r="DZ1622" s="93"/>
      <c r="EA1622" s="93"/>
      <c r="EB1622" s="93"/>
      <c r="EC1622" s="93"/>
      <c r="ED1622" s="93"/>
      <c r="EE1622" s="93"/>
      <c r="EF1622" s="93"/>
      <c r="EG1622" s="93"/>
      <c r="EH1622" s="93"/>
      <c r="EI1622" s="93"/>
      <c r="EJ1622" s="93"/>
      <c r="EK1622" s="93"/>
      <c r="EL1622" s="93"/>
      <c r="EM1622" s="93"/>
      <c r="EN1622" s="93"/>
      <c r="EO1622" s="93"/>
      <c r="EP1622" s="93"/>
      <c r="EQ1622" s="93"/>
      <c r="ER1622" s="93"/>
      <c r="ES1622" s="93"/>
      <c r="ET1622" s="93"/>
      <c r="EU1622" s="93"/>
      <c r="EV1622" s="93"/>
      <c r="EW1622" s="93"/>
      <c r="EX1622" s="93"/>
      <c r="EY1622" s="93"/>
      <c r="EZ1622" s="93"/>
      <c r="FA1622" s="93"/>
      <c r="FB1622" s="93"/>
      <c r="FC1622" s="93"/>
      <c r="FD1622" s="93"/>
      <c r="FE1622" s="93"/>
      <c r="FF1622" s="93"/>
      <c r="FG1622" s="93"/>
      <c r="FH1622" s="93"/>
      <c r="FI1622" s="93"/>
      <c r="FJ1622" s="93"/>
      <c r="FK1622" s="93"/>
      <c r="FL1622" s="93"/>
      <c r="FM1622" s="93"/>
      <c r="FN1622" s="93"/>
      <c r="FO1622" s="93"/>
      <c r="FP1622" s="93"/>
      <c r="FQ1622" s="93"/>
      <c r="FR1622" s="93"/>
      <c r="FS1622" s="93"/>
      <c r="FT1622" s="93"/>
      <c r="FU1622" s="93"/>
      <c r="FV1622" s="93"/>
      <c r="FW1622" s="93"/>
      <c r="FX1622" s="93"/>
      <c r="FY1622" s="93"/>
      <c r="FZ1622" s="93"/>
      <c r="GA1622" s="93"/>
      <c r="GB1622" s="93"/>
      <c r="GC1622" s="93"/>
      <c r="GD1622" s="93"/>
      <c r="GE1622" s="93"/>
      <c r="GF1622" s="93"/>
      <c r="GG1622" s="93"/>
      <c r="GH1622" s="93"/>
      <c r="GI1622" s="93"/>
      <c r="GJ1622" s="93"/>
      <c r="GK1622" s="93"/>
      <c r="GL1622" s="93"/>
      <c r="GM1622" s="93"/>
      <c r="GN1622" s="93"/>
      <c r="GO1622" s="93"/>
      <c r="GP1622" s="93"/>
      <c r="GQ1622" s="93"/>
      <c r="GR1622" s="93"/>
      <c r="GS1622" s="93"/>
      <c r="GT1622" s="93"/>
      <c r="GU1622" s="93"/>
      <c r="GV1622" s="93"/>
      <c r="GW1622" s="93"/>
      <c r="GX1622" s="93"/>
      <c r="GY1622" s="93"/>
      <c r="GZ1622" s="93"/>
      <c r="HA1622" s="93"/>
      <c r="HB1622" s="93"/>
      <c r="HC1622" s="93"/>
      <c r="HD1622" s="93"/>
      <c r="HE1622" s="93"/>
      <c r="HF1622" s="93"/>
      <c r="HG1622" s="93"/>
      <c r="HH1622" s="93"/>
      <c r="HI1622" s="93"/>
      <c r="HJ1622" s="93"/>
      <c r="HK1622" s="93"/>
      <c r="HL1622" s="93"/>
      <c r="HM1622" s="93"/>
      <c r="HN1622" s="93"/>
      <c r="HO1622" s="93"/>
      <c r="HP1622" s="93"/>
      <c r="HQ1622" s="93"/>
      <c r="HR1622" s="93"/>
      <c r="HS1622" s="93"/>
      <c r="HT1622" s="93"/>
      <c r="HU1622" s="93"/>
      <c r="HV1622" s="93"/>
      <c r="HW1622" s="93"/>
      <c r="HX1622" s="93"/>
      <c r="HY1622" s="93"/>
      <c r="HZ1622" s="93"/>
      <c r="IA1622" s="93"/>
      <c r="IB1622" s="93"/>
      <c r="IC1622" s="93"/>
      <c r="ID1622" s="93"/>
      <c r="IE1622" s="93"/>
      <c r="IF1622" s="93"/>
      <c r="IG1622" s="93"/>
      <c r="IH1622" s="93"/>
      <c r="II1622" s="93"/>
      <c r="IJ1622" s="93"/>
      <c r="IK1622" s="93"/>
      <c r="IL1622" s="93"/>
      <c r="IM1622" s="93"/>
      <c r="IN1622" s="93"/>
      <c r="IO1622" s="93"/>
      <c r="IP1622" s="93"/>
      <c r="IQ1622" s="93"/>
      <c r="IR1622" s="93"/>
      <c r="IS1622" s="93"/>
      <c r="IT1622" s="93"/>
      <c r="IU1622" s="93"/>
      <c r="IV1622" s="93"/>
      <c r="IW1622" s="93"/>
      <c r="IX1622" s="93"/>
      <c r="IY1622" s="93"/>
      <c r="IZ1622" s="93"/>
      <c r="JA1622" s="93"/>
      <c r="JB1622" s="93"/>
      <c r="JC1622" s="93"/>
      <c r="JD1622" s="93"/>
      <c r="JE1622" s="93"/>
      <c r="JF1622" s="93"/>
      <c r="JG1622" s="93"/>
      <c r="JH1622" s="93"/>
      <c r="JI1622" s="93"/>
      <c r="JJ1622" s="93"/>
      <c r="JK1622" s="93"/>
      <c r="JL1622" s="93"/>
      <c r="JM1622" s="93"/>
      <c r="JN1622" s="93"/>
      <c r="JO1622" s="93"/>
      <c r="JP1622" s="93"/>
      <c r="JQ1622" s="93"/>
      <c r="JR1622" s="93"/>
      <c r="JS1622" s="93"/>
      <c r="JT1622" s="93"/>
      <c r="JU1622" s="93"/>
      <c r="JV1622" s="93"/>
      <c r="JW1622" s="93"/>
      <c r="JX1622" s="93"/>
      <c r="JY1622" s="93"/>
      <c r="JZ1622" s="93"/>
      <c r="KA1622" s="93"/>
      <c r="KB1622" s="93"/>
      <c r="KC1622" s="93"/>
      <c r="KD1622" s="93"/>
      <c r="KE1622" s="93"/>
      <c r="KF1622" s="93"/>
      <c r="KG1622" s="93"/>
      <c r="KH1622" s="93"/>
      <c r="KI1622" s="93"/>
      <c r="KJ1622" s="93"/>
      <c r="KK1622" s="93"/>
      <c r="KL1622" s="93"/>
      <c r="KM1622" s="93"/>
      <c r="KN1622" s="93"/>
      <c r="KO1622" s="93"/>
      <c r="KP1622" s="93"/>
      <c r="KQ1622" s="93"/>
      <c r="KR1622" s="93"/>
      <c r="KS1622" s="93"/>
      <c r="KT1622" s="93"/>
      <c r="KU1622" s="93"/>
      <c r="KV1622" s="93"/>
      <c r="KW1622" s="93"/>
      <c r="KX1622" s="93"/>
      <c r="KY1622" s="93"/>
      <c r="KZ1622" s="93"/>
      <c r="LA1622" s="93"/>
      <c r="LB1622" s="93"/>
      <c r="LC1622" s="93"/>
      <c r="LD1622" s="93"/>
      <c r="LE1622" s="93"/>
      <c r="LF1622" s="93"/>
      <c r="LG1622" s="93"/>
      <c r="LH1622" s="93"/>
      <c r="LI1622" s="93"/>
      <c r="LJ1622" s="93"/>
      <c r="LK1622" s="93"/>
      <c r="LL1622" s="93"/>
      <c r="LM1622" s="93"/>
      <c r="LN1622" s="93"/>
      <c r="LO1622" s="93"/>
      <c r="LP1622" s="93"/>
      <c r="LQ1622" s="93"/>
      <c r="LR1622" s="93"/>
      <c r="LS1622" s="93"/>
      <c r="LT1622" s="93"/>
      <c r="LU1622" s="93"/>
      <c r="LV1622" s="93"/>
      <c r="LW1622" s="93"/>
      <c r="LX1622" s="93"/>
      <c r="LY1622" s="93"/>
      <c r="LZ1622" s="93"/>
      <c r="MA1622" s="93"/>
      <c r="MB1622" s="93"/>
      <c r="MC1622" s="93"/>
      <c r="MD1622" s="93"/>
      <c r="ME1622" s="93"/>
      <c r="MF1622" s="93"/>
      <c r="MG1622" s="93"/>
      <c r="MH1622" s="93"/>
      <c r="MI1622" s="93"/>
      <c r="MJ1622" s="93"/>
      <c r="MK1622" s="93"/>
      <c r="ML1622" s="93"/>
      <c r="MM1622" s="93"/>
      <c r="MN1622" s="93"/>
      <c r="MO1622" s="93"/>
      <c r="MP1622" s="93"/>
      <c r="MQ1622" s="93"/>
      <c r="MR1622" s="93"/>
      <c r="MS1622" s="93"/>
      <c r="MT1622" s="93"/>
      <c r="MU1622" s="93"/>
      <c r="MV1622" s="93"/>
      <c r="MW1622" s="93"/>
      <c r="MX1622" s="93"/>
      <c r="MY1622" s="93"/>
      <c r="MZ1622" s="93"/>
      <c r="NA1622" s="93"/>
      <c r="NB1622" s="93"/>
      <c r="NC1622" s="93"/>
      <c r="ND1622" s="93"/>
      <c r="NE1622" s="93"/>
      <c r="NF1622" s="93"/>
      <c r="NG1622" s="93"/>
      <c r="NH1622" s="93"/>
      <c r="NI1622" s="93"/>
      <c r="NJ1622" s="93"/>
      <c r="NK1622" s="93"/>
      <c r="NL1622" s="93"/>
      <c r="NM1622" s="93"/>
      <c r="NN1622" s="93"/>
      <c r="NO1622" s="93"/>
      <c r="NP1622" s="93"/>
      <c r="NQ1622" s="93"/>
      <c r="NR1622" s="93"/>
      <c r="NS1622" s="93"/>
      <c r="NT1622" s="93"/>
      <c r="NU1622" s="93"/>
      <c r="NV1622" s="93"/>
      <c r="NW1622" s="93"/>
      <c r="NX1622" s="93"/>
      <c r="NY1622" s="93"/>
      <c r="NZ1622" s="93"/>
      <c r="OA1622" s="93"/>
      <c r="OB1622" s="93"/>
      <c r="OC1622" s="93"/>
      <c r="OD1622" s="93"/>
      <c r="OE1622" s="93"/>
      <c r="OF1622" s="93"/>
      <c r="OG1622" s="93"/>
      <c r="OH1622" s="93"/>
      <c r="OI1622" s="93"/>
      <c r="OJ1622" s="93"/>
      <c r="OK1622" s="93"/>
      <c r="OL1622" s="93"/>
      <c r="OM1622" s="93"/>
      <c r="ON1622" s="93"/>
      <c r="OO1622" s="93"/>
      <c r="OP1622" s="93"/>
      <c r="OQ1622" s="93"/>
      <c r="OR1622" s="93"/>
      <c r="OS1622" s="93"/>
      <c r="OT1622" s="93"/>
      <c r="OU1622" s="93"/>
      <c r="OV1622" s="93"/>
      <c r="OW1622" s="93"/>
      <c r="OX1622" s="93"/>
      <c r="OY1622" s="93"/>
      <c r="OZ1622" s="93"/>
      <c r="PA1622" s="93"/>
      <c r="PB1622" s="93"/>
      <c r="PC1622" s="93"/>
      <c r="PD1622" s="93"/>
      <c r="PE1622" s="93"/>
      <c r="PF1622" s="93"/>
      <c r="PG1622" s="93"/>
      <c r="PH1622" s="93"/>
      <c r="PI1622" s="93"/>
      <c r="PJ1622" s="93"/>
      <c r="PK1622" s="93"/>
      <c r="PL1622" s="93"/>
      <c r="PM1622" s="93"/>
      <c r="PN1622" s="93"/>
      <c r="PO1622" s="93"/>
      <c r="PP1622" s="93"/>
      <c r="PQ1622" s="93"/>
      <c r="PR1622" s="93"/>
      <c r="PS1622" s="93"/>
      <c r="PT1622" s="93"/>
      <c r="PU1622" s="93"/>
      <c r="PV1622" s="93"/>
      <c r="PW1622" s="93"/>
      <c r="PX1622" s="93"/>
      <c r="PY1622" s="93"/>
      <c r="PZ1622" s="93"/>
      <c r="QA1622" s="93"/>
      <c r="QB1622" s="93"/>
      <c r="QC1622" s="93"/>
      <c r="QD1622" s="93"/>
      <c r="QE1622" s="93"/>
      <c r="QF1622" s="93"/>
      <c r="QG1622" s="93"/>
      <c r="QH1622" s="93"/>
      <c r="QI1622" s="93"/>
      <c r="QJ1622" s="93"/>
      <c r="QK1622" s="93"/>
      <c r="QL1622" s="93"/>
      <c r="QM1622" s="93"/>
      <c r="QN1622" s="93"/>
      <c r="QO1622" s="93"/>
      <c r="QP1622" s="93"/>
      <c r="QQ1622" s="93"/>
      <c r="QR1622" s="93"/>
      <c r="QS1622" s="93"/>
      <c r="QT1622" s="93"/>
      <c r="QU1622" s="93"/>
      <c r="QV1622" s="93"/>
      <c r="QW1622" s="93"/>
      <c r="QX1622" s="93"/>
      <c r="QY1622" s="93"/>
      <c r="QZ1622" s="93"/>
      <c r="RA1622" s="93"/>
      <c r="RB1622" s="93"/>
      <c r="RC1622" s="93"/>
      <c r="RD1622" s="93"/>
      <c r="RE1622" s="93"/>
      <c r="RF1622" s="93"/>
      <c r="RG1622" s="93"/>
      <c r="RH1622" s="93"/>
      <c r="RI1622" s="93"/>
      <c r="RJ1622" s="93"/>
      <c r="RK1622" s="93"/>
      <c r="RL1622" s="93"/>
      <c r="RM1622" s="93"/>
      <c r="RN1622" s="93"/>
      <c r="RO1622" s="93"/>
      <c r="RP1622" s="93"/>
      <c r="RQ1622" s="93"/>
      <c r="RR1622" s="93"/>
      <c r="RS1622" s="93"/>
      <c r="RT1622" s="93"/>
      <c r="RU1622" s="93"/>
      <c r="RV1622" s="93"/>
      <c r="RW1622" s="93"/>
      <c r="RX1622" s="93"/>
      <c r="RY1622" s="93"/>
      <c r="RZ1622" s="93"/>
      <c r="SA1622" s="93"/>
      <c r="SB1622" s="93"/>
      <c r="SC1622" s="93"/>
      <c r="SD1622" s="93"/>
      <c r="SE1622" s="93"/>
      <c r="SF1622" s="93"/>
      <c r="SG1622" s="93"/>
      <c r="SH1622" s="93"/>
      <c r="SI1622" s="93"/>
      <c r="SJ1622" s="93"/>
      <c r="SK1622" s="93"/>
      <c r="SL1622" s="93"/>
      <c r="SM1622" s="93"/>
      <c r="SN1622" s="93"/>
      <c r="SO1622" s="93"/>
      <c r="SP1622" s="93"/>
      <c r="SQ1622" s="93"/>
      <c r="SR1622" s="93"/>
      <c r="SS1622" s="93"/>
      <c r="ST1622" s="93"/>
      <c r="SU1622" s="93"/>
      <c r="SV1622" s="93"/>
      <c r="SW1622" s="93"/>
      <c r="SX1622" s="93"/>
      <c r="SY1622" s="93"/>
      <c r="SZ1622" s="93"/>
      <c r="TA1622" s="93"/>
      <c r="TB1622" s="93"/>
      <c r="TC1622" s="93"/>
      <c r="TD1622" s="93"/>
      <c r="TE1622" s="93"/>
      <c r="TF1622" s="93"/>
      <c r="TG1622" s="93"/>
      <c r="TH1622" s="93"/>
      <c r="TI1622" s="93"/>
      <c r="TJ1622" s="93"/>
      <c r="TK1622" s="93"/>
      <c r="TL1622" s="93"/>
      <c r="TM1622" s="93"/>
      <c r="TN1622" s="93"/>
      <c r="TO1622" s="93"/>
      <c r="TP1622" s="93"/>
      <c r="TQ1622" s="93"/>
      <c r="TR1622" s="93"/>
      <c r="TS1622" s="93"/>
      <c r="TT1622" s="93"/>
      <c r="TU1622" s="93"/>
      <c r="TV1622" s="93"/>
      <c r="TW1622" s="93"/>
      <c r="TX1622" s="93"/>
      <c r="TY1622" s="93"/>
      <c r="TZ1622" s="93"/>
      <c r="UA1622" s="93"/>
      <c r="UB1622" s="93"/>
      <c r="UC1622" s="93"/>
      <c r="UD1622" s="93"/>
      <c r="UE1622" s="93"/>
      <c r="UF1622" s="93"/>
      <c r="UG1622" s="93"/>
      <c r="UH1622" s="93"/>
      <c r="UI1622" s="93"/>
      <c r="UJ1622" s="93"/>
      <c r="UK1622" s="93"/>
      <c r="UL1622" s="93"/>
      <c r="UM1622" s="93"/>
      <c r="UN1622" s="93"/>
      <c r="UO1622" s="93"/>
      <c r="UP1622" s="93"/>
      <c r="UQ1622" s="93"/>
      <c r="UR1622" s="93"/>
      <c r="US1622" s="93"/>
      <c r="UT1622" s="93"/>
      <c r="UU1622" s="93"/>
      <c r="UV1622" s="93"/>
      <c r="UW1622" s="93"/>
      <c r="UX1622" s="93"/>
      <c r="UY1622" s="93"/>
      <c r="UZ1622" s="93"/>
      <c r="VA1622" s="93"/>
      <c r="VB1622" s="93"/>
      <c r="VC1622" s="93"/>
      <c r="VD1622" s="93"/>
      <c r="VE1622" s="93"/>
      <c r="VF1622" s="93"/>
      <c r="VG1622" s="93"/>
      <c r="VH1622" s="93"/>
      <c r="VI1622" s="93"/>
      <c r="VJ1622" s="93"/>
      <c r="VK1622" s="93"/>
      <c r="VL1622" s="93"/>
      <c r="VM1622" s="93"/>
      <c r="VN1622" s="93"/>
      <c r="VO1622" s="93"/>
      <c r="VP1622" s="93"/>
      <c r="VQ1622" s="93"/>
      <c r="VR1622" s="93"/>
      <c r="VS1622" s="93"/>
      <c r="VT1622" s="93"/>
      <c r="VU1622" s="93"/>
      <c r="VV1622" s="93"/>
      <c r="VW1622" s="93"/>
      <c r="VX1622" s="93"/>
      <c r="VY1622" s="93"/>
      <c r="VZ1622" s="93"/>
      <c r="WA1622" s="93"/>
      <c r="WB1622" s="93"/>
      <c r="WC1622" s="93"/>
      <c r="WD1622" s="93"/>
      <c r="WE1622" s="93"/>
      <c r="WF1622" s="93"/>
      <c r="WG1622" s="93"/>
      <c r="WH1622" s="93"/>
      <c r="WI1622" s="93"/>
      <c r="WJ1622" s="93"/>
      <c r="WK1622" s="93"/>
      <c r="WL1622" s="93"/>
      <c r="WM1622" s="93"/>
      <c r="WN1622" s="93"/>
      <c r="WO1622" s="93"/>
      <c r="WP1622" s="93"/>
      <c r="WQ1622" s="93"/>
      <c r="WR1622" s="93"/>
      <c r="WS1622" s="93"/>
      <c r="WT1622" s="93"/>
      <c r="WU1622" s="93"/>
      <c r="WV1622" s="93"/>
      <c r="WW1622" s="93"/>
      <c r="WX1622" s="93"/>
      <c r="WY1622" s="93"/>
      <c r="WZ1622" s="93"/>
      <c r="XA1622" s="93"/>
      <c r="XB1622" s="93"/>
      <c r="XC1622" s="93"/>
      <c r="XD1622" s="93"/>
      <c r="XE1622" s="93"/>
      <c r="XF1622" s="93"/>
      <c r="XG1622" s="93"/>
      <c r="XH1622" s="93"/>
      <c r="XI1622" s="93"/>
      <c r="XJ1622" s="93"/>
      <c r="XK1622" s="93"/>
      <c r="XL1622" s="93"/>
      <c r="XM1622" s="93"/>
      <c r="XN1622" s="93"/>
      <c r="XO1622" s="93"/>
      <c r="XP1622" s="93"/>
      <c r="XQ1622" s="93"/>
      <c r="XR1622" s="93"/>
      <c r="XS1622" s="93"/>
      <c r="XT1622" s="93"/>
      <c r="XU1622" s="93"/>
      <c r="XV1622" s="93"/>
      <c r="XW1622" s="93"/>
      <c r="XX1622" s="93"/>
      <c r="XY1622" s="93"/>
      <c r="XZ1622" s="93"/>
      <c r="YA1622" s="93"/>
      <c r="YB1622" s="93"/>
      <c r="YC1622" s="93"/>
      <c r="YD1622" s="93"/>
      <c r="YE1622" s="93"/>
      <c r="YF1622" s="93"/>
      <c r="YG1622" s="93"/>
      <c r="YH1622" s="93"/>
      <c r="YI1622" s="93"/>
      <c r="YJ1622" s="93"/>
      <c r="YK1622" s="93"/>
      <c r="YL1622" s="93"/>
      <c r="YM1622" s="93"/>
      <c r="YN1622" s="93"/>
      <c r="YO1622" s="93"/>
      <c r="YP1622" s="93"/>
      <c r="YQ1622" s="93"/>
      <c r="YR1622" s="93"/>
      <c r="YS1622" s="93"/>
      <c r="YT1622" s="93"/>
      <c r="YU1622" s="93"/>
      <c r="YV1622" s="93"/>
      <c r="YW1622" s="93"/>
      <c r="YX1622" s="93"/>
      <c r="YY1622" s="93"/>
      <c r="YZ1622" s="93"/>
      <c r="ZA1622" s="93"/>
      <c r="ZB1622" s="93"/>
      <c r="ZC1622" s="93"/>
      <c r="ZD1622" s="93"/>
      <c r="ZE1622" s="93"/>
      <c r="ZF1622" s="93"/>
      <c r="ZG1622" s="93"/>
      <c r="ZH1622" s="93"/>
      <c r="ZI1622" s="93"/>
      <c r="ZJ1622" s="93"/>
      <c r="ZK1622" s="93"/>
      <c r="ZL1622" s="93"/>
      <c r="ZM1622" s="93"/>
      <c r="ZN1622" s="93"/>
      <c r="ZO1622" s="93"/>
      <c r="ZP1622" s="93"/>
      <c r="ZQ1622" s="93"/>
      <c r="ZR1622" s="93"/>
      <c r="ZS1622" s="93"/>
      <c r="ZT1622" s="93"/>
      <c r="ZU1622" s="93"/>
      <c r="ZV1622" s="93"/>
      <c r="ZW1622" s="93"/>
      <c r="ZX1622" s="93"/>
      <c r="ZY1622" s="93"/>
      <c r="ZZ1622" s="93"/>
      <c r="AAA1622" s="93"/>
      <c r="AAB1622" s="93"/>
      <c r="AAC1622" s="93"/>
      <c r="AAD1622" s="93"/>
      <c r="AAE1622" s="93"/>
      <c r="AAF1622" s="93"/>
      <c r="AAG1622" s="93"/>
      <c r="AAH1622" s="93"/>
      <c r="AAI1622" s="93"/>
      <c r="AAJ1622" s="93"/>
      <c r="AAK1622" s="93"/>
      <c r="AAL1622" s="93"/>
      <c r="AAM1622" s="93"/>
      <c r="AAN1622" s="93"/>
      <c r="AAO1622" s="93"/>
      <c r="AAP1622" s="93"/>
      <c r="AAQ1622" s="93"/>
      <c r="AAR1622" s="93"/>
      <c r="AAS1622" s="93"/>
      <c r="AAT1622" s="93"/>
      <c r="AAU1622" s="93"/>
      <c r="AAV1622" s="93"/>
      <c r="AAW1622" s="93"/>
      <c r="AAX1622" s="93"/>
      <c r="AAY1622" s="93"/>
      <c r="AAZ1622" s="93"/>
      <c r="ABA1622" s="93"/>
      <c r="ABB1622" s="93"/>
      <c r="ABC1622" s="93"/>
      <c r="ABD1622" s="93"/>
      <c r="ABE1622" s="93"/>
      <c r="ABF1622" s="93"/>
      <c r="ABG1622" s="93"/>
      <c r="ABH1622" s="93"/>
      <c r="ABI1622" s="93"/>
      <c r="ABJ1622" s="93"/>
      <c r="ABK1622" s="93"/>
      <c r="ABL1622" s="93"/>
      <c r="ABM1622" s="93"/>
      <c r="ABN1622" s="93"/>
      <c r="ABO1622" s="93"/>
      <c r="ABP1622" s="93"/>
      <c r="ABQ1622" s="93"/>
      <c r="ABR1622" s="93"/>
      <c r="ABS1622" s="93"/>
      <c r="ABT1622" s="93"/>
      <c r="ABU1622" s="93"/>
      <c r="ABV1622" s="93"/>
      <c r="ABW1622" s="93"/>
      <c r="ABX1622" s="93"/>
      <c r="ABY1622" s="93"/>
      <c r="ABZ1622" s="93"/>
      <c r="ACA1622" s="93"/>
      <c r="ACB1622" s="93"/>
      <c r="ACC1622" s="93"/>
      <c r="ACD1622" s="93"/>
      <c r="ACE1622" s="93"/>
      <c r="ACF1622" s="93"/>
      <c r="ACG1622" s="93"/>
      <c r="ACH1622" s="93"/>
      <c r="ACI1622" s="93"/>
      <c r="ACJ1622" s="93"/>
      <c r="ACK1622" s="93"/>
      <c r="ACL1622" s="93"/>
      <c r="ACM1622" s="93"/>
      <c r="ACN1622" s="93"/>
      <c r="ACO1622" s="93"/>
      <c r="ACP1622" s="93"/>
      <c r="ACQ1622" s="93"/>
      <c r="ACR1622" s="93"/>
      <c r="ACS1622" s="93"/>
      <c r="ACT1622" s="93"/>
      <c r="ACU1622" s="93"/>
      <c r="ACV1622" s="93"/>
      <c r="ACW1622" s="93"/>
      <c r="ACX1622" s="93"/>
      <c r="ACY1622" s="93"/>
      <c r="ACZ1622" s="93"/>
      <c r="ADA1622" s="93"/>
      <c r="ADB1622" s="93"/>
      <c r="ADC1622" s="93"/>
      <c r="ADD1622" s="93"/>
      <c r="ADE1622" s="93"/>
      <c r="ADF1622" s="93"/>
      <c r="ADG1622" s="93"/>
      <c r="ADH1622" s="93"/>
      <c r="ADI1622" s="93"/>
      <c r="ADJ1622" s="93"/>
      <c r="ADK1622" s="93"/>
      <c r="ADL1622" s="93"/>
      <c r="ADM1622" s="93"/>
      <c r="ADN1622" s="93"/>
      <c r="ADO1622" s="93"/>
      <c r="ADP1622" s="93"/>
      <c r="ADQ1622" s="93"/>
      <c r="ADR1622" s="93"/>
      <c r="ADS1622" s="93"/>
      <c r="ADT1622" s="93"/>
      <c r="ADU1622" s="93"/>
      <c r="ADV1622" s="93"/>
      <c r="ADW1622" s="93"/>
      <c r="ADX1622" s="93"/>
      <c r="ADY1622" s="93"/>
      <c r="ADZ1622" s="93"/>
      <c r="AEA1622" s="93"/>
      <c r="AEB1622" s="93"/>
      <c r="AEC1622" s="93"/>
      <c r="AED1622" s="93"/>
      <c r="AEE1622" s="93"/>
      <c r="AEF1622" s="93"/>
      <c r="AEG1622" s="93"/>
      <c r="AEH1622" s="93"/>
    </row>
    <row r="1623" spans="1:814" s="93" customFormat="1" hidden="1" x14ac:dyDescent="0.25">
      <c r="B1623" s="92">
        <v>45644</v>
      </c>
      <c r="C1623" s="93" t="s">
        <v>63</v>
      </c>
      <c r="D1623" s="93" t="s">
        <v>4</v>
      </c>
      <c r="E1623" s="93" t="s">
        <v>14</v>
      </c>
      <c r="F1623" s="94">
        <v>3318225</v>
      </c>
      <c r="G1623" s="93" t="s">
        <v>648</v>
      </c>
      <c r="H1623" s="94" t="s">
        <v>655</v>
      </c>
      <c r="I1623" s="94" t="s">
        <v>138</v>
      </c>
      <c r="J1623" s="95">
        <v>8</v>
      </c>
      <c r="K1623" s="97">
        <v>51.286449399656945</v>
      </c>
      <c r="L1623" s="96">
        <f t="shared" si="84"/>
        <v>410.29159519725556</v>
      </c>
      <c r="M1623" s="106" t="s">
        <v>527</v>
      </c>
      <c r="N1623" s="93" t="s">
        <v>647</v>
      </c>
      <c r="O1623" s="100"/>
    </row>
    <row r="1624" spans="1:814" s="93" customFormat="1" hidden="1" x14ac:dyDescent="0.25">
      <c r="B1624" s="92">
        <v>45644</v>
      </c>
      <c r="C1624" s="93" t="s">
        <v>63</v>
      </c>
      <c r="D1624" s="93" t="s">
        <v>4</v>
      </c>
      <c r="E1624" s="93" t="s">
        <v>14</v>
      </c>
      <c r="F1624" s="94">
        <v>3318225</v>
      </c>
      <c r="G1624" s="93" t="s">
        <v>656</v>
      </c>
      <c r="H1624" s="94" t="s">
        <v>657</v>
      </c>
      <c r="I1624" s="94" t="s">
        <v>138</v>
      </c>
      <c r="J1624" s="95">
        <v>2</v>
      </c>
      <c r="K1624" s="97">
        <v>51.286449399656945</v>
      </c>
      <c r="L1624" s="96">
        <f t="shared" si="84"/>
        <v>102.57289879931389</v>
      </c>
      <c r="M1624" s="106" t="s">
        <v>527</v>
      </c>
      <c r="N1624" s="93" t="s">
        <v>647</v>
      </c>
      <c r="O1624" s="100"/>
    </row>
    <row r="1625" spans="1:814" s="93" customFormat="1" hidden="1" x14ac:dyDescent="0.25">
      <c r="B1625" s="92">
        <v>45644</v>
      </c>
      <c r="C1625" s="93" t="s">
        <v>63</v>
      </c>
      <c r="D1625" s="93" t="s">
        <v>4</v>
      </c>
      <c r="E1625" s="93" t="s">
        <v>14</v>
      </c>
      <c r="F1625" s="94">
        <v>3318235</v>
      </c>
      <c r="G1625" s="93" t="s">
        <v>209</v>
      </c>
      <c r="H1625" s="94" t="s">
        <v>107</v>
      </c>
      <c r="I1625" s="94" t="s">
        <v>138</v>
      </c>
      <c r="J1625" s="95">
        <v>40</v>
      </c>
      <c r="K1625" s="97">
        <v>30.771869639794168</v>
      </c>
      <c r="L1625" s="96">
        <f t="shared" si="84"/>
        <v>1230.8747855917668</v>
      </c>
      <c r="M1625" s="106" t="s">
        <v>527</v>
      </c>
      <c r="N1625" s="93" t="s">
        <v>647</v>
      </c>
      <c r="O1625" s="100"/>
    </row>
    <row r="1626" spans="1:814" s="93" customFormat="1" ht="16.5" hidden="1" customHeight="1" x14ac:dyDescent="0.25">
      <c r="B1626" s="92">
        <v>45644</v>
      </c>
      <c r="C1626" s="93" t="s">
        <v>63</v>
      </c>
      <c r="D1626" s="93" t="s">
        <v>4</v>
      </c>
      <c r="E1626" s="93" t="s">
        <v>14</v>
      </c>
      <c r="F1626" s="94">
        <v>331007</v>
      </c>
      <c r="G1626" s="93" t="s">
        <v>650</v>
      </c>
      <c r="H1626" s="94" t="s">
        <v>649</v>
      </c>
      <c r="I1626" s="94" t="s">
        <v>138</v>
      </c>
      <c r="J1626" s="95">
        <v>2</v>
      </c>
      <c r="K1626" s="97">
        <f>307.718696397942/2</f>
        <v>153.85934819897099</v>
      </c>
      <c r="L1626" s="96">
        <f t="shared" ref="L1626:L1634" si="85">+J1626*K1626</f>
        <v>307.71869639794198</v>
      </c>
      <c r="M1626" s="106" t="s">
        <v>527</v>
      </c>
      <c r="N1626" s="93" t="s">
        <v>647</v>
      </c>
      <c r="O1626" s="100"/>
    </row>
    <row r="1627" spans="1:814" s="93" customFormat="1" hidden="1" x14ac:dyDescent="0.25">
      <c r="B1627" s="92">
        <v>45644</v>
      </c>
      <c r="C1627" s="93" t="s">
        <v>63</v>
      </c>
      <c r="D1627" s="93" t="s">
        <v>4</v>
      </c>
      <c r="E1627" s="93" t="s">
        <v>14</v>
      </c>
      <c r="F1627" s="94">
        <v>335555</v>
      </c>
      <c r="G1627" s="93" t="s">
        <v>651</v>
      </c>
      <c r="H1627" s="94" t="s">
        <v>651</v>
      </c>
      <c r="I1627" s="94" t="s">
        <v>138</v>
      </c>
      <c r="J1627" s="95">
        <v>2</v>
      </c>
      <c r="K1627" s="97">
        <f>307.718696397942/2</f>
        <v>153.85934819897099</v>
      </c>
      <c r="L1627" s="96">
        <f t="shared" si="85"/>
        <v>307.71869639794198</v>
      </c>
      <c r="M1627" s="106" t="s">
        <v>527</v>
      </c>
      <c r="N1627" s="93" t="s">
        <v>647</v>
      </c>
      <c r="O1627" s="100"/>
    </row>
    <row r="1628" spans="1:814" s="93" customFormat="1" hidden="1" x14ac:dyDescent="0.25">
      <c r="B1628" s="92">
        <v>45644</v>
      </c>
      <c r="C1628" s="93" t="s">
        <v>63</v>
      </c>
      <c r="D1628" s="93" t="s">
        <v>4</v>
      </c>
      <c r="E1628" s="93" t="s">
        <v>14</v>
      </c>
      <c r="F1628" s="94" t="s">
        <v>652</v>
      </c>
      <c r="G1628" s="93" t="s">
        <v>653</v>
      </c>
      <c r="H1628" s="94" t="s">
        <v>652</v>
      </c>
      <c r="I1628" s="94" t="s">
        <v>138</v>
      </c>
      <c r="J1628" s="95">
        <v>100</v>
      </c>
      <c r="K1628" s="97">
        <v>0.30771869639794169</v>
      </c>
      <c r="L1628" s="96">
        <f t="shared" si="85"/>
        <v>30.771869639794168</v>
      </c>
      <c r="M1628" s="106" t="s">
        <v>527</v>
      </c>
      <c r="N1628" s="93" t="s">
        <v>647</v>
      </c>
      <c r="O1628" s="100"/>
    </row>
    <row r="1629" spans="1:814" s="133" customFormat="1" hidden="1" x14ac:dyDescent="0.25">
      <c r="B1629" s="134">
        <v>45644</v>
      </c>
      <c r="C1629" s="133" t="s">
        <v>630</v>
      </c>
      <c r="D1629" s="133" t="s">
        <v>0</v>
      </c>
      <c r="E1629" s="133" t="s">
        <v>14</v>
      </c>
      <c r="F1629" s="135" t="s">
        <v>42</v>
      </c>
      <c r="G1629" s="133" t="s">
        <v>43</v>
      </c>
      <c r="H1629" s="135" t="s">
        <v>44</v>
      </c>
      <c r="I1629" s="135" t="s">
        <v>646</v>
      </c>
      <c r="J1629" s="136">
        <v>-3</v>
      </c>
      <c r="K1629" s="137">
        <v>14.360205831903944</v>
      </c>
      <c r="L1629" s="146">
        <f t="shared" si="85"/>
        <v>-43.080617495711834</v>
      </c>
      <c r="M1629" s="147" t="s">
        <v>527</v>
      </c>
      <c r="O1629" s="140"/>
      <c r="P1629" s="133" t="s">
        <v>214</v>
      </c>
      <c r="Q1629" s="133" t="s">
        <v>654</v>
      </c>
    </row>
    <row r="1630" spans="1:814" s="133" customFormat="1" hidden="1" x14ac:dyDescent="0.25">
      <c r="B1630" s="134">
        <v>45644</v>
      </c>
      <c r="C1630" t="s">
        <v>120</v>
      </c>
      <c r="D1630" s="133" t="s">
        <v>4</v>
      </c>
      <c r="E1630" s="133" t="s">
        <v>14</v>
      </c>
      <c r="F1630" s="135">
        <v>3318225</v>
      </c>
      <c r="G1630" s="133" t="s">
        <v>648</v>
      </c>
      <c r="H1630" s="135" t="s">
        <v>655</v>
      </c>
      <c r="I1630" s="135" t="s">
        <v>138</v>
      </c>
      <c r="J1630" s="136">
        <v>-1</v>
      </c>
      <c r="K1630" s="137">
        <v>51.286449399656945</v>
      </c>
      <c r="L1630" s="146">
        <f t="shared" si="85"/>
        <v>-51.286449399656945</v>
      </c>
      <c r="M1630" s="147" t="s">
        <v>527</v>
      </c>
      <c r="O1630" s="140"/>
      <c r="P1630" s="133" t="s">
        <v>149</v>
      </c>
      <c r="Q1630" t="s">
        <v>658</v>
      </c>
    </row>
    <row r="1631" spans="1:814" s="133" customFormat="1" hidden="1" x14ac:dyDescent="0.25">
      <c r="B1631" s="134">
        <v>45644</v>
      </c>
      <c r="C1631" t="s">
        <v>120</v>
      </c>
      <c r="D1631" s="133" t="s">
        <v>4</v>
      </c>
      <c r="E1631" s="133" t="s">
        <v>14</v>
      </c>
      <c r="F1631" s="135">
        <v>3318225</v>
      </c>
      <c r="G1631" s="133" t="s">
        <v>656</v>
      </c>
      <c r="H1631" s="135" t="s">
        <v>657</v>
      </c>
      <c r="I1631" s="135" t="s">
        <v>138</v>
      </c>
      <c r="J1631" s="136">
        <v>-1</v>
      </c>
      <c r="K1631" s="137">
        <v>51.286449399656945</v>
      </c>
      <c r="L1631" s="146">
        <f t="shared" si="85"/>
        <v>-51.286449399656945</v>
      </c>
      <c r="M1631" s="147" t="s">
        <v>527</v>
      </c>
      <c r="O1631" s="140"/>
      <c r="P1631" s="133" t="s">
        <v>149</v>
      </c>
      <c r="Q1631" t="s">
        <v>658</v>
      </c>
    </row>
    <row r="1632" spans="1:814" s="133" customFormat="1" hidden="1" x14ac:dyDescent="0.25">
      <c r="B1632" s="134">
        <v>45644</v>
      </c>
      <c r="C1632" s="133" t="s">
        <v>120</v>
      </c>
      <c r="D1632" s="133" t="s">
        <v>0</v>
      </c>
      <c r="E1632" s="133" t="s">
        <v>14</v>
      </c>
      <c r="F1632" s="135" t="s">
        <v>42</v>
      </c>
      <c r="G1632" s="133" t="s">
        <v>43</v>
      </c>
      <c r="H1632" s="135" t="s">
        <v>44</v>
      </c>
      <c r="I1632" s="135" t="s">
        <v>646</v>
      </c>
      <c r="J1632" s="136">
        <v>-200</v>
      </c>
      <c r="K1632" s="137">
        <v>14.360205831903944</v>
      </c>
      <c r="L1632" s="146">
        <f t="shared" si="85"/>
        <v>-2872.0411663807886</v>
      </c>
      <c r="M1632" s="147" t="s">
        <v>527</v>
      </c>
      <c r="O1632" s="140"/>
      <c r="P1632" s="133" t="s">
        <v>149</v>
      </c>
      <c r="Q1632" t="s">
        <v>658</v>
      </c>
    </row>
    <row r="1633" spans="2:615" s="133" customFormat="1" hidden="1" x14ac:dyDescent="0.25">
      <c r="B1633" s="134">
        <v>45644</v>
      </c>
      <c r="C1633" s="133" t="s">
        <v>120</v>
      </c>
      <c r="D1633" s="133" t="s">
        <v>4</v>
      </c>
      <c r="E1633" s="133" t="s">
        <v>14</v>
      </c>
      <c r="F1633" s="135">
        <v>3318235</v>
      </c>
      <c r="G1633" s="133" t="s">
        <v>209</v>
      </c>
      <c r="H1633" s="135" t="s">
        <v>107</v>
      </c>
      <c r="I1633" s="135" t="s">
        <v>138</v>
      </c>
      <c r="J1633" s="136">
        <v>-20</v>
      </c>
      <c r="K1633" s="137">
        <v>30.771869639794168</v>
      </c>
      <c r="L1633" s="146">
        <f t="shared" si="85"/>
        <v>-615.4373927958834</v>
      </c>
      <c r="M1633" s="147" t="s">
        <v>527</v>
      </c>
      <c r="O1633" s="140"/>
      <c r="P1633" s="133" t="s">
        <v>149</v>
      </c>
      <c r="Q1633" t="s">
        <v>658</v>
      </c>
    </row>
    <row r="1634" spans="2:615" s="133" customFormat="1" hidden="1" x14ac:dyDescent="0.25">
      <c r="B1634" s="134">
        <v>45644</v>
      </c>
      <c r="C1634" s="133" t="s">
        <v>120</v>
      </c>
      <c r="D1634" s="133" t="s">
        <v>4</v>
      </c>
      <c r="E1634" s="133" t="s">
        <v>14</v>
      </c>
      <c r="F1634" s="135" t="s">
        <v>652</v>
      </c>
      <c r="G1634" s="133" t="s">
        <v>653</v>
      </c>
      <c r="H1634" s="135" t="s">
        <v>652</v>
      </c>
      <c r="I1634" s="135" t="s">
        <v>138</v>
      </c>
      <c r="J1634" s="136">
        <v>-50</v>
      </c>
      <c r="K1634" s="137">
        <v>0.30771869639794169</v>
      </c>
      <c r="L1634" s="146">
        <f t="shared" si="85"/>
        <v>-15.385934819897084</v>
      </c>
      <c r="M1634" s="147" t="s">
        <v>527</v>
      </c>
      <c r="O1634" s="140"/>
      <c r="P1634" s="133" t="s">
        <v>149</v>
      </c>
      <c r="Q1634" t="s">
        <v>658</v>
      </c>
    </row>
    <row r="1636" spans="2:615" x14ac:dyDescent="0.25">
      <c r="J1636" s="8">
        <f>SUBTOTAL(9,J11:J1635)</f>
        <v>-23</v>
      </c>
      <c r="L1636" s="17">
        <f>SUBTOTAL(9,L741:L1635)</f>
        <v>27542500</v>
      </c>
      <c r="WK1636" t="s">
        <v>506</v>
      </c>
    </row>
    <row r="1638" spans="2:615" x14ac:dyDescent="0.25">
      <c r="WL1638" t="s">
        <v>506</v>
      </c>
    </row>
    <row r="1640" spans="2:615" x14ac:dyDescent="0.25">
      <c r="WM1640" t="s">
        <v>506</v>
      </c>
    </row>
    <row r="1642" spans="2:615" x14ac:dyDescent="0.25">
      <c r="WN1642" t="s">
        <v>506</v>
      </c>
    </row>
    <row r="1644" spans="2:615" x14ac:dyDescent="0.25">
      <c r="WO1644" t="s">
        <v>506</v>
      </c>
    </row>
    <row r="1646" spans="2:615" x14ac:dyDescent="0.25">
      <c r="WP1646" t="s">
        <v>506</v>
      </c>
    </row>
    <row r="1648" spans="2:615" x14ac:dyDescent="0.25">
      <c r="WQ1648" t="s">
        <v>506</v>
      </c>
    </row>
    <row r="1650" spans="616:623" x14ac:dyDescent="0.25">
      <c r="WR1650" t="s">
        <v>506</v>
      </c>
    </row>
    <row r="1652" spans="616:623" x14ac:dyDescent="0.25">
      <c r="WS1652" t="s">
        <v>506</v>
      </c>
    </row>
    <row r="1654" spans="616:623" x14ac:dyDescent="0.25">
      <c r="WT1654" t="s">
        <v>506</v>
      </c>
    </row>
    <row r="1656" spans="616:623" x14ac:dyDescent="0.25">
      <c r="WU1656" t="s">
        <v>506</v>
      </c>
    </row>
    <row r="1658" spans="616:623" x14ac:dyDescent="0.25">
      <c r="WV1658" t="s">
        <v>506</v>
      </c>
    </row>
    <row r="1660" spans="616:623" x14ac:dyDescent="0.25">
      <c r="WW1660" t="s">
        <v>506</v>
      </c>
    </row>
    <row r="1662" spans="616:623" x14ac:dyDescent="0.25">
      <c r="WX1662" t="s">
        <v>506</v>
      </c>
    </row>
    <row r="1664" spans="616:623" x14ac:dyDescent="0.25">
      <c r="WY1664" t="s">
        <v>506</v>
      </c>
    </row>
    <row r="1666" spans="624:631" x14ac:dyDescent="0.25">
      <c r="WZ1666" t="s">
        <v>506</v>
      </c>
    </row>
    <row r="1668" spans="624:631" x14ac:dyDescent="0.25">
      <c r="XA1668" t="s">
        <v>506</v>
      </c>
    </row>
    <row r="1670" spans="624:631" x14ac:dyDescent="0.25">
      <c r="XB1670" t="s">
        <v>506</v>
      </c>
    </row>
    <row r="1672" spans="624:631" x14ac:dyDescent="0.25">
      <c r="XC1672" t="s">
        <v>506</v>
      </c>
    </row>
    <row r="1674" spans="624:631" x14ac:dyDescent="0.25">
      <c r="XD1674" t="s">
        <v>506</v>
      </c>
    </row>
    <row r="1676" spans="624:631" x14ac:dyDescent="0.25">
      <c r="XE1676" t="s">
        <v>506</v>
      </c>
    </row>
    <row r="1678" spans="624:631" x14ac:dyDescent="0.25">
      <c r="XF1678" t="s">
        <v>506</v>
      </c>
    </row>
    <row r="1680" spans="624:631" x14ac:dyDescent="0.25">
      <c r="XG1680" t="s">
        <v>506</v>
      </c>
    </row>
    <row r="1682" spans="632:639" x14ac:dyDescent="0.25">
      <c r="XH1682" t="s">
        <v>506</v>
      </c>
    </row>
    <row r="1684" spans="632:639" x14ac:dyDescent="0.25">
      <c r="XI1684" t="s">
        <v>506</v>
      </c>
    </row>
    <row r="1686" spans="632:639" x14ac:dyDescent="0.25">
      <c r="XJ1686" t="s">
        <v>506</v>
      </c>
    </row>
    <row r="1688" spans="632:639" x14ac:dyDescent="0.25">
      <c r="XK1688" t="s">
        <v>506</v>
      </c>
    </row>
    <row r="1690" spans="632:639" x14ac:dyDescent="0.25">
      <c r="XL1690" t="s">
        <v>506</v>
      </c>
    </row>
    <row r="1692" spans="632:639" x14ac:dyDescent="0.25">
      <c r="XM1692" t="s">
        <v>506</v>
      </c>
    </row>
    <row r="1694" spans="632:639" x14ac:dyDescent="0.25">
      <c r="XN1694" t="s">
        <v>506</v>
      </c>
    </row>
    <row r="1696" spans="632:639" x14ac:dyDescent="0.25">
      <c r="XO1696" t="s">
        <v>506</v>
      </c>
    </row>
    <row r="1698" spans="640:647" x14ac:dyDescent="0.25">
      <c r="XP1698" t="s">
        <v>506</v>
      </c>
    </row>
    <row r="1700" spans="640:647" x14ac:dyDescent="0.25">
      <c r="XQ1700" t="s">
        <v>506</v>
      </c>
    </row>
    <row r="1702" spans="640:647" x14ac:dyDescent="0.25">
      <c r="XR1702" t="s">
        <v>506</v>
      </c>
    </row>
    <row r="1704" spans="640:647" x14ac:dyDescent="0.25">
      <c r="XS1704" t="s">
        <v>506</v>
      </c>
    </row>
    <row r="1706" spans="640:647" x14ac:dyDescent="0.25">
      <c r="XT1706" t="s">
        <v>506</v>
      </c>
    </row>
    <row r="1708" spans="640:647" x14ac:dyDescent="0.25">
      <c r="XU1708" t="s">
        <v>506</v>
      </c>
    </row>
    <row r="1710" spans="640:647" x14ac:dyDescent="0.25">
      <c r="XV1710" t="s">
        <v>506</v>
      </c>
    </row>
    <row r="1712" spans="640:647" x14ac:dyDescent="0.25">
      <c r="XW1712" t="s">
        <v>506</v>
      </c>
    </row>
    <row r="1714" spans="648:655" x14ac:dyDescent="0.25">
      <c r="XX1714" t="s">
        <v>506</v>
      </c>
    </row>
    <row r="1716" spans="648:655" x14ac:dyDescent="0.25">
      <c r="XY1716" t="s">
        <v>506</v>
      </c>
    </row>
    <row r="1718" spans="648:655" x14ac:dyDescent="0.25">
      <c r="XZ1718" t="s">
        <v>506</v>
      </c>
    </row>
    <row r="1720" spans="648:655" x14ac:dyDescent="0.25">
      <c r="YA1720" t="s">
        <v>506</v>
      </c>
    </row>
    <row r="1722" spans="648:655" x14ac:dyDescent="0.25">
      <c r="YB1722" t="s">
        <v>506</v>
      </c>
    </row>
    <row r="1724" spans="648:655" x14ac:dyDescent="0.25">
      <c r="YC1724" t="s">
        <v>506</v>
      </c>
    </row>
    <row r="1726" spans="648:655" x14ac:dyDescent="0.25">
      <c r="YD1726" t="s">
        <v>506</v>
      </c>
    </row>
    <row r="1728" spans="648:655" x14ac:dyDescent="0.25">
      <c r="YE1728" t="s">
        <v>506</v>
      </c>
    </row>
    <row r="1730" spans="656:663" x14ac:dyDescent="0.25">
      <c r="YF1730" t="s">
        <v>506</v>
      </c>
    </row>
    <row r="1732" spans="656:663" x14ac:dyDescent="0.25">
      <c r="YG1732" t="s">
        <v>506</v>
      </c>
    </row>
    <row r="1734" spans="656:663" x14ac:dyDescent="0.25">
      <c r="YH1734" t="s">
        <v>506</v>
      </c>
    </row>
    <row r="1736" spans="656:663" x14ac:dyDescent="0.25">
      <c r="YI1736" t="s">
        <v>506</v>
      </c>
    </row>
    <row r="1738" spans="656:663" x14ac:dyDescent="0.25">
      <c r="YJ1738" t="s">
        <v>506</v>
      </c>
    </row>
    <row r="1740" spans="656:663" x14ac:dyDescent="0.25">
      <c r="YK1740" t="s">
        <v>506</v>
      </c>
    </row>
    <row r="1742" spans="656:663" x14ac:dyDescent="0.25">
      <c r="YL1742" t="s">
        <v>506</v>
      </c>
    </row>
    <row r="1744" spans="656:663" x14ac:dyDescent="0.25">
      <c r="YM1744" t="s">
        <v>506</v>
      </c>
    </row>
    <row r="1746" spans="664:671" x14ac:dyDescent="0.25">
      <c r="YN1746" t="s">
        <v>506</v>
      </c>
    </row>
    <row r="1748" spans="664:671" x14ac:dyDescent="0.25">
      <c r="YO1748" t="s">
        <v>506</v>
      </c>
    </row>
    <row r="1750" spans="664:671" x14ac:dyDescent="0.25">
      <c r="YP1750" t="s">
        <v>506</v>
      </c>
    </row>
    <row r="1752" spans="664:671" x14ac:dyDescent="0.25">
      <c r="YQ1752" t="s">
        <v>506</v>
      </c>
    </row>
    <row r="1754" spans="664:671" x14ac:dyDescent="0.25">
      <c r="YR1754" t="s">
        <v>506</v>
      </c>
    </row>
    <row r="1756" spans="664:671" x14ac:dyDescent="0.25">
      <c r="YS1756" t="s">
        <v>506</v>
      </c>
    </row>
    <row r="1758" spans="664:671" x14ac:dyDescent="0.25">
      <c r="YT1758" t="s">
        <v>506</v>
      </c>
    </row>
    <row r="1760" spans="664:671" x14ac:dyDescent="0.25">
      <c r="YU1760" t="s">
        <v>506</v>
      </c>
    </row>
    <row r="1762" spans="672:679" x14ac:dyDescent="0.25">
      <c r="YV1762" t="s">
        <v>506</v>
      </c>
    </row>
    <row r="1764" spans="672:679" x14ac:dyDescent="0.25">
      <c r="YW1764" t="s">
        <v>506</v>
      </c>
    </row>
    <row r="1766" spans="672:679" x14ac:dyDescent="0.25">
      <c r="YX1766" t="s">
        <v>506</v>
      </c>
    </row>
    <row r="1768" spans="672:679" x14ac:dyDescent="0.25">
      <c r="YY1768" t="s">
        <v>506</v>
      </c>
    </row>
    <row r="1770" spans="672:679" x14ac:dyDescent="0.25">
      <c r="YZ1770" t="s">
        <v>506</v>
      </c>
    </row>
    <row r="1772" spans="672:679" x14ac:dyDescent="0.25">
      <c r="ZA1772" t="s">
        <v>506</v>
      </c>
    </row>
    <row r="1774" spans="672:679" x14ac:dyDescent="0.25">
      <c r="ZB1774" t="s">
        <v>506</v>
      </c>
    </row>
    <row r="1776" spans="672:679" x14ac:dyDescent="0.25">
      <c r="ZC1776" t="s">
        <v>506</v>
      </c>
    </row>
    <row r="1778" spans="680:687" x14ac:dyDescent="0.25">
      <c r="ZD1778" t="s">
        <v>506</v>
      </c>
    </row>
    <row r="1780" spans="680:687" x14ac:dyDescent="0.25">
      <c r="ZE1780" t="s">
        <v>506</v>
      </c>
    </row>
    <row r="1782" spans="680:687" x14ac:dyDescent="0.25">
      <c r="ZF1782" t="s">
        <v>506</v>
      </c>
    </row>
    <row r="1784" spans="680:687" x14ac:dyDescent="0.25">
      <c r="ZG1784" t="s">
        <v>506</v>
      </c>
    </row>
    <row r="1786" spans="680:687" x14ac:dyDescent="0.25">
      <c r="ZH1786" t="s">
        <v>506</v>
      </c>
    </row>
    <row r="1788" spans="680:687" x14ac:dyDescent="0.25">
      <c r="ZI1788" t="s">
        <v>506</v>
      </c>
    </row>
    <row r="1790" spans="680:687" x14ac:dyDescent="0.25">
      <c r="ZJ1790" t="s">
        <v>506</v>
      </c>
    </row>
    <row r="1792" spans="680:687" x14ac:dyDescent="0.25">
      <c r="ZK1792" t="s">
        <v>506</v>
      </c>
    </row>
    <row r="1794" spans="688:695" x14ac:dyDescent="0.25">
      <c r="ZL1794" t="s">
        <v>506</v>
      </c>
    </row>
    <row r="1796" spans="688:695" x14ac:dyDescent="0.25">
      <c r="ZM1796" t="s">
        <v>506</v>
      </c>
    </row>
    <row r="1798" spans="688:695" x14ac:dyDescent="0.25">
      <c r="ZN1798" t="s">
        <v>506</v>
      </c>
    </row>
    <row r="1800" spans="688:695" x14ac:dyDescent="0.25">
      <c r="ZO1800" t="s">
        <v>506</v>
      </c>
    </row>
    <row r="1802" spans="688:695" x14ac:dyDescent="0.25">
      <c r="ZP1802" t="s">
        <v>506</v>
      </c>
    </row>
    <row r="1804" spans="688:695" x14ac:dyDescent="0.25">
      <c r="ZQ1804" t="s">
        <v>506</v>
      </c>
    </row>
    <row r="1806" spans="688:695" x14ac:dyDescent="0.25">
      <c r="ZR1806" t="s">
        <v>506</v>
      </c>
    </row>
    <row r="1808" spans="688:695" x14ac:dyDescent="0.25">
      <c r="ZS1808" t="s">
        <v>506</v>
      </c>
    </row>
    <row r="1810" spans="696:703" x14ac:dyDescent="0.25">
      <c r="ZT1810" t="s">
        <v>506</v>
      </c>
    </row>
    <row r="1812" spans="696:703" x14ac:dyDescent="0.25">
      <c r="ZU1812" t="s">
        <v>506</v>
      </c>
    </row>
    <row r="1814" spans="696:703" x14ac:dyDescent="0.25">
      <c r="ZV1814" t="s">
        <v>506</v>
      </c>
    </row>
    <row r="1816" spans="696:703" x14ac:dyDescent="0.25">
      <c r="ZW1816" t="s">
        <v>506</v>
      </c>
    </row>
    <row r="1818" spans="696:703" x14ac:dyDescent="0.25">
      <c r="ZX1818" t="s">
        <v>506</v>
      </c>
    </row>
    <row r="1820" spans="696:703" x14ac:dyDescent="0.25">
      <c r="ZY1820" t="s">
        <v>506</v>
      </c>
    </row>
    <row r="1822" spans="696:703" x14ac:dyDescent="0.25">
      <c r="ZZ1822" t="s">
        <v>506</v>
      </c>
    </row>
    <row r="1824" spans="696:703" x14ac:dyDescent="0.25">
      <c r="AAA1824" t="s">
        <v>506</v>
      </c>
    </row>
    <row r="1826" spans="704:711" x14ac:dyDescent="0.25">
      <c r="AAB1826" t="s">
        <v>506</v>
      </c>
    </row>
    <row r="1828" spans="704:711" x14ac:dyDescent="0.25">
      <c r="AAC1828" t="s">
        <v>506</v>
      </c>
    </row>
    <row r="1830" spans="704:711" x14ac:dyDescent="0.25">
      <c r="AAD1830" t="s">
        <v>506</v>
      </c>
    </row>
    <row r="1832" spans="704:711" x14ac:dyDescent="0.25">
      <c r="AAE1832" t="s">
        <v>506</v>
      </c>
    </row>
    <row r="1834" spans="704:711" x14ac:dyDescent="0.25">
      <c r="AAF1834" t="s">
        <v>506</v>
      </c>
    </row>
    <row r="1836" spans="704:711" x14ac:dyDescent="0.25">
      <c r="AAG1836" t="s">
        <v>506</v>
      </c>
    </row>
    <row r="1838" spans="704:711" x14ac:dyDescent="0.25">
      <c r="AAH1838" t="s">
        <v>506</v>
      </c>
    </row>
    <row r="1840" spans="704:711" x14ac:dyDescent="0.25">
      <c r="AAI1840" t="s">
        <v>506</v>
      </c>
    </row>
    <row r="1842" spans="712:719" x14ac:dyDescent="0.25">
      <c r="AAJ1842" t="s">
        <v>506</v>
      </c>
    </row>
    <row r="1844" spans="712:719" x14ac:dyDescent="0.25">
      <c r="AAK1844" t="s">
        <v>506</v>
      </c>
    </row>
    <row r="1846" spans="712:719" x14ac:dyDescent="0.25">
      <c r="AAL1846" t="s">
        <v>506</v>
      </c>
    </row>
    <row r="1848" spans="712:719" x14ac:dyDescent="0.25">
      <c r="AAM1848" t="s">
        <v>506</v>
      </c>
    </row>
    <row r="1850" spans="712:719" x14ac:dyDescent="0.25">
      <c r="AAN1850" t="s">
        <v>506</v>
      </c>
    </row>
    <row r="1852" spans="712:719" x14ac:dyDescent="0.25">
      <c r="AAO1852" t="s">
        <v>506</v>
      </c>
    </row>
    <row r="1854" spans="712:719" x14ac:dyDescent="0.25">
      <c r="AAP1854" t="s">
        <v>506</v>
      </c>
    </row>
    <row r="1856" spans="712:719" x14ac:dyDescent="0.25">
      <c r="AAQ1856" t="s">
        <v>506</v>
      </c>
    </row>
    <row r="1858" spans="720:727" x14ac:dyDescent="0.25">
      <c r="AAR1858" t="s">
        <v>506</v>
      </c>
    </row>
    <row r="1860" spans="720:727" x14ac:dyDescent="0.25">
      <c r="AAS1860" t="s">
        <v>506</v>
      </c>
    </row>
    <row r="1862" spans="720:727" x14ac:dyDescent="0.25">
      <c r="AAT1862" t="s">
        <v>506</v>
      </c>
    </row>
    <row r="1864" spans="720:727" x14ac:dyDescent="0.25">
      <c r="AAU1864" t="s">
        <v>506</v>
      </c>
    </row>
    <row r="1866" spans="720:727" x14ac:dyDescent="0.25">
      <c r="AAV1866" t="s">
        <v>506</v>
      </c>
    </row>
    <row r="1868" spans="720:727" x14ac:dyDescent="0.25">
      <c r="AAW1868" t="s">
        <v>506</v>
      </c>
    </row>
    <row r="1870" spans="720:727" x14ac:dyDescent="0.25">
      <c r="AAX1870" t="s">
        <v>506</v>
      </c>
    </row>
    <row r="1872" spans="720:727" x14ac:dyDescent="0.25">
      <c r="AAY1872" t="s">
        <v>506</v>
      </c>
    </row>
    <row r="1874" spans="728:735" x14ac:dyDescent="0.25">
      <c r="AAZ1874" t="s">
        <v>506</v>
      </c>
    </row>
    <row r="1876" spans="728:735" x14ac:dyDescent="0.25">
      <c r="ABA1876" t="s">
        <v>506</v>
      </c>
    </row>
    <row r="1878" spans="728:735" x14ac:dyDescent="0.25">
      <c r="ABB1878" t="s">
        <v>506</v>
      </c>
    </row>
    <row r="1880" spans="728:735" x14ac:dyDescent="0.25">
      <c r="ABC1880" t="s">
        <v>506</v>
      </c>
    </row>
    <row r="1882" spans="728:735" x14ac:dyDescent="0.25">
      <c r="ABD1882" t="s">
        <v>506</v>
      </c>
    </row>
    <row r="1884" spans="728:735" x14ac:dyDescent="0.25">
      <c r="ABE1884" t="s">
        <v>506</v>
      </c>
    </row>
    <row r="1886" spans="728:735" x14ac:dyDescent="0.25">
      <c r="ABF1886" t="s">
        <v>506</v>
      </c>
    </row>
    <row r="1888" spans="728:735" x14ac:dyDescent="0.25">
      <c r="ABG1888" t="s">
        <v>506</v>
      </c>
    </row>
    <row r="1890" spans="736:743" x14ac:dyDescent="0.25">
      <c r="ABH1890" t="s">
        <v>506</v>
      </c>
    </row>
    <row r="1892" spans="736:743" x14ac:dyDescent="0.25">
      <c r="ABI1892" t="s">
        <v>506</v>
      </c>
    </row>
    <row r="1894" spans="736:743" x14ac:dyDescent="0.25">
      <c r="ABJ1894" t="s">
        <v>506</v>
      </c>
    </row>
    <row r="1896" spans="736:743" x14ac:dyDescent="0.25">
      <c r="ABK1896" t="s">
        <v>506</v>
      </c>
    </row>
    <row r="1898" spans="736:743" x14ac:dyDescent="0.25">
      <c r="ABL1898" t="s">
        <v>506</v>
      </c>
    </row>
    <row r="1900" spans="736:743" x14ac:dyDescent="0.25">
      <c r="ABM1900" t="s">
        <v>506</v>
      </c>
    </row>
    <row r="1902" spans="736:743" x14ac:dyDescent="0.25">
      <c r="ABN1902" t="s">
        <v>506</v>
      </c>
    </row>
    <row r="1904" spans="736:743" x14ac:dyDescent="0.25">
      <c r="ABO1904" t="s">
        <v>506</v>
      </c>
    </row>
    <row r="1906" spans="744:751" x14ac:dyDescent="0.25">
      <c r="ABP1906" t="s">
        <v>506</v>
      </c>
    </row>
    <row r="1908" spans="744:751" x14ac:dyDescent="0.25">
      <c r="ABQ1908" t="s">
        <v>506</v>
      </c>
    </row>
    <row r="1910" spans="744:751" x14ac:dyDescent="0.25">
      <c r="ABR1910" t="s">
        <v>506</v>
      </c>
    </row>
    <row r="1912" spans="744:751" x14ac:dyDescent="0.25">
      <c r="ABS1912" t="s">
        <v>506</v>
      </c>
    </row>
    <row r="1914" spans="744:751" x14ac:dyDescent="0.25">
      <c r="ABT1914" t="s">
        <v>506</v>
      </c>
    </row>
    <row r="1916" spans="744:751" x14ac:dyDescent="0.25">
      <c r="ABU1916" t="s">
        <v>506</v>
      </c>
    </row>
    <row r="1918" spans="744:751" x14ac:dyDescent="0.25">
      <c r="ABV1918" t="s">
        <v>506</v>
      </c>
    </row>
    <row r="1920" spans="744:751" x14ac:dyDescent="0.25">
      <c r="ABW1920" t="s">
        <v>506</v>
      </c>
    </row>
    <row r="1922" spans="752:759" x14ac:dyDescent="0.25">
      <c r="ABX1922" t="s">
        <v>506</v>
      </c>
    </row>
    <row r="1924" spans="752:759" x14ac:dyDescent="0.25">
      <c r="ABY1924" t="s">
        <v>506</v>
      </c>
    </row>
    <row r="1926" spans="752:759" x14ac:dyDescent="0.25">
      <c r="ABZ1926" t="s">
        <v>506</v>
      </c>
    </row>
    <row r="1928" spans="752:759" x14ac:dyDescent="0.25">
      <c r="ACA1928" t="s">
        <v>506</v>
      </c>
    </row>
    <row r="1930" spans="752:759" x14ac:dyDescent="0.25">
      <c r="ACB1930" t="s">
        <v>506</v>
      </c>
    </row>
    <row r="1932" spans="752:759" x14ac:dyDescent="0.25">
      <c r="ACC1932" t="s">
        <v>506</v>
      </c>
    </row>
    <row r="1934" spans="752:759" x14ac:dyDescent="0.25">
      <c r="ACD1934" t="s">
        <v>506</v>
      </c>
    </row>
    <row r="1936" spans="752:759" x14ac:dyDescent="0.25">
      <c r="ACE1936" t="s">
        <v>506</v>
      </c>
    </row>
    <row r="1938" spans="760:767" x14ac:dyDescent="0.25">
      <c r="ACF1938" t="s">
        <v>506</v>
      </c>
    </row>
    <row r="1940" spans="760:767" x14ac:dyDescent="0.25">
      <c r="ACG1940" t="s">
        <v>506</v>
      </c>
    </row>
    <row r="1942" spans="760:767" x14ac:dyDescent="0.25">
      <c r="ACH1942" t="s">
        <v>506</v>
      </c>
    </row>
    <row r="1944" spans="760:767" x14ac:dyDescent="0.25">
      <c r="ACI1944" t="s">
        <v>506</v>
      </c>
    </row>
    <row r="1946" spans="760:767" x14ac:dyDescent="0.25">
      <c r="ACJ1946" t="s">
        <v>506</v>
      </c>
    </row>
    <row r="1948" spans="760:767" x14ac:dyDescent="0.25">
      <c r="ACK1948" t="s">
        <v>506</v>
      </c>
    </row>
    <row r="1950" spans="760:767" x14ac:dyDescent="0.25">
      <c r="ACL1950" t="s">
        <v>506</v>
      </c>
    </row>
    <row r="1952" spans="760:767" x14ac:dyDescent="0.25">
      <c r="ACM1952" t="s">
        <v>506</v>
      </c>
    </row>
    <row r="1954" spans="768:775" x14ac:dyDescent="0.25">
      <c r="ACN1954" t="s">
        <v>506</v>
      </c>
    </row>
    <row r="1956" spans="768:775" x14ac:dyDescent="0.25">
      <c r="ACO1956" t="s">
        <v>506</v>
      </c>
    </row>
    <row r="1958" spans="768:775" x14ac:dyDescent="0.25">
      <c r="ACP1958" t="s">
        <v>506</v>
      </c>
    </row>
    <row r="1960" spans="768:775" x14ac:dyDescent="0.25">
      <c r="ACQ1960" t="s">
        <v>506</v>
      </c>
    </row>
    <row r="1962" spans="768:775" x14ac:dyDescent="0.25">
      <c r="ACR1962" t="s">
        <v>506</v>
      </c>
    </row>
    <row r="1964" spans="768:775" x14ac:dyDescent="0.25">
      <c r="ACS1964" t="s">
        <v>506</v>
      </c>
    </row>
    <row r="1966" spans="768:775" x14ac:dyDescent="0.25">
      <c r="ACT1966" t="s">
        <v>506</v>
      </c>
    </row>
    <row r="1968" spans="768:775" x14ac:dyDescent="0.25">
      <c r="ACU1968" t="s">
        <v>506</v>
      </c>
    </row>
    <row r="1970" spans="776:783" x14ac:dyDescent="0.25">
      <c r="ACV1970" t="s">
        <v>506</v>
      </c>
    </row>
    <row r="1972" spans="776:783" x14ac:dyDescent="0.25">
      <c r="ACW1972" t="s">
        <v>506</v>
      </c>
    </row>
    <row r="1974" spans="776:783" x14ac:dyDescent="0.25">
      <c r="ACX1974" t="s">
        <v>506</v>
      </c>
    </row>
    <row r="1976" spans="776:783" x14ac:dyDescent="0.25">
      <c r="ACY1976" t="s">
        <v>506</v>
      </c>
    </row>
    <row r="1978" spans="776:783" x14ac:dyDescent="0.25">
      <c r="ACZ1978" t="s">
        <v>506</v>
      </c>
    </row>
    <row r="1980" spans="776:783" x14ac:dyDescent="0.25">
      <c r="ADA1980" t="s">
        <v>506</v>
      </c>
    </row>
    <row r="1982" spans="776:783" x14ac:dyDescent="0.25">
      <c r="ADB1982" t="s">
        <v>506</v>
      </c>
    </row>
    <row r="1984" spans="776:783" x14ac:dyDescent="0.25">
      <c r="ADC1984" t="s">
        <v>506</v>
      </c>
    </row>
    <row r="1986" spans="784:791" x14ac:dyDescent="0.25">
      <c r="ADD1986" t="s">
        <v>506</v>
      </c>
    </row>
    <row r="1988" spans="784:791" x14ac:dyDescent="0.25">
      <c r="ADE1988" t="s">
        <v>506</v>
      </c>
    </row>
    <row r="1990" spans="784:791" x14ac:dyDescent="0.25">
      <c r="ADF1990" t="s">
        <v>506</v>
      </c>
    </row>
    <row r="1992" spans="784:791" x14ac:dyDescent="0.25">
      <c r="ADG1992" t="s">
        <v>506</v>
      </c>
    </row>
    <row r="1994" spans="784:791" x14ac:dyDescent="0.25">
      <c r="ADH1994" t="s">
        <v>506</v>
      </c>
    </row>
    <row r="1996" spans="784:791" x14ac:dyDescent="0.25">
      <c r="ADI1996" t="s">
        <v>506</v>
      </c>
    </row>
    <row r="1998" spans="784:791" x14ac:dyDescent="0.25">
      <c r="ADJ1998" t="s">
        <v>506</v>
      </c>
    </row>
    <row r="2000" spans="784:791" x14ac:dyDescent="0.25">
      <c r="ADK2000" t="s">
        <v>506</v>
      </c>
    </row>
    <row r="2002" spans="792:799" x14ac:dyDescent="0.25">
      <c r="ADL2002" t="s">
        <v>506</v>
      </c>
    </row>
    <row r="2004" spans="792:799" x14ac:dyDescent="0.25">
      <c r="ADM2004" t="s">
        <v>506</v>
      </c>
    </row>
    <row r="2006" spans="792:799" x14ac:dyDescent="0.25">
      <c r="ADN2006" t="s">
        <v>506</v>
      </c>
    </row>
    <row r="2008" spans="792:799" x14ac:dyDescent="0.25">
      <c r="ADO2008" t="s">
        <v>506</v>
      </c>
    </row>
    <row r="2010" spans="792:799" x14ac:dyDescent="0.25">
      <c r="ADP2010" t="s">
        <v>506</v>
      </c>
    </row>
    <row r="2012" spans="792:799" x14ac:dyDescent="0.25">
      <c r="ADQ2012" t="s">
        <v>506</v>
      </c>
    </row>
    <row r="2014" spans="792:799" x14ac:dyDescent="0.25">
      <c r="ADR2014" t="s">
        <v>506</v>
      </c>
    </row>
    <row r="2016" spans="792:799" x14ac:dyDescent="0.25">
      <c r="ADS2016" t="s">
        <v>506</v>
      </c>
    </row>
    <row r="2018" spans="800:807" x14ac:dyDescent="0.25">
      <c r="ADT2018" t="s">
        <v>506</v>
      </c>
    </row>
    <row r="2020" spans="800:807" x14ac:dyDescent="0.25">
      <c r="ADU2020" t="s">
        <v>506</v>
      </c>
    </row>
    <row r="2022" spans="800:807" x14ac:dyDescent="0.25">
      <c r="ADV2022" t="s">
        <v>506</v>
      </c>
    </row>
    <row r="2024" spans="800:807" x14ac:dyDescent="0.25">
      <c r="ADW2024" t="s">
        <v>506</v>
      </c>
    </row>
    <row r="2026" spans="800:807" x14ac:dyDescent="0.25">
      <c r="ADX2026" t="s">
        <v>506</v>
      </c>
    </row>
    <row r="2028" spans="800:807" x14ac:dyDescent="0.25">
      <c r="ADY2028" t="s">
        <v>506</v>
      </c>
    </row>
    <row r="2030" spans="800:807" x14ac:dyDescent="0.25">
      <c r="ADZ2030" t="s">
        <v>506</v>
      </c>
    </row>
    <row r="2032" spans="800:807" x14ac:dyDescent="0.25">
      <c r="AEA2032" t="s">
        <v>506</v>
      </c>
    </row>
    <row r="2034" spans="808:814" x14ac:dyDescent="0.25">
      <c r="AEB2034" t="s">
        <v>506</v>
      </c>
    </row>
    <row r="2036" spans="808:814" x14ac:dyDescent="0.25">
      <c r="AEC2036" t="s">
        <v>506</v>
      </c>
    </row>
    <row r="2038" spans="808:814" x14ac:dyDescent="0.25">
      <c r="AED2038" t="s">
        <v>506</v>
      </c>
    </row>
    <row r="2040" spans="808:814" x14ac:dyDescent="0.25">
      <c r="AEE2040" t="s">
        <v>506</v>
      </c>
    </row>
    <row r="2042" spans="808:814" x14ac:dyDescent="0.25">
      <c r="AEF2042" t="s">
        <v>506</v>
      </c>
    </row>
    <row r="2044" spans="808:814" x14ac:dyDescent="0.25">
      <c r="AEG2044" t="s">
        <v>506</v>
      </c>
    </row>
    <row r="2046" spans="808:814" x14ac:dyDescent="0.25">
      <c r="AEH2046" t="s">
        <v>506</v>
      </c>
    </row>
    <row r="2048" spans="808:814" x14ac:dyDescent="0.25">
      <c r="AEH2048" t="s">
        <v>506</v>
      </c>
    </row>
    <row r="2050" spans="814:814" x14ac:dyDescent="0.25">
      <c r="AEH2050" t="s">
        <v>506</v>
      </c>
    </row>
    <row r="2052" spans="814:814" x14ac:dyDescent="0.25">
      <c r="AEH2052" t="s">
        <v>506</v>
      </c>
    </row>
    <row r="2054" spans="814:814" x14ac:dyDescent="0.25">
      <c r="AEH2054" t="s">
        <v>506</v>
      </c>
    </row>
    <row r="2056" spans="814:814" x14ac:dyDescent="0.25">
      <c r="AEH2056" t="s">
        <v>506</v>
      </c>
    </row>
  </sheetData>
  <autoFilter ref="A10:AEH1634" xr:uid="{1877F21F-B8C1-408F-91B7-DB4F4C63408F}">
    <filterColumn colId="1">
      <filters>
        <dateGroupItem year="2024" dateTimeGrouping="year"/>
      </filters>
    </filterColumn>
    <filterColumn colId="6">
      <filters>
        <filter val="TORNILLO SOLUTION LOGIC-A ROSCA TOTAL 2.0MM X 12MM"/>
      </filters>
    </filterColumn>
  </autoFilter>
  <sortState xmlns:xlrd2="http://schemas.microsoft.com/office/spreadsheetml/2017/richdata2" ref="B11:Q104">
    <sortCondition ref="B11:B104"/>
    <sortCondition ref="C11:C104"/>
    <sortCondition ref="F11:F104"/>
    <sortCondition ref="O11:O104"/>
  </sortState>
  <phoneticPr fontId="11" type="noConversion"/>
  <pageMargins left="0.7" right="0.7" top="0.75" bottom="0.75" header="0.3" footer="0.3"/>
  <pageSetup orientation="portrait" horizontalDpi="1200" verticalDpi="120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34950E-5850-4ECF-80A5-522F29069341}">
  <sheetPr>
    <tabColor rgb="FF00B050"/>
  </sheetPr>
  <dimension ref="A3:G390"/>
  <sheetViews>
    <sheetView workbookViewId="0">
      <selection activeCell="A8" sqref="A8"/>
    </sheetView>
  </sheetViews>
  <sheetFormatPr baseColWidth="10" defaultRowHeight="15" x14ac:dyDescent="0.25"/>
  <cols>
    <col min="1" max="1" width="81" bestFit="1" customWidth="1"/>
    <col min="2" max="2" width="22.42578125" bestFit="1" customWidth="1"/>
    <col min="3" max="3" width="17.85546875" bestFit="1" customWidth="1"/>
    <col min="4" max="4" width="16.85546875" bestFit="1" customWidth="1"/>
    <col min="5" max="5" width="17.85546875" bestFit="1" customWidth="1"/>
    <col min="6" max="6" width="21.85546875" bestFit="1" customWidth="1"/>
    <col min="7" max="7" width="22.85546875" bestFit="1" customWidth="1"/>
  </cols>
  <sheetData>
    <row r="3" spans="1:7" x14ac:dyDescent="0.25">
      <c r="B3" s="9" t="s">
        <v>680</v>
      </c>
    </row>
    <row r="4" spans="1:7" x14ac:dyDescent="0.25">
      <c r="B4" t="s">
        <v>66</v>
      </c>
      <c r="D4" t="s">
        <v>14</v>
      </c>
      <c r="F4" t="s">
        <v>845</v>
      </c>
      <c r="G4" t="s">
        <v>846</v>
      </c>
    </row>
    <row r="5" spans="1:7" x14ac:dyDescent="0.25">
      <c r="A5" s="9" t="s">
        <v>690</v>
      </c>
      <c r="B5" t="s">
        <v>742</v>
      </c>
      <c r="C5" t="s">
        <v>741</v>
      </c>
      <c r="D5" t="s">
        <v>742</v>
      </c>
      <c r="E5" t="s">
        <v>741</v>
      </c>
    </row>
    <row r="6" spans="1:7" x14ac:dyDescent="0.25">
      <c r="A6" s="38" t="s">
        <v>847</v>
      </c>
      <c r="B6" s="163"/>
      <c r="C6" s="177"/>
      <c r="D6" s="163"/>
      <c r="E6" s="177"/>
      <c r="F6" s="163"/>
      <c r="G6" s="177"/>
    </row>
    <row r="7" spans="1:7" x14ac:dyDescent="0.25">
      <c r="A7" s="39" t="s">
        <v>688</v>
      </c>
      <c r="B7" s="163"/>
      <c r="C7" s="177"/>
      <c r="D7" s="163"/>
      <c r="E7" s="177"/>
      <c r="F7" s="163"/>
      <c r="G7" s="177"/>
    </row>
    <row r="8" spans="1:7" x14ac:dyDescent="0.25">
      <c r="A8" s="53" t="s">
        <v>422</v>
      </c>
      <c r="B8" s="163"/>
      <c r="C8" s="177"/>
      <c r="D8" s="163"/>
      <c r="E8" s="177"/>
      <c r="F8" s="163"/>
      <c r="G8" s="177"/>
    </row>
    <row r="9" spans="1:7" x14ac:dyDescent="0.25">
      <c r="A9" s="164">
        <v>44903</v>
      </c>
      <c r="B9" s="163">
        <v>45</v>
      </c>
      <c r="C9" s="177">
        <v>-7178920</v>
      </c>
      <c r="D9" s="163">
        <v>128</v>
      </c>
      <c r="E9" s="177">
        <v>12680026.243346008</v>
      </c>
      <c r="F9" s="163">
        <v>173</v>
      </c>
      <c r="G9" s="177">
        <v>5501106.2433460094</v>
      </c>
    </row>
    <row r="10" spans="1:7" x14ac:dyDescent="0.25">
      <c r="A10" s="165" t="s">
        <v>0</v>
      </c>
      <c r="B10" s="163">
        <v>122</v>
      </c>
      <c r="C10" s="177">
        <v>7515200</v>
      </c>
      <c r="D10" s="163">
        <v>114</v>
      </c>
      <c r="E10" s="177">
        <v>8359734</v>
      </c>
      <c r="F10" s="163">
        <v>236</v>
      </c>
      <c r="G10" s="177">
        <v>15874934</v>
      </c>
    </row>
    <row r="11" spans="1:7" x14ac:dyDescent="0.25">
      <c r="A11" s="166" t="s">
        <v>16</v>
      </c>
      <c r="B11" s="163"/>
      <c r="C11" s="177"/>
      <c r="D11" s="163">
        <v>30</v>
      </c>
      <c r="E11" s="177">
        <v>2199930</v>
      </c>
      <c r="F11" s="163">
        <v>30</v>
      </c>
      <c r="G11" s="177">
        <v>2199930</v>
      </c>
    </row>
    <row r="12" spans="1:7" x14ac:dyDescent="0.25">
      <c r="A12" s="167" t="s">
        <v>15</v>
      </c>
      <c r="B12" s="163"/>
      <c r="C12" s="177"/>
      <c r="D12" s="163">
        <v>30</v>
      </c>
      <c r="E12" s="177">
        <v>2199930</v>
      </c>
      <c r="F12" s="163">
        <v>30</v>
      </c>
      <c r="G12" s="177">
        <v>2199930</v>
      </c>
    </row>
    <row r="13" spans="1:7" x14ac:dyDescent="0.25">
      <c r="A13" s="166" t="s">
        <v>23</v>
      </c>
      <c r="B13" s="163"/>
      <c r="C13" s="177"/>
      <c r="D13" s="163">
        <v>4</v>
      </c>
      <c r="E13" s="177">
        <v>293324</v>
      </c>
      <c r="F13" s="163">
        <v>4</v>
      </c>
      <c r="G13" s="177">
        <v>293324</v>
      </c>
    </row>
    <row r="14" spans="1:7" x14ac:dyDescent="0.25">
      <c r="A14" s="167" t="s">
        <v>22</v>
      </c>
      <c r="B14" s="163"/>
      <c r="C14" s="177"/>
      <c r="D14" s="163">
        <v>4</v>
      </c>
      <c r="E14" s="177">
        <v>293324</v>
      </c>
      <c r="F14" s="163">
        <v>4</v>
      </c>
      <c r="G14" s="177">
        <v>293324</v>
      </c>
    </row>
    <row r="15" spans="1:7" x14ac:dyDescent="0.25">
      <c r="A15" s="166" t="s">
        <v>27</v>
      </c>
      <c r="B15" s="163">
        <v>28</v>
      </c>
      <c r="C15" s="177">
        <v>1724800</v>
      </c>
      <c r="D15" s="163">
        <v>25</v>
      </c>
      <c r="E15" s="177">
        <v>1833275</v>
      </c>
      <c r="F15" s="163">
        <v>53</v>
      </c>
      <c r="G15" s="177">
        <v>3558075</v>
      </c>
    </row>
    <row r="16" spans="1:7" x14ac:dyDescent="0.25">
      <c r="A16" s="167" t="s">
        <v>26</v>
      </c>
      <c r="B16" s="163"/>
      <c r="C16" s="177"/>
      <c r="D16" s="163">
        <v>25</v>
      </c>
      <c r="E16" s="177">
        <v>1833275</v>
      </c>
      <c r="F16" s="163">
        <v>25</v>
      </c>
      <c r="G16" s="177">
        <v>1833275</v>
      </c>
    </row>
    <row r="17" spans="1:7" x14ac:dyDescent="0.25">
      <c r="A17" s="167" t="s">
        <v>72</v>
      </c>
      <c r="B17" s="163">
        <v>28</v>
      </c>
      <c r="C17" s="177">
        <v>1724800</v>
      </c>
      <c r="D17" s="163"/>
      <c r="E17" s="177"/>
      <c r="F17" s="163">
        <v>28</v>
      </c>
      <c r="G17" s="177">
        <v>1724800</v>
      </c>
    </row>
    <row r="18" spans="1:7" x14ac:dyDescent="0.25">
      <c r="A18" s="166" t="s">
        <v>141</v>
      </c>
      <c r="B18" s="163"/>
      <c r="C18" s="177"/>
      <c r="D18" s="163">
        <v>3</v>
      </c>
      <c r="E18" s="177">
        <v>219993</v>
      </c>
      <c r="F18" s="163">
        <v>3</v>
      </c>
      <c r="G18" s="177">
        <v>219993</v>
      </c>
    </row>
    <row r="19" spans="1:7" x14ac:dyDescent="0.25">
      <c r="A19" s="167" t="s">
        <v>40</v>
      </c>
      <c r="B19" s="163"/>
      <c r="C19" s="177"/>
      <c r="D19" s="163">
        <v>3</v>
      </c>
      <c r="E19" s="177">
        <v>219993</v>
      </c>
      <c r="F19" s="163">
        <v>3</v>
      </c>
      <c r="G19" s="177">
        <v>219993</v>
      </c>
    </row>
    <row r="20" spans="1:7" x14ac:dyDescent="0.25">
      <c r="A20" s="166" t="s">
        <v>80</v>
      </c>
      <c r="B20" s="163">
        <v>3</v>
      </c>
      <c r="C20" s="177">
        <v>184800</v>
      </c>
      <c r="D20" s="163">
        <v>12</v>
      </c>
      <c r="E20" s="177">
        <v>879972</v>
      </c>
      <c r="F20" s="163">
        <v>15</v>
      </c>
      <c r="G20" s="177">
        <v>1064772</v>
      </c>
    </row>
    <row r="21" spans="1:7" x14ac:dyDescent="0.25">
      <c r="A21" s="167" t="s">
        <v>43</v>
      </c>
      <c r="B21" s="163"/>
      <c r="C21" s="177"/>
      <c r="D21" s="163">
        <v>12</v>
      </c>
      <c r="E21" s="177">
        <v>879972</v>
      </c>
      <c r="F21" s="163">
        <v>12</v>
      </c>
      <c r="G21" s="177">
        <v>879972</v>
      </c>
    </row>
    <row r="22" spans="1:7" x14ac:dyDescent="0.25">
      <c r="A22" s="167" t="s">
        <v>79</v>
      </c>
      <c r="B22" s="163">
        <v>3</v>
      </c>
      <c r="C22" s="177">
        <v>184800</v>
      </c>
      <c r="D22" s="163"/>
      <c r="E22" s="177"/>
      <c r="F22" s="163">
        <v>3</v>
      </c>
      <c r="G22" s="177">
        <v>184800</v>
      </c>
    </row>
    <row r="23" spans="1:7" x14ac:dyDescent="0.25">
      <c r="A23" s="166" t="s">
        <v>84</v>
      </c>
      <c r="B23" s="163">
        <v>10</v>
      </c>
      <c r="C23" s="177">
        <v>616000</v>
      </c>
      <c r="D23" s="163"/>
      <c r="E23" s="177"/>
      <c r="F23" s="163">
        <v>10</v>
      </c>
      <c r="G23" s="177">
        <v>616000</v>
      </c>
    </row>
    <row r="24" spans="1:7" x14ac:dyDescent="0.25">
      <c r="A24" s="167" t="s">
        <v>83</v>
      </c>
      <c r="B24" s="163">
        <v>10</v>
      </c>
      <c r="C24" s="177">
        <v>616000</v>
      </c>
      <c r="D24" s="163"/>
      <c r="E24" s="177"/>
      <c r="F24" s="163">
        <v>10</v>
      </c>
      <c r="G24" s="177">
        <v>616000</v>
      </c>
    </row>
    <row r="25" spans="1:7" x14ac:dyDescent="0.25">
      <c r="A25" s="166" t="s">
        <v>50</v>
      </c>
      <c r="B25" s="163">
        <v>28</v>
      </c>
      <c r="C25" s="177">
        <v>1724800</v>
      </c>
      <c r="D25" s="163">
        <v>29</v>
      </c>
      <c r="E25" s="177">
        <v>2126599</v>
      </c>
      <c r="F25" s="163">
        <v>57</v>
      </c>
      <c r="G25" s="177">
        <v>3851399</v>
      </c>
    </row>
    <row r="26" spans="1:7" x14ac:dyDescent="0.25">
      <c r="A26" s="167" t="s">
        <v>49</v>
      </c>
      <c r="B26" s="163"/>
      <c r="C26" s="177"/>
      <c r="D26" s="163">
        <v>29</v>
      </c>
      <c r="E26" s="177">
        <v>2126599</v>
      </c>
      <c r="F26" s="163">
        <v>29</v>
      </c>
      <c r="G26" s="177">
        <v>2126599</v>
      </c>
    </row>
    <row r="27" spans="1:7" x14ac:dyDescent="0.25">
      <c r="A27" s="167" t="s">
        <v>87</v>
      </c>
      <c r="B27" s="163">
        <v>28</v>
      </c>
      <c r="C27" s="177">
        <v>1724800</v>
      </c>
      <c r="D27" s="163"/>
      <c r="E27" s="177"/>
      <c r="F27" s="163">
        <v>28</v>
      </c>
      <c r="G27" s="177">
        <v>1724800</v>
      </c>
    </row>
    <row r="28" spans="1:7" x14ac:dyDescent="0.25">
      <c r="A28" s="166" t="s">
        <v>93</v>
      </c>
      <c r="B28" s="163">
        <v>34</v>
      </c>
      <c r="C28" s="177">
        <v>2094400</v>
      </c>
      <c r="D28" s="163"/>
      <c r="E28" s="177"/>
      <c r="F28" s="163">
        <v>34</v>
      </c>
      <c r="G28" s="177">
        <v>2094400</v>
      </c>
    </row>
    <row r="29" spans="1:7" x14ac:dyDescent="0.25">
      <c r="A29" s="167" t="s">
        <v>92</v>
      </c>
      <c r="B29" s="163">
        <v>34</v>
      </c>
      <c r="C29" s="177">
        <v>2094400</v>
      </c>
      <c r="D29" s="163"/>
      <c r="E29" s="177"/>
      <c r="F29" s="163">
        <v>34</v>
      </c>
      <c r="G29" s="177">
        <v>2094400</v>
      </c>
    </row>
    <row r="30" spans="1:7" x14ac:dyDescent="0.25">
      <c r="A30" s="166" t="s">
        <v>37</v>
      </c>
      <c r="B30" s="163">
        <v>1</v>
      </c>
      <c r="C30" s="177">
        <v>61600</v>
      </c>
      <c r="D30" s="163">
        <v>3</v>
      </c>
      <c r="E30" s="177">
        <v>219993</v>
      </c>
      <c r="F30" s="163">
        <v>4</v>
      </c>
      <c r="G30" s="177">
        <v>281593</v>
      </c>
    </row>
    <row r="31" spans="1:7" x14ac:dyDescent="0.25">
      <c r="A31" s="167" t="s">
        <v>36</v>
      </c>
      <c r="B31" s="163"/>
      <c r="C31" s="177"/>
      <c r="D31" s="163">
        <v>3</v>
      </c>
      <c r="E31" s="177">
        <v>219993</v>
      </c>
      <c r="F31" s="163">
        <v>3</v>
      </c>
      <c r="G31" s="177">
        <v>219993</v>
      </c>
    </row>
    <row r="32" spans="1:7" x14ac:dyDescent="0.25">
      <c r="A32" s="167" t="s">
        <v>76</v>
      </c>
      <c r="B32" s="163">
        <v>1</v>
      </c>
      <c r="C32" s="177">
        <v>61600</v>
      </c>
      <c r="D32" s="163"/>
      <c r="E32" s="177"/>
      <c r="F32" s="163">
        <v>1</v>
      </c>
      <c r="G32" s="177">
        <v>61600</v>
      </c>
    </row>
    <row r="33" spans="1:7" x14ac:dyDescent="0.25">
      <c r="A33" s="166" t="s">
        <v>69</v>
      </c>
      <c r="B33" s="163">
        <v>18</v>
      </c>
      <c r="C33" s="177">
        <v>1108800</v>
      </c>
      <c r="D33" s="163"/>
      <c r="E33" s="177"/>
      <c r="F33" s="163">
        <v>18</v>
      </c>
      <c r="G33" s="177">
        <v>1108800</v>
      </c>
    </row>
    <row r="34" spans="1:7" x14ac:dyDescent="0.25">
      <c r="A34" s="167" t="s">
        <v>68</v>
      </c>
      <c r="B34" s="163">
        <v>18</v>
      </c>
      <c r="C34" s="177">
        <v>1108800</v>
      </c>
      <c r="D34" s="163"/>
      <c r="E34" s="177"/>
      <c r="F34" s="163">
        <v>18</v>
      </c>
      <c r="G34" s="177">
        <v>1108800</v>
      </c>
    </row>
    <row r="35" spans="1:7" x14ac:dyDescent="0.25">
      <c r="A35" s="166" t="s">
        <v>146</v>
      </c>
      <c r="B35" s="163"/>
      <c r="C35" s="177"/>
      <c r="D35" s="163">
        <v>8</v>
      </c>
      <c r="E35" s="177">
        <v>586648</v>
      </c>
      <c r="F35" s="163">
        <v>8</v>
      </c>
      <c r="G35" s="177">
        <v>586648</v>
      </c>
    </row>
    <row r="36" spans="1:7" x14ac:dyDescent="0.25">
      <c r="A36" s="167" t="s">
        <v>532</v>
      </c>
      <c r="B36" s="163"/>
      <c r="C36" s="177"/>
      <c r="D36" s="163">
        <v>8</v>
      </c>
      <c r="E36" s="177">
        <v>586648</v>
      </c>
      <c r="F36" s="163">
        <v>8</v>
      </c>
      <c r="G36" s="177">
        <v>586648</v>
      </c>
    </row>
    <row r="37" spans="1:7" x14ac:dyDescent="0.25">
      <c r="A37" s="165" t="s">
        <v>4</v>
      </c>
      <c r="B37" s="163">
        <v>-77</v>
      </c>
      <c r="C37" s="177">
        <v>-14694120</v>
      </c>
      <c r="D37" s="163">
        <v>14</v>
      </c>
      <c r="E37" s="177">
        <v>4320292.2433460075</v>
      </c>
      <c r="F37" s="163">
        <v>-63</v>
      </c>
      <c r="G37" s="177">
        <v>-10373827.756653992</v>
      </c>
    </row>
    <row r="38" spans="1:7" x14ac:dyDescent="0.25">
      <c r="A38" s="166" t="s">
        <v>109</v>
      </c>
      <c r="B38" s="163"/>
      <c r="C38" s="177"/>
      <c r="D38" s="163">
        <v>2</v>
      </c>
      <c r="E38" s="177">
        <v>4320000</v>
      </c>
      <c r="F38" s="163">
        <v>2</v>
      </c>
      <c r="G38" s="177">
        <v>4320000</v>
      </c>
    </row>
    <row r="39" spans="1:7" x14ac:dyDescent="0.25">
      <c r="A39" s="167" t="s">
        <v>318</v>
      </c>
      <c r="B39" s="163"/>
      <c r="C39" s="177"/>
      <c r="D39" s="163">
        <v>2</v>
      </c>
      <c r="E39" s="177">
        <v>4320000</v>
      </c>
      <c r="F39" s="163">
        <v>2</v>
      </c>
      <c r="G39" s="177">
        <v>4320000</v>
      </c>
    </row>
    <row r="40" spans="1:7" x14ac:dyDescent="0.25">
      <c r="A40" s="166" t="s">
        <v>111</v>
      </c>
      <c r="B40" s="163"/>
      <c r="C40" s="177"/>
      <c r="D40" s="163">
        <v>1</v>
      </c>
      <c r="E40" s="177"/>
      <c r="F40" s="163">
        <v>1</v>
      </c>
      <c r="G40" s="177"/>
    </row>
    <row r="41" spans="1:7" x14ac:dyDescent="0.25">
      <c r="A41" s="167" t="s">
        <v>100</v>
      </c>
      <c r="B41" s="163"/>
      <c r="C41" s="177"/>
      <c r="D41" s="163">
        <v>1</v>
      </c>
      <c r="E41" s="177"/>
      <c r="F41" s="163">
        <v>1</v>
      </c>
      <c r="G41" s="177"/>
    </row>
    <row r="42" spans="1:7" x14ac:dyDescent="0.25">
      <c r="A42" s="166" t="s">
        <v>110</v>
      </c>
      <c r="B42" s="163"/>
      <c r="C42" s="177"/>
      <c r="D42" s="163">
        <v>4</v>
      </c>
      <c r="E42" s="177">
        <v>292.2433460076046</v>
      </c>
      <c r="F42" s="163">
        <v>4</v>
      </c>
      <c r="G42" s="177">
        <v>292.2433460076046</v>
      </c>
    </row>
    <row r="43" spans="1:7" x14ac:dyDescent="0.25">
      <c r="A43" s="167" t="s">
        <v>98</v>
      </c>
      <c r="B43" s="163"/>
      <c r="C43" s="177"/>
      <c r="D43" s="163">
        <v>4</v>
      </c>
      <c r="E43" s="177">
        <v>292.2433460076046</v>
      </c>
      <c r="F43" s="163">
        <v>4</v>
      </c>
      <c r="G43" s="177">
        <v>292.2433460076046</v>
      </c>
    </row>
    <row r="44" spans="1:7" x14ac:dyDescent="0.25">
      <c r="A44" s="166" t="s">
        <v>290</v>
      </c>
      <c r="B44" s="163"/>
      <c r="C44" s="177"/>
      <c r="D44" s="163">
        <v>7</v>
      </c>
      <c r="E44" s="177"/>
      <c r="F44" s="163">
        <v>7</v>
      </c>
      <c r="G44" s="177"/>
    </row>
    <row r="45" spans="1:7" x14ac:dyDescent="0.25">
      <c r="A45" s="167" t="s">
        <v>295</v>
      </c>
      <c r="B45" s="163"/>
      <c r="C45" s="177"/>
      <c r="D45" s="163">
        <v>7</v>
      </c>
      <c r="E45" s="177"/>
      <c r="F45" s="163">
        <v>7</v>
      </c>
      <c r="G45" s="177"/>
    </row>
    <row r="46" spans="1:7" x14ac:dyDescent="0.25">
      <c r="A46" s="166" t="s">
        <v>107</v>
      </c>
      <c r="B46" s="163">
        <v>-48</v>
      </c>
      <c r="C46" s="177">
        <v>-4341120</v>
      </c>
      <c r="D46" s="163"/>
      <c r="E46" s="177"/>
      <c r="F46" s="163">
        <v>-48</v>
      </c>
      <c r="G46" s="177">
        <v>-4341120</v>
      </c>
    </row>
    <row r="47" spans="1:7" x14ac:dyDescent="0.25">
      <c r="A47" s="167" t="s">
        <v>101</v>
      </c>
      <c r="B47" s="163">
        <v>-48</v>
      </c>
      <c r="C47" s="177">
        <v>-4341120</v>
      </c>
      <c r="D47" s="163"/>
      <c r="E47" s="177"/>
      <c r="F47" s="163">
        <v>-48</v>
      </c>
      <c r="G47" s="177">
        <v>-4341120</v>
      </c>
    </row>
    <row r="48" spans="1:7" x14ac:dyDescent="0.25">
      <c r="A48" s="166" t="s">
        <v>106</v>
      </c>
      <c r="B48" s="163">
        <v>-29</v>
      </c>
      <c r="C48" s="177">
        <v>-10353000</v>
      </c>
      <c r="D48" s="163"/>
      <c r="E48" s="177"/>
      <c r="F48" s="163">
        <v>-29</v>
      </c>
      <c r="G48" s="177">
        <v>-10353000</v>
      </c>
    </row>
    <row r="49" spans="1:7" x14ac:dyDescent="0.25">
      <c r="A49" s="167" t="s">
        <v>95</v>
      </c>
      <c r="B49" s="163">
        <v>-29</v>
      </c>
      <c r="C49" s="177">
        <v>-10353000</v>
      </c>
      <c r="D49" s="163"/>
      <c r="E49" s="177"/>
      <c r="F49" s="163">
        <v>-29</v>
      </c>
      <c r="G49" s="177">
        <v>-10353000</v>
      </c>
    </row>
    <row r="50" spans="1:7" x14ac:dyDescent="0.25">
      <c r="A50" s="164">
        <v>44909</v>
      </c>
      <c r="B50" s="163"/>
      <c r="C50" s="177"/>
      <c r="D50" s="163">
        <v>17</v>
      </c>
      <c r="E50" s="177">
        <v>1246627</v>
      </c>
      <c r="F50" s="163">
        <v>17</v>
      </c>
      <c r="G50" s="177">
        <v>1246627</v>
      </c>
    </row>
    <row r="51" spans="1:7" x14ac:dyDescent="0.25">
      <c r="A51" s="165" t="s">
        <v>0</v>
      </c>
      <c r="B51" s="163"/>
      <c r="C51" s="177"/>
      <c r="D51" s="163">
        <v>17</v>
      </c>
      <c r="E51" s="177">
        <v>1246627</v>
      </c>
      <c r="F51" s="163">
        <v>17</v>
      </c>
      <c r="G51" s="177">
        <v>1246627</v>
      </c>
    </row>
    <row r="52" spans="1:7" x14ac:dyDescent="0.25">
      <c r="A52" s="166" t="s">
        <v>141</v>
      </c>
      <c r="B52" s="163"/>
      <c r="C52" s="177"/>
      <c r="D52" s="163">
        <v>12</v>
      </c>
      <c r="E52" s="177">
        <v>879972</v>
      </c>
      <c r="F52" s="163">
        <v>12</v>
      </c>
      <c r="G52" s="177">
        <v>879972</v>
      </c>
    </row>
    <row r="53" spans="1:7" x14ac:dyDescent="0.25">
      <c r="A53" s="167" t="s">
        <v>40</v>
      </c>
      <c r="B53" s="163"/>
      <c r="C53" s="177"/>
      <c r="D53" s="163">
        <v>12</v>
      </c>
      <c r="E53" s="177">
        <v>879972</v>
      </c>
      <c r="F53" s="163">
        <v>12</v>
      </c>
      <c r="G53" s="177">
        <v>879972</v>
      </c>
    </row>
    <row r="54" spans="1:7" x14ac:dyDescent="0.25">
      <c r="A54" s="166" t="s">
        <v>37</v>
      </c>
      <c r="B54" s="163"/>
      <c r="C54" s="177"/>
      <c r="D54" s="163">
        <v>5</v>
      </c>
      <c r="E54" s="177">
        <v>366655</v>
      </c>
      <c r="F54" s="163">
        <v>5</v>
      </c>
      <c r="G54" s="177">
        <v>366655</v>
      </c>
    </row>
    <row r="55" spans="1:7" x14ac:dyDescent="0.25">
      <c r="A55" s="167" t="s">
        <v>36</v>
      </c>
      <c r="B55" s="163"/>
      <c r="C55" s="177"/>
      <c r="D55" s="163">
        <v>5</v>
      </c>
      <c r="E55" s="177">
        <v>366655</v>
      </c>
      <c r="F55" s="163">
        <v>5</v>
      </c>
      <c r="G55" s="177">
        <v>366655</v>
      </c>
    </row>
    <row r="56" spans="1:7" x14ac:dyDescent="0.25">
      <c r="A56" s="164">
        <v>44923</v>
      </c>
      <c r="B56" s="163"/>
      <c r="C56" s="177"/>
      <c r="D56" s="163">
        <v>-46</v>
      </c>
      <c r="E56" s="177">
        <v>-2771557</v>
      </c>
      <c r="F56" s="163">
        <v>-46</v>
      </c>
      <c r="G56" s="177">
        <v>-2771557</v>
      </c>
    </row>
    <row r="57" spans="1:7" x14ac:dyDescent="0.25">
      <c r="A57" s="165" t="s">
        <v>0</v>
      </c>
      <c r="B57" s="163"/>
      <c r="C57" s="177"/>
      <c r="D57" s="163">
        <v>-47</v>
      </c>
      <c r="E57" s="177">
        <v>-3446557</v>
      </c>
      <c r="F57" s="163">
        <v>-47</v>
      </c>
      <c r="G57" s="177">
        <v>-3446557</v>
      </c>
    </row>
    <row r="58" spans="1:7" x14ac:dyDescent="0.25">
      <c r="A58" s="166" t="s">
        <v>27</v>
      </c>
      <c r="B58" s="163"/>
      <c r="C58" s="177"/>
      <c r="D58" s="163">
        <v>-10</v>
      </c>
      <c r="E58" s="177">
        <v>-733310</v>
      </c>
      <c r="F58" s="163">
        <v>-10</v>
      </c>
      <c r="G58" s="177">
        <v>-733310</v>
      </c>
    </row>
    <row r="59" spans="1:7" x14ac:dyDescent="0.25">
      <c r="A59" s="167" t="s">
        <v>26</v>
      </c>
      <c r="B59" s="163"/>
      <c r="C59" s="177"/>
      <c r="D59" s="163">
        <v>-10</v>
      </c>
      <c r="E59" s="177">
        <v>-733310</v>
      </c>
      <c r="F59" s="163">
        <v>-10</v>
      </c>
      <c r="G59" s="177">
        <v>-733310</v>
      </c>
    </row>
    <row r="60" spans="1:7" x14ac:dyDescent="0.25">
      <c r="A60" s="166" t="s">
        <v>141</v>
      </c>
      <c r="B60" s="163"/>
      <c r="C60" s="177"/>
      <c r="D60" s="163">
        <v>-15</v>
      </c>
      <c r="E60" s="177">
        <v>-1099965</v>
      </c>
      <c r="F60" s="163">
        <v>-15</v>
      </c>
      <c r="G60" s="177">
        <v>-1099965</v>
      </c>
    </row>
    <row r="61" spans="1:7" x14ac:dyDescent="0.25">
      <c r="A61" s="167" t="s">
        <v>40</v>
      </c>
      <c r="B61" s="163"/>
      <c r="C61" s="177"/>
      <c r="D61" s="163">
        <v>-15</v>
      </c>
      <c r="E61" s="177">
        <v>-1099965</v>
      </c>
      <c r="F61" s="163">
        <v>-15</v>
      </c>
      <c r="G61" s="177">
        <v>-1099965</v>
      </c>
    </row>
    <row r="62" spans="1:7" x14ac:dyDescent="0.25">
      <c r="A62" s="166" t="s">
        <v>80</v>
      </c>
      <c r="B62" s="163"/>
      <c r="C62" s="177"/>
      <c r="D62" s="163">
        <v>-8</v>
      </c>
      <c r="E62" s="177">
        <v>-586648</v>
      </c>
      <c r="F62" s="163">
        <v>-8</v>
      </c>
      <c r="G62" s="177">
        <v>-586648</v>
      </c>
    </row>
    <row r="63" spans="1:7" x14ac:dyDescent="0.25">
      <c r="A63" s="167" t="s">
        <v>43</v>
      </c>
      <c r="B63" s="163"/>
      <c r="C63" s="177"/>
      <c r="D63" s="163">
        <v>-8</v>
      </c>
      <c r="E63" s="177">
        <v>-586648</v>
      </c>
      <c r="F63" s="163">
        <v>-8</v>
      </c>
      <c r="G63" s="177">
        <v>-586648</v>
      </c>
    </row>
    <row r="64" spans="1:7" x14ac:dyDescent="0.25">
      <c r="A64" s="166" t="s">
        <v>50</v>
      </c>
      <c r="B64" s="163"/>
      <c r="C64" s="177"/>
      <c r="D64" s="163">
        <v>-1</v>
      </c>
      <c r="E64" s="177">
        <v>-73331</v>
      </c>
      <c r="F64" s="163">
        <v>-1</v>
      </c>
      <c r="G64" s="177">
        <v>-73331</v>
      </c>
    </row>
    <row r="65" spans="1:7" x14ac:dyDescent="0.25">
      <c r="A65" s="167" t="s">
        <v>49</v>
      </c>
      <c r="B65" s="163"/>
      <c r="C65" s="177"/>
      <c r="D65" s="163">
        <v>-1</v>
      </c>
      <c r="E65" s="177">
        <v>-73331</v>
      </c>
      <c r="F65" s="163">
        <v>-1</v>
      </c>
      <c r="G65" s="177">
        <v>-73331</v>
      </c>
    </row>
    <row r="66" spans="1:7" x14ac:dyDescent="0.25">
      <c r="A66" s="166" t="s">
        <v>37</v>
      </c>
      <c r="B66" s="163"/>
      <c r="C66" s="177"/>
      <c r="D66" s="163">
        <v>-8</v>
      </c>
      <c r="E66" s="177">
        <v>-586648</v>
      </c>
      <c r="F66" s="163">
        <v>-8</v>
      </c>
      <c r="G66" s="177">
        <v>-586648</v>
      </c>
    </row>
    <row r="67" spans="1:7" x14ac:dyDescent="0.25">
      <c r="A67" s="167" t="s">
        <v>36</v>
      </c>
      <c r="B67" s="163"/>
      <c r="C67" s="177"/>
      <c r="D67" s="163">
        <v>-8</v>
      </c>
      <c r="E67" s="177">
        <v>-586648</v>
      </c>
      <c r="F67" s="163">
        <v>-8</v>
      </c>
      <c r="G67" s="177">
        <v>-586648</v>
      </c>
    </row>
    <row r="68" spans="1:7" x14ac:dyDescent="0.25">
      <c r="A68" s="166" t="s">
        <v>60</v>
      </c>
      <c r="B68" s="163"/>
      <c r="C68" s="177"/>
      <c r="D68" s="163">
        <v>-5</v>
      </c>
      <c r="E68" s="177">
        <v>-366655</v>
      </c>
      <c r="F68" s="163">
        <v>-5</v>
      </c>
      <c r="G68" s="177">
        <v>-366655</v>
      </c>
    </row>
    <row r="69" spans="1:7" x14ac:dyDescent="0.25">
      <c r="A69" s="167" t="s">
        <v>59</v>
      </c>
      <c r="B69" s="163"/>
      <c r="C69" s="177"/>
      <c r="D69" s="163">
        <v>-5</v>
      </c>
      <c r="E69" s="177">
        <v>-366655</v>
      </c>
      <c r="F69" s="163">
        <v>-5</v>
      </c>
      <c r="G69" s="177">
        <v>-366655</v>
      </c>
    </row>
    <row r="70" spans="1:7" x14ac:dyDescent="0.25">
      <c r="A70" s="165" t="s">
        <v>4</v>
      </c>
      <c r="B70" s="163"/>
      <c r="C70" s="177"/>
      <c r="D70" s="163">
        <v>1</v>
      </c>
      <c r="E70" s="177">
        <v>675000</v>
      </c>
      <c r="F70" s="163">
        <v>1</v>
      </c>
      <c r="G70" s="177">
        <v>675000</v>
      </c>
    </row>
    <row r="71" spans="1:7" x14ac:dyDescent="0.25">
      <c r="A71" s="166" t="s">
        <v>137</v>
      </c>
      <c r="B71" s="163"/>
      <c r="C71" s="177"/>
      <c r="D71" s="163">
        <v>1</v>
      </c>
      <c r="E71" s="177">
        <v>675000</v>
      </c>
      <c r="F71" s="163">
        <v>1</v>
      </c>
      <c r="G71" s="177">
        <v>675000</v>
      </c>
    </row>
    <row r="72" spans="1:7" x14ac:dyDescent="0.25">
      <c r="A72" s="167" t="s">
        <v>137</v>
      </c>
      <c r="B72" s="163"/>
      <c r="C72" s="177"/>
      <c r="D72" s="163">
        <v>1</v>
      </c>
      <c r="E72" s="177">
        <v>675000</v>
      </c>
      <c r="F72" s="163">
        <v>1</v>
      </c>
      <c r="G72" s="177">
        <v>675000</v>
      </c>
    </row>
    <row r="73" spans="1:7" x14ac:dyDescent="0.25">
      <c r="A73" s="38" t="s">
        <v>245</v>
      </c>
      <c r="B73" s="163"/>
      <c r="C73" s="177"/>
      <c r="D73" s="163"/>
      <c r="E73" s="177"/>
      <c r="F73" s="163"/>
      <c r="G73" s="177"/>
    </row>
    <row r="74" spans="1:7" x14ac:dyDescent="0.25">
      <c r="A74" s="39" t="s">
        <v>682</v>
      </c>
      <c r="B74" s="163"/>
      <c r="C74" s="177"/>
      <c r="D74" s="163"/>
      <c r="E74" s="177"/>
      <c r="F74" s="163"/>
      <c r="G74" s="177"/>
    </row>
    <row r="75" spans="1:7" x14ac:dyDescent="0.25">
      <c r="A75" s="53" t="s">
        <v>691</v>
      </c>
      <c r="B75" s="163"/>
      <c r="C75" s="177"/>
      <c r="D75" s="163"/>
      <c r="E75" s="177"/>
      <c r="F75" s="163"/>
      <c r="G75" s="177"/>
    </row>
    <row r="76" spans="1:7" x14ac:dyDescent="0.25">
      <c r="A76" s="164">
        <v>44938</v>
      </c>
      <c r="B76" s="163">
        <v>-2</v>
      </c>
      <c r="C76" s="177">
        <v>-123200</v>
      </c>
      <c r="D76" s="163"/>
      <c r="E76" s="177"/>
      <c r="F76" s="163">
        <v>-2</v>
      </c>
      <c r="G76" s="177">
        <v>-123200</v>
      </c>
    </row>
    <row r="77" spans="1:7" x14ac:dyDescent="0.25">
      <c r="A77" s="165" t="s">
        <v>0</v>
      </c>
      <c r="B77" s="163">
        <v>-2</v>
      </c>
      <c r="C77" s="177">
        <v>-123200</v>
      </c>
      <c r="D77" s="163"/>
      <c r="E77" s="177"/>
      <c r="F77" s="163">
        <v>-2</v>
      </c>
      <c r="G77" s="177">
        <v>-123200</v>
      </c>
    </row>
    <row r="78" spans="1:7" x14ac:dyDescent="0.25">
      <c r="A78" s="166" t="s">
        <v>50</v>
      </c>
      <c r="B78" s="163">
        <v>-2</v>
      </c>
      <c r="C78" s="177">
        <v>-123200</v>
      </c>
      <c r="D78" s="163"/>
      <c r="E78" s="177"/>
      <c r="F78" s="163">
        <v>-2</v>
      </c>
      <c r="G78" s="177">
        <v>-123200</v>
      </c>
    </row>
    <row r="79" spans="1:7" x14ac:dyDescent="0.25">
      <c r="A79" s="167" t="s">
        <v>87</v>
      </c>
      <c r="B79" s="163">
        <v>-2</v>
      </c>
      <c r="C79" s="177">
        <v>-123200</v>
      </c>
      <c r="D79" s="163"/>
      <c r="E79" s="177"/>
      <c r="F79" s="163">
        <v>-2</v>
      </c>
      <c r="G79" s="177">
        <v>-123200</v>
      </c>
    </row>
    <row r="80" spans="1:7" x14ac:dyDescent="0.25">
      <c r="A80" s="164">
        <v>44939</v>
      </c>
      <c r="B80" s="163">
        <v>2</v>
      </c>
      <c r="C80" s="177">
        <v>123200</v>
      </c>
      <c r="D80" s="163"/>
      <c r="E80" s="177"/>
      <c r="F80" s="163">
        <v>2</v>
      </c>
      <c r="G80" s="177">
        <v>123200</v>
      </c>
    </row>
    <row r="81" spans="1:7" x14ac:dyDescent="0.25">
      <c r="A81" s="165" t="s">
        <v>0</v>
      </c>
      <c r="B81" s="163">
        <v>2</v>
      </c>
      <c r="C81" s="177">
        <v>123200</v>
      </c>
      <c r="D81" s="163"/>
      <c r="E81" s="177"/>
      <c r="F81" s="163">
        <v>2</v>
      </c>
      <c r="G81" s="177">
        <v>123200</v>
      </c>
    </row>
    <row r="82" spans="1:7" x14ac:dyDescent="0.25">
      <c r="A82" s="166" t="s">
        <v>50</v>
      </c>
      <c r="B82" s="163">
        <v>2</v>
      </c>
      <c r="C82" s="177">
        <v>123200</v>
      </c>
      <c r="D82" s="163"/>
      <c r="E82" s="177"/>
      <c r="F82" s="163">
        <v>2</v>
      </c>
      <c r="G82" s="177">
        <v>123200</v>
      </c>
    </row>
    <row r="83" spans="1:7" x14ac:dyDescent="0.25">
      <c r="A83" s="167" t="s">
        <v>87</v>
      </c>
      <c r="B83" s="163">
        <v>2</v>
      </c>
      <c r="C83" s="177">
        <v>123200</v>
      </c>
      <c r="D83" s="163"/>
      <c r="E83" s="177"/>
      <c r="F83" s="163">
        <v>2</v>
      </c>
      <c r="G83" s="177">
        <v>123200</v>
      </c>
    </row>
    <row r="84" spans="1:7" x14ac:dyDescent="0.25">
      <c r="A84" s="164">
        <v>44943</v>
      </c>
      <c r="B84" s="163"/>
      <c r="C84" s="177"/>
      <c r="D84" s="163">
        <v>-4</v>
      </c>
      <c r="E84" s="177">
        <v>-613682.1407600001</v>
      </c>
      <c r="F84" s="163">
        <v>-4</v>
      </c>
      <c r="G84" s="177">
        <v>-613682.1407600001</v>
      </c>
    </row>
    <row r="85" spans="1:7" x14ac:dyDescent="0.25">
      <c r="A85" s="165" t="s">
        <v>4</v>
      </c>
      <c r="B85" s="163"/>
      <c r="C85" s="177"/>
      <c r="D85" s="163">
        <v>-4</v>
      </c>
      <c r="E85" s="177">
        <v>-613682.1407600001</v>
      </c>
      <c r="F85" s="163">
        <v>-4</v>
      </c>
      <c r="G85" s="177">
        <v>-613682.1407600001</v>
      </c>
    </row>
    <row r="86" spans="1:7" x14ac:dyDescent="0.25">
      <c r="A86" s="166" t="s">
        <v>148</v>
      </c>
      <c r="B86" s="163"/>
      <c r="C86" s="177"/>
      <c r="D86" s="163">
        <v>-4</v>
      </c>
      <c r="E86" s="177">
        <v>-613682.1407600001</v>
      </c>
      <c r="F86" s="163">
        <v>-4</v>
      </c>
      <c r="G86" s="177">
        <v>-613682.1407600001</v>
      </c>
    </row>
    <row r="87" spans="1:7" x14ac:dyDescent="0.25">
      <c r="A87" s="167" t="s">
        <v>148</v>
      </c>
      <c r="B87" s="163"/>
      <c r="C87" s="177"/>
      <c r="D87" s="163">
        <v>-4</v>
      </c>
      <c r="E87" s="177">
        <v>-613682.1407600001</v>
      </c>
      <c r="F87" s="163">
        <v>-4</v>
      </c>
      <c r="G87" s="177">
        <v>-613682.1407600001</v>
      </c>
    </row>
    <row r="88" spans="1:7" x14ac:dyDescent="0.25">
      <c r="A88" s="164">
        <v>44952</v>
      </c>
      <c r="B88" s="163">
        <v>0</v>
      </c>
      <c r="C88" s="177">
        <v>0</v>
      </c>
      <c r="D88" s="163"/>
      <c r="E88" s="177"/>
      <c r="F88" s="163">
        <v>0</v>
      </c>
      <c r="G88" s="177">
        <v>0</v>
      </c>
    </row>
    <row r="89" spans="1:7" x14ac:dyDescent="0.25">
      <c r="A89" s="165" t="s">
        <v>0</v>
      </c>
      <c r="B89" s="163">
        <v>0</v>
      </c>
      <c r="C89" s="177">
        <v>0</v>
      </c>
      <c r="D89" s="163"/>
      <c r="E89" s="177"/>
      <c r="F89" s="163">
        <v>0</v>
      </c>
      <c r="G89" s="177">
        <v>0</v>
      </c>
    </row>
    <row r="90" spans="1:7" x14ac:dyDescent="0.25">
      <c r="A90" s="166" t="s">
        <v>80</v>
      </c>
      <c r="B90" s="163">
        <v>0</v>
      </c>
      <c r="C90" s="177">
        <v>0</v>
      </c>
      <c r="D90" s="163"/>
      <c r="E90" s="177"/>
      <c r="F90" s="163">
        <v>0</v>
      </c>
      <c r="G90" s="177">
        <v>0</v>
      </c>
    </row>
    <row r="91" spans="1:7" x14ac:dyDescent="0.25">
      <c r="A91" s="167" t="s">
        <v>79</v>
      </c>
      <c r="B91" s="163">
        <v>0</v>
      </c>
      <c r="C91" s="177">
        <v>0</v>
      </c>
      <c r="D91" s="163"/>
      <c r="E91" s="177"/>
      <c r="F91" s="163">
        <v>0</v>
      </c>
      <c r="G91" s="177">
        <v>0</v>
      </c>
    </row>
    <row r="92" spans="1:7" x14ac:dyDescent="0.25">
      <c r="A92" s="53" t="s">
        <v>692</v>
      </c>
      <c r="B92" s="163">
        <v>715</v>
      </c>
      <c r="C92" s="177">
        <v>33392330</v>
      </c>
      <c r="D92" s="163">
        <v>1043</v>
      </c>
      <c r="E92" s="177">
        <v>95843479.064262539</v>
      </c>
      <c r="F92" s="163">
        <v>1758</v>
      </c>
      <c r="G92" s="177">
        <v>129235809.06426254</v>
      </c>
    </row>
    <row r="93" spans="1:7" x14ac:dyDescent="0.25">
      <c r="A93" s="53" t="s">
        <v>693</v>
      </c>
      <c r="B93" s="163">
        <v>129</v>
      </c>
      <c r="C93" s="177">
        <v>5655170</v>
      </c>
      <c r="D93" s="163">
        <v>-259</v>
      </c>
      <c r="E93" s="177">
        <v>-21631672.99642222</v>
      </c>
      <c r="F93" s="163">
        <v>-130</v>
      </c>
      <c r="G93" s="177">
        <v>-15976502.99642222</v>
      </c>
    </row>
    <row r="94" spans="1:7" x14ac:dyDescent="0.25">
      <c r="A94" s="39" t="s">
        <v>684</v>
      </c>
      <c r="B94" s="163"/>
      <c r="C94" s="177"/>
      <c r="D94" s="163"/>
      <c r="E94" s="177"/>
      <c r="F94" s="163"/>
      <c r="G94" s="177"/>
    </row>
    <row r="95" spans="1:7" x14ac:dyDescent="0.25">
      <c r="A95" s="53" t="s">
        <v>694</v>
      </c>
      <c r="B95" s="163">
        <v>-92</v>
      </c>
      <c r="C95" s="177">
        <v>-6568910</v>
      </c>
      <c r="D95" s="163">
        <v>3</v>
      </c>
      <c r="E95" s="177">
        <v>219993</v>
      </c>
      <c r="F95" s="163">
        <v>-89</v>
      </c>
      <c r="G95" s="177">
        <v>-6348917</v>
      </c>
    </row>
    <row r="96" spans="1:7" x14ac:dyDescent="0.25">
      <c r="A96" s="53" t="s">
        <v>695</v>
      </c>
      <c r="B96" s="163">
        <v>126</v>
      </c>
      <c r="C96" s="177">
        <v>6520500</v>
      </c>
      <c r="D96" s="163">
        <v>-245</v>
      </c>
      <c r="E96" s="177">
        <v>-22832945.57883697</v>
      </c>
      <c r="F96" s="163">
        <v>-119</v>
      </c>
      <c r="G96" s="177">
        <v>-16312445.57883697</v>
      </c>
    </row>
    <row r="97" spans="1:7" x14ac:dyDescent="0.25">
      <c r="A97" s="53" t="s">
        <v>696</v>
      </c>
      <c r="B97" s="163">
        <v>545</v>
      </c>
      <c r="C97" s="177">
        <v>55240600</v>
      </c>
      <c r="D97" s="163">
        <v>-74</v>
      </c>
      <c r="E97" s="177">
        <v>-7572953.9463622225</v>
      </c>
      <c r="F97" s="163">
        <v>471</v>
      </c>
      <c r="G97" s="177">
        <v>47667646.05363778</v>
      </c>
    </row>
    <row r="98" spans="1:7" x14ac:dyDescent="0.25">
      <c r="A98" s="39" t="s">
        <v>686</v>
      </c>
      <c r="B98" s="163"/>
      <c r="C98" s="177"/>
      <c r="D98" s="163"/>
      <c r="E98" s="177"/>
      <c r="F98" s="163"/>
      <c r="G98" s="177"/>
    </row>
    <row r="99" spans="1:7" x14ac:dyDescent="0.25">
      <c r="A99" s="53" t="s">
        <v>417</v>
      </c>
      <c r="B99" s="163">
        <v>-95</v>
      </c>
      <c r="C99" s="177">
        <v>-19904870</v>
      </c>
      <c r="D99" s="163">
        <v>-62</v>
      </c>
      <c r="E99" s="177">
        <v>422518.95836555678</v>
      </c>
      <c r="F99" s="163">
        <v>-157</v>
      </c>
      <c r="G99" s="177">
        <v>-19482351.041634444</v>
      </c>
    </row>
    <row r="100" spans="1:7" x14ac:dyDescent="0.25">
      <c r="A100" s="53" t="s">
        <v>418</v>
      </c>
      <c r="B100" s="163">
        <v>-492</v>
      </c>
      <c r="C100" s="177">
        <v>-46581370</v>
      </c>
      <c r="D100" s="163">
        <v>434</v>
      </c>
      <c r="E100" s="177">
        <v>56706688.679694831</v>
      </c>
      <c r="F100" s="163">
        <v>-58</v>
      </c>
      <c r="G100" s="177">
        <v>10125318.679694831</v>
      </c>
    </row>
    <row r="101" spans="1:7" x14ac:dyDescent="0.25">
      <c r="A101" s="53" t="s">
        <v>419</v>
      </c>
      <c r="B101" s="163">
        <v>4</v>
      </c>
      <c r="C101" s="177">
        <v>-12867430</v>
      </c>
      <c r="D101" s="163">
        <v>-357</v>
      </c>
      <c r="E101" s="177">
        <v>-31474680.347071428</v>
      </c>
      <c r="F101" s="163">
        <v>-353</v>
      </c>
      <c r="G101" s="177">
        <v>-44342110.347071424</v>
      </c>
    </row>
    <row r="102" spans="1:7" x14ac:dyDescent="0.25">
      <c r="A102" s="39" t="s">
        <v>688</v>
      </c>
      <c r="B102" s="163"/>
      <c r="C102" s="177"/>
      <c r="D102" s="163"/>
      <c r="E102" s="177"/>
      <c r="F102" s="163"/>
      <c r="G102" s="177"/>
    </row>
    <row r="103" spans="1:7" x14ac:dyDescent="0.25">
      <c r="A103" s="53" t="s">
        <v>420</v>
      </c>
      <c r="B103" s="163">
        <v>-34</v>
      </c>
      <c r="C103" s="177">
        <v>-1011150</v>
      </c>
      <c r="D103" s="163">
        <v>-94</v>
      </c>
      <c r="E103" s="177">
        <v>-7154102.9318181816</v>
      </c>
      <c r="F103" s="163">
        <v>-128</v>
      </c>
      <c r="G103" s="177">
        <v>-8165252.9318181816</v>
      </c>
    </row>
    <row r="104" spans="1:7" x14ac:dyDescent="0.25">
      <c r="A104" s="53" t="s">
        <v>421</v>
      </c>
      <c r="B104" s="163">
        <v>840</v>
      </c>
      <c r="C104" s="177">
        <v>144447200</v>
      </c>
      <c r="D104" s="163">
        <v>-105</v>
      </c>
      <c r="E104" s="177">
        <v>-8914917.9876666665</v>
      </c>
      <c r="F104" s="163">
        <v>735</v>
      </c>
      <c r="G104" s="177">
        <v>135532282.01233333</v>
      </c>
    </row>
    <row r="105" spans="1:7" x14ac:dyDescent="0.25">
      <c r="A105" s="53" t="s">
        <v>422</v>
      </c>
      <c r="B105" s="163"/>
      <c r="C105" s="177"/>
      <c r="D105" s="163"/>
      <c r="E105" s="177"/>
      <c r="F105" s="163"/>
      <c r="G105" s="177"/>
    </row>
    <row r="106" spans="1:7" x14ac:dyDescent="0.25">
      <c r="A106" s="164">
        <v>45264</v>
      </c>
      <c r="B106" s="163">
        <v>-14</v>
      </c>
      <c r="C106" s="177">
        <v>-724500</v>
      </c>
      <c r="D106" s="163">
        <v>627</v>
      </c>
      <c r="E106" s="177">
        <v>3447139.094465754</v>
      </c>
      <c r="F106" s="163">
        <v>613</v>
      </c>
      <c r="G106" s="177">
        <v>2722639.094465754</v>
      </c>
    </row>
    <row r="107" spans="1:7" x14ac:dyDescent="0.25">
      <c r="A107" s="165" t="s">
        <v>0</v>
      </c>
      <c r="B107" s="163">
        <v>-14</v>
      </c>
      <c r="C107" s="177">
        <v>-724500</v>
      </c>
      <c r="D107" s="163">
        <v>490</v>
      </c>
      <c r="E107" s="177">
        <v>7840.1424657534244</v>
      </c>
      <c r="F107" s="163">
        <v>476</v>
      </c>
      <c r="G107" s="177">
        <v>-716659.85753424664</v>
      </c>
    </row>
    <row r="108" spans="1:7" x14ac:dyDescent="0.25">
      <c r="A108" s="166" t="s">
        <v>27</v>
      </c>
      <c r="B108" s="163"/>
      <c r="C108" s="177"/>
      <c r="D108" s="163">
        <v>40</v>
      </c>
      <c r="E108" s="177">
        <v>570.7397260273973</v>
      </c>
      <c r="F108" s="163">
        <v>40</v>
      </c>
      <c r="G108" s="177">
        <v>570.7397260273973</v>
      </c>
    </row>
    <row r="109" spans="1:7" x14ac:dyDescent="0.25">
      <c r="A109" s="167" t="s">
        <v>26</v>
      </c>
      <c r="B109" s="163"/>
      <c r="C109" s="177"/>
      <c r="D109" s="163">
        <v>40</v>
      </c>
      <c r="E109" s="177">
        <v>570.7397260273973</v>
      </c>
      <c r="F109" s="163">
        <v>40</v>
      </c>
      <c r="G109" s="177">
        <v>570.7397260273973</v>
      </c>
    </row>
    <row r="110" spans="1:7" x14ac:dyDescent="0.25">
      <c r="A110" s="166" t="s">
        <v>325</v>
      </c>
      <c r="B110" s="163"/>
      <c r="C110" s="177"/>
      <c r="D110" s="163">
        <v>20</v>
      </c>
      <c r="E110" s="177">
        <v>448.43835616438355</v>
      </c>
      <c r="F110" s="163">
        <v>20</v>
      </c>
      <c r="G110" s="177">
        <v>448.43835616438355</v>
      </c>
    </row>
    <row r="111" spans="1:7" x14ac:dyDescent="0.25">
      <c r="A111" s="167" t="s">
        <v>324</v>
      </c>
      <c r="B111" s="163"/>
      <c r="C111" s="177"/>
      <c r="D111" s="163">
        <v>20</v>
      </c>
      <c r="E111" s="177">
        <v>448.43835616438355</v>
      </c>
      <c r="F111" s="163">
        <v>20</v>
      </c>
      <c r="G111" s="177">
        <v>448.43835616438355</v>
      </c>
    </row>
    <row r="112" spans="1:7" x14ac:dyDescent="0.25">
      <c r="A112" s="166" t="s">
        <v>141</v>
      </c>
      <c r="B112" s="163">
        <v>-3</v>
      </c>
      <c r="C112" s="177">
        <v>-155250</v>
      </c>
      <c r="D112" s="163">
        <v>40</v>
      </c>
      <c r="E112" s="177">
        <v>570.7397260273973</v>
      </c>
      <c r="F112" s="163">
        <v>37</v>
      </c>
      <c r="G112" s="177">
        <v>-154679.26027397261</v>
      </c>
    </row>
    <row r="113" spans="1:7" x14ac:dyDescent="0.25">
      <c r="A113" s="167" t="s">
        <v>40</v>
      </c>
      <c r="B113" s="163"/>
      <c r="C113" s="177"/>
      <c r="D113" s="163">
        <v>40</v>
      </c>
      <c r="E113" s="177">
        <v>570.7397260273973</v>
      </c>
      <c r="F113" s="163">
        <v>40</v>
      </c>
      <c r="G113" s="177">
        <v>570.7397260273973</v>
      </c>
    </row>
    <row r="114" spans="1:7" x14ac:dyDescent="0.25">
      <c r="A114" s="167" t="s">
        <v>140</v>
      </c>
      <c r="B114" s="163">
        <v>-3</v>
      </c>
      <c r="C114" s="177">
        <v>-155250</v>
      </c>
      <c r="D114" s="163"/>
      <c r="E114" s="177"/>
      <c r="F114" s="163">
        <v>-3</v>
      </c>
      <c r="G114" s="177">
        <v>-155250</v>
      </c>
    </row>
    <row r="115" spans="1:7" x14ac:dyDescent="0.25">
      <c r="A115" s="166" t="s">
        <v>80</v>
      </c>
      <c r="B115" s="163">
        <v>-4</v>
      </c>
      <c r="C115" s="177">
        <v>-207000</v>
      </c>
      <c r="D115" s="163">
        <v>200</v>
      </c>
      <c r="E115" s="177">
        <v>2853.6986301369866</v>
      </c>
      <c r="F115" s="163">
        <v>196</v>
      </c>
      <c r="G115" s="177">
        <v>-204146.30136986301</v>
      </c>
    </row>
    <row r="116" spans="1:7" x14ac:dyDescent="0.25">
      <c r="A116" s="167" t="s">
        <v>43</v>
      </c>
      <c r="B116" s="163"/>
      <c r="C116" s="177"/>
      <c r="D116" s="163">
        <v>200</v>
      </c>
      <c r="E116" s="177">
        <v>2853.6986301369866</v>
      </c>
      <c r="F116" s="163">
        <v>200</v>
      </c>
      <c r="G116" s="177">
        <v>2853.6986301369866</v>
      </c>
    </row>
    <row r="117" spans="1:7" x14ac:dyDescent="0.25">
      <c r="A117" s="167" t="s">
        <v>79</v>
      </c>
      <c r="B117" s="163">
        <v>-4</v>
      </c>
      <c r="C117" s="177">
        <v>-207000</v>
      </c>
      <c r="D117" s="163"/>
      <c r="E117" s="177"/>
      <c r="F117" s="163">
        <v>-4</v>
      </c>
      <c r="G117" s="177">
        <v>-207000</v>
      </c>
    </row>
    <row r="118" spans="1:7" x14ac:dyDescent="0.25">
      <c r="A118" s="166" t="s">
        <v>84</v>
      </c>
      <c r="B118" s="163">
        <v>-2</v>
      </c>
      <c r="C118" s="177">
        <v>-103500</v>
      </c>
      <c r="D118" s="163"/>
      <c r="E118" s="177"/>
      <c r="F118" s="163">
        <v>-2</v>
      </c>
      <c r="G118" s="177">
        <v>-103500</v>
      </c>
    </row>
    <row r="119" spans="1:7" x14ac:dyDescent="0.25">
      <c r="A119" s="167" t="s">
        <v>83</v>
      </c>
      <c r="B119" s="163">
        <v>-2</v>
      </c>
      <c r="C119" s="177">
        <v>-103500</v>
      </c>
      <c r="D119" s="163"/>
      <c r="E119" s="177"/>
      <c r="F119" s="163">
        <v>-2</v>
      </c>
      <c r="G119" s="177">
        <v>-103500</v>
      </c>
    </row>
    <row r="120" spans="1:7" x14ac:dyDescent="0.25">
      <c r="A120" s="166" t="s">
        <v>50</v>
      </c>
      <c r="B120" s="163">
        <v>-2</v>
      </c>
      <c r="C120" s="177">
        <v>-103500</v>
      </c>
      <c r="D120" s="163">
        <v>21</v>
      </c>
      <c r="E120" s="177">
        <v>299.63835616438359</v>
      </c>
      <c r="F120" s="163">
        <v>19</v>
      </c>
      <c r="G120" s="177">
        <v>-103200.36164383561</v>
      </c>
    </row>
    <row r="121" spans="1:7" x14ac:dyDescent="0.25">
      <c r="A121" s="167" t="s">
        <v>49</v>
      </c>
      <c r="B121" s="163"/>
      <c r="C121" s="177"/>
      <c r="D121" s="163">
        <v>21</v>
      </c>
      <c r="E121" s="177">
        <v>299.63835616438359</v>
      </c>
      <c r="F121" s="163">
        <v>21</v>
      </c>
      <c r="G121" s="177">
        <v>299.63835616438359</v>
      </c>
    </row>
    <row r="122" spans="1:7" x14ac:dyDescent="0.25">
      <c r="A122" s="167" t="s">
        <v>87</v>
      </c>
      <c r="B122" s="163">
        <v>-2</v>
      </c>
      <c r="C122" s="177">
        <v>-103500</v>
      </c>
      <c r="D122" s="163"/>
      <c r="E122" s="177"/>
      <c r="F122" s="163">
        <v>-2</v>
      </c>
      <c r="G122" s="177">
        <v>-103500</v>
      </c>
    </row>
    <row r="123" spans="1:7" x14ac:dyDescent="0.25">
      <c r="A123" s="166" t="s">
        <v>93</v>
      </c>
      <c r="B123" s="163">
        <v>-2</v>
      </c>
      <c r="C123" s="177">
        <v>-103500</v>
      </c>
      <c r="D123" s="163"/>
      <c r="E123" s="177"/>
      <c r="F123" s="163">
        <v>-2</v>
      </c>
      <c r="G123" s="177">
        <v>-103500</v>
      </c>
    </row>
    <row r="124" spans="1:7" x14ac:dyDescent="0.25">
      <c r="A124" s="167" t="s">
        <v>92</v>
      </c>
      <c r="B124" s="163">
        <v>-2</v>
      </c>
      <c r="C124" s="177">
        <v>-103500</v>
      </c>
      <c r="D124" s="163"/>
      <c r="E124" s="177"/>
      <c r="F124" s="163">
        <v>-2</v>
      </c>
      <c r="G124" s="177">
        <v>-103500</v>
      </c>
    </row>
    <row r="125" spans="1:7" x14ac:dyDescent="0.25">
      <c r="A125" s="166" t="s">
        <v>37</v>
      </c>
      <c r="B125" s="163">
        <v>-1</v>
      </c>
      <c r="C125" s="177">
        <v>-51750</v>
      </c>
      <c r="D125" s="163"/>
      <c r="E125" s="177"/>
      <c r="F125" s="163">
        <v>-1</v>
      </c>
      <c r="G125" s="177">
        <v>-51750</v>
      </c>
    </row>
    <row r="126" spans="1:7" x14ac:dyDescent="0.25">
      <c r="A126" s="167" t="s">
        <v>76</v>
      </c>
      <c r="B126" s="163">
        <v>-1</v>
      </c>
      <c r="C126" s="177">
        <v>-51750</v>
      </c>
      <c r="D126" s="163"/>
      <c r="E126" s="177"/>
      <c r="F126" s="163">
        <v>-1</v>
      </c>
      <c r="G126" s="177">
        <v>-51750</v>
      </c>
    </row>
    <row r="127" spans="1:7" x14ac:dyDescent="0.25">
      <c r="A127" s="166" t="s">
        <v>329</v>
      </c>
      <c r="B127" s="163"/>
      <c r="C127" s="177"/>
      <c r="D127" s="163">
        <v>10</v>
      </c>
      <c r="E127" s="177">
        <v>180</v>
      </c>
      <c r="F127" s="163">
        <v>10</v>
      </c>
      <c r="G127" s="177">
        <v>180</v>
      </c>
    </row>
    <row r="128" spans="1:7" x14ac:dyDescent="0.25">
      <c r="A128" s="167" t="s">
        <v>328</v>
      </c>
      <c r="B128" s="163"/>
      <c r="C128" s="177"/>
      <c r="D128" s="163">
        <v>10</v>
      </c>
      <c r="E128" s="177">
        <v>180</v>
      </c>
      <c r="F128" s="163">
        <v>10</v>
      </c>
      <c r="G128" s="177">
        <v>180</v>
      </c>
    </row>
    <row r="129" spans="1:7" x14ac:dyDescent="0.25">
      <c r="A129" s="166" t="s">
        <v>56</v>
      </c>
      <c r="B129" s="163"/>
      <c r="C129" s="177"/>
      <c r="D129" s="163">
        <v>97</v>
      </c>
      <c r="E129" s="177">
        <v>1779.4849315068493</v>
      </c>
      <c r="F129" s="163">
        <v>97</v>
      </c>
      <c r="G129" s="177">
        <v>1779.4849315068493</v>
      </c>
    </row>
    <row r="130" spans="1:7" x14ac:dyDescent="0.25">
      <c r="A130" s="167" t="s">
        <v>55</v>
      </c>
      <c r="B130" s="163"/>
      <c r="C130" s="177"/>
      <c r="D130" s="163">
        <v>97</v>
      </c>
      <c r="E130" s="177">
        <v>1779.4849315068493</v>
      </c>
      <c r="F130" s="163">
        <v>97</v>
      </c>
      <c r="G130" s="177">
        <v>1779.4849315068493</v>
      </c>
    </row>
    <row r="131" spans="1:7" x14ac:dyDescent="0.25">
      <c r="A131" s="166" t="s">
        <v>60</v>
      </c>
      <c r="B131" s="163"/>
      <c r="C131" s="177"/>
      <c r="D131" s="163">
        <v>62</v>
      </c>
      <c r="E131" s="177">
        <v>1137.4027397260274</v>
      </c>
      <c r="F131" s="163">
        <v>62</v>
      </c>
      <c r="G131" s="177">
        <v>1137.4027397260274</v>
      </c>
    </row>
    <row r="132" spans="1:7" x14ac:dyDescent="0.25">
      <c r="A132" s="167" t="s">
        <v>59</v>
      </c>
      <c r="B132" s="163"/>
      <c r="C132" s="177"/>
      <c r="D132" s="163">
        <v>62</v>
      </c>
      <c r="E132" s="177">
        <v>1137.4027397260274</v>
      </c>
      <c r="F132" s="163">
        <v>62</v>
      </c>
      <c r="G132" s="177">
        <v>1137.4027397260274</v>
      </c>
    </row>
    <row r="133" spans="1:7" x14ac:dyDescent="0.25">
      <c r="A133" s="165" t="s">
        <v>4</v>
      </c>
      <c r="B133" s="163"/>
      <c r="C133" s="177"/>
      <c r="D133" s="163">
        <v>102</v>
      </c>
      <c r="E133" s="177">
        <v>3438908.2105551334</v>
      </c>
      <c r="F133" s="163">
        <v>102</v>
      </c>
      <c r="G133" s="177">
        <v>3438908.2105551334</v>
      </c>
    </row>
    <row r="134" spans="1:7" x14ac:dyDescent="0.25">
      <c r="A134" s="166" t="s">
        <v>148</v>
      </c>
      <c r="B134" s="163"/>
      <c r="C134" s="177"/>
      <c r="D134" s="163">
        <v>20</v>
      </c>
      <c r="E134" s="177">
        <v>1043.726235741445</v>
      </c>
      <c r="F134" s="163">
        <v>20</v>
      </c>
      <c r="G134" s="177">
        <v>1043.726235741445</v>
      </c>
    </row>
    <row r="135" spans="1:7" x14ac:dyDescent="0.25">
      <c r="A135" s="167" t="s">
        <v>148</v>
      </c>
      <c r="B135" s="163"/>
      <c r="C135" s="177"/>
      <c r="D135" s="163">
        <v>20</v>
      </c>
      <c r="E135" s="177">
        <v>1043.726235741445</v>
      </c>
      <c r="F135" s="163">
        <v>20</v>
      </c>
      <c r="G135" s="177">
        <v>1043.726235741445</v>
      </c>
    </row>
    <row r="136" spans="1:7" x14ac:dyDescent="0.25">
      <c r="A136" s="166" t="s">
        <v>316</v>
      </c>
      <c r="B136" s="163"/>
      <c r="C136" s="177"/>
      <c r="D136" s="163">
        <v>10</v>
      </c>
      <c r="E136" s="177">
        <v>730.60836501901144</v>
      </c>
      <c r="F136" s="163">
        <v>10</v>
      </c>
      <c r="G136" s="177">
        <v>730.60836501901144</v>
      </c>
    </row>
    <row r="137" spans="1:7" x14ac:dyDescent="0.25">
      <c r="A137" s="167" t="s">
        <v>292</v>
      </c>
      <c r="B137" s="163"/>
      <c r="C137" s="177"/>
      <c r="D137" s="163">
        <v>10</v>
      </c>
      <c r="E137" s="177">
        <v>730.60836501901144</v>
      </c>
      <c r="F137" s="163">
        <v>10</v>
      </c>
      <c r="G137" s="177">
        <v>730.60836501901144</v>
      </c>
    </row>
    <row r="138" spans="1:7" x14ac:dyDescent="0.25">
      <c r="A138" s="166" t="s">
        <v>107</v>
      </c>
      <c r="B138" s="163"/>
      <c r="C138" s="177"/>
      <c r="D138" s="163">
        <v>20</v>
      </c>
      <c r="E138" s="177">
        <v>626.2357414448669</v>
      </c>
      <c r="F138" s="163">
        <v>20</v>
      </c>
      <c r="G138" s="177">
        <v>626.2357414448669</v>
      </c>
    </row>
    <row r="139" spans="1:7" x14ac:dyDescent="0.25">
      <c r="A139" s="167" t="s">
        <v>209</v>
      </c>
      <c r="B139" s="163"/>
      <c r="C139" s="177"/>
      <c r="D139" s="163">
        <v>20</v>
      </c>
      <c r="E139" s="177">
        <v>626.2357414448669</v>
      </c>
      <c r="F139" s="163">
        <v>20</v>
      </c>
      <c r="G139" s="177">
        <v>626.2357414448669</v>
      </c>
    </row>
    <row r="140" spans="1:7" x14ac:dyDescent="0.25">
      <c r="A140" s="166" t="s">
        <v>137</v>
      </c>
      <c r="B140" s="163"/>
      <c r="C140" s="177"/>
      <c r="D140" s="163">
        <v>20</v>
      </c>
      <c r="E140" s="177">
        <v>2087.4524714828899</v>
      </c>
      <c r="F140" s="163">
        <v>20</v>
      </c>
      <c r="G140" s="177">
        <v>2087.4524714828899</v>
      </c>
    </row>
    <row r="141" spans="1:7" x14ac:dyDescent="0.25">
      <c r="A141" s="167" t="s">
        <v>137</v>
      </c>
      <c r="B141" s="163"/>
      <c r="C141" s="177"/>
      <c r="D141" s="163">
        <v>20</v>
      </c>
      <c r="E141" s="177">
        <v>2087.4524714828899</v>
      </c>
      <c r="F141" s="163">
        <v>20</v>
      </c>
      <c r="G141" s="177">
        <v>2087.4524714828899</v>
      </c>
    </row>
    <row r="142" spans="1:7" x14ac:dyDescent="0.25">
      <c r="A142" s="166" t="s">
        <v>407</v>
      </c>
      <c r="B142" s="163"/>
      <c r="C142" s="177"/>
      <c r="D142" s="163">
        <v>12</v>
      </c>
      <c r="E142" s="177">
        <v>3433793.9520000005</v>
      </c>
      <c r="F142" s="163">
        <v>12</v>
      </c>
      <c r="G142" s="177">
        <v>3433793.9520000005</v>
      </c>
    </row>
    <row r="143" spans="1:7" x14ac:dyDescent="0.25">
      <c r="A143" s="167" t="s">
        <v>406</v>
      </c>
      <c r="B143" s="163"/>
      <c r="C143" s="177"/>
      <c r="D143" s="163">
        <v>12</v>
      </c>
      <c r="E143" s="177">
        <v>3433793.9520000005</v>
      </c>
      <c r="F143" s="163">
        <v>12</v>
      </c>
      <c r="G143" s="177">
        <v>3433793.9520000005</v>
      </c>
    </row>
    <row r="144" spans="1:7" x14ac:dyDescent="0.25">
      <c r="A144" s="166" t="s">
        <v>208</v>
      </c>
      <c r="B144" s="163"/>
      <c r="C144" s="177"/>
      <c r="D144" s="163">
        <v>20</v>
      </c>
      <c r="E144" s="177">
        <v>626.2357414448669</v>
      </c>
      <c r="F144" s="163">
        <v>20</v>
      </c>
      <c r="G144" s="177">
        <v>626.2357414448669</v>
      </c>
    </row>
    <row r="145" spans="1:7" x14ac:dyDescent="0.25">
      <c r="A145" s="167" t="s">
        <v>207</v>
      </c>
      <c r="B145" s="163"/>
      <c r="C145" s="177"/>
      <c r="D145" s="163">
        <v>20</v>
      </c>
      <c r="E145" s="177">
        <v>626.2357414448669</v>
      </c>
      <c r="F145" s="163">
        <v>20</v>
      </c>
      <c r="G145" s="177">
        <v>626.2357414448669</v>
      </c>
    </row>
    <row r="146" spans="1:7" x14ac:dyDescent="0.25">
      <c r="A146" s="165" t="s">
        <v>394</v>
      </c>
      <c r="B146" s="163"/>
      <c r="C146" s="177"/>
      <c r="D146" s="163">
        <v>35</v>
      </c>
      <c r="E146" s="177">
        <v>390.74144486692023</v>
      </c>
      <c r="F146" s="163">
        <v>35</v>
      </c>
      <c r="G146" s="177">
        <v>390.74144486692023</v>
      </c>
    </row>
    <row r="147" spans="1:7" x14ac:dyDescent="0.25">
      <c r="A147" s="166" t="s">
        <v>396</v>
      </c>
      <c r="B147" s="163"/>
      <c r="C147" s="177"/>
      <c r="D147" s="163">
        <v>5</v>
      </c>
      <c r="E147" s="177">
        <v>5</v>
      </c>
      <c r="F147" s="163">
        <v>5</v>
      </c>
      <c r="G147" s="177">
        <v>5</v>
      </c>
    </row>
    <row r="148" spans="1:7" x14ac:dyDescent="0.25">
      <c r="A148" s="167" t="s">
        <v>393</v>
      </c>
      <c r="B148" s="163"/>
      <c r="C148" s="177"/>
      <c r="D148" s="163">
        <v>5</v>
      </c>
      <c r="E148" s="177">
        <v>5</v>
      </c>
      <c r="F148" s="163">
        <v>5</v>
      </c>
      <c r="G148" s="177">
        <v>5</v>
      </c>
    </row>
    <row r="149" spans="1:7" x14ac:dyDescent="0.25">
      <c r="A149" s="166" t="s">
        <v>395</v>
      </c>
      <c r="B149" s="163"/>
      <c r="C149" s="177"/>
      <c r="D149" s="163">
        <v>10</v>
      </c>
      <c r="E149" s="177">
        <v>10</v>
      </c>
      <c r="F149" s="163">
        <v>10</v>
      </c>
      <c r="G149" s="177">
        <v>10</v>
      </c>
    </row>
    <row r="150" spans="1:7" x14ac:dyDescent="0.25">
      <c r="A150" s="167" t="s">
        <v>392</v>
      </c>
      <c r="B150" s="163"/>
      <c r="C150" s="177"/>
      <c r="D150" s="163">
        <v>10</v>
      </c>
      <c r="E150" s="177">
        <v>10</v>
      </c>
      <c r="F150" s="163">
        <v>10</v>
      </c>
      <c r="G150" s="177">
        <v>10</v>
      </c>
    </row>
    <row r="151" spans="1:7" x14ac:dyDescent="0.25">
      <c r="A151" s="166" t="s">
        <v>388</v>
      </c>
      <c r="B151" s="163"/>
      <c r="C151" s="177"/>
      <c r="D151" s="163">
        <v>20</v>
      </c>
      <c r="E151" s="177">
        <v>375.74144486692023</v>
      </c>
      <c r="F151" s="163">
        <v>20</v>
      </c>
      <c r="G151" s="177">
        <v>375.74144486692023</v>
      </c>
    </row>
    <row r="152" spans="1:7" x14ac:dyDescent="0.25">
      <c r="A152" s="167" t="s">
        <v>387</v>
      </c>
      <c r="B152" s="163"/>
      <c r="C152" s="177"/>
      <c r="D152" s="163">
        <v>20</v>
      </c>
      <c r="E152" s="177">
        <v>375.74144486692023</v>
      </c>
      <c r="F152" s="163">
        <v>20</v>
      </c>
      <c r="G152" s="177">
        <v>375.74144486692023</v>
      </c>
    </row>
    <row r="153" spans="1:7" x14ac:dyDescent="0.25">
      <c r="A153" s="164">
        <v>45265</v>
      </c>
      <c r="B153" s="163">
        <v>-2</v>
      </c>
      <c r="C153" s="177">
        <v>-103500</v>
      </c>
      <c r="D153" s="163"/>
      <c r="E153" s="177"/>
      <c r="F153" s="163">
        <v>-2</v>
      </c>
      <c r="G153" s="177">
        <v>-103500</v>
      </c>
    </row>
    <row r="154" spans="1:7" x14ac:dyDescent="0.25">
      <c r="A154" s="165" t="s">
        <v>0</v>
      </c>
      <c r="B154" s="163">
        <v>-2</v>
      </c>
      <c r="C154" s="177">
        <v>-103500</v>
      </c>
      <c r="D154" s="163"/>
      <c r="E154" s="177"/>
      <c r="F154" s="163">
        <v>-2</v>
      </c>
      <c r="G154" s="177">
        <v>-103500</v>
      </c>
    </row>
    <row r="155" spans="1:7" x14ac:dyDescent="0.25">
      <c r="A155" s="166" t="s">
        <v>80</v>
      </c>
      <c r="B155" s="163">
        <v>-2</v>
      </c>
      <c r="C155" s="177">
        <v>-103500</v>
      </c>
      <c r="D155" s="163"/>
      <c r="E155" s="177"/>
      <c r="F155" s="163">
        <v>-2</v>
      </c>
      <c r="G155" s="177">
        <v>-103500</v>
      </c>
    </row>
    <row r="156" spans="1:7" x14ac:dyDescent="0.25">
      <c r="A156" s="167" t="s">
        <v>79</v>
      </c>
      <c r="B156" s="163">
        <v>-2</v>
      </c>
      <c r="C156" s="177">
        <v>-103500</v>
      </c>
      <c r="D156" s="163"/>
      <c r="E156" s="177"/>
      <c r="F156" s="163">
        <v>-2</v>
      </c>
      <c r="G156" s="177">
        <v>-103500</v>
      </c>
    </row>
    <row r="157" spans="1:7" x14ac:dyDescent="0.25">
      <c r="A157" s="164">
        <v>45271</v>
      </c>
      <c r="B157" s="163">
        <v>-19</v>
      </c>
      <c r="C157" s="177">
        <v>-1154250</v>
      </c>
      <c r="D157" s="163">
        <v>-51</v>
      </c>
      <c r="E157" s="177">
        <v>-2032898.5682308364</v>
      </c>
      <c r="F157" s="163">
        <v>-70</v>
      </c>
      <c r="G157" s="177">
        <v>-3187148.5682308367</v>
      </c>
    </row>
    <row r="158" spans="1:7" x14ac:dyDescent="0.25">
      <c r="A158" s="165" t="s">
        <v>0</v>
      </c>
      <c r="B158" s="163">
        <v>-19</v>
      </c>
      <c r="C158" s="177">
        <v>-1154250</v>
      </c>
      <c r="D158" s="163">
        <v>-51</v>
      </c>
      <c r="E158" s="177">
        <v>-2032898.5682308364</v>
      </c>
      <c r="F158" s="163">
        <v>-70</v>
      </c>
      <c r="G158" s="177">
        <v>-3187148.5682308367</v>
      </c>
    </row>
    <row r="159" spans="1:7" x14ac:dyDescent="0.25">
      <c r="A159" s="166" t="s">
        <v>27</v>
      </c>
      <c r="B159" s="163"/>
      <c r="C159" s="177"/>
      <c r="D159" s="163">
        <v>-5</v>
      </c>
      <c r="E159" s="177">
        <v>-345655</v>
      </c>
      <c r="F159" s="163">
        <v>-5</v>
      </c>
      <c r="G159" s="177">
        <v>-345655</v>
      </c>
    </row>
    <row r="160" spans="1:7" x14ac:dyDescent="0.25">
      <c r="A160" s="167" t="s">
        <v>26</v>
      </c>
      <c r="B160" s="163"/>
      <c r="C160" s="177"/>
      <c r="D160" s="163">
        <v>-5</v>
      </c>
      <c r="E160" s="177">
        <v>-345655</v>
      </c>
      <c r="F160" s="163">
        <v>-5</v>
      </c>
      <c r="G160" s="177">
        <v>-345655</v>
      </c>
    </row>
    <row r="161" spans="1:7" x14ac:dyDescent="0.25">
      <c r="A161" s="166" t="s">
        <v>141</v>
      </c>
      <c r="B161" s="163"/>
      <c r="C161" s="177"/>
      <c r="D161" s="163">
        <v>-5</v>
      </c>
      <c r="E161" s="177">
        <v>-345655</v>
      </c>
      <c r="F161" s="163">
        <v>-5</v>
      </c>
      <c r="G161" s="177">
        <v>-345655</v>
      </c>
    </row>
    <row r="162" spans="1:7" x14ac:dyDescent="0.25">
      <c r="A162" s="167" t="s">
        <v>40</v>
      </c>
      <c r="B162" s="163"/>
      <c r="C162" s="177"/>
      <c r="D162" s="163">
        <v>-5</v>
      </c>
      <c r="E162" s="177">
        <v>-345655</v>
      </c>
      <c r="F162" s="163">
        <v>-5</v>
      </c>
      <c r="G162" s="177">
        <v>-345655</v>
      </c>
    </row>
    <row r="163" spans="1:7" x14ac:dyDescent="0.25">
      <c r="A163" s="166" t="s">
        <v>80</v>
      </c>
      <c r="B163" s="163"/>
      <c r="C163" s="177"/>
      <c r="D163" s="163">
        <v>-20</v>
      </c>
      <c r="E163" s="177">
        <v>-285.36986301369865</v>
      </c>
      <c r="F163" s="163">
        <v>-20</v>
      </c>
      <c r="G163" s="177">
        <v>-285.36986301369865</v>
      </c>
    </row>
    <row r="164" spans="1:7" x14ac:dyDescent="0.25">
      <c r="A164" s="167" t="s">
        <v>43</v>
      </c>
      <c r="B164" s="163"/>
      <c r="C164" s="177"/>
      <c r="D164" s="163">
        <v>-20</v>
      </c>
      <c r="E164" s="177">
        <v>-285.36986301369865</v>
      </c>
      <c r="F164" s="163">
        <v>-20</v>
      </c>
      <c r="G164" s="177">
        <v>-285.36986301369865</v>
      </c>
    </row>
    <row r="165" spans="1:7" x14ac:dyDescent="0.25">
      <c r="A165" s="166" t="s">
        <v>266</v>
      </c>
      <c r="B165" s="163">
        <v>-15</v>
      </c>
      <c r="C165" s="177">
        <v>-911250</v>
      </c>
      <c r="D165" s="163"/>
      <c r="E165" s="177"/>
      <c r="F165" s="163">
        <v>-15</v>
      </c>
      <c r="G165" s="177">
        <v>-911250</v>
      </c>
    </row>
    <row r="166" spans="1:7" x14ac:dyDescent="0.25">
      <c r="A166" s="167" t="s">
        <v>355</v>
      </c>
      <c r="B166" s="163">
        <v>-15</v>
      </c>
      <c r="C166" s="177">
        <v>-911250</v>
      </c>
      <c r="D166" s="163"/>
      <c r="E166" s="177"/>
      <c r="F166" s="163">
        <v>-15</v>
      </c>
      <c r="G166" s="177">
        <v>-911250</v>
      </c>
    </row>
    <row r="167" spans="1:7" x14ac:dyDescent="0.25">
      <c r="A167" s="166" t="s">
        <v>267</v>
      </c>
      <c r="B167" s="163">
        <v>-4</v>
      </c>
      <c r="C167" s="177">
        <v>-243000</v>
      </c>
      <c r="D167" s="163"/>
      <c r="E167" s="177"/>
      <c r="F167" s="163">
        <v>-4</v>
      </c>
      <c r="G167" s="177">
        <v>-243000</v>
      </c>
    </row>
    <row r="168" spans="1:7" x14ac:dyDescent="0.25">
      <c r="A168" s="167" t="s">
        <v>356</v>
      </c>
      <c r="B168" s="163">
        <v>-4</v>
      </c>
      <c r="C168" s="177">
        <v>-243000</v>
      </c>
      <c r="D168" s="163"/>
      <c r="E168" s="177"/>
      <c r="F168" s="163">
        <v>-4</v>
      </c>
      <c r="G168" s="177">
        <v>-243000</v>
      </c>
    </row>
    <row r="169" spans="1:7" x14ac:dyDescent="0.25">
      <c r="A169" s="166" t="s">
        <v>56</v>
      </c>
      <c r="B169" s="163"/>
      <c r="C169" s="177"/>
      <c r="D169" s="163">
        <v>-15</v>
      </c>
      <c r="E169" s="177">
        <v>-888911.72602739721</v>
      </c>
      <c r="F169" s="163">
        <v>-15</v>
      </c>
      <c r="G169" s="177">
        <v>-888911.72602739721</v>
      </c>
    </row>
    <row r="170" spans="1:7" x14ac:dyDescent="0.25">
      <c r="A170" s="167" t="s">
        <v>55</v>
      </c>
      <c r="B170" s="163"/>
      <c r="C170" s="177"/>
      <c r="D170" s="163">
        <v>-15</v>
      </c>
      <c r="E170" s="177">
        <v>-888911.72602739721</v>
      </c>
      <c r="F170" s="163">
        <v>-15</v>
      </c>
      <c r="G170" s="177">
        <v>-888911.72602739721</v>
      </c>
    </row>
    <row r="171" spans="1:7" x14ac:dyDescent="0.25">
      <c r="A171" s="166" t="s">
        <v>60</v>
      </c>
      <c r="B171" s="163"/>
      <c r="C171" s="177"/>
      <c r="D171" s="163">
        <v>-6</v>
      </c>
      <c r="E171" s="177">
        <v>-452391.47234042548</v>
      </c>
      <c r="F171" s="163">
        <v>-6</v>
      </c>
      <c r="G171" s="177">
        <v>-452391.47234042548</v>
      </c>
    </row>
    <row r="172" spans="1:7" x14ac:dyDescent="0.25">
      <c r="A172" s="167" t="s">
        <v>59</v>
      </c>
      <c r="B172" s="163"/>
      <c r="C172" s="177"/>
      <c r="D172" s="163">
        <v>-6</v>
      </c>
      <c r="E172" s="177">
        <v>-452391.47234042548</v>
      </c>
      <c r="F172" s="163">
        <v>-6</v>
      </c>
      <c r="G172" s="177">
        <v>-452391.47234042548</v>
      </c>
    </row>
    <row r="173" spans="1:7" x14ac:dyDescent="0.25">
      <c r="A173" s="164">
        <v>45280</v>
      </c>
      <c r="B173" s="163">
        <v>12</v>
      </c>
      <c r="C173" s="177">
        <v>621000</v>
      </c>
      <c r="D173" s="163">
        <v>-20</v>
      </c>
      <c r="E173" s="177">
        <v>-2065178.0778707226</v>
      </c>
      <c r="F173" s="163">
        <v>-8</v>
      </c>
      <c r="G173" s="177">
        <v>-1444178.0778707226</v>
      </c>
    </row>
    <row r="174" spans="1:7" x14ac:dyDescent="0.25">
      <c r="A174" s="165" t="s">
        <v>0</v>
      </c>
      <c r="B174" s="163">
        <v>12</v>
      </c>
      <c r="C174" s="177">
        <v>621000</v>
      </c>
      <c r="D174" s="163"/>
      <c r="E174" s="177"/>
      <c r="F174" s="163">
        <v>12</v>
      </c>
      <c r="G174" s="177">
        <v>621000</v>
      </c>
    </row>
    <row r="175" spans="1:7" x14ac:dyDescent="0.25">
      <c r="A175" s="166" t="s">
        <v>27</v>
      </c>
      <c r="B175" s="163">
        <v>4</v>
      </c>
      <c r="C175" s="177">
        <v>207000</v>
      </c>
      <c r="D175" s="163"/>
      <c r="E175" s="177"/>
      <c r="F175" s="163">
        <v>4</v>
      </c>
      <c r="G175" s="177">
        <v>207000</v>
      </c>
    </row>
    <row r="176" spans="1:7" x14ac:dyDescent="0.25">
      <c r="A176" s="167" t="s">
        <v>72</v>
      </c>
      <c r="B176" s="163">
        <v>4</v>
      </c>
      <c r="C176" s="177">
        <v>207000</v>
      </c>
      <c r="D176" s="163"/>
      <c r="E176" s="177"/>
      <c r="F176" s="163">
        <v>4</v>
      </c>
      <c r="G176" s="177">
        <v>207000</v>
      </c>
    </row>
    <row r="177" spans="1:7" x14ac:dyDescent="0.25">
      <c r="A177" s="166" t="s">
        <v>141</v>
      </c>
      <c r="B177" s="163">
        <v>2</v>
      </c>
      <c r="C177" s="177">
        <v>103500</v>
      </c>
      <c r="D177" s="163"/>
      <c r="E177" s="177"/>
      <c r="F177" s="163">
        <v>2</v>
      </c>
      <c r="G177" s="177">
        <v>103500</v>
      </c>
    </row>
    <row r="178" spans="1:7" x14ac:dyDescent="0.25">
      <c r="A178" s="167" t="s">
        <v>140</v>
      </c>
      <c r="B178" s="163">
        <v>2</v>
      </c>
      <c r="C178" s="177">
        <v>103500</v>
      </c>
      <c r="D178" s="163"/>
      <c r="E178" s="177"/>
      <c r="F178" s="163">
        <v>2</v>
      </c>
      <c r="G178" s="177">
        <v>103500</v>
      </c>
    </row>
    <row r="179" spans="1:7" x14ac:dyDescent="0.25">
      <c r="A179" s="166" t="s">
        <v>80</v>
      </c>
      <c r="B179" s="163">
        <v>2</v>
      </c>
      <c r="C179" s="177">
        <v>103500</v>
      </c>
      <c r="D179" s="163"/>
      <c r="E179" s="177"/>
      <c r="F179" s="163">
        <v>2</v>
      </c>
      <c r="G179" s="177">
        <v>103500</v>
      </c>
    </row>
    <row r="180" spans="1:7" x14ac:dyDescent="0.25">
      <c r="A180" s="167" t="s">
        <v>79</v>
      </c>
      <c r="B180" s="163">
        <v>2</v>
      </c>
      <c r="C180" s="177">
        <v>103500</v>
      </c>
      <c r="D180" s="163"/>
      <c r="E180" s="177"/>
      <c r="F180" s="163">
        <v>2</v>
      </c>
      <c r="G180" s="177">
        <v>103500</v>
      </c>
    </row>
    <row r="181" spans="1:7" x14ac:dyDescent="0.25">
      <c r="A181" s="166" t="s">
        <v>84</v>
      </c>
      <c r="B181" s="163">
        <v>2</v>
      </c>
      <c r="C181" s="177">
        <v>103500</v>
      </c>
      <c r="D181" s="163"/>
      <c r="E181" s="177"/>
      <c r="F181" s="163">
        <v>2</v>
      </c>
      <c r="G181" s="177">
        <v>103500</v>
      </c>
    </row>
    <row r="182" spans="1:7" x14ac:dyDescent="0.25">
      <c r="A182" s="167" t="s">
        <v>200</v>
      </c>
      <c r="B182" s="163">
        <v>2</v>
      </c>
      <c r="C182" s="177">
        <v>103500</v>
      </c>
      <c r="D182" s="163"/>
      <c r="E182" s="177"/>
      <c r="F182" s="163">
        <v>2</v>
      </c>
      <c r="G182" s="177">
        <v>103500</v>
      </c>
    </row>
    <row r="183" spans="1:7" x14ac:dyDescent="0.25">
      <c r="A183" s="166" t="s">
        <v>50</v>
      </c>
      <c r="B183" s="163">
        <v>2</v>
      </c>
      <c r="C183" s="177">
        <v>103500</v>
      </c>
      <c r="D183" s="163"/>
      <c r="E183" s="177"/>
      <c r="F183" s="163">
        <v>2</v>
      </c>
      <c r="G183" s="177">
        <v>103500</v>
      </c>
    </row>
    <row r="184" spans="1:7" x14ac:dyDescent="0.25">
      <c r="A184" s="167" t="s">
        <v>87</v>
      </c>
      <c r="B184" s="163">
        <v>2</v>
      </c>
      <c r="C184" s="177">
        <v>103500</v>
      </c>
      <c r="D184" s="163"/>
      <c r="E184" s="177"/>
      <c r="F184" s="163">
        <v>2</v>
      </c>
      <c r="G184" s="177">
        <v>103500</v>
      </c>
    </row>
    <row r="185" spans="1:7" x14ac:dyDescent="0.25">
      <c r="A185" s="166" t="s">
        <v>93</v>
      </c>
      <c r="B185" s="163">
        <v>-2</v>
      </c>
      <c r="C185" s="177">
        <v>-103500</v>
      </c>
      <c r="D185" s="163"/>
      <c r="E185" s="177"/>
      <c r="F185" s="163">
        <v>-2</v>
      </c>
      <c r="G185" s="177">
        <v>-103500</v>
      </c>
    </row>
    <row r="186" spans="1:7" x14ac:dyDescent="0.25">
      <c r="A186" s="167" t="s">
        <v>92</v>
      </c>
      <c r="B186" s="163">
        <v>-2</v>
      </c>
      <c r="C186" s="177">
        <v>-103500</v>
      </c>
      <c r="D186" s="163"/>
      <c r="E186" s="177"/>
      <c r="F186" s="163">
        <v>-2</v>
      </c>
      <c r="G186" s="177">
        <v>-103500</v>
      </c>
    </row>
    <row r="187" spans="1:7" x14ac:dyDescent="0.25">
      <c r="A187" s="166" t="s">
        <v>37</v>
      </c>
      <c r="B187" s="163">
        <v>2</v>
      </c>
      <c r="C187" s="177">
        <v>103500</v>
      </c>
      <c r="D187" s="163"/>
      <c r="E187" s="177"/>
      <c r="F187" s="163">
        <v>2</v>
      </c>
      <c r="G187" s="177">
        <v>103500</v>
      </c>
    </row>
    <row r="188" spans="1:7" x14ac:dyDescent="0.25">
      <c r="A188" s="167" t="s">
        <v>76</v>
      </c>
      <c r="B188" s="163">
        <v>2</v>
      </c>
      <c r="C188" s="177">
        <v>103500</v>
      </c>
      <c r="D188" s="163"/>
      <c r="E188" s="177"/>
      <c r="F188" s="163">
        <v>2</v>
      </c>
      <c r="G188" s="177">
        <v>103500</v>
      </c>
    </row>
    <row r="189" spans="1:7" x14ac:dyDescent="0.25">
      <c r="A189" s="165" t="s">
        <v>4</v>
      </c>
      <c r="B189" s="163"/>
      <c r="C189" s="177"/>
      <c r="D189" s="163">
        <v>-20</v>
      </c>
      <c r="E189" s="177">
        <v>-2065178.0778707226</v>
      </c>
      <c r="F189" s="163">
        <v>-20</v>
      </c>
      <c r="G189" s="177">
        <v>-2065178.0778707226</v>
      </c>
    </row>
    <row r="190" spans="1:7" x14ac:dyDescent="0.25">
      <c r="A190" s="166" t="s">
        <v>148</v>
      </c>
      <c r="B190" s="163"/>
      <c r="C190" s="177"/>
      <c r="D190" s="163">
        <v>-10</v>
      </c>
      <c r="E190" s="177">
        <v>-2064864.9600000002</v>
      </c>
      <c r="F190" s="163">
        <v>-10</v>
      </c>
      <c r="G190" s="177">
        <v>-2064864.9600000002</v>
      </c>
    </row>
    <row r="191" spans="1:7" x14ac:dyDescent="0.25">
      <c r="A191" s="167" t="s">
        <v>148</v>
      </c>
      <c r="B191" s="163"/>
      <c r="C191" s="177"/>
      <c r="D191" s="163">
        <v>-10</v>
      </c>
      <c r="E191" s="177">
        <v>-2064864.9600000002</v>
      </c>
      <c r="F191" s="163">
        <v>-10</v>
      </c>
      <c r="G191" s="177">
        <v>-2064864.9600000002</v>
      </c>
    </row>
    <row r="192" spans="1:7" x14ac:dyDescent="0.25">
      <c r="A192" s="166" t="s">
        <v>208</v>
      </c>
      <c r="B192" s="163"/>
      <c r="C192" s="177"/>
      <c r="D192" s="163">
        <v>-10</v>
      </c>
      <c r="E192" s="177">
        <v>-313.11787072243345</v>
      </c>
      <c r="F192" s="163">
        <v>-10</v>
      </c>
      <c r="G192" s="177">
        <v>-313.11787072243345</v>
      </c>
    </row>
    <row r="193" spans="1:7" x14ac:dyDescent="0.25">
      <c r="A193" s="167" t="s">
        <v>207</v>
      </c>
      <c r="B193" s="163"/>
      <c r="C193" s="177"/>
      <c r="D193" s="163">
        <v>-10</v>
      </c>
      <c r="E193" s="177">
        <v>-313.11787072243345</v>
      </c>
      <c r="F193" s="163">
        <v>-10</v>
      </c>
      <c r="G193" s="177">
        <v>-313.11787072243345</v>
      </c>
    </row>
    <row r="194" spans="1:7" x14ac:dyDescent="0.25">
      <c r="A194" s="164">
        <v>45281</v>
      </c>
      <c r="B194" s="163">
        <v>-1</v>
      </c>
      <c r="C194" s="177">
        <v>-83600</v>
      </c>
      <c r="D194" s="163"/>
      <c r="E194" s="177"/>
      <c r="F194" s="163">
        <v>-1</v>
      </c>
      <c r="G194" s="177">
        <v>-83600</v>
      </c>
    </row>
    <row r="195" spans="1:7" x14ac:dyDescent="0.25">
      <c r="A195" s="165" t="s">
        <v>4</v>
      </c>
      <c r="B195" s="163">
        <v>-1</v>
      </c>
      <c r="C195" s="177">
        <v>-83600</v>
      </c>
      <c r="D195" s="163"/>
      <c r="E195" s="177"/>
      <c r="F195" s="163">
        <v>-1</v>
      </c>
      <c r="G195" s="177">
        <v>-83600</v>
      </c>
    </row>
    <row r="196" spans="1:7" x14ac:dyDescent="0.25">
      <c r="A196" s="166" t="s">
        <v>148</v>
      </c>
      <c r="B196" s="163">
        <v>-1</v>
      </c>
      <c r="C196" s="177">
        <v>-83600</v>
      </c>
      <c r="D196" s="163"/>
      <c r="E196" s="177"/>
      <c r="F196" s="163">
        <v>-1</v>
      </c>
      <c r="G196" s="177">
        <v>-83600</v>
      </c>
    </row>
    <row r="197" spans="1:7" x14ac:dyDescent="0.25">
      <c r="A197" s="167" t="s">
        <v>275</v>
      </c>
      <c r="B197" s="163">
        <v>-1</v>
      </c>
      <c r="C197" s="177">
        <v>-83600</v>
      </c>
      <c r="D197" s="163"/>
      <c r="E197" s="177"/>
      <c r="F197" s="163">
        <v>-1</v>
      </c>
      <c r="G197" s="177">
        <v>-83600</v>
      </c>
    </row>
    <row r="198" spans="1:7" x14ac:dyDescent="0.25">
      <c r="A198" s="38" t="s">
        <v>440</v>
      </c>
      <c r="B198" s="163"/>
      <c r="C198" s="177"/>
      <c r="D198" s="163"/>
      <c r="E198" s="177"/>
      <c r="F198" s="163"/>
      <c r="G198" s="177"/>
    </row>
    <row r="199" spans="1:7" x14ac:dyDescent="0.25">
      <c r="A199" s="39" t="s">
        <v>682</v>
      </c>
      <c r="B199" s="163"/>
      <c r="C199" s="177"/>
      <c r="D199" s="163"/>
      <c r="E199" s="177"/>
      <c r="F199" s="163"/>
      <c r="G199" s="177"/>
    </row>
    <row r="200" spans="1:7" x14ac:dyDescent="0.25">
      <c r="A200" s="53" t="s">
        <v>691</v>
      </c>
      <c r="B200" s="163"/>
      <c r="C200" s="177"/>
      <c r="D200" s="163"/>
      <c r="E200" s="177"/>
      <c r="F200" s="163"/>
      <c r="G200" s="177"/>
    </row>
    <row r="201" spans="1:7" x14ac:dyDescent="0.25">
      <c r="A201" s="164">
        <v>45302</v>
      </c>
      <c r="B201" s="163"/>
      <c r="C201" s="177"/>
      <c r="D201" s="163">
        <v>-4</v>
      </c>
      <c r="E201" s="177">
        <v>-1264133.9753333332</v>
      </c>
      <c r="F201" s="163">
        <v>-4</v>
      </c>
      <c r="G201" s="177">
        <v>-1264133.9753333332</v>
      </c>
    </row>
    <row r="202" spans="1:7" x14ac:dyDescent="0.25">
      <c r="A202" s="165" t="s">
        <v>4</v>
      </c>
      <c r="B202" s="163"/>
      <c r="C202" s="177"/>
      <c r="D202" s="163">
        <v>-4</v>
      </c>
      <c r="E202" s="177">
        <v>-1264133.9753333332</v>
      </c>
      <c r="F202" s="163">
        <v>-4</v>
      </c>
      <c r="G202" s="177">
        <v>-1264133.9753333332</v>
      </c>
    </row>
    <row r="203" spans="1:7" x14ac:dyDescent="0.25">
      <c r="A203" s="166" t="s">
        <v>107</v>
      </c>
      <c r="B203" s="163"/>
      <c r="C203" s="177"/>
      <c r="D203" s="163">
        <v>-2</v>
      </c>
      <c r="E203" s="177">
        <v>-253646.992</v>
      </c>
      <c r="F203" s="163">
        <v>-2</v>
      </c>
      <c r="G203" s="177">
        <v>-253646.992</v>
      </c>
    </row>
    <row r="204" spans="1:7" x14ac:dyDescent="0.25">
      <c r="A204" s="167" t="s">
        <v>209</v>
      </c>
      <c r="B204" s="163"/>
      <c r="C204" s="177"/>
      <c r="D204" s="163">
        <v>-2</v>
      </c>
      <c r="E204" s="177">
        <v>-253646.992</v>
      </c>
      <c r="F204" s="163">
        <v>-2</v>
      </c>
      <c r="G204" s="177">
        <v>-253646.992</v>
      </c>
    </row>
    <row r="205" spans="1:7" x14ac:dyDescent="0.25">
      <c r="A205" s="166" t="s">
        <v>137</v>
      </c>
      <c r="B205" s="163"/>
      <c r="C205" s="177"/>
      <c r="D205" s="163">
        <v>-2</v>
      </c>
      <c r="E205" s="177">
        <v>-1010486.9833333332</v>
      </c>
      <c r="F205" s="163">
        <v>-2</v>
      </c>
      <c r="G205" s="177">
        <v>-1010486.9833333332</v>
      </c>
    </row>
    <row r="206" spans="1:7" x14ac:dyDescent="0.25">
      <c r="A206" s="167" t="s">
        <v>137</v>
      </c>
      <c r="B206" s="163"/>
      <c r="C206" s="177"/>
      <c r="D206" s="163">
        <v>-2</v>
      </c>
      <c r="E206" s="177">
        <v>-1010486.9833333332</v>
      </c>
      <c r="F206" s="163">
        <v>-2</v>
      </c>
      <c r="G206" s="177">
        <v>-1010486.9833333332</v>
      </c>
    </row>
    <row r="207" spans="1:7" x14ac:dyDescent="0.25">
      <c r="A207" s="164">
        <v>45303</v>
      </c>
      <c r="B207" s="163">
        <v>-6</v>
      </c>
      <c r="C207" s="177">
        <v>-310500</v>
      </c>
      <c r="D207" s="163"/>
      <c r="E207" s="177"/>
      <c r="F207" s="163">
        <v>-6</v>
      </c>
      <c r="G207" s="177">
        <v>-310500</v>
      </c>
    </row>
    <row r="208" spans="1:7" x14ac:dyDescent="0.25">
      <c r="A208" s="165" t="s">
        <v>0</v>
      </c>
      <c r="B208" s="163">
        <v>-6</v>
      </c>
      <c r="C208" s="177">
        <v>-310500</v>
      </c>
      <c r="D208" s="163"/>
      <c r="E208" s="177"/>
      <c r="F208" s="163">
        <v>-6</v>
      </c>
      <c r="G208" s="177">
        <v>-310500</v>
      </c>
    </row>
    <row r="209" spans="1:7" x14ac:dyDescent="0.25">
      <c r="A209" s="166" t="s">
        <v>141</v>
      </c>
      <c r="B209" s="163">
        <v>-2</v>
      </c>
      <c r="C209" s="177">
        <v>-103500</v>
      </c>
      <c r="D209" s="163"/>
      <c r="E209" s="177"/>
      <c r="F209" s="163">
        <v>-2</v>
      </c>
      <c r="G209" s="177">
        <v>-103500</v>
      </c>
    </row>
    <row r="210" spans="1:7" x14ac:dyDescent="0.25">
      <c r="A210" s="167" t="s">
        <v>140</v>
      </c>
      <c r="B210" s="163">
        <v>-2</v>
      </c>
      <c r="C210" s="177">
        <v>-103500</v>
      </c>
      <c r="D210" s="163"/>
      <c r="E210" s="177"/>
      <c r="F210" s="163">
        <v>-2</v>
      </c>
      <c r="G210" s="177">
        <v>-103500</v>
      </c>
    </row>
    <row r="211" spans="1:7" x14ac:dyDescent="0.25">
      <c r="A211" s="166" t="s">
        <v>50</v>
      </c>
      <c r="B211" s="163">
        <v>-2</v>
      </c>
      <c r="C211" s="177">
        <v>-103500</v>
      </c>
      <c r="D211" s="163"/>
      <c r="E211" s="177"/>
      <c r="F211" s="163">
        <v>-2</v>
      </c>
      <c r="G211" s="177">
        <v>-103500</v>
      </c>
    </row>
    <row r="212" spans="1:7" x14ac:dyDescent="0.25">
      <c r="A212" s="167" t="s">
        <v>87</v>
      </c>
      <c r="B212" s="163">
        <v>-2</v>
      </c>
      <c r="C212" s="177">
        <v>-103500</v>
      </c>
      <c r="D212" s="163"/>
      <c r="E212" s="177"/>
      <c r="F212" s="163">
        <v>-2</v>
      </c>
      <c r="G212" s="177">
        <v>-103500</v>
      </c>
    </row>
    <row r="213" spans="1:7" x14ac:dyDescent="0.25">
      <c r="A213" s="166" t="s">
        <v>37</v>
      </c>
      <c r="B213" s="163">
        <v>-2</v>
      </c>
      <c r="C213" s="177">
        <v>-103500</v>
      </c>
      <c r="D213" s="163"/>
      <c r="E213" s="177"/>
      <c r="F213" s="163">
        <v>-2</v>
      </c>
      <c r="G213" s="177">
        <v>-103500</v>
      </c>
    </row>
    <row r="214" spans="1:7" x14ac:dyDescent="0.25">
      <c r="A214" s="167" t="s">
        <v>76</v>
      </c>
      <c r="B214" s="163">
        <v>-2</v>
      </c>
      <c r="C214" s="177">
        <v>-103500</v>
      </c>
      <c r="D214" s="163"/>
      <c r="E214" s="177"/>
      <c r="F214" s="163">
        <v>-2</v>
      </c>
      <c r="G214" s="177">
        <v>-103500</v>
      </c>
    </row>
    <row r="215" spans="1:7" x14ac:dyDescent="0.25">
      <c r="A215" s="164">
        <v>45306</v>
      </c>
      <c r="B215" s="163">
        <v>2</v>
      </c>
      <c r="C215" s="177">
        <v>103500</v>
      </c>
      <c r="D215" s="163"/>
      <c r="E215" s="177"/>
      <c r="F215" s="163">
        <v>2</v>
      </c>
      <c r="G215" s="177">
        <v>103500</v>
      </c>
    </row>
    <row r="216" spans="1:7" x14ac:dyDescent="0.25">
      <c r="A216" s="165" t="s">
        <v>0</v>
      </c>
      <c r="B216" s="163">
        <v>2</v>
      </c>
      <c r="C216" s="177">
        <v>103500</v>
      </c>
      <c r="D216" s="163"/>
      <c r="E216" s="177"/>
      <c r="F216" s="163">
        <v>2</v>
      </c>
      <c r="G216" s="177">
        <v>103500</v>
      </c>
    </row>
    <row r="217" spans="1:7" x14ac:dyDescent="0.25">
      <c r="A217" s="166" t="s">
        <v>50</v>
      </c>
      <c r="B217" s="163">
        <v>2</v>
      </c>
      <c r="C217" s="177">
        <v>103500</v>
      </c>
      <c r="D217" s="163"/>
      <c r="E217" s="177"/>
      <c r="F217" s="163">
        <v>2</v>
      </c>
      <c r="G217" s="177">
        <v>103500</v>
      </c>
    </row>
    <row r="218" spans="1:7" x14ac:dyDescent="0.25">
      <c r="A218" s="167" t="s">
        <v>87</v>
      </c>
      <c r="B218" s="163">
        <v>2</v>
      </c>
      <c r="C218" s="177">
        <v>103500</v>
      </c>
      <c r="D218" s="163"/>
      <c r="E218" s="177"/>
      <c r="F218" s="163">
        <v>2</v>
      </c>
      <c r="G218" s="177">
        <v>103500</v>
      </c>
    </row>
    <row r="219" spans="1:7" x14ac:dyDescent="0.25">
      <c r="A219" s="164">
        <v>45307</v>
      </c>
      <c r="B219" s="163">
        <v>-82</v>
      </c>
      <c r="C219" s="177">
        <v>10401750</v>
      </c>
      <c r="D219" s="163">
        <v>-54</v>
      </c>
      <c r="E219" s="177">
        <v>1438918.2602739725</v>
      </c>
      <c r="F219" s="163">
        <v>-136</v>
      </c>
      <c r="G219" s="177">
        <v>11840668.260273973</v>
      </c>
    </row>
    <row r="220" spans="1:7" x14ac:dyDescent="0.25">
      <c r="A220" s="165" t="s">
        <v>0</v>
      </c>
      <c r="B220" s="163">
        <v>-82</v>
      </c>
      <c r="C220" s="177">
        <v>10401750</v>
      </c>
      <c r="D220" s="163">
        <v>-54</v>
      </c>
      <c r="E220" s="177">
        <v>1438918.2602739725</v>
      </c>
      <c r="F220" s="163">
        <v>-136</v>
      </c>
      <c r="G220" s="177">
        <v>11840668.260273973</v>
      </c>
    </row>
    <row r="221" spans="1:7" x14ac:dyDescent="0.25">
      <c r="A221" s="166" t="s">
        <v>16</v>
      </c>
      <c r="B221" s="163"/>
      <c r="C221" s="177"/>
      <c r="D221" s="163">
        <v>-3</v>
      </c>
      <c r="E221" s="177">
        <v>2199930</v>
      </c>
      <c r="F221" s="163">
        <v>-3</v>
      </c>
      <c r="G221" s="177">
        <v>2199930</v>
      </c>
    </row>
    <row r="222" spans="1:7" x14ac:dyDescent="0.25">
      <c r="A222" s="167" t="s">
        <v>15</v>
      </c>
      <c r="B222" s="163"/>
      <c r="C222" s="177"/>
      <c r="D222" s="163">
        <v>-3</v>
      </c>
      <c r="E222" s="177">
        <v>2199930</v>
      </c>
      <c r="F222" s="163">
        <v>-3</v>
      </c>
      <c r="G222" s="177">
        <v>2199930</v>
      </c>
    </row>
    <row r="223" spans="1:7" x14ac:dyDescent="0.25">
      <c r="A223" s="166" t="s">
        <v>27</v>
      </c>
      <c r="B223" s="163">
        <v>-27</v>
      </c>
      <c r="C223" s="177">
        <v>-51750</v>
      </c>
      <c r="D223" s="163"/>
      <c r="E223" s="177"/>
      <c r="F223" s="163">
        <v>-27</v>
      </c>
      <c r="G223" s="177">
        <v>-51750</v>
      </c>
    </row>
    <row r="224" spans="1:7" x14ac:dyDescent="0.25">
      <c r="A224" s="167" t="s">
        <v>72</v>
      </c>
      <c r="B224" s="163">
        <v>-27</v>
      </c>
      <c r="C224" s="177">
        <v>-51750</v>
      </c>
      <c r="D224" s="163"/>
      <c r="E224" s="177"/>
      <c r="F224" s="163">
        <v>-27</v>
      </c>
      <c r="G224" s="177">
        <v>-51750</v>
      </c>
    </row>
    <row r="225" spans="1:7" x14ac:dyDescent="0.25">
      <c r="A225" s="166" t="s">
        <v>141</v>
      </c>
      <c r="B225" s="163">
        <v>-10</v>
      </c>
      <c r="C225" s="177">
        <v>3105000</v>
      </c>
      <c r="D225" s="163">
        <v>-11</v>
      </c>
      <c r="E225" s="177">
        <v>-760441</v>
      </c>
      <c r="F225" s="163">
        <v>-21</v>
      </c>
      <c r="G225" s="177">
        <v>2344559</v>
      </c>
    </row>
    <row r="226" spans="1:7" x14ac:dyDescent="0.25">
      <c r="A226" s="167" t="s">
        <v>40</v>
      </c>
      <c r="B226" s="163"/>
      <c r="C226" s="177"/>
      <c r="D226" s="163">
        <v>-11</v>
      </c>
      <c r="E226" s="177">
        <v>-760441</v>
      </c>
      <c r="F226" s="163">
        <v>-11</v>
      </c>
      <c r="G226" s="177">
        <v>-760441</v>
      </c>
    </row>
    <row r="227" spans="1:7" x14ac:dyDescent="0.25">
      <c r="A227" s="167" t="s">
        <v>140</v>
      </c>
      <c r="B227" s="163">
        <v>-10</v>
      </c>
      <c r="C227" s="177">
        <v>3105000</v>
      </c>
      <c r="D227" s="163"/>
      <c r="E227" s="177"/>
      <c r="F227" s="163">
        <v>-10</v>
      </c>
      <c r="G227" s="177">
        <v>3105000</v>
      </c>
    </row>
    <row r="228" spans="1:7" x14ac:dyDescent="0.25">
      <c r="A228" s="166" t="s">
        <v>80</v>
      </c>
      <c r="B228" s="163">
        <v>-5</v>
      </c>
      <c r="C228" s="177">
        <v>-258750</v>
      </c>
      <c r="D228" s="163">
        <v>-40</v>
      </c>
      <c r="E228" s="177">
        <v>-570.7397260273973</v>
      </c>
      <c r="F228" s="163">
        <v>-45</v>
      </c>
      <c r="G228" s="177">
        <v>-259320.73972602739</v>
      </c>
    </row>
    <row r="229" spans="1:7" x14ac:dyDescent="0.25">
      <c r="A229" s="167" t="s">
        <v>43</v>
      </c>
      <c r="B229" s="163"/>
      <c r="C229" s="177"/>
      <c r="D229" s="163">
        <v>-40</v>
      </c>
      <c r="E229" s="177">
        <v>-570.7397260273973</v>
      </c>
      <c r="F229" s="163">
        <v>-40</v>
      </c>
      <c r="G229" s="177">
        <v>-570.7397260273973</v>
      </c>
    </row>
    <row r="230" spans="1:7" x14ac:dyDescent="0.25">
      <c r="A230" s="167" t="s">
        <v>79</v>
      </c>
      <c r="B230" s="163">
        <v>-5</v>
      </c>
      <c r="C230" s="177">
        <v>-258750</v>
      </c>
      <c r="D230" s="163"/>
      <c r="E230" s="177"/>
      <c r="F230" s="163">
        <v>-5</v>
      </c>
      <c r="G230" s="177">
        <v>-258750</v>
      </c>
    </row>
    <row r="231" spans="1:7" x14ac:dyDescent="0.25">
      <c r="A231" s="166" t="s">
        <v>50</v>
      </c>
      <c r="B231" s="163">
        <v>-22</v>
      </c>
      <c r="C231" s="177">
        <v>3105000</v>
      </c>
      <c r="D231" s="163"/>
      <c r="E231" s="177"/>
      <c r="F231" s="163">
        <v>-22</v>
      </c>
      <c r="G231" s="177">
        <v>3105000</v>
      </c>
    </row>
    <row r="232" spans="1:7" x14ac:dyDescent="0.25">
      <c r="A232" s="167" t="s">
        <v>87</v>
      </c>
      <c r="B232" s="163">
        <v>-22</v>
      </c>
      <c r="C232" s="177">
        <v>3105000</v>
      </c>
      <c r="D232" s="163"/>
      <c r="E232" s="177"/>
      <c r="F232" s="163">
        <v>-22</v>
      </c>
      <c r="G232" s="177">
        <v>3105000</v>
      </c>
    </row>
    <row r="233" spans="1:7" x14ac:dyDescent="0.25">
      <c r="A233" s="166" t="s">
        <v>93</v>
      </c>
      <c r="B233" s="163">
        <v>-7</v>
      </c>
      <c r="C233" s="177">
        <v>-362250</v>
      </c>
      <c r="D233" s="163"/>
      <c r="E233" s="177"/>
      <c r="F233" s="163">
        <v>-7</v>
      </c>
      <c r="G233" s="177">
        <v>-362250</v>
      </c>
    </row>
    <row r="234" spans="1:7" x14ac:dyDescent="0.25">
      <c r="A234" s="167" t="s">
        <v>92</v>
      </c>
      <c r="B234" s="163">
        <v>-7</v>
      </c>
      <c r="C234" s="177">
        <v>-362250</v>
      </c>
      <c r="D234" s="163"/>
      <c r="E234" s="177"/>
      <c r="F234" s="163">
        <v>-7</v>
      </c>
      <c r="G234" s="177">
        <v>-362250</v>
      </c>
    </row>
    <row r="235" spans="1:7" x14ac:dyDescent="0.25">
      <c r="A235" s="166" t="s">
        <v>37</v>
      </c>
      <c r="B235" s="163">
        <v>-5</v>
      </c>
      <c r="C235" s="177">
        <v>5175000</v>
      </c>
      <c r="D235" s="163"/>
      <c r="E235" s="177"/>
      <c r="F235" s="163">
        <v>-5</v>
      </c>
      <c r="G235" s="177">
        <v>5175000</v>
      </c>
    </row>
    <row r="236" spans="1:7" x14ac:dyDescent="0.25">
      <c r="A236" s="167" t="s">
        <v>76</v>
      </c>
      <c r="B236" s="163">
        <v>-5</v>
      </c>
      <c r="C236" s="177">
        <v>5175000</v>
      </c>
      <c r="D236" s="163"/>
      <c r="E236" s="177"/>
      <c r="F236" s="163">
        <v>-5</v>
      </c>
      <c r="G236" s="177">
        <v>5175000</v>
      </c>
    </row>
    <row r="237" spans="1:7" x14ac:dyDescent="0.25">
      <c r="A237" s="166" t="s">
        <v>69</v>
      </c>
      <c r="B237" s="163">
        <v>-6</v>
      </c>
      <c r="C237" s="177">
        <v>-310500</v>
      </c>
      <c r="D237" s="163"/>
      <c r="E237" s="177"/>
      <c r="F237" s="163">
        <v>-6</v>
      </c>
      <c r="G237" s="177">
        <v>-310500</v>
      </c>
    </row>
    <row r="238" spans="1:7" x14ac:dyDescent="0.25">
      <c r="A238" s="167" t="s">
        <v>216</v>
      </c>
      <c r="B238" s="163">
        <v>-6</v>
      </c>
      <c r="C238" s="177">
        <v>-310500</v>
      </c>
      <c r="D238" s="163"/>
      <c r="E238" s="177"/>
      <c r="F238" s="163">
        <v>-6</v>
      </c>
      <c r="G238" s="177">
        <v>-310500</v>
      </c>
    </row>
    <row r="239" spans="1:7" x14ac:dyDescent="0.25">
      <c r="A239" s="164">
        <v>45310</v>
      </c>
      <c r="B239" s="163">
        <v>-100</v>
      </c>
      <c r="C239" s="177">
        <v>25484650</v>
      </c>
      <c r="D239" s="163">
        <v>-180</v>
      </c>
      <c r="E239" s="177">
        <v>21018273.654794522</v>
      </c>
      <c r="F239" s="163">
        <v>-280</v>
      </c>
      <c r="G239" s="177">
        <v>46502923.654794522</v>
      </c>
    </row>
    <row r="240" spans="1:7" x14ac:dyDescent="0.25">
      <c r="A240" s="165" t="s">
        <v>0</v>
      </c>
      <c r="B240" s="163">
        <v>-100</v>
      </c>
      <c r="C240" s="177">
        <v>25484650</v>
      </c>
      <c r="D240" s="163">
        <v>-180</v>
      </c>
      <c r="E240" s="177">
        <v>21018273.654794522</v>
      </c>
      <c r="F240" s="163">
        <v>-280</v>
      </c>
      <c r="G240" s="177">
        <v>46502923.654794522</v>
      </c>
    </row>
    <row r="241" spans="1:7" x14ac:dyDescent="0.25">
      <c r="A241" s="166" t="s">
        <v>27</v>
      </c>
      <c r="B241" s="163">
        <v>-5</v>
      </c>
      <c r="C241" s="177">
        <v>4686900</v>
      </c>
      <c r="D241" s="163">
        <v>-23</v>
      </c>
      <c r="E241" s="177">
        <v>2419585</v>
      </c>
      <c r="F241" s="163">
        <v>-28</v>
      </c>
      <c r="G241" s="177">
        <v>7106485</v>
      </c>
    </row>
    <row r="242" spans="1:7" x14ac:dyDescent="0.25">
      <c r="A242" s="167" t="s">
        <v>26</v>
      </c>
      <c r="B242" s="163"/>
      <c r="C242" s="177"/>
      <c r="D242" s="163">
        <v>-23</v>
      </c>
      <c r="E242" s="177">
        <v>2419585</v>
      </c>
      <c r="F242" s="163">
        <v>-23</v>
      </c>
      <c r="G242" s="177">
        <v>2419585</v>
      </c>
    </row>
    <row r="243" spans="1:7" x14ac:dyDescent="0.25">
      <c r="A243" s="167" t="s">
        <v>72</v>
      </c>
      <c r="B243" s="163">
        <v>-5</v>
      </c>
      <c r="C243" s="177">
        <v>4686900</v>
      </c>
      <c r="D243" s="163"/>
      <c r="E243" s="177"/>
      <c r="F243" s="163">
        <v>-5</v>
      </c>
      <c r="G243" s="177">
        <v>4686900</v>
      </c>
    </row>
    <row r="244" spans="1:7" x14ac:dyDescent="0.25">
      <c r="A244" s="166" t="s">
        <v>141</v>
      </c>
      <c r="B244" s="163">
        <v>-5</v>
      </c>
      <c r="C244" s="177">
        <v>3105000</v>
      </c>
      <c r="D244" s="163">
        <v>-30</v>
      </c>
      <c r="E244" s="177">
        <v>6913100</v>
      </c>
      <c r="F244" s="163">
        <v>-35</v>
      </c>
      <c r="G244" s="177">
        <v>10018100</v>
      </c>
    </row>
    <row r="245" spans="1:7" x14ac:dyDescent="0.25">
      <c r="A245" s="167" t="s">
        <v>40</v>
      </c>
      <c r="B245" s="163"/>
      <c r="C245" s="177"/>
      <c r="D245" s="163">
        <v>-30</v>
      </c>
      <c r="E245" s="177">
        <v>6913100</v>
      </c>
      <c r="F245" s="163">
        <v>-30</v>
      </c>
      <c r="G245" s="177">
        <v>6913100</v>
      </c>
    </row>
    <row r="246" spans="1:7" x14ac:dyDescent="0.25">
      <c r="A246" s="167" t="s">
        <v>140</v>
      </c>
      <c r="B246" s="163">
        <v>-5</v>
      </c>
      <c r="C246" s="177">
        <v>3105000</v>
      </c>
      <c r="D246" s="163"/>
      <c r="E246" s="177"/>
      <c r="F246" s="163">
        <v>-5</v>
      </c>
      <c r="G246" s="177">
        <v>3105000</v>
      </c>
    </row>
    <row r="247" spans="1:7" x14ac:dyDescent="0.25">
      <c r="A247" s="166" t="s">
        <v>80</v>
      </c>
      <c r="B247" s="163">
        <v>-20</v>
      </c>
      <c r="C247" s="177">
        <v>4703500</v>
      </c>
      <c r="D247" s="163">
        <v>-85</v>
      </c>
      <c r="E247" s="177">
        <v>-1212.8219178082193</v>
      </c>
      <c r="F247" s="163">
        <v>-105</v>
      </c>
      <c r="G247" s="177">
        <v>4702287.1780821914</v>
      </c>
    </row>
    <row r="248" spans="1:7" x14ac:dyDescent="0.25">
      <c r="A248" s="167" t="s">
        <v>43</v>
      </c>
      <c r="B248" s="163"/>
      <c r="C248" s="177"/>
      <c r="D248" s="163">
        <v>-85</v>
      </c>
      <c r="E248" s="177">
        <v>-1212.8219178082193</v>
      </c>
      <c r="F248" s="163">
        <v>-85</v>
      </c>
      <c r="G248" s="177">
        <v>-1212.8219178082193</v>
      </c>
    </row>
    <row r="249" spans="1:7" x14ac:dyDescent="0.25">
      <c r="A249" s="167" t="s">
        <v>79</v>
      </c>
      <c r="B249" s="163">
        <v>-20</v>
      </c>
      <c r="C249" s="177">
        <v>4703500</v>
      </c>
      <c r="D249" s="163"/>
      <c r="E249" s="177"/>
      <c r="F249" s="163">
        <v>-20</v>
      </c>
      <c r="G249" s="177">
        <v>4703500</v>
      </c>
    </row>
    <row r="250" spans="1:7" x14ac:dyDescent="0.25">
      <c r="A250" s="166" t="s">
        <v>50</v>
      </c>
      <c r="B250" s="163">
        <v>-65</v>
      </c>
      <c r="C250" s="177">
        <v>13041000</v>
      </c>
      <c r="D250" s="163"/>
      <c r="E250" s="177"/>
      <c r="F250" s="163">
        <v>-65</v>
      </c>
      <c r="G250" s="177">
        <v>13041000</v>
      </c>
    </row>
    <row r="251" spans="1:7" x14ac:dyDescent="0.25">
      <c r="A251" s="167" t="s">
        <v>87</v>
      </c>
      <c r="B251" s="163">
        <v>-65</v>
      </c>
      <c r="C251" s="177">
        <v>13041000</v>
      </c>
      <c r="D251" s="163"/>
      <c r="E251" s="177"/>
      <c r="F251" s="163">
        <v>-65</v>
      </c>
      <c r="G251" s="177">
        <v>13041000</v>
      </c>
    </row>
    <row r="252" spans="1:7" x14ac:dyDescent="0.25">
      <c r="A252" s="166" t="s">
        <v>37</v>
      </c>
      <c r="B252" s="163">
        <v>-5</v>
      </c>
      <c r="C252" s="177">
        <v>-51750</v>
      </c>
      <c r="D252" s="163">
        <v>-17</v>
      </c>
      <c r="E252" s="177">
        <v>3110895</v>
      </c>
      <c r="F252" s="163">
        <v>-22</v>
      </c>
      <c r="G252" s="177">
        <v>3059145</v>
      </c>
    </row>
    <row r="253" spans="1:7" x14ac:dyDescent="0.25">
      <c r="A253" s="167" t="s">
        <v>36</v>
      </c>
      <c r="B253" s="163"/>
      <c r="C253" s="177"/>
      <c r="D253" s="163">
        <v>-17</v>
      </c>
      <c r="E253" s="177">
        <v>3110895</v>
      </c>
      <c r="F253" s="163">
        <v>-17</v>
      </c>
      <c r="G253" s="177">
        <v>3110895</v>
      </c>
    </row>
    <row r="254" spans="1:7" x14ac:dyDescent="0.25">
      <c r="A254" s="167" t="s">
        <v>76</v>
      </c>
      <c r="B254" s="163">
        <v>-5</v>
      </c>
      <c r="C254" s="177">
        <v>-51750</v>
      </c>
      <c r="D254" s="163"/>
      <c r="E254" s="177"/>
      <c r="F254" s="163">
        <v>-5</v>
      </c>
      <c r="G254" s="177">
        <v>-51750</v>
      </c>
    </row>
    <row r="255" spans="1:7" x14ac:dyDescent="0.25">
      <c r="A255" s="166" t="s">
        <v>56</v>
      </c>
      <c r="B255" s="163"/>
      <c r="C255" s="177"/>
      <c r="D255" s="163">
        <v>-16</v>
      </c>
      <c r="E255" s="177">
        <v>-293.52328767123288</v>
      </c>
      <c r="F255" s="163">
        <v>-16</v>
      </c>
      <c r="G255" s="177">
        <v>-293.52328767123288</v>
      </c>
    </row>
    <row r="256" spans="1:7" x14ac:dyDescent="0.25">
      <c r="A256" s="167" t="s">
        <v>55</v>
      </c>
      <c r="B256" s="163"/>
      <c r="C256" s="177"/>
      <c r="D256" s="163">
        <v>-16</v>
      </c>
      <c r="E256" s="177">
        <v>-293.52328767123288</v>
      </c>
      <c r="F256" s="163">
        <v>-16</v>
      </c>
      <c r="G256" s="177">
        <v>-293.52328767123288</v>
      </c>
    </row>
    <row r="257" spans="1:7" x14ac:dyDescent="0.25">
      <c r="A257" s="166" t="s">
        <v>60</v>
      </c>
      <c r="B257" s="163"/>
      <c r="C257" s="177"/>
      <c r="D257" s="163">
        <v>-6</v>
      </c>
      <c r="E257" s="177">
        <v>8888200</v>
      </c>
      <c r="F257" s="163">
        <v>-6</v>
      </c>
      <c r="G257" s="177">
        <v>8888200</v>
      </c>
    </row>
    <row r="258" spans="1:7" x14ac:dyDescent="0.25">
      <c r="A258" s="167" t="s">
        <v>59</v>
      </c>
      <c r="B258" s="163"/>
      <c r="C258" s="177"/>
      <c r="D258" s="163">
        <v>-6</v>
      </c>
      <c r="E258" s="177">
        <v>8888200</v>
      </c>
      <c r="F258" s="163">
        <v>-6</v>
      </c>
      <c r="G258" s="177">
        <v>8888200</v>
      </c>
    </row>
    <row r="259" spans="1:7" x14ac:dyDescent="0.25">
      <c r="A259" s="166" t="s">
        <v>146</v>
      </c>
      <c r="B259" s="163"/>
      <c r="C259" s="177"/>
      <c r="D259" s="163">
        <v>-3</v>
      </c>
      <c r="E259" s="177">
        <v>-312000</v>
      </c>
      <c r="F259" s="163">
        <v>-3</v>
      </c>
      <c r="G259" s="177">
        <v>-312000</v>
      </c>
    </row>
    <row r="260" spans="1:7" x14ac:dyDescent="0.25">
      <c r="A260" s="167" t="s">
        <v>532</v>
      </c>
      <c r="B260" s="163"/>
      <c r="C260" s="177"/>
      <c r="D260" s="163">
        <v>-3</v>
      </c>
      <c r="E260" s="177">
        <v>-312000</v>
      </c>
      <c r="F260" s="163">
        <v>-3</v>
      </c>
      <c r="G260" s="177">
        <v>-312000</v>
      </c>
    </row>
    <row r="261" spans="1:7" x14ac:dyDescent="0.25">
      <c r="A261" s="164">
        <v>45321</v>
      </c>
      <c r="B261" s="163"/>
      <c r="C261" s="177"/>
      <c r="D261" s="163">
        <v>14</v>
      </c>
      <c r="E261" s="177">
        <v>1457843.4920000001</v>
      </c>
      <c r="F261" s="163">
        <v>14</v>
      </c>
      <c r="G261" s="177">
        <v>1457843.4920000001</v>
      </c>
    </row>
    <row r="262" spans="1:7" x14ac:dyDescent="0.25">
      <c r="A262" s="165" t="s">
        <v>0</v>
      </c>
      <c r="B262" s="163"/>
      <c r="C262" s="177"/>
      <c r="D262" s="163">
        <v>12</v>
      </c>
      <c r="E262" s="177">
        <v>925376</v>
      </c>
      <c r="F262" s="163">
        <v>12</v>
      </c>
      <c r="G262" s="177">
        <v>925376</v>
      </c>
    </row>
    <row r="263" spans="1:7" x14ac:dyDescent="0.25">
      <c r="A263" s="166" t="s">
        <v>16</v>
      </c>
      <c r="B263" s="163"/>
      <c r="C263" s="177"/>
      <c r="D263" s="163">
        <v>4</v>
      </c>
      <c r="E263" s="177">
        <v>293324</v>
      </c>
      <c r="F263" s="163">
        <v>4</v>
      </c>
      <c r="G263" s="177">
        <v>293324</v>
      </c>
    </row>
    <row r="264" spans="1:7" x14ac:dyDescent="0.25">
      <c r="A264" s="167" t="s">
        <v>15</v>
      </c>
      <c r="B264" s="163"/>
      <c r="C264" s="177"/>
      <c r="D264" s="163">
        <v>4</v>
      </c>
      <c r="E264" s="177">
        <v>293324</v>
      </c>
      <c r="F264" s="163">
        <v>4</v>
      </c>
      <c r="G264" s="177">
        <v>293324</v>
      </c>
    </row>
    <row r="265" spans="1:7" x14ac:dyDescent="0.25">
      <c r="A265" s="166" t="s">
        <v>141</v>
      </c>
      <c r="B265" s="163"/>
      <c r="C265" s="177"/>
      <c r="D265" s="163">
        <v>4</v>
      </c>
      <c r="E265" s="177">
        <v>276524</v>
      </c>
      <c r="F265" s="163">
        <v>4</v>
      </c>
      <c r="G265" s="177">
        <v>276524</v>
      </c>
    </row>
    <row r="266" spans="1:7" x14ac:dyDescent="0.25">
      <c r="A266" s="167" t="s">
        <v>40</v>
      </c>
      <c r="B266" s="163"/>
      <c r="C266" s="177"/>
      <c r="D266" s="163">
        <v>4</v>
      </c>
      <c r="E266" s="177">
        <v>276524</v>
      </c>
      <c r="F266" s="163">
        <v>4</v>
      </c>
      <c r="G266" s="177">
        <v>276524</v>
      </c>
    </row>
    <row r="267" spans="1:7" x14ac:dyDescent="0.25">
      <c r="A267" s="166" t="s">
        <v>56</v>
      </c>
      <c r="B267" s="163"/>
      <c r="C267" s="177"/>
      <c r="D267" s="163">
        <v>4</v>
      </c>
      <c r="E267" s="177">
        <v>355528</v>
      </c>
      <c r="F267" s="163">
        <v>4</v>
      </c>
      <c r="G267" s="177">
        <v>355528</v>
      </c>
    </row>
    <row r="268" spans="1:7" x14ac:dyDescent="0.25">
      <c r="A268" s="167" t="s">
        <v>55</v>
      </c>
      <c r="B268" s="163"/>
      <c r="C268" s="177"/>
      <c r="D268" s="163">
        <v>4</v>
      </c>
      <c r="E268" s="177">
        <v>355528</v>
      </c>
      <c r="F268" s="163">
        <v>4</v>
      </c>
      <c r="G268" s="177">
        <v>355528</v>
      </c>
    </row>
    <row r="269" spans="1:7" x14ac:dyDescent="0.25">
      <c r="A269" s="165" t="s">
        <v>4</v>
      </c>
      <c r="B269" s="163"/>
      <c r="C269" s="177"/>
      <c r="D269" s="163">
        <v>2</v>
      </c>
      <c r="E269" s="177">
        <v>532467.49200000009</v>
      </c>
      <c r="F269" s="163">
        <v>2</v>
      </c>
      <c r="G269" s="177">
        <v>532467.49200000009</v>
      </c>
    </row>
    <row r="270" spans="1:7" x14ac:dyDescent="0.25">
      <c r="A270" s="166" t="s">
        <v>107</v>
      </c>
      <c r="B270" s="163"/>
      <c r="C270" s="177"/>
      <c r="D270" s="163">
        <v>1</v>
      </c>
      <c r="E270" s="177">
        <v>126823.496</v>
      </c>
      <c r="F270" s="163">
        <v>1</v>
      </c>
      <c r="G270" s="177">
        <v>126823.496</v>
      </c>
    </row>
    <row r="271" spans="1:7" x14ac:dyDescent="0.25">
      <c r="A271" s="167" t="s">
        <v>209</v>
      </c>
      <c r="B271" s="163"/>
      <c r="C271" s="177"/>
      <c r="D271" s="163">
        <v>1</v>
      </c>
      <c r="E271" s="177">
        <v>126823.496</v>
      </c>
      <c r="F271" s="163">
        <v>1</v>
      </c>
      <c r="G271" s="177">
        <v>126823.496</v>
      </c>
    </row>
    <row r="272" spans="1:7" x14ac:dyDescent="0.25">
      <c r="A272" s="166" t="s">
        <v>137</v>
      </c>
      <c r="B272" s="163"/>
      <c r="C272" s="177"/>
      <c r="D272" s="163">
        <v>1</v>
      </c>
      <c r="E272" s="177">
        <v>405643.99600000004</v>
      </c>
      <c r="F272" s="163">
        <v>1</v>
      </c>
      <c r="G272" s="177">
        <v>405643.99600000004</v>
      </c>
    </row>
    <row r="273" spans="1:7" x14ac:dyDescent="0.25">
      <c r="A273" s="167" t="s">
        <v>137</v>
      </c>
      <c r="B273" s="163"/>
      <c r="C273" s="177"/>
      <c r="D273" s="163">
        <v>1</v>
      </c>
      <c r="E273" s="177">
        <v>405643.99600000004</v>
      </c>
      <c r="F273" s="163">
        <v>1</v>
      </c>
      <c r="G273" s="177">
        <v>405643.99600000004</v>
      </c>
    </row>
    <row r="274" spans="1:7" x14ac:dyDescent="0.25">
      <c r="A274" s="53" t="s">
        <v>692</v>
      </c>
      <c r="B274" s="163">
        <v>384</v>
      </c>
      <c r="C274" s="177">
        <v>41683000</v>
      </c>
      <c r="D274" s="163">
        <v>-110</v>
      </c>
      <c r="E274" s="177">
        <v>1914573.2467488586</v>
      </c>
      <c r="F274" s="163">
        <v>274</v>
      </c>
      <c r="G274" s="177">
        <v>43597573.246748857</v>
      </c>
    </row>
    <row r="275" spans="1:7" x14ac:dyDescent="0.25">
      <c r="A275" s="53" t="s">
        <v>693</v>
      </c>
      <c r="B275" s="163">
        <v>-325</v>
      </c>
      <c r="C275" s="177">
        <v>43089700</v>
      </c>
      <c r="D275" s="163">
        <v>-159</v>
      </c>
      <c r="E275" s="177">
        <v>8532927.8021479305</v>
      </c>
      <c r="F275" s="163">
        <v>-484</v>
      </c>
      <c r="G275" s="177">
        <v>51622627.802147932</v>
      </c>
    </row>
    <row r="276" spans="1:7" x14ac:dyDescent="0.25">
      <c r="A276" s="39" t="s">
        <v>684</v>
      </c>
      <c r="B276" s="163"/>
      <c r="C276" s="177"/>
      <c r="D276" s="163"/>
      <c r="E276" s="177"/>
      <c r="F276" s="163"/>
      <c r="G276" s="177"/>
    </row>
    <row r="277" spans="1:7" x14ac:dyDescent="0.25">
      <c r="A277" s="53" t="s">
        <v>694</v>
      </c>
      <c r="B277" s="163">
        <v>-14</v>
      </c>
      <c r="C277" s="177">
        <v>36902200</v>
      </c>
      <c r="D277" s="163">
        <v>-44</v>
      </c>
      <c r="E277" s="177">
        <v>3007393.652581905</v>
      </c>
      <c r="F277" s="163">
        <v>-58</v>
      </c>
      <c r="G277" s="177">
        <v>39909593.652581908</v>
      </c>
    </row>
    <row r="278" spans="1:7" x14ac:dyDescent="0.25">
      <c r="A278" s="53" t="s">
        <v>695</v>
      </c>
      <c r="B278" s="163">
        <v>-155</v>
      </c>
      <c r="C278" s="177">
        <v>36330350</v>
      </c>
      <c r="D278" s="163">
        <v>282</v>
      </c>
      <c r="E278" s="177">
        <v>2766787.7199639217</v>
      </c>
      <c r="F278" s="163">
        <v>127</v>
      </c>
      <c r="G278" s="177">
        <v>39097137.719963923</v>
      </c>
    </row>
    <row r="279" spans="1:7" x14ac:dyDescent="0.25">
      <c r="A279" s="53" t="s">
        <v>696</v>
      </c>
      <c r="B279" s="163">
        <v>381</v>
      </c>
      <c r="C279" s="177">
        <v>18908790</v>
      </c>
      <c r="D279" s="163">
        <v>48</v>
      </c>
      <c r="E279" s="177">
        <v>-8028359.8957341835</v>
      </c>
      <c r="F279" s="163">
        <v>429</v>
      </c>
      <c r="G279" s="177">
        <v>10880430.104265817</v>
      </c>
    </row>
    <row r="280" spans="1:7" x14ac:dyDescent="0.25">
      <c r="A280" s="39" t="s">
        <v>686</v>
      </c>
      <c r="B280" s="163"/>
      <c r="C280" s="177"/>
      <c r="D280" s="163"/>
      <c r="E280" s="177"/>
      <c r="F280" s="163"/>
      <c r="G280" s="177"/>
    </row>
    <row r="281" spans="1:7" x14ac:dyDescent="0.25">
      <c r="A281" s="53" t="s">
        <v>417</v>
      </c>
      <c r="B281" s="163">
        <v>-79</v>
      </c>
      <c r="C281" s="177">
        <v>-7281770</v>
      </c>
      <c r="D281" s="163">
        <v>-150</v>
      </c>
      <c r="E281" s="177">
        <v>-700285.01382316439</v>
      </c>
      <c r="F281" s="163">
        <v>-229</v>
      </c>
      <c r="G281" s="177">
        <v>-7982055.0138231646</v>
      </c>
    </row>
    <row r="282" spans="1:7" x14ac:dyDescent="0.25">
      <c r="A282" s="53" t="s">
        <v>418</v>
      </c>
      <c r="B282" s="163">
        <v>-327</v>
      </c>
      <c r="C282" s="177">
        <v>17844150</v>
      </c>
      <c r="D282" s="163">
        <v>348</v>
      </c>
      <c r="E282" s="177">
        <v>12693810.160385877</v>
      </c>
      <c r="F282" s="163">
        <v>21</v>
      </c>
      <c r="G282" s="177">
        <v>30537960.160385877</v>
      </c>
    </row>
    <row r="283" spans="1:7" x14ac:dyDescent="0.25">
      <c r="A283" s="53" t="s">
        <v>419</v>
      </c>
      <c r="B283" s="163">
        <v>-352</v>
      </c>
      <c r="C283" s="177">
        <v>262350920</v>
      </c>
      <c r="D283" s="163">
        <v>-243</v>
      </c>
      <c r="E283" s="177">
        <v>3340166.2333442881</v>
      </c>
      <c r="F283" s="163">
        <v>-595</v>
      </c>
      <c r="G283" s="177">
        <v>265691086.23334429</v>
      </c>
    </row>
    <row r="284" spans="1:7" x14ac:dyDescent="0.25">
      <c r="A284" s="39" t="s">
        <v>688</v>
      </c>
      <c r="B284" s="163"/>
      <c r="C284" s="177"/>
      <c r="D284" s="163"/>
      <c r="E284" s="177"/>
      <c r="F284" s="163"/>
      <c r="G284" s="177"/>
    </row>
    <row r="285" spans="1:7" x14ac:dyDescent="0.25">
      <c r="A285" s="53" t="s">
        <v>420</v>
      </c>
      <c r="B285" s="163">
        <v>-90</v>
      </c>
      <c r="C285" s="177">
        <v>99211250</v>
      </c>
      <c r="D285" s="163">
        <v>-208</v>
      </c>
      <c r="E285" s="177">
        <v>-2625.9803656245458</v>
      </c>
      <c r="F285" s="163">
        <v>-298</v>
      </c>
      <c r="G285" s="177">
        <v>99208624.019634381</v>
      </c>
    </row>
    <row r="286" spans="1:7" x14ac:dyDescent="0.25">
      <c r="A286" s="53" t="s">
        <v>421</v>
      </c>
      <c r="B286" s="163">
        <v>438</v>
      </c>
      <c r="C286" s="177">
        <v>19804170</v>
      </c>
      <c r="D286" s="163">
        <v>175</v>
      </c>
      <c r="E286" s="177">
        <v>2987.4232351548462</v>
      </c>
      <c r="F286" s="163">
        <v>613</v>
      </c>
      <c r="G286" s="177">
        <v>19807157.423235156</v>
      </c>
    </row>
    <row r="287" spans="1:7" x14ac:dyDescent="0.25">
      <c r="A287" s="53" t="s">
        <v>422</v>
      </c>
      <c r="B287" s="163"/>
      <c r="C287" s="177"/>
      <c r="D287" s="163"/>
      <c r="E287" s="177"/>
      <c r="F287" s="163"/>
      <c r="G287" s="177"/>
    </row>
    <row r="288" spans="1:7" x14ac:dyDescent="0.25">
      <c r="A288" s="164">
        <v>45628</v>
      </c>
      <c r="B288" s="163">
        <v>-16</v>
      </c>
      <c r="C288" s="177">
        <v>9804600</v>
      </c>
      <c r="D288" s="163">
        <v>-26</v>
      </c>
      <c r="E288" s="177">
        <v>-433.80989993199262</v>
      </c>
      <c r="F288" s="163">
        <v>-42</v>
      </c>
      <c r="G288" s="177">
        <v>9804166.1901000664</v>
      </c>
    </row>
    <row r="289" spans="1:7" x14ac:dyDescent="0.25">
      <c r="A289" s="165" t="s">
        <v>0</v>
      </c>
      <c r="B289" s="163">
        <v>-12</v>
      </c>
      <c r="C289" s="177">
        <v>7555500</v>
      </c>
      <c r="D289" s="163">
        <v>-26</v>
      </c>
      <c r="E289" s="177">
        <v>-433.80989993199262</v>
      </c>
      <c r="F289" s="163">
        <v>-38</v>
      </c>
      <c r="G289" s="177">
        <v>7555066.1901000673</v>
      </c>
    </row>
    <row r="290" spans="1:7" x14ac:dyDescent="0.25">
      <c r="A290" s="166" t="s">
        <v>27</v>
      </c>
      <c r="B290" s="163">
        <v>-12</v>
      </c>
      <c r="C290" s="177">
        <v>2277000</v>
      </c>
      <c r="D290" s="163">
        <v>-6</v>
      </c>
      <c r="E290" s="177">
        <v>-86.904255319148945</v>
      </c>
      <c r="F290" s="163">
        <v>-18</v>
      </c>
      <c r="G290" s="177">
        <v>2276913.0957446811</v>
      </c>
    </row>
    <row r="291" spans="1:7" x14ac:dyDescent="0.25">
      <c r="A291" s="167" t="s">
        <v>26</v>
      </c>
      <c r="B291" s="163"/>
      <c r="C291" s="177"/>
      <c r="D291" s="163">
        <v>-6</v>
      </c>
      <c r="E291" s="177">
        <v>-86.904255319148945</v>
      </c>
      <c r="F291" s="163">
        <v>-6</v>
      </c>
      <c r="G291" s="177">
        <v>-86.904255319148945</v>
      </c>
    </row>
    <row r="292" spans="1:7" x14ac:dyDescent="0.25">
      <c r="A292" s="167" t="s">
        <v>72</v>
      </c>
      <c r="B292" s="163">
        <v>-12</v>
      </c>
      <c r="C292" s="177">
        <v>2277000</v>
      </c>
      <c r="D292" s="163"/>
      <c r="E292" s="177"/>
      <c r="F292" s="163">
        <v>-12</v>
      </c>
      <c r="G292" s="177">
        <v>2277000</v>
      </c>
    </row>
    <row r="293" spans="1:7" x14ac:dyDescent="0.25">
      <c r="A293" s="166" t="s">
        <v>141</v>
      </c>
      <c r="B293" s="163">
        <v>4</v>
      </c>
      <c r="C293" s="177">
        <v>207000</v>
      </c>
      <c r="D293" s="163">
        <v>-4</v>
      </c>
      <c r="E293" s="177">
        <v>-58.333333333333336</v>
      </c>
      <c r="F293" s="163">
        <v>0</v>
      </c>
      <c r="G293" s="177">
        <v>206941.66666666666</v>
      </c>
    </row>
    <row r="294" spans="1:7" x14ac:dyDescent="0.25">
      <c r="A294" s="167" t="s">
        <v>40</v>
      </c>
      <c r="B294" s="163"/>
      <c r="C294" s="177"/>
      <c r="D294" s="163">
        <v>-4</v>
      </c>
      <c r="E294" s="177">
        <v>-58.333333333333336</v>
      </c>
      <c r="F294" s="163">
        <v>-4</v>
      </c>
      <c r="G294" s="177">
        <v>-58.333333333333336</v>
      </c>
    </row>
    <row r="295" spans="1:7" x14ac:dyDescent="0.25">
      <c r="A295" s="167" t="s">
        <v>140</v>
      </c>
      <c r="B295" s="163">
        <v>4</v>
      </c>
      <c r="C295" s="177">
        <v>207000</v>
      </c>
      <c r="D295" s="163"/>
      <c r="E295" s="177"/>
      <c r="F295" s="163">
        <v>4</v>
      </c>
      <c r="G295" s="177">
        <v>207000</v>
      </c>
    </row>
    <row r="296" spans="1:7" x14ac:dyDescent="0.25">
      <c r="A296" s="166" t="s">
        <v>80</v>
      </c>
      <c r="B296" s="163">
        <v>2</v>
      </c>
      <c r="C296" s="177">
        <v>103500</v>
      </c>
      <c r="D296" s="163">
        <v>-2</v>
      </c>
      <c r="E296" s="177">
        <v>-28.968085106382979</v>
      </c>
      <c r="F296" s="163">
        <v>0</v>
      </c>
      <c r="G296" s="177">
        <v>103471.03191489361</v>
      </c>
    </row>
    <row r="297" spans="1:7" x14ac:dyDescent="0.25">
      <c r="A297" s="167" t="s">
        <v>43</v>
      </c>
      <c r="B297" s="163"/>
      <c r="C297" s="177"/>
      <c r="D297" s="163">
        <v>-2</v>
      </c>
      <c r="E297" s="177">
        <v>-28.968085106382979</v>
      </c>
      <c r="F297" s="163">
        <v>-2</v>
      </c>
      <c r="G297" s="177">
        <v>-28.968085106382979</v>
      </c>
    </row>
    <row r="298" spans="1:7" x14ac:dyDescent="0.25">
      <c r="A298" s="167" t="s">
        <v>79</v>
      </c>
      <c r="B298" s="163">
        <v>2</v>
      </c>
      <c r="C298" s="177">
        <v>103500</v>
      </c>
      <c r="D298" s="163"/>
      <c r="E298" s="177"/>
      <c r="F298" s="163">
        <v>2</v>
      </c>
      <c r="G298" s="177">
        <v>103500</v>
      </c>
    </row>
    <row r="299" spans="1:7" x14ac:dyDescent="0.25">
      <c r="A299" s="166" t="s">
        <v>37</v>
      </c>
      <c r="B299" s="163">
        <v>-7</v>
      </c>
      <c r="C299" s="177">
        <v>4916250</v>
      </c>
      <c r="D299" s="163"/>
      <c r="E299" s="177"/>
      <c r="F299" s="163">
        <v>-7</v>
      </c>
      <c r="G299" s="177">
        <v>4916250</v>
      </c>
    </row>
    <row r="300" spans="1:7" x14ac:dyDescent="0.25">
      <c r="A300" s="167" t="s">
        <v>76</v>
      </c>
      <c r="B300" s="163">
        <v>-7</v>
      </c>
      <c r="C300" s="177">
        <v>4916250</v>
      </c>
      <c r="D300" s="163"/>
      <c r="E300" s="177"/>
      <c r="F300" s="163">
        <v>-7</v>
      </c>
      <c r="G300" s="177">
        <v>4916250</v>
      </c>
    </row>
    <row r="301" spans="1:7" x14ac:dyDescent="0.25">
      <c r="A301" s="166" t="s">
        <v>69</v>
      </c>
      <c r="B301" s="163">
        <v>1</v>
      </c>
      <c r="C301" s="177">
        <v>51750</v>
      </c>
      <c r="D301" s="163"/>
      <c r="E301" s="177"/>
      <c r="F301" s="163">
        <v>1</v>
      </c>
      <c r="G301" s="177">
        <v>51750</v>
      </c>
    </row>
    <row r="302" spans="1:7" x14ac:dyDescent="0.25">
      <c r="A302" s="167" t="s">
        <v>151</v>
      </c>
      <c r="B302" s="163">
        <v>1</v>
      </c>
      <c r="C302" s="177">
        <v>51750</v>
      </c>
      <c r="D302" s="163"/>
      <c r="E302" s="177"/>
      <c r="F302" s="163">
        <v>1</v>
      </c>
      <c r="G302" s="177">
        <v>51750</v>
      </c>
    </row>
    <row r="303" spans="1:7" x14ac:dyDescent="0.25">
      <c r="A303" s="166" t="s">
        <v>56</v>
      </c>
      <c r="B303" s="163"/>
      <c r="C303" s="177"/>
      <c r="D303" s="163">
        <v>-10</v>
      </c>
      <c r="E303" s="177">
        <v>-186.22340425531917</v>
      </c>
      <c r="F303" s="163">
        <v>-10</v>
      </c>
      <c r="G303" s="177">
        <v>-186.22340425531917</v>
      </c>
    </row>
    <row r="304" spans="1:7" x14ac:dyDescent="0.25">
      <c r="A304" s="167" t="s">
        <v>55</v>
      </c>
      <c r="B304" s="163"/>
      <c r="C304" s="177"/>
      <c r="D304" s="163">
        <v>-10</v>
      </c>
      <c r="E304" s="177">
        <v>-186.22340425531917</v>
      </c>
      <c r="F304" s="163">
        <v>-10</v>
      </c>
      <c r="G304" s="177">
        <v>-186.22340425531917</v>
      </c>
    </row>
    <row r="305" spans="1:7" x14ac:dyDescent="0.25">
      <c r="A305" s="166" t="s">
        <v>60</v>
      </c>
      <c r="B305" s="163"/>
      <c r="C305" s="177"/>
      <c r="D305" s="163">
        <v>-4</v>
      </c>
      <c r="E305" s="177">
        <v>-73.38082191780822</v>
      </c>
      <c r="F305" s="163">
        <v>-4</v>
      </c>
      <c r="G305" s="177">
        <v>-73.38082191780822</v>
      </c>
    </row>
    <row r="306" spans="1:7" x14ac:dyDescent="0.25">
      <c r="A306" s="167" t="s">
        <v>59</v>
      </c>
      <c r="B306" s="163"/>
      <c r="C306" s="177"/>
      <c r="D306" s="163">
        <v>-4</v>
      </c>
      <c r="E306" s="177">
        <v>-73.38082191780822</v>
      </c>
      <c r="F306" s="163">
        <v>-4</v>
      </c>
      <c r="G306" s="177">
        <v>-73.38082191780822</v>
      </c>
    </row>
    <row r="307" spans="1:7" x14ac:dyDescent="0.25">
      <c r="A307" s="165" t="s">
        <v>4</v>
      </c>
      <c r="B307" s="163">
        <v>-4</v>
      </c>
      <c r="C307" s="177">
        <v>2249100</v>
      </c>
      <c r="D307" s="163"/>
      <c r="E307" s="177"/>
      <c r="F307" s="163">
        <v>-4</v>
      </c>
      <c r="G307" s="177">
        <v>2249100</v>
      </c>
    </row>
    <row r="308" spans="1:7" x14ac:dyDescent="0.25">
      <c r="A308" s="166" t="s">
        <v>107</v>
      </c>
      <c r="B308" s="163">
        <v>-2</v>
      </c>
      <c r="C308" s="177">
        <v>307020</v>
      </c>
      <c r="D308" s="163"/>
      <c r="E308" s="177"/>
      <c r="F308" s="163">
        <v>-2</v>
      </c>
      <c r="G308" s="177">
        <v>307020</v>
      </c>
    </row>
    <row r="309" spans="1:7" x14ac:dyDescent="0.25">
      <c r="A309" s="167" t="s">
        <v>101</v>
      </c>
      <c r="B309" s="163">
        <v>-2</v>
      </c>
      <c r="C309" s="177">
        <v>307020</v>
      </c>
      <c r="D309" s="163"/>
      <c r="E309" s="177"/>
      <c r="F309" s="163">
        <v>-2</v>
      </c>
      <c r="G309" s="177">
        <v>307020</v>
      </c>
    </row>
    <row r="310" spans="1:7" x14ac:dyDescent="0.25">
      <c r="A310" s="166" t="s">
        <v>106</v>
      </c>
      <c r="B310" s="163">
        <v>-2</v>
      </c>
      <c r="C310" s="177">
        <v>1942080</v>
      </c>
      <c r="D310" s="163"/>
      <c r="E310" s="177"/>
      <c r="F310" s="163">
        <v>-2</v>
      </c>
      <c r="G310" s="177">
        <v>1942080</v>
      </c>
    </row>
    <row r="311" spans="1:7" x14ac:dyDescent="0.25">
      <c r="A311" s="167" t="s">
        <v>95</v>
      </c>
      <c r="B311" s="163">
        <v>-2</v>
      </c>
      <c r="C311" s="177">
        <v>1942080</v>
      </c>
      <c r="D311" s="163"/>
      <c r="E311" s="177"/>
      <c r="F311" s="163">
        <v>-2</v>
      </c>
      <c r="G311" s="177">
        <v>1942080</v>
      </c>
    </row>
    <row r="312" spans="1:7" x14ac:dyDescent="0.25">
      <c r="A312" s="164">
        <v>45630</v>
      </c>
      <c r="B312" s="163">
        <v>-4</v>
      </c>
      <c r="C312" s="177">
        <v>10755000</v>
      </c>
      <c r="D312" s="163"/>
      <c r="E312" s="177"/>
      <c r="F312" s="163">
        <v>-4</v>
      </c>
      <c r="G312" s="177">
        <v>10755000</v>
      </c>
    </row>
    <row r="313" spans="1:7" x14ac:dyDescent="0.25">
      <c r="A313" s="165" t="s">
        <v>0</v>
      </c>
      <c r="B313" s="163">
        <v>-4</v>
      </c>
      <c r="C313" s="177">
        <v>10755000</v>
      </c>
      <c r="D313" s="163"/>
      <c r="E313" s="177"/>
      <c r="F313" s="163">
        <v>-4</v>
      </c>
      <c r="G313" s="177">
        <v>10755000</v>
      </c>
    </row>
    <row r="314" spans="1:7" x14ac:dyDescent="0.25">
      <c r="A314" s="166" t="s">
        <v>50</v>
      </c>
      <c r="B314" s="163">
        <v>-2</v>
      </c>
      <c r="C314" s="177">
        <v>7762500</v>
      </c>
      <c r="D314" s="163"/>
      <c r="E314" s="177"/>
      <c r="F314" s="163">
        <v>-2</v>
      </c>
      <c r="G314" s="177">
        <v>7762500</v>
      </c>
    </row>
    <row r="315" spans="1:7" x14ac:dyDescent="0.25">
      <c r="A315" s="167" t="s">
        <v>87</v>
      </c>
      <c r="B315" s="163">
        <v>-2</v>
      </c>
      <c r="C315" s="177">
        <v>7762500</v>
      </c>
      <c r="D315" s="163"/>
      <c r="E315" s="177"/>
      <c r="F315" s="163">
        <v>-2</v>
      </c>
      <c r="G315" s="177">
        <v>7762500</v>
      </c>
    </row>
    <row r="316" spans="1:7" x14ac:dyDescent="0.25">
      <c r="A316" s="166" t="s">
        <v>265</v>
      </c>
      <c r="B316" s="163">
        <v>-2</v>
      </c>
      <c r="C316" s="177">
        <v>2992500</v>
      </c>
      <c r="D316" s="163"/>
      <c r="E316" s="177"/>
      <c r="F316" s="163">
        <v>-2</v>
      </c>
      <c r="G316" s="177">
        <v>2992500</v>
      </c>
    </row>
    <row r="317" spans="1:7" x14ac:dyDescent="0.25">
      <c r="A317" s="167" t="s">
        <v>354</v>
      </c>
      <c r="B317" s="163">
        <v>-2</v>
      </c>
      <c r="C317" s="177">
        <v>2992500</v>
      </c>
      <c r="D317" s="163"/>
      <c r="E317" s="177"/>
      <c r="F317" s="163">
        <v>-2</v>
      </c>
      <c r="G317" s="177">
        <v>2992500</v>
      </c>
    </row>
    <row r="318" spans="1:7" x14ac:dyDescent="0.25">
      <c r="A318" s="164">
        <v>45632</v>
      </c>
      <c r="B318" s="163"/>
      <c r="C318" s="177"/>
      <c r="D318" s="163">
        <v>274</v>
      </c>
      <c r="E318" s="177">
        <v>4570</v>
      </c>
      <c r="F318" s="163">
        <v>274</v>
      </c>
      <c r="G318" s="177">
        <v>4570</v>
      </c>
    </row>
    <row r="319" spans="1:7" x14ac:dyDescent="0.25">
      <c r="A319" s="165" t="s">
        <v>0</v>
      </c>
      <c r="B319" s="163"/>
      <c r="C319" s="177"/>
      <c r="D319" s="163">
        <v>270</v>
      </c>
      <c r="E319" s="177">
        <v>4302.3873873873872</v>
      </c>
      <c r="F319" s="163">
        <v>270</v>
      </c>
      <c r="G319" s="177">
        <v>4302.3873873873872</v>
      </c>
    </row>
    <row r="320" spans="1:7" x14ac:dyDescent="0.25">
      <c r="A320" s="166" t="s">
        <v>27</v>
      </c>
      <c r="B320" s="163"/>
      <c r="C320" s="177"/>
      <c r="D320" s="163">
        <v>50</v>
      </c>
      <c r="E320" s="177">
        <v>720.49549549549545</v>
      </c>
      <c r="F320" s="163">
        <v>50</v>
      </c>
      <c r="G320" s="177">
        <v>720.49549549549545</v>
      </c>
    </row>
    <row r="321" spans="1:7" x14ac:dyDescent="0.25">
      <c r="A321" s="167" t="s">
        <v>26</v>
      </c>
      <c r="B321" s="163"/>
      <c r="C321" s="177"/>
      <c r="D321" s="163">
        <v>50</v>
      </c>
      <c r="E321" s="177">
        <v>720.49549549549545</v>
      </c>
      <c r="F321" s="163">
        <v>50</v>
      </c>
      <c r="G321" s="177">
        <v>720.49549549549545</v>
      </c>
    </row>
    <row r="322" spans="1:7" x14ac:dyDescent="0.25">
      <c r="A322" s="166" t="s">
        <v>141</v>
      </c>
      <c r="B322" s="163"/>
      <c r="C322" s="177"/>
      <c r="D322" s="163">
        <v>35</v>
      </c>
      <c r="E322" s="177">
        <v>504.3468468468468</v>
      </c>
      <c r="F322" s="163">
        <v>35</v>
      </c>
      <c r="G322" s="177">
        <v>504.3468468468468</v>
      </c>
    </row>
    <row r="323" spans="1:7" x14ac:dyDescent="0.25">
      <c r="A323" s="167" t="s">
        <v>40</v>
      </c>
      <c r="B323" s="163"/>
      <c r="C323" s="177"/>
      <c r="D323" s="163">
        <v>35</v>
      </c>
      <c r="E323" s="177">
        <v>504.3468468468468</v>
      </c>
      <c r="F323" s="163">
        <v>35</v>
      </c>
      <c r="G323" s="177">
        <v>504.3468468468468</v>
      </c>
    </row>
    <row r="324" spans="1:7" x14ac:dyDescent="0.25">
      <c r="A324" s="166" t="s">
        <v>80</v>
      </c>
      <c r="B324" s="163"/>
      <c r="C324" s="177"/>
      <c r="D324" s="163">
        <v>75</v>
      </c>
      <c r="E324" s="177">
        <v>1080.7432432432431</v>
      </c>
      <c r="F324" s="163">
        <v>75</v>
      </c>
      <c r="G324" s="177">
        <v>1080.7432432432431</v>
      </c>
    </row>
    <row r="325" spans="1:7" x14ac:dyDescent="0.25">
      <c r="A325" s="167" t="s">
        <v>43</v>
      </c>
      <c r="B325" s="163"/>
      <c r="C325" s="177"/>
      <c r="D325" s="163">
        <v>75</v>
      </c>
      <c r="E325" s="177">
        <v>1080.7432432432431</v>
      </c>
      <c r="F325" s="163">
        <v>75</v>
      </c>
      <c r="G325" s="177">
        <v>1080.7432432432431</v>
      </c>
    </row>
    <row r="326" spans="1:7" x14ac:dyDescent="0.25">
      <c r="A326" s="166" t="s">
        <v>37</v>
      </c>
      <c r="B326" s="163"/>
      <c r="C326" s="177"/>
      <c r="D326" s="163">
        <v>10</v>
      </c>
      <c r="E326" s="177">
        <v>144.09909909909908</v>
      </c>
      <c r="F326" s="163">
        <v>10</v>
      </c>
      <c r="G326" s="177">
        <v>144.09909909909908</v>
      </c>
    </row>
    <row r="327" spans="1:7" x14ac:dyDescent="0.25">
      <c r="A327" s="167" t="s">
        <v>36</v>
      </c>
      <c r="B327" s="163"/>
      <c r="C327" s="177"/>
      <c r="D327" s="163">
        <v>10</v>
      </c>
      <c r="E327" s="177">
        <v>144.09909909909908</v>
      </c>
      <c r="F327" s="163">
        <v>10</v>
      </c>
      <c r="G327" s="177">
        <v>144.09909909909908</v>
      </c>
    </row>
    <row r="328" spans="1:7" x14ac:dyDescent="0.25">
      <c r="A328" s="166" t="s">
        <v>56</v>
      </c>
      <c r="B328" s="163"/>
      <c r="C328" s="177"/>
      <c r="D328" s="163">
        <v>100</v>
      </c>
      <c r="E328" s="177">
        <v>1852.7027027027027</v>
      </c>
      <c r="F328" s="163">
        <v>100</v>
      </c>
      <c r="G328" s="177">
        <v>1852.7027027027027</v>
      </c>
    </row>
    <row r="329" spans="1:7" x14ac:dyDescent="0.25">
      <c r="A329" s="167" t="s">
        <v>55</v>
      </c>
      <c r="B329" s="163"/>
      <c r="C329" s="177"/>
      <c r="D329" s="163">
        <v>100</v>
      </c>
      <c r="E329" s="177">
        <v>1852.7027027027027</v>
      </c>
      <c r="F329" s="163">
        <v>100</v>
      </c>
      <c r="G329" s="177">
        <v>1852.7027027027027</v>
      </c>
    </row>
    <row r="330" spans="1:7" x14ac:dyDescent="0.25">
      <c r="A330" s="165" t="s">
        <v>4</v>
      </c>
      <c r="B330" s="163"/>
      <c r="C330" s="177"/>
      <c r="D330" s="163">
        <v>4</v>
      </c>
      <c r="E330" s="177">
        <v>267.61261261261262</v>
      </c>
      <c r="F330" s="163">
        <v>4</v>
      </c>
      <c r="G330" s="177">
        <v>267.61261261261262</v>
      </c>
    </row>
    <row r="331" spans="1:7" x14ac:dyDescent="0.25">
      <c r="A331" s="166" t="s">
        <v>107</v>
      </c>
      <c r="B331" s="163"/>
      <c r="C331" s="177"/>
      <c r="D331" s="163">
        <v>2</v>
      </c>
      <c r="E331" s="177">
        <v>61.756756756756758</v>
      </c>
      <c r="F331" s="163">
        <v>2</v>
      </c>
      <c r="G331" s="177">
        <v>61.756756756756758</v>
      </c>
    </row>
    <row r="332" spans="1:7" x14ac:dyDescent="0.25">
      <c r="A332" s="167" t="s">
        <v>209</v>
      </c>
      <c r="B332" s="163"/>
      <c r="C332" s="177"/>
      <c r="D332" s="163">
        <v>2</v>
      </c>
      <c r="E332" s="177">
        <v>61.756756756756758</v>
      </c>
      <c r="F332" s="163">
        <v>2</v>
      </c>
      <c r="G332" s="177">
        <v>61.756756756756758</v>
      </c>
    </row>
    <row r="333" spans="1:7" x14ac:dyDescent="0.25">
      <c r="A333" s="166" t="s">
        <v>137</v>
      </c>
      <c r="B333" s="163"/>
      <c r="C333" s="177"/>
      <c r="D333" s="163">
        <v>2</v>
      </c>
      <c r="E333" s="177">
        <v>205.85585585585585</v>
      </c>
      <c r="F333" s="163">
        <v>2</v>
      </c>
      <c r="G333" s="177">
        <v>205.85585585585585</v>
      </c>
    </row>
    <row r="334" spans="1:7" x14ac:dyDescent="0.25">
      <c r="A334" s="167" t="s">
        <v>137</v>
      </c>
      <c r="B334" s="163"/>
      <c r="C334" s="177"/>
      <c r="D334" s="163">
        <v>2</v>
      </c>
      <c r="E334" s="177">
        <v>205.85585585585585</v>
      </c>
      <c r="F334" s="163">
        <v>2</v>
      </c>
      <c r="G334" s="177">
        <v>205.85585585585585</v>
      </c>
    </row>
    <row r="335" spans="1:7" x14ac:dyDescent="0.25">
      <c r="A335" s="164">
        <v>45636</v>
      </c>
      <c r="B335" s="163">
        <v>-48</v>
      </c>
      <c r="C335" s="177">
        <v>-2484000</v>
      </c>
      <c r="D335" s="163">
        <v>-81</v>
      </c>
      <c r="E335" s="177">
        <v>-1392.4434843654772</v>
      </c>
      <c r="F335" s="163">
        <v>-129</v>
      </c>
      <c r="G335" s="177">
        <v>-2485392.4434843655</v>
      </c>
    </row>
    <row r="336" spans="1:7" x14ac:dyDescent="0.25">
      <c r="A336" s="165" t="s">
        <v>0</v>
      </c>
      <c r="B336" s="163">
        <v>-48</v>
      </c>
      <c r="C336" s="177">
        <v>-2484000</v>
      </c>
      <c r="D336" s="163">
        <v>-79</v>
      </c>
      <c r="E336" s="177">
        <v>-1246.3218113616749</v>
      </c>
      <c r="F336" s="163">
        <v>-127</v>
      </c>
      <c r="G336" s="177">
        <v>-2485246.3218113617</v>
      </c>
    </row>
    <row r="337" spans="1:7" x14ac:dyDescent="0.25">
      <c r="A337" s="166" t="s">
        <v>27</v>
      </c>
      <c r="B337" s="163">
        <v>-5</v>
      </c>
      <c r="C337" s="177">
        <v>-258750</v>
      </c>
      <c r="D337" s="163">
        <v>-10</v>
      </c>
      <c r="E337" s="177">
        <v>-144.84042553191489</v>
      </c>
      <c r="F337" s="163">
        <v>-15</v>
      </c>
      <c r="G337" s="177">
        <v>-258894.8404255319</v>
      </c>
    </row>
    <row r="338" spans="1:7" x14ac:dyDescent="0.25">
      <c r="A338" s="167" t="s">
        <v>26</v>
      </c>
      <c r="B338" s="163"/>
      <c r="C338" s="177"/>
      <c r="D338" s="163">
        <v>-10</v>
      </c>
      <c r="E338" s="177">
        <v>-144.84042553191489</v>
      </c>
      <c r="F338" s="163">
        <v>-10</v>
      </c>
      <c r="G338" s="177">
        <v>-144.84042553191489</v>
      </c>
    </row>
    <row r="339" spans="1:7" x14ac:dyDescent="0.25">
      <c r="A339" s="167" t="s">
        <v>72</v>
      </c>
      <c r="B339" s="163">
        <v>-5</v>
      </c>
      <c r="C339" s="177">
        <v>-258750</v>
      </c>
      <c r="D339" s="163"/>
      <c r="E339" s="177"/>
      <c r="F339" s="163">
        <v>-5</v>
      </c>
      <c r="G339" s="177">
        <v>-258750</v>
      </c>
    </row>
    <row r="340" spans="1:7" x14ac:dyDescent="0.25">
      <c r="A340" s="166" t="s">
        <v>325</v>
      </c>
      <c r="B340" s="163"/>
      <c r="C340" s="177"/>
      <c r="D340" s="163">
        <v>-1</v>
      </c>
      <c r="E340" s="177">
        <v>-22.421917808219177</v>
      </c>
      <c r="F340" s="163">
        <v>-1</v>
      </c>
      <c r="G340" s="177">
        <v>-22.421917808219177</v>
      </c>
    </row>
    <row r="341" spans="1:7" x14ac:dyDescent="0.25">
      <c r="A341" s="167" t="s">
        <v>324</v>
      </c>
      <c r="B341" s="163"/>
      <c r="C341" s="177"/>
      <c r="D341" s="163">
        <v>-1</v>
      </c>
      <c r="E341" s="177">
        <v>-22.421917808219177</v>
      </c>
      <c r="F341" s="163">
        <v>-1</v>
      </c>
      <c r="G341" s="177">
        <v>-22.421917808219177</v>
      </c>
    </row>
    <row r="342" spans="1:7" x14ac:dyDescent="0.25">
      <c r="A342" s="166" t="s">
        <v>141</v>
      </c>
      <c r="B342" s="163">
        <v>-3</v>
      </c>
      <c r="C342" s="177">
        <v>-155250</v>
      </c>
      <c r="D342" s="163">
        <v>-10</v>
      </c>
      <c r="E342" s="177">
        <v>-145.83333333333334</v>
      </c>
      <c r="F342" s="163">
        <v>-13</v>
      </c>
      <c r="G342" s="177">
        <v>-155395.83333333334</v>
      </c>
    </row>
    <row r="343" spans="1:7" x14ac:dyDescent="0.25">
      <c r="A343" s="167" t="s">
        <v>40</v>
      </c>
      <c r="B343" s="163"/>
      <c r="C343" s="177"/>
      <c r="D343" s="163">
        <v>-10</v>
      </c>
      <c r="E343" s="177">
        <v>-145.83333333333334</v>
      </c>
      <c r="F343" s="163">
        <v>-10</v>
      </c>
      <c r="G343" s="177">
        <v>-145.83333333333334</v>
      </c>
    </row>
    <row r="344" spans="1:7" x14ac:dyDescent="0.25">
      <c r="A344" s="167" t="s">
        <v>140</v>
      </c>
      <c r="B344" s="163">
        <v>-3</v>
      </c>
      <c r="C344" s="177">
        <v>-155250</v>
      </c>
      <c r="D344" s="163"/>
      <c r="E344" s="177"/>
      <c r="F344" s="163">
        <v>-3</v>
      </c>
      <c r="G344" s="177">
        <v>-155250</v>
      </c>
    </row>
    <row r="345" spans="1:7" x14ac:dyDescent="0.25">
      <c r="A345" s="166" t="s">
        <v>80</v>
      </c>
      <c r="B345" s="163">
        <v>-20</v>
      </c>
      <c r="C345" s="177">
        <v>-1035000</v>
      </c>
      <c r="D345" s="163">
        <v>-30</v>
      </c>
      <c r="E345" s="177">
        <v>-437.08661417322833</v>
      </c>
      <c r="F345" s="163">
        <v>-50</v>
      </c>
      <c r="G345" s="177">
        <v>-1035437.0866141733</v>
      </c>
    </row>
    <row r="346" spans="1:7" x14ac:dyDescent="0.25">
      <c r="A346" s="167" t="s">
        <v>43</v>
      </c>
      <c r="B346" s="163"/>
      <c r="C346" s="177"/>
      <c r="D346" s="163">
        <v>-30</v>
      </c>
      <c r="E346" s="177">
        <v>-437.08661417322833</v>
      </c>
      <c r="F346" s="163">
        <v>-30</v>
      </c>
      <c r="G346" s="177">
        <v>-437.08661417322833</v>
      </c>
    </row>
    <row r="347" spans="1:7" x14ac:dyDescent="0.25">
      <c r="A347" s="167" t="s">
        <v>79</v>
      </c>
      <c r="B347" s="163">
        <v>-20</v>
      </c>
      <c r="C347" s="177">
        <v>-1035000</v>
      </c>
      <c r="D347" s="163"/>
      <c r="E347" s="177"/>
      <c r="F347" s="163">
        <v>-20</v>
      </c>
      <c r="G347" s="177">
        <v>-1035000</v>
      </c>
    </row>
    <row r="348" spans="1:7" x14ac:dyDescent="0.25">
      <c r="A348" s="166" t="s">
        <v>84</v>
      </c>
      <c r="B348" s="163">
        <v>-8</v>
      </c>
      <c r="C348" s="177">
        <v>-414000</v>
      </c>
      <c r="D348" s="163"/>
      <c r="E348" s="177"/>
      <c r="F348" s="163">
        <v>-8</v>
      </c>
      <c r="G348" s="177">
        <v>-414000</v>
      </c>
    </row>
    <row r="349" spans="1:7" x14ac:dyDescent="0.25">
      <c r="A349" s="167" t="s">
        <v>83</v>
      </c>
      <c r="B349" s="163">
        <v>-8</v>
      </c>
      <c r="C349" s="177">
        <v>-414000</v>
      </c>
      <c r="D349" s="163"/>
      <c r="E349" s="177"/>
      <c r="F349" s="163">
        <v>-8</v>
      </c>
      <c r="G349" s="177">
        <v>-414000</v>
      </c>
    </row>
    <row r="350" spans="1:7" x14ac:dyDescent="0.25">
      <c r="A350" s="166" t="s">
        <v>50</v>
      </c>
      <c r="B350" s="163">
        <v>-10</v>
      </c>
      <c r="C350" s="177">
        <v>-517500</v>
      </c>
      <c r="D350" s="163">
        <v>-6</v>
      </c>
      <c r="E350" s="177">
        <v>-88.169278996865202</v>
      </c>
      <c r="F350" s="163">
        <v>-16</v>
      </c>
      <c r="G350" s="177">
        <v>-517588.16927899688</v>
      </c>
    </row>
    <row r="351" spans="1:7" x14ac:dyDescent="0.25">
      <c r="A351" s="167" t="s">
        <v>49</v>
      </c>
      <c r="B351" s="163"/>
      <c r="C351" s="177"/>
      <c r="D351" s="163">
        <v>-6</v>
      </c>
      <c r="E351" s="177">
        <v>-88.169278996865202</v>
      </c>
      <c r="F351" s="163">
        <v>-6</v>
      </c>
      <c r="G351" s="177">
        <v>-88.169278996865202</v>
      </c>
    </row>
    <row r="352" spans="1:7" x14ac:dyDescent="0.25">
      <c r="A352" s="167" t="s">
        <v>87</v>
      </c>
      <c r="B352" s="163">
        <v>-10</v>
      </c>
      <c r="C352" s="177">
        <v>-517500</v>
      </c>
      <c r="D352" s="163"/>
      <c r="E352" s="177"/>
      <c r="F352" s="163">
        <v>-10</v>
      </c>
      <c r="G352" s="177">
        <v>-517500</v>
      </c>
    </row>
    <row r="353" spans="1:7" x14ac:dyDescent="0.25">
      <c r="A353" s="166" t="s">
        <v>93</v>
      </c>
      <c r="B353" s="163">
        <v>-2</v>
      </c>
      <c r="C353" s="177">
        <v>-103500</v>
      </c>
      <c r="D353" s="163"/>
      <c r="E353" s="177"/>
      <c r="F353" s="163">
        <v>-2</v>
      </c>
      <c r="G353" s="177">
        <v>-103500</v>
      </c>
    </row>
    <row r="354" spans="1:7" x14ac:dyDescent="0.25">
      <c r="A354" s="167" t="s">
        <v>92</v>
      </c>
      <c r="B354" s="163">
        <v>-2</v>
      </c>
      <c r="C354" s="177">
        <v>-103500</v>
      </c>
      <c r="D354" s="163"/>
      <c r="E354" s="177"/>
      <c r="F354" s="163">
        <v>-2</v>
      </c>
      <c r="G354" s="177">
        <v>-103500</v>
      </c>
    </row>
    <row r="355" spans="1:7" x14ac:dyDescent="0.25">
      <c r="A355" s="166" t="s">
        <v>329</v>
      </c>
      <c r="B355" s="163"/>
      <c r="C355" s="177"/>
      <c r="D355" s="163">
        <v>-2</v>
      </c>
      <c r="E355" s="177">
        <v>-36</v>
      </c>
      <c r="F355" s="163">
        <v>-2</v>
      </c>
      <c r="G355" s="177">
        <v>-36</v>
      </c>
    </row>
    <row r="356" spans="1:7" x14ac:dyDescent="0.25">
      <c r="A356" s="167" t="s">
        <v>328</v>
      </c>
      <c r="B356" s="163"/>
      <c r="C356" s="177"/>
      <c r="D356" s="163">
        <v>-2</v>
      </c>
      <c r="E356" s="177">
        <v>-36</v>
      </c>
      <c r="F356" s="163">
        <v>-2</v>
      </c>
      <c r="G356" s="177">
        <v>-36</v>
      </c>
    </row>
    <row r="357" spans="1:7" x14ac:dyDescent="0.25">
      <c r="A357" s="166" t="s">
        <v>56</v>
      </c>
      <c r="B357" s="163"/>
      <c r="C357" s="177"/>
      <c r="D357" s="163">
        <v>-20</v>
      </c>
      <c r="E357" s="177">
        <v>-371.97024151811394</v>
      </c>
      <c r="F357" s="163">
        <v>-20</v>
      </c>
      <c r="G357" s="177">
        <v>-371.97024151811394</v>
      </c>
    </row>
    <row r="358" spans="1:7" x14ac:dyDescent="0.25">
      <c r="A358" s="167" t="s">
        <v>55</v>
      </c>
      <c r="B358" s="163"/>
      <c r="C358" s="177"/>
      <c r="D358" s="163">
        <v>-20</v>
      </c>
      <c r="E358" s="177">
        <v>-371.97024151811394</v>
      </c>
      <c r="F358" s="163">
        <v>-20</v>
      </c>
      <c r="G358" s="177">
        <v>-371.97024151811394</v>
      </c>
    </row>
    <row r="359" spans="1:7" x14ac:dyDescent="0.25">
      <c r="A359" s="165" t="s">
        <v>4</v>
      </c>
      <c r="B359" s="163"/>
      <c r="C359" s="177"/>
      <c r="D359" s="163">
        <v>-2</v>
      </c>
      <c r="E359" s="177">
        <v>-146.1216730038023</v>
      </c>
      <c r="F359" s="163">
        <v>-2</v>
      </c>
      <c r="G359" s="177">
        <v>-146.1216730038023</v>
      </c>
    </row>
    <row r="360" spans="1:7" x14ac:dyDescent="0.25">
      <c r="A360" s="166" t="s">
        <v>110</v>
      </c>
      <c r="B360" s="163"/>
      <c r="C360" s="177"/>
      <c r="D360" s="163">
        <v>-2</v>
      </c>
      <c r="E360" s="177">
        <v>-146.1216730038023</v>
      </c>
      <c r="F360" s="163">
        <v>-2</v>
      </c>
      <c r="G360" s="177">
        <v>-146.1216730038023</v>
      </c>
    </row>
    <row r="361" spans="1:7" x14ac:dyDescent="0.25">
      <c r="A361" s="167" t="s">
        <v>98</v>
      </c>
      <c r="B361" s="163"/>
      <c r="C361" s="177"/>
      <c r="D361" s="163">
        <v>-2</v>
      </c>
      <c r="E361" s="177">
        <v>-146.1216730038023</v>
      </c>
      <c r="F361" s="163">
        <v>-2</v>
      </c>
      <c r="G361" s="177">
        <v>-146.1216730038023</v>
      </c>
    </row>
    <row r="362" spans="1:7" x14ac:dyDescent="0.25">
      <c r="A362" s="164">
        <v>45638</v>
      </c>
      <c r="B362" s="163">
        <v>-24</v>
      </c>
      <c r="C362" s="177">
        <v>-2534400</v>
      </c>
      <c r="D362" s="163">
        <v>-1</v>
      </c>
      <c r="E362" s="177">
        <v>-31.037234042553191</v>
      </c>
      <c r="F362" s="163">
        <v>-25</v>
      </c>
      <c r="G362" s="177">
        <v>-2534431.0372340428</v>
      </c>
    </row>
    <row r="363" spans="1:7" x14ac:dyDescent="0.25">
      <c r="A363" s="165" t="s">
        <v>0</v>
      </c>
      <c r="B363" s="163">
        <v>-20</v>
      </c>
      <c r="C363" s="177">
        <v>-1035000</v>
      </c>
      <c r="D363" s="163"/>
      <c r="E363" s="177"/>
      <c r="F363" s="163">
        <v>-20</v>
      </c>
      <c r="G363" s="177">
        <v>-1035000</v>
      </c>
    </row>
    <row r="364" spans="1:7" x14ac:dyDescent="0.25">
      <c r="A364" s="166" t="s">
        <v>37</v>
      </c>
      <c r="B364" s="163">
        <v>-20</v>
      </c>
      <c r="C364" s="177">
        <v>-1035000</v>
      </c>
      <c r="D364" s="163"/>
      <c r="E364" s="177"/>
      <c r="F364" s="163">
        <v>-20</v>
      </c>
      <c r="G364" s="177">
        <v>-1035000</v>
      </c>
    </row>
    <row r="365" spans="1:7" x14ac:dyDescent="0.25">
      <c r="A365" s="167" t="s">
        <v>76</v>
      </c>
      <c r="B365" s="163">
        <v>-20</v>
      </c>
      <c r="C365" s="177">
        <v>-1035000</v>
      </c>
      <c r="D365" s="163"/>
      <c r="E365" s="177"/>
      <c r="F365" s="163">
        <v>-20</v>
      </c>
      <c r="G365" s="177">
        <v>-1035000</v>
      </c>
    </row>
    <row r="366" spans="1:7" x14ac:dyDescent="0.25">
      <c r="A366" s="165" t="s">
        <v>4</v>
      </c>
      <c r="B366" s="163">
        <v>-4</v>
      </c>
      <c r="C366" s="177">
        <v>-1499400</v>
      </c>
      <c r="D366" s="163">
        <v>-1</v>
      </c>
      <c r="E366" s="177">
        <v>-31.037234042553191</v>
      </c>
      <c r="F366" s="163">
        <v>-5</v>
      </c>
      <c r="G366" s="177">
        <v>-1499431.0372340425</v>
      </c>
    </row>
    <row r="367" spans="1:7" x14ac:dyDescent="0.25">
      <c r="A367" s="166" t="s">
        <v>107</v>
      </c>
      <c r="B367" s="163">
        <v>-2</v>
      </c>
      <c r="C367" s="177">
        <v>-204680</v>
      </c>
      <c r="D367" s="163"/>
      <c r="E367" s="177"/>
      <c r="F367" s="163">
        <v>-2</v>
      </c>
      <c r="G367" s="177">
        <v>-204680</v>
      </c>
    </row>
    <row r="368" spans="1:7" x14ac:dyDescent="0.25">
      <c r="A368" s="167" t="s">
        <v>101</v>
      </c>
      <c r="B368" s="163">
        <v>-2</v>
      </c>
      <c r="C368" s="177">
        <v>-204680</v>
      </c>
      <c r="D368" s="163"/>
      <c r="E368" s="177"/>
      <c r="F368" s="163">
        <v>-2</v>
      </c>
      <c r="G368" s="177">
        <v>-204680</v>
      </c>
    </row>
    <row r="369" spans="1:7" x14ac:dyDescent="0.25">
      <c r="A369" s="166" t="s">
        <v>231</v>
      </c>
      <c r="B369" s="163"/>
      <c r="C369" s="177"/>
      <c r="D369" s="163">
        <v>-1</v>
      </c>
      <c r="E369" s="177">
        <v>-31.037234042553191</v>
      </c>
      <c r="F369" s="163">
        <v>-1</v>
      </c>
      <c r="G369" s="177">
        <v>-31.037234042553191</v>
      </c>
    </row>
    <row r="370" spans="1:7" x14ac:dyDescent="0.25">
      <c r="A370" s="167" t="s">
        <v>231</v>
      </c>
      <c r="B370" s="163"/>
      <c r="C370" s="177"/>
      <c r="D370" s="163">
        <v>-1</v>
      </c>
      <c r="E370" s="177">
        <v>-31.037234042553191</v>
      </c>
      <c r="F370" s="163">
        <v>-1</v>
      </c>
      <c r="G370" s="177">
        <v>-31.037234042553191</v>
      </c>
    </row>
    <row r="371" spans="1:7" x14ac:dyDescent="0.25">
      <c r="A371" s="166" t="s">
        <v>106</v>
      </c>
      <c r="B371" s="163">
        <v>-2</v>
      </c>
      <c r="C371" s="177">
        <v>-1294720</v>
      </c>
      <c r="D371" s="163"/>
      <c r="E371" s="177"/>
      <c r="F371" s="163">
        <v>-2</v>
      </c>
      <c r="G371" s="177">
        <v>-1294720</v>
      </c>
    </row>
    <row r="372" spans="1:7" x14ac:dyDescent="0.25">
      <c r="A372" s="167" t="s">
        <v>95</v>
      </c>
      <c r="B372" s="163">
        <v>-2</v>
      </c>
      <c r="C372" s="177">
        <v>-1294720</v>
      </c>
      <c r="D372" s="163"/>
      <c r="E372" s="177"/>
      <c r="F372" s="163">
        <v>-2</v>
      </c>
      <c r="G372" s="177">
        <v>-1294720</v>
      </c>
    </row>
    <row r="373" spans="1:7" x14ac:dyDescent="0.25">
      <c r="A373" s="164">
        <v>45644</v>
      </c>
      <c r="B373" s="163"/>
      <c r="C373" s="177"/>
      <c r="D373" s="163">
        <v>129</v>
      </c>
      <c r="E373" s="177">
        <v>2331.4819897084058</v>
      </c>
      <c r="F373" s="163">
        <v>129</v>
      </c>
      <c r="G373" s="177">
        <v>2331.4819897084058</v>
      </c>
    </row>
    <row r="374" spans="1:7" x14ac:dyDescent="0.25">
      <c r="A374" s="165" t="s">
        <v>0</v>
      </c>
      <c r="B374" s="163"/>
      <c r="C374" s="177"/>
      <c r="D374" s="163">
        <v>47</v>
      </c>
      <c r="E374" s="177">
        <v>674.92967409948551</v>
      </c>
      <c r="F374" s="163">
        <v>47</v>
      </c>
      <c r="G374" s="177">
        <v>674.92967409948551</v>
      </c>
    </row>
    <row r="375" spans="1:7" x14ac:dyDescent="0.25">
      <c r="A375" s="166" t="s">
        <v>80</v>
      </c>
      <c r="B375" s="163"/>
      <c r="C375" s="177"/>
      <c r="D375" s="163">
        <v>47</v>
      </c>
      <c r="E375" s="177">
        <v>674.92967409948551</v>
      </c>
      <c r="F375" s="163">
        <v>47</v>
      </c>
      <c r="G375" s="177">
        <v>674.92967409948551</v>
      </c>
    </row>
    <row r="376" spans="1:7" x14ac:dyDescent="0.25">
      <c r="A376" s="167" t="s">
        <v>43</v>
      </c>
      <c r="B376" s="163"/>
      <c r="C376" s="177"/>
      <c r="D376" s="163">
        <v>47</v>
      </c>
      <c r="E376" s="177">
        <v>674.92967409948551</v>
      </c>
      <c r="F376" s="163">
        <v>47</v>
      </c>
      <c r="G376" s="177">
        <v>674.92967409948551</v>
      </c>
    </row>
    <row r="377" spans="1:7" x14ac:dyDescent="0.25">
      <c r="A377" s="165" t="s">
        <v>4</v>
      </c>
      <c r="B377" s="163"/>
      <c r="C377" s="177"/>
      <c r="D377" s="163">
        <v>82</v>
      </c>
      <c r="E377" s="177">
        <v>1656.5523156089203</v>
      </c>
      <c r="F377" s="163">
        <v>82</v>
      </c>
      <c r="G377" s="177">
        <v>1656.5523156089203</v>
      </c>
    </row>
    <row r="378" spans="1:7" x14ac:dyDescent="0.25">
      <c r="A378" s="166" t="s">
        <v>655</v>
      </c>
      <c r="B378" s="163"/>
      <c r="C378" s="177"/>
      <c r="D378" s="163">
        <v>7</v>
      </c>
      <c r="E378" s="177">
        <v>359.00514579759863</v>
      </c>
      <c r="F378" s="163">
        <v>7</v>
      </c>
      <c r="G378" s="177">
        <v>359.00514579759863</v>
      </c>
    </row>
    <row r="379" spans="1:7" x14ac:dyDescent="0.25">
      <c r="A379" s="167" t="s">
        <v>648</v>
      </c>
      <c r="B379" s="163"/>
      <c r="C379" s="177"/>
      <c r="D379" s="163">
        <v>7</v>
      </c>
      <c r="E379" s="177">
        <v>359.00514579759863</v>
      </c>
      <c r="F379" s="163">
        <v>7</v>
      </c>
      <c r="G379" s="177">
        <v>359.00514579759863</v>
      </c>
    </row>
    <row r="380" spans="1:7" x14ac:dyDescent="0.25">
      <c r="A380" s="166" t="s">
        <v>657</v>
      </c>
      <c r="B380" s="163"/>
      <c r="C380" s="177"/>
      <c r="D380" s="163">
        <v>1</v>
      </c>
      <c r="E380" s="177">
        <v>51.286449399656945</v>
      </c>
      <c r="F380" s="163">
        <v>1</v>
      </c>
      <c r="G380" s="177">
        <v>51.286449399656945</v>
      </c>
    </row>
    <row r="381" spans="1:7" x14ac:dyDescent="0.25">
      <c r="A381" s="167" t="s">
        <v>656</v>
      </c>
      <c r="B381" s="163"/>
      <c r="C381" s="177"/>
      <c r="D381" s="163">
        <v>1</v>
      </c>
      <c r="E381" s="177">
        <v>51.286449399656945</v>
      </c>
      <c r="F381" s="163">
        <v>1</v>
      </c>
      <c r="G381" s="177">
        <v>51.286449399656945</v>
      </c>
    </row>
    <row r="382" spans="1:7" x14ac:dyDescent="0.25">
      <c r="A382" s="166" t="s">
        <v>107</v>
      </c>
      <c r="B382" s="163"/>
      <c r="C382" s="177"/>
      <c r="D382" s="163">
        <v>20</v>
      </c>
      <c r="E382" s="177">
        <v>615.4373927958834</v>
      </c>
      <c r="F382" s="163">
        <v>20</v>
      </c>
      <c r="G382" s="177">
        <v>615.4373927958834</v>
      </c>
    </row>
    <row r="383" spans="1:7" x14ac:dyDescent="0.25">
      <c r="A383" s="167" t="s">
        <v>209</v>
      </c>
      <c r="B383" s="163"/>
      <c r="C383" s="177"/>
      <c r="D383" s="163">
        <v>20</v>
      </c>
      <c r="E383" s="177">
        <v>615.4373927958834</v>
      </c>
      <c r="F383" s="163">
        <v>20</v>
      </c>
      <c r="G383" s="177">
        <v>615.4373927958834</v>
      </c>
    </row>
    <row r="384" spans="1:7" x14ac:dyDescent="0.25">
      <c r="A384" s="166" t="s">
        <v>652</v>
      </c>
      <c r="B384" s="163"/>
      <c r="C384" s="177"/>
      <c r="D384" s="163">
        <v>50</v>
      </c>
      <c r="E384" s="177">
        <v>15.385934819897084</v>
      </c>
      <c r="F384" s="163">
        <v>50</v>
      </c>
      <c r="G384" s="177">
        <v>15.385934819897084</v>
      </c>
    </row>
    <row r="385" spans="1:7" x14ac:dyDescent="0.25">
      <c r="A385" s="167" t="s">
        <v>653</v>
      </c>
      <c r="B385" s="163"/>
      <c r="C385" s="177"/>
      <c r="D385" s="163">
        <v>50</v>
      </c>
      <c r="E385" s="177">
        <v>15.385934819897084</v>
      </c>
      <c r="F385" s="163">
        <v>50</v>
      </c>
      <c r="G385" s="177">
        <v>15.385934819897084</v>
      </c>
    </row>
    <row r="386" spans="1:7" x14ac:dyDescent="0.25">
      <c r="A386" s="166" t="s">
        <v>649</v>
      </c>
      <c r="B386" s="163"/>
      <c r="C386" s="177"/>
      <c r="D386" s="163">
        <v>2</v>
      </c>
      <c r="E386" s="177">
        <v>307.71869639794198</v>
      </c>
      <c r="F386" s="163">
        <v>2</v>
      </c>
      <c r="G386" s="177">
        <v>307.71869639794198</v>
      </c>
    </row>
    <row r="387" spans="1:7" x14ac:dyDescent="0.25">
      <c r="A387" s="167" t="s">
        <v>650</v>
      </c>
      <c r="B387" s="163"/>
      <c r="C387" s="177"/>
      <c r="D387" s="163">
        <v>2</v>
      </c>
      <c r="E387" s="177">
        <v>307.71869639794198</v>
      </c>
      <c r="F387" s="163">
        <v>2</v>
      </c>
      <c r="G387" s="177">
        <v>307.71869639794198</v>
      </c>
    </row>
    <row r="388" spans="1:7" x14ac:dyDescent="0.25">
      <c r="A388" s="166" t="s">
        <v>651</v>
      </c>
      <c r="B388" s="163"/>
      <c r="C388" s="177"/>
      <c r="D388" s="163">
        <v>2</v>
      </c>
      <c r="E388" s="177">
        <v>307.71869639794198</v>
      </c>
      <c r="F388" s="163">
        <v>2</v>
      </c>
      <c r="G388" s="177">
        <v>307.71869639794198</v>
      </c>
    </row>
    <row r="389" spans="1:7" x14ac:dyDescent="0.25">
      <c r="A389" s="167" t="s">
        <v>651</v>
      </c>
      <c r="B389" s="163"/>
      <c r="C389" s="177"/>
      <c r="D389" s="163">
        <v>2</v>
      </c>
      <c r="E389" s="177">
        <v>307.71869639794198</v>
      </c>
      <c r="F389" s="163">
        <v>2</v>
      </c>
      <c r="G389" s="177">
        <v>307.71869639794198</v>
      </c>
    </row>
    <row r="390" spans="1:7" x14ac:dyDescent="0.25">
      <c r="A390" s="38" t="s">
        <v>673</v>
      </c>
      <c r="B390" s="163">
        <v>1250</v>
      </c>
      <c r="C390" s="177">
        <v>769761660</v>
      </c>
      <c r="D390" s="163">
        <v>945</v>
      </c>
      <c r="E390" s="177">
        <v>109685203.43668698</v>
      </c>
      <c r="F390" s="163">
        <v>2195</v>
      </c>
      <c r="G390" s="177">
        <v>879446863.43668687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D390B0-A67A-4E98-A0A4-E16683619B48}">
  <sheetPr filterMode="1">
    <tabColor rgb="FF00B050"/>
  </sheetPr>
  <dimension ref="A1:AEH2056"/>
  <sheetViews>
    <sheetView topLeftCell="A4" zoomScaleNormal="100" workbookViewId="0">
      <pane ySplit="7" topLeftCell="A60" activePane="bottomLeft" state="frozen"/>
      <selection activeCell="A4" sqref="A4"/>
      <selection pane="bottomLeft" activeCell="M1114" sqref="M1114"/>
    </sheetView>
  </sheetViews>
  <sheetFormatPr baseColWidth="10" defaultColWidth="9.140625" defaultRowHeight="15" x14ac:dyDescent="0.25"/>
  <cols>
    <col min="1" max="1" width="4.42578125" customWidth="1"/>
    <col min="2" max="2" width="10.85546875" customWidth="1"/>
    <col min="3" max="3" width="14.5703125" bestFit="1" customWidth="1"/>
    <col min="4" max="4" width="11.85546875" bestFit="1" customWidth="1"/>
    <col min="5" max="5" width="8.42578125" bestFit="1" customWidth="1"/>
    <col min="6" max="6" width="19.5703125" style="4" bestFit="1" customWidth="1"/>
    <col min="7" max="7" width="63.5703125" bestFit="1" customWidth="1"/>
    <col min="8" max="8" width="28.5703125" style="4" bestFit="1" customWidth="1"/>
    <col min="9" max="9" width="15.28515625" style="4" customWidth="1"/>
    <col min="10" max="10" width="9.7109375" style="8" customWidth="1"/>
    <col min="11" max="11" width="11" style="79" customWidth="1"/>
    <col min="12" max="12" width="12.5703125" style="17" customWidth="1"/>
    <col min="13" max="13" width="9.5703125" style="102" customWidth="1"/>
    <col min="14" max="14" width="17.5703125" customWidth="1"/>
    <col min="15" max="15" width="14.7109375" style="54" customWidth="1"/>
    <col min="16" max="16" width="20.28515625" customWidth="1"/>
    <col min="17" max="17" width="14.7109375" customWidth="1"/>
    <col min="21" max="21" width="71.5703125" bestFit="1" customWidth="1"/>
    <col min="22" max="22" width="19.28515625" style="84" bestFit="1" customWidth="1"/>
    <col min="23" max="23" width="16.85546875" bestFit="1" customWidth="1"/>
  </cols>
  <sheetData>
    <row r="1" spans="2:23" x14ac:dyDescent="0.25">
      <c r="G1" t="s">
        <v>14</v>
      </c>
    </row>
    <row r="4" spans="2:23" x14ac:dyDescent="0.25">
      <c r="K4" s="4"/>
      <c r="L4" s="8"/>
    </row>
    <row r="5" spans="2:23" x14ac:dyDescent="0.25">
      <c r="H5" s="4" t="s">
        <v>668</v>
      </c>
      <c r="I5" s="4">
        <v>56</v>
      </c>
      <c r="K5" s="79">
        <v>203</v>
      </c>
    </row>
    <row r="6" spans="2:23" ht="18.75" x14ac:dyDescent="0.3">
      <c r="B6" s="10" t="s">
        <v>10</v>
      </c>
      <c r="C6" s="1"/>
      <c r="H6" s="8" t="s">
        <v>348</v>
      </c>
      <c r="I6" s="79">
        <v>50</v>
      </c>
      <c r="K6" s="79">
        <v>184</v>
      </c>
    </row>
    <row r="7" spans="2:23" x14ac:dyDescent="0.25">
      <c r="H7" s="8" t="s">
        <v>666</v>
      </c>
      <c r="I7" s="79">
        <v>3</v>
      </c>
      <c r="K7" s="79">
        <f>+K5-K6</f>
        <v>19</v>
      </c>
    </row>
    <row r="8" spans="2:23" x14ac:dyDescent="0.25">
      <c r="H8" s="8" t="s">
        <v>667</v>
      </c>
      <c r="I8" s="79">
        <v>1</v>
      </c>
      <c r="O8" s="54">
        <f>+(69+81)/2</f>
        <v>75</v>
      </c>
    </row>
    <row r="10" spans="2:23" ht="28.5" customHeight="1" x14ac:dyDescent="0.25">
      <c r="B10" s="2" t="s">
        <v>9</v>
      </c>
      <c r="C10" s="2" t="s">
        <v>12</v>
      </c>
      <c r="D10" s="2" t="s">
        <v>11</v>
      </c>
      <c r="E10" s="2" t="s">
        <v>1</v>
      </c>
      <c r="F10" s="6" t="s">
        <v>13</v>
      </c>
      <c r="G10" s="2" t="s">
        <v>2</v>
      </c>
      <c r="H10" s="6" t="s">
        <v>3</v>
      </c>
      <c r="I10" s="6" t="s">
        <v>17</v>
      </c>
      <c r="J10" s="123" t="s">
        <v>19</v>
      </c>
      <c r="K10" s="123" t="s">
        <v>5</v>
      </c>
      <c r="L10" s="18" t="s">
        <v>6</v>
      </c>
      <c r="M10" s="103" t="s">
        <v>526</v>
      </c>
      <c r="N10" s="2" t="s">
        <v>8</v>
      </c>
      <c r="O10" s="6" t="s">
        <v>7</v>
      </c>
      <c r="P10" s="2" t="s">
        <v>133</v>
      </c>
      <c r="Q10" s="2" t="s">
        <v>122</v>
      </c>
      <c r="R10" s="2" t="s">
        <v>278</v>
      </c>
    </row>
    <row r="11" spans="2:23" hidden="1" x14ac:dyDescent="0.25">
      <c r="B11" s="5">
        <v>44903</v>
      </c>
      <c r="C11" t="s">
        <v>20</v>
      </c>
      <c r="D11" t="s">
        <v>4</v>
      </c>
      <c r="E11" t="s">
        <v>14</v>
      </c>
      <c r="F11" s="4">
        <v>3318055</v>
      </c>
      <c r="G11" t="s">
        <v>318</v>
      </c>
      <c r="H11" s="4" t="s">
        <v>109</v>
      </c>
      <c r="J11" s="8">
        <v>2</v>
      </c>
      <c r="K11" s="48">
        <f>450*4800</f>
        <v>2160000</v>
      </c>
      <c r="L11" s="17">
        <f>+J11*K11</f>
        <v>4320000</v>
      </c>
      <c r="O11"/>
      <c r="U11" s="9" t="s">
        <v>690</v>
      </c>
      <c r="V11" s="173" t="s">
        <v>741</v>
      </c>
      <c r="W11" t="s">
        <v>742</v>
      </c>
    </row>
    <row r="12" spans="2:23" hidden="1" x14ac:dyDescent="0.25">
      <c r="B12" s="5">
        <v>44903</v>
      </c>
      <c r="C12" t="s">
        <v>20</v>
      </c>
      <c r="D12" t="s">
        <v>4</v>
      </c>
      <c r="E12" t="s">
        <v>66</v>
      </c>
      <c r="F12" s="4" t="s">
        <v>96</v>
      </c>
      <c r="G12" t="s">
        <v>95</v>
      </c>
      <c r="H12" s="4" t="s">
        <v>106</v>
      </c>
      <c r="I12" s="4">
        <v>49116</v>
      </c>
      <c r="J12" s="8">
        <v>10</v>
      </c>
      <c r="K12" s="48">
        <f>300000*1.19</f>
        <v>357000</v>
      </c>
      <c r="L12" s="17">
        <f>+K12*J12</f>
        <v>3570000</v>
      </c>
      <c r="M12" s="102" t="s">
        <v>529</v>
      </c>
      <c r="N12" t="s">
        <v>670</v>
      </c>
      <c r="O12"/>
      <c r="U12" s="38" t="s">
        <v>0</v>
      </c>
      <c r="V12" s="173">
        <v>778035795.22575343</v>
      </c>
      <c r="W12" s="163">
        <v>1949</v>
      </c>
    </row>
    <row r="13" spans="2:23" hidden="1" x14ac:dyDescent="0.25">
      <c r="B13" s="5">
        <v>44903</v>
      </c>
      <c r="C13" t="s">
        <v>120</v>
      </c>
      <c r="D13" t="s">
        <v>4</v>
      </c>
      <c r="E13" t="s">
        <v>66</v>
      </c>
      <c r="F13" s="4" t="s">
        <v>102</v>
      </c>
      <c r="G13" t="s">
        <v>101</v>
      </c>
      <c r="H13" s="4" t="s">
        <v>107</v>
      </c>
      <c r="I13" s="4">
        <v>48791</v>
      </c>
      <c r="J13" s="8">
        <v>-12</v>
      </c>
      <c r="K13" s="48">
        <f>76000*1.19</f>
        <v>90440</v>
      </c>
      <c r="L13" s="17">
        <f>+K13*J13</f>
        <v>-1085280</v>
      </c>
      <c r="O13"/>
      <c r="U13" s="39" t="s">
        <v>496</v>
      </c>
      <c r="V13" s="173">
        <v>9</v>
      </c>
      <c r="W13" s="163">
        <v>9</v>
      </c>
    </row>
    <row r="14" spans="2:23" hidden="1" x14ac:dyDescent="0.25">
      <c r="B14" s="5">
        <v>44903</v>
      </c>
      <c r="C14" t="s">
        <v>120</v>
      </c>
      <c r="D14" t="s">
        <v>4</v>
      </c>
      <c r="E14" t="s">
        <v>66</v>
      </c>
      <c r="F14" s="4" t="s">
        <v>96</v>
      </c>
      <c r="G14" t="s">
        <v>95</v>
      </c>
      <c r="H14" s="4" t="s">
        <v>106</v>
      </c>
      <c r="I14" s="4">
        <v>48466</v>
      </c>
      <c r="J14" s="8">
        <v>-19</v>
      </c>
      <c r="K14" s="48">
        <f t="shared" ref="K14" si="0">300000*1.19</f>
        <v>357000</v>
      </c>
      <c r="L14" s="17">
        <f t="shared" ref="L14:L17" si="1">+K14*J14</f>
        <v>-6783000</v>
      </c>
      <c r="M14" s="102" t="s">
        <v>529</v>
      </c>
      <c r="O14"/>
      <c r="U14" s="39" t="s">
        <v>324</v>
      </c>
      <c r="V14" s="173">
        <v>962.15159817351582</v>
      </c>
      <c r="W14" s="163">
        <v>43</v>
      </c>
    </row>
    <row r="15" spans="2:23" hidden="1" x14ac:dyDescent="0.25">
      <c r="B15" s="5">
        <v>44903</v>
      </c>
      <c r="C15" t="s">
        <v>120</v>
      </c>
      <c r="D15" t="s">
        <v>4</v>
      </c>
      <c r="E15" t="s">
        <v>66</v>
      </c>
      <c r="F15" s="4" t="s">
        <v>102</v>
      </c>
      <c r="G15" t="s">
        <v>101</v>
      </c>
      <c r="H15" s="4" t="s">
        <v>107</v>
      </c>
      <c r="I15" s="4">
        <v>48141</v>
      </c>
      <c r="J15" s="8">
        <v>-16</v>
      </c>
      <c r="K15" s="48">
        <f t="shared" ref="K15" si="2">76000*1.19</f>
        <v>90440</v>
      </c>
      <c r="L15" s="17">
        <f t="shared" si="1"/>
        <v>-1447040</v>
      </c>
      <c r="O15"/>
      <c r="U15" s="39" t="s">
        <v>328</v>
      </c>
      <c r="V15" s="173">
        <v>162</v>
      </c>
      <c r="W15" s="163">
        <v>9</v>
      </c>
    </row>
    <row r="16" spans="2:23" hidden="1" x14ac:dyDescent="0.25">
      <c r="B16" s="5">
        <v>44903</v>
      </c>
      <c r="C16" t="s">
        <v>120</v>
      </c>
      <c r="D16" t="s">
        <v>4</v>
      </c>
      <c r="E16" t="s">
        <v>66</v>
      </c>
      <c r="F16" s="4" t="s">
        <v>96</v>
      </c>
      <c r="G16" t="s">
        <v>95</v>
      </c>
      <c r="H16" s="4" t="s">
        <v>106</v>
      </c>
      <c r="I16" s="4">
        <v>47816</v>
      </c>
      <c r="J16" s="8">
        <v>-20</v>
      </c>
      <c r="K16" s="48">
        <f t="shared" ref="K16" si="3">300000*1.19</f>
        <v>357000</v>
      </c>
      <c r="L16" s="17">
        <f t="shared" si="1"/>
        <v>-7140000</v>
      </c>
      <c r="M16" s="102" t="s">
        <v>529</v>
      </c>
      <c r="O16"/>
      <c r="U16" s="39" t="s">
        <v>532</v>
      </c>
      <c r="V16" s="173">
        <v>733761.26952665404</v>
      </c>
      <c r="W16" s="163">
        <v>27</v>
      </c>
    </row>
    <row r="17" spans="1:814" hidden="1" x14ac:dyDescent="0.25">
      <c r="B17" s="5">
        <v>44903</v>
      </c>
      <c r="C17" t="s">
        <v>120</v>
      </c>
      <c r="D17" t="s">
        <v>4</v>
      </c>
      <c r="E17" t="s">
        <v>66</v>
      </c>
      <c r="F17" s="4" t="s">
        <v>102</v>
      </c>
      <c r="G17" t="s">
        <v>101</v>
      </c>
      <c r="H17" s="4" t="s">
        <v>107</v>
      </c>
      <c r="I17" s="4">
        <v>47491</v>
      </c>
      <c r="J17" s="8">
        <v>-20</v>
      </c>
      <c r="K17" s="48">
        <f t="shared" ref="K17" si="4">76000*1.19</f>
        <v>90440</v>
      </c>
      <c r="L17" s="17">
        <f t="shared" si="1"/>
        <v>-1808800</v>
      </c>
      <c r="O17"/>
      <c r="U17" s="39" t="s">
        <v>55</v>
      </c>
      <c r="V17" s="174">
        <v>24697658.450897314</v>
      </c>
      <c r="W17" s="163">
        <v>53</v>
      </c>
    </row>
    <row r="18" spans="1:814" hidden="1" x14ac:dyDescent="0.25">
      <c r="B18" s="5">
        <v>44903</v>
      </c>
      <c r="C18" t="s">
        <v>20</v>
      </c>
      <c r="D18" t="s">
        <v>0</v>
      </c>
      <c r="E18" t="s">
        <v>14</v>
      </c>
      <c r="F18" s="3" t="s">
        <v>289</v>
      </c>
      <c r="G18" t="s">
        <v>15</v>
      </c>
      <c r="H18" s="4" t="s">
        <v>16</v>
      </c>
      <c r="I18" s="4" t="s">
        <v>18</v>
      </c>
      <c r="J18" s="8">
        <v>30</v>
      </c>
      <c r="K18" s="48">
        <v>73331</v>
      </c>
      <c r="L18" s="17">
        <f t="shared" ref="L18:L27" si="5">+J18*K18</f>
        <v>2199930</v>
      </c>
      <c r="M18"/>
      <c r="O18"/>
      <c r="U18" s="39" t="s">
        <v>59</v>
      </c>
      <c r="V18" s="173">
        <v>25726248.319147527</v>
      </c>
      <c r="W18" s="163">
        <v>68</v>
      </c>
    </row>
    <row r="19" spans="1:814" hidden="1" x14ac:dyDescent="0.25">
      <c r="B19" s="5">
        <v>44903</v>
      </c>
      <c r="C19" t="s">
        <v>20</v>
      </c>
      <c r="D19" t="s">
        <v>0</v>
      </c>
      <c r="E19" t="s">
        <v>14</v>
      </c>
      <c r="F19" s="3" t="s">
        <v>21</v>
      </c>
      <c r="G19" t="s">
        <v>22</v>
      </c>
      <c r="H19" s="4" t="s">
        <v>23</v>
      </c>
      <c r="I19" s="4" t="s">
        <v>24</v>
      </c>
      <c r="J19" s="8">
        <v>4</v>
      </c>
      <c r="K19" s="48">
        <v>73331</v>
      </c>
      <c r="L19" s="17">
        <f t="shared" si="5"/>
        <v>293324</v>
      </c>
      <c r="O19"/>
      <c r="U19" s="39" t="s">
        <v>15</v>
      </c>
      <c r="V19" s="173">
        <v>3446557</v>
      </c>
      <c r="W19" s="163">
        <v>6</v>
      </c>
    </row>
    <row r="20" spans="1:814" hidden="1" x14ac:dyDescent="0.25">
      <c r="B20" s="5">
        <v>44903</v>
      </c>
      <c r="C20" t="s">
        <v>20</v>
      </c>
      <c r="D20" t="s">
        <v>0</v>
      </c>
      <c r="E20" t="s">
        <v>14</v>
      </c>
      <c r="F20" s="3" t="s">
        <v>25</v>
      </c>
      <c r="G20" t="s">
        <v>26</v>
      </c>
      <c r="H20" s="4" t="s">
        <v>27</v>
      </c>
      <c r="I20" s="4" t="s">
        <v>28</v>
      </c>
      <c r="J20" s="8">
        <v>3</v>
      </c>
      <c r="K20" s="48">
        <v>73331</v>
      </c>
      <c r="L20" s="17">
        <f t="shared" si="5"/>
        <v>219993</v>
      </c>
      <c r="O20"/>
      <c r="U20" s="39" t="s">
        <v>22</v>
      </c>
      <c r="V20" s="173">
        <v>0</v>
      </c>
      <c r="W20" s="163">
        <v>0</v>
      </c>
    </row>
    <row r="21" spans="1:814" hidden="1" x14ac:dyDescent="0.25">
      <c r="B21" s="5">
        <v>44903</v>
      </c>
      <c r="C21" t="s">
        <v>20</v>
      </c>
      <c r="D21" t="s">
        <v>0</v>
      </c>
      <c r="E21" t="s">
        <v>14</v>
      </c>
      <c r="F21" s="3" t="s">
        <v>25</v>
      </c>
      <c r="G21" t="s">
        <v>26</v>
      </c>
      <c r="H21" s="4" t="s">
        <v>27</v>
      </c>
      <c r="I21" s="4" t="s">
        <v>29</v>
      </c>
      <c r="J21" s="8">
        <v>12</v>
      </c>
      <c r="K21" s="48">
        <v>73331</v>
      </c>
      <c r="L21" s="17">
        <f t="shared" si="5"/>
        <v>879972</v>
      </c>
      <c r="O21"/>
      <c r="U21" s="39" t="s">
        <v>26</v>
      </c>
      <c r="V21" s="173">
        <v>6784438.8589602662</v>
      </c>
      <c r="W21" s="163">
        <v>80</v>
      </c>
    </row>
    <row r="22" spans="1:814" hidden="1" x14ac:dyDescent="0.25">
      <c r="B22" s="5">
        <v>44903</v>
      </c>
      <c r="C22" t="s">
        <v>20</v>
      </c>
      <c r="D22" t="s">
        <v>0</v>
      </c>
      <c r="E22" t="s">
        <v>14</v>
      </c>
      <c r="F22" s="3" t="s">
        <v>25</v>
      </c>
      <c r="G22" t="s">
        <v>26</v>
      </c>
      <c r="H22" s="4" t="s">
        <v>27</v>
      </c>
      <c r="I22" s="4" t="s">
        <v>30</v>
      </c>
      <c r="J22" s="8">
        <v>1</v>
      </c>
      <c r="K22" s="48">
        <v>73331</v>
      </c>
      <c r="L22" s="17">
        <f t="shared" si="5"/>
        <v>73331</v>
      </c>
      <c r="M22" s="102" t="s">
        <v>529</v>
      </c>
      <c r="O22"/>
      <c r="U22" s="39" t="s">
        <v>40</v>
      </c>
      <c r="V22" s="173">
        <v>18628775.059345048</v>
      </c>
      <c r="W22" s="163">
        <v>120</v>
      </c>
    </row>
    <row r="23" spans="1:814" hidden="1" x14ac:dyDescent="0.25">
      <c r="B23" s="5">
        <v>44903</v>
      </c>
      <c r="C23" t="s">
        <v>20</v>
      </c>
      <c r="D23" t="s">
        <v>0</v>
      </c>
      <c r="E23" t="s">
        <v>14</v>
      </c>
      <c r="F23" s="3" t="s">
        <v>25</v>
      </c>
      <c r="G23" t="s">
        <v>26</v>
      </c>
      <c r="H23" s="4" t="s">
        <v>27</v>
      </c>
      <c r="I23" s="4" t="s">
        <v>31</v>
      </c>
      <c r="J23" s="8">
        <v>5</v>
      </c>
      <c r="K23" s="48">
        <v>73331</v>
      </c>
      <c r="L23" s="17">
        <f t="shared" si="5"/>
        <v>366655</v>
      </c>
      <c r="O23"/>
      <c r="U23" s="39" t="s">
        <v>43</v>
      </c>
      <c r="V23" s="173">
        <v>1966407.9006956825</v>
      </c>
      <c r="W23" s="163">
        <v>161</v>
      </c>
    </row>
    <row r="24" spans="1:814" hidden="1" x14ac:dyDescent="0.25">
      <c r="B24" s="5">
        <v>44903</v>
      </c>
      <c r="C24" t="s">
        <v>20</v>
      </c>
      <c r="D24" t="s">
        <v>0</v>
      </c>
      <c r="E24" t="s">
        <v>14</v>
      </c>
      <c r="F24" s="3" t="s">
        <v>25</v>
      </c>
      <c r="G24" t="s">
        <v>26</v>
      </c>
      <c r="H24" s="4" t="s">
        <v>27</v>
      </c>
      <c r="I24" s="4" t="s">
        <v>32</v>
      </c>
      <c r="J24" s="8">
        <v>1</v>
      </c>
      <c r="K24" s="48">
        <v>73331</v>
      </c>
      <c r="L24" s="17">
        <f t="shared" si="5"/>
        <v>73331</v>
      </c>
      <c r="O24"/>
      <c r="U24" s="39" t="s">
        <v>49</v>
      </c>
      <c r="V24" s="173">
        <v>2973960.5637994804</v>
      </c>
      <c r="W24" s="163">
        <v>69</v>
      </c>
    </row>
    <row r="25" spans="1:814" hidden="1" x14ac:dyDescent="0.25">
      <c r="B25" s="5">
        <v>44903</v>
      </c>
      <c r="C25" t="s">
        <v>20</v>
      </c>
      <c r="D25" t="s">
        <v>0</v>
      </c>
      <c r="E25" t="s">
        <v>14</v>
      </c>
      <c r="F25" s="3" t="s">
        <v>25</v>
      </c>
      <c r="G25" t="s">
        <v>26</v>
      </c>
      <c r="H25" s="4" t="s">
        <v>27</v>
      </c>
      <c r="I25" s="4" t="s">
        <v>33</v>
      </c>
      <c r="J25" s="8">
        <v>2</v>
      </c>
      <c r="K25" s="48">
        <v>73331</v>
      </c>
      <c r="L25" s="17">
        <f t="shared" si="5"/>
        <v>146662</v>
      </c>
      <c r="O25"/>
      <c r="U25" s="39" t="s">
        <v>36</v>
      </c>
      <c r="V25" s="173">
        <v>9000641.8904196322</v>
      </c>
      <c r="W25" s="163">
        <v>68</v>
      </c>
    </row>
    <row r="26" spans="1:814" hidden="1" x14ac:dyDescent="0.25">
      <c r="B26" s="5">
        <v>44903</v>
      </c>
      <c r="C26" t="s">
        <v>20</v>
      </c>
      <c r="D26" t="s">
        <v>0</v>
      </c>
      <c r="E26" t="s">
        <v>14</v>
      </c>
      <c r="F26" s="3" t="s">
        <v>25</v>
      </c>
      <c r="G26" t="s">
        <v>26</v>
      </c>
      <c r="H26" s="4" t="s">
        <v>27</v>
      </c>
      <c r="I26" s="4" t="s">
        <v>34</v>
      </c>
      <c r="J26" s="8">
        <v>1</v>
      </c>
      <c r="K26" s="48">
        <v>73331</v>
      </c>
      <c r="L26" s="17">
        <f t="shared" si="5"/>
        <v>73331</v>
      </c>
      <c r="O26"/>
      <c r="U26" s="39" t="s">
        <v>470</v>
      </c>
      <c r="V26" s="173">
        <v>900000</v>
      </c>
      <c r="W26" s="163">
        <v>20</v>
      </c>
    </row>
    <row r="27" spans="1:814" hidden="1" x14ac:dyDescent="0.25">
      <c r="B27" s="5">
        <v>44903</v>
      </c>
      <c r="C27" t="s">
        <v>20</v>
      </c>
      <c r="D27" t="s">
        <v>0</v>
      </c>
      <c r="E27" t="s">
        <v>14</v>
      </c>
      <c r="F27" s="3" t="s">
        <v>35</v>
      </c>
      <c r="G27" t="s">
        <v>36</v>
      </c>
      <c r="H27" s="4" t="s">
        <v>37</v>
      </c>
      <c r="I27" s="4" t="s">
        <v>38</v>
      </c>
      <c r="J27" s="8">
        <v>3</v>
      </c>
      <c r="K27" s="48">
        <v>73331</v>
      </c>
      <c r="L27" s="17">
        <f t="shared" si="5"/>
        <v>219993</v>
      </c>
      <c r="O27"/>
      <c r="U27" s="39" t="s">
        <v>72</v>
      </c>
      <c r="V27" s="173">
        <v>20729400</v>
      </c>
      <c r="W27" s="163">
        <v>82</v>
      </c>
    </row>
    <row r="28" spans="1:814" hidden="1" x14ac:dyDescent="0.25">
      <c r="A28" s="69"/>
      <c r="B28" s="68">
        <v>44974</v>
      </c>
      <c r="C28" s="69" t="s">
        <v>63</v>
      </c>
      <c r="D28" s="69" t="s">
        <v>0</v>
      </c>
      <c r="E28" s="69" t="s">
        <v>66</v>
      </c>
      <c r="F28" s="70" t="s">
        <v>139</v>
      </c>
      <c r="G28" s="69" t="s">
        <v>140</v>
      </c>
      <c r="H28" s="70" t="s">
        <v>141</v>
      </c>
      <c r="I28" s="154" t="s">
        <v>158</v>
      </c>
      <c r="J28" s="78">
        <v>60</v>
      </c>
      <c r="K28" s="72">
        <f>57500*0.9</f>
        <v>51750</v>
      </c>
      <c r="L28" s="73">
        <f>+J28*K28</f>
        <v>3105000</v>
      </c>
      <c r="M28" s="107"/>
      <c r="N28" s="69" t="s">
        <v>168</v>
      </c>
      <c r="O28" s="69"/>
      <c r="P28" s="69"/>
      <c r="Q28" s="69"/>
      <c r="R28" s="69"/>
      <c r="S28" s="69"/>
      <c r="T28" s="69"/>
      <c r="U28" s="39" t="s">
        <v>140</v>
      </c>
      <c r="V28" s="173">
        <v>56769750</v>
      </c>
      <c r="W28" s="163">
        <v>111</v>
      </c>
      <c r="X28" s="69"/>
      <c r="Y28" s="69"/>
      <c r="Z28" s="69"/>
      <c r="AA28" s="69"/>
      <c r="AB28" s="69"/>
      <c r="AC28" s="69"/>
      <c r="AD28" s="69"/>
      <c r="AE28" s="69"/>
      <c r="AF28" s="69"/>
      <c r="AG28" s="69"/>
      <c r="AH28" s="69"/>
      <c r="AI28" s="69"/>
      <c r="AJ28" s="69"/>
      <c r="AK28" s="69"/>
      <c r="AL28" s="69"/>
      <c r="AM28" s="69"/>
      <c r="AN28" s="69"/>
      <c r="AO28" s="69"/>
      <c r="AP28" s="69"/>
      <c r="AQ28" s="69"/>
      <c r="AR28" s="69"/>
      <c r="AS28" s="69"/>
      <c r="AT28" s="69"/>
      <c r="AU28" s="69"/>
      <c r="AV28" s="69"/>
      <c r="AW28" s="69"/>
      <c r="AX28" s="69"/>
      <c r="AY28" s="69"/>
      <c r="AZ28" s="69"/>
      <c r="BA28" s="69"/>
      <c r="BB28" s="69"/>
      <c r="BC28" s="69"/>
      <c r="BD28" s="69"/>
      <c r="BE28" s="69"/>
      <c r="BF28" s="69"/>
      <c r="BG28" s="69"/>
      <c r="BH28" s="69"/>
      <c r="BI28" s="69"/>
      <c r="BJ28" s="69"/>
      <c r="BK28" s="69"/>
      <c r="BL28" s="69"/>
      <c r="BM28" s="69"/>
      <c r="BN28" s="69"/>
      <c r="BO28" s="69"/>
      <c r="BP28" s="69"/>
      <c r="BQ28" s="69"/>
      <c r="BR28" s="69"/>
      <c r="BS28" s="69"/>
      <c r="BT28" s="69"/>
      <c r="BU28" s="69"/>
      <c r="BV28" s="69"/>
      <c r="BW28" s="69"/>
      <c r="BX28" s="69"/>
      <c r="BY28" s="69"/>
      <c r="BZ28" s="69"/>
      <c r="CA28" s="69"/>
      <c r="CB28" s="69"/>
      <c r="CC28" s="69"/>
      <c r="CD28" s="69"/>
      <c r="CE28" s="69"/>
      <c r="CF28" s="69"/>
      <c r="CG28" s="69"/>
      <c r="CH28" s="69"/>
      <c r="CI28" s="69"/>
      <c r="CJ28" s="69"/>
      <c r="CK28" s="69"/>
      <c r="CL28" s="69"/>
      <c r="CM28" s="69"/>
      <c r="CN28" s="69"/>
      <c r="CO28" s="69"/>
      <c r="CP28" s="69"/>
      <c r="CQ28" s="69"/>
      <c r="CR28" s="69"/>
      <c r="CS28" s="69"/>
      <c r="CT28" s="69"/>
      <c r="CU28" s="69"/>
      <c r="CV28" s="69"/>
      <c r="CW28" s="69"/>
      <c r="CX28" s="69"/>
      <c r="CY28" s="69"/>
      <c r="CZ28" s="69"/>
      <c r="DA28" s="69"/>
      <c r="DB28" s="69"/>
      <c r="DC28" s="69"/>
      <c r="DD28" s="69"/>
      <c r="DE28" s="69"/>
      <c r="DF28" s="69"/>
      <c r="DG28" s="69"/>
      <c r="DH28" s="69"/>
      <c r="DI28" s="69"/>
      <c r="DJ28" s="69"/>
      <c r="DK28" s="69"/>
      <c r="DL28" s="69"/>
      <c r="DM28" s="69"/>
      <c r="DN28" s="69"/>
      <c r="DO28" s="69"/>
      <c r="DP28" s="69"/>
      <c r="DQ28" s="69"/>
      <c r="DR28" s="69"/>
      <c r="DS28" s="69"/>
      <c r="DT28" s="69"/>
      <c r="DU28" s="69"/>
      <c r="DV28" s="69"/>
      <c r="DW28" s="69"/>
      <c r="DX28" s="69"/>
      <c r="DY28" s="69"/>
      <c r="DZ28" s="69"/>
      <c r="EA28" s="69"/>
      <c r="EB28" s="69"/>
      <c r="EC28" s="69"/>
      <c r="ED28" s="69"/>
      <c r="EE28" s="69"/>
      <c r="EF28" s="69"/>
      <c r="EG28" s="69"/>
      <c r="EH28" s="69"/>
      <c r="EI28" s="69"/>
      <c r="EJ28" s="69"/>
      <c r="EK28" s="69"/>
      <c r="EL28" s="69"/>
      <c r="EM28" s="69"/>
      <c r="EN28" s="69"/>
      <c r="EO28" s="69"/>
      <c r="EP28" s="69"/>
      <c r="EQ28" s="69"/>
      <c r="ER28" s="69"/>
      <c r="ES28" s="69"/>
      <c r="ET28" s="69"/>
      <c r="EU28" s="69"/>
      <c r="EV28" s="69"/>
      <c r="EW28" s="69"/>
      <c r="EX28" s="69"/>
      <c r="EY28" s="69"/>
      <c r="EZ28" s="69"/>
      <c r="FA28" s="69"/>
      <c r="FB28" s="69"/>
      <c r="FC28" s="69"/>
      <c r="FD28" s="69"/>
      <c r="FE28" s="69"/>
      <c r="FF28" s="69"/>
      <c r="FG28" s="69"/>
      <c r="FH28" s="69"/>
      <c r="FI28" s="69"/>
      <c r="FJ28" s="69"/>
      <c r="FK28" s="69"/>
      <c r="FL28" s="69"/>
      <c r="FM28" s="69"/>
      <c r="FN28" s="69"/>
      <c r="FO28" s="69"/>
      <c r="FP28" s="69"/>
      <c r="FQ28" s="69"/>
      <c r="FR28" s="69"/>
      <c r="FS28" s="69"/>
      <c r="FT28" s="69"/>
      <c r="FU28" s="69"/>
      <c r="FV28" s="69"/>
      <c r="FW28" s="69"/>
      <c r="FX28" s="69"/>
      <c r="FY28" s="69"/>
      <c r="FZ28" s="69"/>
      <c r="GA28" s="69"/>
      <c r="GB28" s="69"/>
      <c r="GC28" s="69"/>
      <c r="GD28" s="69"/>
      <c r="GE28" s="69"/>
      <c r="GF28" s="69"/>
      <c r="GG28" s="69"/>
      <c r="GH28" s="69"/>
      <c r="GI28" s="69"/>
      <c r="GJ28" s="69"/>
      <c r="GK28" s="69"/>
      <c r="GL28" s="69"/>
      <c r="GM28" s="69"/>
      <c r="GN28" s="69"/>
      <c r="GO28" s="69"/>
      <c r="GP28" s="69"/>
      <c r="GQ28" s="69"/>
      <c r="GR28" s="69"/>
      <c r="GS28" s="69"/>
      <c r="GT28" s="69"/>
      <c r="GU28" s="69"/>
      <c r="GV28" s="69"/>
      <c r="GW28" s="69"/>
      <c r="GX28" s="69"/>
      <c r="GY28" s="69"/>
      <c r="GZ28" s="69"/>
      <c r="HA28" s="69"/>
      <c r="HB28" s="69"/>
      <c r="HC28" s="69"/>
      <c r="HD28" s="69"/>
      <c r="HE28" s="69"/>
      <c r="HF28" s="69"/>
      <c r="HG28" s="69"/>
      <c r="HH28" s="69"/>
      <c r="HI28" s="69"/>
      <c r="HJ28" s="69"/>
      <c r="HK28" s="69"/>
      <c r="HL28" s="69"/>
      <c r="HM28" s="69"/>
      <c r="HN28" s="69"/>
      <c r="HO28" s="69"/>
      <c r="HP28" s="69"/>
      <c r="HQ28" s="69"/>
      <c r="HR28" s="69"/>
      <c r="HS28" s="69"/>
      <c r="HT28" s="69"/>
      <c r="HU28" s="69"/>
      <c r="HV28" s="69"/>
      <c r="HW28" s="69"/>
      <c r="HX28" s="69"/>
      <c r="HY28" s="69"/>
      <c r="HZ28" s="69"/>
      <c r="IA28" s="69"/>
      <c r="IB28" s="69"/>
      <c r="IC28" s="69"/>
      <c r="ID28" s="69"/>
      <c r="IE28" s="69"/>
      <c r="IF28" s="69"/>
      <c r="IG28" s="69"/>
      <c r="IH28" s="69"/>
      <c r="II28" s="69"/>
      <c r="IJ28" s="69"/>
      <c r="IK28" s="69"/>
      <c r="IL28" s="69"/>
      <c r="IM28" s="69"/>
      <c r="IN28" s="69"/>
      <c r="IO28" s="69"/>
      <c r="IP28" s="69"/>
      <c r="IQ28" s="69"/>
      <c r="IR28" s="69"/>
      <c r="IS28" s="69"/>
      <c r="IT28" s="69"/>
      <c r="IU28" s="69"/>
      <c r="IV28" s="69"/>
      <c r="IW28" s="69"/>
      <c r="IX28" s="69"/>
      <c r="IY28" s="69"/>
      <c r="IZ28" s="69"/>
      <c r="JA28" s="69"/>
      <c r="JB28" s="69"/>
      <c r="JC28" s="69"/>
      <c r="JD28" s="69"/>
      <c r="JE28" s="69"/>
      <c r="JF28" s="69"/>
      <c r="JG28" s="69"/>
      <c r="JH28" s="69"/>
      <c r="JI28" s="69"/>
      <c r="JJ28" s="69"/>
      <c r="JK28" s="69"/>
      <c r="JL28" s="69"/>
      <c r="JM28" s="69"/>
      <c r="JN28" s="69"/>
      <c r="JO28" s="69"/>
      <c r="JP28" s="69"/>
      <c r="JQ28" s="69"/>
      <c r="JR28" s="69"/>
      <c r="JS28" s="69"/>
      <c r="JT28" s="69"/>
      <c r="JU28" s="69"/>
      <c r="JV28" s="69"/>
      <c r="JW28" s="69"/>
      <c r="JX28" s="69"/>
      <c r="JY28" s="69"/>
      <c r="JZ28" s="69"/>
      <c r="KA28" s="69"/>
      <c r="KB28" s="69"/>
      <c r="KC28" s="69"/>
      <c r="KD28" s="69"/>
      <c r="KE28" s="69"/>
      <c r="KF28" s="69"/>
      <c r="KG28" s="69"/>
      <c r="KH28" s="69"/>
      <c r="KI28" s="69"/>
      <c r="KJ28" s="69"/>
      <c r="KK28" s="69"/>
      <c r="KL28" s="69"/>
      <c r="KM28" s="69"/>
      <c r="KN28" s="69"/>
      <c r="KO28" s="69"/>
      <c r="KP28" s="69"/>
      <c r="KQ28" s="69"/>
      <c r="KR28" s="69"/>
      <c r="KS28" s="69"/>
      <c r="KT28" s="69"/>
      <c r="KU28" s="69"/>
      <c r="KV28" s="69"/>
      <c r="KW28" s="69"/>
      <c r="KX28" s="69"/>
      <c r="KY28" s="69"/>
      <c r="KZ28" s="69"/>
      <c r="LA28" s="69"/>
      <c r="LB28" s="69"/>
      <c r="LC28" s="69"/>
      <c r="LD28" s="69"/>
      <c r="LE28" s="69"/>
      <c r="LF28" s="69"/>
      <c r="LG28" s="69"/>
      <c r="LH28" s="69"/>
      <c r="LI28" s="69"/>
      <c r="LJ28" s="69"/>
      <c r="LK28" s="69"/>
      <c r="LL28" s="69"/>
      <c r="LM28" s="69"/>
      <c r="LN28" s="69"/>
      <c r="LO28" s="69"/>
      <c r="LP28" s="69"/>
      <c r="LQ28" s="69"/>
      <c r="LR28" s="69"/>
      <c r="LS28" s="69"/>
      <c r="LT28" s="69"/>
      <c r="LU28" s="69"/>
      <c r="LV28" s="69"/>
      <c r="LW28" s="69"/>
      <c r="LX28" s="69"/>
      <c r="LY28" s="69"/>
      <c r="LZ28" s="69"/>
      <c r="MA28" s="69"/>
      <c r="MB28" s="69"/>
      <c r="MC28" s="69"/>
      <c r="MD28" s="69"/>
      <c r="ME28" s="69"/>
      <c r="MF28" s="69"/>
      <c r="MG28" s="69"/>
      <c r="MH28" s="69"/>
      <c r="MI28" s="69"/>
      <c r="MJ28" s="69"/>
      <c r="MK28" s="69"/>
      <c r="ML28" s="69"/>
      <c r="MM28" s="69"/>
      <c r="MN28" s="69"/>
      <c r="MO28" s="69"/>
      <c r="MP28" s="69"/>
      <c r="MQ28" s="69"/>
      <c r="MR28" s="69"/>
      <c r="MS28" s="69"/>
      <c r="MT28" s="69"/>
      <c r="MU28" s="69"/>
      <c r="MV28" s="69"/>
      <c r="MW28" s="69"/>
      <c r="MX28" s="69"/>
      <c r="MY28" s="69"/>
      <c r="MZ28" s="69"/>
      <c r="NA28" s="69"/>
      <c r="NB28" s="69"/>
      <c r="NC28" s="69"/>
      <c r="ND28" s="69"/>
      <c r="NE28" s="69"/>
      <c r="NF28" s="69"/>
      <c r="NG28" s="69"/>
      <c r="NH28" s="69"/>
      <c r="NI28" s="69"/>
      <c r="NJ28" s="69"/>
      <c r="NK28" s="69"/>
      <c r="NL28" s="69"/>
      <c r="NM28" s="69"/>
      <c r="NN28" s="69"/>
      <c r="NO28" s="69"/>
      <c r="NP28" s="69"/>
      <c r="NQ28" s="69"/>
      <c r="NR28" s="69"/>
      <c r="NS28" s="69"/>
      <c r="NT28" s="69"/>
      <c r="NU28" s="69"/>
      <c r="NV28" s="69"/>
      <c r="NW28" s="69"/>
      <c r="NX28" s="69"/>
      <c r="NY28" s="69"/>
      <c r="NZ28" s="69"/>
      <c r="OA28" s="69"/>
      <c r="OB28" s="69"/>
      <c r="OC28" s="69"/>
      <c r="OD28" s="69"/>
      <c r="OE28" s="69"/>
      <c r="OF28" s="69"/>
      <c r="OG28" s="69"/>
      <c r="OH28" s="69"/>
      <c r="OI28" s="69"/>
      <c r="OJ28" s="69"/>
      <c r="OK28" s="69"/>
      <c r="OL28" s="69"/>
      <c r="OM28" s="69"/>
      <c r="ON28" s="69"/>
      <c r="OO28" s="69"/>
      <c r="OP28" s="69"/>
      <c r="OQ28" s="69"/>
      <c r="OR28" s="69"/>
      <c r="OS28" s="69"/>
      <c r="OT28" s="69"/>
      <c r="OU28" s="69"/>
      <c r="OV28" s="69"/>
      <c r="OW28" s="69"/>
      <c r="OX28" s="69"/>
      <c r="OY28" s="69"/>
      <c r="OZ28" s="69"/>
      <c r="PA28" s="69"/>
      <c r="PB28" s="69"/>
      <c r="PC28" s="69"/>
      <c r="PD28" s="69"/>
      <c r="PE28" s="69"/>
      <c r="PF28" s="69"/>
      <c r="PG28" s="69"/>
      <c r="PH28" s="69"/>
      <c r="PI28" s="69"/>
      <c r="PJ28" s="69"/>
      <c r="PK28" s="69"/>
      <c r="PL28" s="69"/>
      <c r="PM28" s="69"/>
      <c r="PN28" s="69"/>
      <c r="PO28" s="69"/>
      <c r="PP28" s="69"/>
      <c r="PQ28" s="69"/>
      <c r="PR28" s="69"/>
      <c r="PS28" s="69"/>
      <c r="PT28" s="69"/>
      <c r="PU28" s="69"/>
      <c r="PV28" s="69"/>
      <c r="PW28" s="69"/>
      <c r="PX28" s="69"/>
      <c r="PY28" s="69"/>
      <c r="PZ28" s="69"/>
      <c r="QA28" s="69"/>
      <c r="QB28" s="69"/>
      <c r="QC28" s="69"/>
      <c r="QD28" s="69"/>
      <c r="QE28" s="69"/>
      <c r="QF28" s="69"/>
      <c r="QG28" s="69"/>
      <c r="QH28" s="69"/>
      <c r="QI28" s="69"/>
      <c r="QJ28" s="69"/>
      <c r="QK28" s="69"/>
      <c r="QL28" s="69"/>
      <c r="QM28" s="69"/>
      <c r="QN28" s="69"/>
      <c r="QO28" s="69"/>
      <c r="QP28" s="69"/>
      <c r="QQ28" s="69"/>
      <c r="QR28" s="69"/>
      <c r="QS28" s="69"/>
      <c r="QT28" s="69"/>
      <c r="QU28" s="69"/>
      <c r="QV28" s="69"/>
      <c r="QW28" s="69"/>
      <c r="QX28" s="69"/>
      <c r="QY28" s="69"/>
      <c r="QZ28" s="69"/>
      <c r="RA28" s="69"/>
      <c r="RB28" s="69"/>
      <c r="RC28" s="69"/>
      <c r="RD28" s="69"/>
      <c r="RE28" s="69"/>
      <c r="RF28" s="69"/>
      <c r="RG28" s="69"/>
      <c r="RH28" s="69"/>
      <c r="RI28" s="69"/>
      <c r="RJ28" s="69"/>
      <c r="RK28" s="69"/>
      <c r="RL28" s="69"/>
      <c r="RM28" s="69"/>
      <c r="RN28" s="69"/>
      <c r="RO28" s="69"/>
      <c r="RP28" s="69"/>
      <c r="RQ28" s="69"/>
      <c r="RR28" s="69"/>
      <c r="RS28" s="69"/>
      <c r="RT28" s="69"/>
      <c r="RU28" s="69"/>
      <c r="RV28" s="69"/>
      <c r="RW28" s="69"/>
      <c r="RX28" s="69"/>
      <c r="RY28" s="69"/>
      <c r="RZ28" s="69"/>
      <c r="SA28" s="69"/>
      <c r="SB28" s="69"/>
      <c r="SC28" s="69"/>
      <c r="SD28" s="69"/>
      <c r="SE28" s="69"/>
      <c r="SF28" s="69"/>
      <c r="SG28" s="69"/>
      <c r="SH28" s="69"/>
      <c r="SI28" s="69"/>
      <c r="SJ28" s="69"/>
      <c r="SK28" s="69"/>
      <c r="SL28" s="69"/>
      <c r="SM28" s="69"/>
      <c r="SN28" s="69"/>
      <c r="SO28" s="69"/>
      <c r="SP28" s="69"/>
      <c r="SQ28" s="69"/>
      <c r="SR28" s="69"/>
      <c r="SS28" s="69"/>
      <c r="ST28" s="69"/>
      <c r="SU28" s="69"/>
      <c r="SV28" s="69"/>
      <c r="SW28" s="69"/>
      <c r="SX28" s="69"/>
      <c r="SY28" s="69"/>
      <c r="SZ28" s="69"/>
      <c r="TA28" s="69"/>
      <c r="TB28" s="69"/>
      <c r="TC28" s="69"/>
      <c r="TD28" s="69"/>
      <c r="TE28" s="69"/>
      <c r="TF28" s="69"/>
      <c r="TG28" s="69"/>
      <c r="TH28" s="69"/>
      <c r="TI28" s="69"/>
      <c r="TJ28" s="69"/>
      <c r="TK28" s="69"/>
      <c r="TL28" s="69"/>
      <c r="TM28" s="69"/>
      <c r="TN28" s="69"/>
      <c r="TO28" s="69"/>
      <c r="TP28" s="69"/>
      <c r="TQ28" s="69"/>
      <c r="TR28" s="69"/>
      <c r="TS28" s="69"/>
      <c r="TT28" s="69"/>
      <c r="TU28" s="69"/>
      <c r="TV28" s="69"/>
      <c r="TW28" s="69"/>
      <c r="TX28" s="69"/>
      <c r="TY28" s="69"/>
      <c r="TZ28" s="69"/>
      <c r="UA28" s="69"/>
      <c r="UB28" s="69"/>
      <c r="UC28" s="69"/>
      <c r="UD28" s="69"/>
      <c r="UE28" s="69"/>
      <c r="UF28" s="69"/>
      <c r="UG28" s="69"/>
      <c r="UH28" s="69"/>
      <c r="UI28" s="69"/>
      <c r="UJ28" s="69"/>
      <c r="UK28" s="69"/>
      <c r="UL28" s="69"/>
      <c r="UM28" s="69"/>
      <c r="UN28" s="69"/>
      <c r="UO28" s="69"/>
      <c r="UP28" s="69"/>
      <c r="UQ28" s="69"/>
      <c r="UR28" s="69"/>
      <c r="US28" s="69"/>
      <c r="UT28" s="69"/>
      <c r="UU28" s="69"/>
      <c r="UV28" s="69"/>
      <c r="UW28" s="69"/>
      <c r="UX28" s="69"/>
      <c r="UY28" s="69"/>
      <c r="UZ28" s="69"/>
      <c r="VA28" s="69"/>
      <c r="VB28" s="69"/>
      <c r="VC28" s="69"/>
      <c r="VD28" s="69"/>
      <c r="VE28" s="69"/>
      <c r="VF28" s="69"/>
      <c r="VG28" s="69"/>
      <c r="VH28" s="69"/>
      <c r="VI28" s="69"/>
      <c r="VJ28" s="69"/>
      <c r="VK28" s="69"/>
      <c r="VL28" s="69"/>
      <c r="VM28" s="69"/>
      <c r="VN28" s="69"/>
      <c r="VO28" s="69"/>
      <c r="VP28" s="69"/>
      <c r="VQ28" s="69"/>
      <c r="VR28" s="69"/>
      <c r="VS28" s="69"/>
      <c r="VT28" s="69"/>
      <c r="VU28" s="69"/>
      <c r="VV28" s="69"/>
      <c r="VW28" s="69"/>
      <c r="VX28" s="69"/>
      <c r="VY28" s="69"/>
      <c r="VZ28" s="69"/>
      <c r="WA28" s="69"/>
      <c r="WB28" s="69"/>
      <c r="WC28" s="69"/>
      <c r="WD28" s="69"/>
      <c r="WE28" s="69"/>
      <c r="WF28" s="69"/>
      <c r="WG28" s="69"/>
      <c r="WH28" s="69"/>
      <c r="WI28" s="69"/>
      <c r="WJ28" s="69"/>
      <c r="WK28" s="69"/>
      <c r="WL28" s="69"/>
      <c r="WM28" s="69"/>
      <c r="WN28" s="69"/>
      <c r="WO28" s="69"/>
      <c r="WP28" s="69"/>
      <c r="WQ28" s="69"/>
      <c r="WR28" s="69"/>
      <c r="WS28" s="69"/>
      <c r="WT28" s="69"/>
      <c r="WU28" s="69"/>
      <c r="WV28" s="69"/>
      <c r="WW28" s="69"/>
      <c r="WX28" s="69"/>
      <c r="WY28" s="69"/>
      <c r="WZ28" s="69"/>
      <c r="XA28" s="69"/>
      <c r="XB28" s="69"/>
      <c r="XC28" s="69"/>
      <c r="XD28" s="69"/>
      <c r="XE28" s="69"/>
      <c r="XF28" s="69"/>
      <c r="XG28" s="69"/>
      <c r="XH28" s="69"/>
      <c r="XI28" s="69"/>
      <c r="XJ28" s="69"/>
      <c r="XK28" s="69"/>
      <c r="XL28" s="69"/>
      <c r="XM28" s="69"/>
      <c r="XN28" s="69"/>
      <c r="XO28" s="69"/>
      <c r="XP28" s="69"/>
      <c r="XQ28" s="69"/>
      <c r="XR28" s="69"/>
      <c r="XS28" s="69"/>
      <c r="XT28" s="69"/>
      <c r="XU28" s="69"/>
      <c r="XV28" s="69"/>
      <c r="XW28" s="69"/>
      <c r="XX28" s="69"/>
      <c r="XY28" s="69"/>
      <c r="XZ28" s="69"/>
      <c r="YA28" s="69"/>
      <c r="YB28" s="69"/>
      <c r="YC28" s="69"/>
      <c r="YD28" s="69"/>
      <c r="YE28" s="69"/>
      <c r="YF28" s="69"/>
      <c r="YG28" s="69"/>
      <c r="YH28" s="69"/>
      <c r="YI28" s="69"/>
      <c r="YJ28" s="69"/>
      <c r="YK28" s="69"/>
      <c r="YL28" s="69"/>
      <c r="YM28" s="69"/>
      <c r="YN28" s="69"/>
      <c r="YO28" s="69"/>
      <c r="YP28" s="69"/>
      <c r="YQ28" s="69"/>
      <c r="YR28" s="69"/>
      <c r="YS28" s="69"/>
      <c r="YT28" s="69"/>
      <c r="YU28" s="69"/>
      <c r="YV28" s="69"/>
      <c r="YW28" s="69"/>
      <c r="YX28" s="69"/>
      <c r="YY28" s="69"/>
      <c r="YZ28" s="69"/>
      <c r="ZA28" s="69"/>
      <c r="ZB28" s="69"/>
      <c r="ZC28" s="69"/>
      <c r="ZD28" s="69"/>
      <c r="ZE28" s="69"/>
      <c r="ZF28" s="69"/>
      <c r="ZG28" s="69"/>
      <c r="ZH28" s="69"/>
      <c r="ZI28" s="69"/>
      <c r="ZJ28" s="69"/>
      <c r="ZK28" s="69"/>
      <c r="ZL28" s="69"/>
      <c r="ZM28" s="69"/>
      <c r="ZN28" s="69"/>
      <c r="ZO28" s="69"/>
      <c r="ZP28" s="69"/>
      <c r="ZQ28" s="69"/>
      <c r="ZR28" s="69"/>
      <c r="ZS28" s="69"/>
      <c r="ZT28" s="69"/>
      <c r="ZU28" s="69"/>
      <c r="ZV28" s="69"/>
      <c r="ZW28" s="69"/>
      <c r="ZX28" s="69"/>
      <c r="ZY28" s="69"/>
      <c r="ZZ28" s="69"/>
      <c r="AAA28" s="69"/>
      <c r="AAB28" s="69"/>
      <c r="AAC28" s="69"/>
      <c r="AAD28" s="69"/>
      <c r="AAE28" s="69"/>
      <c r="AAF28" s="69"/>
      <c r="AAG28" s="69"/>
      <c r="AAH28" s="69"/>
      <c r="AAI28" s="69"/>
      <c r="AAJ28" s="69"/>
      <c r="AAK28" s="69"/>
      <c r="AAL28" s="69"/>
      <c r="AAM28" s="69"/>
      <c r="AAN28" s="69"/>
      <c r="AAO28" s="69"/>
      <c r="AAP28" s="69"/>
      <c r="AAQ28" s="69"/>
      <c r="AAR28" s="69"/>
      <c r="AAS28" s="69"/>
      <c r="AAT28" s="69"/>
      <c r="AAU28" s="69"/>
      <c r="AAV28" s="69"/>
      <c r="AAW28" s="69"/>
      <c r="AAX28" s="69"/>
      <c r="AAY28" s="69"/>
      <c r="AAZ28" s="69"/>
      <c r="ABA28" s="69"/>
      <c r="ABB28" s="69"/>
      <c r="ABC28" s="69"/>
      <c r="ABD28" s="69"/>
      <c r="ABE28" s="69"/>
      <c r="ABF28" s="69"/>
      <c r="ABG28" s="69"/>
      <c r="ABH28" s="69"/>
      <c r="ABI28" s="69"/>
      <c r="ABJ28" s="69"/>
      <c r="ABK28" s="69"/>
      <c r="ABL28" s="69"/>
      <c r="ABM28" s="69"/>
      <c r="ABN28" s="69"/>
      <c r="ABO28" s="69"/>
      <c r="ABP28" s="69"/>
      <c r="ABQ28" s="69"/>
      <c r="ABR28" s="69"/>
      <c r="ABS28" s="69"/>
      <c r="ABT28" s="69"/>
      <c r="ABU28" s="69"/>
      <c r="ABV28" s="69"/>
      <c r="ABW28" s="69"/>
      <c r="ABX28" s="69"/>
      <c r="ABY28" s="69"/>
      <c r="ABZ28" s="69"/>
      <c r="ACA28" s="69"/>
      <c r="ACB28" s="69"/>
      <c r="ACC28" s="69"/>
      <c r="ACD28" s="69"/>
      <c r="ACE28" s="69"/>
      <c r="ACF28" s="69"/>
      <c r="ACG28" s="69"/>
      <c r="ACH28" s="69"/>
      <c r="ACI28" s="69"/>
      <c r="ACJ28" s="69"/>
      <c r="ACK28" s="69"/>
      <c r="ACL28" s="69"/>
      <c r="ACM28" s="69"/>
      <c r="ACN28" s="69"/>
      <c r="ACO28" s="69"/>
      <c r="ACP28" s="69"/>
      <c r="ACQ28" s="69"/>
      <c r="ACR28" s="69"/>
      <c r="ACS28" s="69"/>
      <c r="ACT28" s="69"/>
      <c r="ACU28" s="69"/>
      <c r="ACV28" s="69"/>
      <c r="ACW28" s="69"/>
      <c r="ACX28" s="69"/>
      <c r="ACY28" s="69"/>
      <c r="ACZ28" s="69"/>
      <c r="ADA28" s="69"/>
      <c r="ADB28" s="69"/>
      <c r="ADC28" s="69"/>
      <c r="ADD28" s="69"/>
      <c r="ADE28" s="69"/>
      <c r="ADF28" s="69"/>
      <c r="ADG28" s="69"/>
      <c r="ADH28" s="69"/>
      <c r="ADI28" s="69"/>
      <c r="ADJ28" s="69"/>
      <c r="ADK28" s="69"/>
      <c r="ADL28" s="69"/>
      <c r="ADM28" s="69"/>
      <c r="ADN28" s="69"/>
      <c r="ADO28" s="69"/>
      <c r="ADP28" s="69"/>
      <c r="ADQ28" s="69"/>
      <c r="ADR28" s="69"/>
      <c r="ADS28" s="69"/>
      <c r="ADT28" s="69"/>
      <c r="ADU28" s="69"/>
      <c r="ADV28" s="69"/>
      <c r="ADW28" s="69"/>
      <c r="ADX28" s="69"/>
      <c r="ADY28" s="69"/>
      <c r="ADZ28" s="69"/>
      <c r="AEA28" s="69"/>
      <c r="AEB28" s="69"/>
      <c r="AEC28" s="69"/>
      <c r="AED28" s="69"/>
      <c r="AEE28" s="69"/>
      <c r="AEF28" s="69"/>
      <c r="AEG28" s="69"/>
      <c r="AEH28" s="69"/>
    </row>
    <row r="29" spans="1:814" hidden="1" x14ac:dyDescent="0.25">
      <c r="B29" s="5">
        <v>44903</v>
      </c>
      <c r="C29" t="s">
        <v>20</v>
      </c>
      <c r="D29" t="s">
        <v>0</v>
      </c>
      <c r="E29" t="s">
        <v>14</v>
      </c>
      <c r="F29" s="3" t="s">
        <v>48</v>
      </c>
      <c r="G29" t="s">
        <v>49</v>
      </c>
      <c r="H29" s="4" t="s">
        <v>50</v>
      </c>
      <c r="I29" s="4" t="s">
        <v>51</v>
      </c>
      <c r="J29" s="8">
        <v>2</v>
      </c>
      <c r="K29" s="48">
        <v>73331</v>
      </c>
      <c r="L29" s="17">
        <f>+J29*K29</f>
        <v>146662</v>
      </c>
      <c r="O29"/>
      <c r="U29" s="39" t="s">
        <v>79</v>
      </c>
      <c r="V29" s="173">
        <v>292560000</v>
      </c>
      <c r="W29" s="163">
        <v>208</v>
      </c>
    </row>
    <row r="30" spans="1:814" hidden="1" x14ac:dyDescent="0.25">
      <c r="B30" s="5">
        <v>44903</v>
      </c>
      <c r="C30" t="s">
        <v>20</v>
      </c>
      <c r="D30" t="s">
        <v>0</v>
      </c>
      <c r="E30" t="s">
        <v>14</v>
      </c>
      <c r="F30" s="3" t="s">
        <v>48</v>
      </c>
      <c r="G30" t="s">
        <v>49</v>
      </c>
      <c r="H30" s="4" t="s">
        <v>50</v>
      </c>
      <c r="I30" s="4" t="s">
        <v>52</v>
      </c>
      <c r="J30" s="8">
        <v>17</v>
      </c>
      <c r="K30" s="48">
        <v>73331</v>
      </c>
      <c r="L30" s="17">
        <f>+J30*K30</f>
        <v>1246627</v>
      </c>
      <c r="O30"/>
      <c r="U30" s="39" t="s">
        <v>87</v>
      </c>
      <c r="V30" s="173">
        <v>137396250</v>
      </c>
      <c r="W30" s="163">
        <v>249</v>
      </c>
    </row>
    <row r="31" spans="1:814" hidden="1" x14ac:dyDescent="0.25">
      <c r="B31" s="5">
        <v>44903</v>
      </c>
      <c r="C31" t="s">
        <v>20</v>
      </c>
      <c r="D31" t="s">
        <v>0</v>
      </c>
      <c r="E31" t="s">
        <v>14</v>
      </c>
      <c r="F31" s="3" t="s">
        <v>48</v>
      </c>
      <c r="G31" t="s">
        <v>49</v>
      </c>
      <c r="H31" s="4" t="s">
        <v>50</v>
      </c>
      <c r="I31" s="4" t="s">
        <v>53</v>
      </c>
      <c r="J31" s="8">
        <v>10</v>
      </c>
      <c r="K31" s="48">
        <v>73331</v>
      </c>
      <c r="L31" s="17">
        <f>+J31*K31</f>
        <v>733310</v>
      </c>
      <c r="O31"/>
      <c r="U31" s="39" t="s">
        <v>92</v>
      </c>
      <c r="V31" s="173">
        <v>17804500</v>
      </c>
      <c r="W31" s="163">
        <v>18</v>
      </c>
    </row>
    <row r="32" spans="1:814" hidden="1" x14ac:dyDescent="0.25">
      <c r="B32" s="5">
        <v>44903</v>
      </c>
      <c r="C32" t="s">
        <v>20</v>
      </c>
      <c r="D32" t="s">
        <v>0</v>
      </c>
      <c r="E32" t="s">
        <v>14</v>
      </c>
      <c r="F32" s="3" t="s">
        <v>46</v>
      </c>
      <c r="G32" t="s">
        <v>532</v>
      </c>
      <c r="H32" s="4" t="s">
        <v>146</v>
      </c>
      <c r="I32" s="4" t="s">
        <v>47</v>
      </c>
      <c r="J32" s="8">
        <v>8</v>
      </c>
      <c r="K32" s="48">
        <v>73331</v>
      </c>
      <c r="L32" s="17">
        <f>+J32*K32</f>
        <v>586648</v>
      </c>
      <c r="M32" s="102" t="s">
        <v>529</v>
      </c>
      <c r="O32"/>
      <c r="U32" s="39" t="s">
        <v>354</v>
      </c>
      <c r="V32" s="173">
        <v>5301000</v>
      </c>
      <c r="W32" s="163">
        <v>36</v>
      </c>
    </row>
    <row r="33" spans="1:814" hidden="1" x14ac:dyDescent="0.25">
      <c r="B33" s="5">
        <v>44903</v>
      </c>
      <c r="C33" t="s">
        <v>20</v>
      </c>
      <c r="D33" t="s">
        <v>4</v>
      </c>
      <c r="E33" t="s">
        <v>14</v>
      </c>
      <c r="F33" s="4" t="s">
        <v>99</v>
      </c>
      <c r="G33" t="s">
        <v>100</v>
      </c>
      <c r="H33" s="4" t="s">
        <v>111</v>
      </c>
      <c r="J33" s="8">
        <v>1</v>
      </c>
      <c r="K33" s="48"/>
      <c r="O33"/>
      <c r="U33" s="39" t="s">
        <v>248</v>
      </c>
      <c r="V33" s="173">
        <v>0</v>
      </c>
      <c r="W33" s="163">
        <v>0</v>
      </c>
    </row>
    <row r="34" spans="1:814" hidden="1" x14ac:dyDescent="0.25">
      <c r="B34" s="5">
        <v>44903</v>
      </c>
      <c r="C34" t="s">
        <v>20</v>
      </c>
      <c r="D34" t="s">
        <v>4</v>
      </c>
      <c r="E34" t="s">
        <v>14</v>
      </c>
      <c r="F34" s="4" t="s">
        <v>97</v>
      </c>
      <c r="G34" t="s">
        <v>98</v>
      </c>
      <c r="H34" s="4" t="s">
        <v>110</v>
      </c>
      <c r="J34" s="8">
        <v>4</v>
      </c>
      <c r="K34" s="48">
        <v>73.06083650190115</v>
      </c>
      <c r="L34" s="17">
        <f t="shared" ref="L34:L42" si="6">+J34*K34</f>
        <v>292.2433460076046</v>
      </c>
      <c r="M34" s="102" t="s">
        <v>527</v>
      </c>
      <c r="O34"/>
      <c r="U34" s="39" t="s">
        <v>355</v>
      </c>
      <c r="V34" s="173">
        <v>1215000</v>
      </c>
      <c r="W34" s="163">
        <v>20</v>
      </c>
    </row>
    <row r="35" spans="1:814" hidden="1" x14ac:dyDescent="0.25">
      <c r="B35" s="5">
        <v>44903</v>
      </c>
      <c r="C35" t="s">
        <v>20</v>
      </c>
      <c r="D35" t="s">
        <v>0</v>
      </c>
      <c r="E35" t="s">
        <v>66</v>
      </c>
      <c r="F35" s="4" t="s">
        <v>71</v>
      </c>
      <c r="G35" t="s">
        <v>72</v>
      </c>
      <c r="H35" s="4" t="s">
        <v>27</v>
      </c>
      <c r="I35" s="4" t="s">
        <v>73</v>
      </c>
      <c r="J35" s="8">
        <v>24</v>
      </c>
      <c r="K35" s="48">
        <v>61600</v>
      </c>
      <c r="L35" s="17">
        <f t="shared" si="6"/>
        <v>1478400</v>
      </c>
      <c r="O35"/>
      <c r="U35" s="39" t="s">
        <v>250</v>
      </c>
      <c r="V35" s="173">
        <v>0</v>
      </c>
      <c r="W35" s="163">
        <v>0</v>
      </c>
    </row>
    <row r="36" spans="1:814" hidden="1" x14ac:dyDescent="0.25">
      <c r="B36" s="5">
        <v>44903</v>
      </c>
      <c r="C36" t="s">
        <v>20</v>
      </c>
      <c r="D36" t="s">
        <v>0</v>
      </c>
      <c r="E36" t="s">
        <v>66</v>
      </c>
      <c r="F36" s="4" t="s">
        <v>71</v>
      </c>
      <c r="G36" t="s">
        <v>72</v>
      </c>
      <c r="H36" s="4" t="s">
        <v>27</v>
      </c>
      <c r="I36" s="4" t="s">
        <v>74</v>
      </c>
      <c r="J36" s="8">
        <v>4</v>
      </c>
      <c r="K36" s="48">
        <v>61600</v>
      </c>
      <c r="L36" s="17">
        <f t="shared" si="6"/>
        <v>246400</v>
      </c>
      <c r="O36"/>
      <c r="U36" s="39" t="s">
        <v>356</v>
      </c>
      <c r="V36" s="173">
        <v>11083500</v>
      </c>
      <c r="W36" s="163">
        <v>28</v>
      </c>
    </row>
    <row r="37" spans="1:814" hidden="1" x14ac:dyDescent="0.25">
      <c r="B37" s="5">
        <v>44903</v>
      </c>
      <c r="C37" t="s">
        <v>20</v>
      </c>
      <c r="D37" t="s">
        <v>0</v>
      </c>
      <c r="E37" t="s">
        <v>66</v>
      </c>
      <c r="F37" s="4" t="s">
        <v>75</v>
      </c>
      <c r="G37" t="s">
        <v>76</v>
      </c>
      <c r="H37" s="4" t="s">
        <v>37</v>
      </c>
      <c r="I37" s="4" t="s">
        <v>77</v>
      </c>
      <c r="J37" s="8">
        <v>1</v>
      </c>
      <c r="K37" s="48">
        <v>61600</v>
      </c>
      <c r="L37" s="17">
        <f t="shared" si="6"/>
        <v>61600</v>
      </c>
      <c r="O37"/>
      <c r="U37" s="39" t="s">
        <v>252</v>
      </c>
      <c r="V37" s="173">
        <v>0</v>
      </c>
      <c r="W37" s="163">
        <v>0</v>
      </c>
    </row>
    <row r="38" spans="1:814" hidden="1" x14ac:dyDescent="0.25">
      <c r="B38" s="5">
        <v>44903</v>
      </c>
      <c r="C38" t="s">
        <v>20</v>
      </c>
      <c r="D38" t="s">
        <v>0</v>
      </c>
      <c r="E38" t="s">
        <v>66</v>
      </c>
      <c r="F38" s="4" t="s">
        <v>86</v>
      </c>
      <c r="G38" t="s">
        <v>87</v>
      </c>
      <c r="H38" s="37" t="s">
        <v>50</v>
      </c>
      <c r="I38" s="4" t="s">
        <v>88</v>
      </c>
      <c r="J38" s="8">
        <f>15+12</f>
        <v>27</v>
      </c>
      <c r="K38" s="48">
        <v>61600</v>
      </c>
      <c r="L38" s="17">
        <f t="shared" si="6"/>
        <v>1663200</v>
      </c>
      <c r="O38"/>
      <c r="U38" s="39" t="s">
        <v>357</v>
      </c>
      <c r="V38" s="173">
        <v>2430000</v>
      </c>
      <c r="W38" s="163">
        <v>40</v>
      </c>
    </row>
    <row r="39" spans="1:814" hidden="1" x14ac:dyDescent="0.25">
      <c r="B39" s="5">
        <v>44903</v>
      </c>
      <c r="C39" t="s">
        <v>20</v>
      </c>
      <c r="D39" t="s">
        <v>0</v>
      </c>
      <c r="E39" t="s">
        <v>66</v>
      </c>
      <c r="F39" s="4" t="s">
        <v>86</v>
      </c>
      <c r="G39" t="s">
        <v>87</v>
      </c>
      <c r="H39" s="37" t="s">
        <v>50</v>
      </c>
      <c r="I39" s="4" t="s">
        <v>90</v>
      </c>
      <c r="J39" s="8">
        <v>1</v>
      </c>
      <c r="K39" s="48">
        <v>61600</v>
      </c>
      <c r="L39" s="17">
        <f t="shared" si="6"/>
        <v>61600</v>
      </c>
      <c r="O39"/>
      <c r="U39" s="39" t="s">
        <v>254</v>
      </c>
      <c r="V39" s="173">
        <v>0</v>
      </c>
      <c r="W39" s="163">
        <v>0</v>
      </c>
    </row>
    <row r="40" spans="1:814" hidden="1" x14ac:dyDescent="0.25">
      <c r="B40" s="5">
        <v>44903</v>
      </c>
      <c r="C40" t="s">
        <v>20</v>
      </c>
      <c r="D40" t="s">
        <v>0</v>
      </c>
      <c r="E40" t="s">
        <v>66</v>
      </c>
      <c r="F40" s="4" t="s">
        <v>91</v>
      </c>
      <c r="G40" t="s">
        <v>92</v>
      </c>
      <c r="H40" s="4" t="s">
        <v>93</v>
      </c>
      <c r="I40" s="4" t="s">
        <v>94</v>
      </c>
      <c r="J40" s="8">
        <f>16+13+5</f>
        <v>34</v>
      </c>
      <c r="K40" s="48">
        <v>61600</v>
      </c>
      <c r="L40" s="17">
        <f t="shared" si="6"/>
        <v>2094400</v>
      </c>
      <c r="O40"/>
      <c r="U40" s="39" t="s">
        <v>358</v>
      </c>
      <c r="V40" s="173">
        <v>5649750</v>
      </c>
      <c r="W40" s="163">
        <v>40</v>
      </c>
    </row>
    <row r="41" spans="1:814" hidden="1" x14ac:dyDescent="0.25">
      <c r="B41" s="5">
        <v>44903</v>
      </c>
      <c r="C41" t="s">
        <v>20</v>
      </c>
      <c r="D41" t="s">
        <v>0</v>
      </c>
      <c r="E41" t="s">
        <v>66</v>
      </c>
      <c r="F41" s="4" t="s">
        <v>67</v>
      </c>
      <c r="G41" t="s">
        <v>68</v>
      </c>
      <c r="H41" s="4" t="s">
        <v>69</v>
      </c>
      <c r="I41" s="4" t="s">
        <v>70</v>
      </c>
      <c r="J41" s="8">
        <v>18</v>
      </c>
      <c r="K41" s="48">
        <v>61600</v>
      </c>
      <c r="L41" s="17">
        <f t="shared" si="6"/>
        <v>1108800</v>
      </c>
      <c r="O41"/>
      <c r="U41" s="53" t="s">
        <v>269</v>
      </c>
      <c r="V41" s="173">
        <v>5649750</v>
      </c>
      <c r="W41" s="163">
        <v>40</v>
      </c>
    </row>
    <row r="42" spans="1:814" hidden="1" x14ac:dyDescent="0.25">
      <c r="B42" s="5">
        <v>44903</v>
      </c>
      <c r="C42" t="s">
        <v>20</v>
      </c>
      <c r="D42" t="s">
        <v>0</v>
      </c>
      <c r="E42" t="s">
        <v>66</v>
      </c>
      <c r="F42" s="4" t="s">
        <v>82</v>
      </c>
      <c r="G42" t="s">
        <v>83</v>
      </c>
      <c r="H42" s="4" t="s">
        <v>84</v>
      </c>
      <c r="I42" s="4" t="s">
        <v>85</v>
      </c>
      <c r="J42" s="8">
        <v>10</v>
      </c>
      <c r="K42" s="48">
        <v>61600</v>
      </c>
      <c r="L42" s="17">
        <f t="shared" si="6"/>
        <v>616000</v>
      </c>
      <c r="O42"/>
      <c r="U42" s="162" t="s">
        <v>529</v>
      </c>
      <c r="V42" s="173">
        <v>2612250</v>
      </c>
      <c r="W42" s="163">
        <v>-10</v>
      </c>
    </row>
    <row r="43" spans="1:814" hidden="1" x14ac:dyDescent="0.25">
      <c r="B43" s="5">
        <v>44903</v>
      </c>
      <c r="C43" t="s">
        <v>20</v>
      </c>
      <c r="D43" t="s">
        <v>4</v>
      </c>
      <c r="E43" t="s">
        <v>14</v>
      </c>
      <c r="F43" s="4" t="s">
        <v>291</v>
      </c>
      <c r="G43" t="s">
        <v>295</v>
      </c>
      <c r="H43" s="4" t="s">
        <v>290</v>
      </c>
      <c r="J43" s="8">
        <v>7</v>
      </c>
      <c r="K43" s="48"/>
      <c r="O43"/>
      <c r="U43" s="162" t="s">
        <v>672</v>
      </c>
      <c r="V43" s="173">
        <v>3037500</v>
      </c>
      <c r="W43" s="163">
        <v>50</v>
      </c>
    </row>
    <row r="44" spans="1:814" ht="22.5" hidden="1" customHeight="1" x14ac:dyDescent="0.25">
      <c r="B44" s="5">
        <v>44903</v>
      </c>
      <c r="C44" t="s">
        <v>20</v>
      </c>
      <c r="D44" t="s">
        <v>0</v>
      </c>
      <c r="E44" t="s">
        <v>66</v>
      </c>
      <c r="F44" s="4" t="s">
        <v>78</v>
      </c>
      <c r="G44" t="s">
        <v>79</v>
      </c>
      <c r="H44" s="4" t="s">
        <v>80</v>
      </c>
      <c r="I44" s="4" t="s">
        <v>81</v>
      </c>
      <c r="J44" s="8">
        <v>1</v>
      </c>
      <c r="K44" s="48">
        <v>61600</v>
      </c>
      <c r="L44" s="17">
        <f t="shared" ref="L44:L67" si="7">+J44*K44</f>
        <v>61600</v>
      </c>
      <c r="O44"/>
      <c r="U44" s="39" t="s">
        <v>256</v>
      </c>
      <c r="V44" s="173">
        <v>0</v>
      </c>
      <c r="W44" s="163">
        <v>0</v>
      </c>
    </row>
    <row r="45" spans="1:814" hidden="1" x14ac:dyDescent="0.25">
      <c r="B45" s="5">
        <v>44903</v>
      </c>
      <c r="C45" t="s">
        <v>20</v>
      </c>
      <c r="D45" t="s">
        <v>0</v>
      </c>
      <c r="E45" t="s">
        <v>66</v>
      </c>
      <c r="F45" s="4" t="s">
        <v>78</v>
      </c>
      <c r="G45" t="s">
        <v>79</v>
      </c>
      <c r="H45" s="4" t="s">
        <v>80</v>
      </c>
      <c r="I45" s="4" t="s">
        <v>89</v>
      </c>
      <c r="J45" s="8">
        <v>2</v>
      </c>
      <c r="K45" s="48">
        <v>61600</v>
      </c>
      <c r="L45" s="17">
        <f t="shared" si="7"/>
        <v>123200</v>
      </c>
      <c r="O45"/>
      <c r="U45" s="53" t="s">
        <v>269</v>
      </c>
      <c r="V45" s="173">
        <v>0</v>
      </c>
      <c r="W45" s="163">
        <v>0</v>
      </c>
    </row>
    <row r="46" spans="1:814" hidden="1" x14ac:dyDescent="0.25">
      <c r="B46" s="5">
        <v>44903</v>
      </c>
      <c r="C46" t="s">
        <v>20</v>
      </c>
      <c r="D46" t="s">
        <v>0</v>
      </c>
      <c r="E46" t="s">
        <v>14</v>
      </c>
      <c r="F46" s="3" t="s">
        <v>42</v>
      </c>
      <c r="G46" t="s">
        <v>43</v>
      </c>
      <c r="H46" s="4" t="s">
        <v>44</v>
      </c>
      <c r="I46" s="4" t="s">
        <v>45</v>
      </c>
      <c r="J46" s="8">
        <v>12</v>
      </c>
      <c r="K46" s="48">
        <v>73331</v>
      </c>
      <c r="L46" s="17">
        <f t="shared" si="7"/>
        <v>879972</v>
      </c>
      <c r="O46"/>
      <c r="U46" s="162" t="s">
        <v>672</v>
      </c>
      <c r="V46" s="173">
        <v>0</v>
      </c>
      <c r="W46" s="163">
        <v>0</v>
      </c>
    </row>
    <row r="47" spans="1:814" hidden="1" x14ac:dyDescent="0.25">
      <c r="A47" s="69"/>
      <c r="B47" s="68">
        <v>45245</v>
      </c>
      <c r="C47" s="69" t="s">
        <v>63</v>
      </c>
      <c r="D47" s="69" t="s">
        <v>0</v>
      </c>
      <c r="E47" s="69" t="s">
        <v>66</v>
      </c>
      <c r="F47" s="70" t="s">
        <v>139</v>
      </c>
      <c r="G47" s="69" t="s">
        <v>140</v>
      </c>
      <c r="H47" s="70" t="s">
        <v>41</v>
      </c>
      <c r="I47" s="155" t="s">
        <v>380</v>
      </c>
      <c r="J47" s="156">
        <v>100</v>
      </c>
      <c r="K47" s="72">
        <f>57500*0.9</f>
        <v>51750</v>
      </c>
      <c r="L47" s="73">
        <f t="shared" si="7"/>
        <v>5175000</v>
      </c>
      <c r="M47" s="107"/>
      <c r="N47" s="69" t="s">
        <v>384</v>
      </c>
      <c r="O47" s="69"/>
      <c r="P47" s="69"/>
      <c r="Q47" s="69"/>
      <c r="R47" s="69"/>
      <c r="S47" s="69"/>
      <c r="T47" s="69"/>
      <c r="U47" s="39" t="s">
        <v>76</v>
      </c>
      <c r="V47" s="173">
        <v>80264250</v>
      </c>
      <c r="W47" s="163">
        <v>75</v>
      </c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69"/>
      <c r="BI47" s="69"/>
      <c r="BJ47" s="69"/>
      <c r="BK47" s="69"/>
      <c r="BL47" s="69"/>
      <c r="BM47" s="69"/>
      <c r="BN47" s="69"/>
      <c r="BO47" s="69"/>
      <c r="BP47" s="69"/>
      <c r="BQ47" s="69"/>
      <c r="BR47" s="69"/>
      <c r="BS47" s="69"/>
      <c r="BT47" s="69"/>
      <c r="BU47" s="69"/>
      <c r="BV47" s="69"/>
      <c r="BW47" s="69"/>
      <c r="BX47" s="69"/>
      <c r="BY47" s="69"/>
      <c r="BZ47" s="69"/>
      <c r="CA47" s="69"/>
      <c r="CB47" s="69"/>
      <c r="CC47" s="69"/>
      <c r="CD47" s="69"/>
      <c r="CE47" s="69"/>
      <c r="CF47" s="69"/>
      <c r="CG47" s="69"/>
      <c r="CH47" s="69"/>
      <c r="CI47" s="69"/>
      <c r="CJ47" s="69"/>
      <c r="CK47" s="69"/>
      <c r="CL47" s="69"/>
      <c r="CM47" s="69"/>
      <c r="CN47" s="69"/>
      <c r="CO47" s="69"/>
      <c r="CP47" s="69"/>
      <c r="CQ47" s="69"/>
      <c r="CR47" s="69"/>
      <c r="CS47" s="69"/>
      <c r="CT47" s="69"/>
      <c r="CU47" s="69"/>
      <c r="CV47" s="69"/>
      <c r="CW47" s="69"/>
      <c r="CX47" s="69"/>
      <c r="CY47" s="69"/>
      <c r="CZ47" s="69"/>
      <c r="DA47" s="69"/>
      <c r="DB47" s="69"/>
      <c r="DC47" s="69"/>
      <c r="DD47" s="69"/>
      <c r="DE47" s="69"/>
      <c r="DF47" s="69"/>
      <c r="DG47" s="69"/>
      <c r="DH47" s="69"/>
      <c r="DI47" s="69"/>
      <c r="DJ47" s="69"/>
      <c r="DK47" s="69"/>
      <c r="DL47" s="69"/>
      <c r="DM47" s="69"/>
      <c r="DN47" s="69"/>
      <c r="DO47" s="69"/>
      <c r="DP47" s="69"/>
      <c r="DQ47" s="69"/>
      <c r="DR47" s="69"/>
      <c r="DS47" s="69"/>
      <c r="DT47" s="69"/>
      <c r="DU47" s="69"/>
      <c r="DV47" s="69"/>
      <c r="DW47" s="69"/>
      <c r="DX47" s="69"/>
      <c r="DY47" s="69"/>
      <c r="DZ47" s="69"/>
      <c r="EA47" s="69"/>
      <c r="EB47" s="69"/>
      <c r="EC47" s="69"/>
      <c r="ED47" s="69"/>
      <c r="EE47" s="69"/>
      <c r="EF47" s="69"/>
      <c r="EG47" s="69"/>
      <c r="EH47" s="69"/>
      <c r="EI47" s="69"/>
      <c r="EJ47" s="69"/>
      <c r="EK47" s="69"/>
      <c r="EL47" s="69"/>
      <c r="EM47" s="69"/>
      <c r="EN47" s="69"/>
      <c r="EO47" s="69"/>
      <c r="EP47" s="69"/>
      <c r="EQ47" s="69"/>
      <c r="ER47" s="69"/>
      <c r="ES47" s="69"/>
      <c r="ET47" s="69"/>
      <c r="EU47" s="69"/>
      <c r="EV47" s="69"/>
      <c r="EW47" s="69"/>
      <c r="EX47" s="69"/>
      <c r="EY47" s="69"/>
      <c r="EZ47" s="69"/>
      <c r="FA47" s="69"/>
      <c r="FB47" s="69"/>
      <c r="FC47" s="69"/>
      <c r="FD47" s="69"/>
      <c r="FE47" s="69"/>
      <c r="FF47" s="69"/>
      <c r="FG47" s="69"/>
      <c r="FH47" s="69"/>
      <c r="FI47" s="69"/>
      <c r="FJ47" s="69"/>
      <c r="FK47" s="69"/>
      <c r="FL47" s="69"/>
      <c r="FM47" s="69"/>
      <c r="FN47" s="69"/>
      <c r="FO47" s="69"/>
      <c r="FP47" s="69"/>
      <c r="FQ47" s="69"/>
      <c r="FR47" s="69"/>
      <c r="FS47" s="69"/>
      <c r="FT47" s="69"/>
      <c r="FU47" s="69"/>
      <c r="FV47" s="69"/>
      <c r="FW47" s="69"/>
      <c r="FX47" s="69"/>
      <c r="FY47" s="69"/>
      <c r="FZ47" s="69"/>
      <c r="GA47" s="69"/>
      <c r="GB47" s="69"/>
      <c r="GC47" s="69"/>
      <c r="GD47" s="69"/>
      <c r="GE47" s="69"/>
      <c r="GF47" s="69"/>
      <c r="GG47" s="69"/>
      <c r="GH47" s="69"/>
      <c r="GI47" s="69"/>
      <c r="GJ47" s="69"/>
      <c r="GK47" s="69"/>
      <c r="GL47" s="69"/>
      <c r="GM47" s="69"/>
      <c r="GN47" s="69"/>
      <c r="GO47" s="69"/>
      <c r="GP47" s="69"/>
      <c r="GQ47" s="69"/>
      <c r="GR47" s="69"/>
      <c r="GS47" s="69"/>
      <c r="GT47" s="69"/>
      <c r="GU47" s="69"/>
      <c r="GV47" s="69"/>
      <c r="GW47" s="69"/>
      <c r="GX47" s="69"/>
      <c r="GY47" s="69"/>
      <c r="GZ47" s="69"/>
      <c r="HA47" s="69"/>
      <c r="HB47" s="69"/>
      <c r="HC47" s="69"/>
      <c r="HD47" s="69"/>
      <c r="HE47" s="69"/>
      <c r="HF47" s="69"/>
      <c r="HG47" s="69"/>
      <c r="HH47" s="69"/>
      <c r="HI47" s="69"/>
      <c r="HJ47" s="69"/>
      <c r="HK47" s="69"/>
      <c r="HL47" s="69"/>
      <c r="HM47" s="69"/>
      <c r="HN47" s="69"/>
      <c r="HO47" s="69"/>
      <c r="HP47" s="69"/>
      <c r="HQ47" s="69"/>
      <c r="HR47" s="69"/>
      <c r="HS47" s="69"/>
      <c r="HT47" s="69"/>
      <c r="HU47" s="69"/>
      <c r="HV47" s="69"/>
      <c r="HW47" s="69"/>
      <c r="HX47" s="69"/>
      <c r="HY47" s="69"/>
      <c r="HZ47" s="69"/>
      <c r="IA47" s="69"/>
      <c r="IB47" s="69"/>
      <c r="IC47" s="69"/>
      <c r="ID47" s="69"/>
      <c r="IE47" s="69"/>
      <c r="IF47" s="69"/>
      <c r="IG47" s="69"/>
      <c r="IH47" s="69"/>
      <c r="II47" s="69"/>
      <c r="IJ47" s="69"/>
      <c r="IK47" s="69"/>
      <c r="IL47" s="69"/>
      <c r="IM47" s="69"/>
      <c r="IN47" s="69"/>
      <c r="IO47" s="69"/>
      <c r="IP47" s="69"/>
      <c r="IQ47" s="69"/>
      <c r="IR47" s="69"/>
      <c r="IS47" s="69"/>
      <c r="IT47" s="69"/>
      <c r="IU47" s="69"/>
      <c r="IV47" s="69"/>
      <c r="IW47" s="69"/>
      <c r="IX47" s="69"/>
      <c r="IY47" s="69"/>
      <c r="IZ47" s="69"/>
      <c r="JA47" s="69"/>
      <c r="JB47" s="69"/>
      <c r="JC47" s="69"/>
      <c r="JD47" s="69"/>
      <c r="JE47" s="69"/>
      <c r="JF47" s="69"/>
      <c r="JG47" s="69"/>
      <c r="JH47" s="69"/>
      <c r="JI47" s="69"/>
      <c r="JJ47" s="69"/>
      <c r="JK47" s="69"/>
      <c r="JL47" s="69"/>
      <c r="JM47" s="69"/>
      <c r="JN47" s="69"/>
      <c r="JO47" s="69"/>
      <c r="JP47" s="69"/>
      <c r="JQ47" s="69"/>
      <c r="JR47" s="69"/>
      <c r="JS47" s="69"/>
      <c r="JT47" s="69"/>
      <c r="JU47" s="69"/>
      <c r="JV47" s="69"/>
      <c r="JW47" s="69"/>
      <c r="JX47" s="69"/>
      <c r="JY47" s="69"/>
      <c r="JZ47" s="69"/>
      <c r="KA47" s="69"/>
      <c r="KB47" s="69"/>
      <c r="KC47" s="69"/>
      <c r="KD47" s="69"/>
      <c r="KE47" s="69"/>
      <c r="KF47" s="69"/>
      <c r="KG47" s="69"/>
      <c r="KH47" s="69"/>
      <c r="KI47" s="69"/>
      <c r="KJ47" s="69"/>
      <c r="KK47" s="69"/>
      <c r="KL47" s="69"/>
      <c r="KM47" s="69"/>
      <c r="KN47" s="69"/>
      <c r="KO47" s="69"/>
      <c r="KP47" s="69"/>
      <c r="KQ47" s="69"/>
      <c r="KR47" s="69"/>
      <c r="KS47" s="69"/>
      <c r="KT47" s="69"/>
      <c r="KU47" s="69"/>
      <c r="KV47" s="69"/>
      <c r="KW47" s="69"/>
      <c r="KX47" s="69"/>
      <c r="KY47" s="69"/>
      <c r="KZ47" s="69"/>
      <c r="LA47" s="69"/>
      <c r="LB47" s="69"/>
      <c r="LC47" s="69"/>
      <c r="LD47" s="69"/>
      <c r="LE47" s="69"/>
      <c r="LF47" s="69"/>
      <c r="LG47" s="69"/>
      <c r="LH47" s="69"/>
      <c r="LI47" s="69"/>
      <c r="LJ47" s="69"/>
      <c r="LK47" s="69"/>
      <c r="LL47" s="69"/>
      <c r="LM47" s="69"/>
      <c r="LN47" s="69"/>
      <c r="LO47" s="69"/>
      <c r="LP47" s="69"/>
      <c r="LQ47" s="69"/>
      <c r="LR47" s="69"/>
      <c r="LS47" s="69"/>
      <c r="LT47" s="69"/>
      <c r="LU47" s="69"/>
      <c r="LV47" s="69"/>
      <c r="LW47" s="69"/>
      <c r="LX47" s="69"/>
      <c r="LY47" s="69"/>
      <c r="LZ47" s="69"/>
      <c r="MA47" s="69"/>
      <c r="MB47" s="69"/>
      <c r="MC47" s="69"/>
      <c r="MD47" s="69"/>
      <c r="ME47" s="69"/>
      <c r="MF47" s="69"/>
      <c r="MG47" s="69"/>
      <c r="MH47" s="69"/>
      <c r="MI47" s="69"/>
      <c r="MJ47" s="69"/>
      <c r="MK47" s="69"/>
      <c r="ML47" s="69"/>
      <c r="MM47" s="69"/>
      <c r="MN47" s="69"/>
      <c r="MO47" s="69"/>
      <c r="MP47" s="69"/>
      <c r="MQ47" s="69"/>
      <c r="MR47" s="69"/>
      <c r="MS47" s="69"/>
      <c r="MT47" s="69"/>
      <c r="MU47" s="69"/>
      <c r="MV47" s="69"/>
      <c r="MW47" s="69"/>
      <c r="MX47" s="69"/>
      <c r="MY47" s="69"/>
      <c r="MZ47" s="69"/>
      <c r="NA47" s="69"/>
      <c r="NB47" s="69"/>
      <c r="NC47" s="69"/>
      <c r="ND47" s="69"/>
      <c r="NE47" s="69"/>
      <c r="NF47" s="69"/>
      <c r="NG47" s="69"/>
      <c r="NH47" s="69"/>
      <c r="NI47" s="69"/>
      <c r="NJ47" s="69"/>
      <c r="NK47" s="69"/>
      <c r="NL47" s="69"/>
      <c r="NM47" s="69"/>
      <c r="NN47" s="69"/>
      <c r="NO47" s="69"/>
      <c r="NP47" s="69"/>
      <c r="NQ47" s="69"/>
      <c r="NR47" s="69"/>
      <c r="NS47" s="69"/>
      <c r="NT47" s="69"/>
      <c r="NU47" s="69"/>
      <c r="NV47" s="69"/>
      <c r="NW47" s="69"/>
      <c r="NX47" s="69"/>
      <c r="NY47" s="69"/>
      <c r="NZ47" s="69"/>
      <c r="OA47" s="69"/>
      <c r="OB47" s="69"/>
      <c r="OC47" s="69"/>
      <c r="OD47" s="69"/>
      <c r="OE47" s="69"/>
      <c r="OF47" s="69"/>
      <c r="OG47" s="69"/>
      <c r="OH47" s="69"/>
      <c r="OI47" s="69"/>
      <c r="OJ47" s="69"/>
      <c r="OK47" s="69"/>
      <c r="OL47" s="69"/>
      <c r="OM47" s="69"/>
      <c r="ON47" s="69"/>
      <c r="OO47" s="69"/>
      <c r="OP47" s="69"/>
      <c r="OQ47" s="69"/>
      <c r="OR47" s="69"/>
      <c r="OS47" s="69"/>
      <c r="OT47" s="69"/>
      <c r="OU47" s="69"/>
      <c r="OV47" s="69"/>
      <c r="OW47" s="69"/>
      <c r="OX47" s="69"/>
      <c r="OY47" s="69"/>
      <c r="OZ47" s="69"/>
      <c r="PA47" s="69"/>
      <c r="PB47" s="69"/>
      <c r="PC47" s="69"/>
      <c r="PD47" s="69"/>
      <c r="PE47" s="69"/>
      <c r="PF47" s="69"/>
      <c r="PG47" s="69"/>
      <c r="PH47" s="69"/>
      <c r="PI47" s="69"/>
      <c r="PJ47" s="69"/>
      <c r="PK47" s="69"/>
      <c r="PL47" s="69"/>
      <c r="PM47" s="69"/>
      <c r="PN47" s="69"/>
      <c r="PO47" s="69"/>
      <c r="PP47" s="69"/>
      <c r="PQ47" s="69"/>
      <c r="PR47" s="69"/>
      <c r="PS47" s="69"/>
      <c r="PT47" s="69"/>
      <c r="PU47" s="69"/>
      <c r="PV47" s="69"/>
      <c r="PW47" s="69"/>
      <c r="PX47" s="69"/>
      <c r="PY47" s="69"/>
      <c r="PZ47" s="69"/>
      <c r="QA47" s="69"/>
      <c r="QB47" s="69"/>
      <c r="QC47" s="69"/>
      <c r="QD47" s="69"/>
      <c r="QE47" s="69"/>
      <c r="QF47" s="69"/>
      <c r="QG47" s="69"/>
      <c r="QH47" s="69"/>
      <c r="QI47" s="69"/>
      <c r="QJ47" s="69"/>
      <c r="QK47" s="69"/>
      <c r="QL47" s="69"/>
      <c r="QM47" s="69"/>
      <c r="QN47" s="69"/>
      <c r="QO47" s="69"/>
      <c r="QP47" s="69"/>
      <c r="QQ47" s="69"/>
      <c r="QR47" s="69"/>
      <c r="QS47" s="69"/>
      <c r="QT47" s="69"/>
      <c r="QU47" s="69"/>
      <c r="QV47" s="69"/>
      <c r="QW47" s="69"/>
      <c r="QX47" s="69"/>
      <c r="QY47" s="69"/>
      <c r="QZ47" s="69"/>
      <c r="RA47" s="69"/>
      <c r="RB47" s="69"/>
      <c r="RC47" s="69"/>
      <c r="RD47" s="69"/>
      <c r="RE47" s="69"/>
      <c r="RF47" s="69"/>
      <c r="RG47" s="69"/>
      <c r="RH47" s="69"/>
      <c r="RI47" s="69"/>
      <c r="RJ47" s="69"/>
      <c r="RK47" s="69"/>
      <c r="RL47" s="69"/>
      <c r="RM47" s="69"/>
      <c r="RN47" s="69"/>
      <c r="RO47" s="69"/>
      <c r="RP47" s="69"/>
      <c r="RQ47" s="69"/>
      <c r="RR47" s="69"/>
      <c r="RS47" s="69"/>
      <c r="RT47" s="69"/>
      <c r="RU47" s="69"/>
      <c r="RV47" s="69"/>
      <c r="RW47" s="69"/>
      <c r="RX47" s="69"/>
      <c r="RY47" s="69"/>
      <c r="RZ47" s="69"/>
      <c r="SA47" s="69"/>
      <c r="SB47" s="69"/>
      <c r="SC47" s="69"/>
      <c r="SD47" s="69"/>
      <c r="SE47" s="69"/>
      <c r="SF47" s="69"/>
      <c r="SG47" s="69"/>
      <c r="SH47" s="69"/>
      <c r="SI47" s="69"/>
      <c r="SJ47" s="69"/>
      <c r="SK47" s="69"/>
      <c r="SL47" s="69"/>
      <c r="SM47" s="69"/>
      <c r="SN47" s="69"/>
      <c r="SO47" s="69"/>
      <c r="SP47" s="69"/>
      <c r="SQ47" s="69"/>
      <c r="SR47" s="69"/>
      <c r="SS47" s="69"/>
      <c r="ST47" s="69"/>
      <c r="SU47" s="69"/>
      <c r="SV47" s="69"/>
      <c r="SW47" s="69"/>
      <c r="SX47" s="69"/>
      <c r="SY47" s="69"/>
      <c r="SZ47" s="69"/>
      <c r="TA47" s="69"/>
      <c r="TB47" s="69"/>
      <c r="TC47" s="69"/>
      <c r="TD47" s="69"/>
      <c r="TE47" s="69"/>
      <c r="TF47" s="69"/>
      <c r="TG47" s="69"/>
      <c r="TH47" s="69"/>
      <c r="TI47" s="69"/>
      <c r="TJ47" s="69"/>
      <c r="TK47" s="69"/>
      <c r="TL47" s="69"/>
      <c r="TM47" s="69"/>
      <c r="TN47" s="69"/>
      <c r="TO47" s="69"/>
      <c r="TP47" s="69"/>
      <c r="TQ47" s="69"/>
      <c r="TR47" s="69"/>
      <c r="TS47" s="69"/>
      <c r="TT47" s="69"/>
      <c r="TU47" s="69"/>
      <c r="TV47" s="69"/>
      <c r="TW47" s="69"/>
      <c r="TX47" s="69"/>
      <c r="TY47" s="69"/>
      <c r="TZ47" s="69"/>
      <c r="UA47" s="69"/>
      <c r="UB47" s="69"/>
      <c r="UC47" s="69"/>
      <c r="UD47" s="69"/>
      <c r="UE47" s="69"/>
      <c r="UF47" s="69"/>
      <c r="UG47" s="69"/>
      <c r="UH47" s="69"/>
      <c r="UI47" s="69"/>
      <c r="UJ47" s="69"/>
      <c r="UK47" s="69"/>
      <c r="UL47" s="69"/>
      <c r="UM47" s="69"/>
      <c r="UN47" s="69"/>
      <c r="UO47" s="69"/>
      <c r="UP47" s="69"/>
      <c r="UQ47" s="69"/>
      <c r="UR47" s="69"/>
      <c r="US47" s="69"/>
      <c r="UT47" s="69"/>
      <c r="UU47" s="69"/>
      <c r="UV47" s="69"/>
      <c r="UW47" s="69"/>
      <c r="UX47" s="69"/>
      <c r="UY47" s="69"/>
      <c r="UZ47" s="69"/>
      <c r="VA47" s="69"/>
      <c r="VB47" s="69"/>
      <c r="VC47" s="69"/>
      <c r="VD47" s="69"/>
      <c r="VE47" s="69"/>
      <c r="VF47" s="69"/>
      <c r="VG47" s="69"/>
      <c r="VH47" s="69"/>
      <c r="VI47" s="69"/>
      <c r="VJ47" s="69"/>
      <c r="VK47" s="69"/>
      <c r="VL47" s="69"/>
      <c r="VM47" s="69"/>
      <c r="VN47" s="69"/>
      <c r="VO47" s="69"/>
      <c r="VP47" s="69"/>
      <c r="VQ47" s="69"/>
      <c r="VR47" s="69"/>
      <c r="VS47" s="69"/>
      <c r="VT47" s="69"/>
      <c r="VU47" s="69"/>
      <c r="VV47" s="69"/>
      <c r="VW47" s="69"/>
      <c r="VX47" s="69"/>
      <c r="VY47" s="69"/>
      <c r="VZ47" s="69"/>
      <c r="WA47" s="69"/>
      <c r="WB47" s="69"/>
      <c r="WC47" s="69"/>
      <c r="WD47" s="69"/>
      <c r="WE47" s="69"/>
      <c r="WF47" s="69"/>
      <c r="WG47" s="69"/>
      <c r="WH47" s="69"/>
      <c r="WI47" s="69"/>
      <c r="WJ47" s="69"/>
      <c r="WK47" s="69"/>
      <c r="WL47" s="69"/>
      <c r="WM47" s="69"/>
      <c r="WN47" s="69"/>
      <c r="WO47" s="69"/>
      <c r="WP47" s="69"/>
      <c r="WQ47" s="69"/>
      <c r="WR47" s="69"/>
      <c r="WS47" s="69"/>
      <c r="WT47" s="69"/>
      <c r="WU47" s="69"/>
      <c r="WV47" s="69"/>
      <c r="WW47" s="69"/>
      <c r="WX47" s="69"/>
      <c r="WY47" s="69"/>
      <c r="WZ47" s="69"/>
      <c r="XA47" s="69"/>
      <c r="XB47" s="69"/>
      <c r="XC47" s="69"/>
      <c r="XD47" s="69"/>
      <c r="XE47" s="69"/>
      <c r="XF47" s="69"/>
      <c r="XG47" s="69"/>
      <c r="XH47" s="69"/>
      <c r="XI47" s="69"/>
      <c r="XJ47" s="69"/>
      <c r="XK47" s="69"/>
      <c r="XL47" s="69"/>
      <c r="XM47" s="69"/>
      <c r="XN47" s="69"/>
      <c r="XO47" s="69"/>
      <c r="XP47" s="69"/>
      <c r="XQ47" s="69"/>
      <c r="XR47" s="69"/>
      <c r="XS47" s="69"/>
      <c r="XT47" s="69"/>
      <c r="XU47" s="69"/>
      <c r="XV47" s="69"/>
      <c r="XW47" s="69"/>
      <c r="XX47" s="69"/>
      <c r="XY47" s="69"/>
      <c r="XZ47" s="69"/>
      <c r="YA47" s="69"/>
      <c r="YB47" s="69"/>
      <c r="YC47" s="69"/>
      <c r="YD47" s="69"/>
      <c r="YE47" s="69"/>
      <c r="YF47" s="69"/>
      <c r="YG47" s="69"/>
      <c r="YH47" s="69"/>
      <c r="YI47" s="69"/>
      <c r="YJ47" s="69"/>
      <c r="YK47" s="69"/>
      <c r="YL47" s="69"/>
      <c r="YM47" s="69"/>
      <c r="YN47" s="69"/>
      <c r="YO47" s="69"/>
      <c r="YP47" s="69"/>
      <c r="YQ47" s="69"/>
      <c r="YR47" s="69"/>
      <c r="YS47" s="69"/>
      <c r="YT47" s="69"/>
      <c r="YU47" s="69"/>
      <c r="YV47" s="69"/>
      <c r="YW47" s="69"/>
      <c r="YX47" s="69"/>
      <c r="YY47" s="69"/>
      <c r="YZ47" s="69"/>
      <c r="ZA47" s="69"/>
      <c r="ZB47" s="69"/>
      <c r="ZC47" s="69"/>
      <c r="ZD47" s="69"/>
      <c r="ZE47" s="69"/>
      <c r="ZF47" s="69"/>
      <c r="ZG47" s="69"/>
      <c r="ZH47" s="69"/>
      <c r="ZI47" s="69"/>
      <c r="ZJ47" s="69"/>
      <c r="ZK47" s="69"/>
      <c r="ZL47" s="69"/>
      <c r="ZM47" s="69"/>
      <c r="ZN47" s="69"/>
      <c r="ZO47" s="69"/>
      <c r="ZP47" s="69"/>
      <c r="ZQ47" s="69"/>
      <c r="ZR47" s="69"/>
      <c r="ZS47" s="69"/>
      <c r="ZT47" s="69"/>
      <c r="ZU47" s="69"/>
      <c r="ZV47" s="69"/>
      <c r="ZW47" s="69"/>
      <c r="ZX47" s="69"/>
      <c r="ZY47" s="69"/>
      <c r="ZZ47" s="69"/>
      <c r="AAA47" s="69"/>
      <c r="AAB47" s="69"/>
      <c r="AAC47" s="69"/>
      <c r="AAD47" s="69"/>
      <c r="AAE47" s="69"/>
      <c r="AAF47" s="69"/>
      <c r="AAG47" s="69"/>
      <c r="AAH47" s="69"/>
      <c r="AAI47" s="69"/>
      <c r="AAJ47" s="69"/>
      <c r="AAK47" s="69"/>
      <c r="AAL47" s="69"/>
      <c r="AAM47" s="69"/>
      <c r="AAN47" s="69"/>
      <c r="AAO47" s="69"/>
      <c r="AAP47" s="69"/>
      <c r="AAQ47" s="69"/>
      <c r="AAR47" s="69"/>
      <c r="AAS47" s="69"/>
      <c r="AAT47" s="69"/>
      <c r="AAU47" s="69"/>
      <c r="AAV47" s="69"/>
      <c r="AAW47" s="69"/>
      <c r="AAX47" s="69"/>
      <c r="AAY47" s="69"/>
      <c r="AAZ47" s="69"/>
      <c r="ABA47" s="69"/>
      <c r="ABB47" s="69"/>
      <c r="ABC47" s="69"/>
      <c r="ABD47" s="69"/>
      <c r="ABE47" s="69"/>
      <c r="ABF47" s="69"/>
      <c r="ABG47" s="69"/>
      <c r="ABH47" s="69"/>
      <c r="ABI47" s="69"/>
      <c r="ABJ47" s="69"/>
      <c r="ABK47" s="69"/>
      <c r="ABL47" s="69"/>
      <c r="ABM47" s="69"/>
      <c r="ABN47" s="69"/>
      <c r="ABO47" s="69"/>
      <c r="ABP47" s="69"/>
      <c r="ABQ47" s="69"/>
      <c r="ABR47" s="69"/>
      <c r="ABS47" s="69"/>
      <c r="ABT47" s="69"/>
      <c r="ABU47" s="69"/>
      <c r="ABV47" s="69"/>
      <c r="ABW47" s="69"/>
      <c r="ABX47" s="69"/>
      <c r="ABY47" s="69"/>
      <c r="ABZ47" s="69"/>
      <c r="ACA47" s="69"/>
      <c r="ACB47" s="69"/>
      <c r="ACC47" s="69"/>
      <c r="ACD47" s="69"/>
      <c r="ACE47" s="69"/>
      <c r="ACF47" s="69"/>
      <c r="ACG47" s="69"/>
      <c r="ACH47" s="69"/>
      <c r="ACI47" s="69"/>
      <c r="ACJ47" s="69"/>
      <c r="ACK47" s="69"/>
      <c r="ACL47" s="69"/>
      <c r="ACM47" s="69"/>
      <c r="ACN47" s="69"/>
      <c r="ACO47" s="69"/>
      <c r="ACP47" s="69"/>
      <c r="ACQ47" s="69"/>
      <c r="ACR47" s="69"/>
      <c r="ACS47" s="69"/>
      <c r="ACT47" s="69"/>
      <c r="ACU47" s="69"/>
      <c r="ACV47" s="69"/>
      <c r="ACW47" s="69"/>
      <c r="ACX47" s="69"/>
      <c r="ACY47" s="69"/>
      <c r="ACZ47" s="69"/>
      <c r="ADA47" s="69"/>
      <c r="ADB47" s="69"/>
      <c r="ADC47" s="69"/>
      <c r="ADD47" s="69"/>
      <c r="ADE47" s="69"/>
      <c r="ADF47" s="69"/>
      <c r="ADG47" s="69"/>
      <c r="ADH47" s="69"/>
      <c r="ADI47" s="69"/>
      <c r="ADJ47" s="69"/>
      <c r="ADK47" s="69"/>
      <c r="ADL47" s="69"/>
      <c r="ADM47" s="69"/>
      <c r="ADN47" s="69"/>
      <c r="ADO47" s="69"/>
      <c r="ADP47" s="69"/>
      <c r="ADQ47" s="69"/>
      <c r="ADR47" s="69"/>
      <c r="ADS47" s="69"/>
      <c r="ADT47" s="69"/>
      <c r="ADU47" s="69"/>
      <c r="ADV47" s="69"/>
      <c r="ADW47" s="69"/>
      <c r="ADX47" s="69"/>
      <c r="ADY47" s="69"/>
      <c r="ADZ47" s="69"/>
      <c r="AEA47" s="69"/>
      <c r="AEB47" s="69"/>
      <c r="AEC47" s="69"/>
      <c r="AED47" s="69"/>
      <c r="AEE47" s="69"/>
      <c r="AEF47" s="69"/>
      <c r="AEG47" s="69"/>
      <c r="AEH47" s="69"/>
    </row>
    <row r="48" spans="1:814" hidden="1" x14ac:dyDescent="0.25">
      <c r="B48" s="5">
        <v>44909</v>
      </c>
      <c r="C48" t="s">
        <v>121</v>
      </c>
      <c r="D48" t="s">
        <v>0</v>
      </c>
      <c r="E48" t="s">
        <v>14</v>
      </c>
      <c r="F48" s="3" t="s">
        <v>35</v>
      </c>
      <c r="G48" t="s">
        <v>36</v>
      </c>
      <c r="H48" s="4" t="s">
        <v>37</v>
      </c>
      <c r="I48" s="4" t="s">
        <v>65</v>
      </c>
      <c r="J48" s="8">
        <v>5</v>
      </c>
      <c r="K48" s="48">
        <v>73331</v>
      </c>
      <c r="L48" s="17">
        <f t="shared" si="7"/>
        <v>366655</v>
      </c>
      <c r="O48"/>
      <c r="Q48" t="s">
        <v>132</v>
      </c>
      <c r="U48" s="53" t="s">
        <v>37</v>
      </c>
      <c r="V48" s="173">
        <v>80264250</v>
      </c>
      <c r="W48" s="163">
        <v>75</v>
      </c>
    </row>
    <row r="49" spans="1:814" hidden="1" x14ac:dyDescent="0.25">
      <c r="B49" s="5">
        <v>44923</v>
      </c>
      <c r="C49" t="s">
        <v>120</v>
      </c>
      <c r="D49" t="s">
        <v>4</v>
      </c>
      <c r="E49" t="s">
        <v>14</v>
      </c>
      <c r="F49" s="4">
        <v>3308050</v>
      </c>
      <c r="G49" t="s">
        <v>137</v>
      </c>
      <c r="H49" s="4" t="s">
        <v>137</v>
      </c>
      <c r="I49" s="4" t="s">
        <v>138</v>
      </c>
      <c r="J49" s="8">
        <v>3</v>
      </c>
      <c r="K49" s="48">
        <v>675000</v>
      </c>
      <c r="L49" s="17">
        <f t="shared" si="7"/>
        <v>2025000</v>
      </c>
      <c r="M49" s="102" t="s">
        <v>529</v>
      </c>
      <c r="O49"/>
      <c r="P49" t="s">
        <v>659</v>
      </c>
      <c r="U49" s="162" t="s">
        <v>529</v>
      </c>
      <c r="V49" s="173">
        <v>67740750</v>
      </c>
      <c r="W49" s="163">
        <v>-60</v>
      </c>
    </row>
    <row r="50" spans="1:814" hidden="1" x14ac:dyDescent="0.25">
      <c r="B50" s="5">
        <v>44923</v>
      </c>
      <c r="C50" t="s">
        <v>103</v>
      </c>
      <c r="D50" t="s">
        <v>4</v>
      </c>
      <c r="E50" t="s">
        <v>14</v>
      </c>
      <c r="F50" s="4">
        <v>3308050</v>
      </c>
      <c r="G50" t="s">
        <v>137</v>
      </c>
      <c r="H50" s="4" t="s">
        <v>137</v>
      </c>
      <c r="I50" s="4" t="s">
        <v>138</v>
      </c>
      <c r="J50" s="8">
        <v>-2</v>
      </c>
      <c r="K50" s="48">
        <v>675000</v>
      </c>
      <c r="L50" s="17">
        <f t="shared" si="7"/>
        <v>-1350000</v>
      </c>
      <c r="M50" s="102" t="s">
        <v>529</v>
      </c>
      <c r="O50">
        <v>20220040</v>
      </c>
      <c r="P50" t="s">
        <v>282</v>
      </c>
      <c r="R50" t="s">
        <v>280</v>
      </c>
      <c r="U50" s="162" t="s">
        <v>672</v>
      </c>
      <c r="V50" s="173">
        <v>12523500</v>
      </c>
      <c r="W50" s="163">
        <v>135</v>
      </c>
    </row>
    <row r="51" spans="1:814" hidden="1" x14ac:dyDescent="0.25">
      <c r="B51" s="5">
        <v>44923</v>
      </c>
      <c r="C51" t="s">
        <v>103</v>
      </c>
      <c r="D51" t="s">
        <v>0</v>
      </c>
      <c r="E51" t="s">
        <v>14</v>
      </c>
      <c r="F51" s="3" t="s">
        <v>58</v>
      </c>
      <c r="G51" t="s">
        <v>59</v>
      </c>
      <c r="H51" s="4" t="s">
        <v>60</v>
      </c>
      <c r="I51" s="4" t="s">
        <v>61</v>
      </c>
      <c r="J51" s="8">
        <v>-3</v>
      </c>
      <c r="K51" s="48">
        <v>73331</v>
      </c>
      <c r="L51" s="17">
        <f t="shared" si="7"/>
        <v>-219993</v>
      </c>
      <c r="M51" s="102" t="s">
        <v>529</v>
      </c>
      <c r="O51">
        <v>20220040</v>
      </c>
      <c r="P51" t="s">
        <v>282</v>
      </c>
      <c r="R51" t="s">
        <v>280</v>
      </c>
      <c r="U51" s="39" t="s">
        <v>151</v>
      </c>
      <c r="V51" s="173">
        <v>5278500</v>
      </c>
      <c r="W51" s="163">
        <v>49</v>
      </c>
    </row>
    <row r="52" spans="1:814" hidden="1" x14ac:dyDescent="0.25">
      <c r="B52" s="5">
        <v>44923</v>
      </c>
      <c r="C52" t="s">
        <v>103</v>
      </c>
      <c r="D52" t="s">
        <v>0</v>
      </c>
      <c r="E52" t="s">
        <v>14</v>
      </c>
      <c r="F52" s="3" t="s">
        <v>58</v>
      </c>
      <c r="G52" t="s">
        <v>59</v>
      </c>
      <c r="H52" s="4" t="s">
        <v>60</v>
      </c>
      <c r="I52" s="4" t="s">
        <v>62</v>
      </c>
      <c r="J52" s="8">
        <v>-2</v>
      </c>
      <c r="K52" s="48">
        <v>73331</v>
      </c>
      <c r="L52" s="17">
        <f t="shared" si="7"/>
        <v>-146662</v>
      </c>
      <c r="M52" s="102" t="s">
        <v>529</v>
      </c>
      <c r="O52">
        <v>20220040</v>
      </c>
      <c r="P52" t="s">
        <v>282</v>
      </c>
      <c r="R52" t="s">
        <v>280</v>
      </c>
      <c r="U52" s="53" t="s">
        <v>69</v>
      </c>
      <c r="V52" s="173">
        <v>5278500</v>
      </c>
      <c r="W52" s="163">
        <v>49</v>
      </c>
    </row>
    <row r="53" spans="1:814" hidden="1" x14ac:dyDescent="0.25">
      <c r="B53" s="5">
        <v>44923</v>
      </c>
      <c r="C53" t="s">
        <v>103</v>
      </c>
      <c r="D53" t="s">
        <v>0</v>
      </c>
      <c r="E53" t="s">
        <v>14</v>
      </c>
      <c r="F53" s="3" t="s">
        <v>25</v>
      </c>
      <c r="G53" t="s">
        <v>26</v>
      </c>
      <c r="H53" s="4" t="s">
        <v>27</v>
      </c>
      <c r="I53" s="4" t="s">
        <v>30</v>
      </c>
      <c r="J53" s="8">
        <v>-1</v>
      </c>
      <c r="K53" s="48">
        <v>73331</v>
      </c>
      <c r="L53" s="17">
        <f t="shared" si="7"/>
        <v>-73331</v>
      </c>
      <c r="M53" s="102" t="s">
        <v>529</v>
      </c>
      <c r="O53">
        <v>20220040</v>
      </c>
      <c r="P53" t="s">
        <v>282</v>
      </c>
      <c r="R53" t="s">
        <v>280</v>
      </c>
      <c r="U53" s="162" t="s">
        <v>529</v>
      </c>
      <c r="V53" s="173">
        <v>2639250</v>
      </c>
      <c r="W53" s="163">
        <v>0</v>
      </c>
    </row>
    <row r="54" spans="1:814" hidden="1" x14ac:dyDescent="0.25">
      <c r="B54" s="5">
        <v>44923</v>
      </c>
      <c r="C54" t="s">
        <v>103</v>
      </c>
      <c r="D54" t="s">
        <v>0</v>
      </c>
      <c r="E54" t="s">
        <v>14</v>
      </c>
      <c r="F54" s="3" t="s">
        <v>25</v>
      </c>
      <c r="G54" t="s">
        <v>26</v>
      </c>
      <c r="H54" s="4" t="s">
        <v>27</v>
      </c>
      <c r="I54" s="4" t="s">
        <v>31</v>
      </c>
      <c r="J54" s="8">
        <v>-5</v>
      </c>
      <c r="K54" s="48">
        <v>73331</v>
      </c>
      <c r="L54" s="17">
        <f t="shared" si="7"/>
        <v>-366655</v>
      </c>
      <c r="O54">
        <v>20220040</v>
      </c>
      <c r="P54" t="s">
        <v>282</v>
      </c>
      <c r="R54" t="s">
        <v>280</v>
      </c>
      <c r="U54" s="162" t="s">
        <v>672</v>
      </c>
      <c r="V54" s="173">
        <v>2639250</v>
      </c>
      <c r="W54" s="163">
        <v>49</v>
      </c>
    </row>
    <row r="55" spans="1:814" hidden="1" x14ac:dyDescent="0.25">
      <c r="B55" s="5">
        <v>44923</v>
      </c>
      <c r="C55" t="s">
        <v>103</v>
      </c>
      <c r="D55" t="s">
        <v>0</v>
      </c>
      <c r="E55" t="s">
        <v>14</v>
      </c>
      <c r="F55" s="3" t="s">
        <v>25</v>
      </c>
      <c r="G55" t="s">
        <v>26</v>
      </c>
      <c r="H55" s="4" t="s">
        <v>27</v>
      </c>
      <c r="I55" s="4" t="s">
        <v>32</v>
      </c>
      <c r="J55" s="8">
        <v>-1</v>
      </c>
      <c r="K55" s="48">
        <v>73331</v>
      </c>
      <c r="L55" s="17">
        <f t="shared" si="7"/>
        <v>-73331</v>
      </c>
      <c r="O55">
        <v>20220040</v>
      </c>
      <c r="P55" t="s">
        <v>282</v>
      </c>
      <c r="R55" t="s">
        <v>280</v>
      </c>
      <c r="U55" s="39" t="s">
        <v>216</v>
      </c>
      <c r="V55" s="173">
        <v>2225250</v>
      </c>
      <c r="W55" s="163">
        <v>18</v>
      </c>
    </row>
    <row r="56" spans="1:814" hidden="1" x14ac:dyDescent="0.25">
      <c r="B56" s="5">
        <v>44923</v>
      </c>
      <c r="C56" t="s">
        <v>103</v>
      </c>
      <c r="D56" t="s">
        <v>0</v>
      </c>
      <c r="E56" t="s">
        <v>14</v>
      </c>
      <c r="F56" s="3" t="s">
        <v>25</v>
      </c>
      <c r="G56" t="s">
        <v>26</v>
      </c>
      <c r="H56" s="4" t="s">
        <v>27</v>
      </c>
      <c r="I56" s="4" t="s">
        <v>33</v>
      </c>
      <c r="J56" s="8">
        <v>-2</v>
      </c>
      <c r="K56" s="48">
        <v>73331</v>
      </c>
      <c r="L56" s="17">
        <f t="shared" si="7"/>
        <v>-146662</v>
      </c>
      <c r="O56">
        <v>20220040</v>
      </c>
      <c r="P56" t="s">
        <v>282</v>
      </c>
      <c r="R56" t="s">
        <v>280</v>
      </c>
      <c r="U56" s="53" t="s">
        <v>69</v>
      </c>
      <c r="V56" s="173">
        <v>2225250</v>
      </c>
      <c r="W56" s="163">
        <v>18</v>
      </c>
    </row>
    <row r="57" spans="1:814" hidden="1" x14ac:dyDescent="0.25">
      <c r="B57" s="5">
        <v>44923</v>
      </c>
      <c r="C57" t="s">
        <v>103</v>
      </c>
      <c r="D57" t="s">
        <v>0</v>
      </c>
      <c r="E57" t="s">
        <v>14</v>
      </c>
      <c r="F57" s="3" t="s">
        <v>25</v>
      </c>
      <c r="G57" t="s">
        <v>26</v>
      </c>
      <c r="H57" s="4" t="s">
        <v>27</v>
      </c>
      <c r="I57" s="4" t="s">
        <v>34</v>
      </c>
      <c r="J57" s="8">
        <v>-1</v>
      </c>
      <c r="K57" s="48">
        <v>73331</v>
      </c>
      <c r="L57" s="17">
        <f t="shared" si="7"/>
        <v>-73331</v>
      </c>
      <c r="O57">
        <v>20220040</v>
      </c>
      <c r="P57" t="s">
        <v>282</v>
      </c>
      <c r="R57" t="s">
        <v>280</v>
      </c>
      <c r="U57" s="162" t="s">
        <v>529</v>
      </c>
      <c r="V57" s="173">
        <v>258750</v>
      </c>
      <c r="W57" s="163">
        <v>-20</v>
      </c>
    </row>
    <row r="58" spans="1:814" hidden="1" x14ac:dyDescent="0.25">
      <c r="B58" s="5">
        <v>44923</v>
      </c>
      <c r="C58" t="s">
        <v>103</v>
      </c>
      <c r="D58" t="s">
        <v>0</v>
      </c>
      <c r="E58" t="s">
        <v>14</v>
      </c>
      <c r="F58" s="3" t="s">
        <v>35</v>
      </c>
      <c r="G58" t="s">
        <v>36</v>
      </c>
      <c r="H58" s="4" t="s">
        <v>37</v>
      </c>
      <c r="I58" s="4" t="s">
        <v>38</v>
      </c>
      <c r="J58" s="8">
        <v>-3</v>
      </c>
      <c r="K58" s="48">
        <v>73331</v>
      </c>
      <c r="L58" s="17">
        <f t="shared" si="7"/>
        <v>-219993</v>
      </c>
      <c r="O58">
        <v>20220040</v>
      </c>
      <c r="P58" t="s">
        <v>282</v>
      </c>
      <c r="R58" t="s">
        <v>280</v>
      </c>
      <c r="U58" s="162" t="s">
        <v>672</v>
      </c>
      <c r="V58" s="173">
        <v>1966500</v>
      </c>
      <c r="W58" s="163">
        <v>38</v>
      </c>
    </row>
    <row r="59" spans="1:814" hidden="1" x14ac:dyDescent="0.25">
      <c r="B59" s="5">
        <v>44923</v>
      </c>
      <c r="C59" t="s">
        <v>103</v>
      </c>
      <c r="D59" t="s">
        <v>0</v>
      </c>
      <c r="E59" t="s">
        <v>14</v>
      </c>
      <c r="F59" s="3" t="s">
        <v>35</v>
      </c>
      <c r="G59" t="s">
        <v>36</v>
      </c>
      <c r="H59" s="4" t="s">
        <v>37</v>
      </c>
      <c r="I59" s="4" t="s">
        <v>65</v>
      </c>
      <c r="J59" s="8">
        <v>-5</v>
      </c>
      <c r="K59" s="48">
        <v>73331</v>
      </c>
      <c r="L59" s="17">
        <f t="shared" si="7"/>
        <v>-366655</v>
      </c>
      <c r="O59">
        <v>20220040</v>
      </c>
      <c r="P59" t="s">
        <v>282</v>
      </c>
      <c r="R59" t="s">
        <v>280</v>
      </c>
      <c r="U59" s="39" t="s">
        <v>68</v>
      </c>
      <c r="V59" s="173">
        <v>1552500</v>
      </c>
      <c r="W59" s="163">
        <v>30</v>
      </c>
    </row>
    <row r="60" spans="1:814" x14ac:dyDescent="0.25">
      <c r="A60" s="69"/>
      <c r="B60" s="68">
        <v>45567</v>
      </c>
      <c r="C60" s="69" t="s">
        <v>63</v>
      </c>
      <c r="D60" s="69" t="s">
        <v>0</v>
      </c>
      <c r="E60" s="69" t="s">
        <v>66</v>
      </c>
      <c r="F60" s="70" t="s">
        <v>139</v>
      </c>
      <c r="G60" s="69" t="s">
        <v>140</v>
      </c>
      <c r="H60" s="70" t="s">
        <v>141</v>
      </c>
      <c r="I60" s="154" t="s">
        <v>590</v>
      </c>
      <c r="J60" s="78">
        <v>71</v>
      </c>
      <c r="K60" s="72">
        <v>51750</v>
      </c>
      <c r="L60" s="73">
        <f t="shared" si="7"/>
        <v>3674250</v>
      </c>
      <c r="M60" s="107" t="s">
        <v>529</v>
      </c>
      <c r="N60" s="69" t="s">
        <v>663</v>
      </c>
      <c r="O60" s="91"/>
      <c r="P60" s="69"/>
      <c r="Q60" s="69"/>
      <c r="R60" s="69"/>
      <c r="S60" s="69"/>
      <c r="T60" s="69"/>
      <c r="U60" s="53" t="s">
        <v>69</v>
      </c>
      <c r="V60" s="173">
        <v>1552500</v>
      </c>
      <c r="W60" s="163">
        <v>30</v>
      </c>
      <c r="X60" s="69"/>
      <c r="Y60" s="69"/>
      <c r="Z60" s="69"/>
      <c r="AA60" s="69"/>
      <c r="AB60" s="69"/>
      <c r="AC60" s="69"/>
      <c r="AD60" s="69"/>
      <c r="AE60" s="69"/>
      <c r="AF60" s="69"/>
      <c r="AG60" s="69"/>
      <c r="AH60" s="69"/>
      <c r="AI60" s="69"/>
      <c r="AJ60" s="69"/>
      <c r="AK60" s="69"/>
      <c r="AL60" s="69"/>
      <c r="AM60" s="69"/>
      <c r="AN60" s="69"/>
      <c r="AO60" s="69"/>
      <c r="AP60" s="69"/>
      <c r="AQ60" s="69"/>
      <c r="AR60" s="69"/>
      <c r="AS60" s="69"/>
      <c r="AT60" s="69"/>
      <c r="AU60" s="69"/>
      <c r="AV60" s="69"/>
      <c r="AW60" s="69"/>
      <c r="AX60" s="69"/>
      <c r="AY60" s="69"/>
      <c r="AZ60" s="69"/>
      <c r="BA60" s="69"/>
      <c r="BB60" s="69"/>
      <c r="BC60" s="69"/>
      <c r="BD60" s="69"/>
      <c r="BE60" s="69"/>
      <c r="BF60" s="69"/>
      <c r="BG60" s="69"/>
      <c r="BH60" s="69"/>
      <c r="BI60" s="69"/>
      <c r="BJ60" s="69"/>
      <c r="BK60" s="69"/>
      <c r="BL60" s="69"/>
      <c r="BM60" s="69"/>
      <c r="BN60" s="69"/>
      <c r="BO60" s="69"/>
      <c r="BP60" s="69"/>
      <c r="BQ60" s="69"/>
      <c r="BR60" s="69"/>
      <c r="BS60" s="69"/>
      <c r="BT60" s="69"/>
      <c r="BU60" s="69"/>
      <c r="BV60" s="69"/>
      <c r="BW60" s="69"/>
      <c r="BX60" s="69"/>
      <c r="BY60" s="69"/>
      <c r="BZ60" s="69"/>
      <c r="CA60" s="69"/>
      <c r="CB60" s="69"/>
      <c r="CC60" s="69"/>
      <c r="CD60" s="69"/>
      <c r="CE60" s="69"/>
      <c r="CF60" s="69"/>
      <c r="CG60" s="69"/>
      <c r="CH60" s="69"/>
      <c r="CI60" s="69"/>
      <c r="CJ60" s="69"/>
      <c r="CK60" s="69"/>
      <c r="CL60" s="69"/>
      <c r="CM60" s="69"/>
      <c r="CN60" s="69"/>
      <c r="CO60" s="69"/>
      <c r="CP60" s="69"/>
      <c r="CQ60" s="69"/>
      <c r="CR60" s="69"/>
      <c r="CS60" s="69"/>
      <c r="CT60" s="69"/>
      <c r="CU60" s="69"/>
      <c r="CV60" s="69"/>
      <c r="CW60" s="69"/>
      <c r="CX60" s="69"/>
      <c r="CY60" s="69"/>
      <c r="CZ60" s="69"/>
      <c r="DA60" s="69"/>
      <c r="DB60" s="69"/>
      <c r="DC60" s="69"/>
      <c r="DD60" s="69"/>
      <c r="DE60" s="69"/>
      <c r="DF60" s="69"/>
      <c r="DG60" s="69"/>
      <c r="DH60" s="69"/>
      <c r="DI60" s="69"/>
      <c r="DJ60" s="69"/>
      <c r="DK60" s="69"/>
      <c r="DL60" s="69"/>
      <c r="DM60" s="69"/>
      <c r="DN60" s="69"/>
      <c r="DO60" s="69"/>
      <c r="DP60" s="69"/>
      <c r="DQ60" s="69"/>
      <c r="DR60" s="69"/>
      <c r="DS60" s="69"/>
      <c r="DT60" s="69"/>
      <c r="DU60" s="69"/>
      <c r="DV60" s="69"/>
      <c r="DW60" s="69"/>
      <c r="DX60" s="69"/>
      <c r="DY60" s="69"/>
      <c r="DZ60" s="69"/>
      <c r="EA60" s="69"/>
      <c r="EB60" s="69"/>
      <c r="EC60" s="69"/>
      <c r="ED60" s="69"/>
      <c r="EE60" s="69"/>
      <c r="EF60" s="69"/>
      <c r="EG60" s="69"/>
      <c r="EH60" s="69"/>
      <c r="EI60" s="69"/>
      <c r="EJ60" s="69"/>
      <c r="EK60" s="69"/>
      <c r="EL60" s="69"/>
      <c r="EM60" s="69"/>
      <c r="EN60" s="69"/>
      <c r="EO60" s="69"/>
      <c r="EP60" s="69"/>
      <c r="EQ60" s="69"/>
      <c r="ER60" s="69"/>
      <c r="ES60" s="69"/>
      <c r="ET60" s="69"/>
      <c r="EU60" s="69"/>
      <c r="EV60" s="69"/>
      <c r="EW60" s="69"/>
      <c r="EX60" s="69"/>
      <c r="EY60" s="69"/>
      <c r="EZ60" s="69"/>
      <c r="FA60" s="69"/>
      <c r="FB60" s="69"/>
      <c r="FC60" s="69"/>
      <c r="FD60" s="69"/>
      <c r="FE60" s="69"/>
      <c r="FF60" s="69"/>
      <c r="FG60" s="69"/>
      <c r="FH60" s="69"/>
      <c r="FI60" s="69"/>
      <c r="FJ60" s="69"/>
      <c r="FK60" s="69"/>
      <c r="FL60" s="69"/>
      <c r="FM60" s="69"/>
      <c r="FN60" s="69"/>
      <c r="FO60" s="69"/>
      <c r="FP60" s="69"/>
      <c r="FQ60" s="69"/>
      <c r="FR60" s="69"/>
      <c r="FS60" s="69"/>
      <c r="FT60" s="69"/>
      <c r="FU60" s="69"/>
      <c r="FV60" s="69"/>
      <c r="FW60" s="69"/>
      <c r="FX60" s="69"/>
      <c r="FY60" s="69"/>
      <c r="FZ60" s="69"/>
      <c r="GA60" s="69"/>
      <c r="GB60" s="69"/>
      <c r="GC60" s="69"/>
      <c r="GD60" s="69"/>
      <c r="GE60" s="69"/>
      <c r="GF60" s="69"/>
      <c r="GG60" s="69"/>
      <c r="GH60" s="69"/>
      <c r="GI60" s="69"/>
      <c r="GJ60" s="69"/>
      <c r="GK60" s="69"/>
      <c r="GL60" s="69"/>
      <c r="GM60" s="69"/>
      <c r="GN60" s="69"/>
      <c r="GO60" s="69"/>
      <c r="GP60" s="69"/>
      <c r="GQ60" s="69"/>
      <c r="GR60" s="69"/>
      <c r="GS60" s="69"/>
      <c r="GT60" s="69"/>
      <c r="GU60" s="69"/>
      <c r="GV60" s="69"/>
      <c r="GW60" s="69"/>
      <c r="GX60" s="69"/>
      <c r="GY60" s="69"/>
      <c r="GZ60" s="69"/>
      <c r="HA60" s="69"/>
      <c r="HB60" s="69"/>
      <c r="HC60" s="69"/>
      <c r="HD60" s="69"/>
      <c r="HE60" s="69"/>
      <c r="HF60" s="69"/>
      <c r="HG60" s="69"/>
      <c r="HH60" s="69"/>
      <c r="HI60" s="69"/>
      <c r="HJ60" s="69"/>
      <c r="HK60" s="69"/>
      <c r="HL60" s="69"/>
      <c r="HM60" s="69"/>
      <c r="HN60" s="69"/>
      <c r="HO60" s="69"/>
      <c r="HP60" s="69"/>
      <c r="HQ60" s="69"/>
      <c r="HR60" s="69"/>
      <c r="HS60" s="69"/>
      <c r="HT60" s="69"/>
      <c r="HU60" s="69"/>
      <c r="HV60" s="69"/>
      <c r="HW60" s="69"/>
      <c r="HX60" s="69"/>
      <c r="HY60" s="69"/>
      <c r="HZ60" s="69"/>
      <c r="IA60" s="69"/>
      <c r="IB60" s="69"/>
      <c r="IC60" s="69"/>
      <c r="ID60" s="69"/>
      <c r="IE60" s="69"/>
      <c r="IF60" s="69"/>
      <c r="IG60" s="69"/>
      <c r="IH60" s="69"/>
      <c r="II60" s="69"/>
      <c r="IJ60" s="69"/>
      <c r="IK60" s="69"/>
      <c r="IL60" s="69"/>
      <c r="IM60" s="69"/>
      <c r="IN60" s="69"/>
      <c r="IO60" s="69"/>
      <c r="IP60" s="69"/>
      <c r="IQ60" s="69"/>
      <c r="IR60" s="69"/>
      <c r="IS60" s="69"/>
      <c r="IT60" s="69"/>
      <c r="IU60" s="69"/>
      <c r="IV60" s="69"/>
      <c r="IW60" s="69"/>
      <c r="IX60" s="69"/>
      <c r="IY60" s="69"/>
      <c r="IZ60" s="69"/>
      <c r="JA60" s="69"/>
      <c r="JB60" s="69"/>
      <c r="JC60" s="69"/>
      <c r="JD60" s="69"/>
      <c r="JE60" s="69"/>
      <c r="JF60" s="69"/>
      <c r="JG60" s="69"/>
      <c r="JH60" s="69"/>
      <c r="JI60" s="69"/>
      <c r="JJ60" s="69"/>
      <c r="JK60" s="69"/>
      <c r="JL60" s="69"/>
      <c r="JM60" s="69"/>
      <c r="JN60" s="69"/>
      <c r="JO60" s="69"/>
      <c r="JP60" s="69"/>
      <c r="JQ60" s="69"/>
      <c r="JR60" s="69"/>
      <c r="JS60" s="69"/>
      <c r="JT60" s="69"/>
      <c r="JU60" s="69"/>
      <c r="JV60" s="69"/>
      <c r="JW60" s="69"/>
      <c r="JX60" s="69"/>
      <c r="JY60" s="69"/>
      <c r="JZ60" s="69"/>
      <c r="KA60" s="69"/>
      <c r="KB60" s="69"/>
      <c r="KC60" s="69"/>
      <c r="KD60" s="69"/>
      <c r="KE60" s="69"/>
      <c r="KF60" s="69"/>
      <c r="KG60" s="69"/>
      <c r="KH60" s="69"/>
      <c r="KI60" s="69"/>
      <c r="KJ60" s="69"/>
      <c r="KK60" s="69"/>
      <c r="KL60" s="69"/>
      <c r="KM60" s="69"/>
      <c r="KN60" s="69"/>
      <c r="KO60" s="69"/>
      <c r="KP60" s="69"/>
      <c r="KQ60" s="69"/>
      <c r="KR60" s="69"/>
      <c r="KS60" s="69"/>
      <c r="KT60" s="69"/>
      <c r="KU60" s="69"/>
      <c r="KV60" s="69"/>
      <c r="KW60" s="69"/>
      <c r="KX60" s="69"/>
      <c r="KY60" s="69"/>
      <c r="KZ60" s="69"/>
      <c r="LA60" s="69"/>
      <c r="LB60" s="69"/>
      <c r="LC60" s="69"/>
      <c r="LD60" s="69"/>
      <c r="LE60" s="69"/>
      <c r="LF60" s="69"/>
      <c r="LG60" s="69"/>
      <c r="LH60" s="69"/>
      <c r="LI60" s="69"/>
      <c r="LJ60" s="69"/>
      <c r="LK60" s="69"/>
      <c r="LL60" s="69"/>
      <c r="LM60" s="69"/>
      <c r="LN60" s="69"/>
      <c r="LO60" s="69"/>
      <c r="LP60" s="69"/>
      <c r="LQ60" s="69"/>
      <c r="LR60" s="69"/>
      <c r="LS60" s="69"/>
      <c r="LT60" s="69"/>
      <c r="LU60" s="69"/>
      <c r="LV60" s="69" t="s">
        <v>506</v>
      </c>
      <c r="LW60" s="69"/>
      <c r="LX60" s="69"/>
      <c r="LY60" s="69"/>
      <c r="LZ60" s="69"/>
      <c r="MA60" s="69"/>
      <c r="MB60" s="69"/>
      <c r="MC60" s="69"/>
      <c r="MD60" s="69"/>
      <c r="ME60" s="69"/>
      <c r="MF60" s="69"/>
      <c r="MG60" s="69"/>
      <c r="MH60" s="69"/>
      <c r="MI60" s="69"/>
      <c r="MJ60" s="69"/>
      <c r="MK60" s="69"/>
      <c r="ML60" s="69"/>
      <c r="MM60" s="69"/>
      <c r="MN60" s="69"/>
      <c r="MO60" s="69"/>
      <c r="MP60" s="69"/>
      <c r="MQ60" s="69"/>
      <c r="MR60" s="69"/>
      <c r="MS60" s="69"/>
      <c r="MT60" s="69"/>
      <c r="MU60" s="69"/>
      <c r="MV60" s="69"/>
      <c r="MW60" s="69"/>
      <c r="MX60" s="69"/>
      <c r="MY60" s="69"/>
      <c r="MZ60" s="69"/>
      <c r="NA60" s="69"/>
      <c r="NB60" s="69"/>
      <c r="NC60" s="69"/>
      <c r="ND60" s="69"/>
      <c r="NE60" s="69"/>
      <c r="NF60" s="69"/>
      <c r="NG60" s="69"/>
      <c r="NH60" s="69"/>
      <c r="NI60" s="69"/>
      <c r="NJ60" s="69"/>
      <c r="NK60" s="69"/>
      <c r="NL60" s="69"/>
      <c r="NM60" s="69"/>
      <c r="NN60" s="69"/>
      <c r="NO60" s="69"/>
      <c r="NP60" s="69"/>
      <c r="NQ60" s="69"/>
      <c r="NR60" s="69"/>
      <c r="NS60" s="69"/>
      <c r="NT60" s="69"/>
      <c r="NU60" s="69"/>
      <c r="NV60" s="69"/>
      <c r="NW60" s="69"/>
      <c r="NX60" s="69"/>
      <c r="NY60" s="69"/>
      <c r="NZ60" s="69"/>
      <c r="OA60" s="69"/>
      <c r="OB60" s="69"/>
      <c r="OC60" s="69"/>
      <c r="OD60" s="69"/>
      <c r="OE60" s="69"/>
      <c r="OF60" s="69"/>
      <c r="OG60" s="69"/>
      <c r="OH60" s="69"/>
      <c r="OI60" s="69"/>
      <c r="OJ60" s="69"/>
      <c r="OK60" s="69"/>
      <c r="OL60" s="69"/>
      <c r="OM60" s="69"/>
      <c r="ON60" s="69"/>
      <c r="OO60" s="69"/>
      <c r="OP60" s="69"/>
      <c r="OQ60" s="69"/>
      <c r="OR60" s="69"/>
      <c r="OS60" s="69"/>
      <c r="OT60" s="69"/>
      <c r="OU60" s="69"/>
      <c r="OV60" s="69"/>
      <c r="OW60" s="69"/>
      <c r="OX60" s="69"/>
      <c r="OY60" s="69"/>
      <c r="OZ60" s="69"/>
      <c r="PA60" s="69"/>
      <c r="PB60" s="69"/>
      <c r="PC60" s="69"/>
      <c r="PD60" s="69"/>
      <c r="PE60" s="69"/>
      <c r="PF60" s="69"/>
      <c r="PG60" s="69"/>
      <c r="PH60" s="69"/>
      <c r="PI60" s="69"/>
      <c r="PJ60" s="69"/>
      <c r="PK60" s="69"/>
      <c r="PL60" s="69"/>
      <c r="PM60" s="69"/>
      <c r="PN60" s="69"/>
      <c r="PO60" s="69"/>
      <c r="PP60" s="69"/>
      <c r="PQ60" s="69"/>
      <c r="PR60" s="69"/>
      <c r="PS60" s="69"/>
      <c r="PT60" s="69"/>
      <c r="PU60" s="69"/>
      <c r="PV60" s="69"/>
      <c r="PW60" s="69"/>
      <c r="PX60" s="69"/>
      <c r="PY60" s="69"/>
      <c r="PZ60" s="69"/>
      <c r="QA60" s="69"/>
      <c r="QB60" s="69"/>
      <c r="QC60" s="69"/>
      <c r="QD60" s="69"/>
      <c r="QE60" s="69"/>
      <c r="QF60" s="69"/>
      <c r="QG60" s="69"/>
      <c r="QH60" s="69"/>
      <c r="QI60" s="69"/>
      <c r="QJ60" s="69"/>
      <c r="QK60" s="69"/>
      <c r="QL60" s="69"/>
      <c r="QM60" s="69"/>
      <c r="QN60" s="69"/>
      <c r="QO60" s="69"/>
      <c r="QP60" s="69"/>
      <c r="QQ60" s="69"/>
      <c r="QR60" s="69"/>
      <c r="QS60" s="69"/>
      <c r="QT60" s="69"/>
      <c r="QU60" s="69"/>
      <c r="QV60" s="69"/>
      <c r="QW60" s="69"/>
      <c r="QX60" s="69"/>
      <c r="QY60" s="69"/>
      <c r="QZ60" s="69"/>
      <c r="RA60" s="69"/>
      <c r="RB60" s="69"/>
      <c r="RC60" s="69"/>
      <c r="RD60" s="69"/>
      <c r="RE60" s="69"/>
      <c r="RF60" s="69"/>
      <c r="RG60" s="69"/>
      <c r="RH60" s="69"/>
      <c r="RI60" s="69"/>
      <c r="RJ60" s="69"/>
      <c r="RK60" s="69"/>
      <c r="RL60" s="69"/>
      <c r="RM60" s="69"/>
      <c r="RN60" s="69"/>
      <c r="RO60" s="69"/>
      <c r="RP60" s="69"/>
      <c r="RQ60" s="69"/>
      <c r="RR60" s="69"/>
      <c r="RS60" s="69"/>
      <c r="RT60" s="69"/>
      <c r="RU60" s="69"/>
      <c r="RV60" s="69"/>
      <c r="RW60" s="69"/>
      <c r="RX60" s="69"/>
      <c r="RY60" s="69"/>
      <c r="RZ60" s="69"/>
      <c r="SA60" s="69"/>
      <c r="SB60" s="69"/>
      <c r="SC60" s="69"/>
      <c r="SD60" s="69"/>
      <c r="SE60" s="69"/>
      <c r="SF60" s="69"/>
      <c r="SG60" s="69"/>
      <c r="SH60" s="69"/>
      <c r="SI60" s="69"/>
      <c r="SJ60" s="69"/>
      <c r="SK60" s="69"/>
      <c r="SL60" s="69"/>
      <c r="SM60" s="69"/>
      <c r="SN60" s="69"/>
      <c r="SO60" s="69"/>
      <c r="SP60" s="69"/>
      <c r="SQ60" s="69"/>
      <c r="SR60" s="69"/>
      <c r="SS60" s="69"/>
      <c r="ST60" s="69"/>
      <c r="SU60" s="69"/>
      <c r="SV60" s="69"/>
      <c r="SW60" s="69"/>
      <c r="SX60" s="69"/>
      <c r="SY60" s="69"/>
      <c r="SZ60" s="69"/>
      <c r="TA60" s="69"/>
      <c r="TB60" s="69"/>
      <c r="TC60" s="69"/>
      <c r="TD60" s="69"/>
      <c r="TE60" s="69"/>
      <c r="TF60" s="69"/>
      <c r="TG60" s="69"/>
      <c r="TH60" s="69"/>
      <c r="TI60" s="69"/>
      <c r="TJ60" s="69"/>
      <c r="TK60" s="69"/>
      <c r="TL60" s="69"/>
      <c r="TM60" s="69"/>
      <c r="TN60" s="69"/>
      <c r="TO60" s="69"/>
      <c r="TP60" s="69"/>
      <c r="TQ60" s="69"/>
      <c r="TR60" s="69"/>
      <c r="TS60" s="69"/>
      <c r="TT60" s="69"/>
      <c r="TU60" s="69"/>
      <c r="TV60" s="69"/>
      <c r="TW60" s="69"/>
      <c r="TX60" s="69"/>
      <c r="TY60" s="69"/>
      <c r="TZ60" s="69"/>
      <c r="UA60" s="69"/>
      <c r="UB60" s="69"/>
      <c r="UC60" s="69"/>
      <c r="UD60" s="69"/>
      <c r="UE60" s="69"/>
      <c r="UF60" s="69"/>
      <c r="UG60" s="69"/>
      <c r="UH60" s="69"/>
      <c r="UI60" s="69"/>
      <c r="UJ60" s="69"/>
      <c r="UK60" s="69"/>
      <c r="UL60" s="69"/>
      <c r="UM60" s="69"/>
      <c r="UN60" s="69"/>
      <c r="UO60" s="69"/>
      <c r="UP60" s="69"/>
      <c r="UQ60" s="69"/>
      <c r="UR60" s="69"/>
      <c r="US60" s="69"/>
      <c r="UT60" s="69"/>
      <c r="UU60" s="69"/>
      <c r="UV60" s="69"/>
      <c r="UW60" s="69"/>
      <c r="UX60" s="69"/>
      <c r="UY60" s="69"/>
      <c r="UZ60" s="69"/>
      <c r="VA60" s="69"/>
      <c r="VB60" s="69"/>
      <c r="VC60" s="69"/>
      <c r="VD60" s="69"/>
      <c r="VE60" s="69"/>
      <c r="VF60" s="69"/>
      <c r="VG60" s="69"/>
      <c r="VH60" s="69"/>
      <c r="VI60" s="69"/>
      <c r="VJ60" s="69"/>
      <c r="VK60" s="69"/>
      <c r="VL60" s="69"/>
      <c r="VM60" s="69"/>
      <c r="VN60" s="69"/>
      <c r="VO60" s="69"/>
      <c r="VP60" s="69"/>
      <c r="VQ60" s="69"/>
      <c r="VR60" s="69"/>
      <c r="VS60" s="69"/>
      <c r="VT60" s="69"/>
      <c r="VU60" s="69"/>
      <c r="VV60" s="69"/>
      <c r="VW60" s="69"/>
      <c r="VX60" s="69"/>
      <c r="VY60" s="69"/>
      <c r="VZ60" s="69"/>
      <c r="WA60" s="69"/>
      <c r="WB60" s="69"/>
      <c r="WC60" s="69"/>
      <c r="WD60" s="69"/>
      <c r="WE60" s="69"/>
      <c r="WF60" s="69"/>
      <c r="WG60" s="69"/>
      <c r="WH60" s="69"/>
      <c r="WI60" s="69"/>
      <c r="WJ60" s="69"/>
      <c r="WK60" s="69"/>
      <c r="WL60" s="69"/>
      <c r="WM60" s="69"/>
      <c r="WN60" s="69"/>
      <c r="WO60" s="69"/>
      <c r="WP60" s="69"/>
      <c r="WQ60" s="69"/>
      <c r="WR60" s="69"/>
      <c r="WS60" s="69"/>
      <c r="WT60" s="69"/>
      <c r="WU60" s="69"/>
      <c r="WV60" s="69"/>
      <c r="WW60" s="69"/>
      <c r="WX60" s="69"/>
      <c r="WY60" s="69"/>
      <c r="WZ60" s="69"/>
      <c r="XA60" s="69"/>
      <c r="XB60" s="69"/>
      <c r="XC60" s="69"/>
      <c r="XD60" s="69"/>
      <c r="XE60" s="69"/>
      <c r="XF60" s="69"/>
      <c r="XG60" s="69"/>
      <c r="XH60" s="69"/>
      <c r="XI60" s="69"/>
      <c r="XJ60" s="69"/>
      <c r="XK60" s="69"/>
      <c r="XL60" s="69"/>
      <c r="XM60" s="69"/>
      <c r="XN60" s="69"/>
      <c r="XO60" s="69"/>
      <c r="XP60" s="69"/>
      <c r="XQ60" s="69"/>
      <c r="XR60" s="69"/>
      <c r="XS60" s="69"/>
      <c r="XT60" s="69"/>
      <c r="XU60" s="69"/>
      <c r="XV60" s="69"/>
      <c r="XW60" s="69"/>
      <c r="XX60" s="69"/>
      <c r="XY60" s="69"/>
      <c r="XZ60" s="69"/>
      <c r="YA60" s="69"/>
      <c r="YB60" s="69"/>
      <c r="YC60" s="69"/>
      <c r="YD60" s="69"/>
      <c r="YE60" s="69"/>
      <c r="YF60" s="69"/>
      <c r="YG60" s="69"/>
      <c r="YH60" s="69"/>
      <c r="YI60" s="69"/>
      <c r="YJ60" s="69"/>
      <c r="YK60" s="69"/>
      <c r="YL60" s="69"/>
      <c r="YM60" s="69"/>
      <c r="YN60" s="69"/>
      <c r="YO60" s="69"/>
      <c r="YP60" s="69"/>
      <c r="YQ60" s="69"/>
      <c r="YR60" s="69"/>
      <c r="YS60" s="69"/>
      <c r="YT60" s="69"/>
      <c r="YU60" s="69"/>
      <c r="YV60" s="69"/>
      <c r="YW60" s="69"/>
      <c r="YX60" s="69"/>
      <c r="YY60" s="69"/>
      <c r="YZ60" s="69"/>
      <c r="ZA60" s="69"/>
      <c r="ZB60" s="69"/>
      <c r="ZC60" s="69"/>
      <c r="ZD60" s="69"/>
      <c r="ZE60" s="69"/>
      <c r="ZF60" s="69"/>
      <c r="ZG60" s="69"/>
      <c r="ZH60" s="69"/>
      <c r="ZI60" s="69"/>
      <c r="ZJ60" s="69"/>
      <c r="ZK60" s="69"/>
      <c r="ZL60" s="69"/>
      <c r="ZM60" s="69"/>
      <c r="ZN60" s="69"/>
      <c r="ZO60" s="69"/>
      <c r="ZP60" s="69"/>
      <c r="ZQ60" s="69"/>
      <c r="ZR60" s="69"/>
      <c r="ZS60" s="69"/>
      <c r="ZT60" s="69"/>
      <c r="ZU60" s="69"/>
      <c r="ZV60" s="69"/>
      <c r="ZW60" s="69"/>
      <c r="ZX60" s="69"/>
      <c r="ZY60" s="69"/>
      <c r="ZZ60" s="69"/>
      <c r="AAA60" s="69"/>
      <c r="AAB60" s="69"/>
      <c r="AAC60" s="69"/>
      <c r="AAD60" s="69"/>
      <c r="AAE60" s="69"/>
      <c r="AAF60" s="69"/>
      <c r="AAG60" s="69"/>
      <c r="AAH60" s="69"/>
      <c r="AAI60" s="69"/>
      <c r="AAJ60" s="69"/>
      <c r="AAK60" s="69"/>
      <c r="AAL60" s="69"/>
      <c r="AAM60" s="69"/>
      <c r="AAN60" s="69"/>
      <c r="AAO60" s="69"/>
      <c r="AAP60" s="69"/>
      <c r="AAQ60" s="69"/>
      <c r="AAR60" s="69"/>
      <c r="AAS60" s="69"/>
      <c r="AAT60" s="69"/>
      <c r="AAU60" s="69"/>
      <c r="AAV60" s="69"/>
      <c r="AAW60" s="69"/>
      <c r="AAX60" s="69"/>
      <c r="AAY60" s="69"/>
      <c r="AAZ60" s="69"/>
      <c r="ABA60" s="69"/>
      <c r="ABB60" s="69"/>
      <c r="ABC60" s="69"/>
      <c r="ABD60" s="69"/>
      <c r="ABE60" s="69"/>
      <c r="ABF60" s="69"/>
      <c r="ABG60" s="69"/>
      <c r="ABH60" s="69"/>
      <c r="ABI60" s="69"/>
      <c r="ABJ60" s="69"/>
      <c r="ABK60" s="69"/>
      <c r="ABL60" s="69"/>
      <c r="ABM60" s="69"/>
      <c r="ABN60" s="69"/>
      <c r="ABO60" s="69"/>
      <c r="ABP60" s="69"/>
      <c r="ABQ60" s="69"/>
      <c r="ABR60" s="69"/>
      <c r="ABS60" s="69"/>
      <c r="ABT60" s="69"/>
      <c r="ABU60" s="69"/>
      <c r="ABV60" s="69"/>
      <c r="ABW60" s="69"/>
      <c r="ABX60" s="69"/>
      <c r="ABY60" s="69"/>
      <c r="ABZ60" s="69"/>
      <c r="ACA60" s="69"/>
      <c r="ACB60" s="69"/>
      <c r="ACC60" s="69"/>
      <c r="ACD60" s="69"/>
      <c r="ACE60" s="69"/>
      <c r="ACF60" s="69"/>
      <c r="ACG60" s="69"/>
      <c r="ACH60" s="69"/>
      <c r="ACI60" s="69"/>
      <c r="ACJ60" s="69"/>
      <c r="ACK60" s="69"/>
      <c r="ACL60" s="69"/>
      <c r="ACM60" s="69"/>
      <c r="ACN60" s="69"/>
      <c r="ACO60" s="69"/>
      <c r="ACP60" s="69"/>
      <c r="ACQ60" s="69"/>
      <c r="ACR60" s="69"/>
      <c r="ACS60" s="69"/>
      <c r="ACT60" s="69"/>
      <c r="ACU60" s="69"/>
      <c r="ACV60" s="69"/>
      <c r="ACW60" s="69"/>
      <c r="ACX60" s="69"/>
      <c r="ACY60" s="69"/>
      <c r="ACZ60" s="69"/>
      <c r="ADA60" s="69"/>
      <c r="ADB60" s="69"/>
      <c r="ADC60" s="69"/>
      <c r="ADD60" s="69"/>
      <c r="ADE60" s="69"/>
      <c r="ADF60" s="69"/>
      <c r="ADG60" s="69"/>
      <c r="ADH60" s="69"/>
      <c r="ADI60" s="69"/>
      <c r="ADJ60" s="69"/>
      <c r="ADK60" s="69"/>
      <c r="ADL60" s="69"/>
      <c r="ADM60" s="69"/>
      <c r="ADN60" s="69"/>
      <c r="ADO60" s="69"/>
      <c r="ADP60" s="69"/>
      <c r="ADQ60" s="69"/>
      <c r="ADR60" s="69"/>
      <c r="ADS60" s="69"/>
      <c r="ADT60" s="69"/>
      <c r="ADU60" s="69"/>
      <c r="ADV60" s="69"/>
      <c r="ADW60" s="69"/>
      <c r="ADX60" s="69"/>
      <c r="ADY60" s="69"/>
      <c r="ADZ60" s="69"/>
      <c r="AEA60" s="69"/>
      <c r="AEB60" s="69"/>
      <c r="AEC60" s="69"/>
      <c r="AED60" s="69"/>
      <c r="AEE60" s="69"/>
      <c r="AEF60" s="69"/>
      <c r="AEG60" s="69"/>
      <c r="AEH60" s="69"/>
    </row>
    <row r="61" spans="1:814" x14ac:dyDescent="0.25">
      <c r="A61" s="69"/>
      <c r="B61" s="68">
        <v>45614</v>
      </c>
      <c r="C61" s="69" t="s">
        <v>63</v>
      </c>
      <c r="D61" s="69" t="s">
        <v>0</v>
      </c>
      <c r="E61" s="69" t="s">
        <v>66</v>
      </c>
      <c r="F61" s="70" t="s">
        <v>139</v>
      </c>
      <c r="G61" s="69" t="s">
        <v>140</v>
      </c>
      <c r="H61" s="70" t="s">
        <v>141</v>
      </c>
      <c r="I61" s="154" t="s">
        <v>620</v>
      </c>
      <c r="J61" s="78">
        <v>29</v>
      </c>
      <c r="K61" s="116">
        <v>51750</v>
      </c>
      <c r="L61" s="73">
        <f t="shared" si="7"/>
        <v>1500750</v>
      </c>
      <c r="M61" s="107" t="s">
        <v>529</v>
      </c>
      <c r="N61" s="69" t="s">
        <v>614</v>
      </c>
      <c r="O61" s="91"/>
      <c r="P61" s="69"/>
      <c r="Q61" s="69"/>
      <c r="R61" s="69"/>
      <c r="S61" s="69"/>
      <c r="T61" s="69"/>
      <c r="U61" s="162" t="s">
        <v>529</v>
      </c>
      <c r="V61" s="173">
        <v>1552500</v>
      </c>
      <c r="W61" s="163">
        <v>30</v>
      </c>
      <c r="X61" s="69"/>
      <c r="Y61" s="69"/>
      <c r="Z61" s="69"/>
      <c r="AA61" s="69"/>
      <c r="AB61" s="69"/>
      <c r="AC61" s="69"/>
      <c r="AD61" s="69"/>
      <c r="AE61" s="69"/>
      <c r="AF61" s="69"/>
      <c r="AG61" s="69"/>
      <c r="AH61" s="69"/>
      <c r="AI61" s="69"/>
      <c r="AJ61" s="69"/>
      <c r="AK61" s="69"/>
      <c r="AL61" s="69"/>
      <c r="AM61" s="69"/>
      <c r="AN61" s="69"/>
      <c r="AO61" s="69"/>
      <c r="AP61" s="69"/>
      <c r="AQ61" s="69"/>
      <c r="AR61" s="69"/>
      <c r="AS61" s="69"/>
      <c r="AT61" s="69"/>
      <c r="AU61" s="69"/>
      <c r="AV61" s="69"/>
      <c r="AW61" s="69"/>
      <c r="AX61" s="69"/>
      <c r="AY61" s="69"/>
      <c r="AZ61" s="69"/>
      <c r="BA61" s="69"/>
      <c r="BB61" s="69"/>
      <c r="BC61" s="69"/>
      <c r="BD61" s="69"/>
      <c r="BE61" s="69"/>
      <c r="BF61" s="69"/>
      <c r="BG61" s="69"/>
      <c r="BH61" s="69"/>
      <c r="BI61" s="69"/>
      <c r="BJ61" s="69"/>
      <c r="BK61" s="69"/>
      <c r="BL61" s="69"/>
      <c r="BM61" s="69"/>
      <c r="BN61" s="69"/>
      <c r="BO61" s="69"/>
      <c r="BP61" s="69"/>
      <c r="BQ61" s="69"/>
      <c r="BR61" s="69"/>
      <c r="BS61" s="69"/>
      <c r="BT61" s="69"/>
      <c r="BU61" s="69"/>
      <c r="BV61" s="69"/>
      <c r="BW61" s="69"/>
      <c r="BX61" s="69"/>
      <c r="BY61" s="69"/>
      <c r="BZ61" s="69"/>
      <c r="CA61" s="69"/>
      <c r="CB61" s="69"/>
      <c r="CC61" s="69"/>
      <c r="CD61" s="69"/>
      <c r="CE61" s="69"/>
      <c r="CF61" s="69"/>
      <c r="CG61" s="69"/>
      <c r="CH61" s="69"/>
      <c r="CI61" s="69"/>
      <c r="CJ61" s="69"/>
      <c r="CK61" s="69"/>
      <c r="CL61" s="69"/>
      <c r="CM61" s="69"/>
      <c r="CN61" s="69"/>
      <c r="CO61" s="69"/>
      <c r="CP61" s="69"/>
      <c r="CQ61" s="69"/>
      <c r="CR61" s="69"/>
      <c r="CS61" s="69"/>
      <c r="CT61" s="69"/>
      <c r="CU61" s="69"/>
      <c r="CV61" s="69"/>
      <c r="CW61" s="69"/>
      <c r="CX61" s="69"/>
      <c r="CY61" s="69"/>
      <c r="CZ61" s="69"/>
      <c r="DA61" s="69"/>
      <c r="DB61" s="69"/>
      <c r="DC61" s="69"/>
      <c r="DD61" s="69"/>
      <c r="DE61" s="69"/>
      <c r="DF61" s="69"/>
      <c r="DG61" s="69"/>
      <c r="DH61" s="69"/>
      <c r="DI61" s="69"/>
      <c r="DJ61" s="69"/>
      <c r="DK61" s="69"/>
      <c r="DL61" s="69"/>
      <c r="DM61" s="69"/>
      <c r="DN61" s="69"/>
      <c r="DO61" s="69"/>
      <c r="DP61" s="69"/>
      <c r="DQ61" s="69"/>
      <c r="DR61" s="69"/>
      <c r="DS61" s="69"/>
      <c r="DT61" s="69"/>
      <c r="DU61" s="69"/>
      <c r="DV61" s="69"/>
      <c r="DW61" s="69"/>
      <c r="DX61" s="69"/>
      <c r="DY61" s="69"/>
      <c r="DZ61" s="69"/>
      <c r="EA61" s="69"/>
      <c r="EB61" s="69"/>
      <c r="EC61" s="69"/>
      <c r="ED61" s="69"/>
      <c r="EE61" s="69"/>
      <c r="EF61" s="69"/>
      <c r="EG61" s="69"/>
      <c r="EH61" s="69"/>
      <c r="EI61" s="69"/>
      <c r="EJ61" s="69"/>
      <c r="EK61" s="69"/>
      <c r="EL61" s="69"/>
      <c r="EM61" s="69"/>
      <c r="EN61" s="69"/>
      <c r="EO61" s="69"/>
      <c r="EP61" s="69"/>
      <c r="EQ61" s="69"/>
      <c r="ER61" s="69"/>
      <c r="ES61" s="69"/>
      <c r="ET61" s="69"/>
      <c r="EU61" s="69"/>
      <c r="EV61" s="69"/>
      <c r="EW61" s="69"/>
      <c r="EX61" s="69"/>
      <c r="EY61" s="69"/>
      <c r="EZ61" s="69"/>
      <c r="FA61" s="69"/>
      <c r="FB61" s="69"/>
      <c r="FC61" s="69"/>
      <c r="FD61" s="69"/>
      <c r="FE61" s="69"/>
      <c r="FF61" s="69"/>
      <c r="FG61" s="69"/>
      <c r="FH61" s="69"/>
      <c r="FI61" s="69"/>
      <c r="FJ61" s="69"/>
      <c r="FK61" s="69"/>
      <c r="FL61" s="69"/>
      <c r="FM61" s="69"/>
      <c r="FN61" s="69"/>
      <c r="FO61" s="69"/>
      <c r="FP61" s="69"/>
      <c r="FQ61" s="69"/>
      <c r="FR61" s="69"/>
      <c r="FS61" s="69"/>
      <c r="FT61" s="69"/>
      <c r="FU61" s="69"/>
      <c r="FV61" s="69"/>
      <c r="FW61" s="69"/>
      <c r="FX61" s="69"/>
      <c r="FY61" s="69"/>
      <c r="FZ61" s="69"/>
      <c r="GA61" s="69"/>
      <c r="GB61" s="69"/>
      <c r="GC61" s="69"/>
      <c r="GD61" s="69"/>
      <c r="GE61" s="69"/>
      <c r="GF61" s="69"/>
      <c r="GG61" s="69"/>
      <c r="GH61" s="69"/>
      <c r="GI61" s="69"/>
      <c r="GJ61" s="69"/>
      <c r="GK61" s="69"/>
      <c r="GL61" s="69"/>
      <c r="GM61" s="69"/>
      <c r="GN61" s="69"/>
      <c r="GO61" s="69"/>
      <c r="GP61" s="69"/>
      <c r="GQ61" s="69"/>
      <c r="GR61" s="69"/>
      <c r="GS61" s="69"/>
      <c r="GT61" s="69"/>
      <c r="GU61" s="69"/>
      <c r="GV61" s="69"/>
      <c r="GW61" s="69"/>
      <c r="GX61" s="69"/>
      <c r="GY61" s="69"/>
      <c r="GZ61" s="69"/>
      <c r="HA61" s="69"/>
      <c r="HB61" s="69"/>
      <c r="HC61" s="69"/>
      <c r="HD61" s="69"/>
      <c r="HE61" s="69"/>
      <c r="HF61" s="69"/>
      <c r="HG61" s="69"/>
      <c r="HH61" s="69"/>
      <c r="HI61" s="69"/>
      <c r="HJ61" s="69"/>
      <c r="HK61" s="69"/>
      <c r="HL61" s="69"/>
      <c r="HM61" s="69"/>
      <c r="HN61" s="69"/>
      <c r="HO61" s="69"/>
      <c r="HP61" s="69"/>
      <c r="HQ61" s="69"/>
      <c r="HR61" s="69"/>
      <c r="HS61" s="69"/>
      <c r="HT61" s="69"/>
      <c r="HU61" s="69"/>
      <c r="HV61" s="69"/>
      <c r="HW61" s="69"/>
      <c r="HX61" s="69"/>
      <c r="HY61" s="69"/>
      <c r="HZ61" s="69"/>
      <c r="IA61" s="69"/>
      <c r="IB61" s="69"/>
      <c r="IC61" s="69"/>
      <c r="ID61" s="69"/>
      <c r="IE61" s="69"/>
      <c r="IF61" s="69"/>
      <c r="IG61" s="69"/>
      <c r="IH61" s="69"/>
      <c r="II61" s="69"/>
      <c r="IJ61" s="69"/>
      <c r="IK61" s="69"/>
      <c r="IL61" s="69"/>
      <c r="IM61" s="69"/>
      <c r="IN61" s="69"/>
      <c r="IO61" s="69"/>
      <c r="IP61" s="69"/>
      <c r="IQ61" s="69"/>
      <c r="IR61" s="69"/>
      <c r="IS61" s="69"/>
      <c r="IT61" s="69"/>
      <c r="IU61" s="69"/>
      <c r="IV61" s="69"/>
      <c r="IW61" s="69"/>
      <c r="IX61" s="69"/>
      <c r="IY61" s="69"/>
      <c r="IZ61" s="69"/>
      <c r="JA61" s="69"/>
      <c r="JB61" s="69"/>
      <c r="JC61" s="69"/>
      <c r="JD61" s="69"/>
      <c r="JE61" s="69"/>
      <c r="JF61" s="69"/>
      <c r="JG61" s="69"/>
      <c r="JH61" s="69"/>
      <c r="JI61" s="69"/>
      <c r="JJ61" s="69"/>
      <c r="JK61" s="69"/>
      <c r="JL61" s="69"/>
      <c r="JM61" s="69"/>
      <c r="JN61" s="69"/>
      <c r="JO61" s="69"/>
      <c r="JP61" s="69"/>
      <c r="JQ61" s="69"/>
      <c r="JR61" s="69"/>
      <c r="JS61" s="69"/>
      <c r="JT61" s="69"/>
      <c r="JU61" s="69"/>
      <c r="JV61" s="69"/>
      <c r="JW61" s="69"/>
      <c r="JX61" s="69"/>
      <c r="JY61" s="69"/>
      <c r="JZ61" s="69"/>
      <c r="KA61" s="69"/>
      <c r="KB61" s="69"/>
      <c r="KC61" s="69"/>
      <c r="KD61" s="69"/>
      <c r="KE61" s="69"/>
      <c r="KF61" s="69"/>
      <c r="KG61" s="69"/>
      <c r="KH61" s="69"/>
      <c r="KI61" s="69"/>
      <c r="KJ61" s="69"/>
      <c r="KK61" s="69"/>
      <c r="KL61" s="69"/>
      <c r="KM61" s="69"/>
      <c r="KN61" s="69"/>
      <c r="KO61" s="69"/>
      <c r="KP61" s="69"/>
      <c r="KQ61" s="69"/>
      <c r="KR61" s="69"/>
      <c r="KS61" s="69"/>
      <c r="KT61" s="69"/>
      <c r="KU61" s="69"/>
      <c r="KV61" s="69"/>
      <c r="KW61" s="69"/>
      <c r="KX61" s="69"/>
      <c r="KY61" s="69"/>
      <c r="KZ61" s="69"/>
      <c r="LA61" s="69"/>
      <c r="LB61" s="69"/>
      <c r="LC61" s="69"/>
      <c r="LD61" s="69"/>
      <c r="LE61" s="69"/>
      <c r="LF61" s="69"/>
      <c r="LG61" s="69"/>
      <c r="LH61" s="69"/>
      <c r="LI61" s="69"/>
      <c r="LJ61" s="69"/>
      <c r="LK61" s="69"/>
      <c r="LL61" s="69"/>
      <c r="LM61" s="69"/>
      <c r="LN61" s="69"/>
      <c r="LO61" s="69"/>
      <c r="LP61" s="69"/>
      <c r="LQ61" s="69"/>
      <c r="LR61" s="69"/>
      <c r="LS61" s="69"/>
      <c r="LT61" s="69"/>
      <c r="LU61" s="69"/>
      <c r="LV61" s="69"/>
      <c r="LW61" s="69"/>
      <c r="LX61" s="69"/>
      <c r="LY61" s="69"/>
      <c r="LZ61" s="69"/>
      <c r="MA61" s="69"/>
      <c r="MB61" s="69"/>
      <c r="MC61" s="69"/>
      <c r="MD61" s="69"/>
      <c r="ME61" s="69"/>
      <c r="MF61" s="69"/>
      <c r="MG61" s="69"/>
      <c r="MH61" s="69"/>
      <c r="MI61" s="69"/>
      <c r="MJ61" s="69"/>
      <c r="MK61" s="69"/>
      <c r="ML61" s="69"/>
      <c r="MM61" s="69"/>
      <c r="MN61" s="69"/>
      <c r="MO61" s="69"/>
      <c r="MP61" s="69"/>
      <c r="MQ61" s="69"/>
      <c r="MR61" s="69"/>
      <c r="MS61" s="69"/>
      <c r="MT61" s="69"/>
      <c r="MU61" s="69"/>
      <c r="MV61" s="69"/>
      <c r="MW61" s="69"/>
      <c r="MX61" s="69"/>
      <c r="MY61" s="69"/>
      <c r="MZ61" s="69"/>
      <c r="NA61" s="69"/>
      <c r="NB61" s="69"/>
      <c r="NC61" s="69"/>
      <c r="ND61" s="69"/>
      <c r="NE61" s="69"/>
      <c r="NF61" s="69"/>
      <c r="NG61" s="69"/>
      <c r="NH61" s="69"/>
      <c r="NI61" s="69"/>
      <c r="NJ61" s="69"/>
      <c r="NK61" s="69"/>
      <c r="NL61" s="69"/>
      <c r="NM61" s="69"/>
      <c r="NN61" s="69"/>
      <c r="NO61" s="69"/>
      <c r="NP61" s="69"/>
      <c r="NQ61" s="69"/>
      <c r="NR61" s="69"/>
      <c r="NS61" s="69"/>
      <c r="NT61" s="69"/>
      <c r="NU61" s="69"/>
      <c r="NV61" s="69"/>
      <c r="NW61" s="69"/>
      <c r="NX61" s="69"/>
      <c r="NY61" s="69"/>
      <c r="NZ61" s="69"/>
      <c r="OA61" s="69"/>
      <c r="OB61" s="69"/>
      <c r="OC61" s="69"/>
      <c r="OD61" s="69"/>
      <c r="OE61" s="69"/>
      <c r="OF61" s="69"/>
      <c r="OG61" s="69"/>
      <c r="OH61" s="69"/>
      <c r="OI61" s="69"/>
      <c r="OJ61" s="69"/>
      <c r="OK61" s="69"/>
      <c r="OL61" s="69"/>
      <c r="OM61" s="69"/>
      <c r="ON61" s="69"/>
      <c r="OO61" s="69"/>
      <c r="OP61" s="69"/>
      <c r="OQ61" s="69"/>
      <c r="OR61" s="69"/>
      <c r="OS61" s="69"/>
      <c r="OT61" s="69"/>
      <c r="OU61" s="69"/>
      <c r="OV61" s="69"/>
      <c r="OW61" s="69"/>
      <c r="OX61" s="69"/>
      <c r="OY61" s="69"/>
      <c r="OZ61" s="69"/>
      <c r="PA61" s="69"/>
      <c r="PB61" s="69"/>
      <c r="PC61" s="69"/>
      <c r="PD61" s="69"/>
      <c r="PE61" s="69"/>
      <c r="PF61" s="69"/>
      <c r="PG61" s="69"/>
      <c r="PH61" s="69"/>
      <c r="PI61" s="69"/>
      <c r="PJ61" s="69"/>
      <c r="PK61" s="69"/>
      <c r="PL61" s="69"/>
      <c r="PM61" s="69"/>
      <c r="PN61" s="69"/>
      <c r="PO61" s="69"/>
      <c r="PP61" s="69"/>
      <c r="PQ61" s="69"/>
      <c r="PR61" s="69"/>
      <c r="PS61" s="69"/>
      <c r="PT61" s="69"/>
      <c r="PU61" s="69"/>
      <c r="PV61" s="69"/>
      <c r="PW61" s="69"/>
      <c r="PX61" s="69"/>
      <c r="PY61" s="69"/>
      <c r="PZ61" s="69"/>
      <c r="QA61" s="69"/>
      <c r="QB61" s="69"/>
      <c r="QC61" s="69"/>
      <c r="QD61" s="69"/>
      <c r="QE61" s="69"/>
      <c r="QF61" s="69"/>
      <c r="QG61" s="69"/>
      <c r="QH61" s="69"/>
      <c r="QI61" s="69"/>
      <c r="QJ61" s="69"/>
      <c r="QK61" s="69"/>
      <c r="QL61" s="69"/>
      <c r="QM61" s="69"/>
      <c r="QN61" s="69"/>
      <c r="QO61" s="69"/>
      <c r="QP61" s="69"/>
      <c r="QQ61" s="69"/>
      <c r="QR61" s="69"/>
      <c r="QS61" s="69"/>
      <c r="QT61" s="69"/>
      <c r="QU61" s="69"/>
      <c r="QV61" s="69"/>
      <c r="QW61" s="69"/>
      <c r="QX61" s="69"/>
      <c r="QY61" s="69"/>
      <c r="QZ61" s="69"/>
      <c r="RA61" s="69"/>
      <c r="RB61" s="69"/>
      <c r="RC61" s="69"/>
      <c r="RD61" s="69"/>
      <c r="RE61" s="69"/>
      <c r="RF61" s="69"/>
      <c r="RG61" s="69"/>
      <c r="RH61" s="69"/>
      <c r="RI61" s="69"/>
      <c r="RJ61" s="69"/>
      <c r="RK61" s="69"/>
      <c r="RL61" s="69"/>
      <c r="RM61" s="69"/>
      <c r="RN61" s="69"/>
      <c r="RO61" s="69"/>
      <c r="RP61" s="69"/>
      <c r="RQ61" s="69"/>
      <c r="RR61" s="69"/>
      <c r="RS61" s="69"/>
      <c r="RT61" s="69"/>
      <c r="RU61" s="69"/>
      <c r="RV61" s="69"/>
      <c r="RW61" s="69"/>
      <c r="RX61" s="69"/>
      <c r="RY61" s="69"/>
      <c r="RZ61" s="69"/>
      <c r="SA61" s="69"/>
      <c r="SB61" s="69"/>
      <c r="SC61" s="69"/>
      <c r="SD61" s="69"/>
      <c r="SE61" s="69"/>
      <c r="SF61" s="69"/>
      <c r="SG61" s="69"/>
      <c r="SH61" s="69"/>
      <c r="SI61" s="69"/>
      <c r="SJ61" s="69"/>
      <c r="SK61" s="69"/>
      <c r="SL61" s="69"/>
      <c r="SM61" s="69"/>
      <c r="SN61" s="69"/>
      <c r="SO61" s="69"/>
      <c r="SP61" s="69"/>
      <c r="SQ61" s="69"/>
      <c r="SR61" s="69"/>
      <c r="SS61" s="69"/>
      <c r="ST61" s="69"/>
      <c r="SU61" s="69"/>
      <c r="SV61" s="69"/>
      <c r="SW61" s="69"/>
      <c r="SX61" s="69"/>
      <c r="SY61" s="69"/>
      <c r="SZ61" s="69"/>
      <c r="TA61" s="69"/>
      <c r="TB61" s="69"/>
      <c r="TC61" s="69"/>
      <c r="TD61" s="69"/>
      <c r="TE61" s="69"/>
      <c r="TF61" s="69"/>
      <c r="TG61" s="69"/>
      <c r="TH61" s="69"/>
      <c r="TI61" s="69"/>
      <c r="TJ61" s="69"/>
      <c r="TK61" s="69"/>
      <c r="TL61" s="69"/>
      <c r="TM61" s="69"/>
      <c r="TN61" s="69"/>
      <c r="TO61" s="69"/>
      <c r="TP61" s="69"/>
      <c r="TQ61" s="69"/>
      <c r="TR61" s="69"/>
      <c r="TS61" s="69"/>
      <c r="TT61" s="69"/>
      <c r="TU61" s="69"/>
      <c r="TV61" s="69"/>
      <c r="TW61" s="69"/>
      <c r="TX61" s="69"/>
      <c r="TY61" s="69"/>
      <c r="TZ61" s="69"/>
      <c r="UA61" s="69"/>
      <c r="UB61" s="69"/>
      <c r="UC61" s="69"/>
      <c r="UD61" s="69"/>
      <c r="UE61" s="69"/>
      <c r="UF61" s="69"/>
      <c r="UG61" s="69"/>
      <c r="UH61" s="69"/>
      <c r="UI61" s="69"/>
      <c r="UJ61" s="69"/>
      <c r="UK61" s="69"/>
      <c r="UL61" s="69"/>
      <c r="UM61" s="69"/>
      <c r="UN61" s="69"/>
      <c r="UO61" s="69"/>
      <c r="UP61" s="69"/>
      <c r="UQ61" s="69"/>
      <c r="UR61" s="69"/>
      <c r="US61" s="69"/>
      <c r="UT61" s="69"/>
      <c r="UU61" s="69"/>
      <c r="UV61" s="69"/>
      <c r="UW61" s="69"/>
      <c r="UX61" s="69"/>
      <c r="UY61" s="69"/>
      <c r="UZ61" s="69"/>
      <c r="VA61" s="69"/>
      <c r="VB61" s="69"/>
      <c r="VC61" s="69"/>
      <c r="VD61" s="69"/>
      <c r="VE61" s="69"/>
      <c r="VF61" s="69"/>
      <c r="VG61" s="69"/>
      <c r="VH61" s="69"/>
      <c r="VI61" s="69"/>
      <c r="VJ61" s="69"/>
      <c r="VK61" s="69"/>
      <c r="VL61" s="69"/>
      <c r="VM61" s="69"/>
      <c r="VN61" s="69"/>
      <c r="VO61" s="69"/>
      <c r="VP61" s="69"/>
      <c r="VQ61" s="69"/>
      <c r="VR61" s="69"/>
      <c r="VS61" s="69"/>
      <c r="VT61" s="69"/>
      <c r="VU61" s="69"/>
      <c r="VV61" s="69"/>
      <c r="VW61" s="69"/>
      <c r="VX61" s="69"/>
      <c r="VY61" s="69"/>
      <c r="VZ61" s="69"/>
      <c r="WA61" s="69"/>
      <c r="WB61" s="69"/>
      <c r="WC61" s="69"/>
      <c r="WD61" s="69"/>
      <c r="WE61" s="69"/>
      <c r="WF61" s="69"/>
      <c r="WG61" s="69"/>
      <c r="WH61" s="69"/>
      <c r="WI61" s="69"/>
      <c r="WJ61" s="69"/>
      <c r="WK61" s="69"/>
      <c r="WL61" s="69"/>
      <c r="WM61" s="69"/>
      <c r="WN61" s="69"/>
      <c r="WO61" s="69"/>
      <c r="WP61" s="69"/>
      <c r="WQ61" s="69"/>
      <c r="WR61" s="69"/>
      <c r="WS61" s="69"/>
      <c r="WT61" s="69"/>
      <c r="WU61" s="69"/>
      <c r="WV61" s="69"/>
      <c r="WW61" s="69"/>
      <c r="WX61" s="69"/>
      <c r="WY61" s="69"/>
      <c r="WZ61" s="69"/>
      <c r="XA61" s="69"/>
      <c r="XB61" s="69"/>
      <c r="XC61" s="69"/>
      <c r="XD61" s="69"/>
      <c r="XE61" s="69"/>
      <c r="XF61" s="69"/>
      <c r="XG61" s="69"/>
      <c r="XH61" s="69"/>
      <c r="XI61" s="69"/>
      <c r="XJ61" s="69"/>
      <c r="XK61" s="69"/>
      <c r="XL61" s="69"/>
      <c r="XM61" s="69"/>
      <c r="XN61" s="69"/>
      <c r="XO61" s="69"/>
      <c r="XP61" s="69"/>
      <c r="XQ61" s="69"/>
      <c r="XR61" s="69"/>
      <c r="XS61" s="69"/>
      <c r="XT61" s="69"/>
      <c r="XU61" s="69"/>
      <c r="XV61" s="69"/>
      <c r="XW61" s="69"/>
      <c r="XX61" s="69"/>
      <c r="XY61" s="69"/>
      <c r="XZ61" s="69"/>
      <c r="YA61" s="69"/>
      <c r="YB61" s="69"/>
      <c r="YC61" s="69"/>
      <c r="YD61" s="69"/>
      <c r="YE61" s="69"/>
      <c r="YF61" s="69"/>
      <c r="YG61" s="69"/>
      <c r="YH61" s="69"/>
      <c r="YI61" s="69"/>
      <c r="YJ61" s="69"/>
      <c r="YK61" s="69"/>
      <c r="YL61" s="69"/>
      <c r="YM61" s="69"/>
      <c r="YN61" s="69"/>
      <c r="YO61" s="69"/>
      <c r="YP61" s="69"/>
      <c r="YQ61" s="69"/>
      <c r="YR61" s="69"/>
      <c r="YS61" s="69"/>
      <c r="YT61" s="69"/>
      <c r="YU61" s="69"/>
      <c r="YV61" s="69"/>
      <c r="YW61" s="69"/>
      <c r="YX61" s="69"/>
      <c r="YY61" s="69"/>
      <c r="YZ61" s="69"/>
      <c r="ZA61" s="69"/>
      <c r="ZB61" s="69"/>
      <c r="ZC61" s="69"/>
      <c r="ZD61" s="69"/>
      <c r="ZE61" s="69"/>
      <c r="ZF61" s="69"/>
      <c r="ZG61" s="69"/>
      <c r="ZH61" s="69"/>
      <c r="ZI61" s="69"/>
      <c r="ZJ61" s="69"/>
      <c r="ZK61" s="69"/>
      <c r="ZL61" s="69"/>
      <c r="ZM61" s="69"/>
      <c r="ZN61" s="69"/>
      <c r="ZO61" s="69"/>
      <c r="ZP61" s="69"/>
      <c r="ZQ61" s="69"/>
      <c r="ZR61" s="69"/>
      <c r="ZS61" s="69"/>
      <c r="ZT61" s="69"/>
      <c r="ZU61" s="69"/>
      <c r="ZV61" s="69"/>
      <c r="ZW61" s="69"/>
      <c r="ZX61" s="69"/>
      <c r="ZY61" s="69"/>
      <c r="ZZ61" s="69"/>
      <c r="AAA61" s="69"/>
      <c r="AAB61" s="69"/>
      <c r="AAC61" s="69"/>
      <c r="AAD61" s="69"/>
      <c r="AAE61" s="69"/>
      <c r="AAF61" s="69"/>
      <c r="AAG61" s="69"/>
      <c r="AAH61" s="69"/>
      <c r="AAI61" s="69"/>
      <c r="AAJ61" s="69"/>
      <c r="AAK61" s="69"/>
      <c r="AAL61" s="69"/>
      <c r="AAM61" s="69"/>
      <c r="AAN61" s="69"/>
      <c r="AAO61" s="69"/>
      <c r="AAP61" s="69"/>
      <c r="AAQ61" s="69"/>
      <c r="AAR61" s="69"/>
      <c r="AAS61" s="69"/>
      <c r="AAT61" s="69"/>
      <c r="AAU61" s="69"/>
      <c r="AAV61" s="69"/>
      <c r="AAW61" s="69"/>
      <c r="AAX61" s="69"/>
      <c r="AAY61" s="69"/>
      <c r="AAZ61" s="69"/>
      <c r="ABA61" s="69"/>
      <c r="ABB61" s="69"/>
      <c r="ABC61" s="69"/>
      <c r="ABD61" s="69"/>
      <c r="ABE61" s="69"/>
      <c r="ABF61" s="69"/>
      <c r="ABG61" s="69"/>
      <c r="ABH61" s="69"/>
      <c r="ABI61" s="69"/>
      <c r="ABJ61" s="69"/>
      <c r="ABK61" s="69"/>
      <c r="ABL61" s="69"/>
      <c r="ABM61" s="69"/>
      <c r="ABN61" s="69"/>
      <c r="ABO61" s="69"/>
      <c r="ABP61" s="69"/>
      <c r="ABQ61" s="69"/>
      <c r="ABR61" s="69"/>
      <c r="ABS61" s="69"/>
      <c r="ABT61" s="69"/>
      <c r="ABU61" s="69"/>
      <c r="ABV61" s="69"/>
      <c r="ABW61" s="69"/>
      <c r="ABX61" s="69"/>
      <c r="ABY61" s="69"/>
      <c r="ABZ61" s="69"/>
      <c r="ACA61" s="69"/>
      <c r="ACB61" s="69"/>
      <c r="ACC61" s="69"/>
      <c r="ACD61" s="69"/>
      <c r="ACE61" s="69"/>
      <c r="ACF61" s="69"/>
      <c r="ACG61" s="69"/>
      <c r="ACH61" s="69"/>
      <c r="ACI61" s="69"/>
      <c r="ACJ61" s="69"/>
      <c r="ACK61" s="69"/>
      <c r="ACL61" s="69"/>
      <c r="ACM61" s="69"/>
      <c r="ACN61" s="69"/>
      <c r="ACO61" s="69"/>
      <c r="ACP61" s="69"/>
      <c r="ACQ61" s="69"/>
      <c r="ACR61" s="69"/>
      <c r="ACS61" s="69"/>
      <c r="ACT61" s="69"/>
      <c r="ACU61" s="69"/>
      <c r="ACV61" s="69"/>
      <c r="ACW61" s="69"/>
      <c r="ACX61" s="69"/>
      <c r="ACY61" s="69"/>
      <c r="ACZ61" s="69"/>
      <c r="ADA61" s="69"/>
      <c r="ADB61" s="69"/>
      <c r="ADC61" s="69"/>
      <c r="ADD61" s="69"/>
      <c r="ADE61" s="69"/>
      <c r="ADF61" s="69"/>
      <c r="ADG61" s="69"/>
      <c r="ADH61" s="69"/>
      <c r="ADI61" s="69"/>
      <c r="ADJ61" s="69"/>
      <c r="ADK61" s="69"/>
      <c r="ADL61" s="69"/>
      <c r="ADM61" s="69"/>
      <c r="ADN61" s="69"/>
      <c r="ADO61" s="69"/>
      <c r="ADP61" s="69"/>
      <c r="ADQ61" s="69"/>
      <c r="ADR61" s="69"/>
      <c r="ADS61" s="69"/>
      <c r="ADT61" s="69"/>
      <c r="ADU61" s="69"/>
      <c r="ADV61" s="69"/>
      <c r="ADW61" s="69"/>
      <c r="ADX61" s="69"/>
      <c r="ADY61" s="69"/>
      <c r="ADZ61" s="69"/>
      <c r="AEA61" s="69"/>
      <c r="AEB61" s="69"/>
      <c r="AEC61" s="69"/>
      <c r="AED61" s="69"/>
      <c r="AEE61" s="69"/>
      <c r="AEF61" s="69"/>
      <c r="AEG61" s="69"/>
      <c r="AEH61" s="69"/>
    </row>
    <row r="62" spans="1:814" hidden="1" x14ac:dyDescent="0.25">
      <c r="B62" s="5">
        <v>44923</v>
      </c>
      <c r="C62" t="s">
        <v>103</v>
      </c>
      <c r="D62" t="s">
        <v>0</v>
      </c>
      <c r="E62" t="s">
        <v>14</v>
      </c>
      <c r="F62" s="3" t="s">
        <v>42</v>
      </c>
      <c r="G62" t="s">
        <v>43</v>
      </c>
      <c r="H62" s="4" t="s">
        <v>44</v>
      </c>
      <c r="I62" s="4" t="s">
        <v>45</v>
      </c>
      <c r="J62" s="8">
        <v>-8</v>
      </c>
      <c r="K62" s="48">
        <v>73331</v>
      </c>
      <c r="L62" s="17">
        <f t="shared" si="7"/>
        <v>-586648</v>
      </c>
      <c r="O62">
        <v>20220040</v>
      </c>
      <c r="P62" t="s">
        <v>282</v>
      </c>
      <c r="R62" t="s">
        <v>280</v>
      </c>
      <c r="U62" s="162" t="s">
        <v>672</v>
      </c>
      <c r="V62" s="173">
        <v>0</v>
      </c>
      <c r="W62" s="163">
        <v>0</v>
      </c>
    </row>
    <row r="63" spans="1:814" ht="22.5" hidden="1" customHeight="1" x14ac:dyDescent="0.25">
      <c r="B63" s="5">
        <v>44923</v>
      </c>
      <c r="C63" t="s">
        <v>103</v>
      </c>
      <c r="D63" t="s">
        <v>0</v>
      </c>
      <c r="E63" t="s">
        <v>14</v>
      </c>
      <c r="F63" s="3" t="s">
        <v>48</v>
      </c>
      <c r="G63" t="s">
        <v>49</v>
      </c>
      <c r="H63" s="4" t="s">
        <v>50</v>
      </c>
      <c r="I63" s="4" t="s">
        <v>52</v>
      </c>
      <c r="J63" s="8">
        <v>-1</v>
      </c>
      <c r="K63" s="48">
        <v>73331</v>
      </c>
      <c r="L63" s="17">
        <f t="shared" si="7"/>
        <v>-73331</v>
      </c>
      <c r="O63">
        <v>20220040</v>
      </c>
      <c r="P63" t="s">
        <v>282</v>
      </c>
      <c r="R63" t="s">
        <v>280</v>
      </c>
      <c r="U63" s="39" t="s">
        <v>200</v>
      </c>
      <c r="V63" s="173">
        <v>3726000</v>
      </c>
      <c r="W63" s="163">
        <v>20</v>
      </c>
    </row>
    <row r="64" spans="1:814" hidden="1" x14ac:dyDescent="0.25">
      <c r="B64" s="5">
        <v>44938</v>
      </c>
      <c r="C64" t="s">
        <v>121</v>
      </c>
      <c r="D64" t="s">
        <v>0</v>
      </c>
      <c r="E64" t="s">
        <v>66</v>
      </c>
      <c r="F64" s="4" t="s">
        <v>86</v>
      </c>
      <c r="G64" t="s">
        <v>87</v>
      </c>
      <c r="H64" s="4" t="s">
        <v>50</v>
      </c>
      <c r="I64" s="4" t="s">
        <v>90</v>
      </c>
      <c r="J64" s="8">
        <v>-1</v>
      </c>
      <c r="K64" s="48">
        <v>61600</v>
      </c>
      <c r="L64" s="17">
        <f t="shared" si="7"/>
        <v>-61600</v>
      </c>
      <c r="O64"/>
      <c r="Q64" t="s">
        <v>124</v>
      </c>
      <c r="U64" s="53" t="s">
        <v>84</v>
      </c>
      <c r="V64" s="173">
        <v>3726000</v>
      </c>
      <c r="W64" s="163">
        <v>20</v>
      </c>
    </row>
    <row r="65" spans="2:23" hidden="1" x14ac:dyDescent="0.25">
      <c r="B65" s="5">
        <v>44938</v>
      </c>
      <c r="C65" t="s">
        <v>121</v>
      </c>
      <c r="D65" t="s">
        <v>0</v>
      </c>
      <c r="E65" t="s">
        <v>66</v>
      </c>
      <c r="F65" s="4" t="s">
        <v>86</v>
      </c>
      <c r="G65" t="s">
        <v>87</v>
      </c>
      <c r="H65" s="4" t="s">
        <v>50</v>
      </c>
      <c r="I65" s="4" t="s">
        <v>88</v>
      </c>
      <c r="J65" s="8">
        <v>-1</v>
      </c>
      <c r="K65" s="48">
        <v>61600</v>
      </c>
      <c r="L65" s="17">
        <f t="shared" si="7"/>
        <v>-61600</v>
      </c>
      <c r="O65"/>
      <c r="Q65" t="s">
        <v>124</v>
      </c>
      <c r="U65" s="162" t="s">
        <v>529</v>
      </c>
      <c r="V65" s="173">
        <v>2587500</v>
      </c>
      <c r="W65" s="163">
        <v>-2</v>
      </c>
    </row>
    <row r="66" spans="2:23" hidden="1" x14ac:dyDescent="0.25">
      <c r="B66" s="5">
        <v>44939</v>
      </c>
      <c r="C66" t="s">
        <v>121</v>
      </c>
      <c r="D66" t="s">
        <v>0</v>
      </c>
      <c r="E66" t="s">
        <v>66</v>
      </c>
      <c r="F66" s="4" t="s">
        <v>86</v>
      </c>
      <c r="G66" t="s">
        <v>87</v>
      </c>
      <c r="H66" s="4" t="s">
        <v>50</v>
      </c>
      <c r="I66" s="4" t="s">
        <v>123</v>
      </c>
      <c r="J66" s="8">
        <v>2</v>
      </c>
      <c r="K66" s="48">
        <v>61600</v>
      </c>
      <c r="L66" s="17">
        <f t="shared" si="7"/>
        <v>123200</v>
      </c>
      <c r="O66"/>
      <c r="Q66" t="s">
        <v>124</v>
      </c>
      <c r="U66" s="162" t="s">
        <v>672</v>
      </c>
      <c r="V66" s="173">
        <v>1138500</v>
      </c>
      <c r="W66" s="163">
        <v>22</v>
      </c>
    </row>
    <row r="67" spans="2:23" hidden="1" x14ac:dyDescent="0.25">
      <c r="B67" s="5">
        <v>44943</v>
      </c>
      <c r="C67" t="s">
        <v>120</v>
      </c>
      <c r="D67" t="s">
        <v>4</v>
      </c>
      <c r="E67" t="s">
        <v>14</v>
      </c>
      <c r="F67" s="4">
        <v>3318225</v>
      </c>
      <c r="G67" t="s">
        <v>148</v>
      </c>
      <c r="H67" s="4" t="s">
        <v>148</v>
      </c>
      <c r="I67" s="4" t="s">
        <v>138</v>
      </c>
      <c r="J67" s="8">
        <v>-4</v>
      </c>
      <c r="K67" s="29">
        <v>153420.53519000002</v>
      </c>
      <c r="L67" s="35">
        <f t="shared" si="7"/>
        <v>-613682.1407600001</v>
      </c>
      <c r="M67" s="104" t="s">
        <v>529</v>
      </c>
      <c r="O67"/>
      <c r="P67" t="s">
        <v>272</v>
      </c>
      <c r="U67" s="39" t="s">
        <v>284</v>
      </c>
      <c r="V67" s="173">
        <v>0</v>
      </c>
      <c r="W67" s="163">
        <v>0</v>
      </c>
    </row>
    <row r="68" spans="2:23" hidden="1" x14ac:dyDescent="0.25">
      <c r="B68" s="5">
        <v>44952</v>
      </c>
      <c r="C68" t="s">
        <v>121</v>
      </c>
      <c r="D68" t="s">
        <v>0</v>
      </c>
      <c r="E68" t="s">
        <v>66</v>
      </c>
      <c r="F68" s="4" t="s">
        <v>78</v>
      </c>
      <c r="G68" t="s">
        <v>79</v>
      </c>
      <c r="H68" s="4" t="s">
        <v>80</v>
      </c>
      <c r="I68" s="4" t="s">
        <v>143</v>
      </c>
      <c r="J68" s="8">
        <v>2</v>
      </c>
      <c r="K68" s="48">
        <v>51750</v>
      </c>
      <c r="L68" s="17">
        <f t="shared" ref="L68:L73" si="8">+K68*J68</f>
        <v>103500</v>
      </c>
      <c r="O68"/>
      <c r="Q68" t="s">
        <v>132</v>
      </c>
      <c r="U68" s="53" t="s">
        <v>84</v>
      </c>
      <c r="V68" s="173">
        <v>0</v>
      </c>
      <c r="W68" s="163">
        <v>0</v>
      </c>
    </row>
    <row r="69" spans="2:23" hidden="1" x14ac:dyDescent="0.25">
      <c r="B69" s="5">
        <v>44952</v>
      </c>
      <c r="C69" t="s">
        <v>121</v>
      </c>
      <c r="D69" t="s">
        <v>0</v>
      </c>
      <c r="E69" t="s">
        <v>66</v>
      </c>
      <c r="F69" s="4" t="s">
        <v>78</v>
      </c>
      <c r="G69" t="s">
        <v>79</v>
      </c>
      <c r="H69" s="4" t="s">
        <v>80</v>
      </c>
      <c r="I69" s="4" t="s">
        <v>144</v>
      </c>
      <c r="J69" s="8">
        <v>2</v>
      </c>
      <c r="K69" s="48">
        <v>51750</v>
      </c>
      <c r="L69" s="17">
        <f t="shared" si="8"/>
        <v>103500</v>
      </c>
      <c r="O69"/>
      <c r="Q69" t="s">
        <v>132</v>
      </c>
      <c r="U69" s="162" t="s">
        <v>672</v>
      </c>
      <c r="V69" s="173">
        <v>0</v>
      </c>
      <c r="W69" s="163">
        <v>0</v>
      </c>
    </row>
    <row r="70" spans="2:23" hidden="1" x14ac:dyDescent="0.25">
      <c r="B70" s="5">
        <v>44952</v>
      </c>
      <c r="C70" t="s">
        <v>121</v>
      </c>
      <c r="D70" t="s">
        <v>0</v>
      </c>
      <c r="E70" t="s">
        <v>66</v>
      </c>
      <c r="F70" s="4" t="s">
        <v>78</v>
      </c>
      <c r="G70" t="s">
        <v>79</v>
      </c>
      <c r="H70" s="4" t="s">
        <v>80</v>
      </c>
      <c r="I70" s="4" t="s">
        <v>145</v>
      </c>
      <c r="J70" s="8">
        <v>1</v>
      </c>
      <c r="K70" s="48">
        <v>51750</v>
      </c>
      <c r="L70" s="17">
        <f t="shared" si="8"/>
        <v>51750</v>
      </c>
      <c r="O70"/>
      <c r="Q70" t="s">
        <v>132</v>
      </c>
      <c r="U70" s="39" t="s">
        <v>83</v>
      </c>
      <c r="V70" s="173">
        <v>37685500</v>
      </c>
      <c r="W70" s="163">
        <v>173</v>
      </c>
    </row>
    <row r="71" spans="2:23" hidden="1" x14ac:dyDescent="0.25">
      <c r="B71" s="5">
        <v>44952</v>
      </c>
      <c r="C71" t="s">
        <v>169</v>
      </c>
      <c r="D71" t="s">
        <v>0</v>
      </c>
      <c r="E71" t="s">
        <v>66</v>
      </c>
      <c r="F71" s="4" t="s">
        <v>78</v>
      </c>
      <c r="G71" t="s">
        <v>79</v>
      </c>
      <c r="H71" s="4" t="s">
        <v>80</v>
      </c>
      <c r="I71" s="4" t="s">
        <v>143</v>
      </c>
      <c r="J71" s="8">
        <v>-2</v>
      </c>
      <c r="K71" s="48">
        <v>51750</v>
      </c>
      <c r="L71" s="17">
        <f t="shared" si="8"/>
        <v>-103500</v>
      </c>
      <c r="O71"/>
      <c r="P71" t="s">
        <v>213</v>
      </c>
      <c r="U71" s="53" t="s">
        <v>84</v>
      </c>
      <c r="V71" s="173">
        <v>37685500</v>
      </c>
      <c r="W71" s="163">
        <v>173</v>
      </c>
    </row>
    <row r="72" spans="2:23" hidden="1" x14ac:dyDescent="0.25">
      <c r="B72" s="5">
        <v>44952</v>
      </c>
      <c r="C72" t="s">
        <v>169</v>
      </c>
      <c r="D72" t="s">
        <v>0</v>
      </c>
      <c r="E72" t="s">
        <v>66</v>
      </c>
      <c r="F72" s="4" t="s">
        <v>78</v>
      </c>
      <c r="G72" t="s">
        <v>79</v>
      </c>
      <c r="H72" s="4" t="s">
        <v>80</v>
      </c>
      <c r="I72" s="4" t="s">
        <v>144</v>
      </c>
      <c r="J72" s="8">
        <v>-2</v>
      </c>
      <c r="K72" s="48">
        <v>51750</v>
      </c>
      <c r="L72" s="17">
        <f t="shared" si="8"/>
        <v>-103500</v>
      </c>
      <c r="O72"/>
      <c r="P72" t="s">
        <v>213</v>
      </c>
      <c r="U72" s="162" t="s">
        <v>529</v>
      </c>
      <c r="V72" s="173">
        <v>24955000</v>
      </c>
      <c r="W72" s="163">
        <v>-18</v>
      </c>
    </row>
    <row r="73" spans="2:23" hidden="1" x14ac:dyDescent="0.25">
      <c r="B73" s="5">
        <v>44952</v>
      </c>
      <c r="C73" t="s">
        <v>169</v>
      </c>
      <c r="D73" t="s">
        <v>0</v>
      </c>
      <c r="E73" t="s">
        <v>66</v>
      </c>
      <c r="F73" s="4" t="s">
        <v>78</v>
      </c>
      <c r="G73" t="s">
        <v>79</v>
      </c>
      <c r="H73" s="4" t="s">
        <v>80</v>
      </c>
      <c r="I73" s="4" t="s">
        <v>145</v>
      </c>
      <c r="J73" s="8">
        <v>-1</v>
      </c>
      <c r="K73" s="48">
        <v>51750</v>
      </c>
      <c r="L73" s="17">
        <f t="shared" si="8"/>
        <v>-51750</v>
      </c>
      <c r="O73"/>
      <c r="P73" t="s">
        <v>213</v>
      </c>
      <c r="U73" s="162" t="s">
        <v>672</v>
      </c>
      <c r="V73" s="173">
        <v>12730500</v>
      </c>
      <c r="W73" s="163">
        <v>191</v>
      </c>
    </row>
    <row r="74" spans="2:23" hidden="1" x14ac:dyDescent="0.25">
      <c r="B74" s="5">
        <v>44960</v>
      </c>
      <c r="C74" t="s">
        <v>63</v>
      </c>
      <c r="D74" t="s">
        <v>4</v>
      </c>
      <c r="E74" t="s">
        <v>14</v>
      </c>
      <c r="F74" s="4">
        <v>3308050</v>
      </c>
      <c r="G74" t="s">
        <v>137</v>
      </c>
      <c r="H74" s="4" t="s">
        <v>137</v>
      </c>
      <c r="I74" s="4" t="s">
        <v>138</v>
      </c>
      <c r="J74" s="8">
        <v>48</v>
      </c>
      <c r="K74" s="50">
        <v>505243.49166666658</v>
      </c>
      <c r="L74" s="35">
        <f t="shared" ref="L74:L137" si="9">+J74*K74</f>
        <v>24251687.599999994</v>
      </c>
      <c r="M74" s="104" t="s">
        <v>529</v>
      </c>
      <c r="N74" t="s">
        <v>224</v>
      </c>
      <c r="O74"/>
      <c r="U74" s="39" t="s">
        <v>199</v>
      </c>
      <c r="V74" s="173">
        <v>1505062.7613636367</v>
      </c>
      <c r="W74" s="163">
        <v>19</v>
      </c>
    </row>
    <row r="75" spans="2:23" hidden="1" x14ac:dyDescent="0.25">
      <c r="B75" s="5">
        <v>44960</v>
      </c>
      <c r="C75" t="s">
        <v>63</v>
      </c>
      <c r="D75" t="s">
        <v>0</v>
      </c>
      <c r="E75" t="s">
        <v>14</v>
      </c>
      <c r="F75" s="3" t="s">
        <v>54</v>
      </c>
      <c r="G75" t="s">
        <v>55</v>
      </c>
      <c r="H75" s="4" t="s">
        <v>56</v>
      </c>
      <c r="I75" s="4" t="s">
        <v>134</v>
      </c>
      <c r="J75" s="8">
        <f>21+50+13+16</f>
        <v>100</v>
      </c>
      <c r="K75" s="50">
        <v>84287.164444444439</v>
      </c>
      <c r="L75" s="35">
        <f t="shared" si="9"/>
        <v>8428716.444444444</v>
      </c>
      <c r="M75" s="104" t="s">
        <v>529</v>
      </c>
      <c r="N75" t="s">
        <v>224</v>
      </c>
      <c r="O75"/>
      <c r="U75" s="53" t="s">
        <v>191</v>
      </c>
      <c r="V75" s="173">
        <v>1505062.7613636367</v>
      </c>
      <c r="W75" s="163">
        <v>19</v>
      </c>
    </row>
    <row r="76" spans="2:23" hidden="1" x14ac:dyDescent="0.25">
      <c r="B76" s="5">
        <v>44960</v>
      </c>
      <c r="C76" t="s">
        <v>63</v>
      </c>
      <c r="D76" t="s">
        <v>0</v>
      </c>
      <c r="E76" t="s">
        <v>14</v>
      </c>
      <c r="F76" s="3" t="s">
        <v>58</v>
      </c>
      <c r="G76" t="s">
        <v>59</v>
      </c>
      <c r="H76" s="4" t="s">
        <v>60</v>
      </c>
      <c r="I76" s="4" t="s">
        <v>135</v>
      </c>
      <c r="J76" s="8">
        <v>50</v>
      </c>
      <c r="K76" s="50">
        <v>84287.164444444439</v>
      </c>
      <c r="L76" s="35">
        <f t="shared" si="9"/>
        <v>4214358.222222222</v>
      </c>
      <c r="M76" s="104" t="s">
        <v>529</v>
      </c>
      <c r="N76" t="s">
        <v>224</v>
      </c>
      <c r="O76"/>
      <c r="U76" s="162" t="s">
        <v>672</v>
      </c>
      <c r="V76" s="173">
        <v>1505062.7613636367</v>
      </c>
      <c r="W76" s="163">
        <v>19</v>
      </c>
    </row>
    <row r="77" spans="2:23" hidden="1" x14ac:dyDescent="0.25">
      <c r="B77" s="5">
        <v>44960</v>
      </c>
      <c r="C77" t="s">
        <v>63</v>
      </c>
      <c r="D77" t="s">
        <v>0</v>
      </c>
      <c r="E77" t="s">
        <v>14</v>
      </c>
      <c r="F77" s="3" t="s">
        <v>25</v>
      </c>
      <c r="G77" t="s">
        <v>26</v>
      </c>
      <c r="H77" s="4" t="s">
        <v>27</v>
      </c>
      <c r="I77" s="4" t="s">
        <v>127</v>
      </c>
      <c r="J77" s="8">
        <v>1</v>
      </c>
      <c r="K77" s="50">
        <v>65949.40444444443</v>
      </c>
      <c r="L77" s="35">
        <f t="shared" si="9"/>
        <v>65949.40444444443</v>
      </c>
      <c r="M77" s="104"/>
      <c r="N77" t="s">
        <v>224</v>
      </c>
      <c r="O77"/>
      <c r="U77" s="38" t="s">
        <v>4</v>
      </c>
      <c r="V77" s="173">
        <v>101410677.46948865</v>
      </c>
      <c r="W77" s="163">
        <v>211</v>
      </c>
    </row>
    <row r="78" spans="2:23" hidden="1" x14ac:dyDescent="0.25">
      <c r="B78" s="5">
        <v>44960</v>
      </c>
      <c r="C78" t="s">
        <v>63</v>
      </c>
      <c r="D78" t="s">
        <v>0</v>
      </c>
      <c r="E78" t="s">
        <v>14</v>
      </c>
      <c r="F78" s="3" t="s">
        <v>25</v>
      </c>
      <c r="G78" t="s">
        <v>26</v>
      </c>
      <c r="H78" s="4" t="s">
        <v>27</v>
      </c>
      <c r="I78" s="4" t="s">
        <v>127</v>
      </c>
      <c r="J78" s="8">
        <v>34</v>
      </c>
      <c r="K78" s="50">
        <v>65949.40444444443</v>
      </c>
      <c r="L78" s="35">
        <f t="shared" si="9"/>
        <v>2242279.7511111107</v>
      </c>
      <c r="M78" s="104"/>
      <c r="N78" t="s">
        <v>224</v>
      </c>
      <c r="O78"/>
      <c r="U78" s="39" t="s">
        <v>292</v>
      </c>
      <c r="V78" s="173">
        <v>994750.0970013825</v>
      </c>
      <c r="W78" s="163">
        <v>13</v>
      </c>
    </row>
    <row r="79" spans="2:23" s="69" customFormat="1" hidden="1" x14ac:dyDescent="0.25">
      <c r="B79" s="68">
        <v>44960</v>
      </c>
      <c r="C79" s="69" t="s">
        <v>63</v>
      </c>
      <c r="D79" s="69" t="s">
        <v>0</v>
      </c>
      <c r="E79" s="69" t="s">
        <v>14</v>
      </c>
      <c r="F79" s="120" t="s">
        <v>25</v>
      </c>
      <c r="G79" s="69" t="s">
        <v>26</v>
      </c>
      <c r="H79" s="70" t="s">
        <v>27</v>
      </c>
      <c r="I79" s="144" t="s">
        <v>29</v>
      </c>
      <c r="J79" s="71">
        <v>35</v>
      </c>
      <c r="K79" s="143">
        <v>65949.40444444443</v>
      </c>
      <c r="L79" s="73">
        <f t="shared" si="9"/>
        <v>2308229.1555555551</v>
      </c>
      <c r="M79" s="107"/>
      <c r="N79" s="69" t="s">
        <v>224</v>
      </c>
      <c r="U79" s="53" t="s">
        <v>316</v>
      </c>
      <c r="V79" s="173">
        <v>994750.0970013825</v>
      </c>
      <c r="W79" s="163">
        <v>13</v>
      </c>
    </row>
    <row r="80" spans="2:23" hidden="1" x14ac:dyDescent="0.25">
      <c r="B80" s="5">
        <v>44960</v>
      </c>
      <c r="C80" t="s">
        <v>63</v>
      </c>
      <c r="D80" t="s">
        <v>0</v>
      </c>
      <c r="E80" t="s">
        <v>14</v>
      </c>
      <c r="F80" s="3" t="s">
        <v>35</v>
      </c>
      <c r="G80" t="s">
        <v>36</v>
      </c>
      <c r="H80" s="4" t="s">
        <v>37</v>
      </c>
      <c r="I80" s="4" t="s">
        <v>131</v>
      </c>
      <c r="J80" s="8">
        <v>60</v>
      </c>
      <c r="K80" s="50">
        <v>65949.40444444443</v>
      </c>
      <c r="L80" s="35">
        <f t="shared" si="9"/>
        <v>3956964.2666666657</v>
      </c>
      <c r="M80" s="104"/>
      <c r="N80" t="s">
        <v>224</v>
      </c>
      <c r="O80"/>
      <c r="U80" s="162" t="s">
        <v>529</v>
      </c>
      <c r="V80" s="173">
        <v>994019.48863636353</v>
      </c>
      <c r="W80" s="163">
        <v>3</v>
      </c>
    </row>
    <row r="81" spans="2:23" hidden="1" x14ac:dyDescent="0.25">
      <c r="B81" s="5">
        <v>44903</v>
      </c>
      <c r="C81" t="s">
        <v>20</v>
      </c>
      <c r="D81" t="s">
        <v>0</v>
      </c>
      <c r="E81" t="s">
        <v>14</v>
      </c>
      <c r="F81" s="3" t="s">
        <v>39</v>
      </c>
      <c r="G81" t="s">
        <v>40</v>
      </c>
      <c r="H81" s="4" t="s">
        <v>41</v>
      </c>
      <c r="I81" s="4" t="s">
        <v>30</v>
      </c>
      <c r="J81" s="8">
        <v>3</v>
      </c>
      <c r="K81" s="48">
        <v>73331</v>
      </c>
      <c r="L81" s="17">
        <f t="shared" si="9"/>
        <v>219993</v>
      </c>
      <c r="M81" s="102" t="s">
        <v>529</v>
      </c>
      <c r="O81"/>
      <c r="U81" s="162" t="s">
        <v>527</v>
      </c>
      <c r="V81" s="173">
        <v>730.60836501901144</v>
      </c>
      <c r="W81" s="163">
        <v>10</v>
      </c>
    </row>
    <row r="82" spans="2:23" hidden="1" x14ac:dyDescent="0.25">
      <c r="B82" s="5">
        <v>44909</v>
      </c>
      <c r="C82" t="s">
        <v>121</v>
      </c>
      <c r="D82" t="s">
        <v>0</v>
      </c>
      <c r="E82" t="s">
        <v>14</v>
      </c>
      <c r="F82" s="3" t="s">
        <v>39</v>
      </c>
      <c r="G82" t="s">
        <v>40</v>
      </c>
      <c r="H82" s="4" t="s">
        <v>41</v>
      </c>
      <c r="I82" s="4" t="s">
        <v>64</v>
      </c>
      <c r="J82" s="8">
        <v>12</v>
      </c>
      <c r="K82" s="48">
        <v>73331</v>
      </c>
      <c r="L82" s="17">
        <f t="shared" si="9"/>
        <v>879972</v>
      </c>
      <c r="O82"/>
      <c r="Q82" t="s">
        <v>132</v>
      </c>
      <c r="U82" s="39" t="s">
        <v>148</v>
      </c>
      <c r="V82" s="173">
        <v>-4736070.4113684958</v>
      </c>
      <c r="W82" s="163">
        <v>22</v>
      </c>
    </row>
    <row r="83" spans="2:23" hidden="1" x14ac:dyDescent="0.25">
      <c r="B83" s="5">
        <v>44960</v>
      </c>
      <c r="C83" t="s">
        <v>103</v>
      </c>
      <c r="D83" t="s">
        <v>0</v>
      </c>
      <c r="E83" t="s">
        <v>14</v>
      </c>
      <c r="F83" s="3" t="s">
        <v>54</v>
      </c>
      <c r="G83" t="s">
        <v>55</v>
      </c>
      <c r="H83" s="4" t="s">
        <v>56</v>
      </c>
      <c r="I83" s="4" t="s">
        <v>57</v>
      </c>
      <c r="J83" s="8">
        <v>-10</v>
      </c>
      <c r="K83" s="48">
        <v>73331</v>
      </c>
      <c r="L83" s="17">
        <f t="shared" si="9"/>
        <v>-733310</v>
      </c>
      <c r="M83" s="102" t="s">
        <v>529</v>
      </c>
      <c r="O83">
        <v>20230026</v>
      </c>
      <c r="P83" t="s">
        <v>136</v>
      </c>
      <c r="R83" t="s">
        <v>279</v>
      </c>
      <c r="U83" s="53" t="s">
        <v>148</v>
      </c>
      <c r="V83" s="173">
        <v>-4736070.4113684958</v>
      </c>
      <c r="W83" s="163">
        <v>22</v>
      </c>
    </row>
    <row r="84" spans="2:23" hidden="1" x14ac:dyDescent="0.25">
      <c r="B84" s="5">
        <v>44960</v>
      </c>
      <c r="C84" t="s">
        <v>103</v>
      </c>
      <c r="D84" t="s">
        <v>0</v>
      </c>
      <c r="E84" t="s">
        <v>14</v>
      </c>
      <c r="F84" s="3" t="s">
        <v>58</v>
      </c>
      <c r="G84" t="s">
        <v>59</v>
      </c>
      <c r="H84" s="4" t="s">
        <v>60</v>
      </c>
      <c r="I84" s="4" t="s">
        <v>61</v>
      </c>
      <c r="J84" s="8">
        <v>-10</v>
      </c>
      <c r="K84" s="48">
        <v>73331</v>
      </c>
      <c r="L84" s="17">
        <f t="shared" si="9"/>
        <v>-733310</v>
      </c>
      <c r="M84" s="102" t="s">
        <v>529</v>
      </c>
      <c r="O84">
        <v>20230026</v>
      </c>
      <c r="P84" t="s">
        <v>136</v>
      </c>
      <c r="R84" t="s">
        <v>279</v>
      </c>
      <c r="U84" s="162" t="s">
        <v>529</v>
      </c>
      <c r="V84" s="173">
        <v>-4737634.7135200007</v>
      </c>
      <c r="W84" s="163">
        <v>-8</v>
      </c>
    </row>
    <row r="85" spans="2:23" hidden="1" x14ac:dyDescent="0.25">
      <c r="B85" s="5">
        <v>44960</v>
      </c>
      <c r="C85" t="s">
        <v>103</v>
      </c>
      <c r="D85" t="s">
        <v>0</v>
      </c>
      <c r="E85" t="s">
        <v>14</v>
      </c>
      <c r="F85" s="3" t="s">
        <v>25</v>
      </c>
      <c r="G85" t="s">
        <v>26</v>
      </c>
      <c r="H85" s="4" t="s">
        <v>27</v>
      </c>
      <c r="I85" s="4" t="s">
        <v>127</v>
      </c>
      <c r="J85" s="8">
        <v>-1</v>
      </c>
      <c r="K85" s="50">
        <v>65949.40444444443</v>
      </c>
      <c r="L85" s="35">
        <f t="shared" si="9"/>
        <v>-65949.40444444443</v>
      </c>
      <c r="M85" s="104"/>
      <c r="O85">
        <v>20230026</v>
      </c>
      <c r="P85" t="s">
        <v>136</v>
      </c>
      <c r="R85" t="s">
        <v>279</v>
      </c>
      <c r="U85" s="162" t="s">
        <v>527</v>
      </c>
      <c r="V85" s="173">
        <v>1564.3021515052144</v>
      </c>
      <c r="W85" s="163">
        <v>30</v>
      </c>
    </row>
    <row r="86" spans="2:23" hidden="1" x14ac:dyDescent="0.25">
      <c r="B86" s="5">
        <v>44960</v>
      </c>
      <c r="C86" t="s">
        <v>103</v>
      </c>
      <c r="D86" t="s">
        <v>0</v>
      </c>
      <c r="E86" t="s">
        <v>14</v>
      </c>
      <c r="F86" s="3" t="s">
        <v>25</v>
      </c>
      <c r="G86" t="s">
        <v>26</v>
      </c>
      <c r="H86" s="4" t="s">
        <v>27</v>
      </c>
      <c r="I86" s="4" t="s">
        <v>28</v>
      </c>
      <c r="J86" s="8">
        <v>-3</v>
      </c>
      <c r="K86" s="48">
        <v>73331</v>
      </c>
      <c r="L86" s="17">
        <f t="shared" si="9"/>
        <v>-219993</v>
      </c>
      <c r="O86">
        <v>20230026</v>
      </c>
      <c r="P86" t="s">
        <v>136</v>
      </c>
      <c r="R86" t="s">
        <v>279</v>
      </c>
      <c r="U86" s="39" t="s">
        <v>648</v>
      </c>
      <c r="V86" s="173">
        <v>359.00514579759863</v>
      </c>
      <c r="W86" s="163">
        <v>7</v>
      </c>
    </row>
    <row r="87" spans="2:23" hidden="1" x14ac:dyDescent="0.25">
      <c r="B87" s="5">
        <v>44960</v>
      </c>
      <c r="C87" t="s">
        <v>103</v>
      </c>
      <c r="D87" t="s">
        <v>0</v>
      </c>
      <c r="E87" t="s">
        <v>14</v>
      </c>
      <c r="F87" s="3" t="s">
        <v>25</v>
      </c>
      <c r="G87" t="s">
        <v>26</v>
      </c>
      <c r="H87" s="4" t="s">
        <v>27</v>
      </c>
      <c r="I87" s="4" t="s">
        <v>29</v>
      </c>
      <c r="J87" s="8">
        <v>-16</v>
      </c>
      <c r="K87" s="48">
        <v>73331</v>
      </c>
      <c r="L87" s="17">
        <f t="shared" si="9"/>
        <v>-1173296</v>
      </c>
      <c r="O87">
        <v>20230026</v>
      </c>
      <c r="P87" t="s">
        <v>136</v>
      </c>
      <c r="R87" t="s">
        <v>279</v>
      </c>
      <c r="U87" s="53" t="s">
        <v>655</v>
      </c>
      <c r="V87" s="173">
        <v>359.00514579759863</v>
      </c>
      <c r="W87" s="163">
        <v>7</v>
      </c>
    </row>
    <row r="88" spans="2:23" hidden="1" x14ac:dyDescent="0.25">
      <c r="B88" s="5">
        <v>44923</v>
      </c>
      <c r="C88" t="s">
        <v>103</v>
      </c>
      <c r="D88" t="s">
        <v>0</v>
      </c>
      <c r="E88" t="s">
        <v>14</v>
      </c>
      <c r="F88" s="3" t="s">
        <v>39</v>
      </c>
      <c r="G88" t="s">
        <v>40</v>
      </c>
      <c r="H88" s="4" t="s">
        <v>41</v>
      </c>
      <c r="I88" s="4" t="s">
        <v>30</v>
      </c>
      <c r="J88" s="8">
        <v>-3</v>
      </c>
      <c r="K88" s="48">
        <v>73331</v>
      </c>
      <c r="L88" s="17">
        <f t="shared" si="9"/>
        <v>-219993</v>
      </c>
      <c r="M88" s="102" t="s">
        <v>529</v>
      </c>
      <c r="O88">
        <v>20220040</v>
      </c>
      <c r="P88" t="s">
        <v>282</v>
      </c>
      <c r="R88" t="s">
        <v>280</v>
      </c>
      <c r="U88" s="162" t="s">
        <v>527</v>
      </c>
      <c r="V88" s="173">
        <v>359.00514579759863</v>
      </c>
      <c r="W88" s="163">
        <v>7</v>
      </c>
    </row>
    <row r="89" spans="2:23" hidden="1" x14ac:dyDescent="0.25">
      <c r="B89" s="5">
        <v>44923</v>
      </c>
      <c r="C89" t="s">
        <v>103</v>
      </c>
      <c r="D89" t="s">
        <v>0</v>
      </c>
      <c r="E89" t="s">
        <v>14</v>
      </c>
      <c r="F89" s="3" t="s">
        <v>39</v>
      </c>
      <c r="G89" t="s">
        <v>40</v>
      </c>
      <c r="H89" s="4" t="s">
        <v>41</v>
      </c>
      <c r="I89" s="4" t="s">
        <v>64</v>
      </c>
      <c r="J89" s="8">
        <v>-12</v>
      </c>
      <c r="K89" s="48">
        <v>73331</v>
      </c>
      <c r="L89" s="17">
        <f t="shared" si="9"/>
        <v>-879972</v>
      </c>
      <c r="O89">
        <v>20220040</v>
      </c>
      <c r="P89" t="s">
        <v>282</v>
      </c>
      <c r="R89" t="s">
        <v>280</v>
      </c>
      <c r="U89" s="39" t="s">
        <v>656</v>
      </c>
      <c r="V89" s="173">
        <v>51.286449399656945</v>
      </c>
      <c r="W89" s="163">
        <v>1</v>
      </c>
    </row>
    <row r="90" spans="2:23" hidden="1" x14ac:dyDescent="0.25">
      <c r="B90" s="5">
        <v>44960</v>
      </c>
      <c r="C90" t="s">
        <v>63</v>
      </c>
      <c r="D90" t="s">
        <v>0</v>
      </c>
      <c r="E90" t="s">
        <v>14</v>
      </c>
      <c r="F90" s="3" t="s">
        <v>39</v>
      </c>
      <c r="G90" t="s">
        <v>40</v>
      </c>
      <c r="H90" s="4" t="s">
        <v>41</v>
      </c>
      <c r="I90" s="4" t="s">
        <v>128</v>
      </c>
      <c r="J90" s="8">
        <v>50</v>
      </c>
      <c r="K90" s="50">
        <v>65949.40444444443</v>
      </c>
      <c r="L90" s="35">
        <f t="shared" si="9"/>
        <v>3297470.2222222215</v>
      </c>
      <c r="M90" s="104"/>
      <c r="N90" t="s">
        <v>224</v>
      </c>
      <c r="O90"/>
      <c r="U90" s="53" t="s">
        <v>657</v>
      </c>
      <c r="V90" s="173">
        <v>51.286449399656945</v>
      </c>
      <c r="W90" s="163">
        <v>1</v>
      </c>
    </row>
    <row r="91" spans="2:23" hidden="1" x14ac:dyDescent="0.25">
      <c r="B91" s="5">
        <v>44960</v>
      </c>
      <c r="C91" t="s">
        <v>103</v>
      </c>
      <c r="D91" t="s">
        <v>0</v>
      </c>
      <c r="E91" t="s">
        <v>66</v>
      </c>
      <c r="F91" s="4" t="s">
        <v>71</v>
      </c>
      <c r="G91" t="s">
        <v>72</v>
      </c>
      <c r="H91" s="4" t="s">
        <v>27</v>
      </c>
      <c r="I91" s="4" t="s">
        <v>73</v>
      </c>
      <c r="J91" s="8">
        <v>-24</v>
      </c>
      <c r="K91" s="48">
        <v>61600</v>
      </c>
      <c r="L91" s="17">
        <f t="shared" si="9"/>
        <v>-1478400</v>
      </c>
      <c r="O91">
        <v>20230027</v>
      </c>
      <c r="P91" t="s">
        <v>126</v>
      </c>
      <c r="R91" t="s">
        <v>279</v>
      </c>
      <c r="U91" s="162" t="s">
        <v>527</v>
      </c>
      <c r="V91" s="173">
        <v>51.286449399656945</v>
      </c>
      <c r="W91" s="163">
        <v>1</v>
      </c>
    </row>
    <row r="92" spans="2:23" hidden="1" x14ac:dyDescent="0.25">
      <c r="B92" s="5">
        <v>44960</v>
      </c>
      <c r="C92" t="s">
        <v>103</v>
      </c>
      <c r="D92" t="s">
        <v>0</v>
      </c>
      <c r="E92" t="s">
        <v>66</v>
      </c>
      <c r="F92" s="4" t="s">
        <v>71</v>
      </c>
      <c r="G92" t="s">
        <v>72</v>
      </c>
      <c r="H92" s="4" t="s">
        <v>27</v>
      </c>
      <c r="I92" s="4" t="s">
        <v>74</v>
      </c>
      <c r="J92" s="8">
        <v>-4</v>
      </c>
      <c r="K92" s="48">
        <v>61600</v>
      </c>
      <c r="L92" s="17">
        <f t="shared" si="9"/>
        <v>-246400</v>
      </c>
      <c r="O92">
        <v>20230027</v>
      </c>
      <c r="P92" t="s">
        <v>126</v>
      </c>
      <c r="R92" t="s">
        <v>279</v>
      </c>
      <c r="U92" s="39" t="s">
        <v>318</v>
      </c>
      <c r="V92" s="173">
        <v>2535170.5939393947</v>
      </c>
      <c r="W92" s="163">
        <v>2</v>
      </c>
    </row>
    <row r="93" spans="2:23" hidden="1" x14ac:dyDescent="0.25">
      <c r="B93" s="5">
        <v>44960</v>
      </c>
      <c r="C93" t="s">
        <v>103</v>
      </c>
      <c r="D93" t="s">
        <v>0</v>
      </c>
      <c r="E93" t="s">
        <v>66</v>
      </c>
      <c r="F93" s="4" t="s">
        <v>75</v>
      </c>
      <c r="G93" t="s">
        <v>76</v>
      </c>
      <c r="H93" s="4" t="s">
        <v>37</v>
      </c>
      <c r="I93" s="4" t="s">
        <v>77</v>
      </c>
      <c r="J93" s="8">
        <v>-1</v>
      </c>
      <c r="K93" s="48">
        <v>61600</v>
      </c>
      <c r="L93" s="17">
        <f t="shared" si="9"/>
        <v>-61600</v>
      </c>
      <c r="O93">
        <v>20230027</v>
      </c>
      <c r="P93" t="s">
        <v>126</v>
      </c>
      <c r="R93" t="s">
        <v>279</v>
      </c>
      <c r="U93" s="53" t="s">
        <v>109</v>
      </c>
      <c r="V93" s="173">
        <v>2535170.5939393947</v>
      </c>
      <c r="W93" s="163">
        <v>2</v>
      </c>
    </row>
    <row r="94" spans="2:23" hidden="1" x14ac:dyDescent="0.25">
      <c r="B94" s="5">
        <v>44960</v>
      </c>
      <c r="C94" t="s">
        <v>103</v>
      </c>
      <c r="D94" t="s">
        <v>0</v>
      </c>
      <c r="E94" t="s">
        <v>66</v>
      </c>
      <c r="F94" s="4" t="s">
        <v>86</v>
      </c>
      <c r="G94" t="s">
        <v>87</v>
      </c>
      <c r="H94" s="4" t="s">
        <v>50</v>
      </c>
      <c r="I94" s="4" t="s">
        <v>123</v>
      </c>
      <c r="J94" s="8">
        <v>-2</v>
      </c>
      <c r="K94" s="48">
        <v>61600</v>
      </c>
      <c r="L94" s="17">
        <f t="shared" si="9"/>
        <v>-123200</v>
      </c>
      <c r="O94">
        <v>20230027</v>
      </c>
      <c r="P94" t="s">
        <v>126</v>
      </c>
      <c r="R94" t="s">
        <v>279</v>
      </c>
      <c r="U94" s="162" t="s">
        <v>527</v>
      </c>
      <c r="V94" s="173">
        <v>0</v>
      </c>
      <c r="W94" s="163">
        <v>0</v>
      </c>
    </row>
    <row r="95" spans="2:23" hidden="1" x14ac:dyDescent="0.25">
      <c r="B95" s="5">
        <v>44960</v>
      </c>
      <c r="C95" t="s">
        <v>103</v>
      </c>
      <c r="D95" t="s">
        <v>0</v>
      </c>
      <c r="E95" t="s">
        <v>66</v>
      </c>
      <c r="F95" s="4" t="s">
        <v>86</v>
      </c>
      <c r="G95" t="s">
        <v>87</v>
      </c>
      <c r="H95" s="4" t="s">
        <v>50</v>
      </c>
      <c r="I95" s="4" t="s">
        <v>88</v>
      </c>
      <c r="J95" s="8">
        <v>-8</v>
      </c>
      <c r="K95" s="48">
        <v>61600</v>
      </c>
      <c r="L95" s="17">
        <f t="shared" si="9"/>
        <v>-492800</v>
      </c>
      <c r="O95">
        <v>20230027</v>
      </c>
      <c r="P95" t="s">
        <v>126</v>
      </c>
      <c r="R95" t="s">
        <v>279</v>
      </c>
      <c r="U95" s="162" t="s">
        <v>672</v>
      </c>
      <c r="V95" s="173">
        <v>2535170.5939393947</v>
      </c>
      <c r="W95" s="163">
        <v>2</v>
      </c>
    </row>
    <row r="96" spans="2:23" hidden="1" x14ac:dyDescent="0.25">
      <c r="B96" s="5">
        <v>44960</v>
      </c>
      <c r="C96" t="s">
        <v>103</v>
      </c>
      <c r="D96" t="s">
        <v>0</v>
      </c>
      <c r="E96" t="s">
        <v>66</v>
      </c>
      <c r="F96" s="4" t="s">
        <v>67</v>
      </c>
      <c r="G96" t="s">
        <v>68</v>
      </c>
      <c r="H96" s="4" t="s">
        <v>69</v>
      </c>
      <c r="I96" s="4" t="s">
        <v>70</v>
      </c>
      <c r="J96" s="8">
        <v>-18</v>
      </c>
      <c r="K96" s="48">
        <v>61600</v>
      </c>
      <c r="L96" s="17">
        <f t="shared" si="9"/>
        <v>-1108800</v>
      </c>
      <c r="O96">
        <v>20230027</v>
      </c>
      <c r="P96" t="s">
        <v>126</v>
      </c>
      <c r="R96" t="s">
        <v>279</v>
      </c>
      <c r="U96" s="39" t="s">
        <v>100</v>
      </c>
      <c r="V96" s="173"/>
      <c r="W96" s="163">
        <v>0</v>
      </c>
    </row>
    <row r="97" spans="2:23" hidden="1" x14ac:dyDescent="0.25">
      <c r="B97" s="5">
        <v>44960</v>
      </c>
      <c r="C97" t="s">
        <v>103</v>
      </c>
      <c r="D97" t="s">
        <v>0</v>
      </c>
      <c r="E97" t="s">
        <v>66</v>
      </c>
      <c r="F97" s="4" t="s">
        <v>78</v>
      </c>
      <c r="G97" t="s">
        <v>79</v>
      </c>
      <c r="H97" s="4" t="s">
        <v>80</v>
      </c>
      <c r="I97" s="4" t="s">
        <v>81</v>
      </c>
      <c r="J97" s="8">
        <v>-1</v>
      </c>
      <c r="K97" s="48">
        <v>61600</v>
      </c>
      <c r="L97" s="17">
        <f t="shared" si="9"/>
        <v>-61600</v>
      </c>
      <c r="O97">
        <v>20230027</v>
      </c>
      <c r="P97" t="s">
        <v>126</v>
      </c>
      <c r="R97" t="s">
        <v>279</v>
      </c>
      <c r="U97" s="53" t="s">
        <v>111</v>
      </c>
      <c r="V97" s="173"/>
      <c r="W97" s="163">
        <v>0</v>
      </c>
    </row>
    <row r="98" spans="2:23" hidden="1" x14ac:dyDescent="0.25">
      <c r="B98" s="5">
        <v>44960</v>
      </c>
      <c r="C98" t="s">
        <v>103</v>
      </c>
      <c r="D98" t="s">
        <v>0</v>
      </c>
      <c r="E98" t="s">
        <v>66</v>
      </c>
      <c r="F98" s="4" t="s">
        <v>78</v>
      </c>
      <c r="G98" t="s">
        <v>79</v>
      </c>
      <c r="H98" s="4" t="s">
        <v>80</v>
      </c>
      <c r="I98" s="4" t="s">
        <v>89</v>
      </c>
      <c r="J98" s="8">
        <v>-2</v>
      </c>
      <c r="K98" s="48">
        <v>61600</v>
      </c>
      <c r="L98" s="17">
        <f t="shared" si="9"/>
        <v>-123200</v>
      </c>
      <c r="O98">
        <v>20230027</v>
      </c>
      <c r="P98" t="s">
        <v>126</v>
      </c>
      <c r="R98" t="s">
        <v>279</v>
      </c>
      <c r="U98" s="162" t="s">
        <v>672</v>
      </c>
      <c r="V98" s="173"/>
      <c r="W98" s="163">
        <v>0</v>
      </c>
    </row>
    <row r="99" spans="2:23" hidden="1" x14ac:dyDescent="0.25">
      <c r="B99" s="5">
        <v>44960</v>
      </c>
      <c r="C99" t="s">
        <v>63</v>
      </c>
      <c r="D99" t="s">
        <v>0</v>
      </c>
      <c r="E99" t="s">
        <v>14</v>
      </c>
      <c r="F99" s="3" t="s">
        <v>42</v>
      </c>
      <c r="G99" t="s">
        <v>43</v>
      </c>
      <c r="H99" s="4" t="s">
        <v>44</v>
      </c>
      <c r="I99" s="4" t="s">
        <v>130</v>
      </c>
      <c r="J99" s="8">
        <f>24</f>
        <v>24</v>
      </c>
      <c r="K99" s="50">
        <v>65949.40444444443</v>
      </c>
      <c r="L99" s="35">
        <f t="shared" si="9"/>
        <v>1582785.7066666663</v>
      </c>
      <c r="M99" s="104"/>
      <c r="N99" t="s">
        <v>224</v>
      </c>
      <c r="O99"/>
      <c r="U99" s="39" t="s">
        <v>98</v>
      </c>
      <c r="V99" s="173">
        <v>0</v>
      </c>
      <c r="W99" s="163">
        <v>0</v>
      </c>
    </row>
    <row r="100" spans="2:23" hidden="1" x14ac:dyDescent="0.25">
      <c r="B100" s="5">
        <v>44960</v>
      </c>
      <c r="C100" t="s">
        <v>63</v>
      </c>
      <c r="D100" t="s">
        <v>0</v>
      </c>
      <c r="E100" t="s">
        <v>14</v>
      </c>
      <c r="F100" s="3" t="s">
        <v>42</v>
      </c>
      <c r="G100" t="s">
        <v>43</v>
      </c>
      <c r="H100" s="4" t="s">
        <v>44</v>
      </c>
      <c r="I100" s="4" t="s">
        <v>130</v>
      </c>
      <c r="J100" s="8">
        <f>13+20+20+20+4</f>
        <v>77</v>
      </c>
      <c r="K100" s="50">
        <v>65949.40444444443</v>
      </c>
      <c r="L100" s="35">
        <f t="shared" si="9"/>
        <v>5078104.142222221</v>
      </c>
      <c r="M100" s="104"/>
      <c r="N100" t="s">
        <v>224</v>
      </c>
      <c r="O100"/>
      <c r="U100" s="53" t="s">
        <v>110</v>
      </c>
      <c r="V100" s="173">
        <v>0</v>
      </c>
      <c r="W100" s="163">
        <v>0</v>
      </c>
    </row>
    <row r="101" spans="2:23" hidden="1" x14ac:dyDescent="0.25">
      <c r="B101" s="5">
        <v>44960</v>
      </c>
      <c r="C101" t="s">
        <v>103</v>
      </c>
      <c r="D101" t="s">
        <v>0</v>
      </c>
      <c r="E101" t="s">
        <v>14</v>
      </c>
      <c r="F101" s="3" t="s">
        <v>42</v>
      </c>
      <c r="G101" t="s">
        <v>43</v>
      </c>
      <c r="H101" s="4" t="s">
        <v>44</v>
      </c>
      <c r="I101" s="4" t="s">
        <v>130</v>
      </c>
      <c r="J101" s="8">
        <v>-20</v>
      </c>
      <c r="K101" s="50">
        <v>65949.40444444443</v>
      </c>
      <c r="L101" s="35">
        <f t="shared" si="9"/>
        <v>-1318988.0888888887</v>
      </c>
      <c r="M101" s="104"/>
      <c r="O101">
        <v>20230026</v>
      </c>
      <c r="P101" t="s">
        <v>136</v>
      </c>
      <c r="R101" t="s">
        <v>279</v>
      </c>
      <c r="U101" s="162" t="s">
        <v>527</v>
      </c>
      <c r="V101" s="173">
        <v>0</v>
      </c>
      <c r="W101" s="163">
        <v>0</v>
      </c>
    </row>
    <row r="102" spans="2:23" hidden="1" x14ac:dyDescent="0.25">
      <c r="B102" s="5">
        <v>44963</v>
      </c>
      <c r="C102" t="s">
        <v>103</v>
      </c>
      <c r="D102" t="s">
        <v>0</v>
      </c>
      <c r="E102" t="s">
        <v>14</v>
      </c>
      <c r="F102" s="3" t="s">
        <v>54</v>
      </c>
      <c r="G102" t="s">
        <v>55</v>
      </c>
      <c r="H102" s="4" t="s">
        <v>56</v>
      </c>
      <c r="I102" s="4" t="s">
        <v>57</v>
      </c>
      <c r="J102" s="8">
        <v>-9</v>
      </c>
      <c r="K102" s="48">
        <v>73331</v>
      </c>
      <c r="L102" s="17">
        <f t="shared" si="9"/>
        <v>-659979</v>
      </c>
      <c r="M102" s="102" t="s">
        <v>529</v>
      </c>
      <c r="O102">
        <v>20230028</v>
      </c>
      <c r="P102" t="s">
        <v>147</v>
      </c>
      <c r="R102" t="s">
        <v>280</v>
      </c>
      <c r="U102" s="39" t="s">
        <v>295</v>
      </c>
      <c r="V102" s="173">
        <v>-1670679.6590909092</v>
      </c>
      <c r="W102" s="163">
        <v>0</v>
      </c>
    </row>
    <row r="103" spans="2:23" hidden="1" x14ac:dyDescent="0.25">
      <c r="B103" s="5">
        <v>44963</v>
      </c>
      <c r="C103" t="s">
        <v>103</v>
      </c>
      <c r="D103" t="s">
        <v>0</v>
      </c>
      <c r="E103" t="s">
        <v>14</v>
      </c>
      <c r="F103" s="3" t="s">
        <v>58</v>
      </c>
      <c r="G103" t="s">
        <v>59</v>
      </c>
      <c r="H103" s="4" t="s">
        <v>60</v>
      </c>
      <c r="I103" s="4" t="s">
        <v>135</v>
      </c>
      <c r="J103" s="8">
        <v>-2</v>
      </c>
      <c r="K103" s="50">
        <v>84287.164444444439</v>
      </c>
      <c r="L103" s="35">
        <f t="shared" si="9"/>
        <v>-168574.32888888888</v>
      </c>
      <c r="M103" s="104" t="s">
        <v>529</v>
      </c>
      <c r="O103">
        <v>20230028</v>
      </c>
      <c r="P103" t="s">
        <v>147</v>
      </c>
      <c r="R103" t="s">
        <v>280</v>
      </c>
      <c r="U103" s="53" t="s">
        <v>290</v>
      </c>
      <c r="V103" s="173">
        <v>-1670679.6590909092</v>
      </c>
      <c r="W103" s="163">
        <v>0</v>
      </c>
    </row>
    <row r="104" spans="2:23" hidden="1" x14ac:dyDescent="0.25">
      <c r="B104" s="5">
        <v>44960</v>
      </c>
      <c r="C104" t="s">
        <v>63</v>
      </c>
      <c r="D104" t="s">
        <v>0</v>
      </c>
      <c r="E104" t="s">
        <v>14</v>
      </c>
      <c r="F104" s="3" t="s">
        <v>39</v>
      </c>
      <c r="G104" t="s">
        <v>40</v>
      </c>
      <c r="H104" s="4" t="s">
        <v>41</v>
      </c>
      <c r="I104" s="4" t="s">
        <v>129</v>
      </c>
      <c r="J104" s="8">
        <v>10</v>
      </c>
      <c r="K104" s="50">
        <v>65949.40444444443</v>
      </c>
      <c r="L104" s="35">
        <f t="shared" si="9"/>
        <v>659494.04444444436</v>
      </c>
      <c r="M104" s="104"/>
      <c r="N104" t="s">
        <v>224</v>
      </c>
      <c r="O104"/>
      <c r="U104" s="162" t="s">
        <v>529</v>
      </c>
      <c r="V104" s="173">
        <v>-1670679.6590909092</v>
      </c>
      <c r="W104" s="163">
        <v>-5</v>
      </c>
    </row>
    <row r="105" spans="2:23" hidden="1" x14ac:dyDescent="0.25">
      <c r="B105" s="5">
        <v>44963</v>
      </c>
      <c r="C105" t="s">
        <v>103</v>
      </c>
      <c r="D105" t="s">
        <v>4</v>
      </c>
      <c r="E105" t="s">
        <v>14</v>
      </c>
      <c r="F105" s="4">
        <v>3308050</v>
      </c>
      <c r="G105" t="s">
        <v>137</v>
      </c>
      <c r="H105" s="4" t="s">
        <v>137</v>
      </c>
      <c r="I105" s="4" t="s">
        <v>138</v>
      </c>
      <c r="J105" s="8">
        <v>-2</v>
      </c>
      <c r="K105" s="48">
        <v>505243.49166666658</v>
      </c>
      <c r="L105" s="17">
        <f t="shared" si="9"/>
        <v>-1010486.9833333332</v>
      </c>
      <c r="M105" s="102" t="s">
        <v>529</v>
      </c>
      <c r="O105">
        <v>20230028</v>
      </c>
      <c r="P105" t="s">
        <v>147</v>
      </c>
      <c r="R105" t="s">
        <v>280</v>
      </c>
      <c r="U105" s="162" t="s">
        <v>672</v>
      </c>
      <c r="V105" s="173"/>
      <c r="W105" s="163">
        <v>5</v>
      </c>
    </row>
    <row r="106" spans="2:23" hidden="1" x14ac:dyDescent="0.25">
      <c r="B106" s="5">
        <v>44963</v>
      </c>
      <c r="C106" t="s">
        <v>103</v>
      </c>
      <c r="D106" t="s">
        <v>4</v>
      </c>
      <c r="E106" t="s">
        <v>14</v>
      </c>
      <c r="F106" s="4">
        <v>3318225</v>
      </c>
      <c r="G106" t="s">
        <v>148</v>
      </c>
      <c r="H106" s="4" t="s">
        <v>148</v>
      </c>
      <c r="I106" s="4" t="s">
        <v>138</v>
      </c>
      <c r="J106" s="8">
        <v>-2</v>
      </c>
      <c r="K106" s="29">
        <v>153420.53519000002</v>
      </c>
      <c r="L106" s="35">
        <f t="shared" si="9"/>
        <v>-306841.07038000005</v>
      </c>
      <c r="M106" s="104" t="s">
        <v>529</v>
      </c>
      <c r="O106">
        <v>20230028</v>
      </c>
      <c r="P106" t="s">
        <v>147</v>
      </c>
      <c r="R106" t="s">
        <v>280</v>
      </c>
      <c r="U106" s="39" t="s">
        <v>275</v>
      </c>
      <c r="V106" s="173">
        <v>836000</v>
      </c>
      <c r="W106" s="163">
        <v>10</v>
      </c>
    </row>
    <row r="107" spans="2:23" hidden="1" x14ac:dyDescent="0.25">
      <c r="B107" s="5">
        <v>44963</v>
      </c>
      <c r="C107" t="s">
        <v>103</v>
      </c>
      <c r="D107" t="s">
        <v>0</v>
      </c>
      <c r="E107" t="s">
        <v>14</v>
      </c>
      <c r="F107" s="3" t="s">
        <v>42</v>
      </c>
      <c r="G107" t="s">
        <v>43</v>
      </c>
      <c r="H107" s="4" t="s">
        <v>44</v>
      </c>
      <c r="I107" s="4" t="s">
        <v>45</v>
      </c>
      <c r="J107" s="8">
        <v>-4</v>
      </c>
      <c r="K107" s="48">
        <v>73331</v>
      </c>
      <c r="L107" s="17">
        <f t="shared" si="9"/>
        <v>-293324</v>
      </c>
      <c r="O107">
        <v>20230028</v>
      </c>
      <c r="P107" t="s">
        <v>147</v>
      </c>
      <c r="R107" t="s">
        <v>280</v>
      </c>
      <c r="U107" s="53" t="s">
        <v>148</v>
      </c>
      <c r="V107" s="173">
        <v>836000</v>
      </c>
      <c r="W107" s="163">
        <v>10</v>
      </c>
    </row>
    <row r="108" spans="2:23" hidden="1" x14ac:dyDescent="0.25">
      <c r="B108" s="5">
        <v>44963</v>
      </c>
      <c r="C108" t="s">
        <v>103</v>
      </c>
      <c r="D108" t="s">
        <v>0</v>
      </c>
      <c r="E108" t="s">
        <v>14</v>
      </c>
      <c r="F108" s="3" t="s">
        <v>42</v>
      </c>
      <c r="G108" t="s">
        <v>43</v>
      </c>
      <c r="H108" s="4" t="s">
        <v>44</v>
      </c>
      <c r="I108" s="4" t="s">
        <v>130</v>
      </c>
      <c r="J108" s="8">
        <v>-2</v>
      </c>
      <c r="K108" s="50">
        <v>65949.40444444443</v>
      </c>
      <c r="L108" s="35">
        <f t="shared" si="9"/>
        <v>-131898.80888888886</v>
      </c>
      <c r="M108" s="104"/>
      <c r="O108">
        <v>20230028</v>
      </c>
      <c r="P108" t="s">
        <v>147</v>
      </c>
      <c r="R108" t="s">
        <v>280</v>
      </c>
      <c r="U108" s="162" t="s">
        <v>529</v>
      </c>
      <c r="V108" s="173">
        <v>-2675200</v>
      </c>
      <c r="W108" s="163">
        <v>-32</v>
      </c>
    </row>
    <row r="109" spans="2:23" hidden="1" x14ac:dyDescent="0.25">
      <c r="B109" s="5">
        <v>44965</v>
      </c>
      <c r="C109" t="s">
        <v>103</v>
      </c>
      <c r="D109" t="s">
        <v>4</v>
      </c>
      <c r="E109" t="s">
        <v>14</v>
      </c>
      <c r="F109" s="4">
        <v>3308050</v>
      </c>
      <c r="G109" t="s">
        <v>137</v>
      </c>
      <c r="H109" s="4" t="s">
        <v>137</v>
      </c>
      <c r="I109" s="4" t="s">
        <v>138</v>
      </c>
      <c r="J109" s="8">
        <v>-20</v>
      </c>
      <c r="K109" s="50">
        <v>505243.49166666658</v>
      </c>
      <c r="L109" s="35">
        <f t="shared" si="9"/>
        <v>-10104869.833333332</v>
      </c>
      <c r="M109" s="104" t="s">
        <v>529</v>
      </c>
      <c r="O109" s="4">
        <v>20230030</v>
      </c>
      <c r="P109" t="s">
        <v>149</v>
      </c>
      <c r="R109" t="s">
        <v>138</v>
      </c>
      <c r="U109" s="162" t="s">
        <v>672</v>
      </c>
      <c r="V109" s="173">
        <v>3511200</v>
      </c>
      <c r="W109" s="163">
        <v>42</v>
      </c>
    </row>
    <row r="110" spans="2:23" hidden="1" x14ac:dyDescent="0.25">
      <c r="B110" s="5">
        <v>44972</v>
      </c>
      <c r="C110" t="s">
        <v>120</v>
      </c>
      <c r="D110" t="s">
        <v>0</v>
      </c>
      <c r="E110" t="s">
        <v>14</v>
      </c>
      <c r="F110" s="3" t="s">
        <v>48</v>
      </c>
      <c r="G110" t="s">
        <v>49</v>
      </c>
      <c r="H110" s="4" t="s">
        <v>50</v>
      </c>
      <c r="I110" s="4" t="s">
        <v>51</v>
      </c>
      <c r="J110" s="8">
        <v>-1</v>
      </c>
      <c r="K110" s="48">
        <v>73331</v>
      </c>
      <c r="L110" s="17">
        <f t="shared" si="9"/>
        <v>-73331</v>
      </c>
      <c r="M110" s="102" t="s">
        <v>529</v>
      </c>
      <c r="O110"/>
      <c r="Q110" t="s">
        <v>150</v>
      </c>
      <c r="U110" s="39" t="s">
        <v>101</v>
      </c>
      <c r="V110" s="173">
        <v>20318220</v>
      </c>
      <c r="W110" s="163">
        <v>0</v>
      </c>
    </row>
    <row r="111" spans="2:23" hidden="1" x14ac:dyDescent="0.25">
      <c r="B111" s="5">
        <v>44972</v>
      </c>
      <c r="C111" t="s">
        <v>120</v>
      </c>
      <c r="D111" t="s">
        <v>4</v>
      </c>
      <c r="E111" t="s">
        <v>14</v>
      </c>
      <c r="F111" s="4">
        <v>3308050</v>
      </c>
      <c r="G111" t="s">
        <v>137</v>
      </c>
      <c r="H111" s="4" t="s">
        <v>137</v>
      </c>
      <c r="I111" s="4" t="s">
        <v>138</v>
      </c>
      <c r="J111" s="8">
        <v>-1</v>
      </c>
      <c r="K111" s="48">
        <v>505243.49166666658</v>
      </c>
      <c r="L111" s="17">
        <f t="shared" si="9"/>
        <v>-505243.49166666658</v>
      </c>
      <c r="M111" s="102" t="s">
        <v>529</v>
      </c>
      <c r="O111"/>
      <c r="Q111" t="s">
        <v>150</v>
      </c>
      <c r="U111" s="53" t="s">
        <v>107</v>
      </c>
      <c r="V111" s="173">
        <v>20318220</v>
      </c>
      <c r="W111" s="163">
        <v>0</v>
      </c>
    </row>
    <row r="112" spans="2:23" hidden="1" x14ac:dyDescent="0.25">
      <c r="B112" s="5">
        <v>44974</v>
      </c>
      <c r="C112" t="s">
        <v>63</v>
      </c>
      <c r="D112" t="s">
        <v>0</v>
      </c>
      <c r="E112" t="s">
        <v>66</v>
      </c>
      <c r="F112" s="4" t="s">
        <v>71</v>
      </c>
      <c r="G112" t="s">
        <v>72</v>
      </c>
      <c r="H112" s="4" t="s">
        <v>27</v>
      </c>
      <c r="I112" s="4" t="s">
        <v>73</v>
      </c>
      <c r="J112" s="8">
        <v>1</v>
      </c>
      <c r="K112" s="29">
        <f t="shared" ref="K112:K117" si="10">57500*0.9</f>
        <v>51750</v>
      </c>
      <c r="L112" s="17">
        <f t="shared" si="9"/>
        <v>51750</v>
      </c>
      <c r="N112" t="s">
        <v>168</v>
      </c>
      <c r="O112"/>
      <c r="U112" s="162" t="s">
        <v>529</v>
      </c>
      <c r="V112" s="173">
        <v>9151260</v>
      </c>
      <c r="W112" s="163">
        <v>-99</v>
      </c>
    </row>
    <row r="113" spans="1:814" hidden="1" x14ac:dyDescent="0.25">
      <c r="B113" s="5">
        <v>44974</v>
      </c>
      <c r="C113" t="s">
        <v>63</v>
      </c>
      <c r="D113" t="s">
        <v>0</v>
      </c>
      <c r="E113" t="s">
        <v>66</v>
      </c>
      <c r="F113" s="4" t="s">
        <v>71</v>
      </c>
      <c r="G113" t="s">
        <v>72</v>
      </c>
      <c r="H113" s="4" t="s">
        <v>27</v>
      </c>
      <c r="I113" s="4" t="s">
        <v>74</v>
      </c>
      <c r="J113" s="8">
        <v>5</v>
      </c>
      <c r="K113" s="29">
        <f t="shared" si="10"/>
        <v>51750</v>
      </c>
      <c r="L113" s="17">
        <f t="shared" si="9"/>
        <v>258750</v>
      </c>
      <c r="N113" t="s">
        <v>168</v>
      </c>
      <c r="O113"/>
      <c r="U113" s="162" t="s">
        <v>672</v>
      </c>
      <c r="V113" s="173">
        <v>11166960</v>
      </c>
      <c r="W113" s="163">
        <v>99</v>
      </c>
    </row>
    <row r="114" spans="1:814" hidden="1" x14ac:dyDescent="0.25">
      <c r="B114" s="5">
        <v>44974</v>
      </c>
      <c r="C114" t="s">
        <v>63</v>
      </c>
      <c r="D114" t="s">
        <v>0</v>
      </c>
      <c r="E114" t="s">
        <v>66</v>
      </c>
      <c r="F114" s="4" t="s">
        <v>71</v>
      </c>
      <c r="G114" t="s">
        <v>72</v>
      </c>
      <c r="H114" s="4" t="s">
        <v>27</v>
      </c>
      <c r="I114" s="4" t="s">
        <v>152</v>
      </c>
      <c r="J114" s="8">
        <v>9</v>
      </c>
      <c r="K114" s="29">
        <f t="shared" si="10"/>
        <v>51750</v>
      </c>
      <c r="L114" s="17">
        <f t="shared" si="9"/>
        <v>465750</v>
      </c>
      <c r="N114" t="s">
        <v>168</v>
      </c>
      <c r="O114"/>
      <c r="U114" s="39" t="s">
        <v>660</v>
      </c>
      <c r="V114" s="173">
        <v>-104.3726235741445</v>
      </c>
      <c r="W114" s="163">
        <v>-1</v>
      </c>
    </row>
    <row r="115" spans="1:814" hidden="1" x14ac:dyDescent="0.25">
      <c r="B115" s="5">
        <v>44974</v>
      </c>
      <c r="C115" t="s">
        <v>63</v>
      </c>
      <c r="D115" t="s">
        <v>0</v>
      </c>
      <c r="E115" t="s">
        <v>66</v>
      </c>
      <c r="F115" s="4" t="s">
        <v>75</v>
      </c>
      <c r="G115" t="s">
        <v>76</v>
      </c>
      <c r="H115" s="4" t="s">
        <v>37</v>
      </c>
      <c r="I115" s="4" t="s">
        <v>153</v>
      </c>
      <c r="J115" s="8">
        <v>2</v>
      </c>
      <c r="K115" s="29">
        <f t="shared" si="10"/>
        <v>51750</v>
      </c>
      <c r="L115" s="17">
        <f t="shared" si="9"/>
        <v>103500</v>
      </c>
      <c r="N115" t="s">
        <v>168</v>
      </c>
      <c r="O115"/>
      <c r="U115" s="53" t="s">
        <v>137</v>
      </c>
      <c r="V115" s="173">
        <v>-104.3726235741445</v>
      </c>
      <c r="W115" s="163">
        <v>-1</v>
      </c>
    </row>
    <row r="116" spans="1:814" hidden="1" x14ac:dyDescent="0.25">
      <c r="B116" s="5">
        <v>44974</v>
      </c>
      <c r="C116" t="s">
        <v>63</v>
      </c>
      <c r="D116" t="s">
        <v>0</v>
      </c>
      <c r="E116" t="s">
        <v>66</v>
      </c>
      <c r="F116" s="4" t="s">
        <v>75</v>
      </c>
      <c r="G116" t="s">
        <v>76</v>
      </c>
      <c r="H116" s="4" t="s">
        <v>37</v>
      </c>
      <c r="I116" s="4" t="s">
        <v>154</v>
      </c>
      <c r="J116" s="8">
        <v>2</v>
      </c>
      <c r="K116" s="29">
        <f t="shared" si="10"/>
        <v>51750</v>
      </c>
      <c r="L116" s="17">
        <f t="shared" si="9"/>
        <v>103500</v>
      </c>
      <c r="N116" t="s">
        <v>168</v>
      </c>
      <c r="O116"/>
      <c r="U116" s="162" t="s">
        <v>527</v>
      </c>
      <c r="V116" s="173">
        <v>-104.3726235741445</v>
      </c>
      <c r="W116" s="163">
        <v>-1</v>
      </c>
    </row>
    <row r="117" spans="1:814" hidden="1" x14ac:dyDescent="0.25">
      <c r="B117" s="5">
        <v>44974</v>
      </c>
      <c r="C117" t="s">
        <v>63</v>
      </c>
      <c r="D117" t="s">
        <v>0</v>
      </c>
      <c r="E117" t="s">
        <v>66</v>
      </c>
      <c r="F117" s="4" t="s">
        <v>75</v>
      </c>
      <c r="G117" t="s">
        <v>76</v>
      </c>
      <c r="H117" s="4" t="s">
        <v>37</v>
      </c>
      <c r="I117" s="4" t="s">
        <v>155</v>
      </c>
      <c r="J117" s="8">
        <v>10</v>
      </c>
      <c r="K117" s="29">
        <f t="shared" si="10"/>
        <v>51750</v>
      </c>
      <c r="L117" s="17">
        <f t="shared" si="9"/>
        <v>517500</v>
      </c>
      <c r="N117" t="s">
        <v>168</v>
      </c>
      <c r="O117"/>
      <c r="U117" s="39" t="s">
        <v>137</v>
      </c>
      <c r="V117" s="173">
        <v>676140.94202720094</v>
      </c>
      <c r="W117" s="163">
        <v>12</v>
      </c>
    </row>
    <row r="118" spans="1:814" hidden="1" x14ac:dyDescent="0.25">
      <c r="B118" s="5">
        <v>44960</v>
      </c>
      <c r="C118" t="s">
        <v>103</v>
      </c>
      <c r="D118" t="s">
        <v>0</v>
      </c>
      <c r="E118" t="s">
        <v>14</v>
      </c>
      <c r="F118" s="3" t="s">
        <v>39</v>
      </c>
      <c r="G118" t="s">
        <v>40</v>
      </c>
      <c r="H118" s="4" t="s">
        <v>41</v>
      </c>
      <c r="I118" s="4" t="s">
        <v>129</v>
      </c>
      <c r="J118" s="8">
        <v>-10</v>
      </c>
      <c r="K118" s="50">
        <v>65949.40444444443</v>
      </c>
      <c r="L118" s="35">
        <f t="shared" si="9"/>
        <v>-659494.04444444436</v>
      </c>
      <c r="M118" s="104"/>
      <c r="O118">
        <v>20230026</v>
      </c>
      <c r="P118" t="s">
        <v>136</v>
      </c>
      <c r="R118" t="s">
        <v>279</v>
      </c>
      <c r="U118" s="53" t="s">
        <v>137</v>
      </c>
      <c r="V118" s="173">
        <v>676140.94202720094</v>
      </c>
      <c r="W118" s="163">
        <v>12</v>
      </c>
    </row>
    <row r="119" spans="1:814" hidden="1" x14ac:dyDescent="0.25">
      <c r="B119" s="5">
        <v>44960</v>
      </c>
      <c r="C119" t="s">
        <v>103</v>
      </c>
      <c r="D119" t="s">
        <v>0</v>
      </c>
      <c r="E119" t="s">
        <v>14</v>
      </c>
      <c r="F119" s="3" t="s">
        <v>39</v>
      </c>
      <c r="G119" t="s">
        <v>40</v>
      </c>
      <c r="H119" s="4" t="s">
        <v>41</v>
      </c>
      <c r="I119" s="4" t="s">
        <v>128</v>
      </c>
      <c r="J119" s="8">
        <v>-8</v>
      </c>
      <c r="K119" s="50">
        <v>65949.40444444443</v>
      </c>
      <c r="L119" s="35">
        <f t="shared" si="9"/>
        <v>-527595.23555555544</v>
      </c>
      <c r="M119" s="104"/>
      <c r="O119">
        <v>20230026</v>
      </c>
      <c r="P119" t="s">
        <v>136</v>
      </c>
      <c r="R119" t="s">
        <v>279</v>
      </c>
      <c r="U119" s="162" t="s">
        <v>529</v>
      </c>
      <c r="V119" s="173">
        <v>5059412.9696969641</v>
      </c>
      <c r="W119" s="163">
        <v>11</v>
      </c>
    </row>
    <row r="120" spans="1:814" s="69" customFormat="1" hidden="1" x14ac:dyDescent="0.25">
      <c r="A120"/>
      <c r="B120" s="5">
        <v>44960</v>
      </c>
      <c r="C120" t="s">
        <v>103</v>
      </c>
      <c r="D120" t="s">
        <v>0</v>
      </c>
      <c r="E120" t="s">
        <v>14</v>
      </c>
      <c r="F120" s="3" t="s">
        <v>39</v>
      </c>
      <c r="G120" t="s">
        <v>40</v>
      </c>
      <c r="H120" s="4" t="s">
        <v>41</v>
      </c>
      <c r="I120" s="4" t="s">
        <v>128</v>
      </c>
      <c r="J120" s="8">
        <v>-12</v>
      </c>
      <c r="K120" s="50">
        <v>65949.40444444443</v>
      </c>
      <c r="L120" s="35">
        <f t="shared" si="9"/>
        <v>-791392.85333333316</v>
      </c>
      <c r="M120" s="104"/>
      <c r="N120"/>
      <c r="O120">
        <v>20230029</v>
      </c>
      <c r="P120" t="s">
        <v>136</v>
      </c>
      <c r="Q120"/>
      <c r="R120" t="s">
        <v>279</v>
      </c>
      <c r="S120"/>
      <c r="T120"/>
      <c r="U120" s="162" t="s">
        <v>527</v>
      </c>
      <c r="V120" s="173">
        <v>-4383272.0276697632</v>
      </c>
      <c r="W120" s="163">
        <v>1</v>
      </c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/>
      <c r="ABD120"/>
      <c r="ABE120"/>
      <c r="ABF120"/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</row>
    <row r="121" spans="1:814" hidden="1" x14ac:dyDescent="0.25">
      <c r="B121" s="5">
        <v>44963</v>
      </c>
      <c r="C121" t="s">
        <v>103</v>
      </c>
      <c r="D121" t="s">
        <v>0</v>
      </c>
      <c r="E121" t="s">
        <v>14</v>
      </c>
      <c r="F121" s="3" t="s">
        <v>39</v>
      </c>
      <c r="G121" t="s">
        <v>40</v>
      </c>
      <c r="H121" s="4" t="s">
        <v>41</v>
      </c>
      <c r="I121" s="4" t="s">
        <v>128</v>
      </c>
      <c r="J121" s="8">
        <v>-30</v>
      </c>
      <c r="K121" s="50">
        <v>65949.40444444443</v>
      </c>
      <c r="L121" s="35">
        <f t="shared" si="9"/>
        <v>-1978482.1333333328</v>
      </c>
      <c r="M121" s="104"/>
      <c r="O121">
        <v>20230028</v>
      </c>
      <c r="P121" t="s">
        <v>147</v>
      </c>
      <c r="R121" t="s">
        <v>280</v>
      </c>
      <c r="U121" s="39" t="s">
        <v>406</v>
      </c>
      <c r="V121" s="173">
        <v>3147644.4560000002</v>
      </c>
      <c r="W121" s="163">
        <v>11</v>
      </c>
    </row>
    <row r="122" spans="1:814" hidden="1" x14ac:dyDescent="0.25">
      <c r="B122" s="5">
        <v>44974</v>
      </c>
      <c r="C122" t="s">
        <v>63</v>
      </c>
      <c r="D122" t="s">
        <v>0</v>
      </c>
      <c r="E122" t="s">
        <v>66</v>
      </c>
      <c r="F122" s="4" t="s">
        <v>86</v>
      </c>
      <c r="G122" t="s">
        <v>87</v>
      </c>
      <c r="H122" s="4" t="s">
        <v>50</v>
      </c>
      <c r="I122" s="4" t="s">
        <v>162</v>
      </c>
      <c r="J122" s="8">
        <v>3</v>
      </c>
      <c r="K122" s="29">
        <f t="shared" ref="K122:K128" si="11">57500*0.9</f>
        <v>51750</v>
      </c>
      <c r="L122" s="17">
        <f t="shared" si="9"/>
        <v>155250</v>
      </c>
      <c r="N122" t="s">
        <v>168</v>
      </c>
      <c r="O122"/>
      <c r="U122" s="53" t="s">
        <v>407</v>
      </c>
      <c r="V122" s="173">
        <v>3147644.4560000002</v>
      </c>
      <c r="W122" s="163">
        <v>11</v>
      </c>
    </row>
    <row r="123" spans="1:814" hidden="1" x14ac:dyDescent="0.25">
      <c r="B123" s="5">
        <v>44974</v>
      </c>
      <c r="C123" t="s">
        <v>63</v>
      </c>
      <c r="D123" t="s">
        <v>0</v>
      </c>
      <c r="E123" t="s">
        <v>66</v>
      </c>
      <c r="F123" s="4" t="s">
        <v>86</v>
      </c>
      <c r="G123" t="s">
        <v>87</v>
      </c>
      <c r="H123" s="4" t="s">
        <v>50</v>
      </c>
      <c r="I123" s="4" t="s">
        <v>163</v>
      </c>
      <c r="J123" s="8">
        <v>2</v>
      </c>
      <c r="K123" s="29">
        <f t="shared" si="11"/>
        <v>51750</v>
      </c>
      <c r="L123" s="17">
        <f t="shared" si="9"/>
        <v>103500</v>
      </c>
      <c r="N123" t="s">
        <v>168</v>
      </c>
      <c r="O123"/>
      <c r="U123" s="162" t="s">
        <v>529</v>
      </c>
      <c r="V123" s="173">
        <v>3147644.4560000002</v>
      </c>
      <c r="W123" s="163">
        <v>11</v>
      </c>
    </row>
    <row r="124" spans="1:814" hidden="1" x14ac:dyDescent="0.25">
      <c r="B124" s="5">
        <v>44974</v>
      </c>
      <c r="C124" t="s">
        <v>63</v>
      </c>
      <c r="D124" t="s">
        <v>0</v>
      </c>
      <c r="E124" t="s">
        <v>66</v>
      </c>
      <c r="F124" s="4" t="s">
        <v>86</v>
      </c>
      <c r="G124" t="s">
        <v>87</v>
      </c>
      <c r="H124" s="4" t="s">
        <v>50</v>
      </c>
      <c r="I124" s="4" t="s">
        <v>164</v>
      </c>
      <c r="J124" s="8">
        <v>5</v>
      </c>
      <c r="K124" s="29">
        <f t="shared" si="11"/>
        <v>51750</v>
      </c>
      <c r="L124" s="17">
        <f t="shared" si="9"/>
        <v>258750</v>
      </c>
      <c r="N124" t="s">
        <v>168</v>
      </c>
      <c r="O124"/>
      <c r="U124" s="39" t="s">
        <v>231</v>
      </c>
      <c r="V124" s="173">
        <v>62.074468085106375</v>
      </c>
      <c r="W124" s="163">
        <v>2</v>
      </c>
    </row>
    <row r="125" spans="1:814" hidden="1" x14ac:dyDescent="0.25">
      <c r="B125" s="5">
        <v>44974</v>
      </c>
      <c r="C125" t="s">
        <v>63</v>
      </c>
      <c r="D125" t="s">
        <v>0</v>
      </c>
      <c r="E125" t="s">
        <v>66</v>
      </c>
      <c r="F125" s="4" t="s">
        <v>91</v>
      </c>
      <c r="G125" t="s">
        <v>92</v>
      </c>
      <c r="H125" s="4" t="s">
        <v>93</v>
      </c>
      <c r="I125" s="4" t="s">
        <v>165</v>
      </c>
      <c r="J125" s="8">
        <v>4</v>
      </c>
      <c r="K125" s="29">
        <f t="shared" si="11"/>
        <v>51750</v>
      </c>
      <c r="L125" s="17">
        <f t="shared" si="9"/>
        <v>207000</v>
      </c>
      <c r="N125" t="s">
        <v>168</v>
      </c>
      <c r="O125"/>
      <c r="U125" s="53" t="s">
        <v>231</v>
      </c>
      <c r="V125" s="173">
        <v>62.074468085106375</v>
      </c>
      <c r="W125" s="163">
        <v>2</v>
      </c>
    </row>
    <row r="126" spans="1:814" hidden="1" x14ac:dyDescent="0.25">
      <c r="B126" s="5">
        <v>44974</v>
      </c>
      <c r="C126" t="s">
        <v>63</v>
      </c>
      <c r="D126" t="s">
        <v>0</v>
      </c>
      <c r="E126" t="s">
        <v>66</v>
      </c>
      <c r="F126" s="4" t="s">
        <v>91</v>
      </c>
      <c r="G126" t="s">
        <v>92</v>
      </c>
      <c r="H126" s="4" t="s">
        <v>93</v>
      </c>
      <c r="I126" s="4" t="s">
        <v>166</v>
      </c>
      <c r="J126" s="8">
        <v>1</v>
      </c>
      <c r="K126" s="29">
        <f t="shared" si="11"/>
        <v>51750</v>
      </c>
      <c r="L126" s="17">
        <f t="shared" si="9"/>
        <v>51750</v>
      </c>
      <c r="N126" t="s">
        <v>168</v>
      </c>
      <c r="O126"/>
      <c r="U126" s="162" t="s">
        <v>529</v>
      </c>
      <c r="V126" s="173">
        <v>0</v>
      </c>
      <c r="W126" s="163">
        <v>0</v>
      </c>
    </row>
    <row r="127" spans="1:814" hidden="1" x14ac:dyDescent="0.25">
      <c r="B127" s="5">
        <v>44974</v>
      </c>
      <c r="C127" t="s">
        <v>63</v>
      </c>
      <c r="D127" t="s">
        <v>0</v>
      </c>
      <c r="E127" t="s">
        <v>66</v>
      </c>
      <c r="F127" s="4" t="s">
        <v>91</v>
      </c>
      <c r="G127" t="s">
        <v>92</v>
      </c>
      <c r="H127" s="4" t="s">
        <v>93</v>
      </c>
      <c r="I127" s="4" t="s">
        <v>167</v>
      </c>
      <c r="J127" s="8">
        <v>10</v>
      </c>
      <c r="K127" s="29">
        <f t="shared" si="11"/>
        <v>51750</v>
      </c>
      <c r="L127" s="17">
        <f t="shared" si="9"/>
        <v>517500</v>
      </c>
      <c r="N127" t="s">
        <v>168</v>
      </c>
      <c r="O127"/>
      <c r="U127" s="162" t="s">
        <v>527</v>
      </c>
      <c r="V127" s="173">
        <v>62.074468085106375</v>
      </c>
      <c r="W127" s="163">
        <v>2</v>
      </c>
    </row>
    <row r="128" spans="1:814" hidden="1" x14ac:dyDescent="0.25">
      <c r="B128" s="5">
        <v>44974</v>
      </c>
      <c r="C128" t="s">
        <v>63</v>
      </c>
      <c r="D128" t="s">
        <v>0</v>
      </c>
      <c r="E128" t="s">
        <v>66</v>
      </c>
      <c r="F128" s="4" t="s">
        <v>67</v>
      </c>
      <c r="G128" t="s">
        <v>151</v>
      </c>
      <c r="H128" s="4" t="s">
        <v>69</v>
      </c>
      <c r="I128" s="4" t="s">
        <v>70</v>
      </c>
      <c r="J128" s="8">
        <v>2</v>
      </c>
      <c r="K128" s="29">
        <f t="shared" si="11"/>
        <v>51750</v>
      </c>
      <c r="L128" s="17">
        <f t="shared" si="9"/>
        <v>103500</v>
      </c>
      <c r="N128" t="s">
        <v>168</v>
      </c>
      <c r="O128"/>
      <c r="U128" s="39" t="s">
        <v>653</v>
      </c>
      <c r="V128" s="173">
        <v>15.385934819897084</v>
      </c>
      <c r="W128" s="163">
        <v>50</v>
      </c>
    </row>
    <row r="129" spans="2:23" hidden="1" x14ac:dyDescent="0.25">
      <c r="B129" s="5">
        <v>44974</v>
      </c>
      <c r="C129" t="s">
        <v>103</v>
      </c>
      <c r="D129" t="s">
        <v>0</v>
      </c>
      <c r="E129" t="s">
        <v>14</v>
      </c>
      <c r="F129" s="3" t="s">
        <v>54</v>
      </c>
      <c r="G129" t="s">
        <v>55</v>
      </c>
      <c r="H129" s="4" t="s">
        <v>56</v>
      </c>
      <c r="I129" s="4" t="s">
        <v>57</v>
      </c>
      <c r="J129" s="8">
        <v>-7</v>
      </c>
      <c r="K129" s="48">
        <v>73331</v>
      </c>
      <c r="L129" s="17">
        <f t="shared" si="9"/>
        <v>-513317</v>
      </c>
      <c r="M129" s="102" t="s">
        <v>529</v>
      </c>
      <c r="O129">
        <v>20230036</v>
      </c>
      <c r="P129" t="s">
        <v>147</v>
      </c>
      <c r="R129" t="s">
        <v>280</v>
      </c>
      <c r="U129" s="53" t="s">
        <v>652</v>
      </c>
      <c r="V129" s="173">
        <v>15.385934819897084</v>
      </c>
      <c r="W129" s="163">
        <v>50</v>
      </c>
    </row>
    <row r="130" spans="2:23" hidden="1" x14ac:dyDescent="0.25">
      <c r="B130" s="5">
        <v>44974</v>
      </c>
      <c r="C130" t="s">
        <v>103</v>
      </c>
      <c r="D130" t="s">
        <v>0</v>
      </c>
      <c r="E130" t="s">
        <v>14</v>
      </c>
      <c r="F130" s="3" t="s">
        <v>54</v>
      </c>
      <c r="G130" t="s">
        <v>55</v>
      </c>
      <c r="H130" s="4" t="s">
        <v>56</v>
      </c>
      <c r="I130" s="4" t="s">
        <v>134</v>
      </c>
      <c r="J130" s="8">
        <v>-3</v>
      </c>
      <c r="K130" s="50">
        <v>84287.164444444439</v>
      </c>
      <c r="L130" s="17">
        <f t="shared" si="9"/>
        <v>-252861.49333333332</v>
      </c>
      <c r="M130" s="102" t="s">
        <v>529</v>
      </c>
      <c r="O130">
        <v>20230036</v>
      </c>
      <c r="P130" t="s">
        <v>147</v>
      </c>
      <c r="R130" t="s">
        <v>280</v>
      </c>
      <c r="U130" s="162" t="s">
        <v>527</v>
      </c>
      <c r="V130" s="173">
        <v>15.385934819897084</v>
      </c>
      <c r="W130" s="163">
        <v>50</v>
      </c>
    </row>
    <row r="131" spans="2:23" hidden="1" x14ac:dyDescent="0.25">
      <c r="B131" s="5">
        <v>44974</v>
      </c>
      <c r="C131" t="s">
        <v>103</v>
      </c>
      <c r="D131" t="s">
        <v>0</v>
      </c>
      <c r="E131" t="s">
        <v>14</v>
      </c>
      <c r="F131" s="3" t="s">
        <v>35</v>
      </c>
      <c r="G131" t="s">
        <v>36</v>
      </c>
      <c r="H131" s="4" t="s">
        <v>37</v>
      </c>
      <c r="I131" s="4" t="s">
        <v>131</v>
      </c>
      <c r="J131" s="8">
        <v>-8</v>
      </c>
      <c r="K131" s="50">
        <v>65949.40444444443</v>
      </c>
      <c r="L131" s="35">
        <f t="shared" si="9"/>
        <v>-527595.23555555544</v>
      </c>
      <c r="M131" s="104"/>
      <c r="O131">
        <v>20230037</v>
      </c>
      <c r="P131" t="s">
        <v>234</v>
      </c>
      <c r="R131" t="s">
        <v>280</v>
      </c>
      <c r="U131" s="39" t="s">
        <v>95</v>
      </c>
      <c r="V131" s="173">
        <v>70854640</v>
      </c>
      <c r="W131" s="163">
        <v>18</v>
      </c>
    </row>
    <row r="132" spans="2:23" hidden="1" x14ac:dyDescent="0.25">
      <c r="B132" s="5">
        <v>44974</v>
      </c>
      <c r="C132" t="s">
        <v>103</v>
      </c>
      <c r="D132" t="s">
        <v>0</v>
      </c>
      <c r="E132" t="s">
        <v>14</v>
      </c>
      <c r="F132" s="4" t="s">
        <v>46</v>
      </c>
      <c r="G132" t="s">
        <v>532</v>
      </c>
      <c r="H132" s="4" t="s">
        <v>146</v>
      </c>
      <c r="I132" s="4" t="s">
        <v>47</v>
      </c>
      <c r="J132" s="8">
        <v>-8</v>
      </c>
      <c r="K132" s="48">
        <v>73331</v>
      </c>
      <c r="L132" s="17">
        <f t="shared" si="9"/>
        <v>-586648</v>
      </c>
      <c r="M132" s="102" t="s">
        <v>529</v>
      </c>
      <c r="O132">
        <v>20230037</v>
      </c>
      <c r="P132" t="s">
        <v>234</v>
      </c>
      <c r="R132" t="s">
        <v>280</v>
      </c>
      <c r="U132" s="53" t="s">
        <v>106</v>
      </c>
      <c r="V132" s="173">
        <v>70854640</v>
      </c>
      <c r="W132" s="163">
        <v>18</v>
      </c>
    </row>
    <row r="133" spans="2:23" hidden="1" x14ac:dyDescent="0.25">
      <c r="B133" s="5">
        <v>44974</v>
      </c>
      <c r="C133" t="s">
        <v>103</v>
      </c>
      <c r="D133" t="s">
        <v>0</v>
      </c>
      <c r="E133" t="s">
        <v>14</v>
      </c>
      <c r="F133" s="4" t="s">
        <v>54</v>
      </c>
      <c r="G133" t="s">
        <v>55</v>
      </c>
      <c r="H133" s="4" t="s">
        <v>56</v>
      </c>
      <c r="I133" s="4" t="s">
        <v>57</v>
      </c>
      <c r="J133" s="8">
        <v>-16</v>
      </c>
      <c r="K133" s="48">
        <v>73331</v>
      </c>
      <c r="L133" s="17">
        <f t="shared" si="9"/>
        <v>-1173296</v>
      </c>
      <c r="M133" s="102" t="s">
        <v>529</v>
      </c>
      <c r="O133">
        <v>20230037</v>
      </c>
      <c r="P133" t="s">
        <v>234</v>
      </c>
      <c r="R133" t="s">
        <v>280</v>
      </c>
      <c r="U133" s="162" t="s">
        <v>529</v>
      </c>
      <c r="V133" s="173">
        <v>127351080</v>
      </c>
      <c r="W133" s="163">
        <v>112</v>
      </c>
    </row>
    <row r="134" spans="2:23" hidden="1" x14ac:dyDescent="0.25">
      <c r="B134" s="5">
        <v>44974</v>
      </c>
      <c r="C134" t="s">
        <v>103</v>
      </c>
      <c r="D134" t="s">
        <v>0</v>
      </c>
      <c r="E134" t="s">
        <v>14</v>
      </c>
      <c r="F134" s="4" t="s">
        <v>58</v>
      </c>
      <c r="G134" t="s">
        <v>59</v>
      </c>
      <c r="H134" s="4" t="s">
        <v>60</v>
      </c>
      <c r="I134" s="4" t="s">
        <v>135</v>
      </c>
      <c r="J134" s="8">
        <v>-4</v>
      </c>
      <c r="K134" s="50">
        <v>84287.164444444439</v>
      </c>
      <c r="L134" s="35">
        <f t="shared" si="9"/>
        <v>-337148.65777777776</v>
      </c>
      <c r="M134" s="104" t="s">
        <v>529</v>
      </c>
      <c r="O134">
        <v>20230037</v>
      </c>
      <c r="P134" t="s">
        <v>234</v>
      </c>
      <c r="R134" t="s">
        <v>280</v>
      </c>
      <c r="U134" s="162" t="s">
        <v>672</v>
      </c>
      <c r="V134" s="173">
        <v>-56496440</v>
      </c>
      <c r="W134" s="163">
        <v>-94</v>
      </c>
    </row>
    <row r="135" spans="2:23" hidden="1" x14ac:dyDescent="0.25">
      <c r="B135" s="5">
        <v>44974</v>
      </c>
      <c r="C135" t="s">
        <v>103</v>
      </c>
      <c r="D135" t="s">
        <v>0</v>
      </c>
      <c r="E135" t="s">
        <v>14</v>
      </c>
      <c r="F135" s="4" t="s">
        <v>25</v>
      </c>
      <c r="G135" t="s">
        <v>26</v>
      </c>
      <c r="H135" s="4" t="s">
        <v>27</v>
      </c>
      <c r="I135" s="4" t="s">
        <v>29</v>
      </c>
      <c r="J135" s="8">
        <v>-7</v>
      </c>
      <c r="K135" s="50">
        <v>65949.40444444443</v>
      </c>
      <c r="L135" s="35">
        <f t="shared" si="9"/>
        <v>-461645.83111111098</v>
      </c>
      <c r="M135" s="104"/>
      <c r="O135">
        <v>20230037</v>
      </c>
      <c r="P135" t="s">
        <v>234</v>
      </c>
      <c r="R135" t="s">
        <v>280</v>
      </c>
      <c r="U135" s="39" t="s">
        <v>273</v>
      </c>
      <c r="V135" s="173">
        <v>-4818350</v>
      </c>
      <c r="W135" s="163">
        <v>5</v>
      </c>
    </row>
    <row r="136" spans="2:23" hidden="1" x14ac:dyDescent="0.25">
      <c r="B136" s="5">
        <v>44974</v>
      </c>
      <c r="C136" t="s">
        <v>103</v>
      </c>
      <c r="D136" t="s">
        <v>4</v>
      </c>
      <c r="E136" t="s">
        <v>14</v>
      </c>
      <c r="F136" s="4">
        <v>3318055</v>
      </c>
      <c r="G136" t="s">
        <v>318</v>
      </c>
      <c r="H136" s="4" t="s">
        <v>109</v>
      </c>
      <c r="I136" s="4" t="s">
        <v>138</v>
      </c>
      <c r="J136" s="8">
        <v>-1</v>
      </c>
      <c r="K136" s="48">
        <f>450*4800</f>
        <v>2160000</v>
      </c>
      <c r="L136" s="17">
        <f t="shared" si="9"/>
        <v>-2160000</v>
      </c>
      <c r="O136">
        <v>20230037</v>
      </c>
      <c r="P136" t="s">
        <v>234</v>
      </c>
      <c r="R136" t="s">
        <v>280</v>
      </c>
      <c r="U136" s="53" t="s">
        <v>271</v>
      </c>
      <c r="V136" s="173">
        <v>-4818350</v>
      </c>
      <c r="W136" s="163">
        <v>5</v>
      </c>
    </row>
    <row r="137" spans="2:23" hidden="1" x14ac:dyDescent="0.25">
      <c r="B137" s="5">
        <v>44974</v>
      </c>
      <c r="C137" t="s">
        <v>103</v>
      </c>
      <c r="D137" t="s">
        <v>4</v>
      </c>
      <c r="E137" t="s">
        <v>14</v>
      </c>
      <c r="F137" s="4">
        <v>3308050</v>
      </c>
      <c r="G137" t="s">
        <v>137</v>
      </c>
      <c r="H137" s="4" t="s">
        <v>137</v>
      </c>
      <c r="I137" s="4" t="s">
        <v>138</v>
      </c>
      <c r="J137" s="8">
        <v>-1</v>
      </c>
      <c r="K137" s="48">
        <v>505243.49166666658</v>
      </c>
      <c r="L137" s="17">
        <f t="shared" si="9"/>
        <v>-505243.49166666658</v>
      </c>
      <c r="M137" s="102" t="s">
        <v>529</v>
      </c>
      <c r="O137">
        <v>20230037</v>
      </c>
      <c r="P137" t="s">
        <v>234</v>
      </c>
      <c r="R137" t="s">
        <v>280</v>
      </c>
      <c r="U137" s="162" t="s">
        <v>529</v>
      </c>
      <c r="V137" s="173">
        <v>-12468550</v>
      </c>
      <c r="W137" s="163">
        <v>-47</v>
      </c>
    </row>
    <row r="138" spans="2:23" hidden="1" x14ac:dyDescent="0.25">
      <c r="B138" s="5">
        <v>44974</v>
      </c>
      <c r="C138" t="s">
        <v>63</v>
      </c>
      <c r="D138" t="s">
        <v>0</v>
      </c>
      <c r="E138" t="s">
        <v>66</v>
      </c>
      <c r="F138" s="4" t="s">
        <v>78</v>
      </c>
      <c r="G138" t="s">
        <v>79</v>
      </c>
      <c r="H138" s="4" t="s">
        <v>80</v>
      </c>
      <c r="I138" s="4" t="s">
        <v>160</v>
      </c>
      <c r="J138" s="8">
        <v>1</v>
      </c>
      <c r="K138" s="29">
        <f>57500*0.9</f>
        <v>51750</v>
      </c>
      <c r="L138" s="17">
        <f t="shared" ref="L138:L139" si="12">+J138*K138</f>
        <v>51750</v>
      </c>
      <c r="N138" t="s">
        <v>168</v>
      </c>
      <c r="O138"/>
      <c r="U138" s="162" t="s">
        <v>672</v>
      </c>
      <c r="V138" s="173">
        <v>7650200</v>
      </c>
      <c r="W138" s="163">
        <v>52</v>
      </c>
    </row>
    <row r="139" spans="2:23" hidden="1" x14ac:dyDescent="0.25">
      <c r="B139" s="5">
        <v>44974</v>
      </c>
      <c r="C139" t="s">
        <v>63</v>
      </c>
      <c r="D139" t="s">
        <v>0</v>
      </c>
      <c r="E139" t="s">
        <v>66</v>
      </c>
      <c r="F139" s="4" t="s">
        <v>78</v>
      </c>
      <c r="G139" t="s">
        <v>79</v>
      </c>
      <c r="H139" s="4" t="s">
        <v>80</v>
      </c>
      <c r="I139" s="4" t="s">
        <v>161</v>
      </c>
      <c r="J139" s="8">
        <v>13</v>
      </c>
      <c r="K139" s="29">
        <f>57500*0.9</f>
        <v>51750</v>
      </c>
      <c r="L139" s="17">
        <f t="shared" si="12"/>
        <v>672750</v>
      </c>
      <c r="N139" t="s">
        <v>168</v>
      </c>
      <c r="O139"/>
      <c r="U139" s="39" t="s">
        <v>650</v>
      </c>
      <c r="V139" s="173">
        <v>307.71869639794198</v>
      </c>
      <c r="W139" s="163">
        <v>2</v>
      </c>
    </row>
    <row r="140" spans="2:23" hidden="1" x14ac:dyDescent="0.25">
      <c r="B140" s="5">
        <v>44977</v>
      </c>
      <c r="C140" t="s">
        <v>169</v>
      </c>
      <c r="D140" t="s">
        <v>4</v>
      </c>
      <c r="E140" t="s">
        <v>14</v>
      </c>
      <c r="F140" s="4" t="s">
        <v>99</v>
      </c>
      <c r="G140" t="s">
        <v>100</v>
      </c>
      <c r="H140" s="4" t="s">
        <v>111</v>
      </c>
      <c r="J140" s="8">
        <v>-1</v>
      </c>
      <c r="K140" s="29"/>
      <c r="O140"/>
      <c r="P140" t="s">
        <v>170</v>
      </c>
      <c r="U140" s="53" t="s">
        <v>649</v>
      </c>
      <c r="V140" s="173">
        <v>307.71869639794198</v>
      </c>
      <c r="W140" s="163">
        <v>2</v>
      </c>
    </row>
    <row r="141" spans="2:23" hidden="1" x14ac:dyDescent="0.25">
      <c r="B141" s="5">
        <v>44977</v>
      </c>
      <c r="C141" t="s">
        <v>169</v>
      </c>
      <c r="D141" t="s">
        <v>4</v>
      </c>
      <c r="E141" t="s">
        <v>14</v>
      </c>
      <c r="F141" s="4" t="s">
        <v>97</v>
      </c>
      <c r="G141" t="s">
        <v>98</v>
      </c>
      <c r="H141" s="4" t="s">
        <v>110</v>
      </c>
      <c r="J141" s="8">
        <v>-1</v>
      </c>
      <c r="K141" s="29">
        <v>73.06083650190115</v>
      </c>
      <c r="L141" s="17">
        <f t="shared" ref="L141" si="13">+J141*K141</f>
        <v>-73.06083650190115</v>
      </c>
      <c r="M141" s="102" t="s">
        <v>527</v>
      </c>
      <c r="O141"/>
      <c r="P141" t="s">
        <v>170</v>
      </c>
      <c r="U141" s="162" t="s">
        <v>527</v>
      </c>
      <c r="V141" s="173">
        <v>307.71869639794198</v>
      </c>
      <c r="W141" s="163">
        <v>2</v>
      </c>
    </row>
    <row r="142" spans="2:23" hidden="1" x14ac:dyDescent="0.25">
      <c r="B142" s="5">
        <v>44977</v>
      </c>
      <c r="C142" t="s">
        <v>169</v>
      </c>
      <c r="D142" t="s">
        <v>4</v>
      </c>
      <c r="E142" t="s">
        <v>14</v>
      </c>
      <c r="F142" s="4" t="s">
        <v>315</v>
      </c>
      <c r="G142" t="s">
        <v>295</v>
      </c>
      <c r="H142" s="4" t="s">
        <v>290</v>
      </c>
      <c r="J142" s="8">
        <v>-1</v>
      </c>
      <c r="K142" s="29"/>
      <c r="O142"/>
      <c r="P142" t="s">
        <v>170</v>
      </c>
      <c r="U142" s="39" t="s">
        <v>651</v>
      </c>
      <c r="V142" s="173">
        <v>307.71869639794198</v>
      </c>
      <c r="W142" s="163">
        <v>2</v>
      </c>
    </row>
    <row r="143" spans="2:23" hidden="1" x14ac:dyDescent="0.25">
      <c r="B143" s="5">
        <v>44977</v>
      </c>
      <c r="C143" t="s">
        <v>169</v>
      </c>
      <c r="D143" t="s">
        <v>0</v>
      </c>
      <c r="E143" t="s">
        <v>66</v>
      </c>
      <c r="F143" s="4" t="s">
        <v>67</v>
      </c>
      <c r="G143" t="s">
        <v>151</v>
      </c>
      <c r="H143" s="4" t="s">
        <v>69</v>
      </c>
      <c r="I143" s="4" t="s">
        <v>70</v>
      </c>
      <c r="J143" s="8">
        <v>-2</v>
      </c>
      <c r="K143" s="48">
        <v>61600</v>
      </c>
      <c r="O143"/>
      <c r="P143" t="s">
        <v>142</v>
      </c>
      <c r="U143" s="53" t="s">
        <v>651</v>
      </c>
      <c r="V143" s="173">
        <v>307.71869639794198</v>
      </c>
      <c r="W143" s="163">
        <v>2</v>
      </c>
    </row>
    <row r="144" spans="2:23" hidden="1" x14ac:dyDescent="0.25">
      <c r="B144" s="5">
        <v>44977</v>
      </c>
      <c r="C144" t="s">
        <v>169</v>
      </c>
      <c r="D144" t="s">
        <v>0</v>
      </c>
      <c r="E144" t="s">
        <v>66</v>
      </c>
      <c r="F144" s="4" t="s">
        <v>71</v>
      </c>
      <c r="G144" t="s">
        <v>72</v>
      </c>
      <c r="H144" s="4" t="s">
        <v>27</v>
      </c>
      <c r="I144" s="4" t="s">
        <v>152</v>
      </c>
      <c r="J144" s="8">
        <v>-2</v>
      </c>
      <c r="K144" s="29">
        <f>57500*0.9</f>
        <v>51750</v>
      </c>
      <c r="O144"/>
      <c r="P144" t="s">
        <v>142</v>
      </c>
      <c r="U144" s="162" t="s">
        <v>527</v>
      </c>
      <c r="V144" s="173">
        <v>307.71869639794198</v>
      </c>
      <c r="W144" s="163">
        <v>2</v>
      </c>
    </row>
    <row r="145" spans="2:23" hidden="1" x14ac:dyDescent="0.25">
      <c r="B145" s="5">
        <v>44977</v>
      </c>
      <c r="C145" t="s">
        <v>169</v>
      </c>
      <c r="D145" t="s">
        <v>0</v>
      </c>
      <c r="E145" t="s">
        <v>66</v>
      </c>
      <c r="F145" s="4" t="s">
        <v>75</v>
      </c>
      <c r="G145" t="s">
        <v>76</v>
      </c>
      <c r="H145" s="4" t="s">
        <v>37</v>
      </c>
      <c r="I145" s="4" t="s">
        <v>155</v>
      </c>
      <c r="J145" s="8">
        <v>-2</v>
      </c>
      <c r="K145" s="29">
        <f>57500*0.9</f>
        <v>51750</v>
      </c>
      <c r="O145"/>
      <c r="P145" t="s">
        <v>142</v>
      </c>
      <c r="U145" s="39" t="s">
        <v>369</v>
      </c>
      <c r="V145" s="173"/>
      <c r="W145" s="163">
        <v>4</v>
      </c>
    </row>
    <row r="146" spans="2:23" hidden="1" x14ac:dyDescent="0.25">
      <c r="B146" s="5">
        <v>44974</v>
      </c>
      <c r="C146" t="s">
        <v>63</v>
      </c>
      <c r="D146" t="s">
        <v>0</v>
      </c>
      <c r="E146" t="s">
        <v>66</v>
      </c>
      <c r="F146" s="4" t="s">
        <v>139</v>
      </c>
      <c r="G146" t="s">
        <v>140</v>
      </c>
      <c r="H146" s="4" t="s">
        <v>141</v>
      </c>
      <c r="I146" s="4" t="s">
        <v>156</v>
      </c>
      <c r="J146" s="8">
        <v>12</v>
      </c>
      <c r="K146" s="29">
        <f>57500*0.9</f>
        <v>51750</v>
      </c>
      <c r="L146" s="17">
        <f>+J146*K146</f>
        <v>621000</v>
      </c>
      <c r="N146" t="s">
        <v>168</v>
      </c>
      <c r="O146"/>
      <c r="U146" s="53" t="s">
        <v>371</v>
      </c>
      <c r="V146" s="173"/>
      <c r="W146" s="163">
        <v>4</v>
      </c>
    </row>
    <row r="147" spans="2:23" hidden="1" x14ac:dyDescent="0.25">
      <c r="B147" s="5">
        <v>44977</v>
      </c>
      <c r="C147" t="s">
        <v>169</v>
      </c>
      <c r="D147" t="s">
        <v>0</v>
      </c>
      <c r="E147" t="s">
        <v>66</v>
      </c>
      <c r="F147" s="4" t="s">
        <v>82</v>
      </c>
      <c r="G147" t="s">
        <v>83</v>
      </c>
      <c r="H147" s="4" t="s">
        <v>84</v>
      </c>
      <c r="I147" s="4" t="s">
        <v>85</v>
      </c>
      <c r="J147" s="8">
        <v>-2</v>
      </c>
      <c r="K147" s="48">
        <v>61600</v>
      </c>
      <c r="L147" s="17">
        <f>+J147*K147</f>
        <v>-123200</v>
      </c>
      <c r="O147"/>
      <c r="P147" t="s">
        <v>142</v>
      </c>
      <c r="U147" s="162" t="s">
        <v>672</v>
      </c>
      <c r="V147" s="173"/>
      <c r="W147" s="163">
        <v>4</v>
      </c>
    </row>
    <row r="148" spans="2:23" hidden="1" x14ac:dyDescent="0.25">
      <c r="B148" s="5">
        <v>44977</v>
      </c>
      <c r="C148" t="s">
        <v>169</v>
      </c>
      <c r="D148" t="s">
        <v>0</v>
      </c>
      <c r="E148" t="s">
        <v>66</v>
      </c>
      <c r="F148" s="4" t="s">
        <v>86</v>
      </c>
      <c r="G148" t="s">
        <v>87</v>
      </c>
      <c r="H148" s="4" t="s">
        <v>50</v>
      </c>
      <c r="I148" s="4" t="s">
        <v>88</v>
      </c>
      <c r="J148" s="8">
        <v>-2</v>
      </c>
      <c r="K148" s="48">
        <v>61600</v>
      </c>
      <c r="L148" s="17">
        <f>+J148*K148</f>
        <v>-123200</v>
      </c>
      <c r="O148"/>
      <c r="P148" t="s">
        <v>142</v>
      </c>
      <c r="U148" s="39" t="s">
        <v>209</v>
      </c>
      <c r="V148" s="173">
        <v>12811637.910772042</v>
      </c>
      <c r="W148" s="163">
        <v>38</v>
      </c>
    </row>
    <row r="149" spans="2:23" hidden="1" x14ac:dyDescent="0.25">
      <c r="B149" s="5">
        <v>44977</v>
      </c>
      <c r="C149" t="s">
        <v>169</v>
      </c>
      <c r="D149" t="s">
        <v>0</v>
      </c>
      <c r="E149" t="s">
        <v>66</v>
      </c>
      <c r="F149" s="4" t="s">
        <v>91</v>
      </c>
      <c r="G149" t="s">
        <v>92</v>
      </c>
      <c r="H149" s="4" t="s">
        <v>93</v>
      </c>
      <c r="I149" s="4" t="s">
        <v>94</v>
      </c>
      <c r="J149" s="8">
        <v>-2</v>
      </c>
      <c r="K149" s="48">
        <v>61600</v>
      </c>
      <c r="L149" s="17">
        <f>+J149*K149</f>
        <v>-123200</v>
      </c>
      <c r="O149"/>
      <c r="P149" t="s">
        <v>142</v>
      </c>
      <c r="U149" s="53" t="s">
        <v>107</v>
      </c>
      <c r="V149" s="173">
        <v>12811637.910772042</v>
      </c>
      <c r="W149" s="163">
        <v>38</v>
      </c>
    </row>
    <row r="150" spans="2:23" hidden="1" x14ac:dyDescent="0.25">
      <c r="B150" s="5">
        <v>44977</v>
      </c>
      <c r="C150" t="s">
        <v>169</v>
      </c>
      <c r="D150" t="s">
        <v>4</v>
      </c>
      <c r="E150" t="s">
        <v>66</v>
      </c>
      <c r="F150" s="4" t="s">
        <v>96</v>
      </c>
      <c r="G150" t="s">
        <v>95</v>
      </c>
      <c r="H150" s="4" t="s">
        <v>106</v>
      </c>
      <c r="I150" s="4">
        <v>49116</v>
      </c>
      <c r="J150" s="8">
        <v>-5</v>
      </c>
      <c r="K150" s="48">
        <f>300000*1.19</f>
        <v>357000</v>
      </c>
      <c r="L150" s="17">
        <f>+J150*K150</f>
        <v>-1785000</v>
      </c>
      <c r="O150"/>
      <c r="P150" t="s">
        <v>142</v>
      </c>
      <c r="U150" s="162" t="s">
        <v>529</v>
      </c>
      <c r="V150" s="173">
        <v>15472466.512</v>
      </c>
      <c r="W150" s="163">
        <v>9</v>
      </c>
    </row>
    <row r="151" spans="2:23" hidden="1" x14ac:dyDescent="0.25">
      <c r="B151" s="5">
        <v>44977</v>
      </c>
      <c r="C151" t="s">
        <v>169</v>
      </c>
      <c r="D151" t="s">
        <v>4</v>
      </c>
      <c r="E151" t="s">
        <v>66</v>
      </c>
      <c r="F151" s="4" t="s">
        <v>102</v>
      </c>
      <c r="G151" t="s">
        <v>101</v>
      </c>
      <c r="H151" s="4" t="s">
        <v>107</v>
      </c>
      <c r="I151" s="4">
        <v>48791</v>
      </c>
      <c r="J151" s="8">
        <v>-5</v>
      </c>
      <c r="K151" s="48">
        <f>76000*1.19</f>
        <v>90440</v>
      </c>
      <c r="L151" s="17">
        <f>+K151*J151</f>
        <v>-452200</v>
      </c>
      <c r="O151"/>
      <c r="P151" t="s">
        <v>142</v>
      </c>
      <c r="U151" s="162" t="s">
        <v>527</v>
      </c>
      <c r="V151" s="173">
        <v>2464.8147720413554</v>
      </c>
      <c r="W151" s="163">
        <v>50</v>
      </c>
    </row>
    <row r="152" spans="2:23" hidden="1" x14ac:dyDescent="0.25">
      <c r="B152" s="5">
        <v>44977</v>
      </c>
      <c r="C152" t="s">
        <v>169</v>
      </c>
      <c r="D152" t="s">
        <v>0</v>
      </c>
      <c r="E152" t="s">
        <v>66</v>
      </c>
      <c r="F152" s="4" t="s">
        <v>78</v>
      </c>
      <c r="G152" t="s">
        <v>79</v>
      </c>
      <c r="H152" s="4" t="s">
        <v>80</v>
      </c>
      <c r="I152" s="4" t="s">
        <v>161</v>
      </c>
      <c r="J152" s="8">
        <v>-1</v>
      </c>
      <c r="K152" s="29">
        <f>57500*0.9</f>
        <v>51750</v>
      </c>
      <c r="L152" s="17">
        <f>+J152*K152</f>
        <v>-51750</v>
      </c>
      <c r="O152"/>
      <c r="P152" t="s">
        <v>142</v>
      </c>
      <c r="U152" s="162" t="s">
        <v>672</v>
      </c>
      <c r="V152" s="173">
        <v>-2663293.4159999997</v>
      </c>
      <c r="W152" s="163">
        <v>-21</v>
      </c>
    </row>
    <row r="153" spans="2:23" hidden="1" x14ac:dyDescent="0.25">
      <c r="B153" s="5">
        <v>44977</v>
      </c>
      <c r="C153" t="s">
        <v>169</v>
      </c>
      <c r="D153" t="s">
        <v>0</v>
      </c>
      <c r="E153" t="s">
        <v>66</v>
      </c>
      <c r="F153" s="4" t="s">
        <v>78</v>
      </c>
      <c r="G153" t="s">
        <v>79</v>
      </c>
      <c r="H153" s="4" t="s">
        <v>80</v>
      </c>
      <c r="I153" s="4" t="s">
        <v>160</v>
      </c>
      <c r="J153" s="8">
        <v>-1</v>
      </c>
      <c r="K153" s="29">
        <f>57500*0.9</f>
        <v>51750</v>
      </c>
      <c r="L153" s="17">
        <f>+J153*K153</f>
        <v>-51750</v>
      </c>
      <c r="O153"/>
      <c r="P153" t="s">
        <v>142</v>
      </c>
      <c r="U153" s="39" t="s">
        <v>207</v>
      </c>
      <c r="V153" s="173">
        <v>460574.72344072256</v>
      </c>
      <c r="W153" s="163">
        <v>13</v>
      </c>
    </row>
    <row r="154" spans="2:23" hidden="1" x14ac:dyDescent="0.25">
      <c r="B154" s="5">
        <v>44978</v>
      </c>
      <c r="C154" t="s">
        <v>63</v>
      </c>
      <c r="D154" t="s">
        <v>0</v>
      </c>
      <c r="E154" t="s">
        <v>66</v>
      </c>
      <c r="F154" s="4" t="s">
        <v>75</v>
      </c>
      <c r="G154" t="s">
        <v>76</v>
      </c>
      <c r="H154" s="4" t="s">
        <v>37</v>
      </c>
      <c r="I154" s="4" t="s">
        <v>171</v>
      </c>
      <c r="J154" s="8">
        <v>10</v>
      </c>
      <c r="K154" s="29">
        <f>57500*0.9</f>
        <v>51750</v>
      </c>
      <c r="L154" s="17">
        <f>+J154*K154</f>
        <v>517500</v>
      </c>
      <c r="N154" t="s">
        <v>177</v>
      </c>
      <c r="O154"/>
      <c r="U154" s="53" t="s">
        <v>208</v>
      </c>
      <c r="V154" s="173">
        <v>460574.72344072256</v>
      </c>
      <c r="W154" s="163">
        <v>13</v>
      </c>
    </row>
    <row r="155" spans="2:23" hidden="1" x14ac:dyDescent="0.25">
      <c r="B155" s="5">
        <v>44974</v>
      </c>
      <c r="C155" t="s">
        <v>63</v>
      </c>
      <c r="D155" t="s">
        <v>0</v>
      </c>
      <c r="E155" t="s">
        <v>66</v>
      </c>
      <c r="F155" s="4" t="s">
        <v>139</v>
      </c>
      <c r="G155" t="s">
        <v>140</v>
      </c>
      <c r="H155" s="4" t="s">
        <v>141</v>
      </c>
      <c r="I155" s="4" t="s">
        <v>157</v>
      </c>
      <c r="J155" s="8">
        <v>9</v>
      </c>
      <c r="K155" s="29">
        <f>57500*0.9</f>
        <v>51750</v>
      </c>
      <c r="L155" s="17">
        <f>+J155*K155</f>
        <v>465750</v>
      </c>
      <c r="N155" t="s">
        <v>168</v>
      </c>
      <c r="O155"/>
      <c r="U155" s="162" t="s">
        <v>529</v>
      </c>
      <c r="V155" s="173">
        <v>-306841.07038000005</v>
      </c>
      <c r="W155" s="163">
        <v>-2</v>
      </c>
    </row>
    <row r="156" spans="2:23" hidden="1" x14ac:dyDescent="0.25">
      <c r="B156" s="5">
        <v>44974</v>
      </c>
      <c r="C156" t="s">
        <v>63</v>
      </c>
      <c r="D156" t="s">
        <v>0</v>
      </c>
      <c r="E156" t="s">
        <v>66</v>
      </c>
      <c r="F156" s="4" t="s">
        <v>139</v>
      </c>
      <c r="G156" t="s">
        <v>140</v>
      </c>
      <c r="H156" s="4" t="s">
        <v>141</v>
      </c>
      <c r="I156" s="4" t="s">
        <v>159</v>
      </c>
      <c r="J156" s="8">
        <v>40</v>
      </c>
      <c r="K156" s="29">
        <f>57500*0.9</f>
        <v>51750</v>
      </c>
      <c r="L156" s="17">
        <f>+J156*K156</f>
        <v>2070000</v>
      </c>
      <c r="N156" t="s">
        <v>168</v>
      </c>
      <c r="O156"/>
      <c r="U156" s="162" t="s">
        <v>527</v>
      </c>
      <c r="V156" s="173">
        <v>-459635.36982855521</v>
      </c>
      <c r="W156" s="163">
        <v>17</v>
      </c>
    </row>
    <row r="157" spans="2:23" hidden="1" x14ac:dyDescent="0.25">
      <c r="B157" s="5">
        <v>44977</v>
      </c>
      <c r="C157" t="s">
        <v>169</v>
      </c>
      <c r="D157" t="s">
        <v>0</v>
      </c>
      <c r="E157" t="s">
        <v>66</v>
      </c>
      <c r="F157" s="4" t="s">
        <v>139</v>
      </c>
      <c r="G157" t="s">
        <v>140</v>
      </c>
      <c r="H157" s="4" t="s">
        <v>141</v>
      </c>
      <c r="I157" s="4" t="s">
        <v>158</v>
      </c>
      <c r="J157" s="8">
        <v>-2</v>
      </c>
      <c r="K157" s="48">
        <v>51750</v>
      </c>
      <c r="L157" s="17">
        <f>+K157*J157</f>
        <v>-103500</v>
      </c>
      <c r="O157"/>
      <c r="P157" t="s">
        <v>142</v>
      </c>
      <c r="U157" s="162" t="s">
        <v>672</v>
      </c>
      <c r="V157" s="173">
        <v>1227051.1636492778</v>
      </c>
      <c r="W157" s="163">
        <v>-2</v>
      </c>
    </row>
    <row r="158" spans="2:23" hidden="1" x14ac:dyDescent="0.25">
      <c r="B158" s="5">
        <v>44978</v>
      </c>
      <c r="C158" t="s">
        <v>63</v>
      </c>
      <c r="D158" t="s">
        <v>0</v>
      </c>
      <c r="E158" t="s">
        <v>66</v>
      </c>
      <c r="F158" s="4" t="s">
        <v>78</v>
      </c>
      <c r="G158" t="s">
        <v>79</v>
      </c>
      <c r="H158" s="4" t="s">
        <v>80</v>
      </c>
      <c r="I158" s="4" t="s">
        <v>174</v>
      </c>
      <c r="J158" s="8">
        <v>60</v>
      </c>
      <c r="K158" s="29">
        <f>57500*0.9</f>
        <v>51750</v>
      </c>
      <c r="L158" s="17">
        <f>+J158*K158</f>
        <v>3105000</v>
      </c>
      <c r="N158" t="s">
        <v>177</v>
      </c>
      <c r="O158"/>
      <c r="U158" s="38" t="s">
        <v>394</v>
      </c>
      <c r="V158" s="173">
        <v>390.74144486692023</v>
      </c>
      <c r="W158" s="163">
        <v>35</v>
      </c>
    </row>
    <row r="159" spans="2:23" hidden="1" x14ac:dyDescent="0.25">
      <c r="B159" s="5">
        <v>44978</v>
      </c>
      <c r="C159" t="s">
        <v>63</v>
      </c>
      <c r="D159" t="s">
        <v>0</v>
      </c>
      <c r="E159" t="s">
        <v>66</v>
      </c>
      <c r="F159" s="4" t="s">
        <v>78</v>
      </c>
      <c r="G159" t="s">
        <v>79</v>
      </c>
      <c r="H159" s="4" t="s">
        <v>80</v>
      </c>
      <c r="I159" s="4" t="s">
        <v>175</v>
      </c>
      <c r="J159" s="8">
        <v>60</v>
      </c>
      <c r="K159" s="29">
        <f>57500*0.9</f>
        <v>51750</v>
      </c>
      <c r="L159" s="17">
        <f>+J159*K159</f>
        <v>3105000</v>
      </c>
      <c r="N159" t="s">
        <v>177</v>
      </c>
      <c r="O159"/>
      <c r="U159" s="39" t="s">
        <v>393</v>
      </c>
      <c r="V159" s="173">
        <v>5</v>
      </c>
      <c r="W159" s="163">
        <v>5</v>
      </c>
    </row>
    <row r="160" spans="2:23" hidden="1" x14ac:dyDescent="0.25">
      <c r="B160" s="5">
        <v>44978</v>
      </c>
      <c r="C160" t="s">
        <v>63</v>
      </c>
      <c r="D160" t="s">
        <v>0</v>
      </c>
      <c r="E160" t="s">
        <v>66</v>
      </c>
      <c r="F160" s="4" t="s">
        <v>78</v>
      </c>
      <c r="G160" t="s">
        <v>79</v>
      </c>
      <c r="H160" s="4" t="s">
        <v>80</v>
      </c>
      <c r="I160" s="4" t="s">
        <v>176</v>
      </c>
      <c r="J160" s="8">
        <v>60</v>
      </c>
      <c r="K160" s="29">
        <f>57500*0.9</f>
        <v>51750</v>
      </c>
      <c r="L160" s="17">
        <f>+J160*K160</f>
        <v>3105000</v>
      </c>
      <c r="N160" t="s">
        <v>177</v>
      </c>
      <c r="O160"/>
      <c r="U160" s="53" t="s">
        <v>396</v>
      </c>
      <c r="V160" s="173">
        <v>5</v>
      </c>
      <c r="W160" s="163">
        <v>5</v>
      </c>
    </row>
    <row r="161" spans="2:23" hidden="1" x14ac:dyDescent="0.25">
      <c r="B161" s="5">
        <v>44979</v>
      </c>
      <c r="C161" t="s">
        <v>120</v>
      </c>
      <c r="D161" t="s">
        <v>4</v>
      </c>
      <c r="E161" t="s">
        <v>14</v>
      </c>
      <c r="F161" s="4">
        <v>3318225</v>
      </c>
      <c r="G161" t="s">
        <v>148</v>
      </c>
      <c r="H161" s="4" t="s">
        <v>148</v>
      </c>
      <c r="J161" s="8">
        <v>-1</v>
      </c>
      <c r="K161" s="29">
        <v>153420.53519000002</v>
      </c>
      <c r="L161" s="35">
        <f>+J161*K161</f>
        <v>-153420.53519000002</v>
      </c>
      <c r="M161" s="104" t="s">
        <v>529</v>
      </c>
      <c r="O161"/>
      <c r="Q161" t="s">
        <v>150</v>
      </c>
      <c r="U161" s="162" t="s">
        <v>527</v>
      </c>
      <c r="V161" s="173">
        <v>5</v>
      </c>
      <c r="W161" s="163">
        <v>5</v>
      </c>
    </row>
    <row r="162" spans="2:23" hidden="1" x14ac:dyDescent="0.25">
      <c r="B162" s="5">
        <v>44979</v>
      </c>
      <c r="C162" t="s">
        <v>120</v>
      </c>
      <c r="D162" t="s">
        <v>4</v>
      </c>
      <c r="E162" t="s">
        <v>14</v>
      </c>
      <c r="F162" s="4" t="s">
        <v>97</v>
      </c>
      <c r="G162" t="s">
        <v>98</v>
      </c>
      <c r="H162" s="4" t="s">
        <v>110</v>
      </c>
      <c r="J162" s="8">
        <v>-1</v>
      </c>
      <c r="K162" s="29">
        <v>73.06083650190115</v>
      </c>
      <c r="L162" s="17">
        <f t="shared" ref="L162" si="14">+J162*K162</f>
        <v>-73.06083650190115</v>
      </c>
      <c r="M162" s="102" t="s">
        <v>527</v>
      </c>
      <c r="O162"/>
      <c r="Q162" t="s">
        <v>150</v>
      </c>
      <c r="U162" s="39" t="s">
        <v>392</v>
      </c>
      <c r="V162" s="173">
        <v>10</v>
      </c>
      <c r="W162" s="163">
        <v>10</v>
      </c>
    </row>
    <row r="163" spans="2:23" hidden="1" x14ac:dyDescent="0.25">
      <c r="B163" s="5">
        <v>44979</v>
      </c>
      <c r="C163" t="s">
        <v>120</v>
      </c>
      <c r="D163" t="s">
        <v>4</v>
      </c>
      <c r="E163" t="s">
        <v>14</v>
      </c>
      <c r="F163" s="4" t="s">
        <v>315</v>
      </c>
      <c r="G163" t="s">
        <v>295</v>
      </c>
      <c r="H163" s="4" t="s">
        <v>290</v>
      </c>
      <c r="J163" s="8">
        <v>-1</v>
      </c>
      <c r="K163" s="29"/>
      <c r="O163"/>
      <c r="Q163" t="s">
        <v>150</v>
      </c>
      <c r="U163" s="53" t="s">
        <v>395</v>
      </c>
      <c r="V163" s="173">
        <v>10</v>
      </c>
      <c r="W163" s="163">
        <v>10</v>
      </c>
    </row>
    <row r="164" spans="2:23" hidden="1" x14ac:dyDescent="0.25">
      <c r="B164" s="5">
        <v>44979</v>
      </c>
      <c r="C164" t="s">
        <v>63</v>
      </c>
      <c r="D164" t="s">
        <v>0</v>
      </c>
      <c r="E164" t="s">
        <v>66</v>
      </c>
      <c r="F164" s="4" t="s">
        <v>86</v>
      </c>
      <c r="G164" t="s">
        <v>87</v>
      </c>
      <c r="H164" s="4" t="s">
        <v>184</v>
      </c>
      <c r="I164" s="4" t="s">
        <v>180</v>
      </c>
      <c r="J164" s="8">
        <v>60</v>
      </c>
      <c r="K164" s="29">
        <f t="shared" ref="K164:K169" si="15">57500*0.9</f>
        <v>51750</v>
      </c>
      <c r="L164" s="17">
        <f t="shared" ref="L164:L187" si="16">+J164*K164</f>
        <v>3105000</v>
      </c>
      <c r="N164" t="s">
        <v>186</v>
      </c>
      <c r="O164"/>
      <c r="U164" s="162" t="s">
        <v>527</v>
      </c>
      <c r="V164" s="173">
        <v>10</v>
      </c>
      <c r="W164" s="163">
        <v>10</v>
      </c>
    </row>
    <row r="165" spans="2:23" hidden="1" x14ac:dyDescent="0.25">
      <c r="B165" s="5">
        <v>44979</v>
      </c>
      <c r="C165" t="s">
        <v>63</v>
      </c>
      <c r="D165" t="s">
        <v>0</v>
      </c>
      <c r="E165" t="s">
        <v>66</v>
      </c>
      <c r="F165" s="4" t="s">
        <v>86</v>
      </c>
      <c r="G165" t="s">
        <v>87</v>
      </c>
      <c r="H165" s="4" t="s">
        <v>184</v>
      </c>
      <c r="I165" s="4" t="s">
        <v>181</v>
      </c>
      <c r="J165" s="8">
        <v>60</v>
      </c>
      <c r="K165" s="29">
        <f t="shared" si="15"/>
        <v>51750</v>
      </c>
      <c r="L165" s="17">
        <f t="shared" si="16"/>
        <v>3105000</v>
      </c>
      <c r="N165" t="s">
        <v>186</v>
      </c>
      <c r="O165"/>
      <c r="U165" s="39" t="s">
        <v>387</v>
      </c>
      <c r="V165" s="173">
        <v>375.74144486692023</v>
      </c>
      <c r="W165" s="163">
        <v>20</v>
      </c>
    </row>
    <row r="166" spans="2:23" hidden="1" x14ac:dyDescent="0.25">
      <c r="B166" s="5">
        <v>44979</v>
      </c>
      <c r="C166" t="s">
        <v>63</v>
      </c>
      <c r="D166" t="s">
        <v>0</v>
      </c>
      <c r="E166" t="s">
        <v>66</v>
      </c>
      <c r="F166" s="4" t="s">
        <v>86</v>
      </c>
      <c r="G166" t="s">
        <v>87</v>
      </c>
      <c r="H166" s="4" t="s">
        <v>184</v>
      </c>
      <c r="I166" s="4" t="s">
        <v>182</v>
      </c>
      <c r="J166" s="8">
        <v>60</v>
      </c>
      <c r="K166" s="29">
        <f t="shared" si="15"/>
        <v>51750</v>
      </c>
      <c r="L166" s="17">
        <f t="shared" si="16"/>
        <v>3105000</v>
      </c>
      <c r="N166" t="s">
        <v>186</v>
      </c>
      <c r="O166"/>
      <c r="U166" s="53" t="s">
        <v>388</v>
      </c>
      <c r="V166" s="173">
        <v>375.74144486692023</v>
      </c>
      <c r="W166" s="163">
        <v>20</v>
      </c>
    </row>
    <row r="167" spans="2:23" hidden="1" x14ac:dyDescent="0.25">
      <c r="B167" s="5">
        <v>44979</v>
      </c>
      <c r="C167" t="s">
        <v>63</v>
      </c>
      <c r="D167" t="s">
        <v>0</v>
      </c>
      <c r="E167" t="s">
        <v>66</v>
      </c>
      <c r="F167" s="4" t="s">
        <v>91</v>
      </c>
      <c r="G167" t="s">
        <v>92</v>
      </c>
      <c r="H167" s="4" t="s">
        <v>185</v>
      </c>
      <c r="I167" s="4" t="s">
        <v>183</v>
      </c>
      <c r="J167" s="8">
        <v>60</v>
      </c>
      <c r="K167" s="29">
        <f t="shared" si="15"/>
        <v>51750</v>
      </c>
      <c r="L167" s="17">
        <f t="shared" si="16"/>
        <v>3105000</v>
      </c>
      <c r="N167" t="s">
        <v>186</v>
      </c>
      <c r="O167"/>
      <c r="U167" s="162" t="s">
        <v>527</v>
      </c>
      <c r="V167" s="173">
        <v>375.74144486692023</v>
      </c>
      <c r="W167" s="163">
        <v>20</v>
      </c>
    </row>
    <row r="168" spans="2:23" hidden="1" x14ac:dyDescent="0.25">
      <c r="B168" s="5">
        <v>44979</v>
      </c>
      <c r="C168" t="s">
        <v>63</v>
      </c>
      <c r="D168" t="s">
        <v>0</v>
      </c>
      <c r="E168" t="s">
        <v>66</v>
      </c>
      <c r="F168" s="4" t="s">
        <v>78</v>
      </c>
      <c r="G168" t="s">
        <v>79</v>
      </c>
      <c r="H168" s="4" t="s">
        <v>80</v>
      </c>
      <c r="I168" s="4" t="s">
        <v>179</v>
      </c>
      <c r="J168" s="8">
        <v>6</v>
      </c>
      <c r="K168" s="29">
        <f t="shared" si="15"/>
        <v>51750</v>
      </c>
      <c r="L168" s="17">
        <f t="shared" si="16"/>
        <v>310500</v>
      </c>
      <c r="N168" t="s">
        <v>186</v>
      </c>
      <c r="O168"/>
      <c r="U168" s="38" t="s">
        <v>673</v>
      </c>
      <c r="V168" s="173">
        <v>879446863.43668699</v>
      </c>
      <c r="W168" s="163">
        <v>2195</v>
      </c>
    </row>
    <row r="169" spans="2:23" hidden="1" x14ac:dyDescent="0.25">
      <c r="B169" s="5">
        <v>44978</v>
      </c>
      <c r="C169" t="s">
        <v>63</v>
      </c>
      <c r="D169" t="s">
        <v>0</v>
      </c>
      <c r="E169" t="s">
        <v>66</v>
      </c>
      <c r="F169" s="4" t="s">
        <v>139</v>
      </c>
      <c r="G169" t="s">
        <v>140</v>
      </c>
      <c r="H169" s="4" t="s">
        <v>141</v>
      </c>
      <c r="I169" s="4" t="s">
        <v>159</v>
      </c>
      <c r="J169" s="8">
        <v>10</v>
      </c>
      <c r="K169" s="29">
        <f t="shared" si="15"/>
        <v>51750</v>
      </c>
      <c r="L169" s="17">
        <f t="shared" si="16"/>
        <v>517500</v>
      </c>
      <c r="N169" t="s">
        <v>177</v>
      </c>
      <c r="O169"/>
      <c r="V169"/>
    </row>
    <row r="170" spans="2:23" hidden="1" x14ac:dyDescent="0.25">
      <c r="B170" s="5">
        <v>44980</v>
      </c>
      <c r="C170" t="s">
        <v>121</v>
      </c>
      <c r="D170" t="s">
        <v>0</v>
      </c>
      <c r="E170" t="s">
        <v>66</v>
      </c>
      <c r="F170" s="4" t="s">
        <v>86</v>
      </c>
      <c r="G170" t="s">
        <v>87</v>
      </c>
      <c r="H170" s="4" t="s">
        <v>50</v>
      </c>
      <c r="I170" s="4" t="s">
        <v>88</v>
      </c>
      <c r="J170" s="8">
        <v>-8</v>
      </c>
      <c r="K170" s="48">
        <v>61600</v>
      </c>
      <c r="L170" s="17">
        <f t="shared" si="16"/>
        <v>-492800</v>
      </c>
      <c r="O170">
        <v>20230046</v>
      </c>
      <c r="Q170" t="s">
        <v>187</v>
      </c>
      <c r="R170" t="s">
        <v>138</v>
      </c>
      <c r="V170"/>
    </row>
    <row r="171" spans="2:23" hidden="1" x14ac:dyDescent="0.25">
      <c r="B171" s="5">
        <v>44980</v>
      </c>
      <c r="C171" t="s">
        <v>121</v>
      </c>
      <c r="D171" t="s">
        <v>0</v>
      </c>
      <c r="E171" t="s">
        <v>66</v>
      </c>
      <c r="F171" s="4" t="s">
        <v>78</v>
      </c>
      <c r="G171" t="s">
        <v>79</v>
      </c>
      <c r="H171" s="4" t="s">
        <v>80</v>
      </c>
      <c r="I171" s="4" t="s">
        <v>161</v>
      </c>
      <c r="J171" s="8">
        <v>-12</v>
      </c>
      <c r="K171" s="29">
        <f>57500*0.9</f>
        <v>51750</v>
      </c>
      <c r="L171" s="17">
        <f t="shared" si="16"/>
        <v>-621000</v>
      </c>
      <c r="O171">
        <v>20230046</v>
      </c>
      <c r="Q171" t="s">
        <v>187</v>
      </c>
      <c r="R171" t="s">
        <v>138</v>
      </c>
      <c r="V171"/>
    </row>
    <row r="172" spans="2:23" hidden="1" x14ac:dyDescent="0.25">
      <c r="B172" s="5">
        <v>44981</v>
      </c>
      <c r="C172" t="s">
        <v>63</v>
      </c>
      <c r="D172" t="s">
        <v>0</v>
      </c>
      <c r="E172" t="s">
        <v>14</v>
      </c>
      <c r="F172" s="4" t="s">
        <v>190</v>
      </c>
      <c r="G172" t="s">
        <v>199</v>
      </c>
      <c r="H172" s="4" t="s">
        <v>191</v>
      </c>
      <c r="I172" s="4" t="s">
        <v>192</v>
      </c>
      <c r="J172" s="8">
        <v>15</v>
      </c>
      <c r="K172" s="50">
        <v>93249</v>
      </c>
      <c r="L172" s="35">
        <f t="shared" si="16"/>
        <v>1398735</v>
      </c>
      <c r="M172" s="104"/>
      <c r="N172" t="s">
        <v>244</v>
      </c>
      <c r="O172"/>
      <c r="V172"/>
    </row>
    <row r="173" spans="2:23" hidden="1" x14ac:dyDescent="0.25">
      <c r="B173" s="5">
        <v>44981</v>
      </c>
      <c r="C173" t="s">
        <v>63</v>
      </c>
      <c r="D173" t="s">
        <v>0</v>
      </c>
      <c r="E173" t="s">
        <v>14</v>
      </c>
      <c r="F173" s="4" t="s">
        <v>25</v>
      </c>
      <c r="G173" t="s">
        <v>26</v>
      </c>
      <c r="H173" s="4" t="s">
        <v>27</v>
      </c>
      <c r="I173" s="4" t="s">
        <v>127</v>
      </c>
      <c r="J173" s="8">
        <v>50</v>
      </c>
      <c r="K173" s="50">
        <v>81594</v>
      </c>
      <c r="L173" s="35">
        <f t="shared" si="16"/>
        <v>4079700</v>
      </c>
      <c r="M173" s="104"/>
      <c r="N173" t="s">
        <v>244</v>
      </c>
      <c r="O173"/>
      <c r="V173"/>
    </row>
    <row r="174" spans="2:23" hidden="1" x14ac:dyDescent="0.25">
      <c r="B174" s="5">
        <v>44981</v>
      </c>
      <c r="C174" t="s">
        <v>63</v>
      </c>
      <c r="D174" t="s">
        <v>0</v>
      </c>
      <c r="E174" t="s">
        <v>14</v>
      </c>
      <c r="F174" s="4" t="s">
        <v>35</v>
      </c>
      <c r="G174" t="s">
        <v>36</v>
      </c>
      <c r="H174" s="4" t="s">
        <v>37</v>
      </c>
      <c r="I174" s="4" t="s">
        <v>131</v>
      </c>
      <c r="J174" s="8">
        <v>60</v>
      </c>
      <c r="K174" s="50">
        <v>81594</v>
      </c>
      <c r="L174" s="35">
        <f t="shared" si="16"/>
        <v>4895640</v>
      </c>
      <c r="M174" s="104"/>
      <c r="N174" t="s">
        <v>244</v>
      </c>
      <c r="O174"/>
      <c r="V174"/>
    </row>
    <row r="175" spans="2:23" hidden="1" x14ac:dyDescent="0.25">
      <c r="B175" s="5">
        <v>44978</v>
      </c>
      <c r="C175" t="s">
        <v>63</v>
      </c>
      <c r="D175" t="s">
        <v>0</v>
      </c>
      <c r="E175" t="s">
        <v>66</v>
      </c>
      <c r="F175" s="4" t="s">
        <v>139</v>
      </c>
      <c r="G175" t="s">
        <v>140</v>
      </c>
      <c r="H175" s="4" t="s">
        <v>141</v>
      </c>
      <c r="I175" s="4" t="s">
        <v>172</v>
      </c>
      <c r="J175" s="8">
        <v>60</v>
      </c>
      <c r="K175" s="29">
        <f>57500*0.9</f>
        <v>51750</v>
      </c>
      <c r="L175" s="17">
        <f t="shared" si="16"/>
        <v>3105000</v>
      </c>
      <c r="N175" t="s">
        <v>177</v>
      </c>
      <c r="O175"/>
      <c r="V175"/>
    </row>
    <row r="176" spans="2:23" hidden="1" x14ac:dyDescent="0.25">
      <c r="B176" s="5">
        <v>44978</v>
      </c>
      <c r="C176" t="s">
        <v>63</v>
      </c>
      <c r="D176" t="s">
        <v>0</v>
      </c>
      <c r="E176" t="s">
        <v>66</v>
      </c>
      <c r="F176" s="4" t="s">
        <v>139</v>
      </c>
      <c r="G176" t="s">
        <v>140</v>
      </c>
      <c r="H176" s="4" t="s">
        <v>141</v>
      </c>
      <c r="I176" s="4" t="s">
        <v>173</v>
      </c>
      <c r="J176" s="8">
        <v>9</v>
      </c>
      <c r="K176" s="29">
        <f>57500*0.9</f>
        <v>51750</v>
      </c>
      <c r="L176" s="17">
        <f t="shared" si="16"/>
        <v>465750</v>
      </c>
      <c r="N176" t="s">
        <v>177</v>
      </c>
      <c r="O176"/>
      <c r="V176"/>
    </row>
    <row r="177" spans="2:22" hidden="1" x14ac:dyDescent="0.25">
      <c r="B177" s="5">
        <v>44980</v>
      </c>
      <c r="C177" t="s">
        <v>121</v>
      </c>
      <c r="D177" t="s">
        <v>0</v>
      </c>
      <c r="E177" t="s">
        <v>66</v>
      </c>
      <c r="F177" s="4" t="s">
        <v>139</v>
      </c>
      <c r="G177" t="s">
        <v>140</v>
      </c>
      <c r="H177" s="4" t="s">
        <v>141</v>
      </c>
      <c r="I177" s="4" t="s">
        <v>159</v>
      </c>
      <c r="J177" s="8">
        <v>-10</v>
      </c>
      <c r="K177" s="29">
        <f>57500*0.9</f>
        <v>51750</v>
      </c>
      <c r="L177" s="17">
        <f t="shared" si="16"/>
        <v>-517500</v>
      </c>
      <c r="O177">
        <v>20230046</v>
      </c>
      <c r="Q177" t="s">
        <v>187</v>
      </c>
      <c r="R177" t="s">
        <v>138</v>
      </c>
      <c r="V177"/>
    </row>
    <row r="178" spans="2:22" hidden="1" x14ac:dyDescent="0.25">
      <c r="B178" s="5">
        <v>44981</v>
      </c>
      <c r="C178" t="s">
        <v>63</v>
      </c>
      <c r="D178" t="s">
        <v>0</v>
      </c>
      <c r="E178" t="s">
        <v>14</v>
      </c>
      <c r="F178" s="4" t="s">
        <v>46</v>
      </c>
      <c r="G178" t="s">
        <v>532</v>
      </c>
      <c r="H178" s="4" t="s">
        <v>146</v>
      </c>
      <c r="I178" s="4" t="s">
        <v>188</v>
      </c>
      <c r="J178" s="8">
        <v>40</v>
      </c>
      <c r="K178" s="29">
        <v>104000</v>
      </c>
      <c r="L178" s="35">
        <f t="shared" si="16"/>
        <v>4160000</v>
      </c>
      <c r="M178" s="104" t="s">
        <v>529</v>
      </c>
      <c r="N178" t="s">
        <v>244</v>
      </c>
      <c r="O178"/>
      <c r="V178"/>
    </row>
    <row r="179" spans="2:22" hidden="1" x14ac:dyDescent="0.25">
      <c r="B179" s="5">
        <v>44981</v>
      </c>
      <c r="C179" t="s">
        <v>63</v>
      </c>
      <c r="D179" t="s">
        <v>0</v>
      </c>
      <c r="E179" t="s">
        <v>14</v>
      </c>
      <c r="F179" s="4" t="s">
        <v>54</v>
      </c>
      <c r="G179" t="s">
        <v>55</v>
      </c>
      <c r="H179" s="4" t="s">
        <v>56</v>
      </c>
      <c r="I179" s="4" t="s">
        <v>195</v>
      </c>
      <c r="J179" s="8">
        <v>20</v>
      </c>
      <c r="K179" s="50">
        <v>104905</v>
      </c>
      <c r="L179" s="35">
        <f t="shared" si="16"/>
        <v>2098100</v>
      </c>
      <c r="M179" s="104" t="s">
        <v>529</v>
      </c>
      <c r="N179" t="s">
        <v>244</v>
      </c>
      <c r="O179"/>
      <c r="V179"/>
    </row>
    <row r="180" spans="2:22" hidden="1" x14ac:dyDescent="0.25">
      <c r="B180" s="5">
        <v>44981</v>
      </c>
      <c r="C180" t="s">
        <v>63</v>
      </c>
      <c r="D180" t="s">
        <v>0</v>
      </c>
      <c r="E180" t="s">
        <v>14</v>
      </c>
      <c r="F180" s="4" t="s">
        <v>58</v>
      </c>
      <c r="G180" t="s">
        <v>59</v>
      </c>
      <c r="H180" s="4" t="s">
        <v>60</v>
      </c>
      <c r="I180" s="4" t="s">
        <v>196</v>
      </c>
      <c r="J180" s="8">
        <v>20</v>
      </c>
      <c r="K180" s="50">
        <v>104905</v>
      </c>
      <c r="L180" s="35">
        <f t="shared" si="16"/>
        <v>2098100</v>
      </c>
      <c r="M180" s="104" t="s">
        <v>529</v>
      </c>
      <c r="N180" t="s">
        <v>244</v>
      </c>
      <c r="O180"/>
      <c r="V180"/>
    </row>
    <row r="181" spans="2:22" hidden="1" x14ac:dyDescent="0.25">
      <c r="B181" s="5">
        <v>44981</v>
      </c>
      <c r="C181" t="s">
        <v>103</v>
      </c>
      <c r="D181" t="s">
        <v>0</v>
      </c>
      <c r="E181" t="s">
        <v>14</v>
      </c>
      <c r="F181" s="4" t="s">
        <v>25</v>
      </c>
      <c r="G181" t="s">
        <v>26</v>
      </c>
      <c r="H181" s="4" t="s">
        <v>27</v>
      </c>
      <c r="I181" s="4" t="s">
        <v>29</v>
      </c>
      <c r="J181" s="8">
        <v>-8</v>
      </c>
      <c r="K181" s="50">
        <v>65949.40444444443</v>
      </c>
      <c r="L181" s="35">
        <f t="shared" si="16"/>
        <v>-527595.23555555544</v>
      </c>
      <c r="M181" s="104"/>
      <c r="O181">
        <v>20230047</v>
      </c>
      <c r="P181" t="s">
        <v>243</v>
      </c>
      <c r="R181" t="s">
        <v>280</v>
      </c>
      <c r="V181"/>
    </row>
    <row r="182" spans="2:22" hidden="1" x14ac:dyDescent="0.25">
      <c r="B182" s="5">
        <v>44981</v>
      </c>
      <c r="C182" t="s">
        <v>103</v>
      </c>
      <c r="D182" t="s">
        <v>0</v>
      </c>
      <c r="E182" t="s">
        <v>14</v>
      </c>
      <c r="F182" s="4" t="s">
        <v>35</v>
      </c>
      <c r="G182" t="s">
        <v>36</v>
      </c>
      <c r="H182" s="4" t="s">
        <v>37</v>
      </c>
      <c r="I182" s="4" t="s">
        <v>131</v>
      </c>
      <c r="J182" s="8">
        <v>-3</v>
      </c>
      <c r="K182" s="50">
        <v>65949.40444444443</v>
      </c>
      <c r="L182" s="35">
        <f t="shared" si="16"/>
        <v>-197848.21333333329</v>
      </c>
      <c r="M182" s="104"/>
      <c r="O182">
        <v>20230047</v>
      </c>
      <c r="P182" t="s">
        <v>243</v>
      </c>
      <c r="R182" t="s">
        <v>280</v>
      </c>
      <c r="V182"/>
    </row>
    <row r="183" spans="2:22" hidden="1" x14ac:dyDescent="0.25">
      <c r="B183" s="5">
        <v>44981</v>
      </c>
      <c r="C183" t="s">
        <v>63</v>
      </c>
      <c r="D183" t="s">
        <v>0</v>
      </c>
      <c r="E183" t="s">
        <v>14</v>
      </c>
      <c r="F183" s="4" t="s">
        <v>39</v>
      </c>
      <c r="G183" t="s">
        <v>40</v>
      </c>
      <c r="H183" s="4" t="s">
        <v>41</v>
      </c>
      <c r="I183" s="4" t="s">
        <v>193</v>
      </c>
      <c r="J183" s="8">
        <v>100</v>
      </c>
      <c r="K183" s="50">
        <v>81594</v>
      </c>
      <c r="L183" s="35">
        <f t="shared" si="16"/>
        <v>8159400</v>
      </c>
      <c r="M183" s="104"/>
      <c r="N183" t="s">
        <v>244</v>
      </c>
      <c r="O183"/>
      <c r="V183"/>
    </row>
    <row r="184" spans="2:22" hidden="1" x14ac:dyDescent="0.25">
      <c r="B184" s="5">
        <v>44981</v>
      </c>
      <c r="C184" t="s">
        <v>103</v>
      </c>
      <c r="D184" t="s">
        <v>0</v>
      </c>
      <c r="E184" t="s">
        <v>14</v>
      </c>
      <c r="F184" s="4" t="s">
        <v>46</v>
      </c>
      <c r="G184" t="s">
        <v>532</v>
      </c>
      <c r="H184" s="4" t="s">
        <v>146</v>
      </c>
      <c r="I184" s="4" t="s">
        <v>188</v>
      </c>
      <c r="J184" s="8">
        <v>-2</v>
      </c>
      <c r="K184" s="29">
        <v>104000</v>
      </c>
      <c r="L184" s="35">
        <f t="shared" si="16"/>
        <v>-208000</v>
      </c>
      <c r="M184" s="104" t="s">
        <v>529</v>
      </c>
      <c r="O184">
        <v>20230047</v>
      </c>
      <c r="P184" t="s">
        <v>243</v>
      </c>
      <c r="R184" t="s">
        <v>280</v>
      </c>
      <c r="V184"/>
    </row>
    <row r="185" spans="2:22" hidden="1" x14ac:dyDescent="0.25">
      <c r="B185" s="5">
        <v>44981</v>
      </c>
      <c r="C185" t="s">
        <v>103</v>
      </c>
      <c r="D185" t="s">
        <v>0</v>
      </c>
      <c r="E185" t="s">
        <v>14</v>
      </c>
      <c r="F185" s="4" t="s">
        <v>54</v>
      </c>
      <c r="G185" t="s">
        <v>55</v>
      </c>
      <c r="H185" s="4" t="s">
        <v>56</v>
      </c>
      <c r="I185" s="4" t="s">
        <v>134</v>
      </c>
      <c r="J185" s="8">
        <v>-12</v>
      </c>
      <c r="K185" s="50">
        <v>84287.164444444439</v>
      </c>
      <c r="L185" s="17">
        <f t="shared" si="16"/>
        <v>-1011445.9733333333</v>
      </c>
      <c r="M185" s="102" t="s">
        <v>529</v>
      </c>
      <c r="O185">
        <v>20230047</v>
      </c>
      <c r="P185" t="s">
        <v>243</v>
      </c>
      <c r="R185" t="s">
        <v>280</v>
      </c>
      <c r="V185"/>
    </row>
    <row r="186" spans="2:22" hidden="1" x14ac:dyDescent="0.25">
      <c r="B186" s="5">
        <v>44981</v>
      </c>
      <c r="C186" t="s">
        <v>103</v>
      </c>
      <c r="D186" t="s">
        <v>0</v>
      </c>
      <c r="E186" t="s">
        <v>14</v>
      </c>
      <c r="F186" s="4" t="s">
        <v>58</v>
      </c>
      <c r="G186" t="s">
        <v>59</v>
      </c>
      <c r="H186" s="4" t="s">
        <v>60</v>
      </c>
      <c r="I186" s="4" t="s">
        <v>135</v>
      </c>
      <c r="J186" s="8">
        <v>-2</v>
      </c>
      <c r="K186" s="50">
        <v>84287.164444444439</v>
      </c>
      <c r="L186" s="35">
        <f t="shared" si="16"/>
        <v>-168574.32888888888</v>
      </c>
      <c r="M186" s="104" t="s">
        <v>529</v>
      </c>
      <c r="O186">
        <v>20230047</v>
      </c>
      <c r="P186" t="s">
        <v>243</v>
      </c>
      <c r="R186" t="s">
        <v>280</v>
      </c>
      <c r="V186"/>
    </row>
    <row r="187" spans="2:22" hidden="1" x14ac:dyDescent="0.25">
      <c r="B187" s="5">
        <v>44981</v>
      </c>
      <c r="C187" t="s">
        <v>103</v>
      </c>
      <c r="D187" t="s">
        <v>0</v>
      </c>
      <c r="E187" t="s">
        <v>66</v>
      </c>
      <c r="F187" s="4" t="s">
        <v>86</v>
      </c>
      <c r="G187" t="s">
        <v>87</v>
      </c>
      <c r="H187" s="4" t="s">
        <v>50</v>
      </c>
      <c r="I187" s="4" t="s">
        <v>88</v>
      </c>
      <c r="J187" s="8">
        <v>-2</v>
      </c>
      <c r="K187" s="48">
        <v>61600</v>
      </c>
      <c r="L187" s="17">
        <f t="shared" si="16"/>
        <v>-123200</v>
      </c>
      <c r="O187">
        <v>20230047</v>
      </c>
      <c r="P187" t="s">
        <v>243</v>
      </c>
      <c r="R187" t="s">
        <v>280</v>
      </c>
      <c r="V187"/>
    </row>
    <row r="188" spans="2:22" hidden="1" x14ac:dyDescent="0.25">
      <c r="B188" s="5">
        <v>44981</v>
      </c>
      <c r="C188" t="s">
        <v>103</v>
      </c>
      <c r="D188" t="s">
        <v>4</v>
      </c>
      <c r="E188" t="s">
        <v>66</v>
      </c>
      <c r="F188" s="4" t="s">
        <v>102</v>
      </c>
      <c r="G188" t="s">
        <v>101</v>
      </c>
      <c r="H188" s="4" t="s">
        <v>107</v>
      </c>
      <c r="I188" s="4">
        <v>48791</v>
      </c>
      <c r="J188" s="8">
        <v>-2</v>
      </c>
      <c r="K188" s="48">
        <f>76000*1.19</f>
        <v>90440</v>
      </c>
      <c r="L188" s="17">
        <f>+K188*J188</f>
        <v>-180880</v>
      </c>
      <c r="O188">
        <v>20230047</v>
      </c>
      <c r="P188" t="s">
        <v>243</v>
      </c>
      <c r="R188" t="s">
        <v>280</v>
      </c>
      <c r="V188"/>
    </row>
    <row r="189" spans="2:22" hidden="1" x14ac:dyDescent="0.25">
      <c r="B189" s="5">
        <v>44981</v>
      </c>
      <c r="C189" t="s">
        <v>103</v>
      </c>
      <c r="D189" t="s">
        <v>4</v>
      </c>
      <c r="E189" t="s">
        <v>66</v>
      </c>
      <c r="F189" s="4" t="s">
        <v>96</v>
      </c>
      <c r="G189" t="s">
        <v>95</v>
      </c>
      <c r="H189" s="4" t="s">
        <v>106</v>
      </c>
      <c r="I189" s="4">
        <v>49116</v>
      </c>
      <c r="J189" s="8">
        <v>-3</v>
      </c>
      <c r="K189" s="48">
        <f>300000*1.19</f>
        <v>357000</v>
      </c>
      <c r="L189" s="17">
        <f>+J189*K189</f>
        <v>-1071000</v>
      </c>
      <c r="O189">
        <v>20230047</v>
      </c>
      <c r="P189" t="s">
        <v>243</v>
      </c>
      <c r="R189" t="s">
        <v>280</v>
      </c>
      <c r="V189"/>
    </row>
    <row r="190" spans="2:22" hidden="1" x14ac:dyDescent="0.25">
      <c r="B190" s="5">
        <v>44981</v>
      </c>
      <c r="C190" t="s">
        <v>103</v>
      </c>
      <c r="D190" t="s">
        <v>4</v>
      </c>
      <c r="E190" t="s">
        <v>66</v>
      </c>
      <c r="F190" s="4" t="s">
        <v>102</v>
      </c>
      <c r="G190" t="s">
        <v>101</v>
      </c>
      <c r="H190" s="4" t="s">
        <v>107</v>
      </c>
      <c r="I190" s="4">
        <v>48791</v>
      </c>
      <c r="J190" s="8">
        <v>-3</v>
      </c>
      <c r="K190" s="48">
        <f>76000*1.19</f>
        <v>90440</v>
      </c>
      <c r="L190" s="17">
        <f>+K190*J190</f>
        <v>-271320</v>
      </c>
      <c r="O190">
        <v>20230047</v>
      </c>
      <c r="P190" t="s">
        <v>243</v>
      </c>
      <c r="R190" t="s">
        <v>280</v>
      </c>
      <c r="V190"/>
    </row>
    <row r="191" spans="2:22" hidden="1" x14ac:dyDescent="0.25">
      <c r="B191" s="5">
        <v>44981</v>
      </c>
      <c r="C191" t="s">
        <v>63</v>
      </c>
      <c r="D191" t="s">
        <v>0</v>
      </c>
      <c r="E191" t="s">
        <v>14</v>
      </c>
      <c r="F191" s="4" t="s">
        <v>39</v>
      </c>
      <c r="G191" t="s">
        <v>40</v>
      </c>
      <c r="H191" s="4" t="s">
        <v>41</v>
      </c>
      <c r="I191" s="4" t="s">
        <v>128</v>
      </c>
      <c r="J191" s="8">
        <v>100</v>
      </c>
      <c r="K191" s="50">
        <v>81594</v>
      </c>
      <c r="L191" s="35">
        <f>+J191*K191</f>
        <v>8159400</v>
      </c>
      <c r="M191" s="104"/>
      <c r="N191" t="s">
        <v>244</v>
      </c>
      <c r="O191"/>
      <c r="V191"/>
    </row>
    <row r="192" spans="2:22" hidden="1" x14ac:dyDescent="0.25">
      <c r="B192" s="5">
        <v>44981</v>
      </c>
      <c r="C192" t="s">
        <v>197</v>
      </c>
      <c r="D192" t="s">
        <v>4</v>
      </c>
      <c r="E192" t="s">
        <v>66</v>
      </c>
      <c r="F192" s="4" t="s">
        <v>102</v>
      </c>
      <c r="G192" t="s">
        <v>101</v>
      </c>
      <c r="H192" s="4" t="s">
        <v>107</v>
      </c>
      <c r="I192" s="4">
        <v>48791</v>
      </c>
      <c r="J192" s="8">
        <v>-8</v>
      </c>
      <c r="K192" s="48">
        <f>76000*1.19</f>
        <v>90440</v>
      </c>
      <c r="L192" s="17">
        <f>+K192*J192</f>
        <v>-723520</v>
      </c>
      <c r="N192" t="s">
        <v>198</v>
      </c>
      <c r="O192"/>
      <c r="R192" t="s">
        <v>198</v>
      </c>
      <c r="V192"/>
    </row>
    <row r="193" spans="2:22" hidden="1" x14ac:dyDescent="0.25">
      <c r="B193" s="5">
        <v>44981</v>
      </c>
      <c r="C193" t="s">
        <v>103</v>
      </c>
      <c r="D193" t="s">
        <v>0</v>
      </c>
      <c r="E193" t="s">
        <v>66</v>
      </c>
      <c r="F193" s="4" t="s">
        <v>78</v>
      </c>
      <c r="G193" t="s">
        <v>79</v>
      </c>
      <c r="H193" s="4" t="s">
        <v>80</v>
      </c>
      <c r="I193" s="4" t="s">
        <v>175</v>
      </c>
      <c r="J193" s="8">
        <v>-2</v>
      </c>
      <c r="K193" s="29">
        <f t="shared" ref="K193:K202" si="17">57500*0.9</f>
        <v>51750</v>
      </c>
      <c r="L193" s="17">
        <f t="shared" ref="L193:L226" si="18">+J193*K193</f>
        <v>-103500</v>
      </c>
      <c r="O193">
        <v>20230047</v>
      </c>
      <c r="P193" t="s">
        <v>243</v>
      </c>
      <c r="R193" t="s">
        <v>280</v>
      </c>
      <c r="V193"/>
    </row>
    <row r="194" spans="2:22" hidden="1" x14ac:dyDescent="0.25">
      <c r="B194" s="5">
        <v>44985</v>
      </c>
      <c r="C194" t="s">
        <v>63</v>
      </c>
      <c r="D194" t="s">
        <v>0</v>
      </c>
      <c r="E194" t="s">
        <v>66</v>
      </c>
      <c r="F194" s="4" t="s">
        <v>86</v>
      </c>
      <c r="G194" t="s">
        <v>87</v>
      </c>
      <c r="H194" s="4" t="s">
        <v>50</v>
      </c>
      <c r="I194" s="4" t="s">
        <v>201</v>
      </c>
      <c r="J194" s="8">
        <v>10</v>
      </c>
      <c r="K194" s="29">
        <f t="shared" si="17"/>
        <v>51750</v>
      </c>
      <c r="L194" s="17">
        <f t="shared" si="18"/>
        <v>517500</v>
      </c>
      <c r="N194" t="s">
        <v>206</v>
      </c>
      <c r="O194"/>
      <c r="V194"/>
    </row>
    <row r="195" spans="2:22" hidden="1" x14ac:dyDescent="0.25">
      <c r="B195" s="5">
        <v>44985</v>
      </c>
      <c r="C195" t="s">
        <v>63</v>
      </c>
      <c r="D195" t="s">
        <v>0</v>
      </c>
      <c r="E195" t="s">
        <v>66</v>
      </c>
      <c r="F195" s="4" t="s">
        <v>91</v>
      </c>
      <c r="G195" t="s">
        <v>92</v>
      </c>
      <c r="H195" s="4" t="s">
        <v>93</v>
      </c>
      <c r="I195" s="4" t="s">
        <v>202</v>
      </c>
      <c r="J195" s="8">
        <v>5</v>
      </c>
      <c r="K195" s="29">
        <f t="shared" si="17"/>
        <v>51750</v>
      </c>
      <c r="L195" s="17">
        <f t="shared" si="18"/>
        <v>258750</v>
      </c>
      <c r="N195" t="s">
        <v>206</v>
      </c>
      <c r="O195"/>
      <c r="V195"/>
    </row>
    <row r="196" spans="2:22" hidden="1" x14ac:dyDescent="0.25">
      <c r="B196" s="5">
        <v>44985</v>
      </c>
      <c r="C196" t="s">
        <v>63</v>
      </c>
      <c r="D196" t="s">
        <v>0</v>
      </c>
      <c r="E196" t="s">
        <v>66</v>
      </c>
      <c r="F196" s="4" t="s">
        <v>91</v>
      </c>
      <c r="G196" t="s">
        <v>92</v>
      </c>
      <c r="H196" s="4" t="s">
        <v>93</v>
      </c>
      <c r="I196" s="4" t="s">
        <v>415</v>
      </c>
      <c r="J196" s="8">
        <v>20</v>
      </c>
      <c r="K196" s="29">
        <f t="shared" si="17"/>
        <v>51750</v>
      </c>
      <c r="L196" s="17">
        <f t="shared" si="18"/>
        <v>1035000</v>
      </c>
      <c r="N196" t="s">
        <v>206</v>
      </c>
      <c r="O196"/>
      <c r="V196"/>
    </row>
    <row r="197" spans="2:22" hidden="1" x14ac:dyDescent="0.25">
      <c r="B197" s="5">
        <v>44985</v>
      </c>
      <c r="C197" t="s">
        <v>63</v>
      </c>
      <c r="D197" t="s">
        <v>0</v>
      </c>
      <c r="E197" t="s">
        <v>66</v>
      </c>
      <c r="F197" s="4" t="s">
        <v>75</v>
      </c>
      <c r="G197" t="s">
        <v>76</v>
      </c>
      <c r="H197" s="4" t="s">
        <v>37</v>
      </c>
      <c r="I197" s="4" t="s">
        <v>203</v>
      </c>
      <c r="J197" s="8">
        <v>16</v>
      </c>
      <c r="K197" s="29">
        <f t="shared" si="17"/>
        <v>51750</v>
      </c>
      <c r="L197" s="17">
        <f t="shared" si="18"/>
        <v>828000</v>
      </c>
      <c r="N197" t="s">
        <v>206</v>
      </c>
      <c r="O197"/>
      <c r="V197"/>
    </row>
    <row r="198" spans="2:22" hidden="1" x14ac:dyDescent="0.25">
      <c r="B198" s="5">
        <v>44985</v>
      </c>
      <c r="C198" t="s">
        <v>63</v>
      </c>
      <c r="D198" t="s">
        <v>0</v>
      </c>
      <c r="E198" t="s">
        <v>66</v>
      </c>
      <c r="F198" s="4" t="s">
        <v>75</v>
      </c>
      <c r="G198" t="s">
        <v>76</v>
      </c>
      <c r="H198" s="4" t="s">
        <v>37</v>
      </c>
      <c r="I198" s="4" t="s">
        <v>204</v>
      </c>
      <c r="J198" s="8">
        <v>60</v>
      </c>
      <c r="K198" s="29">
        <f t="shared" si="17"/>
        <v>51750</v>
      </c>
      <c r="L198" s="17">
        <f t="shared" si="18"/>
        <v>3105000</v>
      </c>
      <c r="N198" t="s">
        <v>206</v>
      </c>
      <c r="O198"/>
      <c r="V198"/>
    </row>
    <row r="199" spans="2:22" hidden="1" x14ac:dyDescent="0.25">
      <c r="B199" s="5">
        <v>44985</v>
      </c>
      <c r="C199" t="s">
        <v>63</v>
      </c>
      <c r="D199" t="s">
        <v>0</v>
      </c>
      <c r="E199" t="s">
        <v>66</v>
      </c>
      <c r="F199" s="4" t="s">
        <v>82</v>
      </c>
      <c r="G199" t="s">
        <v>200</v>
      </c>
      <c r="H199" s="4" t="s">
        <v>84</v>
      </c>
      <c r="I199" s="4" t="s">
        <v>205</v>
      </c>
      <c r="J199" s="8">
        <v>50</v>
      </c>
      <c r="K199" s="29">
        <f t="shared" si="17"/>
        <v>51750</v>
      </c>
      <c r="L199" s="17">
        <f t="shared" si="18"/>
        <v>2587500</v>
      </c>
      <c r="N199" t="s">
        <v>206</v>
      </c>
      <c r="O199"/>
      <c r="V199"/>
    </row>
    <row r="200" spans="2:22" hidden="1" x14ac:dyDescent="0.25">
      <c r="B200" s="5">
        <v>44985</v>
      </c>
      <c r="C200" t="s">
        <v>215</v>
      </c>
      <c r="D200" t="s">
        <v>0</v>
      </c>
      <c r="E200" t="s">
        <v>66</v>
      </c>
      <c r="F200" s="4" t="s">
        <v>82</v>
      </c>
      <c r="G200" t="s">
        <v>200</v>
      </c>
      <c r="H200" s="4" t="s">
        <v>84</v>
      </c>
      <c r="I200" s="4" t="s">
        <v>205</v>
      </c>
      <c r="J200" s="8">
        <v>-2</v>
      </c>
      <c r="K200" s="29">
        <f t="shared" si="17"/>
        <v>51750</v>
      </c>
      <c r="L200" s="17">
        <f t="shared" si="18"/>
        <v>-103500</v>
      </c>
      <c r="O200"/>
      <c r="P200" t="s">
        <v>214</v>
      </c>
      <c r="V200"/>
    </row>
    <row r="201" spans="2:22" hidden="1" x14ac:dyDescent="0.25">
      <c r="B201" s="5">
        <v>44985</v>
      </c>
      <c r="C201" t="s">
        <v>215</v>
      </c>
      <c r="D201" t="s">
        <v>0</v>
      </c>
      <c r="E201" t="s">
        <v>66</v>
      </c>
      <c r="F201" s="4" t="s">
        <v>86</v>
      </c>
      <c r="G201" t="s">
        <v>87</v>
      </c>
      <c r="H201" s="4" t="s">
        <v>50</v>
      </c>
      <c r="I201" s="4" t="s">
        <v>201</v>
      </c>
      <c r="J201" s="8">
        <v>-2</v>
      </c>
      <c r="K201" s="29">
        <f t="shared" si="17"/>
        <v>51750</v>
      </c>
      <c r="L201" s="17">
        <f t="shared" si="18"/>
        <v>-103500</v>
      </c>
      <c r="O201"/>
      <c r="P201" t="s">
        <v>214</v>
      </c>
      <c r="V201"/>
    </row>
    <row r="202" spans="2:22" hidden="1" x14ac:dyDescent="0.25">
      <c r="B202" s="5">
        <v>44985</v>
      </c>
      <c r="C202" t="s">
        <v>215</v>
      </c>
      <c r="D202" t="s">
        <v>0</v>
      </c>
      <c r="E202" t="s">
        <v>66</v>
      </c>
      <c r="F202" s="4" t="s">
        <v>75</v>
      </c>
      <c r="G202" t="s">
        <v>76</v>
      </c>
      <c r="H202" s="4" t="s">
        <v>37</v>
      </c>
      <c r="I202" s="4" t="s">
        <v>203</v>
      </c>
      <c r="J202" s="8">
        <v>-2</v>
      </c>
      <c r="K202" s="29">
        <f t="shared" si="17"/>
        <v>51750</v>
      </c>
      <c r="L202" s="17">
        <f t="shared" si="18"/>
        <v>-103500</v>
      </c>
      <c r="O202"/>
      <c r="P202" t="s">
        <v>214</v>
      </c>
      <c r="V202"/>
    </row>
    <row r="203" spans="2:22" hidden="1" x14ac:dyDescent="0.25">
      <c r="B203" s="5">
        <v>44985</v>
      </c>
      <c r="C203" t="s">
        <v>63</v>
      </c>
      <c r="D203" t="s">
        <v>4</v>
      </c>
      <c r="E203" t="s">
        <v>14</v>
      </c>
      <c r="F203" s="4">
        <v>3348235</v>
      </c>
      <c r="G203" t="s">
        <v>207</v>
      </c>
      <c r="H203" s="4" t="s">
        <v>208</v>
      </c>
      <c r="J203" s="8">
        <v>10</v>
      </c>
      <c r="K203" s="29">
        <v>153420.53519000002</v>
      </c>
      <c r="L203" s="35">
        <f t="shared" si="18"/>
        <v>1534205.3519000001</v>
      </c>
      <c r="M203" s="104"/>
      <c r="N203" t="s">
        <v>225</v>
      </c>
      <c r="O203"/>
      <c r="V203"/>
    </row>
    <row r="204" spans="2:22" hidden="1" x14ac:dyDescent="0.25">
      <c r="B204" s="5">
        <v>44985</v>
      </c>
      <c r="C204" t="s">
        <v>63</v>
      </c>
      <c r="D204" t="s">
        <v>4</v>
      </c>
      <c r="E204" t="s">
        <v>14</v>
      </c>
      <c r="F204" s="4">
        <v>3318235</v>
      </c>
      <c r="G204" t="s">
        <v>209</v>
      </c>
      <c r="H204" s="4" t="s">
        <v>107</v>
      </c>
      <c r="J204" s="8">
        <v>40</v>
      </c>
      <c r="K204" s="29">
        <v>126823.496</v>
      </c>
      <c r="L204" s="35">
        <f t="shared" si="18"/>
        <v>5072939.84</v>
      </c>
      <c r="M204" s="104" t="s">
        <v>529</v>
      </c>
      <c r="N204" t="s">
        <v>225</v>
      </c>
      <c r="O204"/>
      <c r="V204"/>
    </row>
    <row r="205" spans="2:22" hidden="1" x14ac:dyDescent="0.25">
      <c r="B205" s="5">
        <v>44985</v>
      </c>
      <c r="C205" t="s">
        <v>103</v>
      </c>
      <c r="D205" t="s">
        <v>4</v>
      </c>
      <c r="E205" t="s">
        <v>14</v>
      </c>
      <c r="F205" s="4">
        <v>3348235</v>
      </c>
      <c r="G205" t="s">
        <v>207</v>
      </c>
      <c r="H205" s="4" t="s">
        <v>208</v>
      </c>
      <c r="J205" s="8">
        <v>-5</v>
      </c>
      <c r="K205" s="29">
        <v>153420.53519000002</v>
      </c>
      <c r="L205" s="35">
        <f t="shared" si="18"/>
        <v>-767102.67595000006</v>
      </c>
      <c r="M205" s="104"/>
      <c r="O205" s="7">
        <v>20230030</v>
      </c>
      <c r="P205" t="s">
        <v>149</v>
      </c>
      <c r="R205" t="s">
        <v>138</v>
      </c>
      <c r="V205"/>
    </row>
    <row r="206" spans="2:22" hidden="1" x14ac:dyDescent="0.25">
      <c r="B206" s="5">
        <v>44985</v>
      </c>
      <c r="C206" t="s">
        <v>103</v>
      </c>
      <c r="D206" t="s">
        <v>4</v>
      </c>
      <c r="E206" t="s">
        <v>14</v>
      </c>
      <c r="F206" s="4">
        <v>3318235</v>
      </c>
      <c r="G206" t="s">
        <v>209</v>
      </c>
      <c r="H206" s="4" t="s">
        <v>107</v>
      </c>
      <c r="J206" s="8">
        <v>-20</v>
      </c>
      <c r="K206" s="29">
        <v>126823.496</v>
      </c>
      <c r="L206" s="35">
        <f t="shared" si="18"/>
        <v>-2536469.92</v>
      </c>
      <c r="M206" s="104" t="s">
        <v>529</v>
      </c>
      <c r="O206" s="7">
        <v>20230030</v>
      </c>
      <c r="P206" t="s">
        <v>149</v>
      </c>
      <c r="R206" t="s">
        <v>138</v>
      </c>
      <c r="V206"/>
    </row>
    <row r="207" spans="2:22" hidden="1" x14ac:dyDescent="0.25">
      <c r="B207" s="5">
        <v>44981</v>
      </c>
      <c r="C207" t="s">
        <v>63</v>
      </c>
      <c r="D207" t="s">
        <v>0</v>
      </c>
      <c r="E207" t="s">
        <v>14</v>
      </c>
      <c r="F207" s="4" t="s">
        <v>39</v>
      </c>
      <c r="G207" t="s">
        <v>40</v>
      </c>
      <c r="H207" s="4" t="s">
        <v>41</v>
      </c>
      <c r="I207" s="4" t="s">
        <v>129</v>
      </c>
      <c r="J207" s="8">
        <v>100</v>
      </c>
      <c r="K207" s="50">
        <v>81594</v>
      </c>
      <c r="L207" s="35">
        <f t="shared" si="18"/>
        <v>8159400</v>
      </c>
      <c r="M207" s="104"/>
      <c r="N207" t="s">
        <v>244</v>
      </c>
      <c r="O207"/>
      <c r="V207"/>
    </row>
    <row r="208" spans="2:22" hidden="1" x14ac:dyDescent="0.25">
      <c r="B208" s="5">
        <v>44987</v>
      </c>
      <c r="C208" t="s">
        <v>121</v>
      </c>
      <c r="D208" t="s">
        <v>0</v>
      </c>
      <c r="E208" t="s">
        <v>66</v>
      </c>
      <c r="F208" s="4" t="s">
        <v>86</v>
      </c>
      <c r="G208" t="s">
        <v>87</v>
      </c>
      <c r="H208" s="4" t="s">
        <v>50</v>
      </c>
      <c r="I208" s="4" t="s">
        <v>212</v>
      </c>
      <c r="J208" s="8">
        <v>8</v>
      </c>
      <c r="K208" s="29">
        <f t="shared" ref="K208:K215" si="19">57500*0.9</f>
        <v>51750</v>
      </c>
      <c r="L208" s="17">
        <f t="shared" si="18"/>
        <v>414000</v>
      </c>
      <c r="O208"/>
      <c r="Q208" t="s">
        <v>187</v>
      </c>
      <c r="V208"/>
    </row>
    <row r="209" spans="2:23" hidden="1" x14ac:dyDescent="0.25">
      <c r="B209" s="5">
        <v>44987</v>
      </c>
      <c r="C209" t="s">
        <v>63</v>
      </c>
      <c r="D209" t="s">
        <v>0</v>
      </c>
      <c r="E209" t="s">
        <v>66</v>
      </c>
      <c r="F209" s="4" t="s">
        <v>71</v>
      </c>
      <c r="G209" t="s">
        <v>72</v>
      </c>
      <c r="H209" s="4" t="s">
        <v>27</v>
      </c>
      <c r="I209" s="4" t="s">
        <v>217</v>
      </c>
      <c r="J209" s="8">
        <v>5</v>
      </c>
      <c r="K209" s="29">
        <f t="shared" si="19"/>
        <v>51750</v>
      </c>
      <c r="L209" s="17">
        <f t="shared" si="18"/>
        <v>258750</v>
      </c>
      <c r="N209" t="s">
        <v>223</v>
      </c>
      <c r="O209"/>
      <c r="V209"/>
    </row>
    <row r="210" spans="2:23" hidden="1" x14ac:dyDescent="0.25">
      <c r="B210" s="5">
        <v>44987</v>
      </c>
      <c r="C210" t="s">
        <v>63</v>
      </c>
      <c r="D210" t="s">
        <v>0</v>
      </c>
      <c r="E210" t="s">
        <v>66</v>
      </c>
      <c r="F210" s="4" t="s">
        <v>71</v>
      </c>
      <c r="G210" t="s">
        <v>72</v>
      </c>
      <c r="H210" s="4" t="s">
        <v>27</v>
      </c>
      <c r="I210" s="4" t="s">
        <v>218</v>
      </c>
      <c r="J210" s="8">
        <v>10</v>
      </c>
      <c r="K210" s="29">
        <f t="shared" si="19"/>
        <v>51750</v>
      </c>
      <c r="L210" s="17">
        <f t="shared" si="18"/>
        <v>517500</v>
      </c>
      <c r="N210" t="s">
        <v>223</v>
      </c>
      <c r="O210"/>
      <c r="V210"/>
    </row>
    <row r="211" spans="2:23" s="109" customFormat="1" hidden="1" x14ac:dyDescent="0.25">
      <c r="B211" s="110">
        <v>44987</v>
      </c>
      <c r="C211" s="109" t="s">
        <v>63</v>
      </c>
      <c r="D211" s="109" t="s">
        <v>0</v>
      </c>
      <c r="E211" s="109" t="s">
        <v>66</v>
      </c>
      <c r="F211" s="111" t="s">
        <v>71</v>
      </c>
      <c r="G211" s="109" t="s">
        <v>72</v>
      </c>
      <c r="H211" s="111" t="s">
        <v>27</v>
      </c>
      <c r="I211" s="111" t="s">
        <v>219</v>
      </c>
      <c r="J211" s="112">
        <v>60</v>
      </c>
      <c r="K211" s="113">
        <f t="shared" si="19"/>
        <v>51750</v>
      </c>
      <c r="L211" s="114">
        <f t="shared" si="18"/>
        <v>3105000</v>
      </c>
      <c r="M211" s="115"/>
      <c r="N211" s="109" t="s">
        <v>223</v>
      </c>
      <c r="U211"/>
      <c r="V211"/>
      <c r="W211"/>
    </row>
    <row r="212" spans="2:23" s="69" customFormat="1" hidden="1" x14ac:dyDescent="0.25">
      <c r="B212" s="68">
        <v>44987</v>
      </c>
      <c r="C212" s="69" t="s">
        <v>63</v>
      </c>
      <c r="D212" s="69" t="s">
        <v>0</v>
      </c>
      <c r="E212" s="69" t="s">
        <v>66</v>
      </c>
      <c r="F212" s="70" t="s">
        <v>71</v>
      </c>
      <c r="G212" s="69" t="s">
        <v>72</v>
      </c>
      <c r="H212" s="70" t="s">
        <v>27</v>
      </c>
      <c r="I212" s="144" t="s">
        <v>220</v>
      </c>
      <c r="J212" s="71">
        <v>60</v>
      </c>
      <c r="K212" s="72">
        <f t="shared" si="19"/>
        <v>51750</v>
      </c>
      <c r="L212" s="73">
        <f t="shared" si="18"/>
        <v>3105000</v>
      </c>
      <c r="M212" s="107"/>
      <c r="N212" s="69" t="s">
        <v>223</v>
      </c>
      <c r="U212"/>
      <c r="V212"/>
      <c r="W212"/>
    </row>
    <row r="213" spans="2:23" hidden="1" x14ac:dyDescent="0.25">
      <c r="B213" s="5">
        <v>44987</v>
      </c>
      <c r="C213" t="s">
        <v>63</v>
      </c>
      <c r="D213" t="s">
        <v>0</v>
      </c>
      <c r="E213" t="s">
        <v>66</v>
      </c>
      <c r="F213" s="4" t="s">
        <v>71</v>
      </c>
      <c r="G213" t="s">
        <v>72</v>
      </c>
      <c r="H213" s="4" t="s">
        <v>27</v>
      </c>
      <c r="I213" s="4" t="s">
        <v>221</v>
      </c>
      <c r="J213" s="8">
        <v>50</v>
      </c>
      <c r="K213" s="29">
        <f t="shared" si="19"/>
        <v>51750</v>
      </c>
      <c r="L213" s="17">
        <f t="shared" si="18"/>
        <v>2587500</v>
      </c>
      <c r="N213" t="s">
        <v>223</v>
      </c>
      <c r="O213"/>
      <c r="V213"/>
    </row>
    <row r="214" spans="2:23" hidden="1" x14ac:dyDescent="0.25">
      <c r="B214" s="5">
        <v>44987</v>
      </c>
      <c r="C214" t="s">
        <v>63</v>
      </c>
      <c r="D214" t="s">
        <v>0</v>
      </c>
      <c r="E214" t="s">
        <v>66</v>
      </c>
      <c r="F214" s="4" t="s">
        <v>67</v>
      </c>
      <c r="G214" t="s">
        <v>216</v>
      </c>
      <c r="H214" s="4" t="s">
        <v>69</v>
      </c>
      <c r="I214" s="4" t="s">
        <v>342</v>
      </c>
      <c r="J214" s="8">
        <v>60</v>
      </c>
      <c r="K214" s="29">
        <f t="shared" si="19"/>
        <v>51750</v>
      </c>
      <c r="L214" s="17">
        <f t="shared" si="18"/>
        <v>3105000</v>
      </c>
      <c r="N214" t="s">
        <v>223</v>
      </c>
      <c r="O214"/>
      <c r="V214"/>
    </row>
    <row r="215" spans="2:23" s="69" customFormat="1" hidden="1" x14ac:dyDescent="0.25">
      <c r="B215" s="68">
        <v>44987</v>
      </c>
      <c r="C215" s="69" t="s">
        <v>63</v>
      </c>
      <c r="D215" s="69" t="s">
        <v>0</v>
      </c>
      <c r="E215" s="69" t="s">
        <v>66</v>
      </c>
      <c r="F215" s="70" t="s">
        <v>67</v>
      </c>
      <c r="G215" s="69" t="s">
        <v>216</v>
      </c>
      <c r="H215" s="70" t="s">
        <v>69</v>
      </c>
      <c r="I215" s="154" t="s">
        <v>222</v>
      </c>
      <c r="J215" s="157">
        <v>38</v>
      </c>
      <c r="K215" s="72">
        <f t="shared" si="19"/>
        <v>51750</v>
      </c>
      <c r="L215" s="73">
        <f t="shared" si="18"/>
        <v>1966500</v>
      </c>
      <c r="M215" s="107"/>
      <c r="N215" s="69" t="s">
        <v>223</v>
      </c>
      <c r="U215"/>
      <c r="V215"/>
      <c r="W215"/>
    </row>
    <row r="216" spans="2:23" hidden="1" x14ac:dyDescent="0.25">
      <c r="B216" s="5">
        <v>44995</v>
      </c>
      <c r="C216" t="s">
        <v>169</v>
      </c>
      <c r="D216" t="s">
        <v>0</v>
      </c>
      <c r="E216" t="s">
        <v>66</v>
      </c>
      <c r="F216" s="4" t="s">
        <v>82</v>
      </c>
      <c r="G216" t="s">
        <v>83</v>
      </c>
      <c r="H216" s="4" t="s">
        <v>84</v>
      </c>
      <c r="I216" s="4" t="s">
        <v>85</v>
      </c>
      <c r="J216" s="8">
        <v>-2</v>
      </c>
      <c r="K216" s="48">
        <v>61600</v>
      </c>
      <c r="L216" s="17">
        <f t="shared" si="18"/>
        <v>-123200</v>
      </c>
      <c r="O216"/>
      <c r="P216" t="s">
        <v>436</v>
      </c>
      <c r="V216"/>
    </row>
    <row r="217" spans="2:23" hidden="1" x14ac:dyDescent="0.25">
      <c r="B217" s="5">
        <v>44995</v>
      </c>
      <c r="C217" t="s">
        <v>169</v>
      </c>
      <c r="D217" t="s">
        <v>0</v>
      </c>
      <c r="E217" t="s">
        <v>66</v>
      </c>
      <c r="F217" s="4" t="s">
        <v>86</v>
      </c>
      <c r="G217" t="s">
        <v>87</v>
      </c>
      <c r="H217" s="4" t="s">
        <v>50</v>
      </c>
      <c r="I217" s="4" t="s">
        <v>212</v>
      </c>
      <c r="J217" s="8">
        <v>-2</v>
      </c>
      <c r="K217" s="29">
        <f>57500*0.9</f>
        <v>51750</v>
      </c>
      <c r="L217" s="17">
        <f t="shared" si="18"/>
        <v>-103500</v>
      </c>
      <c r="O217"/>
      <c r="P217" t="s">
        <v>436</v>
      </c>
      <c r="V217"/>
    </row>
    <row r="218" spans="2:23" hidden="1" x14ac:dyDescent="0.25">
      <c r="B218" s="5">
        <v>44981</v>
      </c>
      <c r="C218" t="s">
        <v>103</v>
      </c>
      <c r="D218" t="s">
        <v>0</v>
      </c>
      <c r="E218" t="s">
        <v>14</v>
      </c>
      <c r="F218" s="4" t="s">
        <v>39</v>
      </c>
      <c r="G218" t="s">
        <v>40</v>
      </c>
      <c r="H218" s="4" t="s">
        <v>41</v>
      </c>
      <c r="I218" s="4" t="s">
        <v>129</v>
      </c>
      <c r="J218" s="8">
        <v>-8</v>
      </c>
      <c r="K218" s="50">
        <v>81594</v>
      </c>
      <c r="L218" s="17">
        <f t="shared" si="18"/>
        <v>-652752</v>
      </c>
      <c r="O218">
        <v>20230047</v>
      </c>
      <c r="P218" t="s">
        <v>243</v>
      </c>
      <c r="R218" t="s">
        <v>280</v>
      </c>
      <c r="V218"/>
    </row>
    <row r="219" spans="2:23" hidden="1" x14ac:dyDescent="0.25">
      <c r="B219" s="5">
        <v>44995</v>
      </c>
      <c r="C219" t="s">
        <v>169</v>
      </c>
      <c r="D219" t="s">
        <v>0</v>
      </c>
      <c r="E219" t="s">
        <v>66</v>
      </c>
      <c r="F219" s="4" t="s">
        <v>91</v>
      </c>
      <c r="G219" t="s">
        <v>92</v>
      </c>
      <c r="H219" s="4" t="s">
        <v>93</v>
      </c>
      <c r="I219" s="4" t="s">
        <v>94</v>
      </c>
      <c r="J219" s="8">
        <v>-2</v>
      </c>
      <c r="K219" s="48">
        <v>61600</v>
      </c>
      <c r="L219" s="17">
        <f t="shared" si="18"/>
        <v>-123200</v>
      </c>
      <c r="O219"/>
      <c r="P219" t="s">
        <v>436</v>
      </c>
      <c r="V219"/>
    </row>
    <row r="220" spans="2:23" hidden="1" x14ac:dyDescent="0.25">
      <c r="B220" s="5">
        <v>44995</v>
      </c>
      <c r="C220" t="s">
        <v>121</v>
      </c>
      <c r="D220" t="s">
        <v>4</v>
      </c>
      <c r="E220" t="s">
        <v>66</v>
      </c>
      <c r="F220" s="4" t="s">
        <v>276</v>
      </c>
      <c r="G220" t="s">
        <v>275</v>
      </c>
      <c r="H220" s="4" t="s">
        <v>148</v>
      </c>
      <c r="J220" s="8">
        <v>10</v>
      </c>
      <c r="K220" s="29">
        <v>83600</v>
      </c>
      <c r="L220" s="17">
        <f t="shared" si="18"/>
        <v>836000</v>
      </c>
      <c r="O220"/>
      <c r="Q220" t="s">
        <v>227</v>
      </c>
      <c r="V220"/>
    </row>
    <row r="221" spans="2:23" hidden="1" x14ac:dyDescent="0.25">
      <c r="B221" s="5">
        <v>44995</v>
      </c>
      <c r="C221" t="s">
        <v>120</v>
      </c>
      <c r="D221" t="s">
        <v>4</v>
      </c>
      <c r="E221" t="s">
        <v>66</v>
      </c>
      <c r="F221" s="4" t="s">
        <v>274</v>
      </c>
      <c r="G221" t="s">
        <v>273</v>
      </c>
      <c r="H221" s="4" t="s">
        <v>271</v>
      </c>
      <c r="J221" s="8">
        <v>10</v>
      </c>
      <c r="K221" s="29">
        <v>172550</v>
      </c>
      <c r="L221" s="17">
        <f t="shared" si="18"/>
        <v>1725500</v>
      </c>
      <c r="O221"/>
      <c r="Q221" t="s">
        <v>227</v>
      </c>
      <c r="V221"/>
    </row>
    <row r="222" spans="2:23" hidden="1" x14ac:dyDescent="0.25">
      <c r="B222" s="5">
        <v>44995</v>
      </c>
      <c r="C222" t="s">
        <v>215</v>
      </c>
      <c r="D222" t="s">
        <v>4</v>
      </c>
      <c r="E222" t="s">
        <v>66</v>
      </c>
      <c r="F222" s="4" t="s">
        <v>276</v>
      </c>
      <c r="G222" t="s">
        <v>275</v>
      </c>
      <c r="H222" s="4" t="s">
        <v>148</v>
      </c>
      <c r="J222" s="8">
        <v>-10</v>
      </c>
      <c r="K222" s="29">
        <v>83600</v>
      </c>
      <c r="L222" s="17">
        <f t="shared" si="18"/>
        <v>-836000</v>
      </c>
      <c r="O222"/>
      <c r="P222" t="s">
        <v>226</v>
      </c>
      <c r="Q222" t="s">
        <v>124</v>
      </c>
      <c r="V222"/>
    </row>
    <row r="223" spans="2:23" hidden="1" x14ac:dyDescent="0.25">
      <c r="B223" s="5">
        <v>44995</v>
      </c>
      <c r="C223" t="s">
        <v>215</v>
      </c>
      <c r="D223" t="s">
        <v>4</v>
      </c>
      <c r="E223" t="s">
        <v>66</v>
      </c>
      <c r="F223" s="4" t="s">
        <v>274</v>
      </c>
      <c r="G223" t="s">
        <v>273</v>
      </c>
      <c r="H223" s="4" t="s">
        <v>271</v>
      </c>
      <c r="J223" s="8">
        <v>-11</v>
      </c>
      <c r="K223" s="29">
        <v>172550</v>
      </c>
      <c r="L223" s="17">
        <f t="shared" si="18"/>
        <v>-1898050</v>
      </c>
      <c r="O223"/>
      <c r="P223" t="s">
        <v>226</v>
      </c>
      <c r="Q223" t="s">
        <v>124</v>
      </c>
      <c r="V223"/>
    </row>
    <row r="224" spans="2:23" hidden="1" x14ac:dyDescent="0.25">
      <c r="B224" s="5">
        <v>44987</v>
      </c>
      <c r="C224" t="s">
        <v>121</v>
      </c>
      <c r="D224" t="s">
        <v>0</v>
      </c>
      <c r="E224" t="s">
        <v>66</v>
      </c>
      <c r="F224" s="4" t="s">
        <v>78</v>
      </c>
      <c r="G224" t="s">
        <v>79</v>
      </c>
      <c r="H224" s="4" t="s">
        <v>80</v>
      </c>
      <c r="I224" s="4" t="s">
        <v>210</v>
      </c>
      <c r="J224" s="8">
        <v>20</v>
      </c>
      <c r="K224" s="29">
        <f>57500*0.9</f>
        <v>51750</v>
      </c>
      <c r="L224" s="17">
        <f t="shared" si="18"/>
        <v>1035000</v>
      </c>
      <c r="O224"/>
      <c r="Q224" t="s">
        <v>187</v>
      </c>
      <c r="V224"/>
    </row>
    <row r="225" spans="2:22" hidden="1" x14ac:dyDescent="0.25">
      <c r="B225" s="5">
        <v>44974</v>
      </c>
      <c r="C225" t="s">
        <v>103</v>
      </c>
      <c r="D225" t="s">
        <v>0</v>
      </c>
      <c r="E225" t="s">
        <v>14</v>
      </c>
      <c r="F225" s="3" t="s">
        <v>42</v>
      </c>
      <c r="G225" t="s">
        <v>43</v>
      </c>
      <c r="H225" s="4" t="s">
        <v>44</v>
      </c>
      <c r="I225" s="4" t="s">
        <v>130</v>
      </c>
      <c r="J225" s="8">
        <v>-55</v>
      </c>
      <c r="K225" s="50">
        <v>65949.40444444443</v>
      </c>
      <c r="L225" s="35">
        <f t="shared" si="18"/>
        <v>-3627217.2444444438</v>
      </c>
      <c r="M225" s="104"/>
      <c r="O225">
        <v>20230036</v>
      </c>
      <c r="P225" t="s">
        <v>147</v>
      </c>
      <c r="R225" t="s">
        <v>280</v>
      </c>
      <c r="V225"/>
    </row>
    <row r="226" spans="2:22" hidden="1" x14ac:dyDescent="0.25">
      <c r="B226" s="5">
        <v>44998</v>
      </c>
      <c r="C226" t="s">
        <v>121</v>
      </c>
      <c r="D226" t="s">
        <v>0</v>
      </c>
      <c r="E226" t="s">
        <v>66</v>
      </c>
      <c r="F226" s="4" t="s">
        <v>91</v>
      </c>
      <c r="G226" t="s">
        <v>92</v>
      </c>
      <c r="H226" s="4" t="s">
        <v>93</v>
      </c>
      <c r="I226" s="4" t="s">
        <v>94</v>
      </c>
      <c r="J226" s="8">
        <v>-15</v>
      </c>
      <c r="K226" s="48">
        <v>61600</v>
      </c>
      <c r="L226" s="35">
        <f t="shared" si="18"/>
        <v>-924000</v>
      </c>
      <c r="M226" s="104"/>
      <c r="O226"/>
      <c r="P226" t="s">
        <v>229</v>
      </c>
      <c r="Q226" t="s">
        <v>124</v>
      </c>
      <c r="V226"/>
    </row>
    <row r="227" spans="2:22" hidden="1" x14ac:dyDescent="0.25">
      <c r="B227" s="5">
        <v>44995</v>
      </c>
      <c r="C227" t="s">
        <v>169</v>
      </c>
      <c r="D227" t="s">
        <v>0</v>
      </c>
      <c r="E227" t="s">
        <v>66</v>
      </c>
      <c r="F227" s="4" t="s">
        <v>78</v>
      </c>
      <c r="G227" t="s">
        <v>79</v>
      </c>
      <c r="H227" s="4" t="s">
        <v>80</v>
      </c>
      <c r="I227" s="4" t="s">
        <v>210</v>
      </c>
      <c r="J227" s="8">
        <v>-1</v>
      </c>
      <c r="K227" s="48">
        <v>51750</v>
      </c>
      <c r="L227" s="17">
        <f>+K227*J227</f>
        <v>-51750</v>
      </c>
      <c r="O227"/>
      <c r="P227" t="s">
        <v>436</v>
      </c>
      <c r="V227"/>
    </row>
    <row r="228" spans="2:22" hidden="1" x14ac:dyDescent="0.25">
      <c r="B228" s="5">
        <v>44995</v>
      </c>
      <c r="C228" t="s">
        <v>121</v>
      </c>
      <c r="D228" t="s">
        <v>0</v>
      </c>
      <c r="E228" t="s">
        <v>66</v>
      </c>
      <c r="F228" s="4" t="s">
        <v>78</v>
      </c>
      <c r="G228" t="s">
        <v>79</v>
      </c>
      <c r="H228" s="4" t="s">
        <v>44</v>
      </c>
      <c r="I228" s="4" t="s">
        <v>210</v>
      </c>
      <c r="J228" s="8">
        <v>-5</v>
      </c>
      <c r="K228" s="48">
        <v>51750</v>
      </c>
      <c r="L228" s="17">
        <f>+K228*J228</f>
        <v>-258750</v>
      </c>
      <c r="O228" t="s">
        <v>228</v>
      </c>
      <c r="Q228" t="s">
        <v>132</v>
      </c>
      <c r="V228"/>
    </row>
    <row r="229" spans="2:22" hidden="1" x14ac:dyDescent="0.25">
      <c r="B229" s="5">
        <v>44998</v>
      </c>
      <c r="C229" t="s">
        <v>121</v>
      </c>
      <c r="D229" t="s">
        <v>0</v>
      </c>
      <c r="E229" t="s">
        <v>66</v>
      </c>
      <c r="F229" s="4" t="s">
        <v>86</v>
      </c>
      <c r="G229" t="s">
        <v>87</v>
      </c>
      <c r="H229" s="40" t="s">
        <v>50</v>
      </c>
      <c r="I229" s="4" t="s">
        <v>88</v>
      </c>
      <c r="J229" s="8">
        <v>-6</v>
      </c>
      <c r="K229" s="48">
        <v>61600</v>
      </c>
      <c r="L229" s="17">
        <f>+J229*K229</f>
        <v>-369600</v>
      </c>
      <c r="O229"/>
      <c r="P229" t="s">
        <v>229</v>
      </c>
      <c r="Q229" t="s">
        <v>124</v>
      </c>
      <c r="V229"/>
    </row>
    <row r="230" spans="2:22" hidden="1" x14ac:dyDescent="0.25">
      <c r="B230" s="5">
        <v>44998</v>
      </c>
      <c r="C230" t="s">
        <v>121</v>
      </c>
      <c r="D230" t="s">
        <v>0</v>
      </c>
      <c r="E230" t="s">
        <v>66</v>
      </c>
      <c r="F230" s="4" t="s">
        <v>86</v>
      </c>
      <c r="G230" t="s">
        <v>87</v>
      </c>
      <c r="H230" s="4" t="s">
        <v>184</v>
      </c>
      <c r="I230" s="4" t="s">
        <v>182</v>
      </c>
      <c r="J230" s="8">
        <v>-14</v>
      </c>
      <c r="K230" s="29">
        <f>57500*0.9</f>
        <v>51750</v>
      </c>
      <c r="L230" s="17">
        <f>+J230*K230</f>
        <v>-724500</v>
      </c>
      <c r="O230"/>
      <c r="P230" t="s">
        <v>229</v>
      </c>
      <c r="Q230" t="s">
        <v>124</v>
      </c>
      <c r="V230"/>
    </row>
    <row r="231" spans="2:22" hidden="1" x14ac:dyDescent="0.25">
      <c r="B231" s="5">
        <v>44981</v>
      </c>
      <c r="C231" t="s">
        <v>189</v>
      </c>
      <c r="D231" t="s">
        <v>0</v>
      </c>
      <c r="E231" t="s">
        <v>66</v>
      </c>
      <c r="F231" s="4" t="s">
        <v>139</v>
      </c>
      <c r="G231" t="s">
        <v>140</v>
      </c>
      <c r="H231" s="4" t="s">
        <v>141</v>
      </c>
      <c r="I231" s="4" t="s">
        <v>158</v>
      </c>
      <c r="J231" s="8">
        <v>-6</v>
      </c>
      <c r="K231" s="48">
        <v>51750</v>
      </c>
      <c r="L231" s="17">
        <f>+K231*J231</f>
        <v>-310500</v>
      </c>
      <c r="O231">
        <v>20230047</v>
      </c>
      <c r="P231" t="s">
        <v>243</v>
      </c>
      <c r="R231" t="s">
        <v>280</v>
      </c>
      <c r="V231"/>
    </row>
    <row r="232" spans="2:22" hidden="1" x14ac:dyDescent="0.25">
      <c r="B232" s="5">
        <v>44987</v>
      </c>
      <c r="C232" t="s">
        <v>121</v>
      </c>
      <c r="D232" t="s">
        <v>0</v>
      </c>
      <c r="E232" t="s">
        <v>66</v>
      </c>
      <c r="F232" s="4" t="s">
        <v>139</v>
      </c>
      <c r="G232" t="s">
        <v>140</v>
      </c>
      <c r="H232" s="4" t="s">
        <v>141</v>
      </c>
      <c r="I232" s="4" t="s">
        <v>211</v>
      </c>
      <c r="J232" s="8">
        <v>10</v>
      </c>
      <c r="K232" s="29">
        <f t="shared" ref="K232:K246" si="20">57500*0.9</f>
        <v>51750</v>
      </c>
      <c r="L232" s="17">
        <f t="shared" ref="L232:L267" si="21">+J232*K232</f>
        <v>517500</v>
      </c>
      <c r="O232"/>
      <c r="Q232" t="s">
        <v>187</v>
      </c>
      <c r="V232"/>
    </row>
    <row r="233" spans="2:22" hidden="1" x14ac:dyDescent="0.25">
      <c r="B233" s="5">
        <v>44995</v>
      </c>
      <c r="C233" t="s">
        <v>169</v>
      </c>
      <c r="D233" t="s">
        <v>0</v>
      </c>
      <c r="E233" t="s">
        <v>66</v>
      </c>
      <c r="F233" s="4" t="s">
        <v>139</v>
      </c>
      <c r="G233" t="s">
        <v>140</v>
      </c>
      <c r="H233" s="4" t="s">
        <v>141</v>
      </c>
      <c r="I233" s="4" t="s">
        <v>211</v>
      </c>
      <c r="J233" s="8">
        <v>-2</v>
      </c>
      <c r="K233" s="29">
        <f t="shared" si="20"/>
        <v>51750</v>
      </c>
      <c r="L233" s="17">
        <f t="shared" si="21"/>
        <v>-103500</v>
      </c>
      <c r="O233"/>
      <c r="P233" t="s">
        <v>436</v>
      </c>
      <c r="V233"/>
    </row>
    <row r="234" spans="2:22" hidden="1" x14ac:dyDescent="0.25">
      <c r="B234" s="5">
        <v>44998</v>
      </c>
      <c r="C234" t="s">
        <v>121</v>
      </c>
      <c r="D234" t="s">
        <v>0</v>
      </c>
      <c r="E234" t="s">
        <v>66</v>
      </c>
      <c r="F234" s="4" t="s">
        <v>75</v>
      </c>
      <c r="G234" t="s">
        <v>76</v>
      </c>
      <c r="H234" s="4" t="s">
        <v>37</v>
      </c>
      <c r="I234" s="4" t="s">
        <v>171</v>
      </c>
      <c r="J234" s="8">
        <v>-10</v>
      </c>
      <c r="K234" s="29">
        <f t="shared" si="20"/>
        <v>51750</v>
      </c>
      <c r="L234" s="17">
        <f t="shared" si="21"/>
        <v>-517500</v>
      </c>
      <c r="O234"/>
      <c r="P234" t="s">
        <v>229</v>
      </c>
      <c r="Q234" t="s">
        <v>124</v>
      </c>
      <c r="V234"/>
    </row>
    <row r="235" spans="2:22" hidden="1" x14ac:dyDescent="0.25">
      <c r="B235" s="5">
        <v>44998</v>
      </c>
      <c r="C235" t="s">
        <v>121</v>
      </c>
      <c r="D235" t="s">
        <v>0</v>
      </c>
      <c r="E235" t="s">
        <v>66</v>
      </c>
      <c r="F235" s="4" t="s">
        <v>75</v>
      </c>
      <c r="G235" t="s">
        <v>76</v>
      </c>
      <c r="H235" s="4" t="s">
        <v>37</v>
      </c>
      <c r="I235" s="4" t="s">
        <v>155</v>
      </c>
      <c r="J235" s="8">
        <v>-8</v>
      </c>
      <c r="K235" s="29">
        <f t="shared" si="20"/>
        <v>51750</v>
      </c>
      <c r="L235" s="17">
        <f t="shared" si="21"/>
        <v>-414000</v>
      </c>
      <c r="O235"/>
      <c r="P235" t="s">
        <v>229</v>
      </c>
      <c r="Q235" t="s">
        <v>124</v>
      </c>
      <c r="V235"/>
    </row>
    <row r="236" spans="2:22" hidden="1" x14ac:dyDescent="0.25">
      <c r="B236" s="5">
        <v>44998</v>
      </c>
      <c r="C236" t="s">
        <v>121</v>
      </c>
      <c r="D236" t="s">
        <v>0</v>
      </c>
      <c r="E236" t="s">
        <v>66</v>
      </c>
      <c r="F236" s="4" t="s">
        <v>75</v>
      </c>
      <c r="G236" t="s">
        <v>76</v>
      </c>
      <c r="H236" s="4" t="s">
        <v>37</v>
      </c>
      <c r="I236" s="4" t="s">
        <v>153</v>
      </c>
      <c r="J236" s="8">
        <v>-2</v>
      </c>
      <c r="K236" s="29">
        <f t="shared" si="20"/>
        <v>51750</v>
      </c>
      <c r="L236" s="17">
        <f t="shared" si="21"/>
        <v>-103500</v>
      </c>
      <c r="O236"/>
      <c r="P236" t="s">
        <v>229</v>
      </c>
      <c r="Q236" t="s">
        <v>124</v>
      </c>
      <c r="V236"/>
    </row>
    <row r="237" spans="2:22" hidden="1" x14ac:dyDescent="0.25">
      <c r="B237" s="5">
        <v>44998</v>
      </c>
      <c r="C237" t="s">
        <v>121</v>
      </c>
      <c r="D237" t="s">
        <v>0</v>
      </c>
      <c r="E237" t="s">
        <v>66</v>
      </c>
      <c r="F237" s="4" t="s">
        <v>71</v>
      </c>
      <c r="G237" t="s">
        <v>72</v>
      </c>
      <c r="H237" s="4" t="s">
        <v>27</v>
      </c>
      <c r="I237" s="4" t="s">
        <v>217</v>
      </c>
      <c r="J237" s="8">
        <v>-5</v>
      </c>
      <c r="K237" s="29">
        <f t="shared" si="20"/>
        <v>51750</v>
      </c>
      <c r="L237" s="17">
        <f t="shared" si="21"/>
        <v>-258750</v>
      </c>
      <c r="O237"/>
      <c r="P237" t="s">
        <v>229</v>
      </c>
      <c r="Q237" t="s">
        <v>124</v>
      </c>
      <c r="V237"/>
    </row>
    <row r="238" spans="2:22" hidden="1" x14ac:dyDescent="0.25">
      <c r="B238" s="5">
        <v>44998</v>
      </c>
      <c r="C238" t="s">
        <v>121</v>
      </c>
      <c r="D238" t="s">
        <v>0</v>
      </c>
      <c r="E238" t="s">
        <v>66</v>
      </c>
      <c r="F238" s="4" t="s">
        <v>71</v>
      </c>
      <c r="G238" t="s">
        <v>72</v>
      </c>
      <c r="H238" s="4" t="s">
        <v>27</v>
      </c>
      <c r="I238" s="4" t="s">
        <v>218</v>
      </c>
      <c r="J238" s="8">
        <v>-10</v>
      </c>
      <c r="K238" s="29">
        <f t="shared" si="20"/>
        <v>51750</v>
      </c>
      <c r="L238" s="17">
        <f t="shared" si="21"/>
        <v>-517500</v>
      </c>
      <c r="O238"/>
      <c r="P238" t="s">
        <v>229</v>
      </c>
      <c r="Q238" t="s">
        <v>124</v>
      </c>
      <c r="V238"/>
    </row>
    <row r="239" spans="2:22" hidden="1" x14ac:dyDescent="0.25">
      <c r="B239" s="5">
        <v>44998</v>
      </c>
      <c r="C239" t="s">
        <v>121</v>
      </c>
      <c r="D239" t="s">
        <v>0</v>
      </c>
      <c r="E239" t="s">
        <v>66</v>
      </c>
      <c r="F239" s="4" t="s">
        <v>71</v>
      </c>
      <c r="G239" t="s">
        <v>72</v>
      </c>
      <c r="H239" s="4" t="s">
        <v>27</v>
      </c>
      <c r="I239" s="4" t="s">
        <v>221</v>
      </c>
      <c r="J239" s="8">
        <v>-5</v>
      </c>
      <c r="K239" s="29">
        <f t="shared" si="20"/>
        <v>51750</v>
      </c>
      <c r="L239" s="17">
        <f t="shared" si="21"/>
        <v>-258750</v>
      </c>
      <c r="O239"/>
      <c r="P239" t="s">
        <v>229</v>
      </c>
      <c r="Q239" t="s">
        <v>124</v>
      </c>
      <c r="V239"/>
    </row>
    <row r="240" spans="2:22" hidden="1" x14ac:dyDescent="0.25">
      <c r="B240" s="5">
        <v>44998</v>
      </c>
      <c r="C240" t="s">
        <v>121</v>
      </c>
      <c r="D240" t="s">
        <v>0</v>
      </c>
      <c r="E240" t="s">
        <v>66</v>
      </c>
      <c r="F240" s="4" t="s">
        <v>67</v>
      </c>
      <c r="G240" t="s">
        <v>216</v>
      </c>
      <c r="H240" s="4" t="s">
        <v>69</v>
      </c>
      <c r="I240" s="4" t="s">
        <v>222</v>
      </c>
      <c r="J240" s="8">
        <v>-20</v>
      </c>
      <c r="K240" s="29">
        <f t="shared" si="20"/>
        <v>51750</v>
      </c>
      <c r="L240" s="17">
        <f t="shared" si="21"/>
        <v>-1035000</v>
      </c>
      <c r="O240"/>
      <c r="P240" t="s">
        <v>229</v>
      </c>
      <c r="Q240" t="s">
        <v>124</v>
      </c>
      <c r="V240"/>
    </row>
    <row r="241" spans="2:22" hidden="1" x14ac:dyDescent="0.25">
      <c r="B241" s="5">
        <v>44998</v>
      </c>
      <c r="C241" t="s">
        <v>121</v>
      </c>
      <c r="D241" t="s">
        <v>0</v>
      </c>
      <c r="E241" t="s">
        <v>66</v>
      </c>
      <c r="F241" s="4" t="s">
        <v>67</v>
      </c>
      <c r="G241" t="s">
        <v>216</v>
      </c>
      <c r="H241" s="4" t="s">
        <v>69</v>
      </c>
      <c r="I241" s="4" t="s">
        <v>222</v>
      </c>
      <c r="J241" s="8">
        <v>-2</v>
      </c>
      <c r="K241" s="29">
        <f t="shared" si="20"/>
        <v>51750</v>
      </c>
      <c r="L241" s="17">
        <f t="shared" si="21"/>
        <v>-103500</v>
      </c>
      <c r="O241"/>
      <c r="P241" t="s">
        <v>226</v>
      </c>
      <c r="Q241" t="s">
        <v>230</v>
      </c>
      <c r="V241"/>
    </row>
    <row r="242" spans="2:22" hidden="1" x14ac:dyDescent="0.25">
      <c r="B242" s="5">
        <v>44998</v>
      </c>
      <c r="C242" t="s">
        <v>121</v>
      </c>
      <c r="D242" t="s">
        <v>0</v>
      </c>
      <c r="E242" t="s">
        <v>66</v>
      </c>
      <c r="F242" s="4" t="s">
        <v>71</v>
      </c>
      <c r="G242" t="s">
        <v>72</v>
      </c>
      <c r="H242" s="4" t="s">
        <v>27</v>
      </c>
      <c r="I242" s="4" t="s">
        <v>221</v>
      </c>
      <c r="J242" s="8">
        <v>-2</v>
      </c>
      <c r="K242" s="29">
        <f t="shared" si="20"/>
        <v>51750</v>
      </c>
      <c r="L242" s="17">
        <f t="shared" si="21"/>
        <v>-103500</v>
      </c>
      <c r="O242"/>
      <c r="P242" t="s">
        <v>226</v>
      </c>
      <c r="Q242" t="s">
        <v>230</v>
      </c>
      <c r="V242"/>
    </row>
    <row r="243" spans="2:22" hidden="1" x14ac:dyDescent="0.25">
      <c r="B243" s="5">
        <v>44998</v>
      </c>
      <c r="C243" t="s">
        <v>121</v>
      </c>
      <c r="D243" t="s">
        <v>0</v>
      </c>
      <c r="E243" t="s">
        <v>66</v>
      </c>
      <c r="F243" s="4" t="s">
        <v>75</v>
      </c>
      <c r="G243" t="s">
        <v>76</v>
      </c>
      <c r="H243" s="4" t="s">
        <v>37</v>
      </c>
      <c r="I243" s="4" t="s">
        <v>154</v>
      </c>
      <c r="J243" s="8">
        <v>-2</v>
      </c>
      <c r="K243" s="29">
        <f t="shared" si="20"/>
        <v>51750</v>
      </c>
      <c r="L243" s="17">
        <f t="shared" si="21"/>
        <v>-103500</v>
      </c>
      <c r="O243"/>
      <c r="P243" t="s">
        <v>226</v>
      </c>
      <c r="Q243" t="s">
        <v>230</v>
      </c>
      <c r="V243"/>
    </row>
    <row r="244" spans="2:22" hidden="1" x14ac:dyDescent="0.25">
      <c r="B244" s="5">
        <v>44998</v>
      </c>
      <c r="C244" t="s">
        <v>121</v>
      </c>
      <c r="D244" t="s">
        <v>0</v>
      </c>
      <c r="E244" t="s">
        <v>66</v>
      </c>
      <c r="F244" s="4" t="s">
        <v>139</v>
      </c>
      <c r="G244" t="s">
        <v>140</v>
      </c>
      <c r="H244" s="4" t="s">
        <v>141</v>
      </c>
      <c r="I244" s="4" t="s">
        <v>211</v>
      </c>
      <c r="J244" s="8">
        <v>-8</v>
      </c>
      <c r="K244" s="29">
        <f t="shared" si="20"/>
        <v>51750</v>
      </c>
      <c r="L244" s="17">
        <f t="shared" si="21"/>
        <v>-414000</v>
      </c>
      <c r="O244"/>
      <c r="P244" t="s">
        <v>229</v>
      </c>
      <c r="Q244" t="s">
        <v>124</v>
      </c>
      <c r="V244"/>
    </row>
    <row r="245" spans="2:22" hidden="1" x14ac:dyDescent="0.25">
      <c r="B245" s="5">
        <v>44998</v>
      </c>
      <c r="C245" t="s">
        <v>121</v>
      </c>
      <c r="D245" t="s">
        <v>0</v>
      </c>
      <c r="E245" t="s">
        <v>66</v>
      </c>
      <c r="F245" s="4" t="s">
        <v>78</v>
      </c>
      <c r="G245" t="s">
        <v>79</v>
      </c>
      <c r="H245" s="4" t="s">
        <v>80</v>
      </c>
      <c r="I245" s="4" t="s">
        <v>210</v>
      </c>
      <c r="J245" s="8">
        <v>-13</v>
      </c>
      <c r="K245" s="29">
        <f t="shared" si="20"/>
        <v>51750</v>
      </c>
      <c r="L245" s="35">
        <f t="shared" si="21"/>
        <v>-672750</v>
      </c>
      <c r="M245" s="104"/>
      <c r="O245"/>
      <c r="P245" t="s">
        <v>229</v>
      </c>
      <c r="Q245" t="s">
        <v>124</v>
      </c>
      <c r="V245"/>
    </row>
    <row r="246" spans="2:22" hidden="1" x14ac:dyDescent="0.25">
      <c r="B246" s="5">
        <v>44998</v>
      </c>
      <c r="C246" t="s">
        <v>121</v>
      </c>
      <c r="D246" t="s">
        <v>0</v>
      </c>
      <c r="E246" t="s">
        <v>66</v>
      </c>
      <c r="F246" s="4" t="s">
        <v>86</v>
      </c>
      <c r="G246" t="s">
        <v>87</v>
      </c>
      <c r="H246" s="4" t="s">
        <v>50</v>
      </c>
      <c r="I246" s="4" t="s">
        <v>212</v>
      </c>
      <c r="J246" s="8">
        <v>-2</v>
      </c>
      <c r="K246" s="29">
        <f t="shared" si="20"/>
        <v>51750</v>
      </c>
      <c r="L246" s="17">
        <f t="shared" si="21"/>
        <v>-103500</v>
      </c>
      <c r="O246"/>
      <c r="P246" t="s">
        <v>226</v>
      </c>
      <c r="Q246" t="s">
        <v>230</v>
      </c>
      <c r="V246"/>
    </row>
    <row r="247" spans="2:22" hidden="1" x14ac:dyDescent="0.25">
      <c r="B247" s="5">
        <v>44998</v>
      </c>
      <c r="C247" t="s">
        <v>121</v>
      </c>
      <c r="D247" t="s">
        <v>0</v>
      </c>
      <c r="E247" t="s">
        <v>66</v>
      </c>
      <c r="F247" s="4" t="s">
        <v>91</v>
      </c>
      <c r="G247" t="s">
        <v>92</v>
      </c>
      <c r="H247" s="4" t="s">
        <v>93</v>
      </c>
      <c r="I247" s="4" t="s">
        <v>94</v>
      </c>
      <c r="J247" s="8">
        <v>-2</v>
      </c>
      <c r="K247" s="48">
        <v>61600</v>
      </c>
      <c r="L247" s="17">
        <f t="shared" si="21"/>
        <v>-123200</v>
      </c>
      <c r="O247"/>
      <c r="P247" t="s">
        <v>226</v>
      </c>
      <c r="Q247" t="s">
        <v>230</v>
      </c>
      <c r="V247"/>
    </row>
    <row r="248" spans="2:22" hidden="1" x14ac:dyDescent="0.25">
      <c r="B248" s="5">
        <v>44998</v>
      </c>
      <c r="C248" t="s">
        <v>121</v>
      </c>
      <c r="D248" t="s">
        <v>0</v>
      </c>
      <c r="E248" t="s">
        <v>66</v>
      </c>
      <c r="F248" s="4" t="s">
        <v>82</v>
      </c>
      <c r="G248" t="s">
        <v>83</v>
      </c>
      <c r="H248" s="4" t="s">
        <v>84</v>
      </c>
      <c r="I248" s="4" t="s">
        <v>85</v>
      </c>
      <c r="J248" s="8">
        <v>-2</v>
      </c>
      <c r="K248" s="48">
        <v>61600</v>
      </c>
      <c r="L248" s="17">
        <f t="shared" si="21"/>
        <v>-123200</v>
      </c>
      <c r="O248"/>
      <c r="P248" t="s">
        <v>226</v>
      </c>
      <c r="Q248" t="s">
        <v>230</v>
      </c>
    </row>
    <row r="249" spans="2:22" hidden="1" x14ac:dyDescent="0.25">
      <c r="B249" s="5">
        <v>44998</v>
      </c>
      <c r="C249" t="s">
        <v>121</v>
      </c>
      <c r="D249" t="s">
        <v>0</v>
      </c>
      <c r="E249" t="s">
        <v>66</v>
      </c>
      <c r="F249" s="4" t="s">
        <v>139</v>
      </c>
      <c r="G249" t="s">
        <v>140</v>
      </c>
      <c r="H249" s="4" t="s">
        <v>141</v>
      </c>
      <c r="I249" s="4" t="s">
        <v>159</v>
      </c>
      <c r="J249" s="8">
        <v>-10</v>
      </c>
      <c r="K249" s="29">
        <f>57500*0.9</f>
        <v>51750</v>
      </c>
      <c r="L249" s="17">
        <f t="shared" si="21"/>
        <v>-517500</v>
      </c>
      <c r="O249"/>
      <c r="P249" t="s">
        <v>229</v>
      </c>
      <c r="Q249" t="s">
        <v>124</v>
      </c>
    </row>
    <row r="250" spans="2:22" hidden="1" x14ac:dyDescent="0.25">
      <c r="B250" s="5">
        <v>44999</v>
      </c>
      <c r="C250" t="s">
        <v>20</v>
      </c>
      <c r="D250" t="s">
        <v>4</v>
      </c>
      <c r="E250" t="s">
        <v>14</v>
      </c>
      <c r="F250" s="4">
        <v>3338235</v>
      </c>
      <c r="G250" t="s">
        <v>231</v>
      </c>
      <c r="H250" s="4" t="s">
        <v>231</v>
      </c>
      <c r="I250" s="4" t="s">
        <v>138</v>
      </c>
      <c r="J250" s="8">
        <v>1</v>
      </c>
      <c r="K250" s="29">
        <v>153420.53519000002</v>
      </c>
      <c r="L250" s="35">
        <f t="shared" si="21"/>
        <v>153420.53519000002</v>
      </c>
      <c r="M250" s="104" t="s">
        <v>529</v>
      </c>
      <c r="N250" t="s">
        <v>288</v>
      </c>
      <c r="O250"/>
    </row>
    <row r="251" spans="2:22" hidden="1" x14ac:dyDescent="0.25">
      <c r="B251" s="5">
        <v>44999</v>
      </c>
      <c r="C251" t="s">
        <v>20</v>
      </c>
      <c r="D251" t="s">
        <v>4</v>
      </c>
      <c r="E251" t="s">
        <v>14</v>
      </c>
      <c r="F251" s="4">
        <v>3318225</v>
      </c>
      <c r="G251" t="s">
        <v>148</v>
      </c>
      <c r="H251" s="4" t="s">
        <v>148</v>
      </c>
      <c r="J251" s="8">
        <v>10</v>
      </c>
      <c r="K251" s="29">
        <v>153420.53519000002</v>
      </c>
      <c r="L251" s="35">
        <f t="shared" si="21"/>
        <v>1534205.3519000001</v>
      </c>
      <c r="M251" s="104" t="s">
        <v>529</v>
      </c>
      <c r="N251" t="s">
        <v>288</v>
      </c>
      <c r="O251"/>
    </row>
    <row r="252" spans="2:22" hidden="1" x14ac:dyDescent="0.25">
      <c r="B252" s="5">
        <v>45000</v>
      </c>
      <c r="C252" t="s">
        <v>103</v>
      </c>
      <c r="D252" t="s">
        <v>0</v>
      </c>
      <c r="E252" t="s">
        <v>14</v>
      </c>
      <c r="F252" s="3" t="s">
        <v>289</v>
      </c>
      <c r="G252" t="s">
        <v>15</v>
      </c>
      <c r="H252" s="4" t="s">
        <v>16</v>
      </c>
      <c r="I252" s="4" t="s">
        <v>18</v>
      </c>
      <c r="J252" s="8">
        <v>-5</v>
      </c>
      <c r="K252" s="48">
        <v>73331</v>
      </c>
      <c r="L252" s="17">
        <f t="shared" si="21"/>
        <v>-366655</v>
      </c>
      <c r="O252">
        <v>20230064</v>
      </c>
      <c r="P252" t="s">
        <v>232</v>
      </c>
      <c r="R252" t="s">
        <v>280</v>
      </c>
    </row>
    <row r="253" spans="2:22" hidden="1" x14ac:dyDescent="0.25">
      <c r="B253" s="5">
        <v>45000</v>
      </c>
      <c r="C253" t="s">
        <v>103</v>
      </c>
      <c r="D253" t="s">
        <v>0</v>
      </c>
      <c r="E253" t="s">
        <v>14</v>
      </c>
      <c r="F253" s="4" t="s">
        <v>21</v>
      </c>
      <c r="G253" t="s">
        <v>22</v>
      </c>
      <c r="H253" s="4" t="s">
        <v>23</v>
      </c>
      <c r="I253" s="4" t="s">
        <v>24</v>
      </c>
      <c r="J253" s="8">
        <v>-4</v>
      </c>
      <c r="K253" s="48">
        <v>73331</v>
      </c>
      <c r="L253" s="17">
        <f t="shared" si="21"/>
        <v>-293324</v>
      </c>
      <c r="O253">
        <v>20230064</v>
      </c>
      <c r="P253" t="s">
        <v>232</v>
      </c>
      <c r="R253" t="s">
        <v>280</v>
      </c>
    </row>
    <row r="254" spans="2:22" hidden="1" x14ac:dyDescent="0.25">
      <c r="B254" s="5">
        <v>45000</v>
      </c>
      <c r="C254" t="s">
        <v>103</v>
      </c>
      <c r="D254" t="s">
        <v>0</v>
      </c>
      <c r="E254" t="s">
        <v>14</v>
      </c>
      <c r="F254" s="4" t="s">
        <v>25</v>
      </c>
      <c r="G254" t="s">
        <v>26</v>
      </c>
      <c r="H254" s="4" t="s">
        <v>27</v>
      </c>
      <c r="I254" s="4" t="s">
        <v>127</v>
      </c>
      <c r="J254" s="8">
        <v>-6</v>
      </c>
      <c r="K254" s="50">
        <v>65949.40444444443</v>
      </c>
      <c r="L254" s="35">
        <f t="shared" si="21"/>
        <v>-395696.42666666658</v>
      </c>
      <c r="M254" s="104"/>
      <c r="N254" t="s">
        <v>224</v>
      </c>
      <c r="O254">
        <v>20230064</v>
      </c>
      <c r="P254" t="s">
        <v>232</v>
      </c>
      <c r="R254" t="s">
        <v>280</v>
      </c>
    </row>
    <row r="255" spans="2:22" hidden="1" x14ac:dyDescent="0.25">
      <c r="B255" s="5">
        <v>45000</v>
      </c>
      <c r="C255" t="s">
        <v>103</v>
      </c>
      <c r="D255" t="s">
        <v>0</v>
      </c>
      <c r="E255" t="s">
        <v>14</v>
      </c>
      <c r="F255" s="4" t="s">
        <v>35</v>
      </c>
      <c r="G255" t="s">
        <v>36</v>
      </c>
      <c r="H255" s="4" t="s">
        <v>37</v>
      </c>
      <c r="I255" s="4" t="s">
        <v>131</v>
      </c>
      <c r="J255" s="8">
        <v>-6</v>
      </c>
      <c r="K255" s="50">
        <v>65949.40444444443</v>
      </c>
      <c r="L255" s="35">
        <f t="shared" si="21"/>
        <v>-395696.42666666658</v>
      </c>
      <c r="M255" s="104"/>
      <c r="O255">
        <v>20230064</v>
      </c>
      <c r="P255" t="s">
        <v>232</v>
      </c>
      <c r="R255" t="s">
        <v>280</v>
      </c>
    </row>
    <row r="256" spans="2:22" hidden="1" x14ac:dyDescent="0.25">
      <c r="B256" s="5">
        <v>44998</v>
      </c>
      <c r="C256" t="s">
        <v>121</v>
      </c>
      <c r="D256" t="s">
        <v>0</v>
      </c>
      <c r="E256" t="s">
        <v>66</v>
      </c>
      <c r="F256" s="4" t="s">
        <v>139</v>
      </c>
      <c r="G256" t="s">
        <v>140</v>
      </c>
      <c r="H256" s="4" t="s">
        <v>141</v>
      </c>
      <c r="I256" s="4" t="s">
        <v>173</v>
      </c>
      <c r="J256" s="8">
        <v>-2</v>
      </c>
      <c r="K256" s="29">
        <f>57500*0.9</f>
        <v>51750</v>
      </c>
      <c r="L256" s="17">
        <f t="shared" si="21"/>
        <v>-103500</v>
      </c>
      <c r="O256"/>
      <c r="P256" t="s">
        <v>229</v>
      </c>
      <c r="Q256" t="s">
        <v>124</v>
      </c>
    </row>
    <row r="257" spans="2:18" hidden="1" x14ac:dyDescent="0.25">
      <c r="B257" s="5">
        <v>44981</v>
      </c>
      <c r="C257" t="s">
        <v>63</v>
      </c>
      <c r="D257" t="s">
        <v>0</v>
      </c>
      <c r="E257" t="s">
        <v>14</v>
      </c>
      <c r="F257" s="4" t="s">
        <v>42</v>
      </c>
      <c r="G257" t="s">
        <v>43</v>
      </c>
      <c r="H257" s="4" t="s">
        <v>44</v>
      </c>
      <c r="I257" s="4" t="s">
        <v>130</v>
      </c>
      <c r="J257" s="8">
        <v>50</v>
      </c>
      <c r="K257" s="50">
        <v>81594</v>
      </c>
      <c r="L257" s="35">
        <f t="shared" si="21"/>
        <v>4079700</v>
      </c>
      <c r="M257" s="104"/>
      <c r="N257" t="s">
        <v>244</v>
      </c>
      <c r="O257"/>
    </row>
    <row r="258" spans="2:18" hidden="1" x14ac:dyDescent="0.25">
      <c r="B258" s="5">
        <v>45000</v>
      </c>
      <c r="C258" t="s">
        <v>103</v>
      </c>
      <c r="D258" t="s">
        <v>0</v>
      </c>
      <c r="E258" t="s">
        <v>14</v>
      </c>
      <c r="F258" s="4" t="s">
        <v>54</v>
      </c>
      <c r="G258" t="s">
        <v>55</v>
      </c>
      <c r="H258" s="4" t="s">
        <v>56</v>
      </c>
      <c r="I258" s="4" t="s">
        <v>134</v>
      </c>
      <c r="J258" s="8">
        <v>-20</v>
      </c>
      <c r="K258" s="50">
        <v>84287.164444444439</v>
      </c>
      <c r="L258" s="17">
        <f t="shared" si="21"/>
        <v>-1685743.2888888889</v>
      </c>
      <c r="M258" s="102" t="s">
        <v>529</v>
      </c>
      <c r="O258">
        <v>20230064</v>
      </c>
      <c r="P258" t="s">
        <v>232</v>
      </c>
      <c r="R258" t="s">
        <v>280</v>
      </c>
    </row>
    <row r="259" spans="2:18" hidden="1" x14ac:dyDescent="0.25">
      <c r="B259" s="5">
        <v>45000</v>
      </c>
      <c r="C259" t="s">
        <v>103</v>
      </c>
      <c r="D259" t="s">
        <v>4</v>
      </c>
      <c r="E259" t="s">
        <v>14</v>
      </c>
      <c r="F259" s="4">
        <v>3338235</v>
      </c>
      <c r="G259" t="s">
        <v>231</v>
      </c>
      <c r="H259" s="4" t="s">
        <v>231</v>
      </c>
      <c r="I259" s="4" t="s">
        <v>138</v>
      </c>
      <c r="J259" s="8">
        <v>-1</v>
      </c>
      <c r="K259" s="49">
        <v>153420.53519000002</v>
      </c>
      <c r="L259" s="31">
        <f t="shared" si="21"/>
        <v>-153420.53519000002</v>
      </c>
      <c r="M259" s="105" t="s">
        <v>529</v>
      </c>
      <c r="O259">
        <v>20230064</v>
      </c>
      <c r="P259" t="s">
        <v>232</v>
      </c>
      <c r="R259" t="s">
        <v>280</v>
      </c>
    </row>
    <row r="260" spans="2:18" hidden="1" x14ac:dyDescent="0.25">
      <c r="B260" s="5">
        <v>45000</v>
      </c>
      <c r="C260" t="s">
        <v>103</v>
      </c>
      <c r="D260" t="s">
        <v>4</v>
      </c>
      <c r="E260" t="s">
        <v>14</v>
      </c>
      <c r="F260" s="4" t="s">
        <v>315</v>
      </c>
      <c r="G260" t="s">
        <v>295</v>
      </c>
      <c r="H260" s="4" t="s">
        <v>290</v>
      </c>
      <c r="J260" s="8">
        <v>-1</v>
      </c>
      <c r="K260" s="29">
        <v>336000</v>
      </c>
      <c r="L260" s="17">
        <f t="shared" si="21"/>
        <v>-336000</v>
      </c>
      <c r="M260" s="102" t="s">
        <v>529</v>
      </c>
      <c r="O260">
        <v>20230064</v>
      </c>
      <c r="P260" t="s">
        <v>232</v>
      </c>
      <c r="R260" t="s">
        <v>280</v>
      </c>
    </row>
    <row r="261" spans="2:18" hidden="1" x14ac:dyDescent="0.25">
      <c r="B261" s="5">
        <v>45000</v>
      </c>
      <c r="C261" t="s">
        <v>103</v>
      </c>
      <c r="D261" t="s">
        <v>0</v>
      </c>
      <c r="E261" t="s">
        <v>66</v>
      </c>
      <c r="F261" s="4" t="s">
        <v>71</v>
      </c>
      <c r="G261" t="s">
        <v>72</v>
      </c>
      <c r="H261" s="4" t="s">
        <v>27</v>
      </c>
      <c r="I261" s="4" t="s">
        <v>221</v>
      </c>
      <c r="J261" s="8">
        <v>-3</v>
      </c>
      <c r="K261" s="29">
        <f>57500*0.9</f>
        <v>51750</v>
      </c>
      <c r="L261" s="17">
        <f t="shared" si="21"/>
        <v>-155250</v>
      </c>
      <c r="O261">
        <v>20230065</v>
      </c>
      <c r="P261" t="s">
        <v>233</v>
      </c>
      <c r="R261" t="s">
        <v>279</v>
      </c>
    </row>
    <row r="262" spans="2:18" hidden="1" x14ac:dyDescent="0.25">
      <c r="B262" s="5">
        <v>45000</v>
      </c>
      <c r="C262" t="s">
        <v>103</v>
      </c>
      <c r="D262" t="s">
        <v>0</v>
      </c>
      <c r="E262" t="s">
        <v>66</v>
      </c>
      <c r="F262" s="4" t="s">
        <v>75</v>
      </c>
      <c r="G262" t="s">
        <v>76</v>
      </c>
      <c r="H262" s="4" t="s">
        <v>37</v>
      </c>
      <c r="I262" s="4" t="s">
        <v>203</v>
      </c>
      <c r="J262" s="8">
        <v>-3</v>
      </c>
      <c r="K262" s="29">
        <f>57500*0.9</f>
        <v>51750</v>
      </c>
      <c r="L262" s="17">
        <f t="shared" si="21"/>
        <v>-155250</v>
      </c>
      <c r="O262">
        <v>20230065</v>
      </c>
      <c r="P262" t="s">
        <v>233</v>
      </c>
      <c r="R262" t="s">
        <v>279</v>
      </c>
    </row>
    <row r="263" spans="2:18" hidden="1" x14ac:dyDescent="0.25">
      <c r="B263" s="5">
        <v>44998</v>
      </c>
      <c r="C263" t="s">
        <v>121</v>
      </c>
      <c r="D263" t="s">
        <v>0</v>
      </c>
      <c r="E263" t="s">
        <v>66</v>
      </c>
      <c r="F263" s="4" t="s">
        <v>139</v>
      </c>
      <c r="G263" t="s">
        <v>140</v>
      </c>
      <c r="H263" s="4" t="s">
        <v>141</v>
      </c>
      <c r="I263" s="4" t="s">
        <v>173</v>
      </c>
      <c r="J263" s="8">
        <v>-1</v>
      </c>
      <c r="K263" s="29">
        <f>57500*0.9</f>
        <v>51750</v>
      </c>
      <c r="L263" s="17">
        <f t="shared" si="21"/>
        <v>-51750</v>
      </c>
      <c r="O263"/>
      <c r="P263" t="s">
        <v>226</v>
      </c>
      <c r="Q263" t="s">
        <v>230</v>
      </c>
    </row>
    <row r="264" spans="2:18" hidden="1" x14ac:dyDescent="0.25">
      <c r="B264" s="5">
        <v>45000</v>
      </c>
      <c r="C264" t="s">
        <v>103</v>
      </c>
      <c r="D264" t="s">
        <v>0</v>
      </c>
      <c r="E264" t="s">
        <v>66</v>
      </c>
      <c r="F264" s="4" t="s">
        <v>86</v>
      </c>
      <c r="G264" t="s">
        <v>87</v>
      </c>
      <c r="H264" s="4" t="s">
        <v>50</v>
      </c>
      <c r="I264" s="4" t="s">
        <v>212</v>
      </c>
      <c r="J264" s="8">
        <v>-4</v>
      </c>
      <c r="K264" s="29">
        <f>57500*0.9</f>
        <v>51750</v>
      </c>
      <c r="L264" s="17">
        <f t="shared" si="21"/>
        <v>-207000</v>
      </c>
      <c r="O264">
        <v>20230065</v>
      </c>
      <c r="P264" t="s">
        <v>233</v>
      </c>
      <c r="R264" t="s">
        <v>279</v>
      </c>
    </row>
    <row r="265" spans="2:18" hidden="1" x14ac:dyDescent="0.25">
      <c r="B265" s="5">
        <v>45000</v>
      </c>
      <c r="C265" t="s">
        <v>103</v>
      </c>
      <c r="D265" t="s">
        <v>0</v>
      </c>
      <c r="E265" t="s">
        <v>66</v>
      </c>
      <c r="F265" s="4" t="s">
        <v>86</v>
      </c>
      <c r="G265" t="s">
        <v>87</v>
      </c>
      <c r="H265" s="4" t="s">
        <v>184</v>
      </c>
      <c r="I265" s="4" t="s">
        <v>182</v>
      </c>
      <c r="J265" s="8">
        <v>-6</v>
      </c>
      <c r="K265" s="29">
        <f>57500*0.9</f>
        <v>51750</v>
      </c>
      <c r="L265" s="17">
        <f t="shared" si="21"/>
        <v>-310500</v>
      </c>
      <c r="O265">
        <v>20230065</v>
      </c>
      <c r="P265" t="s">
        <v>233</v>
      </c>
      <c r="R265" t="s">
        <v>279</v>
      </c>
    </row>
    <row r="266" spans="2:18" hidden="1" x14ac:dyDescent="0.25">
      <c r="B266" s="5">
        <v>45000</v>
      </c>
      <c r="C266" t="s">
        <v>103</v>
      </c>
      <c r="D266" t="s">
        <v>0</v>
      </c>
      <c r="E266" t="s">
        <v>66</v>
      </c>
      <c r="F266" s="4" t="s">
        <v>91</v>
      </c>
      <c r="G266" t="s">
        <v>92</v>
      </c>
      <c r="H266" s="4" t="s">
        <v>93</v>
      </c>
      <c r="I266" s="4" t="s">
        <v>94</v>
      </c>
      <c r="J266" s="8">
        <v>-5</v>
      </c>
      <c r="K266" s="48">
        <v>61600</v>
      </c>
      <c r="L266" s="17">
        <f t="shared" si="21"/>
        <v>-308000</v>
      </c>
      <c r="O266">
        <v>20230065</v>
      </c>
      <c r="P266" t="s">
        <v>233</v>
      </c>
      <c r="R266" t="s">
        <v>279</v>
      </c>
    </row>
    <row r="267" spans="2:18" hidden="1" x14ac:dyDescent="0.25">
      <c r="B267" s="5">
        <v>45000</v>
      </c>
      <c r="C267" t="s">
        <v>103</v>
      </c>
      <c r="D267" t="s">
        <v>4</v>
      </c>
      <c r="E267" t="s">
        <v>66</v>
      </c>
      <c r="F267" s="4" t="s">
        <v>96</v>
      </c>
      <c r="G267" t="s">
        <v>95</v>
      </c>
      <c r="H267" s="4" t="s">
        <v>106</v>
      </c>
      <c r="I267" s="4">
        <v>49116</v>
      </c>
      <c r="J267" s="8">
        <v>-2</v>
      </c>
      <c r="K267" s="48">
        <f>300000*1.19</f>
        <v>357000</v>
      </c>
      <c r="L267" s="17">
        <f t="shared" si="21"/>
        <v>-714000</v>
      </c>
      <c r="O267">
        <v>20230065</v>
      </c>
      <c r="P267" t="s">
        <v>233</v>
      </c>
      <c r="R267" t="s">
        <v>279</v>
      </c>
    </row>
    <row r="268" spans="2:18" hidden="1" x14ac:dyDescent="0.25">
      <c r="B268" s="5">
        <v>45000</v>
      </c>
      <c r="C268" t="s">
        <v>103</v>
      </c>
      <c r="D268" t="s">
        <v>4</v>
      </c>
      <c r="E268" t="s">
        <v>66</v>
      </c>
      <c r="F268" s="4" t="s">
        <v>102</v>
      </c>
      <c r="G268" t="s">
        <v>101</v>
      </c>
      <c r="H268" s="4" t="s">
        <v>107</v>
      </c>
      <c r="I268" s="4">
        <v>48791</v>
      </c>
      <c r="J268" s="8">
        <v>-2</v>
      </c>
      <c r="K268" s="48">
        <f>76000*1.19</f>
        <v>90440</v>
      </c>
      <c r="L268" s="17">
        <f>+K268*J268</f>
        <v>-180880</v>
      </c>
      <c r="O268">
        <v>20230065</v>
      </c>
      <c r="P268" t="s">
        <v>233</v>
      </c>
      <c r="R268" t="s">
        <v>279</v>
      </c>
    </row>
    <row r="269" spans="2:18" hidden="1" x14ac:dyDescent="0.25">
      <c r="B269" s="5">
        <v>45000</v>
      </c>
      <c r="C269" t="s">
        <v>103</v>
      </c>
      <c r="D269" t="s">
        <v>4</v>
      </c>
      <c r="E269" t="s">
        <v>66</v>
      </c>
      <c r="F269" s="4" t="s">
        <v>276</v>
      </c>
      <c r="G269" t="s">
        <v>275</v>
      </c>
      <c r="H269" s="4" t="s">
        <v>148</v>
      </c>
      <c r="J269" s="8">
        <v>-1</v>
      </c>
      <c r="K269" s="29">
        <v>83600</v>
      </c>
      <c r="L269" s="17">
        <f t="shared" ref="L269:L332" si="22">+J269*K269</f>
        <v>-83600</v>
      </c>
      <c r="O269">
        <v>20230065</v>
      </c>
      <c r="P269" t="s">
        <v>233</v>
      </c>
      <c r="R269" t="s">
        <v>279</v>
      </c>
    </row>
    <row r="270" spans="2:18" hidden="1" x14ac:dyDescent="0.25">
      <c r="B270" s="5">
        <v>45000</v>
      </c>
      <c r="C270" t="s">
        <v>103</v>
      </c>
      <c r="D270" t="s">
        <v>4</v>
      </c>
      <c r="E270" t="s">
        <v>66</v>
      </c>
      <c r="F270" s="4" t="s">
        <v>274</v>
      </c>
      <c r="G270" t="s">
        <v>273</v>
      </c>
      <c r="H270" s="4" t="s">
        <v>271</v>
      </c>
      <c r="J270" s="8">
        <v>-1</v>
      </c>
      <c r="K270" s="29">
        <v>172550</v>
      </c>
      <c r="L270" s="17">
        <f t="shared" si="22"/>
        <v>-172550</v>
      </c>
      <c r="M270" s="102" t="s">
        <v>529</v>
      </c>
      <c r="O270">
        <v>20230065</v>
      </c>
      <c r="P270" t="s">
        <v>233</v>
      </c>
      <c r="R270" t="s">
        <v>279</v>
      </c>
    </row>
    <row r="271" spans="2:18" hidden="1" x14ac:dyDescent="0.25">
      <c r="B271" s="5">
        <v>44998</v>
      </c>
      <c r="C271" t="s">
        <v>103</v>
      </c>
      <c r="D271" t="s">
        <v>0</v>
      </c>
      <c r="E271" t="s">
        <v>66</v>
      </c>
      <c r="F271" s="4" t="s">
        <v>139</v>
      </c>
      <c r="G271" t="s">
        <v>140</v>
      </c>
      <c r="H271" s="4" t="s">
        <v>141</v>
      </c>
      <c r="I271" s="4" t="s">
        <v>173</v>
      </c>
      <c r="J271" s="8">
        <v>-1</v>
      </c>
      <c r="K271" s="29">
        <f>57500*0.9</f>
        <v>51750</v>
      </c>
      <c r="L271" s="17">
        <f t="shared" si="22"/>
        <v>-51750</v>
      </c>
      <c r="O271" s="7">
        <v>20230067</v>
      </c>
      <c r="P271" t="s">
        <v>126</v>
      </c>
      <c r="R271" t="s">
        <v>279</v>
      </c>
    </row>
    <row r="272" spans="2:18" hidden="1" x14ac:dyDescent="0.25">
      <c r="B272" s="5">
        <v>45001</v>
      </c>
      <c r="C272" t="s">
        <v>103</v>
      </c>
      <c r="D272" t="s">
        <v>0</v>
      </c>
      <c r="E272" t="s">
        <v>14</v>
      </c>
      <c r="F272" s="3" t="s">
        <v>54</v>
      </c>
      <c r="G272" t="s">
        <v>55</v>
      </c>
      <c r="H272" s="4" t="s">
        <v>56</v>
      </c>
      <c r="I272" s="4" t="s">
        <v>134</v>
      </c>
      <c r="J272" s="8">
        <v>-8</v>
      </c>
      <c r="K272" s="50">
        <v>84287.164444444439</v>
      </c>
      <c r="L272" s="35">
        <f t="shared" si="22"/>
        <v>-674297.31555555551</v>
      </c>
      <c r="M272" s="104" t="s">
        <v>529</v>
      </c>
      <c r="O272">
        <v>20230066</v>
      </c>
      <c r="P272" t="s">
        <v>136</v>
      </c>
      <c r="R272" t="s">
        <v>279</v>
      </c>
    </row>
    <row r="273" spans="2:18" hidden="1" x14ac:dyDescent="0.25">
      <c r="B273" s="5">
        <v>44981</v>
      </c>
      <c r="C273" t="s">
        <v>63</v>
      </c>
      <c r="D273" t="s">
        <v>0</v>
      </c>
      <c r="E273" t="s">
        <v>14</v>
      </c>
      <c r="F273" s="4" t="s">
        <v>42</v>
      </c>
      <c r="G273" t="s">
        <v>43</v>
      </c>
      <c r="H273" s="4" t="s">
        <v>44</v>
      </c>
      <c r="I273" s="4" t="s">
        <v>194</v>
      </c>
      <c r="J273" s="8">
        <v>300</v>
      </c>
      <c r="K273" s="50">
        <v>81594</v>
      </c>
      <c r="L273" s="35">
        <f t="shared" si="22"/>
        <v>24478200</v>
      </c>
      <c r="M273" s="104"/>
      <c r="N273" t="s">
        <v>244</v>
      </c>
      <c r="O273"/>
    </row>
    <row r="274" spans="2:18" hidden="1" x14ac:dyDescent="0.25">
      <c r="B274" s="5">
        <v>45001</v>
      </c>
      <c r="C274" t="s">
        <v>103</v>
      </c>
      <c r="D274" t="s">
        <v>4</v>
      </c>
      <c r="E274" t="s">
        <v>14</v>
      </c>
      <c r="F274" s="4">
        <v>3308050</v>
      </c>
      <c r="G274" t="s">
        <v>137</v>
      </c>
      <c r="H274" s="4" t="s">
        <v>137</v>
      </c>
      <c r="I274" s="4" t="s">
        <v>138</v>
      </c>
      <c r="J274" s="8">
        <v>-2</v>
      </c>
      <c r="K274" s="50">
        <v>505243.49166666658</v>
      </c>
      <c r="L274" s="17">
        <f t="shared" si="22"/>
        <v>-1010486.9833333332</v>
      </c>
      <c r="M274" s="102" t="s">
        <v>529</v>
      </c>
      <c r="O274">
        <v>20230066</v>
      </c>
      <c r="P274" t="s">
        <v>136</v>
      </c>
      <c r="R274" t="s">
        <v>279</v>
      </c>
    </row>
    <row r="275" spans="2:18" hidden="1" x14ac:dyDescent="0.25">
      <c r="B275" s="5">
        <v>45001</v>
      </c>
      <c r="C275" t="s">
        <v>103</v>
      </c>
      <c r="D275" t="s">
        <v>4</v>
      </c>
      <c r="E275" t="s">
        <v>14</v>
      </c>
      <c r="F275" s="4">
        <v>3318235</v>
      </c>
      <c r="G275" t="s">
        <v>209</v>
      </c>
      <c r="H275" s="4" t="s">
        <v>107</v>
      </c>
      <c r="J275" s="8">
        <v>-5</v>
      </c>
      <c r="K275" s="29">
        <v>126823.496</v>
      </c>
      <c r="L275" s="35">
        <f t="shared" si="22"/>
        <v>-634117.48</v>
      </c>
      <c r="M275" s="104" t="s">
        <v>529</v>
      </c>
      <c r="O275">
        <v>20230066</v>
      </c>
      <c r="P275" t="s">
        <v>136</v>
      </c>
      <c r="R275" t="s">
        <v>279</v>
      </c>
    </row>
    <row r="276" spans="2:18" hidden="1" x14ac:dyDescent="0.25">
      <c r="B276" s="5">
        <v>45001</v>
      </c>
      <c r="C276" t="s">
        <v>103</v>
      </c>
      <c r="D276" t="s">
        <v>0</v>
      </c>
      <c r="E276" t="s">
        <v>66</v>
      </c>
      <c r="F276" s="4" t="s">
        <v>67</v>
      </c>
      <c r="G276" t="s">
        <v>216</v>
      </c>
      <c r="H276" s="4" t="s">
        <v>69</v>
      </c>
      <c r="I276" s="4" t="s">
        <v>222</v>
      </c>
      <c r="J276" s="8">
        <v>-7</v>
      </c>
      <c r="K276" s="29">
        <f>57500*0.9</f>
        <v>51750</v>
      </c>
      <c r="L276" s="17">
        <f t="shared" si="22"/>
        <v>-362250</v>
      </c>
      <c r="O276">
        <v>20230067</v>
      </c>
      <c r="P276" t="s">
        <v>126</v>
      </c>
      <c r="R276" t="s">
        <v>279</v>
      </c>
    </row>
    <row r="277" spans="2:18" hidden="1" x14ac:dyDescent="0.25">
      <c r="B277" s="5">
        <v>45001</v>
      </c>
      <c r="C277" t="s">
        <v>103</v>
      </c>
      <c r="D277" t="s">
        <v>0</v>
      </c>
      <c r="E277" t="s">
        <v>66</v>
      </c>
      <c r="F277" s="4" t="s">
        <v>71</v>
      </c>
      <c r="G277" t="s">
        <v>72</v>
      </c>
      <c r="H277" s="4" t="s">
        <v>27</v>
      </c>
      <c r="I277" s="4" t="s">
        <v>221</v>
      </c>
      <c r="J277" s="8">
        <v>-25</v>
      </c>
      <c r="K277" s="29">
        <f>57500*0.9</f>
        <v>51750</v>
      </c>
      <c r="L277" s="17">
        <f t="shared" si="22"/>
        <v>-1293750</v>
      </c>
      <c r="O277">
        <v>20230067</v>
      </c>
      <c r="P277" t="s">
        <v>126</v>
      </c>
      <c r="R277" t="s">
        <v>279</v>
      </c>
    </row>
    <row r="278" spans="2:18" hidden="1" x14ac:dyDescent="0.25">
      <c r="B278" s="5">
        <v>45001</v>
      </c>
      <c r="C278" t="s">
        <v>103</v>
      </c>
      <c r="D278" t="s">
        <v>0</v>
      </c>
      <c r="E278" t="s">
        <v>66</v>
      </c>
      <c r="F278" s="4" t="s">
        <v>75</v>
      </c>
      <c r="G278" t="s">
        <v>76</v>
      </c>
      <c r="H278" s="4" t="s">
        <v>37</v>
      </c>
      <c r="I278" s="4" t="s">
        <v>203</v>
      </c>
      <c r="J278" s="8">
        <v>-11</v>
      </c>
      <c r="K278" s="29">
        <f>57500*0.9</f>
        <v>51750</v>
      </c>
      <c r="L278" s="17">
        <f t="shared" si="22"/>
        <v>-569250</v>
      </c>
      <c r="O278">
        <v>20230067</v>
      </c>
      <c r="P278" t="s">
        <v>126</v>
      </c>
      <c r="R278" t="s">
        <v>279</v>
      </c>
    </row>
    <row r="279" spans="2:18" hidden="1" x14ac:dyDescent="0.25">
      <c r="B279" s="5">
        <v>45001</v>
      </c>
      <c r="C279" t="s">
        <v>103</v>
      </c>
      <c r="D279" t="s">
        <v>0</v>
      </c>
      <c r="E279" t="s">
        <v>66</v>
      </c>
      <c r="F279" s="4" t="s">
        <v>75</v>
      </c>
      <c r="G279" t="s">
        <v>76</v>
      </c>
      <c r="H279" s="4" t="s">
        <v>37</v>
      </c>
      <c r="I279" s="4" t="s">
        <v>204</v>
      </c>
      <c r="J279" s="8">
        <v>-9</v>
      </c>
      <c r="K279" s="29">
        <f>57500*0.9</f>
        <v>51750</v>
      </c>
      <c r="L279" s="17">
        <f t="shared" si="22"/>
        <v>-465750</v>
      </c>
      <c r="O279">
        <v>20230067</v>
      </c>
      <c r="P279" t="s">
        <v>126</v>
      </c>
      <c r="R279" t="s">
        <v>279</v>
      </c>
    </row>
    <row r="280" spans="2:18" hidden="1" x14ac:dyDescent="0.25">
      <c r="B280" s="5">
        <v>45000</v>
      </c>
      <c r="C280" t="s">
        <v>103</v>
      </c>
      <c r="D280" t="s">
        <v>0</v>
      </c>
      <c r="E280" t="s">
        <v>14</v>
      </c>
      <c r="F280" s="4" t="s">
        <v>39</v>
      </c>
      <c r="G280" t="s">
        <v>40</v>
      </c>
      <c r="H280" s="4" t="s">
        <v>41</v>
      </c>
      <c r="I280" s="4" t="s">
        <v>193</v>
      </c>
      <c r="J280" s="8">
        <v>-20</v>
      </c>
      <c r="K280" s="50">
        <v>81594</v>
      </c>
      <c r="L280" s="35">
        <f t="shared" si="22"/>
        <v>-1631880</v>
      </c>
      <c r="M280" s="104"/>
      <c r="O280">
        <v>20230064</v>
      </c>
      <c r="P280" t="s">
        <v>232</v>
      </c>
      <c r="R280" t="s">
        <v>280</v>
      </c>
    </row>
    <row r="281" spans="2:18" hidden="1" x14ac:dyDescent="0.25">
      <c r="B281" s="5">
        <v>45000</v>
      </c>
      <c r="C281" t="s">
        <v>103</v>
      </c>
      <c r="D281" t="s">
        <v>0</v>
      </c>
      <c r="E281" t="s">
        <v>66</v>
      </c>
      <c r="F281" s="4" t="s">
        <v>139</v>
      </c>
      <c r="G281" t="s">
        <v>140</v>
      </c>
      <c r="H281" s="4" t="s">
        <v>141</v>
      </c>
      <c r="I281" s="4" t="s">
        <v>173</v>
      </c>
      <c r="J281" s="8">
        <v>-4</v>
      </c>
      <c r="K281" s="29">
        <f>57500*0.9</f>
        <v>51750</v>
      </c>
      <c r="L281" s="17">
        <f t="shared" si="22"/>
        <v>-207000</v>
      </c>
      <c r="O281">
        <v>20230065</v>
      </c>
      <c r="P281" t="s">
        <v>233</v>
      </c>
      <c r="R281" t="s">
        <v>279</v>
      </c>
    </row>
    <row r="282" spans="2:18" hidden="1" x14ac:dyDescent="0.25">
      <c r="B282" s="5">
        <v>45001</v>
      </c>
      <c r="C282" t="s">
        <v>103</v>
      </c>
      <c r="D282" t="s">
        <v>0</v>
      </c>
      <c r="E282" t="s">
        <v>14</v>
      </c>
      <c r="F282" s="4" t="s">
        <v>39</v>
      </c>
      <c r="G282" t="s">
        <v>40</v>
      </c>
      <c r="H282" s="4" t="s">
        <v>41</v>
      </c>
      <c r="I282" s="4" t="s">
        <v>193</v>
      </c>
      <c r="J282" s="8">
        <v>-61</v>
      </c>
      <c r="K282" s="50">
        <v>81594</v>
      </c>
      <c r="L282" s="35">
        <f t="shared" si="22"/>
        <v>-4977234</v>
      </c>
      <c r="M282" s="104"/>
      <c r="O282">
        <v>20230066</v>
      </c>
      <c r="P282" t="s">
        <v>136</v>
      </c>
      <c r="R282" t="s">
        <v>279</v>
      </c>
    </row>
    <row r="283" spans="2:18" hidden="1" x14ac:dyDescent="0.25">
      <c r="B283" s="5">
        <v>45001</v>
      </c>
      <c r="C283" t="s">
        <v>103</v>
      </c>
      <c r="D283" t="s">
        <v>0</v>
      </c>
      <c r="E283" t="s">
        <v>66</v>
      </c>
      <c r="F283" s="4" t="s">
        <v>139</v>
      </c>
      <c r="G283" t="s">
        <v>140</v>
      </c>
      <c r="H283" s="4" t="s">
        <v>141</v>
      </c>
      <c r="I283" s="4" t="s">
        <v>173</v>
      </c>
      <c r="J283" s="8">
        <v>-1</v>
      </c>
      <c r="K283" s="29">
        <f>57500*0.9</f>
        <v>51750</v>
      </c>
      <c r="L283" s="17">
        <f t="shared" si="22"/>
        <v>-51750</v>
      </c>
      <c r="O283">
        <v>20230067</v>
      </c>
      <c r="P283" t="s">
        <v>126</v>
      </c>
      <c r="R283" t="s">
        <v>279</v>
      </c>
    </row>
    <row r="284" spans="2:18" hidden="1" x14ac:dyDescent="0.25">
      <c r="B284" s="5">
        <v>45001</v>
      </c>
      <c r="C284" t="s">
        <v>103</v>
      </c>
      <c r="D284" t="s">
        <v>0</v>
      </c>
      <c r="E284" t="s">
        <v>14</v>
      </c>
      <c r="F284" s="4" t="s">
        <v>46</v>
      </c>
      <c r="G284" t="s">
        <v>532</v>
      </c>
      <c r="H284" s="4" t="s">
        <v>146</v>
      </c>
      <c r="I284" s="4" t="s">
        <v>188</v>
      </c>
      <c r="J284" s="8">
        <v>-8</v>
      </c>
      <c r="K284" s="29">
        <v>104000</v>
      </c>
      <c r="L284" s="35">
        <f t="shared" si="22"/>
        <v>-832000</v>
      </c>
      <c r="M284" s="104" t="s">
        <v>529</v>
      </c>
      <c r="O284">
        <v>20230068</v>
      </c>
      <c r="P284" t="s">
        <v>234</v>
      </c>
      <c r="R284" t="s">
        <v>280</v>
      </c>
    </row>
    <row r="285" spans="2:18" hidden="1" x14ac:dyDescent="0.25">
      <c r="B285" s="5">
        <v>45001</v>
      </c>
      <c r="C285" t="s">
        <v>121</v>
      </c>
      <c r="D285" t="s">
        <v>0</v>
      </c>
      <c r="E285" t="s">
        <v>66</v>
      </c>
      <c r="F285" s="4" t="s">
        <v>67</v>
      </c>
      <c r="G285" t="s">
        <v>216</v>
      </c>
      <c r="H285" s="4" t="s">
        <v>69</v>
      </c>
      <c r="I285" s="4" t="s">
        <v>222</v>
      </c>
      <c r="J285" s="8">
        <v>20</v>
      </c>
      <c r="K285" s="29">
        <f>57500*0.9</f>
        <v>51750</v>
      </c>
      <c r="L285" s="17">
        <f t="shared" si="22"/>
        <v>1035000</v>
      </c>
      <c r="O285"/>
      <c r="P285" t="s">
        <v>229</v>
      </c>
      <c r="Q285" t="s">
        <v>124</v>
      </c>
    </row>
    <row r="286" spans="2:18" hidden="1" x14ac:dyDescent="0.25">
      <c r="B286" s="5">
        <v>45001</v>
      </c>
      <c r="C286" t="s">
        <v>121</v>
      </c>
      <c r="D286" t="s">
        <v>0</v>
      </c>
      <c r="E286" t="s">
        <v>66</v>
      </c>
      <c r="F286" s="4" t="s">
        <v>75</v>
      </c>
      <c r="G286" t="s">
        <v>76</v>
      </c>
      <c r="H286" s="4" t="s">
        <v>37</v>
      </c>
      <c r="I286" s="4" t="s">
        <v>153</v>
      </c>
      <c r="J286" s="8">
        <v>2</v>
      </c>
      <c r="K286" s="29">
        <f>57500*0.9</f>
        <v>51750</v>
      </c>
      <c r="L286" s="17">
        <f t="shared" si="22"/>
        <v>103500</v>
      </c>
      <c r="O286"/>
      <c r="P286" t="s">
        <v>664</v>
      </c>
      <c r="Q286" t="s">
        <v>124</v>
      </c>
    </row>
    <row r="287" spans="2:18" hidden="1" x14ac:dyDescent="0.25">
      <c r="B287" s="5">
        <v>45001</v>
      </c>
      <c r="C287" t="s">
        <v>121</v>
      </c>
      <c r="D287" t="s">
        <v>0</v>
      </c>
      <c r="E287" t="s">
        <v>66</v>
      </c>
      <c r="F287" s="4" t="s">
        <v>75</v>
      </c>
      <c r="G287" t="s">
        <v>76</v>
      </c>
      <c r="H287" s="4" t="s">
        <v>37</v>
      </c>
      <c r="I287" s="4" t="s">
        <v>155</v>
      </c>
      <c r="J287" s="8">
        <v>8</v>
      </c>
      <c r="K287" s="29">
        <f>57500*0.9</f>
        <v>51750</v>
      </c>
      <c r="L287" s="17">
        <f t="shared" si="22"/>
        <v>414000</v>
      </c>
      <c r="O287"/>
      <c r="P287" t="s">
        <v>229</v>
      </c>
      <c r="Q287" t="s">
        <v>124</v>
      </c>
    </row>
    <row r="288" spans="2:18" hidden="1" x14ac:dyDescent="0.25">
      <c r="B288" s="5">
        <v>45001</v>
      </c>
      <c r="C288" t="s">
        <v>121</v>
      </c>
      <c r="D288" t="s">
        <v>0</v>
      </c>
      <c r="E288" t="s">
        <v>66</v>
      </c>
      <c r="F288" s="4" t="s">
        <v>75</v>
      </c>
      <c r="G288" t="s">
        <v>76</v>
      </c>
      <c r="H288" s="4" t="s">
        <v>37</v>
      </c>
      <c r="I288" s="4" t="s">
        <v>171</v>
      </c>
      <c r="J288" s="8">
        <v>10</v>
      </c>
      <c r="K288" s="29">
        <f>57500*0.9</f>
        <v>51750</v>
      </c>
      <c r="L288" s="17">
        <f t="shared" si="22"/>
        <v>517500</v>
      </c>
      <c r="O288"/>
      <c r="P288" t="s">
        <v>664</v>
      </c>
      <c r="Q288" t="s">
        <v>124</v>
      </c>
    </row>
    <row r="289" spans="2:18" hidden="1" x14ac:dyDescent="0.25">
      <c r="B289" s="5">
        <v>45001</v>
      </c>
      <c r="C289" t="s">
        <v>103</v>
      </c>
      <c r="D289" t="s">
        <v>0</v>
      </c>
      <c r="E289" t="s">
        <v>66</v>
      </c>
      <c r="F289" s="4" t="s">
        <v>139</v>
      </c>
      <c r="G289" t="s">
        <v>140</v>
      </c>
      <c r="H289" s="4" t="s">
        <v>141</v>
      </c>
      <c r="I289" s="4" t="s">
        <v>172</v>
      </c>
      <c r="J289" s="8">
        <v>-24</v>
      </c>
      <c r="K289" s="29">
        <f>57500*0.9</f>
        <v>51750</v>
      </c>
      <c r="L289" s="17">
        <f t="shared" si="22"/>
        <v>-1242000</v>
      </c>
      <c r="O289">
        <v>20230067</v>
      </c>
      <c r="P289" t="s">
        <v>126</v>
      </c>
      <c r="R289" t="s">
        <v>279</v>
      </c>
    </row>
    <row r="290" spans="2:18" hidden="1" x14ac:dyDescent="0.25">
      <c r="B290" s="5">
        <v>45001</v>
      </c>
      <c r="C290" t="s">
        <v>103</v>
      </c>
      <c r="D290" t="s">
        <v>0</v>
      </c>
      <c r="E290" t="s">
        <v>14</v>
      </c>
      <c r="F290" s="4" t="s">
        <v>39</v>
      </c>
      <c r="G290" t="s">
        <v>40</v>
      </c>
      <c r="H290" s="4" t="s">
        <v>41</v>
      </c>
      <c r="I290" s="4" t="s">
        <v>129</v>
      </c>
      <c r="J290" s="8">
        <v>-6</v>
      </c>
      <c r="K290" s="50">
        <v>81594</v>
      </c>
      <c r="L290" s="17">
        <f t="shared" si="22"/>
        <v>-489564</v>
      </c>
      <c r="O290">
        <v>20230068</v>
      </c>
      <c r="P290" t="s">
        <v>234</v>
      </c>
      <c r="R290" t="s">
        <v>280</v>
      </c>
    </row>
    <row r="291" spans="2:18" hidden="1" x14ac:dyDescent="0.25">
      <c r="B291" s="5">
        <v>45001</v>
      </c>
      <c r="C291" t="s">
        <v>103</v>
      </c>
      <c r="D291" t="s">
        <v>0</v>
      </c>
      <c r="E291" t="s">
        <v>14</v>
      </c>
      <c r="F291" s="4" t="s">
        <v>39</v>
      </c>
      <c r="G291" t="s">
        <v>40</v>
      </c>
      <c r="H291" s="4" t="s">
        <v>41</v>
      </c>
      <c r="I291" s="4" t="s">
        <v>193</v>
      </c>
      <c r="J291" s="8">
        <v>-19</v>
      </c>
      <c r="K291" s="50">
        <v>81594</v>
      </c>
      <c r="L291" s="35">
        <f t="shared" si="22"/>
        <v>-1550286</v>
      </c>
      <c r="M291" s="104"/>
      <c r="O291">
        <v>20230068</v>
      </c>
      <c r="P291" t="s">
        <v>234</v>
      </c>
      <c r="R291" t="s">
        <v>280</v>
      </c>
    </row>
    <row r="292" spans="2:18" hidden="1" x14ac:dyDescent="0.25">
      <c r="B292" s="5">
        <v>45001</v>
      </c>
      <c r="C292" t="s">
        <v>121</v>
      </c>
      <c r="D292" t="s">
        <v>0</v>
      </c>
      <c r="E292" t="s">
        <v>66</v>
      </c>
      <c r="F292" s="4" t="s">
        <v>139</v>
      </c>
      <c r="G292" t="s">
        <v>140</v>
      </c>
      <c r="H292" s="4" t="s">
        <v>141</v>
      </c>
      <c r="I292" s="4" t="s">
        <v>159</v>
      </c>
      <c r="J292" s="8">
        <v>10</v>
      </c>
      <c r="K292" s="29">
        <f>57500*0.9</f>
        <v>51750</v>
      </c>
      <c r="L292" s="17">
        <f t="shared" si="22"/>
        <v>517500</v>
      </c>
      <c r="O292"/>
      <c r="P292" t="s">
        <v>229</v>
      </c>
      <c r="Q292" t="s">
        <v>124</v>
      </c>
    </row>
    <row r="293" spans="2:18" hidden="1" x14ac:dyDescent="0.25">
      <c r="B293" s="5">
        <v>45001</v>
      </c>
      <c r="C293" t="s">
        <v>121</v>
      </c>
      <c r="D293" t="s">
        <v>0</v>
      </c>
      <c r="E293" t="s">
        <v>66</v>
      </c>
      <c r="F293" s="4" t="s">
        <v>71</v>
      </c>
      <c r="G293" t="s">
        <v>72</v>
      </c>
      <c r="H293" s="4" t="s">
        <v>27</v>
      </c>
      <c r="I293" s="4" t="s">
        <v>218</v>
      </c>
      <c r="J293" s="8">
        <v>10</v>
      </c>
      <c r="K293" s="29">
        <f>57500*0.9</f>
        <v>51750</v>
      </c>
      <c r="L293" s="17">
        <f t="shared" si="22"/>
        <v>517500</v>
      </c>
      <c r="O293"/>
      <c r="P293" t="s">
        <v>229</v>
      </c>
      <c r="Q293" t="s">
        <v>124</v>
      </c>
    </row>
    <row r="294" spans="2:18" hidden="1" x14ac:dyDescent="0.25">
      <c r="B294" s="5">
        <v>45001</v>
      </c>
      <c r="C294" t="s">
        <v>121</v>
      </c>
      <c r="D294" t="s">
        <v>0</v>
      </c>
      <c r="E294" t="s">
        <v>66</v>
      </c>
      <c r="F294" s="4" t="s">
        <v>71</v>
      </c>
      <c r="G294" t="s">
        <v>72</v>
      </c>
      <c r="H294" s="4" t="s">
        <v>27</v>
      </c>
      <c r="I294" s="4" t="s">
        <v>217</v>
      </c>
      <c r="J294" s="8">
        <v>5</v>
      </c>
      <c r="K294" s="29">
        <f>57500*0.9</f>
        <v>51750</v>
      </c>
      <c r="L294" s="17">
        <f t="shared" si="22"/>
        <v>258750</v>
      </c>
      <c r="O294"/>
      <c r="P294" t="s">
        <v>229</v>
      </c>
      <c r="Q294" t="s">
        <v>124</v>
      </c>
    </row>
    <row r="295" spans="2:18" hidden="1" x14ac:dyDescent="0.25">
      <c r="B295" s="5">
        <v>45001</v>
      </c>
      <c r="C295" t="s">
        <v>121</v>
      </c>
      <c r="D295" t="s">
        <v>0</v>
      </c>
      <c r="E295" t="s">
        <v>66</v>
      </c>
      <c r="F295" s="4" t="s">
        <v>71</v>
      </c>
      <c r="G295" t="s">
        <v>72</v>
      </c>
      <c r="H295" s="4" t="s">
        <v>27</v>
      </c>
      <c r="I295" s="4" t="s">
        <v>221</v>
      </c>
      <c r="J295" s="8">
        <v>5</v>
      </c>
      <c r="K295" s="29">
        <f>57500*0.9</f>
        <v>51750</v>
      </c>
      <c r="L295" s="17">
        <f t="shared" si="22"/>
        <v>258750</v>
      </c>
      <c r="O295"/>
      <c r="P295" t="s">
        <v>229</v>
      </c>
      <c r="Q295" t="s">
        <v>124</v>
      </c>
    </row>
    <row r="296" spans="2:18" hidden="1" x14ac:dyDescent="0.25">
      <c r="B296" s="5">
        <v>45001</v>
      </c>
      <c r="C296" t="s">
        <v>121</v>
      </c>
      <c r="D296" t="s">
        <v>0</v>
      </c>
      <c r="E296" t="s">
        <v>66</v>
      </c>
      <c r="F296" s="4" t="s">
        <v>91</v>
      </c>
      <c r="G296" t="s">
        <v>92</v>
      </c>
      <c r="H296" s="4" t="s">
        <v>93</v>
      </c>
      <c r="I296" s="4" t="s">
        <v>202</v>
      </c>
      <c r="J296" s="8">
        <v>-3</v>
      </c>
      <c r="K296" s="48">
        <v>61600</v>
      </c>
      <c r="L296" s="35">
        <f t="shared" si="22"/>
        <v>-184800</v>
      </c>
      <c r="M296" s="104"/>
      <c r="O296"/>
      <c r="P296" t="s">
        <v>229</v>
      </c>
      <c r="Q296" t="s">
        <v>124</v>
      </c>
    </row>
    <row r="297" spans="2:18" hidden="1" x14ac:dyDescent="0.25">
      <c r="B297" s="5">
        <v>45001</v>
      </c>
      <c r="C297" t="s">
        <v>121</v>
      </c>
      <c r="D297" t="s">
        <v>0</v>
      </c>
      <c r="E297" t="s">
        <v>66</v>
      </c>
      <c r="F297" s="4" t="s">
        <v>86</v>
      </c>
      <c r="G297" t="s">
        <v>87</v>
      </c>
      <c r="H297" s="40" t="s">
        <v>50</v>
      </c>
      <c r="I297" s="4" t="s">
        <v>88</v>
      </c>
      <c r="J297" s="8">
        <v>6</v>
      </c>
      <c r="K297" s="48">
        <v>61600</v>
      </c>
      <c r="L297" s="17">
        <f t="shared" si="22"/>
        <v>369600</v>
      </c>
      <c r="O297"/>
      <c r="P297" t="s">
        <v>229</v>
      </c>
      <c r="Q297" t="s">
        <v>124</v>
      </c>
    </row>
    <row r="298" spans="2:18" hidden="1" x14ac:dyDescent="0.25">
      <c r="B298" s="5">
        <v>45001</v>
      </c>
      <c r="C298" t="s">
        <v>121</v>
      </c>
      <c r="D298" t="s">
        <v>0</v>
      </c>
      <c r="E298" t="s">
        <v>66</v>
      </c>
      <c r="F298" s="4" t="s">
        <v>86</v>
      </c>
      <c r="G298" t="s">
        <v>87</v>
      </c>
      <c r="H298" s="4" t="s">
        <v>184</v>
      </c>
      <c r="I298" s="4" t="s">
        <v>182</v>
      </c>
      <c r="J298" s="8">
        <v>12</v>
      </c>
      <c r="K298" s="29">
        <f t="shared" ref="K298:K304" si="23">57500*0.9</f>
        <v>51750</v>
      </c>
      <c r="L298" s="17">
        <f t="shared" si="22"/>
        <v>621000</v>
      </c>
      <c r="O298"/>
      <c r="P298" t="s">
        <v>229</v>
      </c>
      <c r="Q298" t="s">
        <v>124</v>
      </c>
    </row>
    <row r="299" spans="2:18" hidden="1" x14ac:dyDescent="0.25">
      <c r="B299" s="5">
        <v>45001</v>
      </c>
      <c r="C299" t="s">
        <v>121</v>
      </c>
      <c r="D299" t="s">
        <v>0</v>
      </c>
      <c r="E299" t="s">
        <v>66</v>
      </c>
      <c r="F299" s="4" t="s">
        <v>67</v>
      </c>
      <c r="G299" t="s">
        <v>216</v>
      </c>
      <c r="H299" s="4" t="s">
        <v>69</v>
      </c>
      <c r="I299" s="4" t="s">
        <v>222</v>
      </c>
      <c r="J299" s="8">
        <v>2</v>
      </c>
      <c r="K299" s="29">
        <f t="shared" si="23"/>
        <v>51750</v>
      </c>
      <c r="L299" s="17">
        <f t="shared" si="22"/>
        <v>103500</v>
      </c>
      <c r="O299"/>
      <c r="P299" t="s">
        <v>226</v>
      </c>
      <c r="Q299" t="s">
        <v>230</v>
      </c>
    </row>
    <row r="300" spans="2:18" hidden="1" x14ac:dyDescent="0.25">
      <c r="B300" s="5">
        <v>45001</v>
      </c>
      <c r="C300" t="s">
        <v>121</v>
      </c>
      <c r="D300" t="s">
        <v>0</v>
      </c>
      <c r="E300" t="s">
        <v>66</v>
      </c>
      <c r="F300" s="4" t="s">
        <v>71</v>
      </c>
      <c r="G300" t="s">
        <v>72</v>
      </c>
      <c r="H300" s="4" t="s">
        <v>27</v>
      </c>
      <c r="I300" s="4" t="s">
        <v>221</v>
      </c>
      <c r="J300" s="8">
        <v>2</v>
      </c>
      <c r="K300" s="29">
        <f t="shared" si="23"/>
        <v>51750</v>
      </c>
      <c r="L300" s="17">
        <f t="shared" si="22"/>
        <v>103500</v>
      </c>
      <c r="O300"/>
      <c r="P300" t="s">
        <v>226</v>
      </c>
      <c r="Q300" t="s">
        <v>230</v>
      </c>
    </row>
    <row r="301" spans="2:18" hidden="1" x14ac:dyDescent="0.25">
      <c r="B301" s="5">
        <v>45001</v>
      </c>
      <c r="C301" t="s">
        <v>121</v>
      </c>
      <c r="D301" t="s">
        <v>0</v>
      </c>
      <c r="E301" t="s">
        <v>66</v>
      </c>
      <c r="F301" s="4" t="s">
        <v>75</v>
      </c>
      <c r="G301" t="s">
        <v>76</v>
      </c>
      <c r="H301" s="4" t="s">
        <v>37</v>
      </c>
      <c r="I301" s="4" t="s">
        <v>154</v>
      </c>
      <c r="J301" s="8">
        <v>2</v>
      </c>
      <c r="K301" s="29">
        <f t="shared" si="23"/>
        <v>51750</v>
      </c>
      <c r="L301" s="17">
        <f t="shared" si="22"/>
        <v>103500</v>
      </c>
      <c r="O301"/>
      <c r="P301" t="s">
        <v>226</v>
      </c>
      <c r="Q301" t="s">
        <v>230</v>
      </c>
    </row>
    <row r="302" spans="2:18" hidden="1" x14ac:dyDescent="0.25">
      <c r="B302" s="5">
        <v>45001</v>
      </c>
      <c r="C302" t="s">
        <v>121</v>
      </c>
      <c r="D302" t="s">
        <v>0</v>
      </c>
      <c r="E302" t="s">
        <v>66</v>
      </c>
      <c r="F302" s="4" t="s">
        <v>139</v>
      </c>
      <c r="G302" t="s">
        <v>140</v>
      </c>
      <c r="H302" s="4" t="s">
        <v>141</v>
      </c>
      <c r="I302" s="4" t="s">
        <v>173</v>
      </c>
      <c r="J302" s="8">
        <v>2</v>
      </c>
      <c r="K302" s="29">
        <f t="shared" si="23"/>
        <v>51750</v>
      </c>
      <c r="L302" s="17">
        <f t="shared" si="22"/>
        <v>103500</v>
      </c>
      <c r="O302"/>
      <c r="P302" t="s">
        <v>229</v>
      </c>
      <c r="Q302" t="s">
        <v>124</v>
      </c>
    </row>
    <row r="303" spans="2:18" hidden="1" x14ac:dyDescent="0.25">
      <c r="B303" s="5">
        <v>45000</v>
      </c>
      <c r="C303" t="s">
        <v>103</v>
      </c>
      <c r="D303" t="s">
        <v>0</v>
      </c>
      <c r="E303" t="s">
        <v>66</v>
      </c>
      <c r="F303" s="4" t="s">
        <v>78</v>
      </c>
      <c r="G303" t="s">
        <v>79</v>
      </c>
      <c r="H303" s="4" t="s">
        <v>80</v>
      </c>
      <c r="I303" s="4" t="s">
        <v>174</v>
      </c>
      <c r="J303" s="8">
        <v>-10</v>
      </c>
      <c r="K303" s="29">
        <f t="shared" si="23"/>
        <v>51750</v>
      </c>
      <c r="L303" s="17">
        <f t="shared" si="22"/>
        <v>-517500</v>
      </c>
      <c r="O303">
        <v>20230065</v>
      </c>
      <c r="P303" t="s">
        <v>233</v>
      </c>
      <c r="R303" t="s">
        <v>279</v>
      </c>
    </row>
    <row r="304" spans="2:18" hidden="1" x14ac:dyDescent="0.25">
      <c r="B304" s="5">
        <v>45001</v>
      </c>
      <c r="C304" t="s">
        <v>121</v>
      </c>
      <c r="D304" t="s">
        <v>0</v>
      </c>
      <c r="E304" t="s">
        <v>66</v>
      </c>
      <c r="F304" s="4" t="s">
        <v>86</v>
      </c>
      <c r="G304" t="s">
        <v>87</v>
      </c>
      <c r="H304" s="4" t="s">
        <v>50</v>
      </c>
      <c r="I304" s="4" t="s">
        <v>212</v>
      </c>
      <c r="J304" s="8">
        <v>2</v>
      </c>
      <c r="K304" s="29">
        <f t="shared" si="23"/>
        <v>51750</v>
      </c>
      <c r="L304" s="17">
        <f t="shared" si="22"/>
        <v>103500</v>
      </c>
      <c r="O304"/>
      <c r="P304" t="s">
        <v>226</v>
      </c>
      <c r="Q304" t="s">
        <v>230</v>
      </c>
    </row>
    <row r="305" spans="2:18" hidden="1" x14ac:dyDescent="0.25">
      <c r="B305" s="5">
        <v>45001</v>
      </c>
      <c r="C305" t="s">
        <v>121</v>
      </c>
      <c r="D305" t="s">
        <v>0</v>
      </c>
      <c r="E305" t="s">
        <v>66</v>
      </c>
      <c r="F305" s="4" t="s">
        <v>91</v>
      </c>
      <c r="G305" t="s">
        <v>92</v>
      </c>
      <c r="H305" s="4" t="s">
        <v>93</v>
      </c>
      <c r="I305" s="4" t="s">
        <v>202</v>
      </c>
      <c r="J305" s="8">
        <v>-2</v>
      </c>
      <c r="K305" s="48">
        <v>61600</v>
      </c>
      <c r="L305" s="17">
        <f t="shared" si="22"/>
        <v>-123200</v>
      </c>
      <c r="O305"/>
      <c r="P305" t="s">
        <v>226</v>
      </c>
      <c r="Q305" t="s">
        <v>230</v>
      </c>
    </row>
    <row r="306" spans="2:18" hidden="1" x14ac:dyDescent="0.25">
      <c r="B306" s="5">
        <v>45001</v>
      </c>
      <c r="C306" t="s">
        <v>121</v>
      </c>
      <c r="D306" t="s">
        <v>0</v>
      </c>
      <c r="E306" t="s">
        <v>66</v>
      </c>
      <c r="F306" s="4" t="s">
        <v>82</v>
      </c>
      <c r="G306" t="s">
        <v>83</v>
      </c>
      <c r="H306" s="4" t="s">
        <v>84</v>
      </c>
      <c r="I306" s="4" t="s">
        <v>85</v>
      </c>
      <c r="J306" s="8">
        <v>2</v>
      </c>
      <c r="K306" s="48">
        <v>61600</v>
      </c>
      <c r="L306" s="17">
        <f t="shared" si="22"/>
        <v>123200</v>
      </c>
      <c r="O306"/>
      <c r="P306" t="s">
        <v>226</v>
      </c>
      <c r="Q306" t="s">
        <v>230</v>
      </c>
    </row>
    <row r="307" spans="2:18" hidden="1" x14ac:dyDescent="0.25">
      <c r="B307" s="5">
        <v>45006</v>
      </c>
      <c r="C307" t="s">
        <v>169</v>
      </c>
      <c r="D307" t="s">
        <v>0</v>
      </c>
      <c r="E307" t="s">
        <v>66</v>
      </c>
      <c r="F307" s="4" t="s">
        <v>67</v>
      </c>
      <c r="G307" t="s">
        <v>216</v>
      </c>
      <c r="H307" s="4" t="s">
        <v>69</v>
      </c>
      <c r="I307" s="4" t="s">
        <v>222</v>
      </c>
      <c r="J307" s="8">
        <v>-2</v>
      </c>
      <c r="K307" s="29">
        <f>57500*0.9</f>
        <v>51750</v>
      </c>
      <c r="L307" s="17">
        <f t="shared" si="22"/>
        <v>-103500</v>
      </c>
      <c r="O307"/>
      <c r="P307" t="s">
        <v>436</v>
      </c>
    </row>
    <row r="308" spans="2:18" hidden="1" x14ac:dyDescent="0.25">
      <c r="B308" s="5">
        <v>45001</v>
      </c>
      <c r="C308" t="s">
        <v>121</v>
      </c>
      <c r="D308" t="s">
        <v>0</v>
      </c>
      <c r="E308" t="s">
        <v>66</v>
      </c>
      <c r="F308" s="4" t="s">
        <v>78</v>
      </c>
      <c r="G308" t="s">
        <v>79</v>
      </c>
      <c r="H308" s="4" t="s">
        <v>80</v>
      </c>
      <c r="I308" s="4" t="s">
        <v>174</v>
      </c>
      <c r="J308" s="8">
        <v>-2</v>
      </c>
      <c r="K308" s="29">
        <f>57500*0.9</f>
        <v>51750</v>
      </c>
      <c r="L308" s="17">
        <f t="shared" si="22"/>
        <v>-103500</v>
      </c>
      <c r="O308"/>
      <c r="P308" t="s">
        <v>226</v>
      </c>
      <c r="Q308" t="s">
        <v>230</v>
      </c>
    </row>
    <row r="309" spans="2:18" hidden="1" x14ac:dyDescent="0.25">
      <c r="B309" s="5">
        <v>45006</v>
      </c>
      <c r="C309" t="s">
        <v>169</v>
      </c>
      <c r="D309" t="s">
        <v>0</v>
      </c>
      <c r="E309" t="s">
        <v>66</v>
      </c>
      <c r="F309" s="4" t="s">
        <v>75</v>
      </c>
      <c r="G309" t="s">
        <v>76</v>
      </c>
      <c r="H309" s="4" t="s">
        <v>37</v>
      </c>
      <c r="I309" s="4" t="s">
        <v>153</v>
      </c>
      <c r="J309" s="8">
        <v>-2</v>
      </c>
      <c r="K309" s="29">
        <f>57500*0.9</f>
        <v>51750</v>
      </c>
      <c r="L309" s="17">
        <f t="shared" si="22"/>
        <v>-103500</v>
      </c>
      <c r="O309"/>
      <c r="P309" t="s">
        <v>436</v>
      </c>
    </row>
    <row r="310" spans="2:18" hidden="1" x14ac:dyDescent="0.25">
      <c r="B310" s="5">
        <v>45006</v>
      </c>
      <c r="C310" t="s">
        <v>169</v>
      </c>
      <c r="D310" t="s">
        <v>0</v>
      </c>
      <c r="E310" t="s">
        <v>66</v>
      </c>
      <c r="F310" s="4" t="s">
        <v>71</v>
      </c>
      <c r="G310" t="s">
        <v>72</v>
      </c>
      <c r="H310" s="4" t="s">
        <v>27</v>
      </c>
      <c r="I310" s="4" t="s">
        <v>217</v>
      </c>
      <c r="J310" s="8">
        <v>-2</v>
      </c>
      <c r="K310" s="29">
        <f>57500*0.9</f>
        <v>51750</v>
      </c>
      <c r="L310" s="17">
        <f t="shared" si="22"/>
        <v>-103500</v>
      </c>
      <c r="O310"/>
      <c r="P310" t="s">
        <v>436</v>
      </c>
    </row>
    <row r="311" spans="2:18" hidden="1" x14ac:dyDescent="0.25">
      <c r="B311" s="5">
        <v>45001</v>
      </c>
      <c r="C311" t="s">
        <v>215</v>
      </c>
      <c r="D311" t="s">
        <v>4</v>
      </c>
      <c r="E311" t="s">
        <v>66</v>
      </c>
      <c r="F311" s="4" t="s">
        <v>276</v>
      </c>
      <c r="G311" t="s">
        <v>275</v>
      </c>
      <c r="H311" s="4" t="s">
        <v>148</v>
      </c>
      <c r="J311" s="8">
        <v>-10</v>
      </c>
      <c r="K311" s="29">
        <v>83600</v>
      </c>
      <c r="L311" s="17">
        <f t="shared" si="22"/>
        <v>-836000</v>
      </c>
      <c r="O311"/>
      <c r="P311" t="s">
        <v>226</v>
      </c>
      <c r="Q311" t="s">
        <v>124</v>
      </c>
    </row>
    <row r="312" spans="2:18" hidden="1" x14ac:dyDescent="0.25">
      <c r="B312" s="5">
        <v>45001</v>
      </c>
      <c r="C312" t="s">
        <v>120</v>
      </c>
      <c r="D312" t="s">
        <v>4</v>
      </c>
      <c r="E312" t="s">
        <v>66</v>
      </c>
      <c r="F312" s="4" t="s">
        <v>274</v>
      </c>
      <c r="G312" t="s">
        <v>273</v>
      </c>
      <c r="H312" s="4" t="s">
        <v>271</v>
      </c>
      <c r="J312" s="8">
        <v>9</v>
      </c>
      <c r="K312" s="29">
        <v>172550</v>
      </c>
      <c r="L312" s="17">
        <f t="shared" si="22"/>
        <v>1552950</v>
      </c>
      <c r="O312"/>
      <c r="P312" t="s">
        <v>226</v>
      </c>
      <c r="Q312" t="s">
        <v>124</v>
      </c>
    </row>
    <row r="313" spans="2:18" hidden="1" x14ac:dyDescent="0.25">
      <c r="B313" s="5">
        <v>45001</v>
      </c>
      <c r="C313" t="s">
        <v>197</v>
      </c>
      <c r="D313" t="s">
        <v>4</v>
      </c>
      <c r="E313" t="s">
        <v>66</v>
      </c>
      <c r="F313" s="4" t="s">
        <v>274</v>
      </c>
      <c r="G313" t="s">
        <v>273</v>
      </c>
      <c r="H313" s="4" t="s">
        <v>271</v>
      </c>
      <c r="J313" s="8">
        <v>-1</v>
      </c>
      <c r="K313" s="29">
        <v>172550</v>
      </c>
      <c r="L313" s="17">
        <f t="shared" si="22"/>
        <v>-172550</v>
      </c>
      <c r="O313"/>
    </row>
    <row r="314" spans="2:18" hidden="1" x14ac:dyDescent="0.25">
      <c r="B314" s="5">
        <v>45001</v>
      </c>
      <c r="C314" t="s">
        <v>121</v>
      </c>
      <c r="D314" t="s">
        <v>0</v>
      </c>
      <c r="E314" t="s">
        <v>66</v>
      </c>
      <c r="F314" s="4" t="s">
        <v>139</v>
      </c>
      <c r="G314" t="s">
        <v>140</v>
      </c>
      <c r="H314" s="4" t="s">
        <v>141</v>
      </c>
      <c r="I314" s="4" t="s">
        <v>246</v>
      </c>
      <c r="J314" s="8">
        <v>2</v>
      </c>
      <c r="K314" s="29">
        <f>57500*0.9</f>
        <v>51750</v>
      </c>
      <c r="L314" s="17">
        <f>+J314*K314</f>
        <v>103500</v>
      </c>
      <c r="O314"/>
      <c r="P314" t="s">
        <v>229</v>
      </c>
      <c r="Q314" t="s">
        <v>124</v>
      </c>
    </row>
    <row r="315" spans="2:18" hidden="1" x14ac:dyDescent="0.25">
      <c r="B315" s="5">
        <v>45000</v>
      </c>
      <c r="C315" t="s">
        <v>121</v>
      </c>
      <c r="D315" t="s">
        <v>4</v>
      </c>
      <c r="E315" t="s">
        <v>66</v>
      </c>
      <c r="F315" s="4" t="s">
        <v>274</v>
      </c>
      <c r="G315" t="s">
        <v>273</v>
      </c>
      <c r="H315" s="4" t="s">
        <v>271</v>
      </c>
      <c r="J315" s="8">
        <v>-1</v>
      </c>
      <c r="K315" s="29">
        <v>172550</v>
      </c>
      <c r="L315" s="17">
        <f t="shared" si="22"/>
        <v>-172550</v>
      </c>
      <c r="O315"/>
      <c r="P315" t="s">
        <v>235</v>
      </c>
    </row>
    <row r="316" spans="2:18" hidden="1" x14ac:dyDescent="0.25">
      <c r="B316" s="5">
        <v>45000</v>
      </c>
      <c r="C316" t="s">
        <v>121</v>
      </c>
      <c r="D316" t="s">
        <v>4</v>
      </c>
      <c r="E316" t="s">
        <v>66</v>
      </c>
      <c r="F316" s="4" t="s">
        <v>274</v>
      </c>
      <c r="G316" t="s">
        <v>273</v>
      </c>
      <c r="H316" s="4" t="s">
        <v>271</v>
      </c>
      <c r="J316" s="8">
        <v>-1</v>
      </c>
      <c r="K316" s="29">
        <v>172550</v>
      </c>
      <c r="L316" s="17">
        <f t="shared" si="22"/>
        <v>-172550</v>
      </c>
      <c r="O316"/>
      <c r="P316" t="s">
        <v>238</v>
      </c>
    </row>
    <row r="317" spans="2:18" hidden="1" x14ac:dyDescent="0.25">
      <c r="B317" s="5">
        <v>45007</v>
      </c>
      <c r="C317" t="s">
        <v>103</v>
      </c>
      <c r="D317" t="s">
        <v>4</v>
      </c>
      <c r="E317" t="s">
        <v>14</v>
      </c>
      <c r="F317" s="4">
        <v>3318235</v>
      </c>
      <c r="G317" t="s">
        <v>209</v>
      </c>
      <c r="H317" s="4" t="s">
        <v>107</v>
      </c>
      <c r="J317" s="8">
        <v>-4</v>
      </c>
      <c r="K317" s="29">
        <v>126823.496</v>
      </c>
      <c r="L317" s="35">
        <f t="shared" si="22"/>
        <v>-507293.984</v>
      </c>
      <c r="M317" s="104" t="s">
        <v>529</v>
      </c>
      <c r="O317">
        <v>20230069</v>
      </c>
      <c r="P317" t="s">
        <v>236</v>
      </c>
      <c r="R317" t="s">
        <v>280</v>
      </c>
    </row>
    <row r="318" spans="2:18" hidden="1" x14ac:dyDescent="0.25">
      <c r="B318" s="5">
        <v>45007</v>
      </c>
      <c r="C318" t="s">
        <v>103</v>
      </c>
      <c r="D318" t="s">
        <v>4</v>
      </c>
      <c r="E318" t="s">
        <v>14</v>
      </c>
      <c r="F318" s="4">
        <v>3308050</v>
      </c>
      <c r="G318" t="s">
        <v>137</v>
      </c>
      <c r="H318" s="4" t="s">
        <v>137</v>
      </c>
      <c r="I318" s="4" t="s">
        <v>138</v>
      </c>
      <c r="J318" s="8">
        <v>-4</v>
      </c>
      <c r="K318" s="50">
        <v>505243.49166666658</v>
      </c>
      <c r="L318" s="35">
        <f t="shared" si="22"/>
        <v>-2020973.9666666663</v>
      </c>
      <c r="M318" s="104" t="s">
        <v>529</v>
      </c>
      <c r="N318" t="s">
        <v>224</v>
      </c>
      <c r="O318">
        <v>20230069</v>
      </c>
      <c r="P318" t="s">
        <v>236</v>
      </c>
      <c r="R318" t="s">
        <v>280</v>
      </c>
    </row>
    <row r="319" spans="2:18" hidden="1" x14ac:dyDescent="0.25">
      <c r="B319" s="5">
        <v>45008</v>
      </c>
      <c r="C319" t="s">
        <v>63</v>
      </c>
      <c r="D319" t="s">
        <v>4</v>
      </c>
      <c r="E319" t="s">
        <v>14</v>
      </c>
      <c r="F319" s="4">
        <v>3348235</v>
      </c>
      <c r="G319" t="s">
        <v>207</v>
      </c>
      <c r="H319" s="4" t="s">
        <v>208</v>
      </c>
      <c r="J319" s="8">
        <v>10</v>
      </c>
      <c r="K319" s="29">
        <v>153420.53519000002</v>
      </c>
      <c r="L319" s="35">
        <f t="shared" si="22"/>
        <v>1534205.3519000001</v>
      </c>
      <c r="M319" s="104"/>
      <c r="N319" t="s">
        <v>225</v>
      </c>
      <c r="O319"/>
    </row>
    <row r="320" spans="2:18" hidden="1" x14ac:dyDescent="0.25">
      <c r="B320" s="5">
        <v>45008</v>
      </c>
      <c r="C320" t="s">
        <v>63</v>
      </c>
      <c r="D320" t="s">
        <v>4</v>
      </c>
      <c r="E320" t="s">
        <v>14</v>
      </c>
      <c r="F320" s="4">
        <v>3318235</v>
      </c>
      <c r="G320" t="s">
        <v>209</v>
      </c>
      <c r="H320" s="4" t="s">
        <v>107</v>
      </c>
      <c r="J320" s="8">
        <v>21</v>
      </c>
      <c r="K320" s="29">
        <v>126823.496</v>
      </c>
      <c r="L320" s="35">
        <f t="shared" si="22"/>
        <v>2663293.4160000002</v>
      </c>
      <c r="M320" s="104" t="s">
        <v>529</v>
      </c>
      <c r="N320" t="s">
        <v>225</v>
      </c>
      <c r="O320"/>
    </row>
    <row r="321" spans="2:18" hidden="1" x14ac:dyDescent="0.25">
      <c r="B321" s="5">
        <v>45001</v>
      </c>
      <c r="C321" t="s">
        <v>197</v>
      </c>
      <c r="D321" t="s">
        <v>0</v>
      </c>
      <c r="E321" t="s">
        <v>66</v>
      </c>
      <c r="F321" s="4" t="s">
        <v>78</v>
      </c>
      <c r="G321" t="s">
        <v>79</v>
      </c>
      <c r="H321" s="4" t="s">
        <v>80</v>
      </c>
      <c r="I321" s="4" t="s">
        <v>174</v>
      </c>
      <c r="J321" s="8">
        <v>-1</v>
      </c>
      <c r="K321" s="29">
        <f>57500*0.9</f>
        <v>51750</v>
      </c>
      <c r="L321" s="17">
        <f t="shared" si="22"/>
        <v>-51750</v>
      </c>
      <c r="O321"/>
      <c r="P321" t="s">
        <v>226</v>
      </c>
      <c r="Q321" t="s">
        <v>230</v>
      </c>
    </row>
    <row r="322" spans="2:18" hidden="1" x14ac:dyDescent="0.25">
      <c r="B322" s="5">
        <v>45012</v>
      </c>
      <c r="C322" t="s">
        <v>169</v>
      </c>
      <c r="D322" t="s">
        <v>0</v>
      </c>
      <c r="E322" t="s">
        <v>66</v>
      </c>
      <c r="F322" s="4" t="s">
        <v>91</v>
      </c>
      <c r="G322" t="s">
        <v>92</v>
      </c>
      <c r="H322" s="4" t="s">
        <v>93</v>
      </c>
      <c r="I322" s="4" t="s">
        <v>94</v>
      </c>
      <c r="J322" s="8">
        <v>-1</v>
      </c>
      <c r="K322" s="48">
        <v>61600</v>
      </c>
      <c r="L322" s="17">
        <f t="shared" si="22"/>
        <v>-61600</v>
      </c>
      <c r="O322"/>
      <c r="P322" t="s">
        <v>436</v>
      </c>
    </row>
    <row r="323" spans="2:18" hidden="1" x14ac:dyDescent="0.25">
      <c r="B323" s="5">
        <v>45012</v>
      </c>
      <c r="C323" t="s">
        <v>169</v>
      </c>
      <c r="D323" t="s">
        <v>0</v>
      </c>
      <c r="E323" t="s">
        <v>66</v>
      </c>
      <c r="F323" s="4" t="s">
        <v>86</v>
      </c>
      <c r="G323" t="s">
        <v>87</v>
      </c>
      <c r="H323" s="40" t="s">
        <v>50</v>
      </c>
      <c r="I323" s="4" t="s">
        <v>88</v>
      </c>
      <c r="J323" s="8">
        <v>-3</v>
      </c>
      <c r="K323" s="48">
        <v>61600</v>
      </c>
      <c r="L323" s="17">
        <f t="shared" si="22"/>
        <v>-184800</v>
      </c>
      <c r="O323"/>
      <c r="P323" t="s">
        <v>436</v>
      </c>
    </row>
    <row r="324" spans="2:18" hidden="1" x14ac:dyDescent="0.25">
      <c r="B324" s="5">
        <v>45006</v>
      </c>
      <c r="C324" t="s">
        <v>169</v>
      </c>
      <c r="D324" t="s">
        <v>0</v>
      </c>
      <c r="E324" t="s">
        <v>66</v>
      </c>
      <c r="F324" s="4" t="s">
        <v>78</v>
      </c>
      <c r="G324" t="s">
        <v>79</v>
      </c>
      <c r="H324" s="4" t="s">
        <v>80</v>
      </c>
      <c r="I324" s="4" t="s">
        <v>210</v>
      </c>
      <c r="J324" s="8">
        <v>-1</v>
      </c>
      <c r="K324" s="29">
        <f>57500*0.9</f>
        <v>51750</v>
      </c>
      <c r="L324" s="35">
        <f t="shared" si="22"/>
        <v>-51750</v>
      </c>
      <c r="M324" s="104"/>
      <c r="O324"/>
      <c r="P324" t="s">
        <v>436</v>
      </c>
    </row>
    <row r="325" spans="2:18" hidden="1" x14ac:dyDescent="0.25">
      <c r="B325" s="5">
        <v>45015</v>
      </c>
      <c r="C325" t="s">
        <v>103</v>
      </c>
      <c r="D325" t="s">
        <v>0</v>
      </c>
      <c r="E325" t="s">
        <v>14</v>
      </c>
      <c r="F325" s="3" t="s">
        <v>48</v>
      </c>
      <c r="G325" t="s">
        <v>49</v>
      </c>
      <c r="H325" s="4" t="s">
        <v>50</v>
      </c>
      <c r="I325" s="4" t="s">
        <v>53</v>
      </c>
      <c r="J325" s="8">
        <v>-5</v>
      </c>
      <c r="K325" s="48">
        <v>73331</v>
      </c>
      <c r="L325" s="17">
        <f t="shared" si="22"/>
        <v>-366655</v>
      </c>
      <c r="M325" s="102" t="s">
        <v>529</v>
      </c>
      <c r="O325">
        <v>20230070</v>
      </c>
      <c r="P325" t="s">
        <v>147</v>
      </c>
      <c r="R325" t="s">
        <v>280</v>
      </c>
    </row>
    <row r="326" spans="2:18" hidden="1" x14ac:dyDescent="0.25">
      <c r="B326" s="5">
        <v>45015</v>
      </c>
      <c r="C326" t="s">
        <v>103</v>
      </c>
      <c r="D326" t="s">
        <v>0</v>
      </c>
      <c r="E326" t="s">
        <v>14</v>
      </c>
      <c r="F326" s="3" t="s">
        <v>54</v>
      </c>
      <c r="G326" t="s">
        <v>55</v>
      </c>
      <c r="H326" s="4" t="s">
        <v>56</v>
      </c>
      <c r="I326" s="4" t="s">
        <v>134</v>
      </c>
      <c r="J326" s="8">
        <v>-3</v>
      </c>
      <c r="K326" s="50">
        <v>84287.164444444439</v>
      </c>
      <c r="L326" s="17">
        <f t="shared" si="22"/>
        <v>-252861.49333333332</v>
      </c>
      <c r="M326" s="102" t="s">
        <v>529</v>
      </c>
      <c r="O326">
        <v>20230070</v>
      </c>
      <c r="P326" t="s">
        <v>147</v>
      </c>
      <c r="R326" t="s">
        <v>280</v>
      </c>
    </row>
    <row r="327" spans="2:18" hidden="1" x14ac:dyDescent="0.25">
      <c r="B327" s="5">
        <v>45001</v>
      </c>
      <c r="C327" t="s">
        <v>121</v>
      </c>
      <c r="D327" t="s">
        <v>0</v>
      </c>
      <c r="E327" t="s">
        <v>66</v>
      </c>
      <c r="F327" s="4" t="s">
        <v>139</v>
      </c>
      <c r="G327" t="s">
        <v>140</v>
      </c>
      <c r="H327" s="4" t="s">
        <v>141</v>
      </c>
      <c r="I327" s="4" t="s">
        <v>211</v>
      </c>
      <c r="J327" s="8">
        <v>6</v>
      </c>
      <c r="K327" s="29">
        <f>57500*0.9</f>
        <v>51750</v>
      </c>
      <c r="L327" s="17">
        <f t="shared" si="22"/>
        <v>310500</v>
      </c>
      <c r="O327"/>
      <c r="P327" t="s">
        <v>229</v>
      </c>
      <c r="Q327" t="s">
        <v>124</v>
      </c>
    </row>
    <row r="328" spans="2:18" hidden="1" x14ac:dyDescent="0.25">
      <c r="B328" s="5">
        <v>45015</v>
      </c>
      <c r="C328" t="s">
        <v>103</v>
      </c>
      <c r="D328" t="s">
        <v>0</v>
      </c>
      <c r="E328" t="s">
        <v>14</v>
      </c>
      <c r="F328" s="4" t="s">
        <v>25</v>
      </c>
      <c r="G328" t="s">
        <v>26</v>
      </c>
      <c r="H328" s="4" t="s">
        <v>27</v>
      </c>
      <c r="I328" s="4" t="s">
        <v>127</v>
      </c>
      <c r="J328" s="8">
        <v>-8</v>
      </c>
      <c r="K328" s="50">
        <v>65949.40444444443</v>
      </c>
      <c r="L328" s="35">
        <f t="shared" si="22"/>
        <v>-527595.23555555544</v>
      </c>
      <c r="M328" s="104"/>
      <c r="N328" t="s">
        <v>224</v>
      </c>
      <c r="O328">
        <v>20230070</v>
      </c>
      <c r="P328" t="s">
        <v>147</v>
      </c>
      <c r="R328" t="s">
        <v>280</v>
      </c>
    </row>
    <row r="329" spans="2:18" hidden="1" x14ac:dyDescent="0.25">
      <c r="B329" s="5">
        <v>45015</v>
      </c>
      <c r="C329" t="s">
        <v>103</v>
      </c>
      <c r="D329" t="s">
        <v>0</v>
      </c>
      <c r="E329" t="s">
        <v>14</v>
      </c>
      <c r="F329" s="4" t="s">
        <v>35</v>
      </c>
      <c r="G329" t="s">
        <v>36</v>
      </c>
      <c r="H329" s="4" t="s">
        <v>37</v>
      </c>
      <c r="I329" s="4" t="s">
        <v>131</v>
      </c>
      <c r="J329" s="8">
        <v>-14</v>
      </c>
      <c r="K329" s="50">
        <v>65949.40444444443</v>
      </c>
      <c r="L329" s="35">
        <f t="shared" si="22"/>
        <v>-923291.66222222196</v>
      </c>
      <c r="M329" s="104"/>
      <c r="O329">
        <v>20230070</v>
      </c>
      <c r="P329" t="s">
        <v>147</v>
      </c>
      <c r="R329" t="s">
        <v>280</v>
      </c>
    </row>
    <row r="330" spans="2:18" hidden="1" x14ac:dyDescent="0.25">
      <c r="B330" s="5">
        <v>45009</v>
      </c>
      <c r="C330" t="s">
        <v>121</v>
      </c>
      <c r="D330" t="s">
        <v>0</v>
      </c>
      <c r="E330" t="s">
        <v>66</v>
      </c>
      <c r="F330" s="4" t="s">
        <v>78</v>
      </c>
      <c r="G330" t="s">
        <v>79</v>
      </c>
      <c r="H330" s="4" t="s">
        <v>80</v>
      </c>
      <c r="I330" s="4" t="s">
        <v>174</v>
      </c>
      <c r="J330" s="8">
        <v>-2</v>
      </c>
      <c r="K330" s="29">
        <f>57500*0.9</f>
        <v>51750</v>
      </c>
      <c r="L330" s="17">
        <f t="shared" si="22"/>
        <v>-103500</v>
      </c>
      <c r="O330"/>
      <c r="P330" t="s">
        <v>239</v>
      </c>
      <c r="Q330" t="s">
        <v>124</v>
      </c>
    </row>
    <row r="331" spans="2:18" hidden="1" x14ac:dyDescent="0.25">
      <c r="B331" s="5">
        <v>45015</v>
      </c>
      <c r="C331" t="s">
        <v>189</v>
      </c>
      <c r="D331" t="s">
        <v>4</v>
      </c>
      <c r="E331" t="s">
        <v>66</v>
      </c>
      <c r="F331" s="4" t="s">
        <v>274</v>
      </c>
      <c r="G331" t="s">
        <v>273</v>
      </c>
      <c r="H331" s="4" t="s">
        <v>271</v>
      </c>
      <c r="J331" s="8">
        <v>-1</v>
      </c>
      <c r="K331" s="29">
        <v>172550</v>
      </c>
      <c r="L331" s="17">
        <f t="shared" si="22"/>
        <v>-172550</v>
      </c>
      <c r="O331"/>
      <c r="P331" t="s">
        <v>241</v>
      </c>
    </row>
    <row r="332" spans="2:18" hidden="1" x14ac:dyDescent="0.25">
      <c r="B332" s="5">
        <v>45033</v>
      </c>
      <c r="C332" t="s">
        <v>120</v>
      </c>
      <c r="D332" t="s">
        <v>4</v>
      </c>
      <c r="E332" t="s">
        <v>66</v>
      </c>
      <c r="F332" s="4" t="s">
        <v>274</v>
      </c>
      <c r="G332" t="s">
        <v>273</v>
      </c>
      <c r="H332" s="4" t="s">
        <v>271</v>
      </c>
      <c r="J332" s="8">
        <v>1</v>
      </c>
      <c r="K332" s="29">
        <v>172550</v>
      </c>
      <c r="L332" s="17">
        <f t="shared" si="22"/>
        <v>172550</v>
      </c>
      <c r="O332"/>
      <c r="Q332" t="s">
        <v>235</v>
      </c>
    </row>
    <row r="333" spans="2:18" hidden="1" x14ac:dyDescent="0.25">
      <c r="B333" s="5">
        <v>45034</v>
      </c>
      <c r="C333" t="s">
        <v>63</v>
      </c>
      <c r="D333" t="s">
        <v>0</v>
      </c>
      <c r="E333" t="s">
        <v>66</v>
      </c>
      <c r="F333" s="4" t="s">
        <v>247</v>
      </c>
      <c r="G333" t="s">
        <v>248</v>
      </c>
      <c r="H333" s="4" t="s">
        <v>265</v>
      </c>
      <c r="I333" s="4" t="s">
        <v>257</v>
      </c>
      <c r="J333" s="8">
        <v>15</v>
      </c>
      <c r="K333" s="29">
        <f>57800*0.9</f>
        <v>52020</v>
      </c>
      <c r="L333" s="17">
        <f t="shared" ref="L333:L351" si="24">+J333*K333</f>
        <v>780300</v>
      </c>
      <c r="N333" t="s">
        <v>270</v>
      </c>
      <c r="O333"/>
      <c r="Q333" t="s">
        <v>238</v>
      </c>
    </row>
    <row r="334" spans="2:18" hidden="1" x14ac:dyDescent="0.25">
      <c r="B334" s="5">
        <v>45034</v>
      </c>
      <c r="C334" t="s">
        <v>63</v>
      </c>
      <c r="D334" t="s">
        <v>0</v>
      </c>
      <c r="E334" t="s">
        <v>66</v>
      </c>
      <c r="F334" s="4" t="s">
        <v>249</v>
      </c>
      <c r="G334" t="s">
        <v>250</v>
      </c>
      <c r="H334" s="4" t="s">
        <v>266</v>
      </c>
      <c r="I334" s="4" t="s">
        <v>258</v>
      </c>
      <c r="J334" s="8">
        <v>14</v>
      </c>
      <c r="K334" s="29">
        <f t="shared" ref="K334:K340" si="25">66500*0.9</f>
        <v>59850</v>
      </c>
      <c r="L334" s="17">
        <f t="shared" si="24"/>
        <v>837900</v>
      </c>
      <c r="N334" t="s">
        <v>270</v>
      </c>
      <c r="O334"/>
    </row>
    <row r="335" spans="2:18" hidden="1" x14ac:dyDescent="0.25">
      <c r="B335" s="5">
        <v>45034</v>
      </c>
      <c r="C335" t="s">
        <v>63</v>
      </c>
      <c r="D335" t="s">
        <v>0</v>
      </c>
      <c r="E335" t="s">
        <v>66</v>
      </c>
      <c r="F335" s="4" t="s">
        <v>249</v>
      </c>
      <c r="G335" t="s">
        <v>250</v>
      </c>
      <c r="H335" s="4" t="s">
        <v>266</v>
      </c>
      <c r="I335" s="4" t="s">
        <v>259</v>
      </c>
      <c r="J335" s="8">
        <v>1</v>
      </c>
      <c r="K335" s="29">
        <f t="shared" si="25"/>
        <v>59850</v>
      </c>
      <c r="L335" s="17">
        <f t="shared" si="24"/>
        <v>59850</v>
      </c>
      <c r="N335" t="s">
        <v>270</v>
      </c>
      <c r="O335"/>
    </row>
    <row r="336" spans="2:18" hidden="1" x14ac:dyDescent="0.25">
      <c r="B336" s="5">
        <v>45034</v>
      </c>
      <c r="C336" t="s">
        <v>63</v>
      </c>
      <c r="D336" t="s">
        <v>0</v>
      </c>
      <c r="E336" t="s">
        <v>66</v>
      </c>
      <c r="F336" s="4" t="s">
        <v>251</v>
      </c>
      <c r="G336" t="s">
        <v>252</v>
      </c>
      <c r="H336" s="4" t="s">
        <v>267</v>
      </c>
      <c r="I336" s="4" t="s">
        <v>260</v>
      </c>
      <c r="J336" s="8">
        <v>14</v>
      </c>
      <c r="K336" s="29">
        <f t="shared" si="25"/>
        <v>59850</v>
      </c>
      <c r="L336" s="17">
        <f t="shared" si="24"/>
        <v>837900</v>
      </c>
      <c r="N336" t="s">
        <v>270</v>
      </c>
      <c r="O336"/>
    </row>
    <row r="337" spans="2:17" hidden="1" x14ac:dyDescent="0.25">
      <c r="B337" s="5">
        <v>45034</v>
      </c>
      <c r="C337" t="s">
        <v>63</v>
      </c>
      <c r="D337" t="s">
        <v>0</v>
      </c>
      <c r="E337" t="s">
        <v>66</v>
      </c>
      <c r="F337" s="4" t="s">
        <v>251</v>
      </c>
      <c r="G337" t="s">
        <v>252</v>
      </c>
      <c r="H337" s="4" t="s">
        <v>267</v>
      </c>
      <c r="I337" s="4" t="s">
        <v>261</v>
      </c>
      <c r="J337" s="8">
        <v>1</v>
      </c>
      <c r="K337" s="29">
        <f t="shared" si="25"/>
        <v>59850</v>
      </c>
      <c r="L337" s="17">
        <f t="shared" si="24"/>
        <v>59850</v>
      </c>
      <c r="N337" t="s">
        <v>270</v>
      </c>
      <c r="O337"/>
    </row>
    <row r="338" spans="2:17" hidden="1" x14ac:dyDescent="0.25">
      <c r="B338" s="5">
        <v>45034</v>
      </c>
      <c r="C338" t="s">
        <v>63</v>
      </c>
      <c r="D338" t="s">
        <v>0</v>
      </c>
      <c r="E338" t="s">
        <v>66</v>
      </c>
      <c r="F338" s="4" t="s">
        <v>253</v>
      </c>
      <c r="G338" t="s">
        <v>254</v>
      </c>
      <c r="H338" s="4" t="s">
        <v>268</v>
      </c>
      <c r="I338" s="4" t="s">
        <v>262</v>
      </c>
      <c r="J338" s="8">
        <v>15</v>
      </c>
      <c r="K338" s="29">
        <f t="shared" si="25"/>
        <v>59850</v>
      </c>
      <c r="L338" s="17">
        <f t="shared" si="24"/>
        <v>897750</v>
      </c>
      <c r="N338" t="s">
        <v>270</v>
      </c>
      <c r="O338"/>
    </row>
    <row r="339" spans="2:17" hidden="1" x14ac:dyDescent="0.25">
      <c r="B339" s="5">
        <v>45034</v>
      </c>
      <c r="C339" t="s">
        <v>63</v>
      </c>
      <c r="D339" t="s">
        <v>0</v>
      </c>
      <c r="E339" t="s">
        <v>66</v>
      </c>
      <c r="F339" s="4" t="s">
        <v>255</v>
      </c>
      <c r="G339" t="s">
        <v>256</v>
      </c>
      <c r="H339" s="4" t="s">
        <v>269</v>
      </c>
      <c r="I339" s="4" t="s">
        <v>263</v>
      </c>
      <c r="J339" s="8">
        <v>14</v>
      </c>
      <c r="K339" s="29">
        <f t="shared" si="25"/>
        <v>59850</v>
      </c>
      <c r="L339" s="17">
        <f t="shared" si="24"/>
        <v>837900</v>
      </c>
      <c r="N339" t="s">
        <v>270</v>
      </c>
      <c r="O339"/>
    </row>
    <row r="340" spans="2:17" hidden="1" x14ac:dyDescent="0.25">
      <c r="B340" s="5">
        <v>45034</v>
      </c>
      <c r="C340" t="s">
        <v>63</v>
      </c>
      <c r="D340" t="s">
        <v>0</v>
      </c>
      <c r="E340" t="s">
        <v>66</v>
      </c>
      <c r="F340" s="4" t="s">
        <v>255</v>
      </c>
      <c r="G340" t="s">
        <v>256</v>
      </c>
      <c r="H340" s="4" t="s">
        <v>269</v>
      </c>
      <c r="I340" s="4" t="s">
        <v>264</v>
      </c>
      <c r="J340" s="8">
        <v>1</v>
      </c>
      <c r="K340" s="29">
        <f t="shared" si="25"/>
        <v>59850</v>
      </c>
      <c r="L340" s="17">
        <f t="shared" si="24"/>
        <v>59850</v>
      </c>
      <c r="N340" t="s">
        <v>270</v>
      </c>
      <c r="O340"/>
    </row>
    <row r="341" spans="2:17" hidden="1" x14ac:dyDescent="0.25">
      <c r="B341" s="5">
        <v>45034</v>
      </c>
      <c r="C341" t="s">
        <v>121</v>
      </c>
      <c r="D341" t="s">
        <v>0</v>
      </c>
      <c r="E341" t="s">
        <v>66</v>
      </c>
      <c r="F341" s="4" t="s">
        <v>247</v>
      </c>
      <c r="G341" t="s">
        <v>248</v>
      </c>
      <c r="H341" s="4" t="s">
        <v>265</v>
      </c>
      <c r="I341" s="4" t="s">
        <v>257</v>
      </c>
      <c r="J341" s="8">
        <v>-13</v>
      </c>
      <c r="K341" s="29">
        <f>57800*0.9</f>
        <v>52020</v>
      </c>
      <c r="L341" s="17">
        <f t="shared" si="24"/>
        <v>-676260</v>
      </c>
      <c r="O341"/>
      <c r="P341" t="s">
        <v>426</v>
      </c>
      <c r="Q341" t="s">
        <v>214</v>
      </c>
    </row>
    <row r="342" spans="2:17" hidden="1" x14ac:dyDescent="0.25">
      <c r="B342" s="5">
        <v>45034</v>
      </c>
      <c r="C342" t="s">
        <v>121</v>
      </c>
      <c r="D342" t="s">
        <v>0</v>
      </c>
      <c r="E342" t="s">
        <v>66</v>
      </c>
      <c r="F342" s="4" t="s">
        <v>249</v>
      </c>
      <c r="G342" t="s">
        <v>250</v>
      </c>
      <c r="H342" s="4" t="s">
        <v>266</v>
      </c>
      <c r="I342" s="4" t="s">
        <v>258</v>
      </c>
      <c r="J342" s="8">
        <v>-13</v>
      </c>
      <c r="K342" s="29">
        <f>66500*0.9</f>
        <v>59850</v>
      </c>
      <c r="L342" s="17">
        <f t="shared" si="24"/>
        <v>-778050</v>
      </c>
      <c r="O342"/>
      <c r="P342" t="s">
        <v>426</v>
      </c>
      <c r="Q342" t="s">
        <v>214</v>
      </c>
    </row>
    <row r="343" spans="2:17" hidden="1" x14ac:dyDescent="0.25">
      <c r="B343" s="5">
        <v>45034</v>
      </c>
      <c r="C343" t="s">
        <v>121</v>
      </c>
      <c r="D343" t="s">
        <v>0</v>
      </c>
      <c r="E343" t="s">
        <v>66</v>
      </c>
      <c r="F343" s="4" t="s">
        <v>251</v>
      </c>
      <c r="G343" t="s">
        <v>252</v>
      </c>
      <c r="H343" s="4" t="s">
        <v>267</v>
      </c>
      <c r="I343" s="4" t="s">
        <v>261</v>
      </c>
      <c r="J343" s="8">
        <v>-13</v>
      </c>
      <c r="K343" s="29">
        <f>66500*0.9</f>
        <v>59850</v>
      </c>
      <c r="L343" s="17">
        <f t="shared" si="24"/>
        <v>-778050</v>
      </c>
      <c r="O343"/>
      <c r="P343" t="s">
        <v>426</v>
      </c>
      <c r="Q343" t="s">
        <v>214</v>
      </c>
    </row>
    <row r="344" spans="2:17" hidden="1" x14ac:dyDescent="0.25">
      <c r="B344" s="5">
        <v>45034</v>
      </c>
      <c r="C344" t="s">
        <v>121</v>
      </c>
      <c r="D344" t="s">
        <v>0</v>
      </c>
      <c r="E344" t="s">
        <v>66</v>
      </c>
      <c r="F344" s="4" t="s">
        <v>253</v>
      </c>
      <c r="G344" t="s">
        <v>254</v>
      </c>
      <c r="H344" s="4" t="s">
        <v>268</v>
      </c>
      <c r="I344" s="4" t="s">
        <v>262</v>
      </c>
      <c r="J344" s="8">
        <v>-13</v>
      </c>
      <c r="K344" s="29">
        <f>66500*0.9</f>
        <v>59850</v>
      </c>
      <c r="L344" s="17">
        <f t="shared" si="24"/>
        <v>-778050</v>
      </c>
      <c r="O344"/>
      <c r="P344" t="s">
        <v>426</v>
      </c>
      <c r="Q344" t="s">
        <v>214</v>
      </c>
    </row>
    <row r="345" spans="2:17" hidden="1" x14ac:dyDescent="0.25">
      <c r="B345" s="5">
        <v>45034</v>
      </c>
      <c r="C345" t="s">
        <v>121</v>
      </c>
      <c r="D345" t="s">
        <v>0</v>
      </c>
      <c r="E345" t="s">
        <v>66</v>
      </c>
      <c r="F345" s="4" t="s">
        <v>255</v>
      </c>
      <c r="G345" t="s">
        <v>256</v>
      </c>
      <c r="H345" s="4" t="s">
        <v>269</v>
      </c>
      <c r="I345" s="4" t="s">
        <v>264</v>
      </c>
      <c r="J345" s="8">
        <v>-13</v>
      </c>
      <c r="K345" s="29">
        <f>66500*0.9</f>
        <v>59850</v>
      </c>
      <c r="L345" s="17">
        <f t="shared" si="24"/>
        <v>-778050</v>
      </c>
      <c r="O345"/>
      <c r="P345" t="s">
        <v>426</v>
      </c>
      <c r="Q345" t="s">
        <v>214</v>
      </c>
    </row>
    <row r="346" spans="2:17" hidden="1" x14ac:dyDescent="0.25">
      <c r="B346" s="5">
        <v>45034</v>
      </c>
      <c r="C346" t="s">
        <v>169</v>
      </c>
      <c r="D346" t="s">
        <v>0</v>
      </c>
      <c r="E346" t="s">
        <v>66</v>
      </c>
      <c r="F346" s="4" t="s">
        <v>247</v>
      </c>
      <c r="G346" t="s">
        <v>248</v>
      </c>
      <c r="H346" s="4" t="s">
        <v>265</v>
      </c>
      <c r="I346" s="4" t="s">
        <v>257</v>
      </c>
      <c r="J346" s="8">
        <v>-1</v>
      </c>
      <c r="K346" s="29">
        <f>57800*0.9</f>
        <v>52020</v>
      </c>
      <c r="L346" s="17">
        <f t="shared" si="24"/>
        <v>-52020</v>
      </c>
      <c r="O346"/>
      <c r="P346" t="s">
        <v>277</v>
      </c>
    </row>
    <row r="347" spans="2:17" hidden="1" x14ac:dyDescent="0.25">
      <c r="B347" s="5">
        <v>45034</v>
      </c>
      <c r="C347" t="s">
        <v>169</v>
      </c>
      <c r="D347" t="s">
        <v>0</v>
      </c>
      <c r="E347" t="s">
        <v>66</v>
      </c>
      <c r="F347" s="4" t="s">
        <v>249</v>
      </c>
      <c r="G347" t="s">
        <v>250</v>
      </c>
      <c r="H347" s="4" t="s">
        <v>266</v>
      </c>
      <c r="I347" s="4" t="s">
        <v>259</v>
      </c>
      <c r="J347" s="8">
        <v>-1</v>
      </c>
      <c r="K347" s="29">
        <f>66500*0.9</f>
        <v>59850</v>
      </c>
      <c r="L347" s="17">
        <f t="shared" si="24"/>
        <v>-59850</v>
      </c>
      <c r="O347"/>
      <c r="P347" t="s">
        <v>277</v>
      </c>
    </row>
    <row r="348" spans="2:17" hidden="1" x14ac:dyDescent="0.25">
      <c r="B348" s="5">
        <v>45034</v>
      </c>
      <c r="C348" t="s">
        <v>169</v>
      </c>
      <c r="D348" t="s">
        <v>0</v>
      </c>
      <c r="E348" t="s">
        <v>66</v>
      </c>
      <c r="F348" s="4" t="s">
        <v>251</v>
      </c>
      <c r="G348" t="s">
        <v>252</v>
      </c>
      <c r="H348" s="4" t="s">
        <v>267</v>
      </c>
      <c r="I348" s="4" t="s">
        <v>261</v>
      </c>
      <c r="J348" s="8">
        <v>-1</v>
      </c>
      <c r="K348" s="29">
        <f>66500*0.9</f>
        <v>59850</v>
      </c>
      <c r="L348" s="17">
        <f t="shared" si="24"/>
        <v>-59850</v>
      </c>
      <c r="O348"/>
      <c r="P348" t="s">
        <v>277</v>
      </c>
    </row>
    <row r="349" spans="2:17" hidden="1" x14ac:dyDescent="0.25">
      <c r="B349" s="5">
        <v>45034</v>
      </c>
      <c r="C349" t="s">
        <v>169</v>
      </c>
      <c r="D349" t="s">
        <v>0</v>
      </c>
      <c r="E349" t="s">
        <v>66</v>
      </c>
      <c r="F349" s="4" t="s">
        <v>253</v>
      </c>
      <c r="G349" t="s">
        <v>254</v>
      </c>
      <c r="H349" s="4" t="s">
        <v>268</v>
      </c>
      <c r="I349" s="4" t="s">
        <v>262</v>
      </c>
      <c r="J349" s="8">
        <v>-1</v>
      </c>
      <c r="K349" s="29">
        <f>66500*0.9</f>
        <v>59850</v>
      </c>
      <c r="L349" s="17">
        <f t="shared" si="24"/>
        <v>-59850</v>
      </c>
      <c r="O349"/>
      <c r="P349" t="s">
        <v>277</v>
      </c>
    </row>
    <row r="350" spans="2:17" hidden="1" x14ac:dyDescent="0.25">
      <c r="B350" s="5">
        <v>45034</v>
      </c>
      <c r="C350" t="s">
        <v>169</v>
      </c>
      <c r="D350" t="s">
        <v>0</v>
      </c>
      <c r="E350" t="s">
        <v>66</v>
      </c>
      <c r="F350" s="4" t="s">
        <v>255</v>
      </c>
      <c r="G350" t="s">
        <v>256</v>
      </c>
      <c r="H350" s="4" t="s">
        <v>269</v>
      </c>
      <c r="I350" s="4" t="s">
        <v>264</v>
      </c>
      <c r="J350" s="8">
        <v>-1</v>
      </c>
      <c r="K350" s="29">
        <f>66500*0.9</f>
        <v>59850</v>
      </c>
      <c r="L350" s="17">
        <f t="shared" si="24"/>
        <v>-59850</v>
      </c>
      <c r="O350"/>
      <c r="P350" t="s">
        <v>277</v>
      </c>
    </row>
    <row r="351" spans="2:17" hidden="1" x14ac:dyDescent="0.25">
      <c r="B351" s="5">
        <v>45035</v>
      </c>
      <c r="C351" t="s">
        <v>20</v>
      </c>
      <c r="D351" t="s">
        <v>4</v>
      </c>
      <c r="E351" t="s">
        <v>66</v>
      </c>
      <c r="F351" s="4" t="s">
        <v>96</v>
      </c>
      <c r="G351" t="s">
        <v>95</v>
      </c>
      <c r="H351" s="4" t="s">
        <v>106</v>
      </c>
      <c r="I351" s="4">
        <v>49116</v>
      </c>
      <c r="J351" s="8">
        <v>2</v>
      </c>
      <c r="K351" s="48">
        <f>300000*1.19</f>
        <v>357000</v>
      </c>
      <c r="L351" s="17">
        <f t="shared" si="24"/>
        <v>714000</v>
      </c>
      <c r="M351" s="102" t="s">
        <v>529</v>
      </c>
      <c r="N351" t="s">
        <v>670</v>
      </c>
      <c r="O351"/>
    </row>
    <row r="352" spans="2:17" hidden="1" x14ac:dyDescent="0.25">
      <c r="B352" s="5">
        <v>45035</v>
      </c>
      <c r="C352" t="s">
        <v>120</v>
      </c>
      <c r="D352" t="s">
        <v>4</v>
      </c>
      <c r="E352" t="s">
        <v>66</v>
      </c>
      <c r="F352" s="4" t="s">
        <v>102</v>
      </c>
      <c r="G352" t="s">
        <v>101</v>
      </c>
      <c r="H352" s="4" t="s">
        <v>107</v>
      </c>
      <c r="I352" s="4">
        <v>47160</v>
      </c>
      <c r="J352" s="8">
        <v>-8</v>
      </c>
      <c r="K352" s="48">
        <f>76000*1.19</f>
        <v>90440</v>
      </c>
      <c r="L352" s="17">
        <f>+K352*J352</f>
        <v>-723520</v>
      </c>
      <c r="O352"/>
    </row>
    <row r="353" spans="2:18" hidden="1" x14ac:dyDescent="0.25">
      <c r="B353" s="5">
        <v>45035</v>
      </c>
      <c r="C353" t="s">
        <v>120</v>
      </c>
      <c r="D353" t="s">
        <v>4</v>
      </c>
      <c r="E353" t="s">
        <v>66</v>
      </c>
      <c r="F353" s="4" t="s">
        <v>102</v>
      </c>
      <c r="G353" t="s">
        <v>101</v>
      </c>
      <c r="H353" s="4" t="s">
        <v>107</v>
      </c>
      <c r="I353" s="4">
        <v>48791</v>
      </c>
      <c r="J353" s="8">
        <v>-6</v>
      </c>
      <c r="K353" s="48">
        <f>76000*1.19</f>
        <v>90440</v>
      </c>
      <c r="L353" s="17">
        <f>+K353*J353</f>
        <v>-542640</v>
      </c>
      <c r="O353"/>
    </row>
    <row r="354" spans="2:18" hidden="1" x14ac:dyDescent="0.25">
      <c r="B354" s="5">
        <v>45015</v>
      </c>
      <c r="C354" t="s">
        <v>121</v>
      </c>
      <c r="D354" t="s">
        <v>0</v>
      </c>
      <c r="E354" t="s">
        <v>66</v>
      </c>
      <c r="F354" s="4" t="s">
        <v>78</v>
      </c>
      <c r="G354" t="s">
        <v>79</v>
      </c>
      <c r="H354" s="4" t="s">
        <v>80</v>
      </c>
      <c r="I354" s="4" t="s">
        <v>240</v>
      </c>
      <c r="J354" s="8">
        <v>2</v>
      </c>
      <c r="K354" s="29">
        <f>57500*0.9</f>
        <v>51750</v>
      </c>
      <c r="L354" s="17">
        <f t="shared" ref="L354:L364" si="26">+J354*K354</f>
        <v>103500</v>
      </c>
      <c r="O354"/>
      <c r="P354" t="s">
        <v>239</v>
      </c>
      <c r="Q354" t="s">
        <v>124</v>
      </c>
    </row>
    <row r="355" spans="2:18" hidden="1" x14ac:dyDescent="0.25">
      <c r="B355" s="5">
        <v>45015</v>
      </c>
      <c r="C355" t="s">
        <v>169</v>
      </c>
      <c r="D355" t="s">
        <v>0</v>
      </c>
      <c r="E355" t="s">
        <v>66</v>
      </c>
      <c r="F355" s="4" t="s">
        <v>78</v>
      </c>
      <c r="G355" t="s">
        <v>79</v>
      </c>
      <c r="H355" s="4" t="s">
        <v>80</v>
      </c>
      <c r="I355" s="4" t="s">
        <v>240</v>
      </c>
      <c r="J355" s="8">
        <v>-2</v>
      </c>
      <c r="K355" s="29">
        <f>57500*0.9</f>
        <v>51750</v>
      </c>
      <c r="L355" s="17">
        <f t="shared" si="26"/>
        <v>-103500</v>
      </c>
      <c r="O355"/>
      <c r="P355" t="s">
        <v>242</v>
      </c>
    </row>
    <row r="356" spans="2:18" hidden="1" x14ac:dyDescent="0.25">
      <c r="B356" s="5">
        <v>45035</v>
      </c>
      <c r="C356" t="s">
        <v>103</v>
      </c>
      <c r="D356" t="s">
        <v>0</v>
      </c>
      <c r="E356" t="s">
        <v>66</v>
      </c>
      <c r="F356" s="4" t="s">
        <v>82</v>
      </c>
      <c r="G356" t="s">
        <v>83</v>
      </c>
      <c r="H356" s="4" t="s">
        <v>84</v>
      </c>
      <c r="I356" s="4" t="s">
        <v>205</v>
      </c>
      <c r="J356" s="8">
        <v>-14</v>
      </c>
      <c r="K356" s="29">
        <f>57500*0.9</f>
        <v>51750</v>
      </c>
      <c r="L356" s="17">
        <f t="shared" si="26"/>
        <v>-724500</v>
      </c>
      <c r="O356">
        <v>20230071</v>
      </c>
      <c r="P356" t="s">
        <v>126</v>
      </c>
      <c r="R356" t="s">
        <v>279</v>
      </c>
    </row>
    <row r="357" spans="2:18" hidden="1" x14ac:dyDescent="0.25">
      <c r="B357" s="5">
        <v>45035</v>
      </c>
      <c r="C357" t="s">
        <v>103</v>
      </c>
      <c r="D357" t="s">
        <v>0</v>
      </c>
      <c r="E357" t="s">
        <v>66</v>
      </c>
      <c r="F357" s="4" t="s">
        <v>82</v>
      </c>
      <c r="G357" t="s">
        <v>83</v>
      </c>
      <c r="H357" s="4" t="s">
        <v>84</v>
      </c>
      <c r="I357" s="4" t="s">
        <v>85</v>
      </c>
      <c r="J357" s="8">
        <v>-6</v>
      </c>
      <c r="K357" s="48">
        <v>61600</v>
      </c>
      <c r="L357" s="17">
        <f t="shared" si="26"/>
        <v>-369600</v>
      </c>
      <c r="O357">
        <v>20230071</v>
      </c>
      <c r="P357" t="s">
        <v>126</v>
      </c>
      <c r="R357" t="s">
        <v>279</v>
      </c>
    </row>
    <row r="358" spans="2:18" hidden="1" x14ac:dyDescent="0.25">
      <c r="B358" s="5">
        <v>45035</v>
      </c>
      <c r="C358" t="s">
        <v>103</v>
      </c>
      <c r="D358" t="s">
        <v>0</v>
      </c>
      <c r="E358" t="s">
        <v>66</v>
      </c>
      <c r="F358" s="4" t="s">
        <v>86</v>
      </c>
      <c r="G358" t="s">
        <v>87</v>
      </c>
      <c r="H358" s="4" t="s">
        <v>50</v>
      </c>
      <c r="I358" s="4" t="s">
        <v>182</v>
      </c>
      <c r="J358" s="8">
        <v>-15</v>
      </c>
      <c r="K358" s="29">
        <f>57500*0.9</f>
        <v>51750</v>
      </c>
      <c r="L358" s="17">
        <f t="shared" si="26"/>
        <v>-776250</v>
      </c>
      <c r="O358">
        <v>20230071</v>
      </c>
      <c r="P358" t="s">
        <v>126</v>
      </c>
      <c r="R358" t="s">
        <v>279</v>
      </c>
    </row>
    <row r="359" spans="2:18" hidden="1" x14ac:dyDescent="0.25">
      <c r="B359" s="5">
        <v>45035</v>
      </c>
      <c r="C359" t="s">
        <v>103</v>
      </c>
      <c r="D359" t="s">
        <v>0</v>
      </c>
      <c r="E359" t="s">
        <v>66</v>
      </c>
      <c r="F359" s="4" t="s">
        <v>86</v>
      </c>
      <c r="G359" t="s">
        <v>87</v>
      </c>
      <c r="H359" s="4" t="s">
        <v>50</v>
      </c>
      <c r="I359" s="4" t="s">
        <v>88</v>
      </c>
      <c r="J359" s="8">
        <v>-3</v>
      </c>
      <c r="K359" s="48">
        <v>61600</v>
      </c>
      <c r="L359" s="17">
        <f t="shared" si="26"/>
        <v>-184800</v>
      </c>
      <c r="O359">
        <v>20230071</v>
      </c>
      <c r="P359" t="s">
        <v>126</v>
      </c>
      <c r="R359" t="s">
        <v>279</v>
      </c>
    </row>
    <row r="360" spans="2:18" hidden="1" x14ac:dyDescent="0.25">
      <c r="B360" s="5">
        <v>45035</v>
      </c>
      <c r="C360" t="s">
        <v>103</v>
      </c>
      <c r="D360" t="s">
        <v>0</v>
      </c>
      <c r="E360" t="s">
        <v>66</v>
      </c>
      <c r="F360" s="4" t="s">
        <v>86</v>
      </c>
      <c r="G360" t="s">
        <v>87</v>
      </c>
      <c r="H360" s="4" t="s">
        <v>50</v>
      </c>
      <c r="I360" s="4" t="s">
        <v>212</v>
      </c>
      <c r="J360" s="8">
        <v>-2</v>
      </c>
      <c r="K360" s="29">
        <f>57500*0.9</f>
        <v>51750</v>
      </c>
      <c r="L360" s="17">
        <f t="shared" si="26"/>
        <v>-103500</v>
      </c>
      <c r="O360">
        <v>20230071</v>
      </c>
      <c r="P360" t="s">
        <v>126</v>
      </c>
      <c r="R360" t="s">
        <v>279</v>
      </c>
    </row>
    <row r="361" spans="2:18" hidden="1" x14ac:dyDescent="0.25">
      <c r="B361" s="5">
        <v>45035</v>
      </c>
      <c r="C361" t="s">
        <v>103</v>
      </c>
      <c r="D361" t="s">
        <v>0</v>
      </c>
      <c r="E361" t="s">
        <v>66</v>
      </c>
      <c r="F361" s="4" t="s">
        <v>91</v>
      </c>
      <c r="G361" t="s">
        <v>92</v>
      </c>
      <c r="H361" s="4" t="s">
        <v>93</v>
      </c>
      <c r="I361" s="4" t="s">
        <v>166</v>
      </c>
      <c r="J361" s="8">
        <v>-1</v>
      </c>
      <c r="K361" s="29">
        <f>57500*0.9</f>
        <v>51750</v>
      </c>
      <c r="L361" s="17">
        <f t="shared" si="26"/>
        <v>-51750</v>
      </c>
      <c r="O361">
        <v>20230071</v>
      </c>
      <c r="P361" t="s">
        <v>126</v>
      </c>
      <c r="R361" t="s">
        <v>279</v>
      </c>
    </row>
    <row r="362" spans="2:18" hidden="1" x14ac:dyDescent="0.25">
      <c r="B362" s="5">
        <v>45035</v>
      </c>
      <c r="C362" t="s">
        <v>103</v>
      </c>
      <c r="D362" t="s">
        <v>0</v>
      </c>
      <c r="E362" t="s">
        <v>66</v>
      </c>
      <c r="F362" s="4" t="s">
        <v>91</v>
      </c>
      <c r="G362" t="s">
        <v>92</v>
      </c>
      <c r="H362" s="4" t="s">
        <v>93</v>
      </c>
      <c r="I362" s="4" t="s">
        <v>167</v>
      </c>
      <c r="J362" s="8">
        <v>-2</v>
      </c>
      <c r="K362" s="29">
        <f>57500*0.9</f>
        <v>51750</v>
      </c>
      <c r="L362" s="17">
        <f t="shared" si="26"/>
        <v>-103500</v>
      </c>
      <c r="O362">
        <v>20230071</v>
      </c>
      <c r="P362" t="s">
        <v>126</v>
      </c>
      <c r="R362" t="s">
        <v>279</v>
      </c>
    </row>
    <row r="363" spans="2:18" hidden="1" x14ac:dyDescent="0.25">
      <c r="B363" s="5">
        <v>45035</v>
      </c>
      <c r="C363" t="s">
        <v>103</v>
      </c>
      <c r="D363" t="s">
        <v>0</v>
      </c>
      <c r="E363" t="s">
        <v>66</v>
      </c>
      <c r="F363" s="4" t="s">
        <v>91</v>
      </c>
      <c r="G363" t="s">
        <v>92</v>
      </c>
      <c r="H363" s="4" t="s">
        <v>93</v>
      </c>
      <c r="I363" s="4" t="s">
        <v>94</v>
      </c>
      <c r="J363" s="8">
        <v>-7</v>
      </c>
      <c r="K363" s="48">
        <v>61600</v>
      </c>
      <c r="L363" s="17">
        <f t="shared" si="26"/>
        <v>-431200</v>
      </c>
      <c r="O363">
        <v>20230071</v>
      </c>
      <c r="P363" t="s">
        <v>126</v>
      </c>
      <c r="R363" t="s">
        <v>279</v>
      </c>
    </row>
    <row r="364" spans="2:18" hidden="1" x14ac:dyDescent="0.25">
      <c r="B364" s="5">
        <v>45035</v>
      </c>
      <c r="C364" t="s">
        <v>103</v>
      </c>
      <c r="D364" t="s">
        <v>4</v>
      </c>
      <c r="E364" t="s">
        <v>66</v>
      </c>
      <c r="F364" s="4" t="s">
        <v>96</v>
      </c>
      <c r="G364" t="s">
        <v>95</v>
      </c>
      <c r="H364" s="4" t="s">
        <v>106</v>
      </c>
      <c r="I364" s="4">
        <v>49116</v>
      </c>
      <c r="J364" s="8">
        <v>-5</v>
      </c>
      <c r="K364" s="48">
        <f>300000*1.19</f>
        <v>357000</v>
      </c>
      <c r="L364" s="17">
        <f t="shared" si="26"/>
        <v>-1785000</v>
      </c>
      <c r="O364">
        <v>20230071</v>
      </c>
      <c r="P364" t="s">
        <v>126</v>
      </c>
      <c r="R364" t="s">
        <v>279</v>
      </c>
    </row>
    <row r="365" spans="2:18" hidden="1" x14ac:dyDescent="0.25">
      <c r="B365" s="5">
        <v>45035</v>
      </c>
      <c r="C365" t="s">
        <v>103</v>
      </c>
      <c r="D365" t="s">
        <v>4</v>
      </c>
      <c r="E365" t="s">
        <v>66</v>
      </c>
      <c r="F365" s="4" t="s">
        <v>102</v>
      </c>
      <c r="G365" t="s">
        <v>101</v>
      </c>
      <c r="H365" s="4" t="s">
        <v>107</v>
      </c>
      <c r="I365" s="4">
        <v>47160</v>
      </c>
      <c r="J365" s="8">
        <v>-5</v>
      </c>
      <c r="K365" s="48">
        <f>76000*1.19</f>
        <v>90440</v>
      </c>
      <c r="L365" s="17">
        <f>+K365*J365</f>
        <v>-452200</v>
      </c>
      <c r="O365">
        <v>20230071</v>
      </c>
      <c r="P365" t="s">
        <v>126</v>
      </c>
      <c r="R365" t="s">
        <v>279</v>
      </c>
    </row>
    <row r="366" spans="2:18" hidden="1" x14ac:dyDescent="0.25">
      <c r="B366" s="5">
        <v>45035</v>
      </c>
      <c r="C366" t="s">
        <v>189</v>
      </c>
      <c r="D366" t="s">
        <v>4</v>
      </c>
      <c r="E366" t="s">
        <v>66</v>
      </c>
      <c r="F366" s="4" t="s">
        <v>276</v>
      </c>
      <c r="G366" t="s">
        <v>275</v>
      </c>
      <c r="H366" s="4" t="s">
        <v>148</v>
      </c>
      <c r="J366" s="8">
        <v>-1</v>
      </c>
      <c r="K366" s="29">
        <v>83600</v>
      </c>
      <c r="L366" s="17">
        <f t="shared" ref="L366:L429" si="27">+J366*K366</f>
        <v>-83600</v>
      </c>
      <c r="O366">
        <v>20230071</v>
      </c>
      <c r="P366" t="s">
        <v>126</v>
      </c>
      <c r="R366" t="s">
        <v>279</v>
      </c>
    </row>
    <row r="367" spans="2:18" hidden="1" x14ac:dyDescent="0.25">
      <c r="B367" s="5">
        <v>45035</v>
      </c>
      <c r="C367" t="s">
        <v>189</v>
      </c>
      <c r="D367" t="s">
        <v>4</v>
      </c>
      <c r="E367" t="s">
        <v>66</v>
      </c>
      <c r="F367" s="4" t="s">
        <v>274</v>
      </c>
      <c r="G367" t="s">
        <v>273</v>
      </c>
      <c r="H367" s="4" t="s">
        <v>271</v>
      </c>
      <c r="J367" s="8">
        <v>-2</v>
      </c>
      <c r="K367" s="29">
        <v>172550</v>
      </c>
      <c r="L367" s="17">
        <f t="shared" si="27"/>
        <v>-345100</v>
      </c>
      <c r="O367">
        <v>20230071</v>
      </c>
      <c r="P367" t="s">
        <v>126</v>
      </c>
      <c r="R367" t="s">
        <v>279</v>
      </c>
    </row>
    <row r="368" spans="2:18" hidden="1" x14ac:dyDescent="0.25">
      <c r="B368" s="5">
        <v>45035</v>
      </c>
      <c r="C368" t="s">
        <v>169</v>
      </c>
      <c r="D368" t="s">
        <v>0</v>
      </c>
      <c r="E368" t="s">
        <v>66</v>
      </c>
      <c r="F368" s="4" t="s">
        <v>82</v>
      </c>
      <c r="G368" t="s">
        <v>83</v>
      </c>
      <c r="H368" s="4" t="s">
        <v>84</v>
      </c>
      <c r="I368" s="4" t="s">
        <v>205</v>
      </c>
      <c r="J368" s="8">
        <v>-1</v>
      </c>
      <c r="K368" s="29">
        <f>57500*0.9</f>
        <v>51750</v>
      </c>
      <c r="L368" s="17">
        <f t="shared" si="27"/>
        <v>-51750</v>
      </c>
      <c r="O368"/>
      <c r="P368" t="s">
        <v>436</v>
      </c>
    </row>
    <row r="369" spans="2:18" hidden="1" x14ac:dyDescent="0.25">
      <c r="B369" s="5">
        <v>45035</v>
      </c>
      <c r="C369" t="s">
        <v>103</v>
      </c>
      <c r="D369" t="s">
        <v>0</v>
      </c>
      <c r="E369" t="s">
        <v>66</v>
      </c>
      <c r="F369" s="4" t="s">
        <v>78</v>
      </c>
      <c r="G369" t="s">
        <v>79</v>
      </c>
      <c r="H369" s="4" t="s">
        <v>80</v>
      </c>
      <c r="I369" s="4" t="s">
        <v>174</v>
      </c>
      <c r="J369" s="8">
        <v>-12</v>
      </c>
      <c r="K369" s="29">
        <f t="shared" ref="K369:K424" si="28">57500*0.9</f>
        <v>51750</v>
      </c>
      <c r="L369" s="17">
        <f>+J369*K369</f>
        <v>-621000</v>
      </c>
      <c r="O369">
        <v>20230071</v>
      </c>
      <c r="P369" t="s">
        <v>126</v>
      </c>
      <c r="R369" t="s">
        <v>279</v>
      </c>
    </row>
    <row r="370" spans="2:18" hidden="1" x14ac:dyDescent="0.25">
      <c r="B370" s="5">
        <v>45035</v>
      </c>
      <c r="C370" t="s">
        <v>103</v>
      </c>
      <c r="D370" t="s">
        <v>0</v>
      </c>
      <c r="E370" t="s">
        <v>66</v>
      </c>
      <c r="F370" s="4" t="s">
        <v>78</v>
      </c>
      <c r="G370" t="s">
        <v>79</v>
      </c>
      <c r="H370" s="4" t="s">
        <v>80</v>
      </c>
      <c r="I370" s="4" t="s">
        <v>174</v>
      </c>
      <c r="J370" s="8">
        <v>-8</v>
      </c>
      <c r="K370" s="29">
        <f>57500*0.9</f>
        <v>51750</v>
      </c>
      <c r="L370" s="17">
        <f t="shared" si="27"/>
        <v>-414000</v>
      </c>
      <c r="O370">
        <v>20230071</v>
      </c>
      <c r="P370" t="s">
        <v>126</v>
      </c>
      <c r="R370" t="s">
        <v>279</v>
      </c>
    </row>
    <row r="371" spans="2:18" hidden="1" x14ac:dyDescent="0.25">
      <c r="B371" s="5">
        <v>45043</v>
      </c>
      <c r="C371" t="s">
        <v>121</v>
      </c>
      <c r="D371" t="s">
        <v>0</v>
      </c>
      <c r="E371" t="s">
        <v>14</v>
      </c>
      <c r="F371" s="3" t="s">
        <v>48</v>
      </c>
      <c r="G371" t="s">
        <v>49</v>
      </c>
      <c r="H371" s="4" t="s">
        <v>50</v>
      </c>
      <c r="I371" s="4" t="s">
        <v>281</v>
      </c>
      <c r="J371" s="8">
        <v>3</v>
      </c>
      <c r="K371" s="29">
        <v>73331</v>
      </c>
      <c r="L371" s="17">
        <f t="shared" si="27"/>
        <v>219993</v>
      </c>
      <c r="M371" s="102" t="s">
        <v>529</v>
      </c>
      <c r="O371"/>
      <c r="Q371" t="s">
        <v>132</v>
      </c>
    </row>
    <row r="372" spans="2:18" hidden="1" x14ac:dyDescent="0.25">
      <c r="B372" s="5">
        <v>45043</v>
      </c>
      <c r="C372" t="s">
        <v>120</v>
      </c>
      <c r="D372" t="s">
        <v>4</v>
      </c>
      <c r="E372" t="s">
        <v>66</v>
      </c>
      <c r="F372" s="4" t="s">
        <v>274</v>
      </c>
      <c r="G372" t="s">
        <v>273</v>
      </c>
      <c r="H372" s="4" t="s">
        <v>271</v>
      </c>
      <c r="J372" s="8">
        <v>1</v>
      </c>
      <c r="K372" s="29">
        <v>172550</v>
      </c>
      <c r="L372" s="17">
        <f t="shared" si="27"/>
        <v>172550</v>
      </c>
      <c r="O372"/>
      <c r="Q372" t="s">
        <v>238</v>
      </c>
    </row>
    <row r="373" spans="2:18" hidden="1" x14ac:dyDescent="0.25">
      <c r="B373" s="5">
        <v>44968</v>
      </c>
      <c r="C373" t="s">
        <v>197</v>
      </c>
      <c r="D373" t="s">
        <v>0</v>
      </c>
      <c r="E373" t="s">
        <v>66</v>
      </c>
      <c r="F373" s="4" t="s">
        <v>255</v>
      </c>
      <c r="G373" t="s">
        <v>256</v>
      </c>
      <c r="H373" s="4" t="s">
        <v>269</v>
      </c>
      <c r="I373" s="4" t="s">
        <v>263</v>
      </c>
      <c r="J373" s="8">
        <v>-1</v>
      </c>
      <c r="K373" s="29">
        <f>66500*0.9</f>
        <v>59850</v>
      </c>
      <c r="L373" s="17">
        <f t="shared" si="27"/>
        <v>-59850</v>
      </c>
      <c r="O373"/>
      <c r="P373" t="s">
        <v>302</v>
      </c>
    </row>
    <row r="374" spans="2:18" hidden="1" x14ac:dyDescent="0.25">
      <c r="B374" s="5">
        <v>44968</v>
      </c>
      <c r="C374" t="s">
        <v>197</v>
      </c>
      <c r="D374" t="s">
        <v>0</v>
      </c>
      <c r="E374" t="s">
        <v>66</v>
      </c>
      <c r="F374" s="4" t="s">
        <v>253</v>
      </c>
      <c r="G374" t="s">
        <v>254</v>
      </c>
      <c r="H374" s="4" t="s">
        <v>268</v>
      </c>
      <c r="I374" s="4" t="s">
        <v>262</v>
      </c>
      <c r="J374" s="8">
        <v>-1</v>
      </c>
      <c r="K374" s="29">
        <f>66500*0.9</f>
        <v>59850</v>
      </c>
      <c r="L374" s="17">
        <f t="shared" si="27"/>
        <v>-59850</v>
      </c>
      <c r="O374"/>
      <c r="P374" t="s">
        <v>302</v>
      </c>
    </row>
    <row r="375" spans="2:18" hidden="1" x14ac:dyDescent="0.25">
      <c r="B375" s="5">
        <v>44968</v>
      </c>
      <c r="C375" t="s">
        <v>197</v>
      </c>
      <c r="D375" t="s">
        <v>0</v>
      </c>
      <c r="E375" t="s">
        <v>66</v>
      </c>
      <c r="F375" s="4" t="s">
        <v>251</v>
      </c>
      <c r="G375" t="s">
        <v>252</v>
      </c>
      <c r="H375" s="4" t="s">
        <v>267</v>
      </c>
      <c r="I375" s="4" t="s">
        <v>260</v>
      </c>
      <c r="J375" s="8">
        <v>-1</v>
      </c>
      <c r="K375" s="29">
        <f>66500*0.9</f>
        <v>59850</v>
      </c>
      <c r="L375" s="17">
        <f t="shared" si="27"/>
        <v>-59850</v>
      </c>
      <c r="O375"/>
      <c r="P375" t="s">
        <v>302</v>
      </c>
    </row>
    <row r="376" spans="2:18" hidden="1" x14ac:dyDescent="0.25">
      <c r="B376" s="5">
        <v>44968</v>
      </c>
      <c r="C376" t="s">
        <v>197</v>
      </c>
      <c r="D376" t="s">
        <v>0</v>
      </c>
      <c r="E376" t="s">
        <v>66</v>
      </c>
      <c r="F376" s="4" t="s">
        <v>249</v>
      </c>
      <c r="G376" t="s">
        <v>250</v>
      </c>
      <c r="H376" s="4" t="s">
        <v>266</v>
      </c>
      <c r="I376" s="4" t="s">
        <v>258</v>
      </c>
      <c r="J376" s="8">
        <v>-1</v>
      </c>
      <c r="K376" s="29">
        <f>66500*0.9</f>
        <v>59850</v>
      </c>
      <c r="L376" s="17">
        <f t="shared" si="27"/>
        <v>-59850</v>
      </c>
      <c r="O376"/>
      <c r="P376" t="s">
        <v>302</v>
      </c>
    </row>
    <row r="377" spans="2:18" hidden="1" x14ac:dyDescent="0.25">
      <c r="B377" s="5">
        <v>45034</v>
      </c>
      <c r="C377" t="s">
        <v>197</v>
      </c>
      <c r="D377" t="s">
        <v>0</v>
      </c>
      <c r="E377" t="s">
        <v>66</v>
      </c>
      <c r="F377" s="4" t="s">
        <v>247</v>
      </c>
      <c r="G377" t="s">
        <v>248</v>
      </c>
      <c r="H377" s="4" t="s">
        <v>265</v>
      </c>
      <c r="I377" s="4" t="s">
        <v>257</v>
      </c>
      <c r="J377" s="8">
        <v>-1</v>
      </c>
      <c r="K377" s="29">
        <f>57800*0.9</f>
        <v>52020</v>
      </c>
      <c r="L377" s="17">
        <f t="shared" si="27"/>
        <v>-52020</v>
      </c>
      <c r="O377"/>
      <c r="P377" t="s">
        <v>302</v>
      </c>
    </row>
    <row r="378" spans="2:18" hidden="1" x14ac:dyDescent="0.25">
      <c r="B378" s="5">
        <v>44981</v>
      </c>
      <c r="C378" t="s">
        <v>103</v>
      </c>
      <c r="D378" t="s">
        <v>0</v>
      </c>
      <c r="E378" t="s">
        <v>14</v>
      </c>
      <c r="F378" s="4" t="s">
        <v>42</v>
      </c>
      <c r="G378" t="s">
        <v>43</v>
      </c>
      <c r="H378" s="4" t="s">
        <v>44</v>
      </c>
      <c r="I378" s="4" t="s">
        <v>130</v>
      </c>
      <c r="J378" s="8">
        <v>-12</v>
      </c>
      <c r="K378" s="50">
        <v>65949.40444444443</v>
      </c>
      <c r="L378" s="35">
        <f t="shared" si="27"/>
        <v>-791392.85333333316</v>
      </c>
      <c r="M378" s="104"/>
      <c r="O378">
        <v>20230047</v>
      </c>
      <c r="P378" t="s">
        <v>243</v>
      </c>
      <c r="R378" t="s">
        <v>280</v>
      </c>
    </row>
    <row r="379" spans="2:18" hidden="1" x14ac:dyDescent="0.25">
      <c r="B379" s="5">
        <v>45001</v>
      </c>
      <c r="C379" t="s">
        <v>121</v>
      </c>
      <c r="D379" t="s">
        <v>0</v>
      </c>
      <c r="E379" t="s">
        <v>66</v>
      </c>
      <c r="F379" s="4" t="s">
        <v>139</v>
      </c>
      <c r="G379" t="s">
        <v>140</v>
      </c>
      <c r="H379" s="4" t="s">
        <v>141</v>
      </c>
      <c r="I379" s="4" t="s">
        <v>173</v>
      </c>
      <c r="J379" s="8">
        <v>1</v>
      </c>
      <c r="K379" s="29">
        <f>57500*0.9</f>
        <v>51750</v>
      </c>
      <c r="L379" s="17">
        <f t="shared" si="27"/>
        <v>51750</v>
      </c>
      <c r="O379"/>
      <c r="P379" t="s">
        <v>226</v>
      </c>
      <c r="Q379" t="s">
        <v>230</v>
      </c>
    </row>
    <row r="380" spans="2:18" hidden="1" x14ac:dyDescent="0.25">
      <c r="B380" s="5">
        <v>45048</v>
      </c>
      <c r="C380" t="s">
        <v>103</v>
      </c>
      <c r="D380" t="s">
        <v>0</v>
      </c>
      <c r="E380" t="s">
        <v>14</v>
      </c>
      <c r="F380" s="4" t="s">
        <v>35</v>
      </c>
      <c r="G380" t="s">
        <v>36</v>
      </c>
      <c r="H380" s="4" t="s">
        <v>37</v>
      </c>
      <c r="I380" s="4" t="s">
        <v>131</v>
      </c>
      <c r="J380" s="8">
        <v>-3</v>
      </c>
      <c r="K380" s="50">
        <v>65949.40444444443</v>
      </c>
      <c r="L380" s="35">
        <f t="shared" si="27"/>
        <v>-197848.21333333329</v>
      </c>
      <c r="M380" s="104"/>
      <c r="O380">
        <v>20230072</v>
      </c>
      <c r="P380" t="s">
        <v>282</v>
      </c>
      <c r="R380" t="s">
        <v>280</v>
      </c>
    </row>
    <row r="381" spans="2:18" hidden="1" x14ac:dyDescent="0.25">
      <c r="B381" s="5">
        <v>45048</v>
      </c>
      <c r="C381" t="s">
        <v>103</v>
      </c>
      <c r="D381" t="s">
        <v>0</v>
      </c>
      <c r="E381" t="s">
        <v>14</v>
      </c>
      <c r="F381" s="4" t="s">
        <v>25</v>
      </c>
      <c r="G381" t="s">
        <v>26</v>
      </c>
      <c r="H381" s="4" t="s">
        <v>27</v>
      </c>
      <c r="I381" s="4" t="s">
        <v>127</v>
      </c>
      <c r="J381" s="8">
        <v>-4</v>
      </c>
      <c r="K381" s="50">
        <v>65949.40444444443</v>
      </c>
      <c r="L381" s="35">
        <f t="shared" si="27"/>
        <v>-263797.61777777772</v>
      </c>
      <c r="M381" s="104"/>
      <c r="O381">
        <v>20230072</v>
      </c>
      <c r="P381" t="s">
        <v>282</v>
      </c>
      <c r="R381" t="s">
        <v>280</v>
      </c>
    </row>
    <row r="382" spans="2:18" hidden="1" x14ac:dyDescent="0.25">
      <c r="B382" s="5">
        <v>45048</v>
      </c>
      <c r="C382" t="s">
        <v>103</v>
      </c>
      <c r="D382" t="s">
        <v>0</v>
      </c>
      <c r="E382" t="s">
        <v>14</v>
      </c>
      <c r="F382" s="3" t="s">
        <v>48</v>
      </c>
      <c r="G382" t="s">
        <v>49</v>
      </c>
      <c r="H382" s="4" t="s">
        <v>50</v>
      </c>
      <c r="I382" s="4" t="s">
        <v>281</v>
      </c>
      <c r="J382" s="8">
        <v>-3</v>
      </c>
      <c r="K382" s="50">
        <v>73331</v>
      </c>
      <c r="L382" s="35">
        <f t="shared" si="27"/>
        <v>-219993</v>
      </c>
      <c r="M382" s="104" t="s">
        <v>529</v>
      </c>
      <c r="O382">
        <v>20230072</v>
      </c>
      <c r="P382" t="s">
        <v>282</v>
      </c>
      <c r="R382" t="s">
        <v>280</v>
      </c>
    </row>
    <row r="383" spans="2:18" hidden="1" x14ac:dyDescent="0.25">
      <c r="B383" s="5">
        <v>45048</v>
      </c>
      <c r="C383" t="s">
        <v>103</v>
      </c>
      <c r="D383" t="s">
        <v>0</v>
      </c>
      <c r="E383" t="s">
        <v>14</v>
      </c>
      <c r="F383" s="3" t="s">
        <v>48</v>
      </c>
      <c r="G383" t="s">
        <v>49</v>
      </c>
      <c r="H383" s="4" t="s">
        <v>50</v>
      </c>
      <c r="I383" s="4" t="s">
        <v>52</v>
      </c>
      <c r="J383" s="8">
        <v>-16</v>
      </c>
      <c r="K383" s="48">
        <v>73331</v>
      </c>
      <c r="L383" s="17">
        <f t="shared" si="27"/>
        <v>-1173296</v>
      </c>
      <c r="M383" s="102" t="s">
        <v>529</v>
      </c>
      <c r="O383">
        <v>20230072</v>
      </c>
      <c r="P383" t="s">
        <v>282</v>
      </c>
      <c r="R383" t="s">
        <v>280</v>
      </c>
    </row>
    <row r="384" spans="2:18" hidden="1" x14ac:dyDescent="0.25">
      <c r="B384" s="5">
        <v>45048</v>
      </c>
      <c r="C384" t="s">
        <v>103</v>
      </c>
      <c r="D384" t="s">
        <v>0</v>
      </c>
      <c r="E384" t="s">
        <v>14</v>
      </c>
      <c r="F384" s="3" t="s">
        <v>48</v>
      </c>
      <c r="G384" t="s">
        <v>49</v>
      </c>
      <c r="H384" s="4" t="s">
        <v>50</v>
      </c>
      <c r="I384" s="4" t="s">
        <v>51</v>
      </c>
      <c r="J384" s="8">
        <v>-1</v>
      </c>
      <c r="K384" s="48">
        <v>73331</v>
      </c>
      <c r="L384" s="17">
        <f t="shared" si="27"/>
        <v>-73331</v>
      </c>
      <c r="M384" s="102" t="s">
        <v>529</v>
      </c>
      <c r="O384">
        <v>20230072</v>
      </c>
      <c r="P384" t="s">
        <v>282</v>
      </c>
      <c r="R384" t="s">
        <v>280</v>
      </c>
    </row>
    <row r="385" spans="2:18" hidden="1" x14ac:dyDescent="0.25">
      <c r="B385" s="5">
        <v>45048</v>
      </c>
      <c r="C385" t="s">
        <v>103</v>
      </c>
      <c r="D385" t="s">
        <v>0</v>
      </c>
      <c r="E385" t="s">
        <v>14</v>
      </c>
      <c r="F385" s="3" t="s">
        <v>48</v>
      </c>
      <c r="G385" t="s">
        <v>49</v>
      </c>
      <c r="H385" s="4" t="s">
        <v>50</v>
      </c>
      <c r="I385" s="4" t="s">
        <v>53</v>
      </c>
      <c r="J385" s="8">
        <v>-5</v>
      </c>
      <c r="K385" s="48">
        <v>73331</v>
      </c>
      <c r="L385" s="17">
        <f t="shared" si="27"/>
        <v>-366655</v>
      </c>
      <c r="M385" s="102" t="s">
        <v>529</v>
      </c>
      <c r="O385">
        <v>20230072</v>
      </c>
      <c r="P385" t="s">
        <v>282</v>
      </c>
      <c r="R385" t="s">
        <v>280</v>
      </c>
    </row>
    <row r="386" spans="2:18" hidden="1" x14ac:dyDescent="0.25">
      <c r="B386" s="5">
        <v>45048</v>
      </c>
      <c r="C386" t="s">
        <v>103</v>
      </c>
      <c r="D386" t="s">
        <v>0</v>
      </c>
      <c r="E386" t="s">
        <v>14</v>
      </c>
      <c r="F386" s="4" t="s">
        <v>42</v>
      </c>
      <c r="G386" t="s">
        <v>43</v>
      </c>
      <c r="H386" s="4" t="s">
        <v>44</v>
      </c>
      <c r="I386" s="4" t="s">
        <v>194</v>
      </c>
      <c r="J386" s="8">
        <v>-35</v>
      </c>
      <c r="K386" s="50">
        <v>81594</v>
      </c>
      <c r="L386" s="17">
        <f>+J386*K386</f>
        <v>-2855790</v>
      </c>
      <c r="O386">
        <v>20230072</v>
      </c>
      <c r="P386" t="s">
        <v>282</v>
      </c>
      <c r="R386" t="s">
        <v>280</v>
      </c>
    </row>
    <row r="387" spans="2:18" hidden="1" x14ac:dyDescent="0.25">
      <c r="B387" s="5">
        <v>44995</v>
      </c>
      <c r="C387" t="s">
        <v>121</v>
      </c>
      <c r="D387" t="s">
        <v>0</v>
      </c>
      <c r="E387" t="s">
        <v>14</v>
      </c>
      <c r="F387" s="3" t="s">
        <v>42</v>
      </c>
      <c r="G387" t="s">
        <v>43</v>
      </c>
      <c r="H387" s="4" t="s">
        <v>44</v>
      </c>
      <c r="I387" s="4" t="s">
        <v>130</v>
      </c>
      <c r="J387" s="8">
        <f>-11-1</f>
        <v>-12</v>
      </c>
      <c r="K387" s="50">
        <v>65949.40444444443</v>
      </c>
      <c r="L387" s="35">
        <f t="shared" si="27"/>
        <v>-791392.85333333316</v>
      </c>
      <c r="M387" s="104"/>
      <c r="O387" t="s">
        <v>228</v>
      </c>
      <c r="Q387" t="s">
        <v>132</v>
      </c>
    </row>
    <row r="388" spans="2:18" hidden="1" x14ac:dyDescent="0.25">
      <c r="B388" s="5">
        <v>45051</v>
      </c>
      <c r="C388" t="s">
        <v>169</v>
      </c>
      <c r="D388" t="s">
        <v>0</v>
      </c>
      <c r="E388" t="s">
        <v>66</v>
      </c>
      <c r="F388" s="4" t="s">
        <v>82</v>
      </c>
      <c r="G388" t="s">
        <v>200</v>
      </c>
      <c r="H388" s="4" t="s">
        <v>84</v>
      </c>
      <c r="I388" s="4" t="s">
        <v>205</v>
      </c>
      <c r="J388" s="8">
        <v>-2</v>
      </c>
      <c r="K388" s="29">
        <f>57500*0.9</f>
        <v>51750</v>
      </c>
      <c r="L388" s="17">
        <f t="shared" si="27"/>
        <v>-103500</v>
      </c>
      <c r="O388"/>
      <c r="P388" t="s">
        <v>436</v>
      </c>
    </row>
    <row r="389" spans="2:18" hidden="1" x14ac:dyDescent="0.25">
      <c r="B389" s="5">
        <v>45015</v>
      </c>
      <c r="C389" t="s">
        <v>103</v>
      </c>
      <c r="D389" t="s">
        <v>0</v>
      </c>
      <c r="E389" t="s">
        <v>14</v>
      </c>
      <c r="F389" s="4" t="s">
        <v>39</v>
      </c>
      <c r="G389" t="s">
        <v>40</v>
      </c>
      <c r="H389" s="4" t="s">
        <v>41</v>
      </c>
      <c r="I389" s="4" t="s">
        <v>129</v>
      </c>
      <c r="J389" s="8">
        <v>-20</v>
      </c>
      <c r="K389" s="50">
        <v>81594</v>
      </c>
      <c r="L389" s="17">
        <f t="shared" si="27"/>
        <v>-1631880</v>
      </c>
      <c r="O389">
        <v>20230070</v>
      </c>
      <c r="P389" t="s">
        <v>147</v>
      </c>
      <c r="R389" t="s">
        <v>280</v>
      </c>
    </row>
    <row r="390" spans="2:18" hidden="1" x14ac:dyDescent="0.25">
      <c r="B390" s="5">
        <v>45054</v>
      </c>
      <c r="C390" t="s">
        <v>63</v>
      </c>
      <c r="D390" t="s">
        <v>0</v>
      </c>
      <c r="E390" t="s">
        <v>66</v>
      </c>
      <c r="F390" s="4" t="s">
        <v>75</v>
      </c>
      <c r="G390" t="s">
        <v>76</v>
      </c>
      <c r="H390" s="4" t="s">
        <v>37</v>
      </c>
      <c r="I390" s="4" t="s">
        <v>285</v>
      </c>
      <c r="J390" s="8">
        <v>100</v>
      </c>
      <c r="K390" s="29">
        <f>57500*0.9</f>
        <v>51750</v>
      </c>
      <c r="L390" s="17">
        <f t="shared" si="27"/>
        <v>5175000</v>
      </c>
      <c r="N390" t="s">
        <v>287</v>
      </c>
      <c r="O390"/>
    </row>
    <row r="391" spans="2:18" hidden="1" x14ac:dyDescent="0.25">
      <c r="B391" s="5">
        <v>45054</v>
      </c>
      <c r="C391" t="s">
        <v>63</v>
      </c>
      <c r="D391" t="s">
        <v>0</v>
      </c>
      <c r="E391" t="s">
        <v>66</v>
      </c>
      <c r="F391" s="4" t="s">
        <v>82</v>
      </c>
      <c r="G391" t="s">
        <v>284</v>
      </c>
      <c r="H391" s="4" t="s">
        <v>84</v>
      </c>
      <c r="I391" s="4" t="s">
        <v>286</v>
      </c>
      <c r="J391" s="8">
        <v>100</v>
      </c>
      <c r="K391" s="29">
        <f>57500*0.9</f>
        <v>51750</v>
      </c>
      <c r="L391" s="17">
        <f t="shared" si="27"/>
        <v>5175000</v>
      </c>
      <c r="N391" t="s">
        <v>287</v>
      </c>
      <c r="O391"/>
    </row>
    <row r="392" spans="2:18" hidden="1" x14ac:dyDescent="0.25">
      <c r="B392" s="5">
        <v>45000</v>
      </c>
      <c r="C392" t="s">
        <v>197</v>
      </c>
      <c r="D392" t="s">
        <v>4</v>
      </c>
      <c r="E392" t="s">
        <v>14</v>
      </c>
      <c r="F392" s="4" t="s">
        <v>315</v>
      </c>
      <c r="G392" t="s">
        <v>295</v>
      </c>
      <c r="H392" s="4" t="s">
        <v>290</v>
      </c>
      <c r="J392" s="8">
        <v>-1</v>
      </c>
      <c r="K392" s="29">
        <v>336000</v>
      </c>
      <c r="L392" s="17">
        <f t="shared" si="27"/>
        <v>-336000</v>
      </c>
      <c r="M392" s="102" t="s">
        <v>529</v>
      </c>
      <c r="O392">
        <v>20230064</v>
      </c>
      <c r="P392" t="s">
        <v>232</v>
      </c>
      <c r="R392" t="s">
        <v>280</v>
      </c>
    </row>
    <row r="393" spans="2:18" hidden="1" x14ac:dyDescent="0.25">
      <c r="B393" s="5">
        <v>45056</v>
      </c>
      <c r="C393" t="s">
        <v>20</v>
      </c>
      <c r="D393" t="s">
        <v>4</v>
      </c>
      <c r="E393" t="s">
        <v>14</v>
      </c>
      <c r="F393" s="4" t="s">
        <v>315</v>
      </c>
      <c r="G393" t="s">
        <v>292</v>
      </c>
      <c r="H393" s="4" t="s">
        <v>316</v>
      </c>
      <c r="J393" s="8">
        <v>6</v>
      </c>
      <c r="K393" s="29">
        <v>331339.82954545453</v>
      </c>
      <c r="L393" s="17">
        <f t="shared" si="27"/>
        <v>1988038.9772727271</v>
      </c>
      <c r="M393" s="102" t="s">
        <v>529</v>
      </c>
      <c r="N393" t="s">
        <v>288</v>
      </c>
      <c r="O393"/>
    </row>
    <row r="394" spans="2:18" hidden="1" x14ac:dyDescent="0.25">
      <c r="B394" s="5">
        <v>45056</v>
      </c>
      <c r="C394" t="s">
        <v>121</v>
      </c>
      <c r="D394" t="s">
        <v>0</v>
      </c>
      <c r="E394" t="s">
        <v>14</v>
      </c>
      <c r="F394" s="4" t="s">
        <v>190</v>
      </c>
      <c r="G394" t="s">
        <v>199</v>
      </c>
      <c r="H394" s="4" t="s">
        <v>191</v>
      </c>
      <c r="I394" s="4" t="s">
        <v>296</v>
      </c>
      <c r="J394" s="8">
        <v>17</v>
      </c>
      <c r="K394" s="29">
        <v>79213.829545454559</v>
      </c>
      <c r="L394" s="17">
        <f t="shared" si="27"/>
        <v>1346635.1022727275</v>
      </c>
      <c r="O394"/>
      <c r="Q394" t="s">
        <v>297</v>
      </c>
    </row>
    <row r="395" spans="2:18" hidden="1" x14ac:dyDescent="0.25">
      <c r="B395" s="5">
        <v>45056</v>
      </c>
      <c r="C395" t="s">
        <v>121</v>
      </c>
      <c r="D395" t="s">
        <v>0</v>
      </c>
      <c r="E395" t="s">
        <v>14</v>
      </c>
      <c r="F395" s="3" t="s">
        <v>54</v>
      </c>
      <c r="G395" t="s">
        <v>55</v>
      </c>
      <c r="H395" s="4" t="s">
        <v>56</v>
      </c>
      <c r="I395" s="4" t="s">
        <v>320</v>
      </c>
      <c r="J395" s="8">
        <v>7</v>
      </c>
      <c r="K395" s="50">
        <v>84287.164444444439</v>
      </c>
      <c r="L395" s="17">
        <f t="shared" si="27"/>
        <v>590010.15111111104</v>
      </c>
      <c r="M395" s="102" t="s">
        <v>529</v>
      </c>
      <c r="O395"/>
      <c r="Q395" t="s">
        <v>297</v>
      </c>
    </row>
    <row r="396" spans="2:18" hidden="1" x14ac:dyDescent="0.25">
      <c r="B396" s="5">
        <v>45057</v>
      </c>
      <c r="C396" t="s">
        <v>121</v>
      </c>
      <c r="D396" t="s">
        <v>0</v>
      </c>
      <c r="E396" t="s">
        <v>14</v>
      </c>
      <c r="F396" s="3" t="s">
        <v>48</v>
      </c>
      <c r="G396" t="s">
        <v>49</v>
      </c>
      <c r="H396" s="4" t="s">
        <v>50</v>
      </c>
      <c r="I396" s="4" t="s">
        <v>293</v>
      </c>
      <c r="J396" s="8">
        <v>7</v>
      </c>
      <c r="K396" s="50">
        <v>81594</v>
      </c>
      <c r="L396" s="35">
        <f t="shared" si="27"/>
        <v>571158</v>
      </c>
      <c r="M396" s="104" t="s">
        <v>529</v>
      </c>
      <c r="O396"/>
      <c r="Q396" t="s">
        <v>294</v>
      </c>
    </row>
    <row r="397" spans="2:18" hidden="1" x14ac:dyDescent="0.25">
      <c r="B397" s="5">
        <v>44995</v>
      </c>
      <c r="C397" t="s">
        <v>121</v>
      </c>
      <c r="D397" t="s">
        <v>0</v>
      </c>
      <c r="E397" t="s">
        <v>14</v>
      </c>
      <c r="F397" s="4" t="s">
        <v>42</v>
      </c>
      <c r="G397" t="s">
        <v>43</v>
      </c>
      <c r="H397" s="4" t="s">
        <v>44</v>
      </c>
      <c r="I397" s="4" t="s">
        <v>194</v>
      </c>
      <c r="J397" s="8">
        <v>-4</v>
      </c>
      <c r="K397" s="50">
        <v>81594</v>
      </c>
      <c r="L397" s="35">
        <f t="shared" si="27"/>
        <v>-326376</v>
      </c>
      <c r="M397" s="104"/>
      <c r="O397" t="s">
        <v>228</v>
      </c>
      <c r="Q397" t="s">
        <v>132</v>
      </c>
    </row>
    <row r="398" spans="2:18" hidden="1" x14ac:dyDescent="0.25">
      <c r="B398" s="5">
        <v>45057</v>
      </c>
      <c r="C398" t="s">
        <v>103</v>
      </c>
      <c r="D398" t="s">
        <v>0</v>
      </c>
      <c r="E398" t="s">
        <v>14</v>
      </c>
      <c r="F398" s="3" t="s">
        <v>289</v>
      </c>
      <c r="G398" t="s">
        <v>15</v>
      </c>
      <c r="H398" s="4" t="s">
        <v>16</v>
      </c>
      <c r="I398" s="4" t="s">
        <v>18</v>
      </c>
      <c r="J398" s="8">
        <v>-3</v>
      </c>
      <c r="K398" s="48">
        <v>73331</v>
      </c>
      <c r="L398" s="17">
        <f t="shared" si="27"/>
        <v>-219993</v>
      </c>
      <c r="O398">
        <v>20230074</v>
      </c>
      <c r="P398" t="s">
        <v>232</v>
      </c>
      <c r="R398" t="s">
        <v>280</v>
      </c>
    </row>
    <row r="399" spans="2:18" hidden="1" x14ac:dyDescent="0.25">
      <c r="B399" s="5">
        <v>45057</v>
      </c>
      <c r="C399" t="s">
        <v>103</v>
      </c>
      <c r="D399" t="s">
        <v>0</v>
      </c>
      <c r="E399" t="s">
        <v>14</v>
      </c>
      <c r="F399" s="4" t="s">
        <v>190</v>
      </c>
      <c r="G399" t="s">
        <v>199</v>
      </c>
      <c r="H399" s="4" t="s">
        <v>191</v>
      </c>
      <c r="I399" s="4" t="s">
        <v>296</v>
      </c>
      <c r="J399" s="8">
        <v>-17</v>
      </c>
      <c r="K399" s="29">
        <v>79213.829545454559</v>
      </c>
      <c r="L399" s="17">
        <f t="shared" si="27"/>
        <v>-1346635.1022727275</v>
      </c>
      <c r="O399">
        <v>20230074</v>
      </c>
      <c r="P399" t="s">
        <v>232</v>
      </c>
      <c r="R399" t="s">
        <v>280</v>
      </c>
    </row>
    <row r="400" spans="2:18" hidden="1" x14ac:dyDescent="0.25">
      <c r="B400" s="5">
        <v>45057</v>
      </c>
      <c r="C400" t="s">
        <v>103</v>
      </c>
      <c r="D400" t="s">
        <v>0</v>
      </c>
      <c r="E400" t="s">
        <v>14</v>
      </c>
      <c r="F400" s="3" t="s">
        <v>25</v>
      </c>
      <c r="G400" t="s">
        <v>26</v>
      </c>
      <c r="H400" s="4" t="s">
        <v>27</v>
      </c>
      <c r="I400" s="4" t="s">
        <v>127</v>
      </c>
      <c r="J400" s="8">
        <v>-7</v>
      </c>
      <c r="K400" s="50">
        <v>65949.40444444443</v>
      </c>
      <c r="L400" s="35">
        <f t="shared" si="27"/>
        <v>-461645.83111111098</v>
      </c>
      <c r="M400" s="104"/>
      <c r="O400">
        <v>20230074</v>
      </c>
      <c r="P400" t="s">
        <v>232</v>
      </c>
      <c r="R400" t="s">
        <v>280</v>
      </c>
    </row>
    <row r="401" spans="2:18" hidden="1" x14ac:dyDescent="0.25">
      <c r="B401" s="5">
        <v>45057</v>
      </c>
      <c r="C401" t="s">
        <v>103</v>
      </c>
      <c r="D401" t="s">
        <v>0</v>
      </c>
      <c r="E401" t="s">
        <v>14</v>
      </c>
      <c r="F401" s="4" t="s">
        <v>35</v>
      </c>
      <c r="G401" t="s">
        <v>36</v>
      </c>
      <c r="H401" s="4" t="s">
        <v>37</v>
      </c>
      <c r="I401" s="4" t="s">
        <v>131</v>
      </c>
      <c r="J401" s="8">
        <v>-6</v>
      </c>
      <c r="K401" s="50">
        <v>65949.40444444443</v>
      </c>
      <c r="L401" s="35">
        <f t="shared" si="27"/>
        <v>-395696.42666666658</v>
      </c>
      <c r="M401" s="104"/>
      <c r="O401">
        <v>20230074</v>
      </c>
      <c r="P401" t="s">
        <v>232</v>
      </c>
      <c r="R401" t="s">
        <v>280</v>
      </c>
    </row>
    <row r="402" spans="2:18" hidden="1" x14ac:dyDescent="0.25">
      <c r="B402" s="5">
        <v>45035</v>
      </c>
      <c r="C402" t="s">
        <v>169</v>
      </c>
      <c r="D402" t="s">
        <v>0</v>
      </c>
      <c r="E402" t="s">
        <v>66</v>
      </c>
      <c r="F402" s="4" t="s">
        <v>139</v>
      </c>
      <c r="G402" t="s">
        <v>140</v>
      </c>
      <c r="H402" s="4" t="s">
        <v>141</v>
      </c>
      <c r="I402" s="4" t="s">
        <v>172</v>
      </c>
      <c r="J402" s="8">
        <v>-1</v>
      </c>
      <c r="K402" s="29">
        <f>57500*0.9</f>
        <v>51750</v>
      </c>
      <c r="L402" s="17">
        <f t="shared" si="27"/>
        <v>-51750</v>
      </c>
      <c r="O402"/>
      <c r="P402" t="s">
        <v>436</v>
      </c>
    </row>
    <row r="403" spans="2:18" hidden="1" x14ac:dyDescent="0.25">
      <c r="B403" s="5">
        <v>44995</v>
      </c>
      <c r="C403" t="s">
        <v>121</v>
      </c>
      <c r="D403" t="s">
        <v>0</v>
      </c>
      <c r="E403" t="s">
        <v>14</v>
      </c>
      <c r="F403" s="4" t="s">
        <v>42</v>
      </c>
      <c r="G403" t="s">
        <v>43</v>
      </c>
      <c r="H403" s="4" t="s">
        <v>44</v>
      </c>
      <c r="I403" s="4" t="s">
        <v>194</v>
      </c>
      <c r="J403" s="8">
        <v>-2</v>
      </c>
      <c r="K403" s="50">
        <v>81594</v>
      </c>
      <c r="L403" s="35">
        <f t="shared" si="27"/>
        <v>-163188</v>
      </c>
      <c r="M403" s="104"/>
      <c r="O403" t="s">
        <v>228</v>
      </c>
      <c r="Q403" t="s">
        <v>132</v>
      </c>
    </row>
    <row r="404" spans="2:18" hidden="1" x14ac:dyDescent="0.25">
      <c r="B404" s="5">
        <v>45057</v>
      </c>
      <c r="C404" t="s">
        <v>103</v>
      </c>
      <c r="D404" t="s">
        <v>0</v>
      </c>
      <c r="E404" t="s">
        <v>14</v>
      </c>
      <c r="F404" s="3" t="s">
        <v>48</v>
      </c>
      <c r="G404" t="s">
        <v>49</v>
      </c>
      <c r="H404" s="4" t="s">
        <v>50</v>
      </c>
      <c r="I404" s="4" t="s">
        <v>293</v>
      </c>
      <c r="J404" s="8">
        <v>-7</v>
      </c>
      <c r="K404" s="50">
        <v>81594</v>
      </c>
      <c r="L404" s="35">
        <f t="shared" si="27"/>
        <v>-571158</v>
      </c>
      <c r="M404" s="104" t="s">
        <v>529</v>
      </c>
      <c r="O404">
        <v>20230074</v>
      </c>
      <c r="P404" t="s">
        <v>232</v>
      </c>
      <c r="R404" t="s">
        <v>280</v>
      </c>
    </row>
    <row r="405" spans="2:18" hidden="1" x14ac:dyDescent="0.25">
      <c r="B405" s="5">
        <v>45057</v>
      </c>
      <c r="C405" t="s">
        <v>103</v>
      </c>
      <c r="D405" t="s">
        <v>0</v>
      </c>
      <c r="E405" t="s">
        <v>14</v>
      </c>
      <c r="F405" s="3" t="s">
        <v>54</v>
      </c>
      <c r="G405" t="s">
        <v>55</v>
      </c>
      <c r="H405" s="4" t="s">
        <v>56</v>
      </c>
      <c r="I405" s="4" t="s">
        <v>134</v>
      </c>
      <c r="J405" s="8">
        <v>-10</v>
      </c>
      <c r="K405" s="50">
        <v>84287.164444444439</v>
      </c>
      <c r="L405" s="17">
        <f t="shared" si="27"/>
        <v>-842871.64444444445</v>
      </c>
      <c r="M405" s="102" t="s">
        <v>529</v>
      </c>
      <c r="O405">
        <v>20230074</v>
      </c>
      <c r="P405" t="s">
        <v>232</v>
      </c>
      <c r="R405" t="s">
        <v>280</v>
      </c>
    </row>
    <row r="406" spans="2:18" hidden="1" x14ac:dyDescent="0.25">
      <c r="B406" s="5">
        <v>45057</v>
      </c>
      <c r="C406" t="s">
        <v>103</v>
      </c>
      <c r="D406" t="s">
        <v>4</v>
      </c>
      <c r="E406" t="s">
        <v>14</v>
      </c>
      <c r="F406" s="4">
        <v>3308050</v>
      </c>
      <c r="G406" t="s">
        <v>137</v>
      </c>
      <c r="H406" s="4" t="s">
        <v>137</v>
      </c>
      <c r="I406" s="4" t="s">
        <v>138</v>
      </c>
      <c r="J406" s="8">
        <v>-3</v>
      </c>
      <c r="K406" s="48">
        <v>505243.49166666658</v>
      </c>
      <c r="L406" s="17">
        <f t="shared" si="27"/>
        <v>-1515730.4749999996</v>
      </c>
      <c r="M406" s="102" t="s">
        <v>529</v>
      </c>
      <c r="O406">
        <v>20230074</v>
      </c>
      <c r="P406" t="s">
        <v>232</v>
      </c>
      <c r="R406" t="s">
        <v>280</v>
      </c>
    </row>
    <row r="407" spans="2:18" hidden="1" x14ac:dyDescent="0.25">
      <c r="B407" s="5">
        <v>45057</v>
      </c>
      <c r="C407" t="s">
        <v>103</v>
      </c>
      <c r="D407" t="s">
        <v>4</v>
      </c>
      <c r="E407" t="s">
        <v>14</v>
      </c>
      <c r="F407" s="4">
        <v>3318235</v>
      </c>
      <c r="G407" t="s">
        <v>209</v>
      </c>
      <c r="H407" s="4" t="s">
        <v>107</v>
      </c>
      <c r="J407" s="8">
        <v>-3</v>
      </c>
      <c r="K407" s="29">
        <v>126823.496</v>
      </c>
      <c r="L407" s="35">
        <f t="shared" si="27"/>
        <v>-380470.48800000001</v>
      </c>
      <c r="M407" s="104" t="s">
        <v>529</v>
      </c>
      <c r="O407">
        <v>20230074</v>
      </c>
      <c r="P407" t="s">
        <v>232</v>
      </c>
      <c r="R407" t="s">
        <v>280</v>
      </c>
    </row>
    <row r="408" spans="2:18" hidden="1" x14ac:dyDescent="0.25">
      <c r="B408" s="5">
        <v>45057</v>
      </c>
      <c r="C408" t="s">
        <v>103</v>
      </c>
      <c r="D408" t="s">
        <v>4</v>
      </c>
      <c r="E408" t="s">
        <v>14</v>
      </c>
      <c r="F408" s="4">
        <v>3318225</v>
      </c>
      <c r="G408" t="s">
        <v>148</v>
      </c>
      <c r="H408" s="4" t="s">
        <v>148</v>
      </c>
      <c r="J408" s="8">
        <v>-2</v>
      </c>
      <c r="K408" s="29">
        <v>153420.53519000002</v>
      </c>
      <c r="L408" s="17">
        <f t="shared" si="27"/>
        <v>-306841.07038000005</v>
      </c>
      <c r="M408" s="104" t="s">
        <v>529</v>
      </c>
      <c r="N408" s="17"/>
      <c r="O408">
        <v>20230074</v>
      </c>
      <c r="P408" t="s">
        <v>232</v>
      </c>
      <c r="R408" t="s">
        <v>280</v>
      </c>
    </row>
    <row r="409" spans="2:18" hidden="1" x14ac:dyDescent="0.25">
      <c r="B409" s="5">
        <v>45057</v>
      </c>
      <c r="C409" t="s">
        <v>103</v>
      </c>
      <c r="D409" t="s">
        <v>4</v>
      </c>
      <c r="E409" t="s">
        <v>14</v>
      </c>
      <c r="F409" s="4">
        <v>3348235</v>
      </c>
      <c r="G409" t="s">
        <v>207</v>
      </c>
      <c r="H409" s="4" t="s">
        <v>208</v>
      </c>
      <c r="J409" s="8">
        <v>-2</v>
      </c>
      <c r="K409" s="29">
        <v>153420.53519000002</v>
      </c>
      <c r="L409" s="17">
        <f t="shared" si="27"/>
        <v>-306841.07038000005</v>
      </c>
      <c r="O409">
        <v>20230074</v>
      </c>
      <c r="P409" t="s">
        <v>232</v>
      </c>
      <c r="R409" t="s">
        <v>280</v>
      </c>
    </row>
    <row r="410" spans="2:18" hidden="1" x14ac:dyDescent="0.25">
      <c r="B410" s="5">
        <v>45057</v>
      </c>
      <c r="C410" t="s">
        <v>103</v>
      </c>
      <c r="D410" t="s">
        <v>4</v>
      </c>
      <c r="E410" t="s">
        <v>14</v>
      </c>
      <c r="F410" s="4">
        <v>3318055</v>
      </c>
      <c r="G410" t="s">
        <v>318</v>
      </c>
      <c r="H410" s="4" t="s">
        <v>109</v>
      </c>
      <c r="J410" s="8">
        <v>-1</v>
      </c>
      <c r="K410" s="48">
        <f>450*4800</f>
        <v>2160000</v>
      </c>
      <c r="L410" s="17">
        <f t="shared" si="27"/>
        <v>-2160000</v>
      </c>
      <c r="O410">
        <v>20230074</v>
      </c>
      <c r="P410" t="s">
        <v>232</v>
      </c>
      <c r="R410" t="s">
        <v>280</v>
      </c>
    </row>
    <row r="411" spans="2:18" hidden="1" x14ac:dyDescent="0.25">
      <c r="B411" s="5">
        <v>45057</v>
      </c>
      <c r="C411" t="s">
        <v>103</v>
      </c>
      <c r="D411" t="s">
        <v>4</v>
      </c>
      <c r="E411" t="s">
        <v>14</v>
      </c>
      <c r="F411" s="4" t="s">
        <v>315</v>
      </c>
      <c r="G411" t="s">
        <v>295</v>
      </c>
      <c r="H411" s="4" t="s">
        <v>290</v>
      </c>
      <c r="J411" s="8">
        <v>-1</v>
      </c>
      <c r="K411" s="29">
        <v>336000</v>
      </c>
      <c r="L411" s="17">
        <f t="shared" si="27"/>
        <v>-336000</v>
      </c>
      <c r="M411" s="102" t="s">
        <v>529</v>
      </c>
      <c r="O411">
        <v>20230074</v>
      </c>
      <c r="P411" t="s">
        <v>232</v>
      </c>
      <c r="R411" t="s">
        <v>280</v>
      </c>
    </row>
    <row r="412" spans="2:18" hidden="1" x14ac:dyDescent="0.25">
      <c r="B412" s="5">
        <v>45057</v>
      </c>
      <c r="C412" t="s">
        <v>103</v>
      </c>
      <c r="D412" t="s">
        <v>4</v>
      </c>
      <c r="E412" t="s">
        <v>14</v>
      </c>
      <c r="F412" s="4" t="s">
        <v>315</v>
      </c>
      <c r="G412" t="s">
        <v>292</v>
      </c>
      <c r="H412" s="4" t="s">
        <v>316</v>
      </c>
      <c r="J412" s="8">
        <v>-3</v>
      </c>
      <c r="K412" s="29">
        <v>331339.82954545453</v>
      </c>
      <c r="L412" s="17">
        <f t="shared" si="27"/>
        <v>-994019.48863636353</v>
      </c>
      <c r="M412" s="102" t="s">
        <v>529</v>
      </c>
      <c r="O412">
        <v>20230074</v>
      </c>
      <c r="P412" t="s">
        <v>232</v>
      </c>
      <c r="R412" t="s">
        <v>280</v>
      </c>
    </row>
    <row r="413" spans="2:18" hidden="1" x14ac:dyDescent="0.25">
      <c r="B413" s="5">
        <v>45048</v>
      </c>
      <c r="C413" t="s">
        <v>103</v>
      </c>
      <c r="D413" t="s">
        <v>0</v>
      </c>
      <c r="E413" t="s">
        <v>14</v>
      </c>
      <c r="F413" s="4" t="s">
        <v>39</v>
      </c>
      <c r="G413" t="s">
        <v>40</v>
      </c>
      <c r="H413" s="4" t="s">
        <v>41</v>
      </c>
      <c r="I413" s="4" t="s">
        <v>129</v>
      </c>
      <c r="J413" s="8">
        <v>-10</v>
      </c>
      <c r="K413" s="50">
        <v>81594</v>
      </c>
      <c r="L413" s="17">
        <f t="shared" si="27"/>
        <v>-815940</v>
      </c>
      <c r="O413">
        <v>20230072</v>
      </c>
      <c r="P413" t="s">
        <v>282</v>
      </c>
      <c r="R413" t="s">
        <v>280</v>
      </c>
    </row>
    <row r="414" spans="2:18" hidden="1" x14ac:dyDescent="0.25">
      <c r="B414" s="5">
        <v>45064</v>
      </c>
      <c r="C414" t="s">
        <v>103</v>
      </c>
      <c r="D414" t="s">
        <v>0</v>
      </c>
      <c r="E414" t="s">
        <v>14</v>
      </c>
      <c r="F414" s="3" t="s">
        <v>25</v>
      </c>
      <c r="G414" t="s">
        <v>26</v>
      </c>
      <c r="H414" s="4" t="s">
        <v>27</v>
      </c>
      <c r="I414" s="4" t="s">
        <v>29</v>
      </c>
      <c r="J414" s="8">
        <v>-15</v>
      </c>
      <c r="K414" s="48">
        <v>73331</v>
      </c>
      <c r="L414" s="17">
        <f t="shared" si="27"/>
        <v>-1099965</v>
      </c>
      <c r="O414">
        <v>20230076</v>
      </c>
      <c r="P414" t="s">
        <v>136</v>
      </c>
      <c r="R414" t="s">
        <v>279</v>
      </c>
    </row>
    <row r="415" spans="2:18" hidden="1" x14ac:dyDescent="0.25">
      <c r="B415" s="5">
        <v>45000</v>
      </c>
      <c r="C415" t="s">
        <v>103</v>
      </c>
      <c r="D415" t="s">
        <v>0</v>
      </c>
      <c r="E415" t="s">
        <v>14</v>
      </c>
      <c r="F415" s="4" t="s">
        <v>42</v>
      </c>
      <c r="G415" t="s">
        <v>43</v>
      </c>
      <c r="H415" s="4" t="s">
        <v>44</v>
      </c>
      <c r="I415" s="4" t="s">
        <v>194</v>
      </c>
      <c r="J415" s="8">
        <v>-40</v>
      </c>
      <c r="K415" s="50">
        <v>81594</v>
      </c>
      <c r="L415" s="35">
        <f t="shared" si="27"/>
        <v>-3263760</v>
      </c>
      <c r="M415" s="104"/>
      <c r="O415">
        <v>20230064</v>
      </c>
      <c r="P415" t="s">
        <v>232</v>
      </c>
      <c r="R415" t="s">
        <v>280</v>
      </c>
    </row>
    <row r="416" spans="2:18" hidden="1" x14ac:dyDescent="0.25">
      <c r="B416" s="5">
        <v>45064</v>
      </c>
      <c r="C416" t="s">
        <v>103</v>
      </c>
      <c r="D416" t="s">
        <v>0</v>
      </c>
      <c r="E416" t="s">
        <v>14</v>
      </c>
      <c r="F416" s="3" t="s">
        <v>54</v>
      </c>
      <c r="G416" t="s">
        <v>55</v>
      </c>
      <c r="H416" s="4" t="s">
        <v>56</v>
      </c>
      <c r="I416" s="4" t="s">
        <v>134</v>
      </c>
      <c r="J416" s="8">
        <v>-20</v>
      </c>
      <c r="K416" s="50">
        <v>84287.164444444439</v>
      </c>
      <c r="L416" s="35">
        <f t="shared" si="27"/>
        <v>-1685743.2888888889</v>
      </c>
      <c r="M416" s="104" t="s">
        <v>529</v>
      </c>
      <c r="O416">
        <v>20230077</v>
      </c>
      <c r="P416" t="s">
        <v>136</v>
      </c>
      <c r="R416" t="s">
        <v>279</v>
      </c>
    </row>
    <row r="417" spans="2:18" hidden="1" x14ac:dyDescent="0.25">
      <c r="B417" s="5">
        <v>45070</v>
      </c>
      <c r="C417" t="s">
        <v>120</v>
      </c>
      <c r="D417" t="s">
        <v>0</v>
      </c>
      <c r="E417" t="s">
        <v>66</v>
      </c>
      <c r="F417" s="4" t="s">
        <v>82</v>
      </c>
      <c r="G417" t="s">
        <v>83</v>
      </c>
      <c r="H417" s="4" t="s">
        <v>84</v>
      </c>
      <c r="I417" s="4" t="s">
        <v>299</v>
      </c>
      <c r="J417" s="8">
        <v>50</v>
      </c>
      <c r="K417" s="29">
        <f t="shared" si="28"/>
        <v>51750</v>
      </c>
      <c r="L417" s="17">
        <f t="shared" si="27"/>
        <v>2587500</v>
      </c>
      <c r="O417"/>
      <c r="P417" t="s">
        <v>300</v>
      </c>
    </row>
    <row r="418" spans="2:18" hidden="1" x14ac:dyDescent="0.25">
      <c r="B418" s="5">
        <v>45075</v>
      </c>
      <c r="C418" t="s">
        <v>103</v>
      </c>
      <c r="D418" t="s">
        <v>0</v>
      </c>
      <c r="E418" t="s">
        <v>66</v>
      </c>
      <c r="F418" s="4" t="s">
        <v>67</v>
      </c>
      <c r="G418" t="s">
        <v>216</v>
      </c>
      <c r="H418" s="4" t="s">
        <v>69</v>
      </c>
      <c r="I418" s="4" t="s">
        <v>222</v>
      </c>
      <c r="J418" s="8">
        <v>-10</v>
      </c>
      <c r="K418" s="29">
        <f t="shared" si="28"/>
        <v>51750</v>
      </c>
      <c r="L418" s="17">
        <f t="shared" si="27"/>
        <v>-517500</v>
      </c>
      <c r="O418">
        <v>20230079</v>
      </c>
      <c r="P418" t="s">
        <v>126</v>
      </c>
      <c r="R418" t="s">
        <v>279</v>
      </c>
    </row>
    <row r="419" spans="2:18" hidden="1" x14ac:dyDescent="0.25">
      <c r="B419" s="5">
        <v>45075</v>
      </c>
      <c r="C419" t="s">
        <v>103</v>
      </c>
      <c r="D419" t="s">
        <v>0</v>
      </c>
      <c r="E419" t="s">
        <v>66</v>
      </c>
      <c r="F419" s="4" t="s">
        <v>71</v>
      </c>
      <c r="G419" t="s">
        <v>72</v>
      </c>
      <c r="H419" s="4" t="s">
        <v>27</v>
      </c>
      <c r="I419" s="4" t="s">
        <v>221</v>
      </c>
      <c r="J419" s="8">
        <v>-17</v>
      </c>
      <c r="K419" s="29">
        <f t="shared" si="28"/>
        <v>51750</v>
      </c>
      <c r="L419" s="17">
        <f t="shared" si="27"/>
        <v>-879750</v>
      </c>
      <c r="O419">
        <v>20230079</v>
      </c>
      <c r="P419" t="s">
        <v>126</v>
      </c>
      <c r="R419" t="s">
        <v>279</v>
      </c>
    </row>
    <row r="420" spans="2:18" hidden="1" x14ac:dyDescent="0.25">
      <c r="B420" s="5">
        <v>45075</v>
      </c>
      <c r="C420" t="s">
        <v>103</v>
      </c>
      <c r="D420" t="s">
        <v>0</v>
      </c>
      <c r="E420" t="s">
        <v>66</v>
      </c>
      <c r="F420" s="4" t="s">
        <v>71</v>
      </c>
      <c r="G420" t="s">
        <v>72</v>
      </c>
      <c r="H420" s="4" t="s">
        <v>27</v>
      </c>
      <c r="I420" s="4" t="s">
        <v>217</v>
      </c>
      <c r="J420" s="8">
        <v>-3</v>
      </c>
      <c r="K420" s="29">
        <f t="shared" si="28"/>
        <v>51750</v>
      </c>
      <c r="L420" s="17">
        <f t="shared" si="27"/>
        <v>-155250</v>
      </c>
      <c r="O420">
        <v>20230079</v>
      </c>
      <c r="P420" t="s">
        <v>126</v>
      </c>
      <c r="R420" t="s">
        <v>279</v>
      </c>
    </row>
    <row r="421" spans="2:18" hidden="1" x14ac:dyDescent="0.25">
      <c r="B421" s="5">
        <v>45075</v>
      </c>
      <c r="C421" t="s">
        <v>103</v>
      </c>
      <c r="D421" t="s">
        <v>0</v>
      </c>
      <c r="E421" t="s">
        <v>66</v>
      </c>
      <c r="F421" s="4" t="s">
        <v>82</v>
      </c>
      <c r="G421" t="s">
        <v>200</v>
      </c>
      <c r="H421" s="4" t="s">
        <v>84</v>
      </c>
      <c r="I421" s="4" t="s">
        <v>205</v>
      </c>
      <c r="J421" s="8">
        <v>-15</v>
      </c>
      <c r="K421" s="29">
        <f t="shared" si="28"/>
        <v>51750</v>
      </c>
      <c r="L421" s="17">
        <f t="shared" si="27"/>
        <v>-776250</v>
      </c>
      <c r="O421">
        <v>20230079</v>
      </c>
      <c r="P421" t="s">
        <v>126</v>
      </c>
      <c r="R421" t="s">
        <v>279</v>
      </c>
    </row>
    <row r="422" spans="2:18" hidden="1" x14ac:dyDescent="0.25">
      <c r="B422" s="5">
        <v>45075</v>
      </c>
      <c r="C422" t="s">
        <v>103</v>
      </c>
      <c r="D422" t="s">
        <v>0</v>
      </c>
      <c r="E422" t="s">
        <v>66</v>
      </c>
      <c r="F422" s="4" t="s">
        <v>91</v>
      </c>
      <c r="G422" t="s">
        <v>92</v>
      </c>
      <c r="H422" s="4" t="s">
        <v>185</v>
      </c>
      <c r="I422" s="4" t="s">
        <v>183</v>
      </c>
      <c r="J422" s="8">
        <v>-3</v>
      </c>
      <c r="K422" s="29">
        <f t="shared" si="28"/>
        <v>51750</v>
      </c>
      <c r="L422" s="17">
        <f t="shared" si="27"/>
        <v>-155250</v>
      </c>
      <c r="O422">
        <v>20230079</v>
      </c>
      <c r="P422" t="s">
        <v>126</v>
      </c>
      <c r="R422" t="s">
        <v>279</v>
      </c>
    </row>
    <row r="423" spans="2:18" hidden="1" x14ac:dyDescent="0.25">
      <c r="B423" s="5">
        <v>45075</v>
      </c>
      <c r="C423" t="s">
        <v>103</v>
      </c>
      <c r="D423" t="s">
        <v>0</v>
      </c>
      <c r="E423" t="s">
        <v>66</v>
      </c>
      <c r="F423" s="4" t="s">
        <v>91</v>
      </c>
      <c r="G423" t="s">
        <v>92</v>
      </c>
      <c r="H423" s="4" t="s">
        <v>93</v>
      </c>
      <c r="I423" s="4" t="s">
        <v>167</v>
      </c>
      <c r="J423" s="8">
        <v>-8</v>
      </c>
      <c r="K423" s="29">
        <f t="shared" si="28"/>
        <v>51750</v>
      </c>
      <c r="L423" s="17">
        <f t="shared" si="27"/>
        <v>-414000</v>
      </c>
      <c r="O423">
        <v>20230079</v>
      </c>
      <c r="P423" t="s">
        <v>126</v>
      </c>
      <c r="R423" t="s">
        <v>279</v>
      </c>
    </row>
    <row r="424" spans="2:18" hidden="1" x14ac:dyDescent="0.25">
      <c r="B424" s="5">
        <v>45075</v>
      </c>
      <c r="C424" t="s">
        <v>103</v>
      </c>
      <c r="D424" t="s">
        <v>0</v>
      </c>
      <c r="E424" t="s">
        <v>66</v>
      </c>
      <c r="F424" s="4" t="s">
        <v>91</v>
      </c>
      <c r="G424" t="s">
        <v>92</v>
      </c>
      <c r="H424" s="4" t="s">
        <v>93</v>
      </c>
      <c r="I424" s="4" t="s">
        <v>165</v>
      </c>
      <c r="J424" s="8">
        <v>-4</v>
      </c>
      <c r="K424" s="29">
        <f t="shared" si="28"/>
        <v>51750</v>
      </c>
      <c r="L424" s="17">
        <f t="shared" si="27"/>
        <v>-207000</v>
      </c>
      <c r="O424">
        <v>20230079</v>
      </c>
      <c r="P424" t="s">
        <v>126</v>
      </c>
      <c r="R424" t="s">
        <v>279</v>
      </c>
    </row>
    <row r="425" spans="2:18" hidden="1" x14ac:dyDescent="0.25">
      <c r="B425" s="5">
        <v>45075</v>
      </c>
      <c r="C425" t="s">
        <v>103</v>
      </c>
      <c r="D425" t="s">
        <v>4</v>
      </c>
      <c r="E425" t="s">
        <v>14</v>
      </c>
      <c r="F425" s="4">
        <v>3318225</v>
      </c>
      <c r="G425" t="s">
        <v>148</v>
      </c>
      <c r="H425" s="4" t="s">
        <v>148</v>
      </c>
      <c r="J425" s="8">
        <v>-2</v>
      </c>
      <c r="K425" s="29">
        <v>153420.53519000002</v>
      </c>
      <c r="L425" s="17">
        <f t="shared" si="27"/>
        <v>-306841.07038000005</v>
      </c>
      <c r="M425" s="104" t="s">
        <v>529</v>
      </c>
      <c r="N425" s="17"/>
      <c r="O425">
        <v>20230080</v>
      </c>
      <c r="P425" t="s">
        <v>147</v>
      </c>
      <c r="R425" t="s">
        <v>280</v>
      </c>
    </row>
    <row r="426" spans="2:18" hidden="1" x14ac:dyDescent="0.25">
      <c r="B426" s="5">
        <v>45051</v>
      </c>
      <c r="C426" t="s">
        <v>169</v>
      </c>
      <c r="D426" t="s">
        <v>0</v>
      </c>
      <c r="E426" t="s">
        <v>66</v>
      </c>
      <c r="F426" s="4" t="s">
        <v>139</v>
      </c>
      <c r="G426" t="s">
        <v>140</v>
      </c>
      <c r="H426" s="4" t="s">
        <v>141</v>
      </c>
      <c r="I426" s="4" t="s">
        <v>172</v>
      </c>
      <c r="J426" s="8">
        <v>-2</v>
      </c>
      <c r="K426" s="29">
        <f>57500*0.9</f>
        <v>51750</v>
      </c>
      <c r="L426" s="17">
        <f t="shared" si="27"/>
        <v>-103500</v>
      </c>
      <c r="O426"/>
      <c r="P426" t="s">
        <v>436</v>
      </c>
    </row>
    <row r="427" spans="2:18" hidden="1" x14ac:dyDescent="0.25">
      <c r="B427" s="5">
        <v>45075</v>
      </c>
      <c r="C427" t="s">
        <v>103</v>
      </c>
      <c r="D427" t="s">
        <v>0</v>
      </c>
      <c r="E427" t="s">
        <v>14</v>
      </c>
      <c r="F427" s="3" t="s">
        <v>54</v>
      </c>
      <c r="G427" t="s">
        <v>55</v>
      </c>
      <c r="H427" s="4" t="s">
        <v>56</v>
      </c>
      <c r="I427" s="4" t="s">
        <v>134</v>
      </c>
      <c r="J427" s="8">
        <v>-11</v>
      </c>
      <c r="K427" s="50">
        <v>84287.164444444439</v>
      </c>
      <c r="L427" s="35">
        <f t="shared" si="27"/>
        <v>-927158.8088888888</v>
      </c>
      <c r="M427" s="104" t="s">
        <v>529</v>
      </c>
      <c r="O427">
        <v>20230080</v>
      </c>
      <c r="P427" t="s">
        <v>147</v>
      </c>
      <c r="R427" t="s">
        <v>280</v>
      </c>
    </row>
    <row r="428" spans="2:18" hidden="1" x14ac:dyDescent="0.25">
      <c r="B428" s="5">
        <v>45001</v>
      </c>
      <c r="C428" t="s">
        <v>103</v>
      </c>
      <c r="D428" t="s">
        <v>0</v>
      </c>
      <c r="E428" t="s">
        <v>14</v>
      </c>
      <c r="F428" s="4" t="s">
        <v>42</v>
      </c>
      <c r="G428" t="s">
        <v>43</v>
      </c>
      <c r="H428" s="4" t="s">
        <v>44</v>
      </c>
      <c r="I428" s="4" t="s">
        <v>194</v>
      </c>
      <c r="J428" s="8">
        <v>-12</v>
      </c>
      <c r="K428" s="50">
        <v>81594</v>
      </c>
      <c r="L428" s="35">
        <f t="shared" si="27"/>
        <v>-979128</v>
      </c>
      <c r="M428" s="104"/>
      <c r="O428">
        <v>20230066</v>
      </c>
      <c r="P428" t="s">
        <v>136</v>
      </c>
      <c r="R428" t="s">
        <v>279</v>
      </c>
    </row>
    <row r="429" spans="2:18" hidden="1" x14ac:dyDescent="0.25">
      <c r="B429" s="5">
        <v>45075</v>
      </c>
      <c r="C429" t="s">
        <v>103</v>
      </c>
      <c r="D429" t="s">
        <v>0</v>
      </c>
      <c r="E429" t="s">
        <v>14</v>
      </c>
      <c r="F429" s="4" t="s">
        <v>46</v>
      </c>
      <c r="G429" t="s">
        <v>532</v>
      </c>
      <c r="H429" s="4" t="s">
        <v>146</v>
      </c>
      <c r="I429" s="4" t="s">
        <v>188</v>
      </c>
      <c r="J429" s="8">
        <v>-2</v>
      </c>
      <c r="K429" s="29">
        <v>104000</v>
      </c>
      <c r="L429" s="35">
        <f t="shared" si="27"/>
        <v>-208000</v>
      </c>
      <c r="M429" s="104" t="s">
        <v>529</v>
      </c>
      <c r="O429">
        <v>20230080</v>
      </c>
      <c r="P429" t="s">
        <v>147</v>
      </c>
      <c r="R429" t="s">
        <v>280</v>
      </c>
    </row>
    <row r="430" spans="2:18" hidden="1" x14ac:dyDescent="0.25">
      <c r="B430" s="5">
        <v>45075</v>
      </c>
      <c r="C430" t="s">
        <v>103</v>
      </c>
      <c r="D430" t="s">
        <v>0</v>
      </c>
      <c r="E430" t="s">
        <v>14</v>
      </c>
      <c r="F430" s="3" t="s">
        <v>35</v>
      </c>
      <c r="G430" t="s">
        <v>36</v>
      </c>
      <c r="H430" s="4" t="s">
        <v>37</v>
      </c>
      <c r="I430" s="4" t="s">
        <v>131</v>
      </c>
      <c r="J430" s="8">
        <v>-3</v>
      </c>
      <c r="K430" s="50">
        <v>65949.40444444443</v>
      </c>
      <c r="L430" s="35">
        <f t="shared" ref="L430:L448" si="29">+J430*K430</f>
        <v>-197848.21333333329</v>
      </c>
      <c r="M430" s="104"/>
      <c r="O430">
        <v>20230080</v>
      </c>
      <c r="P430" t="s">
        <v>147</v>
      </c>
      <c r="R430" t="s">
        <v>280</v>
      </c>
    </row>
    <row r="431" spans="2:18" hidden="1" x14ac:dyDescent="0.25">
      <c r="B431" s="5">
        <v>45078</v>
      </c>
      <c r="C431" t="s">
        <v>169</v>
      </c>
      <c r="D431" t="s">
        <v>4</v>
      </c>
      <c r="E431" t="s">
        <v>14</v>
      </c>
      <c r="F431" s="4">
        <v>3348235</v>
      </c>
      <c r="G431" t="s">
        <v>207</v>
      </c>
      <c r="H431" s="4" t="s">
        <v>208</v>
      </c>
      <c r="J431" s="8">
        <v>-5</v>
      </c>
      <c r="K431" s="29">
        <v>153420.53519000002</v>
      </c>
      <c r="L431" s="17">
        <f t="shared" si="29"/>
        <v>-767102.67595000006</v>
      </c>
      <c r="O431"/>
      <c r="P431" t="s">
        <v>301</v>
      </c>
    </row>
    <row r="432" spans="2:18" hidden="1" x14ac:dyDescent="0.25">
      <c r="B432" s="5">
        <v>45085</v>
      </c>
      <c r="C432" t="s">
        <v>103</v>
      </c>
      <c r="D432" t="s">
        <v>4</v>
      </c>
      <c r="E432" t="s">
        <v>14</v>
      </c>
      <c r="F432" s="4">
        <v>3308050</v>
      </c>
      <c r="G432" t="s">
        <v>137</v>
      </c>
      <c r="H432" s="4" t="s">
        <v>137</v>
      </c>
      <c r="I432" s="4" t="s">
        <v>138</v>
      </c>
      <c r="J432" s="8">
        <v>-5</v>
      </c>
      <c r="K432" s="48">
        <v>505243.49166666658</v>
      </c>
      <c r="L432" s="17">
        <f t="shared" si="29"/>
        <v>-2526217.458333333</v>
      </c>
      <c r="M432" s="102" t="s">
        <v>529</v>
      </c>
      <c r="O432">
        <v>20230081</v>
      </c>
      <c r="P432" t="s">
        <v>236</v>
      </c>
      <c r="R432" t="s">
        <v>280</v>
      </c>
    </row>
    <row r="433" spans="2:18" hidden="1" x14ac:dyDescent="0.25">
      <c r="B433" s="5">
        <v>45085</v>
      </c>
      <c r="C433" t="s">
        <v>103</v>
      </c>
      <c r="D433" t="s">
        <v>4</v>
      </c>
      <c r="E433" t="s">
        <v>14</v>
      </c>
      <c r="F433" s="4">
        <v>3318235</v>
      </c>
      <c r="G433" t="s">
        <v>209</v>
      </c>
      <c r="H433" s="4" t="s">
        <v>107</v>
      </c>
      <c r="J433" s="8">
        <v>-5</v>
      </c>
      <c r="K433" s="29">
        <v>126823.496</v>
      </c>
      <c r="L433" s="35">
        <f t="shared" si="29"/>
        <v>-634117.48</v>
      </c>
      <c r="M433" s="104" t="s">
        <v>529</v>
      </c>
      <c r="O433">
        <v>20230081</v>
      </c>
      <c r="P433" t="s">
        <v>236</v>
      </c>
      <c r="R433" t="s">
        <v>280</v>
      </c>
    </row>
    <row r="434" spans="2:18" hidden="1" x14ac:dyDescent="0.25">
      <c r="B434" s="5">
        <v>45085</v>
      </c>
      <c r="C434" t="s">
        <v>120</v>
      </c>
      <c r="D434" t="s">
        <v>4</v>
      </c>
      <c r="E434" t="s">
        <v>14</v>
      </c>
      <c r="F434" s="4">
        <v>3308050</v>
      </c>
      <c r="G434" t="s">
        <v>137</v>
      </c>
      <c r="H434" s="4" t="s">
        <v>137</v>
      </c>
      <c r="I434" s="4" t="s">
        <v>138</v>
      </c>
      <c r="J434" s="8">
        <v>6</v>
      </c>
      <c r="K434" s="48">
        <v>505243.49166666658</v>
      </c>
      <c r="L434" s="17">
        <f t="shared" si="29"/>
        <v>3031460.9499999993</v>
      </c>
      <c r="M434" s="102" t="s">
        <v>529</v>
      </c>
      <c r="O434"/>
      <c r="P434" t="s">
        <v>659</v>
      </c>
    </row>
    <row r="435" spans="2:18" hidden="1" x14ac:dyDescent="0.25">
      <c r="B435" s="5">
        <v>45085</v>
      </c>
      <c r="C435" t="s">
        <v>120</v>
      </c>
      <c r="D435" t="s">
        <v>4</v>
      </c>
      <c r="E435" t="s">
        <v>14</v>
      </c>
      <c r="F435" s="4">
        <v>3318235</v>
      </c>
      <c r="G435" t="s">
        <v>209</v>
      </c>
      <c r="H435" s="4" t="s">
        <v>107</v>
      </c>
      <c r="J435" s="8">
        <v>-6</v>
      </c>
      <c r="K435" s="29">
        <v>126823.496</v>
      </c>
      <c r="L435" s="35">
        <f t="shared" si="29"/>
        <v>-760940.97600000002</v>
      </c>
      <c r="M435" s="104" t="s">
        <v>529</v>
      </c>
      <c r="O435"/>
    </row>
    <row r="436" spans="2:18" hidden="1" x14ac:dyDescent="0.25">
      <c r="B436" s="5">
        <v>45092</v>
      </c>
      <c r="C436" t="s">
        <v>103</v>
      </c>
      <c r="D436" t="s">
        <v>0</v>
      </c>
      <c r="E436" t="s">
        <v>14</v>
      </c>
      <c r="F436" s="3" t="s">
        <v>54</v>
      </c>
      <c r="G436" t="s">
        <v>55</v>
      </c>
      <c r="H436" s="4" t="s">
        <v>56</v>
      </c>
      <c r="I436" s="4" t="s">
        <v>134</v>
      </c>
      <c r="J436" s="8">
        <v>-13</v>
      </c>
      <c r="K436" s="50">
        <v>84287.164444444439</v>
      </c>
      <c r="L436" s="35">
        <f t="shared" si="29"/>
        <v>-1095733.1377777776</v>
      </c>
      <c r="M436" s="104" t="s">
        <v>529</v>
      </c>
      <c r="O436">
        <v>20230083</v>
      </c>
      <c r="P436" t="s">
        <v>234</v>
      </c>
      <c r="R436" t="s">
        <v>280</v>
      </c>
    </row>
    <row r="437" spans="2:18" hidden="1" x14ac:dyDescent="0.25">
      <c r="B437" s="5">
        <v>45092</v>
      </c>
      <c r="C437" t="s">
        <v>103</v>
      </c>
      <c r="D437" t="s">
        <v>0</v>
      </c>
      <c r="E437" t="s">
        <v>14</v>
      </c>
      <c r="F437" s="4" t="s">
        <v>54</v>
      </c>
      <c r="G437" t="s">
        <v>55</v>
      </c>
      <c r="H437" s="4" t="s">
        <v>56</v>
      </c>
      <c r="I437" s="4" t="s">
        <v>195</v>
      </c>
      <c r="J437" s="8">
        <v>-2</v>
      </c>
      <c r="K437" s="50">
        <v>104905</v>
      </c>
      <c r="L437" s="35">
        <f t="shared" si="29"/>
        <v>-209810</v>
      </c>
      <c r="M437" s="104" t="s">
        <v>529</v>
      </c>
      <c r="O437">
        <v>20230083</v>
      </c>
      <c r="P437" t="s">
        <v>234</v>
      </c>
      <c r="R437" t="s">
        <v>280</v>
      </c>
    </row>
    <row r="438" spans="2:18" hidden="1" x14ac:dyDescent="0.25">
      <c r="B438" s="5">
        <v>45092</v>
      </c>
      <c r="C438" t="s">
        <v>103</v>
      </c>
      <c r="D438" t="s">
        <v>4</v>
      </c>
      <c r="E438" t="s">
        <v>14</v>
      </c>
      <c r="F438" s="4">
        <v>3308050</v>
      </c>
      <c r="G438" t="s">
        <v>137</v>
      </c>
      <c r="H438" s="4" t="s">
        <v>137</v>
      </c>
      <c r="I438" s="4" t="s">
        <v>138</v>
      </c>
      <c r="J438" s="8">
        <v>-2</v>
      </c>
      <c r="K438" s="48">
        <v>505243.49166666658</v>
      </c>
      <c r="L438" s="17">
        <f t="shared" si="29"/>
        <v>-1010486.9833333332</v>
      </c>
      <c r="M438" s="102" t="s">
        <v>529</v>
      </c>
      <c r="O438">
        <v>20230083</v>
      </c>
      <c r="P438" t="s">
        <v>234</v>
      </c>
      <c r="R438" t="s">
        <v>280</v>
      </c>
    </row>
    <row r="439" spans="2:18" hidden="1" x14ac:dyDescent="0.25">
      <c r="B439" s="5">
        <v>45092</v>
      </c>
      <c r="C439" t="s">
        <v>103</v>
      </c>
      <c r="D439" t="s">
        <v>4</v>
      </c>
      <c r="E439" t="s">
        <v>14</v>
      </c>
      <c r="F439" s="4">
        <v>3318235</v>
      </c>
      <c r="G439" t="s">
        <v>209</v>
      </c>
      <c r="H439" s="4" t="s">
        <v>107</v>
      </c>
      <c r="J439" s="8">
        <v>-2</v>
      </c>
      <c r="K439" s="29">
        <v>126823.496</v>
      </c>
      <c r="L439" s="35">
        <f t="shared" si="29"/>
        <v>-253646.992</v>
      </c>
      <c r="M439" s="104" t="s">
        <v>529</v>
      </c>
      <c r="O439">
        <v>20230083</v>
      </c>
      <c r="P439" t="s">
        <v>234</v>
      </c>
      <c r="R439" t="s">
        <v>280</v>
      </c>
    </row>
    <row r="440" spans="2:18" hidden="1" x14ac:dyDescent="0.25">
      <c r="B440" s="5">
        <v>45092</v>
      </c>
      <c r="C440" t="s">
        <v>103</v>
      </c>
      <c r="D440" t="s">
        <v>4</v>
      </c>
      <c r="E440" t="s">
        <v>14</v>
      </c>
      <c r="F440" s="4">
        <v>3318225</v>
      </c>
      <c r="G440" t="s">
        <v>148</v>
      </c>
      <c r="H440" s="4" t="s">
        <v>148</v>
      </c>
      <c r="J440" s="8">
        <v>-1</v>
      </c>
      <c r="K440" s="29">
        <v>153420.53519000002</v>
      </c>
      <c r="L440" s="17">
        <f t="shared" si="29"/>
        <v>-153420.53519000002</v>
      </c>
      <c r="M440" s="104" t="s">
        <v>529</v>
      </c>
      <c r="N440" s="17"/>
      <c r="O440">
        <v>20230083</v>
      </c>
      <c r="P440" t="s">
        <v>234</v>
      </c>
      <c r="R440" t="s">
        <v>280</v>
      </c>
    </row>
    <row r="441" spans="2:18" hidden="1" x14ac:dyDescent="0.25">
      <c r="B441" s="5">
        <v>45092</v>
      </c>
      <c r="C441" t="s">
        <v>103</v>
      </c>
      <c r="D441" t="s">
        <v>0</v>
      </c>
      <c r="E441" t="s">
        <v>14</v>
      </c>
      <c r="F441" s="3" t="s">
        <v>58</v>
      </c>
      <c r="G441" t="s">
        <v>59</v>
      </c>
      <c r="H441" s="4" t="s">
        <v>60</v>
      </c>
      <c r="I441" s="4" t="s">
        <v>135</v>
      </c>
      <c r="J441" s="8">
        <v>-4</v>
      </c>
      <c r="K441" s="50">
        <v>84287.164444444439</v>
      </c>
      <c r="L441" s="35">
        <f t="shared" si="29"/>
        <v>-337148.65777777776</v>
      </c>
      <c r="M441" s="104" t="s">
        <v>529</v>
      </c>
      <c r="O441">
        <v>20230083</v>
      </c>
      <c r="P441" t="s">
        <v>234</v>
      </c>
      <c r="R441" t="s">
        <v>280</v>
      </c>
    </row>
    <row r="442" spans="2:18" hidden="1" x14ac:dyDescent="0.25">
      <c r="B442" s="5">
        <v>45092</v>
      </c>
      <c r="C442" t="s">
        <v>103</v>
      </c>
      <c r="D442" t="s">
        <v>0</v>
      </c>
      <c r="E442" t="s">
        <v>14</v>
      </c>
      <c r="F442" s="4" t="s">
        <v>25</v>
      </c>
      <c r="G442" t="s">
        <v>26</v>
      </c>
      <c r="H442" s="4" t="s">
        <v>27</v>
      </c>
      <c r="I442" s="4" t="s">
        <v>127</v>
      </c>
      <c r="J442" s="8">
        <v>-5</v>
      </c>
      <c r="K442" s="50">
        <v>81594</v>
      </c>
      <c r="L442" s="35">
        <f t="shared" si="29"/>
        <v>-407970</v>
      </c>
      <c r="M442" s="104"/>
      <c r="O442">
        <v>20230083</v>
      </c>
      <c r="P442" t="s">
        <v>234</v>
      </c>
      <c r="R442" t="s">
        <v>280</v>
      </c>
    </row>
    <row r="443" spans="2:18" hidden="1" x14ac:dyDescent="0.25">
      <c r="B443" s="5">
        <v>45057</v>
      </c>
      <c r="C443" t="s">
        <v>103</v>
      </c>
      <c r="D443" t="s">
        <v>0</v>
      </c>
      <c r="E443" t="s">
        <v>14</v>
      </c>
      <c r="F443" s="4" t="s">
        <v>39</v>
      </c>
      <c r="G443" t="s">
        <v>40</v>
      </c>
      <c r="H443" s="4" t="s">
        <v>41</v>
      </c>
      <c r="I443" s="4" t="s">
        <v>129</v>
      </c>
      <c r="J443" s="8">
        <v>-17</v>
      </c>
      <c r="K443" s="50">
        <v>81594</v>
      </c>
      <c r="L443" s="17">
        <f t="shared" si="29"/>
        <v>-1387098</v>
      </c>
      <c r="O443">
        <v>20230074</v>
      </c>
      <c r="P443" t="s">
        <v>232</v>
      </c>
      <c r="R443" t="s">
        <v>280</v>
      </c>
    </row>
    <row r="444" spans="2:18" hidden="1" x14ac:dyDescent="0.25">
      <c r="B444" s="5">
        <v>45099</v>
      </c>
      <c r="C444" t="s">
        <v>63</v>
      </c>
      <c r="D444" t="s">
        <v>4</v>
      </c>
      <c r="E444" t="s">
        <v>66</v>
      </c>
      <c r="F444" s="4" t="s">
        <v>276</v>
      </c>
      <c r="G444" t="s">
        <v>275</v>
      </c>
      <c r="H444" s="4" t="s">
        <v>148</v>
      </c>
      <c r="I444" s="4">
        <v>50361</v>
      </c>
      <c r="J444" s="8">
        <v>70</v>
      </c>
      <c r="K444" s="29">
        <v>83600</v>
      </c>
      <c r="L444" s="17">
        <f t="shared" si="29"/>
        <v>5852000</v>
      </c>
      <c r="N444" s="60" t="s">
        <v>449</v>
      </c>
      <c r="O444"/>
    </row>
    <row r="445" spans="2:18" hidden="1" x14ac:dyDescent="0.25">
      <c r="B445" s="5">
        <v>45099</v>
      </c>
      <c r="C445" t="s">
        <v>63</v>
      </c>
      <c r="D445" t="s">
        <v>4</v>
      </c>
      <c r="E445" t="s">
        <v>66</v>
      </c>
      <c r="F445" s="4" t="s">
        <v>96</v>
      </c>
      <c r="G445" t="s">
        <v>95</v>
      </c>
      <c r="H445" s="4" t="s">
        <v>106</v>
      </c>
      <c r="I445" s="4">
        <v>50359</v>
      </c>
      <c r="J445" s="8">
        <v>30</v>
      </c>
      <c r="K445" s="29">
        <f>544000*1.19</f>
        <v>647360</v>
      </c>
      <c r="L445" s="17">
        <f t="shared" si="29"/>
        <v>19420800</v>
      </c>
      <c r="M445" s="102" t="s">
        <v>529</v>
      </c>
      <c r="N445" s="60" t="s">
        <v>449</v>
      </c>
      <c r="O445"/>
    </row>
    <row r="446" spans="2:18" hidden="1" x14ac:dyDescent="0.25">
      <c r="B446" s="5">
        <v>45099</v>
      </c>
      <c r="C446" t="s">
        <v>63</v>
      </c>
      <c r="D446" t="s">
        <v>4</v>
      </c>
      <c r="E446" t="s">
        <v>66</v>
      </c>
      <c r="F446" s="4" t="s">
        <v>102</v>
      </c>
      <c r="G446" t="s">
        <v>101</v>
      </c>
      <c r="H446" s="4" t="s">
        <v>107</v>
      </c>
      <c r="I446" s="4" t="s">
        <v>138</v>
      </c>
      <c r="J446" s="8">
        <v>45</v>
      </c>
      <c r="K446" s="29">
        <f>86000*1.19</f>
        <v>102340</v>
      </c>
      <c r="L446" s="17">
        <f t="shared" si="29"/>
        <v>4605300</v>
      </c>
      <c r="N446" s="60" t="s">
        <v>449</v>
      </c>
      <c r="O446"/>
    </row>
    <row r="447" spans="2:18" hidden="1" x14ac:dyDescent="0.25">
      <c r="B447" s="5">
        <v>45099</v>
      </c>
      <c r="C447" t="s">
        <v>63</v>
      </c>
      <c r="D447" t="s">
        <v>4</v>
      </c>
      <c r="E447" t="s">
        <v>66</v>
      </c>
      <c r="F447" s="4" t="s">
        <v>274</v>
      </c>
      <c r="G447" t="s">
        <v>273</v>
      </c>
      <c r="H447" s="4" t="s">
        <v>271</v>
      </c>
      <c r="I447" s="4">
        <v>50360</v>
      </c>
      <c r="J447" s="8">
        <v>50</v>
      </c>
      <c r="K447" s="29">
        <v>145000</v>
      </c>
      <c r="L447" s="17">
        <f t="shared" si="29"/>
        <v>7250000</v>
      </c>
      <c r="N447" s="60" t="s">
        <v>449</v>
      </c>
      <c r="O447"/>
    </row>
    <row r="448" spans="2:18" hidden="1" x14ac:dyDescent="0.25">
      <c r="B448" s="5">
        <v>45101</v>
      </c>
      <c r="C448" t="s">
        <v>121</v>
      </c>
      <c r="D448" t="s">
        <v>0</v>
      </c>
      <c r="E448" t="s">
        <v>66</v>
      </c>
      <c r="F448" s="4" t="s">
        <v>86</v>
      </c>
      <c r="G448" t="s">
        <v>87</v>
      </c>
      <c r="H448" s="4" t="s">
        <v>50</v>
      </c>
      <c r="J448" s="8">
        <v>10</v>
      </c>
      <c r="K448" s="29">
        <v>51750</v>
      </c>
      <c r="L448" s="17">
        <f t="shared" si="29"/>
        <v>517500</v>
      </c>
      <c r="O448"/>
      <c r="P448" t="s">
        <v>303</v>
      </c>
      <c r="Q448" t="s">
        <v>187</v>
      </c>
    </row>
    <row r="449" spans="2:22" hidden="1" x14ac:dyDescent="0.25">
      <c r="B449" s="5">
        <v>45101</v>
      </c>
      <c r="C449" t="s">
        <v>121</v>
      </c>
      <c r="D449" t="s">
        <v>0</v>
      </c>
      <c r="E449" t="s">
        <v>66</v>
      </c>
      <c r="F449" s="4" t="s">
        <v>75</v>
      </c>
      <c r="G449" t="s">
        <v>76</v>
      </c>
      <c r="H449" s="4" t="s">
        <v>37</v>
      </c>
      <c r="J449" s="8">
        <v>2</v>
      </c>
      <c r="K449" s="48">
        <v>51750</v>
      </c>
      <c r="L449" s="17">
        <f>+K449*J449</f>
        <v>103500</v>
      </c>
      <c r="O449"/>
      <c r="P449" t="s">
        <v>303</v>
      </c>
      <c r="Q449" t="s">
        <v>187</v>
      </c>
    </row>
    <row r="450" spans="2:22" hidden="1" x14ac:dyDescent="0.25">
      <c r="B450" s="5">
        <v>45101</v>
      </c>
      <c r="C450" t="s">
        <v>121</v>
      </c>
      <c r="D450" t="s">
        <v>0</v>
      </c>
      <c r="E450" t="s">
        <v>66</v>
      </c>
      <c r="F450" s="4" t="s">
        <v>71</v>
      </c>
      <c r="G450" t="s">
        <v>72</v>
      </c>
      <c r="H450" s="4" t="s">
        <v>27</v>
      </c>
      <c r="J450" s="8">
        <v>10</v>
      </c>
      <c r="K450" s="48">
        <v>51750</v>
      </c>
      <c r="L450" s="17">
        <f>+K450*J450</f>
        <v>517500</v>
      </c>
      <c r="O450"/>
      <c r="P450" t="s">
        <v>303</v>
      </c>
      <c r="Q450" t="s">
        <v>187</v>
      </c>
    </row>
    <row r="451" spans="2:22" hidden="1" x14ac:dyDescent="0.25">
      <c r="B451" s="5">
        <v>45103</v>
      </c>
      <c r="C451" t="s">
        <v>121</v>
      </c>
      <c r="D451" t="s">
        <v>0</v>
      </c>
      <c r="E451" t="s">
        <v>66</v>
      </c>
      <c r="F451" s="4" t="s">
        <v>86</v>
      </c>
      <c r="G451" t="s">
        <v>87</v>
      </c>
      <c r="H451" s="4" t="s">
        <v>50</v>
      </c>
      <c r="J451" s="8">
        <v>-10</v>
      </c>
      <c r="K451" s="29">
        <v>51750</v>
      </c>
      <c r="L451" s="17">
        <f>+J451*K451</f>
        <v>-517500</v>
      </c>
      <c r="O451"/>
      <c r="P451" t="s">
        <v>243</v>
      </c>
    </row>
    <row r="452" spans="2:22" hidden="1" x14ac:dyDescent="0.25">
      <c r="B452" s="5">
        <v>45103</v>
      </c>
      <c r="C452" t="s">
        <v>121</v>
      </c>
      <c r="D452" t="s">
        <v>0</v>
      </c>
      <c r="E452" t="s">
        <v>66</v>
      </c>
      <c r="F452" s="4" t="s">
        <v>75</v>
      </c>
      <c r="G452" t="s">
        <v>76</v>
      </c>
      <c r="H452" s="4" t="s">
        <v>37</v>
      </c>
      <c r="J452" s="8">
        <v>-2</v>
      </c>
      <c r="K452" s="48">
        <v>51750</v>
      </c>
      <c r="L452" s="17">
        <f>+K452*J452</f>
        <v>-103500</v>
      </c>
      <c r="O452"/>
      <c r="P452" t="s">
        <v>243</v>
      </c>
    </row>
    <row r="453" spans="2:22" hidden="1" x14ac:dyDescent="0.25">
      <c r="B453" s="5">
        <v>45103</v>
      </c>
      <c r="C453" t="s">
        <v>121</v>
      </c>
      <c r="D453" t="s">
        <v>0</v>
      </c>
      <c r="E453" t="s">
        <v>66</v>
      </c>
      <c r="F453" s="4" t="s">
        <v>71</v>
      </c>
      <c r="G453" t="s">
        <v>72</v>
      </c>
      <c r="H453" s="4" t="s">
        <v>27</v>
      </c>
      <c r="J453" s="8">
        <v>-10</v>
      </c>
      <c r="K453" s="48">
        <v>51750</v>
      </c>
      <c r="L453" s="17">
        <f>+K453*J453</f>
        <v>-517500</v>
      </c>
      <c r="O453"/>
      <c r="P453" t="s">
        <v>243</v>
      </c>
    </row>
    <row r="454" spans="2:22" hidden="1" x14ac:dyDescent="0.25">
      <c r="B454" s="5">
        <v>45035</v>
      </c>
      <c r="C454" t="s">
        <v>169</v>
      </c>
      <c r="D454" t="s">
        <v>0</v>
      </c>
      <c r="E454" t="s">
        <v>66</v>
      </c>
      <c r="F454" s="4" t="s">
        <v>78</v>
      </c>
      <c r="G454" t="s">
        <v>79</v>
      </c>
      <c r="H454" s="4" t="s">
        <v>80</v>
      </c>
      <c r="I454" s="4" t="s">
        <v>174</v>
      </c>
      <c r="J454" s="8">
        <v>-1</v>
      </c>
      <c r="K454" s="29">
        <f>57500*0.9</f>
        <v>51750</v>
      </c>
      <c r="L454" s="17">
        <f t="shared" ref="L454:L517" si="30">+J454*K454</f>
        <v>-51750</v>
      </c>
      <c r="O454"/>
      <c r="P454" t="s">
        <v>436</v>
      </c>
    </row>
    <row r="455" spans="2:22" hidden="1" x14ac:dyDescent="0.25">
      <c r="B455" s="5">
        <v>45070</v>
      </c>
      <c r="C455" t="s">
        <v>120</v>
      </c>
      <c r="D455" t="s">
        <v>0</v>
      </c>
      <c r="E455" t="s">
        <v>66</v>
      </c>
      <c r="F455" s="4" t="s">
        <v>78</v>
      </c>
      <c r="G455" t="s">
        <v>79</v>
      </c>
      <c r="H455" s="4" t="s">
        <v>80</v>
      </c>
      <c r="I455" s="4" t="s">
        <v>176</v>
      </c>
      <c r="J455" s="8">
        <v>-50</v>
      </c>
      <c r="K455" s="29">
        <f>57500*0.9</f>
        <v>51750</v>
      </c>
      <c r="L455" s="17">
        <f t="shared" si="30"/>
        <v>-2587500</v>
      </c>
      <c r="O455"/>
      <c r="P455" t="s">
        <v>298</v>
      </c>
    </row>
    <row r="456" spans="2:22" hidden="1" x14ac:dyDescent="0.25">
      <c r="B456" s="5">
        <v>45106</v>
      </c>
      <c r="C456" t="s">
        <v>63</v>
      </c>
      <c r="D456" t="s">
        <v>0</v>
      </c>
      <c r="E456" t="s">
        <v>66</v>
      </c>
      <c r="F456" s="4" t="s">
        <v>78</v>
      </c>
      <c r="G456" t="s">
        <v>79</v>
      </c>
      <c r="H456" s="4" t="s">
        <v>80</v>
      </c>
      <c r="I456" s="4" t="s">
        <v>179</v>
      </c>
      <c r="J456" s="8">
        <v>10</v>
      </c>
      <c r="K456" s="29">
        <v>51750</v>
      </c>
      <c r="L456" s="17">
        <f t="shared" si="30"/>
        <v>517500</v>
      </c>
      <c r="N456" t="s">
        <v>309</v>
      </c>
      <c r="O456"/>
    </row>
    <row r="457" spans="2:22" hidden="1" x14ac:dyDescent="0.25">
      <c r="B457" s="5">
        <v>45106</v>
      </c>
      <c r="C457" t="s">
        <v>63</v>
      </c>
      <c r="D457" t="s">
        <v>0</v>
      </c>
      <c r="E457" t="s">
        <v>66</v>
      </c>
      <c r="F457" s="4" t="s">
        <v>78</v>
      </c>
      <c r="G457" t="s">
        <v>79</v>
      </c>
      <c r="H457" s="4" t="s">
        <v>80</v>
      </c>
      <c r="I457" s="4" t="s">
        <v>304</v>
      </c>
      <c r="J457" s="8">
        <v>50</v>
      </c>
      <c r="K457" s="29">
        <v>51750</v>
      </c>
      <c r="L457" s="17">
        <f t="shared" si="30"/>
        <v>2587500</v>
      </c>
      <c r="N457" t="s">
        <v>309</v>
      </c>
      <c r="O457"/>
    </row>
    <row r="458" spans="2:22" hidden="1" x14ac:dyDescent="0.25">
      <c r="B458" s="5">
        <v>45106</v>
      </c>
      <c r="C458" t="s">
        <v>63</v>
      </c>
      <c r="D458" t="s">
        <v>0</v>
      </c>
      <c r="E458" t="s">
        <v>66</v>
      </c>
      <c r="F458" s="4" t="s">
        <v>78</v>
      </c>
      <c r="G458" t="s">
        <v>79</v>
      </c>
      <c r="H458" s="4" t="s">
        <v>80</v>
      </c>
      <c r="I458" s="4" t="s">
        <v>305</v>
      </c>
      <c r="J458" s="8">
        <v>40</v>
      </c>
      <c r="K458" s="29">
        <v>51750</v>
      </c>
      <c r="L458" s="17">
        <f t="shared" si="30"/>
        <v>2070000</v>
      </c>
      <c r="N458" t="s">
        <v>309</v>
      </c>
      <c r="O458"/>
    </row>
    <row r="459" spans="2:22" s="69" customFormat="1" ht="15.95" hidden="1" customHeight="1" x14ac:dyDescent="0.25">
      <c r="B459" s="68">
        <v>45106</v>
      </c>
      <c r="C459" s="69" t="s">
        <v>63</v>
      </c>
      <c r="D459" s="69" t="s">
        <v>0</v>
      </c>
      <c r="E459" s="69" t="s">
        <v>66</v>
      </c>
      <c r="F459" s="70" t="s">
        <v>67</v>
      </c>
      <c r="G459" s="69" t="s">
        <v>151</v>
      </c>
      <c r="H459" s="70" t="s">
        <v>69</v>
      </c>
      <c r="I459" s="154" t="s">
        <v>308</v>
      </c>
      <c r="J459" s="157">
        <v>50</v>
      </c>
      <c r="K459" s="72">
        <v>51750</v>
      </c>
      <c r="L459" s="73">
        <f t="shared" si="30"/>
        <v>2587500</v>
      </c>
      <c r="M459" s="107"/>
      <c r="N459" s="69" t="s">
        <v>309</v>
      </c>
      <c r="V459" s="168"/>
    </row>
    <row r="460" spans="2:22" hidden="1" x14ac:dyDescent="0.25">
      <c r="B460" s="5">
        <v>45106</v>
      </c>
      <c r="C460" t="s">
        <v>63</v>
      </c>
      <c r="D460" t="s">
        <v>0</v>
      </c>
      <c r="E460" t="s">
        <v>66</v>
      </c>
      <c r="F460" s="4" t="s">
        <v>78</v>
      </c>
      <c r="G460" t="s">
        <v>79</v>
      </c>
      <c r="H460" s="4" t="s">
        <v>80</v>
      </c>
      <c r="I460" s="4" t="s">
        <v>306</v>
      </c>
      <c r="J460" s="8">
        <v>100</v>
      </c>
      <c r="K460" s="29">
        <v>51750</v>
      </c>
      <c r="L460" s="17">
        <f t="shared" si="30"/>
        <v>5175000</v>
      </c>
      <c r="N460" t="s">
        <v>309</v>
      </c>
      <c r="O460"/>
    </row>
    <row r="461" spans="2:22" hidden="1" x14ac:dyDescent="0.25">
      <c r="B461" s="5">
        <v>45106</v>
      </c>
      <c r="C461" t="s">
        <v>63</v>
      </c>
      <c r="D461" t="s">
        <v>0</v>
      </c>
      <c r="E461" t="s">
        <v>66</v>
      </c>
      <c r="F461" s="4" t="s">
        <v>78</v>
      </c>
      <c r="G461" t="s">
        <v>79</v>
      </c>
      <c r="H461" s="4" t="s">
        <v>80</v>
      </c>
      <c r="I461" s="4" t="s">
        <v>307</v>
      </c>
      <c r="J461" s="8">
        <v>100</v>
      </c>
      <c r="K461" s="29">
        <v>51750</v>
      </c>
      <c r="L461" s="17">
        <f t="shared" si="30"/>
        <v>5175000</v>
      </c>
      <c r="N461" t="s">
        <v>309</v>
      </c>
      <c r="O461"/>
    </row>
    <row r="462" spans="2:22" hidden="1" x14ac:dyDescent="0.25">
      <c r="B462" s="5">
        <v>45107</v>
      </c>
      <c r="C462" t="s">
        <v>120</v>
      </c>
      <c r="D462" t="s">
        <v>0</v>
      </c>
      <c r="E462" t="s">
        <v>66</v>
      </c>
      <c r="F462" s="4" t="s">
        <v>82</v>
      </c>
      <c r="G462" t="s">
        <v>83</v>
      </c>
      <c r="H462" s="4" t="s">
        <v>84</v>
      </c>
      <c r="I462" s="4" t="s">
        <v>299</v>
      </c>
      <c r="J462" s="8">
        <v>200</v>
      </c>
      <c r="K462" s="29">
        <f>57500*0.9</f>
        <v>51750</v>
      </c>
      <c r="L462" s="17">
        <f t="shared" si="30"/>
        <v>10350000</v>
      </c>
      <c r="O462"/>
      <c r="P462" t="s">
        <v>227</v>
      </c>
    </row>
    <row r="463" spans="2:22" hidden="1" x14ac:dyDescent="0.25">
      <c r="B463" s="5">
        <v>45117</v>
      </c>
      <c r="C463" t="s">
        <v>63</v>
      </c>
      <c r="D463" t="s">
        <v>0</v>
      </c>
      <c r="E463" t="s">
        <v>14</v>
      </c>
      <c r="F463" s="4" t="s">
        <v>190</v>
      </c>
      <c r="G463" t="s">
        <v>199</v>
      </c>
      <c r="H463" s="4" t="s">
        <v>191</v>
      </c>
      <c r="I463" s="4" t="s">
        <v>192</v>
      </c>
      <c r="J463" s="8">
        <v>20</v>
      </c>
      <c r="K463" s="29">
        <v>79213.829545454559</v>
      </c>
      <c r="L463" s="17">
        <f t="shared" si="30"/>
        <v>1584276.5909090913</v>
      </c>
      <c r="N463" t="s">
        <v>317</v>
      </c>
      <c r="O463"/>
    </row>
    <row r="464" spans="2:22" hidden="1" x14ac:dyDescent="0.25">
      <c r="B464" s="5">
        <v>45117</v>
      </c>
      <c r="C464" t="s">
        <v>63</v>
      </c>
      <c r="D464" t="s">
        <v>0</v>
      </c>
      <c r="E464" t="s">
        <v>14</v>
      </c>
      <c r="F464" s="4" t="s">
        <v>25</v>
      </c>
      <c r="G464" t="s">
        <v>26</v>
      </c>
      <c r="H464" s="4" t="s">
        <v>27</v>
      </c>
      <c r="I464" s="4" t="s">
        <v>310</v>
      </c>
      <c r="J464" s="8">
        <v>20</v>
      </c>
      <c r="K464" s="29">
        <v>69875.829545454544</v>
      </c>
      <c r="L464" s="17">
        <f t="shared" si="30"/>
        <v>1397516.5909090908</v>
      </c>
      <c r="N464" t="s">
        <v>317</v>
      </c>
      <c r="O464"/>
    </row>
    <row r="465" spans="2:18" hidden="1" x14ac:dyDescent="0.25">
      <c r="B465" s="5">
        <v>45064</v>
      </c>
      <c r="C465" t="s">
        <v>103</v>
      </c>
      <c r="D465" t="s">
        <v>0</v>
      </c>
      <c r="E465" t="s">
        <v>66</v>
      </c>
      <c r="F465" s="4" t="s">
        <v>139</v>
      </c>
      <c r="G465" t="s">
        <v>140</v>
      </c>
      <c r="H465" s="4" t="s">
        <v>141</v>
      </c>
      <c r="I465" s="4" t="s">
        <v>159</v>
      </c>
      <c r="J465" s="8">
        <v>-10</v>
      </c>
      <c r="K465" s="29">
        <f>57500*0.9</f>
        <v>51750</v>
      </c>
      <c r="L465" s="17">
        <f t="shared" si="30"/>
        <v>-517500</v>
      </c>
      <c r="O465">
        <v>20230076</v>
      </c>
      <c r="P465" t="s">
        <v>136</v>
      </c>
      <c r="R465" t="s">
        <v>279</v>
      </c>
    </row>
    <row r="466" spans="2:18" hidden="1" x14ac:dyDescent="0.25">
      <c r="B466" s="5">
        <v>45075</v>
      </c>
      <c r="C466" t="s">
        <v>103</v>
      </c>
      <c r="D466" t="s">
        <v>0</v>
      </c>
      <c r="E466" t="s">
        <v>14</v>
      </c>
      <c r="F466" s="4" t="s">
        <v>39</v>
      </c>
      <c r="G466" t="s">
        <v>40</v>
      </c>
      <c r="H466" s="4" t="s">
        <v>41</v>
      </c>
      <c r="I466" s="4" t="s">
        <v>129</v>
      </c>
      <c r="J466" s="8">
        <v>-20</v>
      </c>
      <c r="K466" s="50">
        <v>81594</v>
      </c>
      <c r="L466" s="35">
        <f t="shared" si="30"/>
        <v>-1631880</v>
      </c>
      <c r="M466" s="104"/>
      <c r="O466">
        <v>20230080</v>
      </c>
      <c r="P466" t="s">
        <v>147</v>
      </c>
      <c r="R466" t="s">
        <v>280</v>
      </c>
    </row>
    <row r="467" spans="2:18" hidden="1" x14ac:dyDescent="0.25">
      <c r="B467" s="5">
        <v>45117</v>
      </c>
      <c r="C467" t="s">
        <v>63</v>
      </c>
      <c r="D467" t="s">
        <v>0</v>
      </c>
      <c r="E467" t="s">
        <v>14</v>
      </c>
      <c r="F467" s="4" t="s">
        <v>48</v>
      </c>
      <c r="G467" t="s">
        <v>49</v>
      </c>
      <c r="H467" s="4" t="s">
        <v>50</v>
      </c>
      <c r="I467" s="4" t="s">
        <v>313</v>
      </c>
      <c r="J467" s="8">
        <v>30</v>
      </c>
      <c r="K467" s="29">
        <v>69875.829545454544</v>
      </c>
      <c r="L467" s="17">
        <f t="shared" si="30"/>
        <v>2096274.8863636362</v>
      </c>
      <c r="M467" s="102" t="s">
        <v>529</v>
      </c>
      <c r="N467" t="s">
        <v>317</v>
      </c>
      <c r="O467"/>
    </row>
    <row r="468" spans="2:18" hidden="1" x14ac:dyDescent="0.25">
      <c r="B468" s="5">
        <v>45117</v>
      </c>
      <c r="C468" t="s">
        <v>63</v>
      </c>
      <c r="D468" t="s">
        <v>0</v>
      </c>
      <c r="E468" t="s">
        <v>14</v>
      </c>
      <c r="F468" s="4" t="s">
        <v>54</v>
      </c>
      <c r="G468" t="s">
        <v>55</v>
      </c>
      <c r="H468" s="4" t="s">
        <v>56</v>
      </c>
      <c r="I468" s="4" t="s">
        <v>314</v>
      </c>
      <c r="J468" s="8">
        <v>30</v>
      </c>
      <c r="K468" s="29">
        <v>88551.829545454559</v>
      </c>
      <c r="L468" s="17">
        <f t="shared" si="30"/>
        <v>2656554.8863636367</v>
      </c>
      <c r="M468" s="102" t="s">
        <v>529</v>
      </c>
      <c r="N468" t="s">
        <v>317</v>
      </c>
      <c r="O468"/>
    </row>
    <row r="469" spans="2:18" hidden="1" x14ac:dyDescent="0.25">
      <c r="B469" s="5">
        <v>45117</v>
      </c>
      <c r="C469" t="s">
        <v>63</v>
      </c>
      <c r="D469" t="s">
        <v>4</v>
      </c>
      <c r="E469" t="s">
        <v>14</v>
      </c>
      <c r="F469" s="4">
        <v>3318225</v>
      </c>
      <c r="G469" t="s">
        <v>148</v>
      </c>
      <c r="H469" s="4" t="s">
        <v>148</v>
      </c>
      <c r="J469" s="8">
        <v>3</v>
      </c>
      <c r="K469" s="29">
        <v>206486.49600000001</v>
      </c>
      <c r="L469" s="17">
        <f t="shared" si="30"/>
        <v>619459.48800000001</v>
      </c>
      <c r="M469" s="104" t="s">
        <v>529</v>
      </c>
      <c r="N469" t="s">
        <v>317</v>
      </c>
      <c r="O469"/>
    </row>
    <row r="470" spans="2:18" hidden="1" x14ac:dyDescent="0.25">
      <c r="B470" s="5">
        <v>45117</v>
      </c>
      <c r="C470" t="s">
        <v>63</v>
      </c>
      <c r="D470" t="s">
        <v>4</v>
      </c>
      <c r="E470" t="s">
        <v>14</v>
      </c>
      <c r="F470" s="4" t="s">
        <v>315</v>
      </c>
      <c r="G470" t="s">
        <v>292</v>
      </c>
      <c r="H470" s="4" t="s">
        <v>316</v>
      </c>
      <c r="J470" s="8">
        <v>3</v>
      </c>
      <c r="K470" s="29">
        <v>331339.82954545453</v>
      </c>
      <c r="L470" s="17">
        <f t="shared" si="30"/>
        <v>994019.48863636353</v>
      </c>
      <c r="M470" s="102" t="s">
        <v>529</v>
      </c>
      <c r="N470" t="s">
        <v>317</v>
      </c>
      <c r="O470"/>
    </row>
    <row r="471" spans="2:18" hidden="1" x14ac:dyDescent="0.25">
      <c r="B471" s="5">
        <v>45117</v>
      </c>
      <c r="C471" t="s">
        <v>63</v>
      </c>
      <c r="D471" t="s">
        <v>4</v>
      </c>
      <c r="E471" t="s">
        <v>14</v>
      </c>
      <c r="F471" s="4">
        <v>3318225</v>
      </c>
      <c r="G471" t="s">
        <v>148</v>
      </c>
      <c r="H471" s="4" t="s">
        <v>148</v>
      </c>
      <c r="J471" s="8">
        <v>10</v>
      </c>
      <c r="K471" s="51">
        <v>206486.49600000001</v>
      </c>
      <c r="L471" s="17">
        <f t="shared" si="30"/>
        <v>2064864.9600000002</v>
      </c>
      <c r="M471" s="104" t="s">
        <v>529</v>
      </c>
      <c r="N471" t="s">
        <v>319</v>
      </c>
      <c r="O471"/>
    </row>
    <row r="472" spans="2:18" hidden="1" x14ac:dyDescent="0.25">
      <c r="B472" s="5">
        <v>45117</v>
      </c>
      <c r="C472" t="s">
        <v>63</v>
      </c>
      <c r="D472" t="s">
        <v>4</v>
      </c>
      <c r="E472" t="s">
        <v>14</v>
      </c>
      <c r="F472" s="4">
        <v>3318235</v>
      </c>
      <c r="G472" t="s">
        <v>209</v>
      </c>
      <c r="H472" s="4" t="s">
        <v>107</v>
      </c>
      <c r="J472" s="8">
        <v>10</v>
      </c>
      <c r="K472" s="51">
        <v>126823.496</v>
      </c>
      <c r="L472" s="17">
        <f t="shared" si="30"/>
        <v>1268234.96</v>
      </c>
      <c r="M472" s="104" t="s">
        <v>529</v>
      </c>
      <c r="N472" t="s">
        <v>319</v>
      </c>
      <c r="O472"/>
    </row>
    <row r="473" spans="2:18" hidden="1" x14ac:dyDescent="0.25">
      <c r="B473" s="5">
        <v>45117</v>
      </c>
      <c r="C473" t="s">
        <v>63</v>
      </c>
      <c r="D473" t="s">
        <v>4</v>
      </c>
      <c r="E473" t="s">
        <v>14</v>
      </c>
      <c r="F473" s="4">
        <v>3308050</v>
      </c>
      <c r="G473" t="s">
        <v>137</v>
      </c>
      <c r="H473" s="4" t="s">
        <v>137</v>
      </c>
      <c r="I473" s="4" t="s">
        <v>138</v>
      </c>
      <c r="J473" s="8">
        <v>10</v>
      </c>
      <c r="K473" s="51">
        <v>438441.296969697</v>
      </c>
      <c r="L473" s="17">
        <f t="shared" si="30"/>
        <v>4384412.9696969697</v>
      </c>
      <c r="M473" s="102" t="s">
        <v>529</v>
      </c>
      <c r="N473" t="s">
        <v>319</v>
      </c>
      <c r="O473"/>
    </row>
    <row r="474" spans="2:18" hidden="1" x14ac:dyDescent="0.25">
      <c r="B474" s="5">
        <v>45117</v>
      </c>
      <c r="C474" t="s">
        <v>63</v>
      </c>
      <c r="D474" t="s">
        <v>4</v>
      </c>
      <c r="E474" t="s">
        <v>14</v>
      </c>
      <c r="F474" s="4">
        <v>3318055</v>
      </c>
      <c r="G474" t="s">
        <v>318</v>
      </c>
      <c r="H474" s="4" t="s">
        <v>109</v>
      </c>
      <c r="J474" s="8">
        <v>3</v>
      </c>
      <c r="K474" s="51">
        <v>1267585.2969696971</v>
      </c>
      <c r="L474" s="17">
        <f t="shared" si="30"/>
        <v>3802755.8909090916</v>
      </c>
      <c r="N474" t="s">
        <v>319</v>
      </c>
      <c r="O474"/>
    </row>
    <row r="475" spans="2:18" hidden="1" x14ac:dyDescent="0.25">
      <c r="B475" s="5">
        <v>45117</v>
      </c>
      <c r="C475" t="s">
        <v>103</v>
      </c>
      <c r="D475" t="s">
        <v>0</v>
      </c>
      <c r="E475" t="s">
        <v>14</v>
      </c>
      <c r="F475" s="3" t="s">
        <v>35</v>
      </c>
      <c r="G475" t="s">
        <v>36</v>
      </c>
      <c r="H475" s="4" t="s">
        <v>37</v>
      </c>
      <c r="I475" s="4" t="s">
        <v>131</v>
      </c>
      <c r="J475" s="8">
        <v>-7</v>
      </c>
      <c r="K475" s="50">
        <v>65949.40444444443</v>
      </c>
      <c r="L475" s="35">
        <f t="shared" si="30"/>
        <v>-461645.83111111098</v>
      </c>
      <c r="M475" s="104"/>
      <c r="O475">
        <v>20230091</v>
      </c>
      <c r="P475" t="s">
        <v>282</v>
      </c>
      <c r="R475" t="s">
        <v>280</v>
      </c>
    </row>
    <row r="476" spans="2:18" hidden="1" x14ac:dyDescent="0.25">
      <c r="B476" s="5">
        <v>45117</v>
      </c>
      <c r="C476" t="s">
        <v>103</v>
      </c>
      <c r="D476" t="s">
        <v>0</v>
      </c>
      <c r="E476" t="s">
        <v>14</v>
      </c>
      <c r="F476" s="3" t="s">
        <v>58</v>
      </c>
      <c r="G476" t="s">
        <v>59</v>
      </c>
      <c r="H476" s="4" t="s">
        <v>60</v>
      </c>
      <c r="I476" s="4" t="s">
        <v>135</v>
      </c>
      <c r="J476" s="8">
        <v>-30</v>
      </c>
      <c r="K476" s="50">
        <v>84287.164444444439</v>
      </c>
      <c r="L476" s="35">
        <f t="shared" si="30"/>
        <v>-2528614.9333333331</v>
      </c>
      <c r="M476" s="104" t="s">
        <v>529</v>
      </c>
      <c r="O476">
        <v>20230091</v>
      </c>
      <c r="P476" t="s">
        <v>282</v>
      </c>
      <c r="R476" t="s">
        <v>280</v>
      </c>
    </row>
    <row r="477" spans="2:18" hidden="1" x14ac:dyDescent="0.25">
      <c r="B477" s="5">
        <v>45117</v>
      </c>
      <c r="C477" t="s">
        <v>103</v>
      </c>
      <c r="D477" t="s">
        <v>0</v>
      </c>
      <c r="E477" t="s">
        <v>14</v>
      </c>
      <c r="F477" s="4" t="s">
        <v>54</v>
      </c>
      <c r="G477" t="s">
        <v>55</v>
      </c>
      <c r="H477" s="4" t="s">
        <v>56</v>
      </c>
      <c r="I477" s="4" t="s">
        <v>314</v>
      </c>
      <c r="J477" s="8">
        <v>-30</v>
      </c>
      <c r="K477" s="29">
        <v>88551.829545454559</v>
      </c>
      <c r="L477" s="17">
        <f t="shared" si="30"/>
        <v>-2656554.8863636367</v>
      </c>
      <c r="M477" s="102" t="s">
        <v>529</v>
      </c>
      <c r="O477">
        <v>20230091</v>
      </c>
      <c r="P477" t="s">
        <v>282</v>
      </c>
      <c r="R477" t="s">
        <v>280</v>
      </c>
    </row>
    <row r="478" spans="2:18" hidden="1" x14ac:dyDescent="0.25">
      <c r="B478" s="5">
        <v>45049</v>
      </c>
      <c r="C478" t="s">
        <v>121</v>
      </c>
      <c r="D478" t="s">
        <v>0</v>
      </c>
      <c r="E478" t="s">
        <v>14</v>
      </c>
      <c r="F478" s="4" t="s">
        <v>42</v>
      </c>
      <c r="G478" t="s">
        <v>43</v>
      </c>
      <c r="H478" s="4" t="s">
        <v>44</v>
      </c>
      <c r="I478" s="4" t="s">
        <v>194</v>
      </c>
      <c r="J478" s="8">
        <v>-3</v>
      </c>
      <c r="K478" s="50">
        <v>81594</v>
      </c>
      <c r="L478" s="35">
        <f t="shared" si="30"/>
        <v>-244782</v>
      </c>
      <c r="M478" s="104"/>
      <c r="O478"/>
      <c r="P478" t="s">
        <v>283</v>
      </c>
      <c r="Q478" t="s">
        <v>132</v>
      </c>
    </row>
    <row r="479" spans="2:18" hidden="1" x14ac:dyDescent="0.25">
      <c r="B479" s="5">
        <v>45118</v>
      </c>
      <c r="C479" t="s">
        <v>103</v>
      </c>
      <c r="D479" t="s">
        <v>0</v>
      </c>
      <c r="E479" t="s">
        <v>14</v>
      </c>
      <c r="F479" s="3" t="s">
        <v>35</v>
      </c>
      <c r="G479" t="s">
        <v>36</v>
      </c>
      <c r="H479" s="4" t="s">
        <v>37</v>
      </c>
      <c r="I479" s="4" t="s">
        <v>131</v>
      </c>
      <c r="J479" s="8">
        <v>-10</v>
      </c>
      <c r="K479" s="50">
        <v>65949.40444444443</v>
      </c>
      <c r="L479" s="35">
        <f t="shared" si="30"/>
        <v>-659494.04444444436</v>
      </c>
      <c r="M479" s="104"/>
      <c r="O479">
        <v>20230092</v>
      </c>
      <c r="P479" t="s">
        <v>147</v>
      </c>
      <c r="R479" t="s">
        <v>280</v>
      </c>
    </row>
    <row r="480" spans="2:18" hidden="1" x14ac:dyDescent="0.25">
      <c r="B480" s="5">
        <v>45092</v>
      </c>
      <c r="C480" t="s">
        <v>103</v>
      </c>
      <c r="D480" t="s">
        <v>0</v>
      </c>
      <c r="E480" t="s">
        <v>14</v>
      </c>
      <c r="F480" s="3" t="s">
        <v>39</v>
      </c>
      <c r="G480" t="s">
        <v>40</v>
      </c>
      <c r="H480" s="4" t="s">
        <v>41</v>
      </c>
      <c r="I480" s="4" t="s">
        <v>129</v>
      </c>
      <c r="J480" s="8">
        <v>-6</v>
      </c>
      <c r="K480" s="50">
        <v>81594</v>
      </c>
      <c r="L480" s="35">
        <f t="shared" si="30"/>
        <v>-489564</v>
      </c>
      <c r="M480" s="104"/>
      <c r="O480">
        <v>20230083</v>
      </c>
      <c r="P480" t="s">
        <v>234</v>
      </c>
      <c r="R480" t="s">
        <v>280</v>
      </c>
    </row>
    <row r="481" spans="2:18" hidden="1" x14ac:dyDescent="0.25">
      <c r="B481" s="5">
        <v>45117</v>
      </c>
      <c r="C481" t="s">
        <v>63</v>
      </c>
      <c r="D481" t="s">
        <v>0</v>
      </c>
      <c r="E481" t="s">
        <v>14</v>
      </c>
      <c r="F481" s="4" t="s">
        <v>39</v>
      </c>
      <c r="G481" t="s">
        <v>40</v>
      </c>
      <c r="H481" s="4" t="s">
        <v>41</v>
      </c>
      <c r="I481" s="4" t="s">
        <v>311</v>
      </c>
      <c r="J481" s="8">
        <v>20</v>
      </c>
      <c r="K481" s="29">
        <v>69875.829545454544</v>
      </c>
      <c r="L481" s="17">
        <f t="shared" si="30"/>
        <v>1397516.5909090908</v>
      </c>
      <c r="N481" t="s">
        <v>317</v>
      </c>
      <c r="O481"/>
    </row>
    <row r="482" spans="2:18" hidden="1" x14ac:dyDescent="0.25">
      <c r="B482" s="5">
        <v>45118</v>
      </c>
      <c r="C482" t="s">
        <v>103</v>
      </c>
      <c r="D482" t="s">
        <v>0</v>
      </c>
      <c r="E482" t="s">
        <v>14</v>
      </c>
      <c r="F482" s="3" t="s">
        <v>25</v>
      </c>
      <c r="G482" t="s">
        <v>26</v>
      </c>
      <c r="H482" s="4" t="s">
        <v>27</v>
      </c>
      <c r="I482" s="4" t="s">
        <v>127</v>
      </c>
      <c r="J482" s="8">
        <v>-5</v>
      </c>
      <c r="K482" s="50">
        <v>65949.40444444443</v>
      </c>
      <c r="L482" s="35">
        <f t="shared" si="30"/>
        <v>-329747.02222222218</v>
      </c>
      <c r="M482" s="104"/>
      <c r="O482">
        <v>20230092</v>
      </c>
      <c r="P482" t="s">
        <v>147</v>
      </c>
      <c r="R482" t="s">
        <v>280</v>
      </c>
    </row>
    <row r="483" spans="2:18" hidden="1" x14ac:dyDescent="0.25">
      <c r="B483" s="5">
        <v>45057</v>
      </c>
      <c r="C483" t="s">
        <v>121</v>
      </c>
      <c r="D483" t="s">
        <v>0</v>
      </c>
      <c r="E483" t="s">
        <v>14</v>
      </c>
      <c r="F483" s="4" t="s">
        <v>42</v>
      </c>
      <c r="G483" t="s">
        <v>43</v>
      </c>
      <c r="H483" s="4" t="s">
        <v>44</v>
      </c>
      <c r="I483" s="4" t="s">
        <v>194</v>
      </c>
      <c r="J483" s="8">
        <v>-7</v>
      </c>
      <c r="K483" s="50">
        <v>81594</v>
      </c>
      <c r="L483" s="35">
        <f t="shared" si="30"/>
        <v>-571158</v>
      </c>
      <c r="M483" s="104"/>
      <c r="O483"/>
      <c r="P483" t="s">
        <v>283</v>
      </c>
      <c r="Q483" t="s">
        <v>294</v>
      </c>
    </row>
    <row r="484" spans="2:18" hidden="1" x14ac:dyDescent="0.25">
      <c r="B484" s="5">
        <v>45118</v>
      </c>
      <c r="C484" t="s">
        <v>103</v>
      </c>
      <c r="D484" t="s">
        <v>4</v>
      </c>
      <c r="E484" t="s">
        <v>14</v>
      </c>
      <c r="F484" s="4">
        <v>3318055</v>
      </c>
      <c r="G484" t="s">
        <v>318</v>
      </c>
      <c r="H484" s="4" t="s">
        <v>109</v>
      </c>
      <c r="J484" s="8">
        <v>-1</v>
      </c>
      <c r="K484" s="51">
        <v>1267585.2969696971</v>
      </c>
      <c r="L484" s="17">
        <f t="shared" si="30"/>
        <v>-1267585.2969696971</v>
      </c>
      <c r="O484">
        <v>20230093</v>
      </c>
      <c r="P484" t="s">
        <v>136</v>
      </c>
      <c r="R484" t="s">
        <v>279</v>
      </c>
    </row>
    <row r="485" spans="2:18" hidden="1" x14ac:dyDescent="0.25">
      <c r="B485" s="5">
        <v>45118</v>
      </c>
      <c r="C485" t="s">
        <v>103</v>
      </c>
      <c r="D485" t="s">
        <v>0</v>
      </c>
      <c r="E485" t="s">
        <v>14</v>
      </c>
      <c r="F485" s="4" t="s">
        <v>54</v>
      </c>
      <c r="G485" t="s">
        <v>55</v>
      </c>
      <c r="H485" s="4" t="s">
        <v>56</v>
      </c>
      <c r="I485" s="4" t="s">
        <v>195</v>
      </c>
      <c r="J485" s="8">
        <v>-18</v>
      </c>
      <c r="K485" s="50">
        <v>104905</v>
      </c>
      <c r="L485" s="35">
        <f t="shared" si="30"/>
        <v>-1888290</v>
      </c>
      <c r="M485" s="104" t="s">
        <v>529</v>
      </c>
      <c r="O485">
        <v>20230094</v>
      </c>
      <c r="P485" t="s">
        <v>136</v>
      </c>
      <c r="R485" t="s">
        <v>279</v>
      </c>
    </row>
    <row r="486" spans="2:18" hidden="1" x14ac:dyDescent="0.25">
      <c r="B486" s="5">
        <v>45118</v>
      </c>
      <c r="C486" t="s">
        <v>103</v>
      </c>
      <c r="D486" t="s">
        <v>0</v>
      </c>
      <c r="E486" t="s">
        <v>14</v>
      </c>
      <c r="F486" s="4" t="s">
        <v>54</v>
      </c>
      <c r="G486" t="s">
        <v>55</v>
      </c>
      <c r="H486" s="4" t="s">
        <v>56</v>
      </c>
      <c r="I486" s="4" t="s">
        <v>320</v>
      </c>
      <c r="J486" s="8">
        <v>-2</v>
      </c>
      <c r="K486" s="50">
        <v>84287.164444444439</v>
      </c>
      <c r="L486" s="35">
        <f t="shared" si="30"/>
        <v>-168574.32888888888</v>
      </c>
      <c r="M486" s="104" t="s">
        <v>529</v>
      </c>
      <c r="O486">
        <v>20230094</v>
      </c>
      <c r="P486" t="s">
        <v>136</v>
      </c>
      <c r="R486" t="s">
        <v>279</v>
      </c>
    </row>
    <row r="487" spans="2:18" hidden="1" x14ac:dyDescent="0.25">
      <c r="B487" s="5">
        <v>45118</v>
      </c>
      <c r="C487" t="s">
        <v>103</v>
      </c>
      <c r="D487" t="s">
        <v>0</v>
      </c>
      <c r="E487" t="s">
        <v>14</v>
      </c>
      <c r="F487" s="3" t="s">
        <v>58</v>
      </c>
      <c r="G487" t="s">
        <v>59</v>
      </c>
      <c r="H487" s="4" t="s">
        <v>60</v>
      </c>
      <c r="I487" s="4" t="s">
        <v>135</v>
      </c>
      <c r="J487" s="8">
        <v>-8</v>
      </c>
      <c r="K487" s="50">
        <v>84287.164444444439</v>
      </c>
      <c r="L487" s="35">
        <f t="shared" si="30"/>
        <v>-674297.31555555551</v>
      </c>
      <c r="M487" s="104" t="s">
        <v>529</v>
      </c>
      <c r="O487">
        <v>20230094</v>
      </c>
      <c r="P487" t="s">
        <v>136</v>
      </c>
      <c r="R487" t="s">
        <v>279</v>
      </c>
    </row>
    <row r="488" spans="2:18" hidden="1" x14ac:dyDescent="0.25">
      <c r="B488" s="5">
        <v>45118</v>
      </c>
      <c r="C488" t="s">
        <v>103</v>
      </c>
      <c r="D488" t="s">
        <v>0</v>
      </c>
      <c r="E488" t="s">
        <v>14</v>
      </c>
      <c r="F488" s="4" t="s">
        <v>58</v>
      </c>
      <c r="G488" t="s">
        <v>59</v>
      </c>
      <c r="H488" s="4" t="s">
        <v>60</v>
      </c>
      <c r="I488" s="4" t="s">
        <v>196</v>
      </c>
      <c r="J488" s="8">
        <v>-3</v>
      </c>
      <c r="K488" s="50">
        <v>104905</v>
      </c>
      <c r="L488" s="35">
        <f t="shared" si="30"/>
        <v>-314715</v>
      </c>
      <c r="M488" s="104" t="s">
        <v>529</v>
      </c>
      <c r="O488">
        <v>20230094</v>
      </c>
      <c r="P488" t="s">
        <v>136</v>
      </c>
      <c r="R488" t="s">
        <v>279</v>
      </c>
    </row>
    <row r="489" spans="2:18" hidden="1" x14ac:dyDescent="0.25">
      <c r="B489" s="5">
        <v>45118</v>
      </c>
      <c r="C489" t="s">
        <v>103</v>
      </c>
      <c r="D489" t="s">
        <v>0</v>
      </c>
      <c r="E489" t="s">
        <v>14</v>
      </c>
      <c r="F489" s="3" t="s">
        <v>25</v>
      </c>
      <c r="G489" t="s">
        <v>26</v>
      </c>
      <c r="H489" s="4" t="s">
        <v>27</v>
      </c>
      <c r="I489" s="4" t="s">
        <v>29</v>
      </c>
      <c r="J489" s="8">
        <v>-1</v>
      </c>
      <c r="K489" s="48">
        <v>73331</v>
      </c>
      <c r="L489" s="17">
        <f t="shared" si="30"/>
        <v>-73331</v>
      </c>
      <c r="O489">
        <v>20230095</v>
      </c>
      <c r="P489" t="s">
        <v>232</v>
      </c>
      <c r="R489" t="s">
        <v>280</v>
      </c>
    </row>
    <row r="490" spans="2:18" hidden="1" x14ac:dyDescent="0.25">
      <c r="B490" s="5">
        <v>45118</v>
      </c>
      <c r="C490" t="s">
        <v>103</v>
      </c>
      <c r="D490" t="s">
        <v>0</v>
      </c>
      <c r="E490" t="s">
        <v>14</v>
      </c>
      <c r="F490" s="3" t="s">
        <v>25</v>
      </c>
      <c r="G490" t="s">
        <v>26</v>
      </c>
      <c r="H490" s="4" t="s">
        <v>27</v>
      </c>
      <c r="I490" s="4" t="s">
        <v>127</v>
      </c>
      <c r="J490" s="8">
        <v>-15</v>
      </c>
      <c r="K490" s="50">
        <v>65949.40444444443</v>
      </c>
      <c r="L490" s="35">
        <f t="shared" si="30"/>
        <v>-989241.06666666642</v>
      </c>
      <c r="M490" s="104"/>
      <c r="O490">
        <v>20230095</v>
      </c>
      <c r="P490" t="s">
        <v>232</v>
      </c>
      <c r="R490" t="s">
        <v>280</v>
      </c>
    </row>
    <row r="491" spans="2:18" hidden="1" x14ac:dyDescent="0.25">
      <c r="B491" s="5">
        <v>45118</v>
      </c>
      <c r="C491" t="s">
        <v>103</v>
      </c>
      <c r="D491" t="s">
        <v>0</v>
      </c>
      <c r="E491" t="s">
        <v>14</v>
      </c>
      <c r="F491" s="3" t="s">
        <v>35</v>
      </c>
      <c r="G491" t="s">
        <v>36</v>
      </c>
      <c r="H491" s="4" t="s">
        <v>37</v>
      </c>
      <c r="I491" s="4" t="s">
        <v>131</v>
      </c>
      <c r="J491" s="8">
        <v>-16</v>
      </c>
      <c r="K491" s="50">
        <v>81594</v>
      </c>
      <c r="L491" s="35">
        <f t="shared" si="30"/>
        <v>-1305504</v>
      </c>
      <c r="M491" s="104"/>
      <c r="O491">
        <v>20230095</v>
      </c>
      <c r="P491" t="s">
        <v>232</v>
      </c>
      <c r="R491" t="s">
        <v>280</v>
      </c>
    </row>
    <row r="492" spans="2:18" hidden="1" x14ac:dyDescent="0.25">
      <c r="B492" s="5">
        <v>45117</v>
      </c>
      <c r="C492" t="s">
        <v>63</v>
      </c>
      <c r="D492" t="s">
        <v>0</v>
      </c>
      <c r="E492" t="s">
        <v>14</v>
      </c>
      <c r="F492" s="4" t="s">
        <v>39</v>
      </c>
      <c r="G492" t="s">
        <v>40</v>
      </c>
      <c r="H492" s="4" t="s">
        <v>41</v>
      </c>
      <c r="I492" s="4" t="s">
        <v>312</v>
      </c>
      <c r="J492" s="8">
        <v>50</v>
      </c>
      <c r="K492" s="29">
        <v>69875.829545454544</v>
      </c>
      <c r="L492" s="17">
        <f t="shared" si="30"/>
        <v>3493791.4772727271</v>
      </c>
      <c r="M492" s="102" t="s">
        <v>529</v>
      </c>
      <c r="N492" t="s">
        <v>317</v>
      </c>
      <c r="O492"/>
    </row>
    <row r="493" spans="2:18" hidden="1" x14ac:dyDescent="0.25">
      <c r="B493" s="5">
        <v>45057</v>
      </c>
      <c r="C493" t="s">
        <v>103</v>
      </c>
      <c r="D493" t="s">
        <v>0</v>
      </c>
      <c r="E493" t="s">
        <v>14</v>
      </c>
      <c r="F493" s="4" t="s">
        <v>42</v>
      </c>
      <c r="G493" t="s">
        <v>43</v>
      </c>
      <c r="H493" s="4" t="s">
        <v>44</v>
      </c>
      <c r="I493" s="4" t="s">
        <v>194</v>
      </c>
      <c r="J493" s="8">
        <v>-15</v>
      </c>
      <c r="K493" s="50">
        <v>81594</v>
      </c>
      <c r="L493" s="35">
        <f t="shared" si="30"/>
        <v>-1223910</v>
      </c>
      <c r="M493" s="104"/>
      <c r="O493">
        <v>20230074</v>
      </c>
      <c r="P493" t="s">
        <v>232</v>
      </c>
      <c r="R493" t="s">
        <v>280</v>
      </c>
    </row>
    <row r="494" spans="2:18" hidden="1" x14ac:dyDescent="0.25">
      <c r="B494" s="5">
        <v>45118</v>
      </c>
      <c r="C494" t="s">
        <v>103</v>
      </c>
      <c r="D494" t="s">
        <v>0</v>
      </c>
      <c r="E494" t="s">
        <v>14</v>
      </c>
      <c r="F494" s="4" t="s">
        <v>48</v>
      </c>
      <c r="G494" t="s">
        <v>49</v>
      </c>
      <c r="H494" s="4" t="s">
        <v>50</v>
      </c>
      <c r="I494" s="4" t="s">
        <v>313</v>
      </c>
      <c r="J494" s="8">
        <v>-25</v>
      </c>
      <c r="K494" s="50">
        <v>69875.829545454544</v>
      </c>
      <c r="L494" s="17">
        <f t="shared" si="30"/>
        <v>-1746895.7386363635</v>
      </c>
      <c r="M494" s="102" t="s">
        <v>529</v>
      </c>
      <c r="O494">
        <v>20230095</v>
      </c>
      <c r="P494" t="s">
        <v>232</v>
      </c>
      <c r="R494" t="s">
        <v>280</v>
      </c>
    </row>
    <row r="495" spans="2:18" hidden="1" x14ac:dyDescent="0.25">
      <c r="B495" s="5">
        <v>45118</v>
      </c>
      <c r="C495" t="s">
        <v>103</v>
      </c>
      <c r="D495" t="s">
        <v>0</v>
      </c>
      <c r="E495" t="s">
        <v>14</v>
      </c>
      <c r="F495" s="4" t="s">
        <v>54</v>
      </c>
      <c r="G495" t="s">
        <v>55</v>
      </c>
      <c r="H495" s="4" t="s">
        <v>56</v>
      </c>
      <c r="I495" s="4" t="s">
        <v>320</v>
      </c>
      <c r="J495" s="8">
        <v>-5</v>
      </c>
      <c r="K495" s="50">
        <v>84287.164444444439</v>
      </c>
      <c r="L495" s="17">
        <f t="shared" si="30"/>
        <v>-421435.82222222222</v>
      </c>
      <c r="M495" s="102" t="s">
        <v>529</v>
      </c>
      <c r="O495">
        <v>20230095</v>
      </c>
      <c r="P495" t="s">
        <v>232</v>
      </c>
      <c r="R495" t="s">
        <v>280</v>
      </c>
    </row>
    <row r="496" spans="2:18" hidden="1" x14ac:dyDescent="0.25">
      <c r="B496" s="5">
        <v>45118</v>
      </c>
      <c r="C496" t="s">
        <v>103</v>
      </c>
      <c r="D496" t="s">
        <v>0</v>
      </c>
      <c r="E496" t="s">
        <v>14</v>
      </c>
      <c r="F496" s="4" t="s">
        <v>58</v>
      </c>
      <c r="G496" t="s">
        <v>59</v>
      </c>
      <c r="H496" s="4" t="s">
        <v>60</v>
      </c>
      <c r="I496" s="4" t="s">
        <v>196</v>
      </c>
      <c r="J496" s="8">
        <v>-17</v>
      </c>
      <c r="K496" s="50">
        <v>104905</v>
      </c>
      <c r="L496" s="35">
        <f t="shared" si="30"/>
        <v>-1783385</v>
      </c>
      <c r="M496" s="104" t="s">
        <v>529</v>
      </c>
      <c r="O496">
        <v>20230095</v>
      </c>
      <c r="P496" t="s">
        <v>232</v>
      </c>
      <c r="R496" t="s">
        <v>280</v>
      </c>
    </row>
    <row r="497" spans="2:18" hidden="1" x14ac:dyDescent="0.25">
      <c r="B497" s="5">
        <v>45118</v>
      </c>
      <c r="C497" t="s">
        <v>103</v>
      </c>
      <c r="D497" t="s">
        <v>4</v>
      </c>
      <c r="E497" t="s">
        <v>14</v>
      </c>
      <c r="F497" s="4">
        <v>3318225</v>
      </c>
      <c r="G497" t="s">
        <v>148</v>
      </c>
      <c r="H497" s="4" t="s">
        <v>148</v>
      </c>
      <c r="J497" s="8">
        <v>-1</v>
      </c>
      <c r="K497" s="29">
        <v>153420.53519000002</v>
      </c>
      <c r="L497" s="17">
        <f t="shared" si="30"/>
        <v>-153420.53519000002</v>
      </c>
      <c r="M497" s="104" t="s">
        <v>529</v>
      </c>
      <c r="O497">
        <v>20230095</v>
      </c>
      <c r="P497" t="s">
        <v>232</v>
      </c>
      <c r="R497" t="s">
        <v>280</v>
      </c>
    </row>
    <row r="498" spans="2:18" hidden="1" x14ac:dyDescent="0.25">
      <c r="B498" s="5">
        <v>45124</v>
      </c>
      <c r="C498" t="s">
        <v>103</v>
      </c>
      <c r="D498" t="s">
        <v>4</v>
      </c>
      <c r="E498" t="s">
        <v>66</v>
      </c>
      <c r="F498" s="4" t="s">
        <v>96</v>
      </c>
      <c r="G498" t="s">
        <v>95</v>
      </c>
      <c r="H498" s="4" t="s">
        <v>106</v>
      </c>
      <c r="I498" s="4">
        <v>50359</v>
      </c>
      <c r="J498" s="8">
        <v>-1</v>
      </c>
      <c r="K498" s="29">
        <f>544000*1.19</f>
        <v>647360</v>
      </c>
      <c r="L498" s="35">
        <f t="shared" si="30"/>
        <v>-647360</v>
      </c>
      <c r="M498" s="104"/>
      <c r="O498">
        <v>20230085</v>
      </c>
      <c r="P498" t="s">
        <v>187</v>
      </c>
      <c r="R498" t="s">
        <v>138</v>
      </c>
    </row>
    <row r="499" spans="2:18" hidden="1" x14ac:dyDescent="0.25">
      <c r="B499" s="5">
        <v>45124</v>
      </c>
      <c r="C499" t="s">
        <v>103</v>
      </c>
      <c r="D499" t="s">
        <v>4</v>
      </c>
      <c r="E499" t="s">
        <v>66</v>
      </c>
      <c r="F499" s="4" t="s">
        <v>96</v>
      </c>
      <c r="G499" t="s">
        <v>95</v>
      </c>
      <c r="H499" s="4" t="s">
        <v>106</v>
      </c>
      <c r="I499" s="4">
        <v>50359</v>
      </c>
      <c r="J499" s="8">
        <v>-9</v>
      </c>
      <c r="K499" s="29">
        <f>544000*1.19</f>
        <v>647360</v>
      </c>
      <c r="L499" s="35">
        <f t="shared" si="30"/>
        <v>-5826240</v>
      </c>
      <c r="M499" s="104"/>
      <c r="O499">
        <v>20230085</v>
      </c>
      <c r="P499" t="s">
        <v>187</v>
      </c>
      <c r="R499" t="s">
        <v>138</v>
      </c>
    </row>
    <row r="500" spans="2:18" hidden="1" x14ac:dyDescent="0.25">
      <c r="B500" s="5">
        <v>45124</v>
      </c>
      <c r="C500" t="s">
        <v>103</v>
      </c>
      <c r="D500" t="s">
        <v>4</v>
      </c>
      <c r="E500" t="s">
        <v>66</v>
      </c>
      <c r="F500" s="4" t="s">
        <v>102</v>
      </c>
      <c r="G500" t="s">
        <v>101</v>
      </c>
      <c r="H500" s="4" t="s">
        <v>107</v>
      </c>
      <c r="I500" s="4">
        <v>50362</v>
      </c>
      <c r="J500" s="8">
        <v>-10</v>
      </c>
      <c r="K500" s="29">
        <f>86000*1.19</f>
        <v>102340</v>
      </c>
      <c r="L500" s="35">
        <f t="shared" si="30"/>
        <v>-1023400</v>
      </c>
      <c r="M500" s="104"/>
      <c r="O500">
        <v>20230085</v>
      </c>
      <c r="P500" t="s">
        <v>187</v>
      </c>
      <c r="R500" t="s">
        <v>138</v>
      </c>
    </row>
    <row r="501" spans="2:18" hidden="1" x14ac:dyDescent="0.25">
      <c r="B501" s="5">
        <v>45124</v>
      </c>
      <c r="C501" t="s">
        <v>103</v>
      </c>
      <c r="D501" t="s">
        <v>4</v>
      </c>
      <c r="E501" t="s">
        <v>66</v>
      </c>
      <c r="F501" s="4" t="s">
        <v>274</v>
      </c>
      <c r="G501" t="s">
        <v>273</v>
      </c>
      <c r="H501" s="4" t="s">
        <v>271</v>
      </c>
      <c r="J501" s="8">
        <v>-5</v>
      </c>
      <c r="K501" s="29">
        <v>145000</v>
      </c>
      <c r="L501" s="35">
        <f t="shared" si="30"/>
        <v>-725000</v>
      </c>
      <c r="M501" s="102" t="s">
        <v>529</v>
      </c>
      <c r="O501">
        <v>20230085</v>
      </c>
      <c r="P501" t="s">
        <v>187</v>
      </c>
      <c r="R501" t="s">
        <v>138</v>
      </c>
    </row>
    <row r="502" spans="2:18" hidden="1" x14ac:dyDescent="0.25">
      <c r="B502" s="5">
        <v>45124</v>
      </c>
      <c r="C502" t="s">
        <v>103</v>
      </c>
      <c r="D502" t="s">
        <v>4</v>
      </c>
      <c r="E502" t="s">
        <v>66</v>
      </c>
      <c r="F502" s="4" t="s">
        <v>274</v>
      </c>
      <c r="G502" t="s">
        <v>273</v>
      </c>
      <c r="H502" s="4" t="s">
        <v>271</v>
      </c>
      <c r="I502" s="4">
        <v>50360</v>
      </c>
      <c r="J502" s="8">
        <v>-1</v>
      </c>
      <c r="K502" s="29">
        <v>145000</v>
      </c>
      <c r="L502" s="17">
        <f t="shared" si="30"/>
        <v>-145000</v>
      </c>
      <c r="M502" s="102" t="s">
        <v>529</v>
      </c>
      <c r="O502">
        <v>20230085</v>
      </c>
      <c r="P502" t="s">
        <v>187</v>
      </c>
      <c r="R502" t="s">
        <v>138</v>
      </c>
    </row>
    <row r="503" spans="2:18" hidden="1" x14ac:dyDescent="0.25">
      <c r="B503" s="5">
        <v>45124</v>
      </c>
      <c r="C503" t="s">
        <v>103</v>
      </c>
      <c r="D503" t="s">
        <v>4</v>
      </c>
      <c r="E503" t="s">
        <v>66</v>
      </c>
      <c r="F503" s="4" t="s">
        <v>276</v>
      </c>
      <c r="G503" t="s">
        <v>275</v>
      </c>
      <c r="H503" s="4" t="s">
        <v>148</v>
      </c>
      <c r="J503" s="8">
        <v>-6</v>
      </c>
      <c r="K503" s="29">
        <v>83600</v>
      </c>
      <c r="L503" s="35">
        <f t="shared" si="30"/>
        <v>-501600</v>
      </c>
      <c r="M503" s="104"/>
      <c r="O503">
        <v>20230085</v>
      </c>
      <c r="P503" t="s">
        <v>187</v>
      </c>
      <c r="R503" t="s">
        <v>138</v>
      </c>
    </row>
    <row r="504" spans="2:18" hidden="1" x14ac:dyDescent="0.25">
      <c r="B504" s="5">
        <v>45121</v>
      </c>
      <c r="C504" t="s">
        <v>103</v>
      </c>
      <c r="D504" t="s">
        <v>0</v>
      </c>
      <c r="E504" t="s">
        <v>66</v>
      </c>
      <c r="F504" s="4" t="s">
        <v>86</v>
      </c>
      <c r="G504" t="s">
        <v>87</v>
      </c>
      <c r="H504" s="4" t="s">
        <v>184</v>
      </c>
      <c r="I504" s="4" t="s">
        <v>182</v>
      </c>
      <c r="J504" s="8">
        <v>-10</v>
      </c>
      <c r="K504" s="29">
        <f>57500*0.9</f>
        <v>51750</v>
      </c>
      <c r="L504" s="17">
        <f t="shared" si="30"/>
        <v>-517500</v>
      </c>
      <c r="O504">
        <v>20230097</v>
      </c>
      <c r="P504" t="s">
        <v>243</v>
      </c>
      <c r="Q504" t="s">
        <v>187</v>
      </c>
      <c r="R504" t="s">
        <v>279</v>
      </c>
    </row>
    <row r="505" spans="2:18" hidden="1" x14ac:dyDescent="0.25">
      <c r="B505" s="5">
        <v>45121</v>
      </c>
      <c r="C505" t="s">
        <v>103</v>
      </c>
      <c r="D505" t="s">
        <v>0</v>
      </c>
      <c r="E505" t="s">
        <v>66</v>
      </c>
      <c r="F505" s="4" t="s">
        <v>75</v>
      </c>
      <c r="G505" t="s">
        <v>76</v>
      </c>
      <c r="H505" s="4" t="s">
        <v>37</v>
      </c>
      <c r="I505" s="4" t="s">
        <v>154</v>
      </c>
      <c r="J505" s="8">
        <v>-2</v>
      </c>
      <c r="K505" s="29">
        <f>57500*0.9</f>
        <v>51750</v>
      </c>
      <c r="L505" s="17">
        <f t="shared" si="30"/>
        <v>-103500</v>
      </c>
      <c r="O505">
        <v>20230097</v>
      </c>
      <c r="P505" t="s">
        <v>243</v>
      </c>
      <c r="Q505" t="s">
        <v>187</v>
      </c>
      <c r="R505" t="s">
        <v>279</v>
      </c>
    </row>
    <row r="506" spans="2:18" hidden="1" x14ac:dyDescent="0.25">
      <c r="B506" s="5">
        <v>45118</v>
      </c>
      <c r="C506" t="s">
        <v>103</v>
      </c>
      <c r="D506" t="s">
        <v>0</v>
      </c>
      <c r="E506" t="s">
        <v>14</v>
      </c>
      <c r="F506" s="4" t="s">
        <v>39</v>
      </c>
      <c r="G506" t="s">
        <v>40</v>
      </c>
      <c r="H506" s="4" t="s">
        <v>41</v>
      </c>
      <c r="I506" s="4" t="s">
        <v>129</v>
      </c>
      <c r="J506" s="8">
        <v>-13</v>
      </c>
      <c r="K506" s="50">
        <v>81594</v>
      </c>
      <c r="L506" s="35">
        <f t="shared" si="30"/>
        <v>-1060722</v>
      </c>
      <c r="M506" s="104"/>
      <c r="O506">
        <v>20230092</v>
      </c>
      <c r="P506" t="s">
        <v>147</v>
      </c>
      <c r="R506" t="s">
        <v>280</v>
      </c>
    </row>
    <row r="507" spans="2:18" hidden="1" x14ac:dyDescent="0.25">
      <c r="B507" s="5">
        <v>45118</v>
      </c>
      <c r="C507" t="s">
        <v>103</v>
      </c>
      <c r="D507" t="s">
        <v>0</v>
      </c>
      <c r="E507" t="s">
        <v>14</v>
      </c>
      <c r="F507" s="4" t="s">
        <v>39</v>
      </c>
      <c r="G507" t="s">
        <v>40</v>
      </c>
      <c r="H507" s="4" t="s">
        <v>41</v>
      </c>
      <c r="I507" s="4" t="s">
        <v>128</v>
      </c>
      <c r="J507" s="8">
        <v>-7</v>
      </c>
      <c r="K507" s="50">
        <v>81594</v>
      </c>
      <c r="L507" s="35">
        <f t="shared" si="30"/>
        <v>-571158</v>
      </c>
      <c r="M507" s="104"/>
      <c r="O507">
        <v>20230092</v>
      </c>
      <c r="P507" t="s">
        <v>147</v>
      </c>
      <c r="R507" t="s">
        <v>280</v>
      </c>
    </row>
    <row r="508" spans="2:18" hidden="1" x14ac:dyDescent="0.25">
      <c r="B508" s="5">
        <v>45121</v>
      </c>
      <c r="C508" t="s">
        <v>103</v>
      </c>
      <c r="D508" t="s">
        <v>0</v>
      </c>
      <c r="E508" t="s">
        <v>66</v>
      </c>
      <c r="F508" s="4" t="s">
        <v>71</v>
      </c>
      <c r="G508" t="s">
        <v>72</v>
      </c>
      <c r="H508" s="4" t="s">
        <v>27</v>
      </c>
      <c r="I508" s="4" t="s">
        <v>218</v>
      </c>
      <c r="J508" s="8">
        <v>-10</v>
      </c>
      <c r="K508" s="29">
        <f>57500*0.9</f>
        <v>51750</v>
      </c>
      <c r="L508" s="17">
        <f t="shared" si="30"/>
        <v>-517500</v>
      </c>
      <c r="O508">
        <v>20230097</v>
      </c>
      <c r="P508" t="s">
        <v>243</v>
      </c>
      <c r="Q508" t="s">
        <v>187</v>
      </c>
      <c r="R508" t="s">
        <v>279</v>
      </c>
    </row>
    <row r="509" spans="2:18" hidden="1" x14ac:dyDescent="0.25">
      <c r="B509" s="5">
        <v>45107</v>
      </c>
      <c r="C509" t="s">
        <v>120</v>
      </c>
      <c r="D509" t="s">
        <v>0</v>
      </c>
      <c r="E509" t="s">
        <v>66</v>
      </c>
      <c r="F509" s="4" t="s">
        <v>78</v>
      </c>
      <c r="G509" t="s">
        <v>79</v>
      </c>
      <c r="H509" s="4" t="s">
        <v>80</v>
      </c>
      <c r="I509" s="4" t="s">
        <v>306</v>
      </c>
      <c r="J509" s="8">
        <v>-100</v>
      </c>
      <c r="K509" s="29">
        <v>51750</v>
      </c>
      <c r="L509" s="17">
        <f t="shared" si="30"/>
        <v>-5175000</v>
      </c>
      <c r="O509"/>
      <c r="P509" t="s">
        <v>227</v>
      </c>
    </row>
    <row r="510" spans="2:18" hidden="1" x14ac:dyDescent="0.25">
      <c r="B510" s="5">
        <v>45131</v>
      </c>
      <c r="C510" t="s">
        <v>20</v>
      </c>
      <c r="D510" t="s">
        <v>0</v>
      </c>
      <c r="E510" t="s">
        <v>14</v>
      </c>
      <c r="F510" s="4" t="s">
        <v>322</v>
      </c>
      <c r="G510" t="s">
        <v>324</v>
      </c>
      <c r="H510" s="4" t="s">
        <v>325</v>
      </c>
      <c r="I510" s="4" t="s">
        <v>326</v>
      </c>
      <c r="J510" s="8">
        <v>10</v>
      </c>
      <c r="K510" s="49">
        <v>1</v>
      </c>
      <c r="L510" s="31">
        <f t="shared" si="30"/>
        <v>10</v>
      </c>
      <c r="M510" s="105" t="s">
        <v>527</v>
      </c>
      <c r="N510" t="s">
        <v>288</v>
      </c>
      <c r="O510"/>
    </row>
    <row r="511" spans="2:18" hidden="1" x14ac:dyDescent="0.25">
      <c r="B511" s="5">
        <v>45131</v>
      </c>
      <c r="C511" t="s">
        <v>20</v>
      </c>
      <c r="D511" t="s">
        <v>0</v>
      </c>
      <c r="E511" t="s">
        <v>14</v>
      </c>
      <c r="F511" s="4" t="s">
        <v>327</v>
      </c>
      <c r="G511" t="s">
        <v>328</v>
      </c>
      <c r="H511" s="4" t="s">
        <v>329</v>
      </c>
      <c r="I511" s="4" t="s">
        <v>330</v>
      </c>
      <c r="J511" s="8">
        <v>10</v>
      </c>
      <c r="K511" s="89">
        <v>18</v>
      </c>
      <c r="L511" s="31">
        <f t="shared" si="30"/>
        <v>180</v>
      </c>
      <c r="M511" s="105" t="s">
        <v>527</v>
      </c>
      <c r="N511" t="s">
        <v>288</v>
      </c>
      <c r="O511"/>
    </row>
    <row r="512" spans="2:18" hidden="1" x14ac:dyDescent="0.25">
      <c r="B512" s="5">
        <v>45134</v>
      </c>
      <c r="C512" t="s">
        <v>121</v>
      </c>
      <c r="D512" t="s">
        <v>0</v>
      </c>
      <c r="E512" t="s">
        <v>66</v>
      </c>
      <c r="F512" s="4" t="s">
        <v>91</v>
      </c>
      <c r="G512" t="s">
        <v>92</v>
      </c>
      <c r="H512" s="4" t="s">
        <v>185</v>
      </c>
      <c r="I512" s="4" t="s">
        <v>183</v>
      </c>
      <c r="J512" s="8">
        <v>-1</v>
      </c>
      <c r="K512" s="29">
        <f>57500*0.9</f>
        <v>51750</v>
      </c>
      <c r="L512" s="17">
        <f t="shared" si="30"/>
        <v>-51750</v>
      </c>
      <c r="O512"/>
      <c r="P512" t="s">
        <v>323</v>
      </c>
      <c r="Q512" t="s">
        <v>124</v>
      </c>
    </row>
    <row r="513" spans="2:18" hidden="1" x14ac:dyDescent="0.25">
      <c r="B513" s="5">
        <v>45134</v>
      </c>
      <c r="C513" t="s">
        <v>121</v>
      </c>
      <c r="D513" t="s">
        <v>0</v>
      </c>
      <c r="E513" t="s">
        <v>66</v>
      </c>
      <c r="F513" s="4" t="s">
        <v>82</v>
      </c>
      <c r="G513" t="s">
        <v>200</v>
      </c>
      <c r="H513" s="4" t="s">
        <v>84</v>
      </c>
      <c r="I513" s="4" t="s">
        <v>205</v>
      </c>
      <c r="J513" s="8">
        <v>-1</v>
      </c>
      <c r="K513" s="29">
        <f>57500*0.9</f>
        <v>51750</v>
      </c>
      <c r="L513" s="17">
        <f t="shared" si="30"/>
        <v>-51750</v>
      </c>
      <c r="O513"/>
      <c r="P513" t="s">
        <v>323</v>
      </c>
      <c r="Q513" t="s">
        <v>124</v>
      </c>
    </row>
    <row r="514" spans="2:18" hidden="1" x14ac:dyDescent="0.25">
      <c r="B514" s="5">
        <v>45107</v>
      </c>
      <c r="C514" t="s">
        <v>120</v>
      </c>
      <c r="D514" t="s">
        <v>0</v>
      </c>
      <c r="E514" t="s">
        <v>66</v>
      </c>
      <c r="F514" s="4" t="s">
        <v>78</v>
      </c>
      <c r="G514" t="s">
        <v>79</v>
      </c>
      <c r="H514" s="4" t="s">
        <v>80</v>
      </c>
      <c r="I514" s="4" t="s">
        <v>307</v>
      </c>
      <c r="J514" s="8">
        <v>-100</v>
      </c>
      <c r="K514" s="29">
        <v>51750</v>
      </c>
      <c r="L514" s="17">
        <f t="shared" si="30"/>
        <v>-5175000</v>
      </c>
      <c r="O514"/>
      <c r="P514" t="s">
        <v>227</v>
      </c>
    </row>
    <row r="515" spans="2:18" hidden="1" x14ac:dyDescent="0.25">
      <c r="B515" s="5">
        <v>45134</v>
      </c>
      <c r="C515" t="s">
        <v>121</v>
      </c>
      <c r="D515" t="s">
        <v>0</v>
      </c>
      <c r="E515" t="s">
        <v>66</v>
      </c>
      <c r="F515" s="4" t="s">
        <v>86</v>
      </c>
      <c r="G515" t="s">
        <v>87</v>
      </c>
      <c r="H515" s="4" t="s">
        <v>184</v>
      </c>
      <c r="I515" s="4" t="s">
        <v>182</v>
      </c>
      <c r="J515" s="8">
        <v>-1</v>
      </c>
      <c r="K515" s="29">
        <f>57500*0.9</f>
        <v>51750</v>
      </c>
      <c r="L515" s="17">
        <f t="shared" si="30"/>
        <v>-51750</v>
      </c>
      <c r="O515"/>
      <c r="P515" t="s">
        <v>323</v>
      </c>
      <c r="Q515" t="s">
        <v>124</v>
      </c>
    </row>
    <row r="516" spans="2:18" hidden="1" x14ac:dyDescent="0.25">
      <c r="B516" s="5">
        <v>45134</v>
      </c>
      <c r="C516" t="s">
        <v>121</v>
      </c>
      <c r="D516" t="s">
        <v>0</v>
      </c>
      <c r="E516" t="s">
        <v>66</v>
      </c>
      <c r="F516" s="4" t="s">
        <v>67</v>
      </c>
      <c r="G516" t="s">
        <v>216</v>
      </c>
      <c r="H516" s="4" t="s">
        <v>69</v>
      </c>
      <c r="I516" s="4" t="s">
        <v>222</v>
      </c>
      <c r="J516" s="8">
        <v>-1</v>
      </c>
      <c r="K516" s="29">
        <f>57500*0.9</f>
        <v>51750</v>
      </c>
      <c r="L516" s="17">
        <f t="shared" si="30"/>
        <v>-51750</v>
      </c>
      <c r="O516"/>
      <c r="P516" t="s">
        <v>323</v>
      </c>
      <c r="Q516" t="s">
        <v>124</v>
      </c>
    </row>
    <row r="517" spans="2:18" hidden="1" x14ac:dyDescent="0.25">
      <c r="B517" s="5">
        <v>45134</v>
      </c>
      <c r="C517" t="s">
        <v>121</v>
      </c>
      <c r="D517" t="s">
        <v>0</v>
      </c>
      <c r="E517" t="s">
        <v>66</v>
      </c>
      <c r="F517" s="4" t="s">
        <v>71</v>
      </c>
      <c r="G517" t="s">
        <v>72</v>
      </c>
      <c r="H517" s="4" t="s">
        <v>27</v>
      </c>
      <c r="I517" s="4" t="s">
        <v>221</v>
      </c>
      <c r="J517" s="8">
        <v>-1</v>
      </c>
      <c r="K517" s="29">
        <f>57500*0.9</f>
        <v>51750</v>
      </c>
      <c r="L517" s="17">
        <f t="shared" si="30"/>
        <v>-51750</v>
      </c>
      <c r="O517"/>
      <c r="P517" t="s">
        <v>323</v>
      </c>
      <c r="Q517" t="s">
        <v>124</v>
      </c>
    </row>
    <row r="518" spans="2:18" hidden="1" x14ac:dyDescent="0.25">
      <c r="B518" s="5">
        <v>45134</v>
      </c>
      <c r="C518" t="s">
        <v>121</v>
      </c>
      <c r="D518" t="s">
        <v>0</v>
      </c>
      <c r="E518" t="s">
        <v>66</v>
      </c>
      <c r="F518" s="4" t="s">
        <v>75</v>
      </c>
      <c r="G518" t="s">
        <v>76</v>
      </c>
      <c r="H518" s="4" t="s">
        <v>37</v>
      </c>
      <c r="I518" s="4" t="s">
        <v>204</v>
      </c>
      <c r="J518" s="8">
        <v>-1</v>
      </c>
      <c r="K518" s="29">
        <f>57500*0.9</f>
        <v>51750</v>
      </c>
      <c r="L518" s="17">
        <f t="shared" ref="L518:L535" si="31">+J518*K518</f>
        <v>-51750</v>
      </c>
      <c r="O518"/>
      <c r="P518" t="s">
        <v>323</v>
      </c>
      <c r="Q518" t="s">
        <v>124</v>
      </c>
    </row>
    <row r="519" spans="2:18" hidden="1" x14ac:dyDescent="0.25">
      <c r="B519" s="5">
        <v>45118</v>
      </c>
      <c r="C519" t="s">
        <v>103</v>
      </c>
      <c r="D519" t="s">
        <v>0</v>
      </c>
      <c r="E519" t="s">
        <v>14</v>
      </c>
      <c r="F519" s="3" t="s">
        <v>39</v>
      </c>
      <c r="G519" t="s">
        <v>40</v>
      </c>
      <c r="H519" s="4" t="s">
        <v>41</v>
      </c>
      <c r="I519" s="4" t="s">
        <v>128</v>
      </c>
      <c r="J519" s="8">
        <v>-22</v>
      </c>
      <c r="K519" s="50">
        <v>81594</v>
      </c>
      <c r="L519" s="35">
        <f t="shared" si="31"/>
        <v>-1795068</v>
      </c>
      <c r="M519" s="104"/>
      <c r="O519">
        <v>20230095</v>
      </c>
      <c r="P519" t="s">
        <v>232</v>
      </c>
      <c r="R519" t="s">
        <v>280</v>
      </c>
    </row>
    <row r="520" spans="2:18" hidden="1" x14ac:dyDescent="0.25">
      <c r="B520" s="5">
        <v>45134</v>
      </c>
      <c r="C520" t="s">
        <v>121</v>
      </c>
      <c r="D520" t="s">
        <v>4</v>
      </c>
      <c r="E520" t="s">
        <v>66</v>
      </c>
      <c r="F520" s="4" t="s">
        <v>274</v>
      </c>
      <c r="G520" t="s">
        <v>273</v>
      </c>
      <c r="H520" s="4" t="s">
        <v>271</v>
      </c>
      <c r="I520" s="4">
        <v>50360</v>
      </c>
      <c r="J520" s="8">
        <v>-1</v>
      </c>
      <c r="K520" s="29">
        <v>145000</v>
      </c>
      <c r="L520" s="17">
        <f t="shared" si="31"/>
        <v>-145000</v>
      </c>
      <c r="O520"/>
      <c r="P520" t="s">
        <v>323</v>
      </c>
      <c r="Q520" t="s">
        <v>124</v>
      </c>
    </row>
    <row r="521" spans="2:18" hidden="1" x14ac:dyDescent="0.25">
      <c r="B521" s="5">
        <v>45134</v>
      </c>
      <c r="C521" t="s">
        <v>121</v>
      </c>
      <c r="D521" t="s">
        <v>4</v>
      </c>
      <c r="E521" t="s">
        <v>66</v>
      </c>
      <c r="F521" s="4" t="s">
        <v>102</v>
      </c>
      <c r="G521" t="s">
        <v>101</v>
      </c>
      <c r="H521" s="4" t="s">
        <v>107</v>
      </c>
      <c r="I521" s="4">
        <v>50362</v>
      </c>
      <c r="J521" s="8">
        <v>-5</v>
      </c>
      <c r="K521" s="29">
        <f>86000*1.19</f>
        <v>102340</v>
      </c>
      <c r="L521" s="17">
        <f t="shared" si="31"/>
        <v>-511700</v>
      </c>
      <c r="O521"/>
      <c r="P521" t="s">
        <v>323</v>
      </c>
      <c r="Q521" t="s">
        <v>124</v>
      </c>
    </row>
    <row r="522" spans="2:18" hidden="1" x14ac:dyDescent="0.25">
      <c r="B522" s="5">
        <v>45134</v>
      </c>
      <c r="C522" t="s">
        <v>121</v>
      </c>
      <c r="D522" t="s">
        <v>4</v>
      </c>
      <c r="E522" t="s">
        <v>66</v>
      </c>
      <c r="F522" s="4" t="s">
        <v>96</v>
      </c>
      <c r="G522" t="s">
        <v>95</v>
      </c>
      <c r="H522" s="4" t="s">
        <v>106</v>
      </c>
      <c r="I522" s="4">
        <v>50359</v>
      </c>
      <c r="J522" s="8">
        <v>-6</v>
      </c>
      <c r="K522" s="29">
        <f>544000*1.19</f>
        <v>647360</v>
      </c>
      <c r="L522" s="17">
        <f t="shared" si="31"/>
        <v>-3884160</v>
      </c>
      <c r="O522"/>
      <c r="P522" t="s">
        <v>323</v>
      </c>
      <c r="Q522" t="s">
        <v>124</v>
      </c>
    </row>
    <row r="523" spans="2:18" hidden="1" x14ac:dyDescent="0.25">
      <c r="B523" s="5">
        <v>45134</v>
      </c>
      <c r="C523" t="s">
        <v>121</v>
      </c>
      <c r="D523" t="s">
        <v>4</v>
      </c>
      <c r="E523" t="s">
        <v>66</v>
      </c>
      <c r="F523" s="4" t="s">
        <v>276</v>
      </c>
      <c r="G523" t="s">
        <v>275</v>
      </c>
      <c r="H523" s="4" t="s">
        <v>148</v>
      </c>
      <c r="J523" s="8">
        <v>-1</v>
      </c>
      <c r="K523" s="29">
        <v>83600</v>
      </c>
      <c r="L523" s="17">
        <f t="shared" si="31"/>
        <v>-83600</v>
      </c>
      <c r="O523"/>
      <c r="P523" t="s">
        <v>323</v>
      </c>
      <c r="Q523" t="s">
        <v>124</v>
      </c>
    </row>
    <row r="524" spans="2:18" hidden="1" x14ac:dyDescent="0.25">
      <c r="B524" s="5">
        <v>45138</v>
      </c>
      <c r="C524" t="s">
        <v>121</v>
      </c>
      <c r="D524" t="s">
        <v>0</v>
      </c>
      <c r="E524" t="s">
        <v>66</v>
      </c>
      <c r="F524" s="4" t="s">
        <v>91</v>
      </c>
      <c r="G524" t="s">
        <v>92</v>
      </c>
      <c r="H524" s="4" t="s">
        <v>185</v>
      </c>
      <c r="I524" s="4" t="s">
        <v>183</v>
      </c>
      <c r="J524" s="8">
        <v>-1</v>
      </c>
      <c r="K524" s="29">
        <f t="shared" ref="K524:K531" si="32">57500*0.9</f>
        <v>51750</v>
      </c>
      <c r="L524" s="17">
        <f t="shared" si="31"/>
        <v>-51750</v>
      </c>
      <c r="O524"/>
      <c r="P524" t="s">
        <v>323</v>
      </c>
      <c r="Q524" t="s">
        <v>124</v>
      </c>
    </row>
    <row r="525" spans="2:18" hidden="1" x14ac:dyDescent="0.25">
      <c r="B525" s="5">
        <v>45138</v>
      </c>
      <c r="C525" t="s">
        <v>121</v>
      </c>
      <c r="D525" t="s">
        <v>0</v>
      </c>
      <c r="E525" t="s">
        <v>66</v>
      </c>
      <c r="F525" s="4" t="s">
        <v>82</v>
      </c>
      <c r="G525" t="s">
        <v>200</v>
      </c>
      <c r="H525" s="4" t="s">
        <v>84</v>
      </c>
      <c r="I525" s="4" t="s">
        <v>205</v>
      </c>
      <c r="J525" s="8">
        <v>1</v>
      </c>
      <c r="K525" s="29">
        <f t="shared" si="32"/>
        <v>51750</v>
      </c>
      <c r="L525" s="17">
        <f t="shared" si="31"/>
        <v>51750</v>
      </c>
      <c r="O525"/>
      <c r="P525" t="s">
        <v>323</v>
      </c>
      <c r="Q525" t="s">
        <v>124</v>
      </c>
    </row>
    <row r="526" spans="2:18" hidden="1" x14ac:dyDescent="0.25">
      <c r="B526" s="5">
        <v>45121</v>
      </c>
      <c r="C526" t="s">
        <v>103</v>
      </c>
      <c r="D526" t="s">
        <v>0</v>
      </c>
      <c r="E526" t="s">
        <v>66</v>
      </c>
      <c r="F526" s="4" t="s">
        <v>78</v>
      </c>
      <c r="G526" t="s">
        <v>79</v>
      </c>
      <c r="H526" s="4" t="s">
        <v>80</v>
      </c>
      <c r="I526" s="4" t="s">
        <v>174</v>
      </c>
      <c r="J526" s="8">
        <v>-10</v>
      </c>
      <c r="K526" s="29">
        <f t="shared" si="32"/>
        <v>51750</v>
      </c>
      <c r="L526" s="17">
        <f t="shared" si="31"/>
        <v>-517500</v>
      </c>
      <c r="O526">
        <v>20230097</v>
      </c>
      <c r="P526" t="s">
        <v>243</v>
      </c>
      <c r="Q526" t="s">
        <v>187</v>
      </c>
      <c r="R526" t="s">
        <v>279</v>
      </c>
    </row>
    <row r="527" spans="2:18" hidden="1" x14ac:dyDescent="0.25">
      <c r="B527" s="5">
        <v>45138</v>
      </c>
      <c r="C527" t="s">
        <v>121</v>
      </c>
      <c r="D527" t="s">
        <v>0</v>
      </c>
      <c r="E527" t="s">
        <v>66</v>
      </c>
      <c r="F527" s="4" t="s">
        <v>86</v>
      </c>
      <c r="G527" t="s">
        <v>87</v>
      </c>
      <c r="H527" s="4" t="s">
        <v>184</v>
      </c>
      <c r="I527" s="4" t="s">
        <v>182</v>
      </c>
      <c r="J527" s="8">
        <v>1</v>
      </c>
      <c r="K527" s="29">
        <f t="shared" si="32"/>
        <v>51750</v>
      </c>
      <c r="L527" s="17">
        <f t="shared" si="31"/>
        <v>51750</v>
      </c>
      <c r="O527"/>
      <c r="P527" t="s">
        <v>323</v>
      </c>
      <c r="Q527" t="s">
        <v>124</v>
      </c>
    </row>
    <row r="528" spans="2:18" hidden="1" x14ac:dyDescent="0.25">
      <c r="B528" s="5">
        <v>45138</v>
      </c>
      <c r="C528" t="s">
        <v>121</v>
      </c>
      <c r="D528" t="s">
        <v>0</v>
      </c>
      <c r="E528" t="s">
        <v>66</v>
      </c>
      <c r="F528" s="4" t="s">
        <v>67</v>
      </c>
      <c r="G528" t="s">
        <v>216</v>
      </c>
      <c r="H528" s="4" t="s">
        <v>69</v>
      </c>
      <c r="I528" s="4" t="s">
        <v>222</v>
      </c>
      <c r="J528" s="8">
        <v>1</v>
      </c>
      <c r="K528" s="29">
        <f t="shared" si="32"/>
        <v>51750</v>
      </c>
      <c r="L528" s="17">
        <f t="shared" si="31"/>
        <v>51750</v>
      </c>
      <c r="O528"/>
      <c r="P528" t="s">
        <v>323</v>
      </c>
      <c r="Q528" t="s">
        <v>124</v>
      </c>
    </row>
    <row r="529" spans="2:18" hidden="1" x14ac:dyDescent="0.25">
      <c r="B529" s="5">
        <v>45138</v>
      </c>
      <c r="C529" t="s">
        <v>121</v>
      </c>
      <c r="D529" t="s">
        <v>0</v>
      </c>
      <c r="E529" t="s">
        <v>66</v>
      </c>
      <c r="F529" s="4" t="s">
        <v>71</v>
      </c>
      <c r="G529" t="s">
        <v>72</v>
      </c>
      <c r="H529" s="4" t="s">
        <v>27</v>
      </c>
      <c r="I529" s="4" t="s">
        <v>221</v>
      </c>
      <c r="J529" s="8">
        <v>1</v>
      </c>
      <c r="K529" s="29">
        <f t="shared" si="32"/>
        <v>51750</v>
      </c>
      <c r="L529" s="17">
        <f t="shared" si="31"/>
        <v>51750</v>
      </c>
      <c r="O529"/>
      <c r="P529" t="s">
        <v>323</v>
      </c>
      <c r="Q529" t="s">
        <v>124</v>
      </c>
    </row>
    <row r="530" spans="2:18" hidden="1" x14ac:dyDescent="0.25">
      <c r="B530" s="5">
        <v>45138</v>
      </c>
      <c r="C530" t="s">
        <v>121</v>
      </c>
      <c r="D530" t="s">
        <v>0</v>
      </c>
      <c r="E530" t="s">
        <v>66</v>
      </c>
      <c r="F530" s="4" t="s">
        <v>75</v>
      </c>
      <c r="G530" t="s">
        <v>76</v>
      </c>
      <c r="H530" s="4" t="s">
        <v>37</v>
      </c>
      <c r="I530" s="4" t="s">
        <v>204</v>
      </c>
      <c r="J530" s="8">
        <v>1</v>
      </c>
      <c r="K530" s="29">
        <f t="shared" si="32"/>
        <v>51750</v>
      </c>
      <c r="L530" s="17">
        <f t="shared" si="31"/>
        <v>51750</v>
      </c>
      <c r="O530"/>
      <c r="P530" t="s">
        <v>323</v>
      </c>
      <c r="Q530" t="s">
        <v>124</v>
      </c>
    </row>
    <row r="531" spans="2:18" hidden="1" x14ac:dyDescent="0.25">
      <c r="B531" s="5">
        <v>45121</v>
      </c>
      <c r="C531" t="s">
        <v>103</v>
      </c>
      <c r="D531" t="s">
        <v>0</v>
      </c>
      <c r="E531" t="s">
        <v>66</v>
      </c>
      <c r="F531" s="4" t="s">
        <v>139</v>
      </c>
      <c r="G531" t="s">
        <v>140</v>
      </c>
      <c r="H531" s="4" t="s">
        <v>141</v>
      </c>
      <c r="I531" s="4" t="s">
        <v>246</v>
      </c>
      <c r="J531" s="8">
        <v>-2</v>
      </c>
      <c r="K531" s="29">
        <f t="shared" si="32"/>
        <v>51750</v>
      </c>
      <c r="L531" s="17">
        <f t="shared" si="31"/>
        <v>-103500</v>
      </c>
      <c r="O531">
        <v>20230097</v>
      </c>
      <c r="P531" t="s">
        <v>243</v>
      </c>
      <c r="Q531" t="s">
        <v>187</v>
      </c>
      <c r="R531" t="s">
        <v>279</v>
      </c>
    </row>
    <row r="532" spans="2:18" hidden="1" x14ac:dyDescent="0.25">
      <c r="B532" s="5">
        <v>45138</v>
      </c>
      <c r="C532" t="s">
        <v>121</v>
      </c>
      <c r="D532" t="s">
        <v>4</v>
      </c>
      <c r="E532" t="s">
        <v>66</v>
      </c>
      <c r="F532" s="4" t="s">
        <v>274</v>
      </c>
      <c r="G532" t="s">
        <v>273</v>
      </c>
      <c r="H532" s="4" t="s">
        <v>271</v>
      </c>
      <c r="I532" s="4">
        <v>50360</v>
      </c>
      <c r="J532" s="8">
        <v>-1</v>
      </c>
      <c r="K532" s="29">
        <v>145000</v>
      </c>
      <c r="L532" s="17">
        <f t="shared" si="31"/>
        <v>-145000</v>
      </c>
      <c r="O532"/>
      <c r="P532" t="s">
        <v>323</v>
      </c>
      <c r="Q532" t="s">
        <v>124</v>
      </c>
    </row>
    <row r="533" spans="2:18" hidden="1" x14ac:dyDescent="0.25">
      <c r="B533" s="5">
        <v>45138</v>
      </c>
      <c r="C533" t="s">
        <v>121</v>
      </c>
      <c r="D533" t="s">
        <v>4</v>
      </c>
      <c r="E533" t="s">
        <v>66</v>
      </c>
      <c r="F533" s="4" t="s">
        <v>102</v>
      </c>
      <c r="G533" t="s">
        <v>101</v>
      </c>
      <c r="H533" s="4" t="s">
        <v>107</v>
      </c>
      <c r="I533" s="4">
        <v>50362</v>
      </c>
      <c r="J533" s="8">
        <v>-5</v>
      </c>
      <c r="K533" s="29">
        <f>86000*1.19</f>
        <v>102340</v>
      </c>
      <c r="L533" s="17">
        <f t="shared" si="31"/>
        <v>-511700</v>
      </c>
      <c r="O533"/>
      <c r="P533" t="s">
        <v>323</v>
      </c>
      <c r="Q533" t="s">
        <v>124</v>
      </c>
    </row>
    <row r="534" spans="2:18" hidden="1" x14ac:dyDescent="0.25">
      <c r="B534" s="5">
        <v>45138</v>
      </c>
      <c r="C534" t="s">
        <v>121</v>
      </c>
      <c r="D534" t="s">
        <v>4</v>
      </c>
      <c r="E534" t="s">
        <v>66</v>
      </c>
      <c r="F534" s="4" t="s">
        <v>96</v>
      </c>
      <c r="G534" t="s">
        <v>95</v>
      </c>
      <c r="H534" s="4" t="s">
        <v>106</v>
      </c>
      <c r="I534" s="4">
        <v>50359</v>
      </c>
      <c r="J534" s="8">
        <v>-6</v>
      </c>
      <c r="K534" s="29">
        <f>544000*1.19</f>
        <v>647360</v>
      </c>
      <c r="L534" s="17">
        <f t="shared" si="31"/>
        <v>-3884160</v>
      </c>
      <c r="O534"/>
      <c r="P534" t="s">
        <v>671</v>
      </c>
      <c r="Q534" t="s">
        <v>124</v>
      </c>
    </row>
    <row r="535" spans="2:18" hidden="1" x14ac:dyDescent="0.25">
      <c r="B535" s="5">
        <v>45138</v>
      </c>
      <c r="C535" t="s">
        <v>121</v>
      </c>
      <c r="D535" t="s">
        <v>4</v>
      </c>
      <c r="E535" t="s">
        <v>66</v>
      </c>
      <c r="F535" s="4" t="s">
        <v>276</v>
      </c>
      <c r="G535" t="s">
        <v>275</v>
      </c>
      <c r="H535" s="4" t="s">
        <v>148</v>
      </c>
      <c r="J535" s="8">
        <v>3</v>
      </c>
      <c r="K535" s="29">
        <v>83600</v>
      </c>
      <c r="L535" s="17">
        <f t="shared" si="31"/>
        <v>250800</v>
      </c>
      <c r="O535"/>
      <c r="P535" t="s">
        <v>323</v>
      </c>
      <c r="Q535" t="s">
        <v>124</v>
      </c>
    </row>
    <row r="536" spans="2:18" hidden="1" x14ac:dyDescent="0.25">
      <c r="B536" s="5">
        <v>45148</v>
      </c>
      <c r="C536" t="s">
        <v>121</v>
      </c>
      <c r="D536" t="s">
        <v>0</v>
      </c>
      <c r="E536" t="s">
        <v>14</v>
      </c>
      <c r="F536" s="4" t="s">
        <v>54</v>
      </c>
      <c r="G536" t="s">
        <v>55</v>
      </c>
      <c r="H536" s="4" t="s">
        <v>56</v>
      </c>
      <c r="I536" s="4" t="s">
        <v>331</v>
      </c>
      <c r="J536" s="8">
        <v>4</v>
      </c>
      <c r="K536" s="29">
        <v>88882</v>
      </c>
      <c r="L536" s="35">
        <f t="shared" ref="L536:L541" si="33">+J553*K536</f>
        <v>8888200</v>
      </c>
      <c r="M536" s="104" t="s">
        <v>529</v>
      </c>
      <c r="O536"/>
      <c r="P536" t="s">
        <v>332</v>
      </c>
      <c r="Q536" t="s">
        <v>132</v>
      </c>
    </row>
    <row r="537" spans="2:18" hidden="1" x14ac:dyDescent="0.25">
      <c r="B537" s="5">
        <v>45148</v>
      </c>
      <c r="C537" t="s">
        <v>121</v>
      </c>
      <c r="D537" t="s">
        <v>0</v>
      </c>
      <c r="E537" t="s">
        <v>14</v>
      </c>
      <c r="F537" s="4" t="s">
        <v>54</v>
      </c>
      <c r="G537" t="s">
        <v>55</v>
      </c>
      <c r="H537" s="4" t="s">
        <v>56</v>
      </c>
      <c r="I537" s="4" t="s">
        <v>134</v>
      </c>
      <c r="J537" s="8">
        <v>2</v>
      </c>
      <c r="K537" s="29">
        <v>84287.164444444439</v>
      </c>
      <c r="L537" s="35">
        <f t="shared" si="33"/>
        <v>9271588.0888888892</v>
      </c>
      <c r="M537" s="104" t="s">
        <v>529</v>
      </c>
      <c r="O537"/>
      <c r="P537" t="s">
        <v>332</v>
      </c>
      <c r="Q537" t="s">
        <v>132</v>
      </c>
    </row>
    <row r="538" spans="2:18" hidden="1" x14ac:dyDescent="0.25">
      <c r="B538" s="5">
        <v>45148</v>
      </c>
      <c r="C538" t="s">
        <v>121</v>
      </c>
      <c r="D538" t="s">
        <v>0</v>
      </c>
      <c r="E538" t="s">
        <v>14</v>
      </c>
      <c r="F538" s="4" t="s">
        <v>54</v>
      </c>
      <c r="G538" t="s">
        <v>55</v>
      </c>
      <c r="H538" s="4" t="s">
        <v>56</v>
      </c>
      <c r="I538" s="4" t="s">
        <v>195</v>
      </c>
      <c r="J538" s="8">
        <v>1</v>
      </c>
      <c r="K538" s="29">
        <v>104905</v>
      </c>
      <c r="L538" s="35">
        <f t="shared" si="33"/>
        <v>10490500</v>
      </c>
      <c r="M538" s="104" t="s">
        <v>529</v>
      </c>
      <c r="O538"/>
      <c r="P538" t="s">
        <v>332</v>
      </c>
      <c r="Q538" t="s">
        <v>132</v>
      </c>
    </row>
    <row r="539" spans="2:18" hidden="1" x14ac:dyDescent="0.25">
      <c r="B539" s="5">
        <v>45148</v>
      </c>
      <c r="C539" t="s">
        <v>103</v>
      </c>
      <c r="D539" t="s">
        <v>0</v>
      </c>
      <c r="E539" t="s">
        <v>14</v>
      </c>
      <c r="F539" s="4" t="s">
        <v>54</v>
      </c>
      <c r="G539" t="s">
        <v>55</v>
      </c>
      <c r="H539" s="4" t="s">
        <v>56</v>
      </c>
      <c r="I539" s="4" t="s">
        <v>331</v>
      </c>
      <c r="J539" s="8">
        <v>-4</v>
      </c>
      <c r="K539" s="29">
        <v>88882</v>
      </c>
      <c r="L539" s="35">
        <f t="shared" si="33"/>
        <v>-622174</v>
      </c>
      <c r="M539" s="104" t="s">
        <v>529</v>
      </c>
      <c r="O539">
        <v>20230105</v>
      </c>
      <c r="P539" t="s">
        <v>236</v>
      </c>
      <c r="R539" t="s">
        <v>280</v>
      </c>
    </row>
    <row r="540" spans="2:18" hidden="1" x14ac:dyDescent="0.25">
      <c r="B540" s="5">
        <v>45148</v>
      </c>
      <c r="C540" t="s">
        <v>103</v>
      </c>
      <c r="D540" t="s">
        <v>0</v>
      </c>
      <c r="E540" t="s">
        <v>14</v>
      </c>
      <c r="F540" s="4" t="s">
        <v>54</v>
      </c>
      <c r="G540" t="s">
        <v>55</v>
      </c>
      <c r="H540" s="4" t="s">
        <v>56</v>
      </c>
      <c r="I540" s="4" t="s">
        <v>134</v>
      </c>
      <c r="J540" s="8">
        <v>-2</v>
      </c>
      <c r="K540" s="29">
        <v>84287.164444444439</v>
      </c>
      <c r="L540" s="35">
        <f t="shared" si="33"/>
        <v>-84287.164444444439</v>
      </c>
      <c r="M540" s="104" t="s">
        <v>529</v>
      </c>
      <c r="O540">
        <v>20230105</v>
      </c>
      <c r="P540" t="s">
        <v>236</v>
      </c>
      <c r="R540" t="s">
        <v>280</v>
      </c>
    </row>
    <row r="541" spans="2:18" hidden="1" x14ac:dyDescent="0.25">
      <c r="B541" s="5">
        <v>45148</v>
      </c>
      <c r="C541" t="s">
        <v>103</v>
      </c>
      <c r="D541" t="s">
        <v>0</v>
      </c>
      <c r="E541" t="s">
        <v>14</v>
      </c>
      <c r="F541" s="4" t="s">
        <v>54</v>
      </c>
      <c r="G541" t="s">
        <v>55</v>
      </c>
      <c r="H541" s="4" t="s">
        <v>56</v>
      </c>
      <c r="I541" s="4" t="s">
        <v>195</v>
      </c>
      <c r="J541" s="8">
        <v>-1</v>
      </c>
      <c r="K541" s="29">
        <v>104905</v>
      </c>
      <c r="L541" s="35">
        <f t="shared" si="33"/>
        <v>-524525</v>
      </c>
      <c r="M541" s="104" t="s">
        <v>529</v>
      </c>
      <c r="O541">
        <v>20230105</v>
      </c>
      <c r="P541" t="s">
        <v>236</v>
      </c>
      <c r="R541" t="s">
        <v>280</v>
      </c>
    </row>
    <row r="542" spans="2:18" hidden="1" x14ac:dyDescent="0.25">
      <c r="B542" s="5">
        <v>45121</v>
      </c>
      <c r="C542" t="s">
        <v>103</v>
      </c>
      <c r="D542" t="s">
        <v>0</v>
      </c>
      <c r="E542" t="s">
        <v>66</v>
      </c>
      <c r="F542" s="4" t="s">
        <v>139</v>
      </c>
      <c r="G542" t="s">
        <v>140</v>
      </c>
      <c r="H542" s="4" t="s">
        <v>141</v>
      </c>
      <c r="I542" s="4" t="s">
        <v>173</v>
      </c>
      <c r="J542" s="8">
        <v>-3</v>
      </c>
      <c r="K542" s="29">
        <f>57500*0.9</f>
        <v>51750</v>
      </c>
      <c r="L542" s="17">
        <f t="shared" ref="L542:L605" si="34">+J542*K542</f>
        <v>-155250</v>
      </c>
      <c r="O542">
        <v>20230097</v>
      </c>
      <c r="P542" t="s">
        <v>243</v>
      </c>
      <c r="Q542" t="s">
        <v>187</v>
      </c>
      <c r="R542" t="s">
        <v>279</v>
      </c>
    </row>
    <row r="543" spans="2:18" hidden="1" x14ac:dyDescent="0.25">
      <c r="B543" s="5">
        <v>45064</v>
      </c>
      <c r="C543" t="s">
        <v>103</v>
      </c>
      <c r="D543" t="s">
        <v>0</v>
      </c>
      <c r="E543" t="s">
        <v>14</v>
      </c>
      <c r="F543" s="4" t="s">
        <v>42</v>
      </c>
      <c r="G543" t="s">
        <v>43</v>
      </c>
      <c r="H543" s="4" t="s">
        <v>44</v>
      </c>
      <c r="I543" s="4" t="s">
        <v>194</v>
      </c>
      <c r="J543" s="8">
        <v>-5</v>
      </c>
      <c r="K543" s="50">
        <v>81594</v>
      </c>
      <c r="L543" s="17">
        <f t="shared" si="34"/>
        <v>-407970</v>
      </c>
      <c r="O543">
        <v>20230077</v>
      </c>
      <c r="P543" t="s">
        <v>136</v>
      </c>
      <c r="R543" t="s">
        <v>279</v>
      </c>
    </row>
    <row r="544" spans="2:18" hidden="1" x14ac:dyDescent="0.25">
      <c r="B544" s="5">
        <v>45149</v>
      </c>
      <c r="C544" t="s">
        <v>63</v>
      </c>
      <c r="D544" t="s">
        <v>0</v>
      </c>
      <c r="E544" t="s">
        <v>14</v>
      </c>
      <c r="F544" s="4" t="s">
        <v>322</v>
      </c>
      <c r="G544" t="s">
        <v>324</v>
      </c>
      <c r="H544" s="4" t="s">
        <v>325</v>
      </c>
      <c r="I544" s="4" t="s">
        <v>326</v>
      </c>
      <c r="J544" s="8">
        <v>5</v>
      </c>
      <c r="K544" s="49">
        <v>1</v>
      </c>
      <c r="L544" s="35">
        <f t="shared" si="34"/>
        <v>5</v>
      </c>
      <c r="M544" s="104" t="s">
        <v>527</v>
      </c>
      <c r="N544" t="s">
        <v>368</v>
      </c>
      <c r="O544"/>
    </row>
    <row r="545" spans="2:18" hidden="1" x14ac:dyDescent="0.25">
      <c r="B545" s="5">
        <v>45149</v>
      </c>
      <c r="C545" t="s">
        <v>63</v>
      </c>
      <c r="D545" t="s">
        <v>0</v>
      </c>
      <c r="E545" t="s">
        <v>14</v>
      </c>
      <c r="F545" s="4" t="s">
        <v>25</v>
      </c>
      <c r="G545" t="s">
        <v>26</v>
      </c>
      <c r="H545" s="4" t="s">
        <v>27</v>
      </c>
      <c r="I545" s="4" t="s">
        <v>333</v>
      </c>
      <c r="J545" s="8">
        <v>50</v>
      </c>
      <c r="K545" s="29">
        <v>69131</v>
      </c>
      <c r="L545" s="35">
        <f t="shared" si="34"/>
        <v>3456550</v>
      </c>
      <c r="M545" s="104"/>
      <c r="N545" t="s">
        <v>368</v>
      </c>
      <c r="O545"/>
    </row>
    <row r="546" spans="2:18" hidden="1" x14ac:dyDescent="0.25">
      <c r="B546" s="5">
        <v>45149</v>
      </c>
      <c r="C546" t="s">
        <v>63</v>
      </c>
      <c r="D546" t="s">
        <v>0</v>
      </c>
      <c r="E546" t="s">
        <v>14</v>
      </c>
      <c r="F546" s="4" t="s">
        <v>35</v>
      </c>
      <c r="G546" t="s">
        <v>36</v>
      </c>
      <c r="H546" s="4" t="s">
        <v>37</v>
      </c>
      <c r="I546" s="4" t="s">
        <v>334</v>
      </c>
      <c r="J546" s="8">
        <v>60</v>
      </c>
      <c r="K546" s="29">
        <v>69131</v>
      </c>
      <c r="L546" s="35">
        <f t="shared" si="34"/>
        <v>4147860</v>
      </c>
      <c r="M546" s="104"/>
      <c r="N546" t="s">
        <v>368</v>
      </c>
      <c r="O546"/>
    </row>
    <row r="547" spans="2:18" hidden="1" x14ac:dyDescent="0.25">
      <c r="B547" s="5">
        <v>45134</v>
      </c>
      <c r="C547" t="s">
        <v>121</v>
      </c>
      <c r="D547" t="s">
        <v>0</v>
      </c>
      <c r="E547" t="s">
        <v>66</v>
      </c>
      <c r="F547" s="4" t="s">
        <v>139</v>
      </c>
      <c r="G547" t="s">
        <v>140</v>
      </c>
      <c r="H547" s="4" t="s">
        <v>141</v>
      </c>
      <c r="I547" s="4" t="s">
        <v>211</v>
      </c>
      <c r="J547" s="8">
        <v>-1</v>
      </c>
      <c r="K547" s="29">
        <f>57500*0.9</f>
        <v>51750</v>
      </c>
      <c r="L547" s="17">
        <f t="shared" si="34"/>
        <v>-51750</v>
      </c>
      <c r="O547"/>
      <c r="P547" t="s">
        <v>323</v>
      </c>
      <c r="Q547" t="s">
        <v>124</v>
      </c>
    </row>
    <row r="548" spans="2:18" hidden="1" x14ac:dyDescent="0.25">
      <c r="B548" s="5">
        <v>45075</v>
      </c>
      <c r="C548" t="s">
        <v>103</v>
      </c>
      <c r="D548" t="s">
        <v>0</v>
      </c>
      <c r="E548" t="s">
        <v>14</v>
      </c>
      <c r="F548" s="4" t="s">
        <v>42</v>
      </c>
      <c r="G548" t="s">
        <v>43</v>
      </c>
      <c r="H548" s="4" t="s">
        <v>44</v>
      </c>
      <c r="I548" s="4" t="s">
        <v>194</v>
      </c>
      <c r="J548" s="8">
        <v>-20</v>
      </c>
      <c r="K548" s="50">
        <v>81594</v>
      </c>
      <c r="L548" s="35">
        <f t="shared" si="34"/>
        <v>-1631880</v>
      </c>
      <c r="M548" s="104"/>
      <c r="O548">
        <v>20230080</v>
      </c>
      <c r="P548" t="s">
        <v>147</v>
      </c>
      <c r="R548" t="s">
        <v>280</v>
      </c>
    </row>
    <row r="549" spans="2:18" hidden="1" x14ac:dyDescent="0.25">
      <c r="B549" s="5">
        <v>45092</v>
      </c>
      <c r="C549" t="s">
        <v>103</v>
      </c>
      <c r="D549" t="s">
        <v>0</v>
      </c>
      <c r="E549" t="s">
        <v>14</v>
      </c>
      <c r="F549" s="4" t="s">
        <v>42</v>
      </c>
      <c r="G549" t="s">
        <v>43</v>
      </c>
      <c r="H549" s="4" t="s">
        <v>44</v>
      </c>
      <c r="I549" s="4" t="s">
        <v>194</v>
      </c>
      <c r="J549" s="8">
        <v>-24</v>
      </c>
      <c r="K549" s="50">
        <v>81594</v>
      </c>
      <c r="L549" s="35">
        <f t="shared" si="34"/>
        <v>-1958256</v>
      </c>
      <c r="M549" s="104"/>
      <c r="O549">
        <v>20230083</v>
      </c>
      <c r="P549" t="s">
        <v>234</v>
      </c>
      <c r="R549" t="s">
        <v>280</v>
      </c>
    </row>
    <row r="550" spans="2:18" hidden="1" x14ac:dyDescent="0.25">
      <c r="B550" s="5">
        <v>45118</v>
      </c>
      <c r="C550" t="s">
        <v>103</v>
      </c>
      <c r="D550" t="s">
        <v>0</v>
      </c>
      <c r="E550" t="s">
        <v>14</v>
      </c>
      <c r="F550" s="4" t="s">
        <v>42</v>
      </c>
      <c r="G550" t="s">
        <v>43</v>
      </c>
      <c r="H550" s="4" t="s">
        <v>44</v>
      </c>
      <c r="I550" s="4" t="s">
        <v>194</v>
      </c>
      <c r="J550" s="8">
        <v>-20</v>
      </c>
      <c r="K550" s="50">
        <v>81594</v>
      </c>
      <c r="L550" s="35">
        <f t="shared" si="34"/>
        <v>-1631880</v>
      </c>
      <c r="M550" s="104"/>
      <c r="O550">
        <v>20230092</v>
      </c>
      <c r="P550" t="s">
        <v>147</v>
      </c>
      <c r="R550" t="s">
        <v>280</v>
      </c>
    </row>
    <row r="551" spans="2:18" hidden="1" x14ac:dyDescent="0.25">
      <c r="B551" s="5">
        <v>45149</v>
      </c>
      <c r="C551" t="s">
        <v>63</v>
      </c>
      <c r="D551" t="s">
        <v>0</v>
      </c>
      <c r="E551" t="s">
        <v>14</v>
      </c>
      <c r="F551" s="4" t="s">
        <v>48</v>
      </c>
      <c r="G551" t="s">
        <v>49</v>
      </c>
      <c r="H551" s="4" t="s">
        <v>50</v>
      </c>
      <c r="I551" s="4" t="s">
        <v>351</v>
      </c>
      <c r="J551" s="8">
        <v>15</v>
      </c>
      <c r="K551" s="29">
        <v>69131</v>
      </c>
      <c r="L551" s="35">
        <f t="shared" si="34"/>
        <v>1036965</v>
      </c>
      <c r="M551" s="104" t="s">
        <v>529</v>
      </c>
      <c r="N551" t="s">
        <v>368</v>
      </c>
      <c r="O551"/>
    </row>
    <row r="552" spans="2:18" hidden="1" x14ac:dyDescent="0.25">
      <c r="B552" s="5">
        <v>45149</v>
      </c>
      <c r="C552" t="s">
        <v>63</v>
      </c>
      <c r="D552" t="s">
        <v>0</v>
      </c>
      <c r="E552" t="s">
        <v>14</v>
      </c>
      <c r="F552" s="4" t="s">
        <v>48</v>
      </c>
      <c r="G552" t="s">
        <v>49</v>
      </c>
      <c r="H552" s="4" t="s">
        <v>50</v>
      </c>
      <c r="I552" s="4" t="s">
        <v>338</v>
      </c>
      <c r="J552" s="8">
        <v>35</v>
      </c>
      <c r="K552" s="29">
        <v>69131</v>
      </c>
      <c r="L552" s="35">
        <f t="shared" si="34"/>
        <v>2419585</v>
      </c>
      <c r="M552" s="104" t="s">
        <v>529</v>
      </c>
      <c r="N552" t="s">
        <v>368</v>
      </c>
      <c r="O552"/>
    </row>
    <row r="553" spans="2:18" hidden="1" x14ac:dyDescent="0.25">
      <c r="B553" s="5">
        <v>45149</v>
      </c>
      <c r="C553" t="s">
        <v>63</v>
      </c>
      <c r="D553" t="s">
        <v>0</v>
      </c>
      <c r="E553" t="s">
        <v>14</v>
      </c>
      <c r="F553" s="4" t="s">
        <v>54</v>
      </c>
      <c r="G553" t="s">
        <v>55</v>
      </c>
      <c r="H553" s="4" t="s">
        <v>56</v>
      </c>
      <c r="I553" s="4" t="s">
        <v>339</v>
      </c>
      <c r="J553" s="8">
        <v>100</v>
      </c>
      <c r="K553" s="29">
        <v>88882</v>
      </c>
      <c r="L553" s="35">
        <f t="shared" si="34"/>
        <v>8888200</v>
      </c>
      <c r="M553" s="104" t="s">
        <v>529</v>
      </c>
      <c r="N553" t="s">
        <v>368</v>
      </c>
      <c r="O553"/>
    </row>
    <row r="554" spans="2:18" hidden="1" x14ac:dyDescent="0.25">
      <c r="B554" s="5">
        <v>45149</v>
      </c>
      <c r="C554" t="s">
        <v>63</v>
      </c>
      <c r="D554" t="s">
        <v>0</v>
      </c>
      <c r="E554" t="s">
        <v>14</v>
      </c>
      <c r="F554" s="4" t="s">
        <v>54</v>
      </c>
      <c r="G554" t="s">
        <v>55</v>
      </c>
      <c r="H554" s="4" t="s">
        <v>56</v>
      </c>
      <c r="I554" s="4" t="s">
        <v>340</v>
      </c>
      <c r="J554" s="8">
        <v>110</v>
      </c>
      <c r="K554" s="29">
        <v>88882</v>
      </c>
      <c r="L554" s="35">
        <f t="shared" si="34"/>
        <v>9777020</v>
      </c>
      <c r="M554" s="104" t="s">
        <v>529</v>
      </c>
      <c r="N554" t="s">
        <v>368</v>
      </c>
      <c r="O554"/>
    </row>
    <row r="555" spans="2:18" hidden="1" x14ac:dyDescent="0.25">
      <c r="B555" s="5">
        <v>45149</v>
      </c>
      <c r="C555" t="s">
        <v>63</v>
      </c>
      <c r="D555" t="s">
        <v>0</v>
      </c>
      <c r="E555" t="s">
        <v>14</v>
      </c>
      <c r="F555" s="4" t="s">
        <v>58</v>
      </c>
      <c r="G555" t="s">
        <v>59</v>
      </c>
      <c r="H555" s="4" t="s">
        <v>60</v>
      </c>
      <c r="I555" s="4" t="s">
        <v>341</v>
      </c>
      <c r="J555" s="8">
        <v>100</v>
      </c>
      <c r="K555" s="29">
        <v>75398.578723404251</v>
      </c>
      <c r="L555" s="35">
        <f t="shared" si="34"/>
        <v>7539857.8723404249</v>
      </c>
      <c r="M555" s="104"/>
      <c r="N555" t="s">
        <v>368</v>
      </c>
      <c r="O555"/>
    </row>
    <row r="556" spans="2:18" hidden="1" x14ac:dyDescent="0.25">
      <c r="B556" s="5">
        <v>45153</v>
      </c>
      <c r="C556" t="s">
        <v>121</v>
      </c>
      <c r="D556" t="s">
        <v>0</v>
      </c>
      <c r="E556" t="s">
        <v>14</v>
      </c>
      <c r="F556" s="4" t="s">
        <v>54</v>
      </c>
      <c r="G556" t="s">
        <v>55</v>
      </c>
      <c r="H556" s="4" t="s">
        <v>56</v>
      </c>
      <c r="I556" s="4" t="s">
        <v>340</v>
      </c>
      <c r="J556" s="8">
        <v>-7</v>
      </c>
      <c r="K556" s="29">
        <v>88882</v>
      </c>
      <c r="L556" s="35">
        <f t="shared" si="34"/>
        <v>-622174</v>
      </c>
      <c r="M556" s="104" t="s">
        <v>529</v>
      </c>
      <c r="O556"/>
      <c r="P556" t="s">
        <v>332</v>
      </c>
      <c r="Q556" t="s">
        <v>132</v>
      </c>
    </row>
    <row r="557" spans="2:18" hidden="1" x14ac:dyDescent="0.25">
      <c r="B557" s="5">
        <v>45134</v>
      </c>
      <c r="C557" t="s">
        <v>121</v>
      </c>
      <c r="D557" t="s">
        <v>0</v>
      </c>
      <c r="E557" t="s">
        <v>66</v>
      </c>
      <c r="F557" s="4" t="s">
        <v>78</v>
      </c>
      <c r="G557" t="s">
        <v>79</v>
      </c>
      <c r="H557" s="4" t="s">
        <v>80</v>
      </c>
      <c r="I557" s="4" t="s">
        <v>174</v>
      </c>
      <c r="J557" s="8">
        <v>-1</v>
      </c>
      <c r="K557" s="29">
        <f t="shared" ref="K557:K565" si="35">57500*0.9</f>
        <v>51750</v>
      </c>
      <c r="L557" s="17">
        <f t="shared" si="34"/>
        <v>-51750</v>
      </c>
      <c r="O557"/>
      <c r="P557" t="s">
        <v>323</v>
      </c>
      <c r="Q557" t="s">
        <v>124</v>
      </c>
    </row>
    <row r="558" spans="2:18" hidden="1" x14ac:dyDescent="0.25">
      <c r="B558" s="5">
        <v>45154</v>
      </c>
      <c r="C558" t="s">
        <v>103</v>
      </c>
      <c r="D558" t="s">
        <v>0</v>
      </c>
      <c r="E558" t="s">
        <v>66</v>
      </c>
      <c r="F558" s="4" t="s">
        <v>71</v>
      </c>
      <c r="G558" t="s">
        <v>72</v>
      </c>
      <c r="H558" s="4" t="s">
        <v>27</v>
      </c>
      <c r="I558" s="4" t="s">
        <v>221</v>
      </c>
      <c r="J558" s="8">
        <v>-5</v>
      </c>
      <c r="K558" s="29">
        <f t="shared" si="35"/>
        <v>51750</v>
      </c>
      <c r="L558" s="17">
        <f t="shared" si="34"/>
        <v>-258750</v>
      </c>
      <c r="O558">
        <v>20230106</v>
      </c>
      <c r="P558" t="s">
        <v>126</v>
      </c>
      <c r="R558" t="s">
        <v>279</v>
      </c>
    </row>
    <row r="559" spans="2:18" hidden="1" x14ac:dyDescent="0.25">
      <c r="B559" s="5">
        <v>45154</v>
      </c>
      <c r="C559" t="s">
        <v>103</v>
      </c>
      <c r="D559" t="s">
        <v>0</v>
      </c>
      <c r="E559" t="s">
        <v>66</v>
      </c>
      <c r="F559" s="4" t="s">
        <v>71</v>
      </c>
      <c r="G559" t="s">
        <v>72</v>
      </c>
      <c r="H559" s="4" t="s">
        <v>27</v>
      </c>
      <c r="I559" s="4" t="s">
        <v>219</v>
      </c>
      <c r="J559" s="8">
        <v>-3</v>
      </c>
      <c r="K559" s="29">
        <f t="shared" si="35"/>
        <v>51750</v>
      </c>
      <c r="L559" s="17">
        <f t="shared" si="34"/>
        <v>-155250</v>
      </c>
      <c r="O559">
        <v>20230106</v>
      </c>
      <c r="P559" t="s">
        <v>126</v>
      </c>
      <c r="R559" t="s">
        <v>279</v>
      </c>
    </row>
    <row r="560" spans="2:18" hidden="1" x14ac:dyDescent="0.25">
      <c r="B560" s="5">
        <v>45154</v>
      </c>
      <c r="C560" t="s">
        <v>103</v>
      </c>
      <c r="D560" t="s">
        <v>0</v>
      </c>
      <c r="E560" t="s">
        <v>66</v>
      </c>
      <c r="F560" s="4" t="s">
        <v>67</v>
      </c>
      <c r="G560" t="s">
        <v>216</v>
      </c>
      <c r="H560" s="4" t="s">
        <v>69</v>
      </c>
      <c r="I560" s="4" t="s">
        <v>342</v>
      </c>
      <c r="J560" s="8">
        <v>-30</v>
      </c>
      <c r="K560" s="29">
        <f t="shared" si="35"/>
        <v>51750</v>
      </c>
      <c r="L560" s="17">
        <f t="shared" si="34"/>
        <v>-1552500</v>
      </c>
      <c r="O560">
        <v>20230106</v>
      </c>
      <c r="P560" t="s">
        <v>126</v>
      </c>
      <c r="R560" t="s">
        <v>279</v>
      </c>
    </row>
    <row r="561" spans="2:18" hidden="1" x14ac:dyDescent="0.25">
      <c r="B561" s="5">
        <v>45138</v>
      </c>
      <c r="C561" t="s">
        <v>121</v>
      </c>
      <c r="D561" t="s">
        <v>0</v>
      </c>
      <c r="E561" t="s">
        <v>66</v>
      </c>
      <c r="F561" s="4" t="s">
        <v>139</v>
      </c>
      <c r="G561" t="s">
        <v>140</v>
      </c>
      <c r="H561" s="4" t="s">
        <v>141</v>
      </c>
      <c r="I561" s="4" t="s">
        <v>211</v>
      </c>
      <c r="J561" s="8">
        <v>1</v>
      </c>
      <c r="K561" s="29">
        <f t="shared" si="35"/>
        <v>51750</v>
      </c>
      <c r="L561" s="17">
        <f t="shared" si="34"/>
        <v>51750</v>
      </c>
      <c r="O561"/>
      <c r="P561" t="s">
        <v>323</v>
      </c>
      <c r="Q561" t="s">
        <v>124</v>
      </c>
    </row>
    <row r="562" spans="2:18" hidden="1" x14ac:dyDescent="0.25">
      <c r="B562" s="5">
        <v>45154</v>
      </c>
      <c r="C562" t="s">
        <v>103</v>
      </c>
      <c r="D562" t="s">
        <v>0</v>
      </c>
      <c r="E562" t="s">
        <v>66</v>
      </c>
      <c r="F562" s="4" t="s">
        <v>82</v>
      </c>
      <c r="G562" t="s">
        <v>284</v>
      </c>
      <c r="H562" s="4" t="s">
        <v>84</v>
      </c>
      <c r="I562" s="4" t="s">
        <v>286</v>
      </c>
      <c r="J562" s="8">
        <v>-80</v>
      </c>
      <c r="K562" s="29">
        <f t="shared" si="35"/>
        <v>51750</v>
      </c>
      <c r="L562" s="17">
        <f t="shared" si="34"/>
        <v>-4140000</v>
      </c>
      <c r="O562">
        <v>20230106</v>
      </c>
      <c r="P562" t="s">
        <v>126</v>
      </c>
      <c r="R562" t="s">
        <v>279</v>
      </c>
    </row>
    <row r="563" spans="2:18" hidden="1" x14ac:dyDescent="0.25">
      <c r="B563" s="5">
        <v>45138</v>
      </c>
      <c r="C563" t="s">
        <v>121</v>
      </c>
      <c r="D563" t="s">
        <v>0</v>
      </c>
      <c r="E563" t="s">
        <v>66</v>
      </c>
      <c r="F563" s="4" t="s">
        <v>78</v>
      </c>
      <c r="G563" t="s">
        <v>79</v>
      </c>
      <c r="H563" s="4" t="s">
        <v>80</v>
      </c>
      <c r="I563" s="4" t="s">
        <v>174</v>
      </c>
      <c r="J563" s="8">
        <v>-1</v>
      </c>
      <c r="K563" s="29">
        <f t="shared" si="35"/>
        <v>51750</v>
      </c>
      <c r="L563" s="17">
        <f t="shared" si="34"/>
        <v>-51750</v>
      </c>
      <c r="O563"/>
      <c r="P563" t="s">
        <v>323</v>
      </c>
      <c r="Q563" t="s">
        <v>124</v>
      </c>
    </row>
    <row r="564" spans="2:18" hidden="1" x14ac:dyDescent="0.25">
      <c r="B564" s="5">
        <v>45154</v>
      </c>
      <c r="C564" t="s">
        <v>103</v>
      </c>
      <c r="D564" t="s">
        <v>0</v>
      </c>
      <c r="E564" t="s">
        <v>66</v>
      </c>
      <c r="F564" s="4" t="s">
        <v>86</v>
      </c>
      <c r="G564" t="s">
        <v>87</v>
      </c>
      <c r="H564" s="4" t="s">
        <v>184</v>
      </c>
      <c r="I564" s="4" t="s">
        <v>182</v>
      </c>
      <c r="J564" s="8">
        <v>-27</v>
      </c>
      <c r="K564" s="29">
        <f t="shared" si="35"/>
        <v>51750</v>
      </c>
      <c r="L564" s="17">
        <f t="shared" si="34"/>
        <v>-1397250</v>
      </c>
      <c r="O564">
        <v>20230106</v>
      </c>
      <c r="P564" t="s">
        <v>126</v>
      </c>
      <c r="R564" t="s">
        <v>279</v>
      </c>
    </row>
    <row r="565" spans="2:18" hidden="1" x14ac:dyDescent="0.25">
      <c r="B565" s="5">
        <v>45154</v>
      </c>
      <c r="C565" t="s">
        <v>103</v>
      </c>
      <c r="D565" t="s">
        <v>0</v>
      </c>
      <c r="E565" t="s">
        <v>66</v>
      </c>
      <c r="F565" s="4" t="s">
        <v>86</v>
      </c>
      <c r="G565" t="s">
        <v>87</v>
      </c>
      <c r="H565" s="4" t="s">
        <v>50</v>
      </c>
      <c r="I565" s="4" t="s">
        <v>162</v>
      </c>
      <c r="J565" s="8">
        <v>-3</v>
      </c>
      <c r="K565" s="29">
        <f t="shared" si="35"/>
        <v>51750</v>
      </c>
      <c r="L565" s="17">
        <f t="shared" si="34"/>
        <v>-155250</v>
      </c>
      <c r="O565">
        <v>20230106</v>
      </c>
      <c r="P565" t="s">
        <v>126</v>
      </c>
      <c r="R565" t="s">
        <v>279</v>
      </c>
    </row>
    <row r="566" spans="2:18" hidden="1" x14ac:dyDescent="0.25">
      <c r="B566" s="5">
        <v>45154</v>
      </c>
      <c r="C566" t="s">
        <v>103</v>
      </c>
      <c r="D566" t="s">
        <v>4</v>
      </c>
      <c r="E566" t="s">
        <v>66</v>
      </c>
      <c r="F566" s="4" t="s">
        <v>96</v>
      </c>
      <c r="G566" t="s">
        <v>95</v>
      </c>
      <c r="H566" s="4" t="s">
        <v>106</v>
      </c>
      <c r="I566" s="4">
        <v>50359</v>
      </c>
      <c r="J566" s="8">
        <v>-10</v>
      </c>
      <c r="K566" s="29">
        <f>544000*1.19</f>
        <v>647360</v>
      </c>
      <c r="L566" s="17">
        <f t="shared" si="34"/>
        <v>-6473600</v>
      </c>
      <c r="O566">
        <v>20230106</v>
      </c>
      <c r="P566" t="s">
        <v>126</v>
      </c>
      <c r="R566" t="s">
        <v>279</v>
      </c>
    </row>
    <row r="567" spans="2:18" hidden="1" x14ac:dyDescent="0.25">
      <c r="B567" s="5">
        <v>45154</v>
      </c>
      <c r="C567" t="s">
        <v>103</v>
      </c>
      <c r="D567" t="s">
        <v>4</v>
      </c>
      <c r="E567" t="s">
        <v>66</v>
      </c>
      <c r="F567" s="4" t="s">
        <v>102</v>
      </c>
      <c r="G567" t="s">
        <v>101</v>
      </c>
      <c r="H567" s="4" t="s">
        <v>107</v>
      </c>
      <c r="J567" s="8">
        <v>-10</v>
      </c>
      <c r="K567" s="29">
        <f>86000*1.19</f>
        <v>102340</v>
      </c>
      <c r="L567" s="17">
        <f t="shared" si="34"/>
        <v>-1023400</v>
      </c>
      <c r="O567">
        <v>20230106</v>
      </c>
      <c r="P567" t="s">
        <v>126</v>
      </c>
      <c r="R567" t="s">
        <v>279</v>
      </c>
    </row>
    <row r="568" spans="2:18" hidden="1" x14ac:dyDescent="0.25">
      <c r="B568" s="5">
        <v>45155</v>
      </c>
      <c r="C568" t="s">
        <v>20</v>
      </c>
      <c r="D568" t="s">
        <v>4</v>
      </c>
      <c r="E568" t="s">
        <v>66</v>
      </c>
      <c r="F568" s="4" t="s">
        <v>96</v>
      </c>
      <c r="G568" t="s">
        <v>95</v>
      </c>
      <c r="H568" s="4" t="s">
        <v>106</v>
      </c>
      <c r="I568" s="4">
        <v>49116</v>
      </c>
      <c r="J568" s="8">
        <v>6</v>
      </c>
      <c r="K568" s="29">
        <f>544000*1.19</f>
        <v>647360</v>
      </c>
      <c r="L568" s="17">
        <f t="shared" si="34"/>
        <v>3884160</v>
      </c>
      <c r="M568" s="102" t="s">
        <v>529</v>
      </c>
      <c r="N568" t="s">
        <v>670</v>
      </c>
      <c r="O568"/>
    </row>
    <row r="569" spans="2:18" hidden="1" x14ac:dyDescent="0.25">
      <c r="B569" s="5">
        <v>45155</v>
      </c>
      <c r="C569" t="s">
        <v>120</v>
      </c>
      <c r="D569" t="s">
        <v>4</v>
      </c>
      <c r="E569" t="s">
        <v>66</v>
      </c>
      <c r="F569" s="4" t="s">
        <v>102</v>
      </c>
      <c r="G569" t="s">
        <v>101</v>
      </c>
      <c r="H569" s="4" t="s">
        <v>107</v>
      </c>
      <c r="I569" s="4">
        <v>48791</v>
      </c>
      <c r="J569" s="8">
        <v>10</v>
      </c>
      <c r="K569" s="29">
        <f>86000*1.19</f>
        <v>102340</v>
      </c>
      <c r="L569" s="17">
        <f t="shared" si="34"/>
        <v>1023400</v>
      </c>
      <c r="N569" t="s">
        <v>670</v>
      </c>
      <c r="O569"/>
    </row>
    <row r="570" spans="2:18" hidden="1" x14ac:dyDescent="0.25">
      <c r="B570" s="5">
        <v>45155</v>
      </c>
      <c r="C570" t="s">
        <v>120</v>
      </c>
      <c r="D570" t="s">
        <v>4</v>
      </c>
      <c r="E570" t="s">
        <v>66</v>
      </c>
      <c r="F570" s="4" t="s">
        <v>102</v>
      </c>
      <c r="G570" t="s">
        <v>101</v>
      </c>
      <c r="H570" s="4" t="s">
        <v>107</v>
      </c>
      <c r="I570" s="4">
        <v>47160</v>
      </c>
      <c r="J570" s="8">
        <v>5</v>
      </c>
      <c r="K570" s="29">
        <f>86000*1.19</f>
        <v>102340</v>
      </c>
      <c r="L570" s="17">
        <f t="shared" si="34"/>
        <v>511700</v>
      </c>
      <c r="N570" t="s">
        <v>670</v>
      </c>
      <c r="O570"/>
    </row>
    <row r="571" spans="2:18" hidden="1" x14ac:dyDescent="0.25">
      <c r="B571" s="5">
        <v>45156</v>
      </c>
      <c r="C571" t="s">
        <v>103</v>
      </c>
      <c r="D571" t="s">
        <v>0</v>
      </c>
      <c r="E571" t="s">
        <v>14</v>
      </c>
      <c r="F571" s="3" t="s">
        <v>25</v>
      </c>
      <c r="G571" t="s">
        <v>26</v>
      </c>
      <c r="H571" s="4" t="s">
        <v>27</v>
      </c>
      <c r="I571" s="4" t="s">
        <v>127</v>
      </c>
      <c r="J571" s="8">
        <v>-10</v>
      </c>
      <c r="K571" s="50">
        <v>65949.40444444443</v>
      </c>
      <c r="L571" s="35">
        <f t="shared" si="34"/>
        <v>-659494.04444444436</v>
      </c>
      <c r="M571" s="104"/>
      <c r="O571">
        <v>20230107</v>
      </c>
      <c r="P571" t="s">
        <v>243</v>
      </c>
      <c r="R571" t="s">
        <v>279</v>
      </c>
    </row>
    <row r="572" spans="2:18" hidden="1" x14ac:dyDescent="0.25">
      <c r="B572" s="5">
        <v>45156</v>
      </c>
      <c r="C572" t="s">
        <v>103</v>
      </c>
      <c r="D572" t="s">
        <v>0</v>
      </c>
      <c r="E572" t="s">
        <v>14</v>
      </c>
      <c r="F572" s="3" t="s">
        <v>35</v>
      </c>
      <c r="G572" t="s">
        <v>36</v>
      </c>
      <c r="H572" s="4" t="s">
        <v>37</v>
      </c>
      <c r="I572" s="4" t="s">
        <v>131</v>
      </c>
      <c r="J572" s="8">
        <v>-5</v>
      </c>
      <c r="K572" s="50">
        <v>81594</v>
      </c>
      <c r="L572" s="35">
        <f t="shared" si="34"/>
        <v>-407970</v>
      </c>
      <c r="M572" s="104"/>
      <c r="O572">
        <v>20230107</v>
      </c>
      <c r="P572" t="s">
        <v>243</v>
      </c>
      <c r="R572" t="s">
        <v>279</v>
      </c>
    </row>
    <row r="573" spans="2:18" hidden="1" x14ac:dyDescent="0.25">
      <c r="B573" s="5">
        <v>45148</v>
      </c>
      <c r="C573" t="s">
        <v>103</v>
      </c>
      <c r="D573" t="s">
        <v>0</v>
      </c>
      <c r="E573" t="s">
        <v>14</v>
      </c>
      <c r="F573" s="3" t="s">
        <v>39</v>
      </c>
      <c r="G573" t="s">
        <v>40</v>
      </c>
      <c r="H573" s="4" t="s">
        <v>41</v>
      </c>
      <c r="I573" s="4" t="s">
        <v>128</v>
      </c>
      <c r="J573" s="8">
        <v>-10</v>
      </c>
      <c r="K573" s="50">
        <v>81594</v>
      </c>
      <c r="L573" s="35">
        <f t="shared" si="34"/>
        <v>-815940</v>
      </c>
      <c r="M573" s="104"/>
      <c r="O573">
        <v>20230105</v>
      </c>
      <c r="P573" t="s">
        <v>236</v>
      </c>
      <c r="R573" t="s">
        <v>280</v>
      </c>
    </row>
    <row r="574" spans="2:18" hidden="1" x14ac:dyDescent="0.25">
      <c r="B574" s="5">
        <v>45118</v>
      </c>
      <c r="C574" t="s">
        <v>103</v>
      </c>
      <c r="D574" t="s">
        <v>0</v>
      </c>
      <c r="E574" t="s">
        <v>14</v>
      </c>
      <c r="F574" s="4" t="s">
        <v>42</v>
      </c>
      <c r="G574" t="s">
        <v>43</v>
      </c>
      <c r="H574" s="4" t="s">
        <v>44</v>
      </c>
      <c r="I574" s="4" t="s">
        <v>194</v>
      </c>
      <c r="J574" s="8">
        <v>-20</v>
      </c>
      <c r="K574" s="50">
        <v>81594</v>
      </c>
      <c r="L574" s="35">
        <f t="shared" si="34"/>
        <v>-1631880</v>
      </c>
      <c r="M574" s="104"/>
      <c r="O574">
        <v>20230093</v>
      </c>
      <c r="P574" t="s">
        <v>136</v>
      </c>
      <c r="R574" t="s">
        <v>279</v>
      </c>
    </row>
    <row r="575" spans="2:18" hidden="1" x14ac:dyDescent="0.25">
      <c r="B575" s="5">
        <v>45156</v>
      </c>
      <c r="C575" t="s">
        <v>103</v>
      </c>
      <c r="D575" t="s">
        <v>0</v>
      </c>
      <c r="E575" t="s">
        <v>14</v>
      </c>
      <c r="F575" s="4" t="s">
        <v>54</v>
      </c>
      <c r="G575" t="s">
        <v>55</v>
      </c>
      <c r="H575" s="4" t="s">
        <v>56</v>
      </c>
      <c r="I575" s="4" t="s">
        <v>340</v>
      </c>
      <c r="J575" s="8">
        <v>-3</v>
      </c>
      <c r="K575" s="29">
        <v>88882</v>
      </c>
      <c r="L575" s="35">
        <f t="shared" si="34"/>
        <v>-266646</v>
      </c>
      <c r="M575" s="104" t="s">
        <v>529</v>
      </c>
      <c r="O575">
        <v>20230107</v>
      </c>
      <c r="P575" t="s">
        <v>243</v>
      </c>
      <c r="R575" t="s">
        <v>279</v>
      </c>
    </row>
    <row r="576" spans="2:18" hidden="1" x14ac:dyDescent="0.25">
      <c r="B576" s="5">
        <v>45156</v>
      </c>
      <c r="C576" t="s">
        <v>103</v>
      </c>
      <c r="D576" t="s">
        <v>0</v>
      </c>
      <c r="E576" t="s">
        <v>14</v>
      </c>
      <c r="F576" s="4" t="s">
        <v>58</v>
      </c>
      <c r="G576" t="s">
        <v>59</v>
      </c>
      <c r="H576" s="4" t="s">
        <v>60</v>
      </c>
      <c r="I576" s="4" t="s">
        <v>341</v>
      </c>
      <c r="J576" s="8">
        <v>-12</v>
      </c>
      <c r="K576" s="29">
        <v>75398.578723404251</v>
      </c>
      <c r="L576" s="35">
        <f t="shared" si="34"/>
        <v>-904782.94468085095</v>
      </c>
      <c r="M576" s="104"/>
      <c r="O576">
        <v>20230107</v>
      </c>
      <c r="P576" t="s">
        <v>243</v>
      </c>
      <c r="R576" t="s">
        <v>279</v>
      </c>
    </row>
    <row r="577" spans="2:18" hidden="1" x14ac:dyDescent="0.25">
      <c r="B577" s="5">
        <v>45156</v>
      </c>
      <c r="C577" t="s">
        <v>103</v>
      </c>
      <c r="D577" t="s">
        <v>0</v>
      </c>
      <c r="E577" t="s">
        <v>66</v>
      </c>
      <c r="F577" s="4" t="s">
        <v>71</v>
      </c>
      <c r="G577" t="s">
        <v>72</v>
      </c>
      <c r="H577" s="4" t="s">
        <v>27</v>
      </c>
      <c r="I577" s="4" t="s">
        <v>219</v>
      </c>
      <c r="J577" s="8">
        <v>-15</v>
      </c>
      <c r="K577" s="29">
        <f>57500*0.9</f>
        <v>51750</v>
      </c>
      <c r="L577" s="17">
        <f t="shared" si="34"/>
        <v>-776250</v>
      </c>
      <c r="O577">
        <v>20230107</v>
      </c>
      <c r="P577" t="s">
        <v>243</v>
      </c>
      <c r="R577" t="s">
        <v>279</v>
      </c>
    </row>
    <row r="578" spans="2:18" hidden="1" x14ac:dyDescent="0.25">
      <c r="B578" s="5">
        <v>45156</v>
      </c>
      <c r="C578" t="s">
        <v>103</v>
      </c>
      <c r="D578" t="s">
        <v>0</v>
      </c>
      <c r="E578" t="s">
        <v>66</v>
      </c>
      <c r="F578" s="4" t="s">
        <v>75</v>
      </c>
      <c r="G578" t="s">
        <v>76</v>
      </c>
      <c r="H578" s="4" t="s">
        <v>37</v>
      </c>
      <c r="I578" s="4" t="s">
        <v>204</v>
      </c>
      <c r="J578" s="8">
        <v>-5</v>
      </c>
      <c r="K578" s="29">
        <f>57500*0.9</f>
        <v>51750</v>
      </c>
      <c r="L578" s="17">
        <f t="shared" si="34"/>
        <v>-258750</v>
      </c>
      <c r="O578">
        <v>20230107</v>
      </c>
      <c r="P578" t="s">
        <v>243</v>
      </c>
      <c r="R578" t="s">
        <v>279</v>
      </c>
    </row>
    <row r="579" spans="2:18" hidden="1" x14ac:dyDescent="0.25">
      <c r="B579" s="5">
        <v>45149</v>
      </c>
      <c r="C579" t="s">
        <v>63</v>
      </c>
      <c r="D579" t="s">
        <v>0</v>
      </c>
      <c r="E579" t="s">
        <v>14</v>
      </c>
      <c r="F579" s="4" t="s">
        <v>39</v>
      </c>
      <c r="G579" t="s">
        <v>40</v>
      </c>
      <c r="H579" s="4" t="s">
        <v>41</v>
      </c>
      <c r="I579" s="4" t="s">
        <v>335</v>
      </c>
      <c r="J579" s="8">
        <v>100</v>
      </c>
      <c r="K579" s="29">
        <v>69131</v>
      </c>
      <c r="L579" s="35">
        <f t="shared" si="34"/>
        <v>6913100</v>
      </c>
      <c r="M579" s="104"/>
      <c r="N579" t="s">
        <v>368</v>
      </c>
      <c r="O579"/>
    </row>
    <row r="580" spans="2:18" hidden="1" x14ac:dyDescent="0.25">
      <c r="B580" s="5">
        <v>45156</v>
      </c>
      <c r="C580" t="s">
        <v>103</v>
      </c>
      <c r="D580" t="s">
        <v>0</v>
      </c>
      <c r="E580" t="s">
        <v>66</v>
      </c>
      <c r="F580" s="4" t="s">
        <v>86</v>
      </c>
      <c r="G580" t="s">
        <v>87</v>
      </c>
      <c r="H580" s="4" t="s">
        <v>50</v>
      </c>
      <c r="I580" s="4" t="s">
        <v>201</v>
      </c>
      <c r="J580" s="8">
        <v>-8</v>
      </c>
      <c r="K580" s="29">
        <f>57500*0.9</f>
        <v>51750</v>
      </c>
      <c r="L580" s="17">
        <f t="shared" si="34"/>
        <v>-414000</v>
      </c>
      <c r="O580">
        <v>20230107</v>
      </c>
      <c r="P580" t="s">
        <v>243</v>
      </c>
      <c r="R580" t="s">
        <v>279</v>
      </c>
    </row>
    <row r="581" spans="2:18" hidden="1" x14ac:dyDescent="0.25">
      <c r="B581" s="5">
        <v>45156</v>
      </c>
      <c r="C581" t="s">
        <v>103</v>
      </c>
      <c r="D581" t="s">
        <v>0</v>
      </c>
      <c r="E581" t="s">
        <v>66</v>
      </c>
      <c r="F581" s="4" t="s">
        <v>86</v>
      </c>
      <c r="G581" t="s">
        <v>87</v>
      </c>
      <c r="H581" s="4" t="s">
        <v>50</v>
      </c>
      <c r="I581" s="4" t="s">
        <v>163</v>
      </c>
      <c r="J581" s="8">
        <v>-2</v>
      </c>
      <c r="K581" s="29">
        <f>57500*0.9</f>
        <v>51750</v>
      </c>
      <c r="L581" s="17">
        <f t="shared" si="34"/>
        <v>-103500</v>
      </c>
      <c r="O581">
        <v>20230107</v>
      </c>
      <c r="P581" t="s">
        <v>243</v>
      </c>
      <c r="R581" t="s">
        <v>279</v>
      </c>
    </row>
    <row r="582" spans="2:18" hidden="1" x14ac:dyDescent="0.25">
      <c r="B582" s="5">
        <v>45154</v>
      </c>
      <c r="C582" t="s">
        <v>103</v>
      </c>
      <c r="D582" t="s">
        <v>0</v>
      </c>
      <c r="E582" t="s">
        <v>66</v>
      </c>
      <c r="F582" s="4" t="s">
        <v>78</v>
      </c>
      <c r="G582" t="s">
        <v>79</v>
      </c>
      <c r="H582" s="4" t="s">
        <v>80</v>
      </c>
      <c r="I582" s="4" t="s">
        <v>304</v>
      </c>
      <c r="J582" s="8">
        <v>-50</v>
      </c>
      <c r="K582" s="29">
        <v>51750</v>
      </c>
      <c r="L582" s="17">
        <f t="shared" si="34"/>
        <v>-2587500</v>
      </c>
      <c r="O582">
        <v>20230106</v>
      </c>
      <c r="P582" t="s">
        <v>126</v>
      </c>
      <c r="R582" t="s">
        <v>279</v>
      </c>
    </row>
    <row r="583" spans="2:18" hidden="1" x14ac:dyDescent="0.25">
      <c r="B583" s="5">
        <v>45156</v>
      </c>
      <c r="C583" t="s">
        <v>103</v>
      </c>
      <c r="D583" t="s">
        <v>4</v>
      </c>
      <c r="E583" t="s">
        <v>66</v>
      </c>
      <c r="F583" s="4" t="s">
        <v>96</v>
      </c>
      <c r="G583" t="s">
        <v>95</v>
      </c>
      <c r="H583" s="4" t="s">
        <v>106</v>
      </c>
      <c r="I583" s="4">
        <v>49116</v>
      </c>
      <c r="J583" s="8">
        <v>-12</v>
      </c>
      <c r="K583" s="29">
        <f>544000*1.19</f>
        <v>647360</v>
      </c>
      <c r="L583" s="17">
        <f t="shared" si="34"/>
        <v>-7768320</v>
      </c>
      <c r="O583">
        <v>20230107</v>
      </c>
      <c r="P583" t="s">
        <v>243</v>
      </c>
      <c r="R583" t="s">
        <v>279</v>
      </c>
    </row>
    <row r="584" spans="2:18" hidden="1" x14ac:dyDescent="0.25">
      <c r="B584" s="5">
        <v>45156</v>
      </c>
      <c r="C584" t="s">
        <v>103</v>
      </c>
      <c r="D584" t="s">
        <v>4</v>
      </c>
      <c r="E584" t="s">
        <v>66</v>
      </c>
      <c r="F584" s="4" t="s">
        <v>102</v>
      </c>
      <c r="G584" t="s">
        <v>101</v>
      </c>
      <c r="H584" s="4" t="s">
        <v>107</v>
      </c>
      <c r="J584" s="8">
        <v>-12</v>
      </c>
      <c r="K584" s="29">
        <f>86000*1.19</f>
        <v>102340</v>
      </c>
      <c r="L584" s="17">
        <f t="shared" si="34"/>
        <v>-1228080</v>
      </c>
      <c r="O584">
        <v>20230107</v>
      </c>
      <c r="P584" t="s">
        <v>243</v>
      </c>
      <c r="R584" t="s">
        <v>279</v>
      </c>
    </row>
    <row r="585" spans="2:18" hidden="1" x14ac:dyDescent="0.25">
      <c r="B585" s="5">
        <v>45156</v>
      </c>
      <c r="C585" t="s">
        <v>103</v>
      </c>
      <c r="D585" t="s">
        <v>4</v>
      </c>
      <c r="E585" t="s">
        <v>66</v>
      </c>
      <c r="F585" s="4" t="s">
        <v>102</v>
      </c>
      <c r="G585" t="s">
        <v>101</v>
      </c>
      <c r="H585" s="4" t="s">
        <v>107</v>
      </c>
      <c r="J585" s="8">
        <v>-4</v>
      </c>
      <c r="K585" s="29">
        <f>86000*1.19</f>
        <v>102340</v>
      </c>
      <c r="L585" s="17">
        <f t="shared" si="34"/>
        <v>-409360</v>
      </c>
      <c r="O585">
        <v>20230107</v>
      </c>
      <c r="P585" t="s">
        <v>243</v>
      </c>
      <c r="R585" t="s">
        <v>279</v>
      </c>
    </row>
    <row r="586" spans="2:18" hidden="1" x14ac:dyDescent="0.25">
      <c r="B586" s="5">
        <v>45156</v>
      </c>
      <c r="C586" t="s">
        <v>103</v>
      </c>
      <c r="D586" t="s">
        <v>4</v>
      </c>
      <c r="E586" t="s">
        <v>14</v>
      </c>
      <c r="F586" s="4">
        <v>3318235</v>
      </c>
      <c r="G586" t="s">
        <v>209</v>
      </c>
      <c r="H586" s="4" t="s">
        <v>107</v>
      </c>
      <c r="J586" s="8">
        <v>-11</v>
      </c>
      <c r="K586" s="29">
        <v>126823.496</v>
      </c>
      <c r="L586" s="17">
        <f t="shared" si="34"/>
        <v>-1395058.456</v>
      </c>
      <c r="O586">
        <v>20230107</v>
      </c>
      <c r="P586" t="s">
        <v>243</v>
      </c>
      <c r="R586" t="s">
        <v>279</v>
      </c>
    </row>
    <row r="587" spans="2:18" hidden="1" x14ac:dyDescent="0.25">
      <c r="B587" s="5">
        <v>45154</v>
      </c>
      <c r="C587" t="s">
        <v>103</v>
      </c>
      <c r="D587" t="s">
        <v>0</v>
      </c>
      <c r="E587" t="s">
        <v>66</v>
      </c>
      <c r="F587" s="4" t="s">
        <v>78</v>
      </c>
      <c r="G587" t="s">
        <v>79</v>
      </c>
      <c r="H587" s="4" t="s">
        <v>80</v>
      </c>
      <c r="I587" s="4" t="s">
        <v>179</v>
      </c>
      <c r="J587" s="8">
        <v>-10</v>
      </c>
      <c r="K587" s="29">
        <v>51750</v>
      </c>
      <c r="L587" s="17">
        <f t="shared" si="34"/>
        <v>-517500</v>
      </c>
      <c r="O587">
        <v>20230106</v>
      </c>
      <c r="P587" t="s">
        <v>126</v>
      </c>
      <c r="R587" t="s">
        <v>279</v>
      </c>
    </row>
    <row r="588" spans="2:18" hidden="1" x14ac:dyDescent="0.25">
      <c r="B588" s="5">
        <v>45156</v>
      </c>
      <c r="C588" t="s">
        <v>103</v>
      </c>
      <c r="D588" t="s">
        <v>4</v>
      </c>
      <c r="E588" t="s">
        <v>14</v>
      </c>
      <c r="F588" s="4">
        <v>3318235</v>
      </c>
      <c r="G588" t="s">
        <v>209</v>
      </c>
      <c r="H588" s="4" t="s">
        <v>107</v>
      </c>
      <c r="J588" s="8">
        <v>-1</v>
      </c>
      <c r="K588" s="29">
        <v>126823.496</v>
      </c>
      <c r="L588" s="17">
        <f t="shared" si="34"/>
        <v>-126823.496</v>
      </c>
      <c r="O588">
        <v>20230108</v>
      </c>
      <c r="P588" t="s">
        <v>243</v>
      </c>
      <c r="R588" t="s">
        <v>279</v>
      </c>
    </row>
    <row r="589" spans="2:18" hidden="1" x14ac:dyDescent="0.25">
      <c r="B589" s="5">
        <v>45155</v>
      </c>
      <c r="C589" t="s">
        <v>197</v>
      </c>
      <c r="D589" t="s">
        <v>4</v>
      </c>
      <c r="E589" t="s">
        <v>66</v>
      </c>
      <c r="F589" s="4" t="s">
        <v>96</v>
      </c>
      <c r="G589" t="s">
        <v>95</v>
      </c>
      <c r="H589" s="4" t="s">
        <v>106</v>
      </c>
      <c r="J589" s="8">
        <v>-1</v>
      </c>
      <c r="K589" s="29">
        <f>544000*1.19</f>
        <v>647360</v>
      </c>
      <c r="L589" s="17">
        <f t="shared" si="34"/>
        <v>-647360</v>
      </c>
      <c r="O589"/>
    </row>
    <row r="590" spans="2:18" hidden="1" x14ac:dyDescent="0.25">
      <c r="B590" s="5">
        <v>45163</v>
      </c>
      <c r="C590" t="s">
        <v>103</v>
      </c>
      <c r="D590" t="s">
        <v>0</v>
      </c>
      <c r="E590" t="s">
        <v>14</v>
      </c>
      <c r="F590" s="3" t="s">
        <v>25</v>
      </c>
      <c r="G590" t="s">
        <v>26</v>
      </c>
      <c r="H590" s="4" t="s">
        <v>27</v>
      </c>
      <c r="I590" s="4" t="s">
        <v>127</v>
      </c>
      <c r="J590" s="8">
        <v>-5</v>
      </c>
      <c r="K590" s="50">
        <v>65949.40444444443</v>
      </c>
      <c r="L590" s="35">
        <f t="shared" si="34"/>
        <v>-329747.02222222218</v>
      </c>
      <c r="M590" s="104"/>
      <c r="O590">
        <v>20230110</v>
      </c>
      <c r="P590" t="s">
        <v>232</v>
      </c>
      <c r="R590" t="s">
        <v>280</v>
      </c>
    </row>
    <row r="591" spans="2:18" hidden="1" x14ac:dyDescent="0.25">
      <c r="B591" s="5">
        <v>45163</v>
      </c>
      <c r="C591" t="s">
        <v>103</v>
      </c>
      <c r="D591" t="s">
        <v>0</v>
      </c>
      <c r="E591" t="s">
        <v>14</v>
      </c>
      <c r="F591" s="3" t="s">
        <v>35</v>
      </c>
      <c r="G591" t="s">
        <v>36</v>
      </c>
      <c r="H591" s="4" t="s">
        <v>37</v>
      </c>
      <c r="I591" s="4" t="s">
        <v>131</v>
      </c>
      <c r="J591" s="8">
        <v>-4</v>
      </c>
      <c r="K591" s="50">
        <v>81594</v>
      </c>
      <c r="L591" s="35">
        <f t="shared" si="34"/>
        <v>-326376</v>
      </c>
      <c r="M591" s="104"/>
      <c r="O591">
        <v>20230110</v>
      </c>
      <c r="P591" t="s">
        <v>232</v>
      </c>
      <c r="R591" t="s">
        <v>280</v>
      </c>
    </row>
    <row r="592" spans="2:18" hidden="1" x14ac:dyDescent="0.25">
      <c r="B592" s="5">
        <v>45154</v>
      </c>
      <c r="C592" t="s">
        <v>103</v>
      </c>
      <c r="D592" t="s">
        <v>0</v>
      </c>
      <c r="E592" t="s">
        <v>66</v>
      </c>
      <c r="F592" s="4" t="s">
        <v>139</v>
      </c>
      <c r="G592" t="s">
        <v>140</v>
      </c>
      <c r="H592" s="4" t="s">
        <v>141</v>
      </c>
      <c r="I592" s="4" t="s">
        <v>172</v>
      </c>
      <c r="J592" s="8">
        <v>-20</v>
      </c>
      <c r="K592" s="29">
        <f>57500*0.9</f>
        <v>51750</v>
      </c>
      <c r="L592" s="17">
        <f t="shared" si="34"/>
        <v>-1035000</v>
      </c>
      <c r="O592">
        <v>20230106</v>
      </c>
      <c r="P592" t="s">
        <v>126</v>
      </c>
      <c r="R592" t="s">
        <v>279</v>
      </c>
    </row>
    <row r="593" spans="2:18" hidden="1" x14ac:dyDescent="0.25">
      <c r="B593" s="5">
        <v>45118</v>
      </c>
      <c r="C593" t="s">
        <v>103</v>
      </c>
      <c r="D593" t="s">
        <v>0</v>
      </c>
      <c r="E593" t="s">
        <v>14</v>
      </c>
      <c r="F593" s="4" t="s">
        <v>42</v>
      </c>
      <c r="G593" t="s">
        <v>43</v>
      </c>
      <c r="H593" s="4" t="s">
        <v>44</v>
      </c>
      <c r="I593" s="4" t="s">
        <v>194</v>
      </c>
      <c r="J593" s="8">
        <v>-15</v>
      </c>
      <c r="K593" s="50">
        <v>81594</v>
      </c>
      <c r="L593" s="35">
        <f t="shared" si="34"/>
        <v>-1223910</v>
      </c>
      <c r="M593" s="104"/>
      <c r="O593">
        <v>20230095</v>
      </c>
      <c r="P593" t="s">
        <v>232</v>
      </c>
      <c r="R593" t="s">
        <v>280</v>
      </c>
    </row>
    <row r="594" spans="2:18" hidden="1" x14ac:dyDescent="0.25">
      <c r="B594" s="5">
        <v>45163</v>
      </c>
      <c r="C594" t="s">
        <v>103</v>
      </c>
      <c r="D594" t="s">
        <v>0</v>
      </c>
      <c r="E594" t="s">
        <v>14</v>
      </c>
      <c r="F594" s="4" t="s">
        <v>48</v>
      </c>
      <c r="G594" t="s">
        <v>49</v>
      </c>
      <c r="H594" s="4" t="s">
        <v>50</v>
      </c>
      <c r="I594" s="4" t="s">
        <v>313</v>
      </c>
      <c r="J594" s="8">
        <v>-5</v>
      </c>
      <c r="K594" s="50">
        <v>69875.829545454544</v>
      </c>
      <c r="L594" s="17">
        <f t="shared" si="34"/>
        <v>-349379.14772727271</v>
      </c>
      <c r="O594">
        <v>20230110</v>
      </c>
      <c r="P594" t="s">
        <v>232</v>
      </c>
      <c r="R594" t="s">
        <v>280</v>
      </c>
    </row>
    <row r="595" spans="2:18" hidden="1" x14ac:dyDescent="0.25">
      <c r="B595" s="5">
        <v>45163</v>
      </c>
      <c r="C595" t="s">
        <v>103</v>
      </c>
      <c r="D595" t="s">
        <v>0</v>
      </c>
      <c r="E595" t="s">
        <v>14</v>
      </c>
      <c r="F595" s="4" t="s">
        <v>48</v>
      </c>
      <c r="G595" t="s">
        <v>49</v>
      </c>
      <c r="H595" s="4" t="s">
        <v>50</v>
      </c>
      <c r="I595" s="4" t="s">
        <v>351</v>
      </c>
      <c r="J595" s="8">
        <v>-10</v>
      </c>
      <c r="K595" s="29">
        <v>69131</v>
      </c>
      <c r="L595" s="35">
        <f t="shared" si="34"/>
        <v>-691310</v>
      </c>
      <c r="M595" s="104"/>
      <c r="O595">
        <v>20230110</v>
      </c>
      <c r="P595" t="s">
        <v>232</v>
      </c>
      <c r="R595" t="s">
        <v>280</v>
      </c>
    </row>
    <row r="596" spans="2:18" hidden="1" x14ac:dyDescent="0.25">
      <c r="B596" s="5">
        <v>45163</v>
      </c>
      <c r="C596" t="s">
        <v>103</v>
      </c>
      <c r="D596" t="s">
        <v>0</v>
      </c>
      <c r="E596" t="s">
        <v>14</v>
      </c>
      <c r="F596" s="4" t="s">
        <v>54</v>
      </c>
      <c r="G596" t="s">
        <v>55</v>
      </c>
      <c r="H596" s="4" t="s">
        <v>56</v>
      </c>
      <c r="I596" s="4" t="s">
        <v>340</v>
      </c>
      <c r="J596" s="8">
        <v>-15</v>
      </c>
      <c r="K596" s="29">
        <v>88882</v>
      </c>
      <c r="L596" s="35">
        <f t="shared" si="34"/>
        <v>-1333230</v>
      </c>
      <c r="M596" s="104" t="s">
        <v>529</v>
      </c>
      <c r="O596">
        <v>20230110</v>
      </c>
      <c r="P596" t="s">
        <v>232</v>
      </c>
      <c r="R596" t="s">
        <v>280</v>
      </c>
    </row>
    <row r="597" spans="2:18" hidden="1" x14ac:dyDescent="0.25">
      <c r="B597" s="5">
        <v>45163</v>
      </c>
      <c r="C597" t="s">
        <v>103</v>
      </c>
      <c r="D597" t="s">
        <v>0</v>
      </c>
      <c r="E597" t="s">
        <v>14</v>
      </c>
      <c r="F597" s="4" t="s">
        <v>58</v>
      </c>
      <c r="G597" t="s">
        <v>59</v>
      </c>
      <c r="H597" s="4" t="s">
        <v>60</v>
      </c>
      <c r="I597" s="4" t="s">
        <v>341</v>
      </c>
      <c r="J597" s="8">
        <v>-24</v>
      </c>
      <c r="K597" s="29">
        <v>75398.578723404251</v>
      </c>
      <c r="L597" s="35">
        <f t="shared" si="34"/>
        <v>-1809565.8893617019</v>
      </c>
      <c r="M597" s="104"/>
      <c r="O597">
        <v>20230110</v>
      </c>
      <c r="P597" t="s">
        <v>232</v>
      </c>
      <c r="R597" t="s">
        <v>280</v>
      </c>
    </row>
    <row r="598" spans="2:18" hidden="1" x14ac:dyDescent="0.25">
      <c r="B598" s="5">
        <v>45163</v>
      </c>
      <c r="C598" t="s">
        <v>103</v>
      </c>
      <c r="D598" t="s">
        <v>4</v>
      </c>
      <c r="E598" t="s">
        <v>14</v>
      </c>
      <c r="F598" s="4">
        <v>3308050</v>
      </c>
      <c r="G598" t="s">
        <v>137</v>
      </c>
      <c r="H598" s="4" t="s">
        <v>137</v>
      </c>
      <c r="I598" s="4" t="s">
        <v>138</v>
      </c>
      <c r="J598" s="8">
        <v>-2</v>
      </c>
      <c r="K598" s="50">
        <v>505243.49166666658</v>
      </c>
      <c r="L598" s="35">
        <f t="shared" si="34"/>
        <v>-1010486.9833333332</v>
      </c>
      <c r="M598" s="104" t="s">
        <v>529</v>
      </c>
      <c r="O598">
        <v>20230110</v>
      </c>
      <c r="P598" t="s">
        <v>232</v>
      </c>
      <c r="R598" t="s">
        <v>280</v>
      </c>
    </row>
    <row r="599" spans="2:18" hidden="1" x14ac:dyDescent="0.25">
      <c r="B599" s="5">
        <v>45163</v>
      </c>
      <c r="C599" t="s">
        <v>103</v>
      </c>
      <c r="D599" t="s">
        <v>4</v>
      </c>
      <c r="E599" t="s">
        <v>14</v>
      </c>
      <c r="F599" s="4">
        <v>3318235</v>
      </c>
      <c r="G599" t="s">
        <v>209</v>
      </c>
      <c r="H599" s="4" t="s">
        <v>107</v>
      </c>
      <c r="J599" s="8">
        <v>-2</v>
      </c>
      <c r="K599" s="29">
        <v>126823.496</v>
      </c>
      <c r="L599" s="35">
        <f t="shared" si="34"/>
        <v>-253646.992</v>
      </c>
      <c r="M599" s="104"/>
      <c r="O599">
        <v>20230110</v>
      </c>
      <c r="P599" t="s">
        <v>232</v>
      </c>
      <c r="R599" t="s">
        <v>280</v>
      </c>
    </row>
    <row r="600" spans="2:18" hidden="1" x14ac:dyDescent="0.25">
      <c r="B600" s="5">
        <v>45163</v>
      </c>
      <c r="C600" t="s">
        <v>103</v>
      </c>
      <c r="D600" t="s">
        <v>0</v>
      </c>
      <c r="E600" t="s">
        <v>14</v>
      </c>
      <c r="F600" s="4" t="s">
        <v>322</v>
      </c>
      <c r="G600" t="s">
        <v>324</v>
      </c>
      <c r="H600" s="4" t="s">
        <v>325</v>
      </c>
      <c r="I600" s="4" t="s">
        <v>326</v>
      </c>
      <c r="J600" s="8">
        <v>-3</v>
      </c>
      <c r="K600" s="49">
        <v>1</v>
      </c>
      <c r="L600" s="31">
        <f t="shared" si="34"/>
        <v>-3</v>
      </c>
      <c r="M600" s="105" t="s">
        <v>527</v>
      </c>
      <c r="O600">
        <v>20230110</v>
      </c>
      <c r="P600" t="s">
        <v>232</v>
      </c>
      <c r="R600" t="s">
        <v>280</v>
      </c>
    </row>
    <row r="601" spans="2:18" hidden="1" x14ac:dyDescent="0.25">
      <c r="B601" s="5">
        <v>45163</v>
      </c>
      <c r="C601" t="s">
        <v>103</v>
      </c>
      <c r="D601" t="s">
        <v>4</v>
      </c>
      <c r="E601" t="s">
        <v>14</v>
      </c>
      <c r="F601" s="4" t="s">
        <v>315</v>
      </c>
      <c r="G601" t="s">
        <v>295</v>
      </c>
      <c r="H601" s="4" t="s">
        <v>290</v>
      </c>
      <c r="J601" s="8">
        <v>-2</v>
      </c>
      <c r="K601" s="29">
        <v>331339.82954545453</v>
      </c>
      <c r="L601" s="17">
        <f t="shared" si="34"/>
        <v>-662679.65909090906</v>
      </c>
      <c r="M601" s="102" t="s">
        <v>529</v>
      </c>
      <c r="O601">
        <v>20230110</v>
      </c>
      <c r="P601" t="s">
        <v>232</v>
      </c>
      <c r="R601" t="s">
        <v>280</v>
      </c>
    </row>
    <row r="602" spans="2:18" hidden="1" x14ac:dyDescent="0.25">
      <c r="B602" s="5">
        <v>45163</v>
      </c>
      <c r="C602" t="s">
        <v>103</v>
      </c>
      <c r="D602" t="s">
        <v>0</v>
      </c>
      <c r="E602" t="s">
        <v>14</v>
      </c>
      <c r="F602" s="4" t="s">
        <v>54</v>
      </c>
      <c r="G602" t="s">
        <v>55</v>
      </c>
      <c r="H602" s="4" t="s">
        <v>56</v>
      </c>
      <c r="I602" s="4" t="s">
        <v>340</v>
      </c>
      <c r="J602" s="8">
        <v>-25</v>
      </c>
      <c r="K602" s="29">
        <v>88882</v>
      </c>
      <c r="L602" s="35">
        <f t="shared" si="34"/>
        <v>-2222050</v>
      </c>
      <c r="M602" s="104" t="s">
        <v>529</v>
      </c>
      <c r="O602">
        <v>20230110</v>
      </c>
      <c r="P602" t="s">
        <v>232</v>
      </c>
      <c r="R602" t="s">
        <v>280</v>
      </c>
    </row>
    <row r="603" spans="2:18" hidden="1" x14ac:dyDescent="0.25">
      <c r="B603" s="5">
        <v>45163</v>
      </c>
      <c r="C603" t="s">
        <v>103</v>
      </c>
      <c r="D603" t="s">
        <v>0</v>
      </c>
      <c r="E603" t="s">
        <v>14</v>
      </c>
      <c r="F603" s="4" t="s">
        <v>58</v>
      </c>
      <c r="G603" t="s">
        <v>59</v>
      </c>
      <c r="H603" s="4" t="s">
        <v>60</v>
      </c>
      <c r="I603" s="4" t="s">
        <v>341</v>
      </c>
      <c r="J603" s="8">
        <v>-6</v>
      </c>
      <c r="K603" s="29">
        <v>75398.578723404251</v>
      </c>
      <c r="L603" s="35">
        <f t="shared" si="34"/>
        <v>-452391.47234042548</v>
      </c>
      <c r="M603" s="104"/>
      <c r="O603">
        <v>20230110</v>
      </c>
      <c r="P603" t="s">
        <v>232</v>
      </c>
      <c r="R603" t="s">
        <v>280</v>
      </c>
    </row>
    <row r="604" spans="2:18" hidden="1" x14ac:dyDescent="0.25">
      <c r="B604" s="5">
        <v>45163</v>
      </c>
      <c r="C604" t="s">
        <v>103</v>
      </c>
      <c r="D604" t="s">
        <v>0</v>
      </c>
      <c r="E604" t="s">
        <v>14</v>
      </c>
      <c r="F604" s="4" t="s">
        <v>322</v>
      </c>
      <c r="G604" t="s">
        <v>324</v>
      </c>
      <c r="H604" s="4" t="s">
        <v>325</v>
      </c>
      <c r="I604" s="4" t="s">
        <v>326</v>
      </c>
      <c r="J604" s="8">
        <v>-3</v>
      </c>
      <c r="K604" s="49">
        <v>1</v>
      </c>
      <c r="L604" s="31">
        <f t="shared" si="34"/>
        <v>-3</v>
      </c>
      <c r="M604" s="105" t="s">
        <v>527</v>
      </c>
      <c r="O604">
        <v>20230110</v>
      </c>
      <c r="P604" t="s">
        <v>232</v>
      </c>
      <c r="R604" t="s">
        <v>280</v>
      </c>
    </row>
    <row r="605" spans="2:18" hidden="1" x14ac:dyDescent="0.25">
      <c r="B605" s="5">
        <v>45148</v>
      </c>
      <c r="C605" t="s">
        <v>103</v>
      </c>
      <c r="D605" t="s">
        <v>0</v>
      </c>
      <c r="E605" t="s">
        <v>14</v>
      </c>
      <c r="F605" s="4" t="s">
        <v>42</v>
      </c>
      <c r="G605" t="s">
        <v>43</v>
      </c>
      <c r="H605" s="4" t="s">
        <v>44</v>
      </c>
      <c r="I605" s="4" t="s">
        <v>194</v>
      </c>
      <c r="J605" s="8">
        <v>-18</v>
      </c>
      <c r="K605" s="50">
        <v>81594</v>
      </c>
      <c r="L605" s="35">
        <f t="shared" si="34"/>
        <v>-1468692</v>
      </c>
      <c r="M605" s="104"/>
      <c r="O605">
        <v>20230105</v>
      </c>
      <c r="P605" t="s">
        <v>236</v>
      </c>
      <c r="R605" t="s">
        <v>280</v>
      </c>
    </row>
    <row r="606" spans="2:18" hidden="1" x14ac:dyDescent="0.25">
      <c r="B606" s="5">
        <v>45163</v>
      </c>
      <c r="C606" t="s">
        <v>103</v>
      </c>
      <c r="D606" t="s">
        <v>4</v>
      </c>
      <c r="E606" t="s">
        <v>14</v>
      </c>
      <c r="F606" s="4">
        <v>3308050</v>
      </c>
      <c r="G606" t="s">
        <v>137</v>
      </c>
      <c r="H606" s="4" t="s">
        <v>137</v>
      </c>
      <c r="I606" s="4" t="s">
        <v>138</v>
      </c>
      <c r="J606" s="8">
        <v>-1</v>
      </c>
      <c r="K606" s="50">
        <v>505243.49166666658</v>
      </c>
      <c r="L606" s="35">
        <f t="shared" ref="L606:L669" si="36">+J606*K606</f>
        <v>-505243.49166666658</v>
      </c>
      <c r="M606" s="104" t="s">
        <v>529</v>
      </c>
      <c r="O606">
        <v>20230110</v>
      </c>
      <c r="P606" t="s">
        <v>232</v>
      </c>
      <c r="R606" t="s">
        <v>280</v>
      </c>
    </row>
    <row r="607" spans="2:18" hidden="1" x14ac:dyDescent="0.25">
      <c r="B607" s="5">
        <v>45163</v>
      </c>
      <c r="C607" t="s">
        <v>103</v>
      </c>
      <c r="D607" t="s">
        <v>4</v>
      </c>
      <c r="E607" t="s">
        <v>14</v>
      </c>
      <c r="F607" s="4">
        <v>3318235</v>
      </c>
      <c r="G607" t="s">
        <v>209</v>
      </c>
      <c r="H607" s="4" t="s">
        <v>107</v>
      </c>
      <c r="J607" s="8">
        <v>-1</v>
      </c>
      <c r="K607" s="29">
        <v>126823.496</v>
      </c>
      <c r="L607" s="35">
        <f t="shared" si="36"/>
        <v>-126823.496</v>
      </c>
      <c r="M607" s="104"/>
      <c r="O607">
        <v>20230110</v>
      </c>
      <c r="P607" t="s">
        <v>232</v>
      </c>
      <c r="R607" t="s">
        <v>280</v>
      </c>
    </row>
    <row r="608" spans="2:18" hidden="1" x14ac:dyDescent="0.25">
      <c r="B608" s="5">
        <v>45149</v>
      </c>
      <c r="C608" t="s">
        <v>63</v>
      </c>
      <c r="D608" t="s">
        <v>0</v>
      </c>
      <c r="E608" t="s">
        <v>14</v>
      </c>
      <c r="F608" s="4" t="s">
        <v>42</v>
      </c>
      <c r="G608" t="s">
        <v>43</v>
      </c>
      <c r="H608" s="4" t="s">
        <v>44</v>
      </c>
      <c r="I608" s="4" t="s">
        <v>336</v>
      </c>
      <c r="J608" s="8">
        <v>3</v>
      </c>
      <c r="K608" s="29">
        <v>69131</v>
      </c>
      <c r="L608" s="35">
        <f t="shared" si="36"/>
        <v>207393</v>
      </c>
      <c r="M608" s="104"/>
      <c r="N608" t="s">
        <v>368</v>
      </c>
      <c r="O608"/>
    </row>
    <row r="609" spans="2:18" hidden="1" x14ac:dyDescent="0.25">
      <c r="B609" s="5">
        <v>45163</v>
      </c>
      <c r="C609" t="s">
        <v>103</v>
      </c>
      <c r="D609" t="s">
        <v>0</v>
      </c>
      <c r="E609" t="s">
        <v>14</v>
      </c>
      <c r="F609" s="3" t="s">
        <v>35</v>
      </c>
      <c r="G609" t="s">
        <v>36</v>
      </c>
      <c r="H609" s="4" t="s">
        <v>37</v>
      </c>
      <c r="I609" s="4" t="s">
        <v>131</v>
      </c>
      <c r="J609" s="8">
        <v>-10</v>
      </c>
      <c r="K609" s="50">
        <v>81594</v>
      </c>
      <c r="L609" s="35">
        <f t="shared" si="36"/>
        <v>-815940</v>
      </c>
      <c r="M609" s="104"/>
      <c r="O609">
        <v>20230111</v>
      </c>
      <c r="P609" t="s">
        <v>147</v>
      </c>
      <c r="R609" t="s">
        <v>280</v>
      </c>
    </row>
    <row r="610" spans="2:18" hidden="1" x14ac:dyDescent="0.25">
      <c r="B610" s="5">
        <v>45156</v>
      </c>
      <c r="C610" t="s">
        <v>103</v>
      </c>
      <c r="D610" t="s">
        <v>0</v>
      </c>
      <c r="E610" t="s">
        <v>14</v>
      </c>
      <c r="F610" s="3" t="s">
        <v>39</v>
      </c>
      <c r="G610" t="s">
        <v>40</v>
      </c>
      <c r="H610" s="4" t="s">
        <v>41</v>
      </c>
      <c r="I610" s="4" t="s">
        <v>128</v>
      </c>
      <c r="J610" s="8">
        <v>-8</v>
      </c>
      <c r="K610" s="50">
        <v>81594</v>
      </c>
      <c r="L610" s="35">
        <f t="shared" si="36"/>
        <v>-652752</v>
      </c>
      <c r="M610" s="104"/>
      <c r="O610">
        <v>20230107</v>
      </c>
      <c r="P610" t="s">
        <v>243</v>
      </c>
      <c r="R610" t="s">
        <v>279</v>
      </c>
    </row>
    <row r="611" spans="2:18" hidden="1" x14ac:dyDescent="0.25">
      <c r="B611" s="5">
        <v>45163</v>
      </c>
      <c r="C611" t="s">
        <v>103</v>
      </c>
      <c r="D611" t="s">
        <v>0</v>
      </c>
      <c r="E611" t="s">
        <v>14</v>
      </c>
      <c r="F611" s="3" t="s">
        <v>25</v>
      </c>
      <c r="G611" t="s">
        <v>26</v>
      </c>
      <c r="H611" s="4" t="s">
        <v>27</v>
      </c>
      <c r="I611" s="4" t="s">
        <v>127</v>
      </c>
      <c r="J611" s="8">
        <v>-5</v>
      </c>
      <c r="K611" s="50">
        <v>65949.40444444443</v>
      </c>
      <c r="L611" s="35">
        <f t="shared" si="36"/>
        <v>-329747.02222222218</v>
      </c>
      <c r="M611" s="104"/>
      <c r="O611">
        <v>20230111</v>
      </c>
      <c r="P611" t="s">
        <v>147</v>
      </c>
      <c r="R611" t="s">
        <v>280</v>
      </c>
    </row>
    <row r="612" spans="2:18" hidden="1" x14ac:dyDescent="0.25">
      <c r="B612" s="5">
        <v>45156</v>
      </c>
      <c r="C612" t="s">
        <v>103</v>
      </c>
      <c r="D612" t="s">
        <v>0</v>
      </c>
      <c r="E612" t="s">
        <v>66</v>
      </c>
      <c r="F612" s="4" t="s">
        <v>78</v>
      </c>
      <c r="G612" t="s">
        <v>79</v>
      </c>
      <c r="H612" s="4" t="s">
        <v>80</v>
      </c>
      <c r="I612" s="4" t="s">
        <v>174</v>
      </c>
      <c r="J612" s="8">
        <v>-12</v>
      </c>
      <c r="K612" s="29">
        <f>57500*0.9</f>
        <v>51750</v>
      </c>
      <c r="L612" s="17">
        <f t="shared" si="36"/>
        <v>-621000</v>
      </c>
      <c r="O612">
        <v>20230107</v>
      </c>
      <c r="P612" t="s">
        <v>243</v>
      </c>
      <c r="R612" t="s">
        <v>279</v>
      </c>
    </row>
    <row r="613" spans="2:18" hidden="1" x14ac:dyDescent="0.25">
      <c r="B613" s="5">
        <v>45156</v>
      </c>
      <c r="C613" t="s">
        <v>103</v>
      </c>
      <c r="D613" t="s">
        <v>0</v>
      </c>
      <c r="E613" t="s">
        <v>66</v>
      </c>
      <c r="F613" s="4" t="s">
        <v>139</v>
      </c>
      <c r="G613" t="s">
        <v>140</v>
      </c>
      <c r="H613" s="4" t="s">
        <v>141</v>
      </c>
      <c r="I613" s="4" t="s">
        <v>211</v>
      </c>
      <c r="J613" s="8">
        <v>-5</v>
      </c>
      <c r="K613" s="29">
        <f>57500*0.9</f>
        <v>51750</v>
      </c>
      <c r="L613" s="17">
        <f t="shared" si="36"/>
        <v>-258750</v>
      </c>
      <c r="O613">
        <v>20230107</v>
      </c>
      <c r="P613" t="s">
        <v>243</v>
      </c>
      <c r="R613" t="s">
        <v>279</v>
      </c>
    </row>
    <row r="614" spans="2:18" hidden="1" x14ac:dyDescent="0.25">
      <c r="B614" s="5">
        <v>45163</v>
      </c>
      <c r="C614" t="s">
        <v>103</v>
      </c>
      <c r="D614" t="s">
        <v>0</v>
      </c>
      <c r="E614" t="s">
        <v>66</v>
      </c>
      <c r="F614" s="4" t="s">
        <v>82</v>
      </c>
      <c r="G614" t="s">
        <v>200</v>
      </c>
      <c r="H614" s="4" t="s">
        <v>84</v>
      </c>
      <c r="I614" s="4" t="s">
        <v>205</v>
      </c>
      <c r="J614" s="8">
        <v>-6</v>
      </c>
      <c r="K614" s="29">
        <f>57500*0.9</f>
        <v>51750</v>
      </c>
      <c r="L614" s="17">
        <f t="shared" si="36"/>
        <v>-310500</v>
      </c>
      <c r="O614">
        <v>20230111</v>
      </c>
      <c r="P614" t="s">
        <v>147</v>
      </c>
      <c r="R614" t="s">
        <v>280</v>
      </c>
    </row>
    <row r="615" spans="2:18" hidden="1" x14ac:dyDescent="0.25">
      <c r="B615" s="5">
        <v>45166</v>
      </c>
      <c r="C615" t="s">
        <v>121</v>
      </c>
      <c r="D615" t="s">
        <v>0</v>
      </c>
      <c r="E615" t="s">
        <v>66</v>
      </c>
      <c r="F615" s="4" t="s">
        <v>91</v>
      </c>
      <c r="G615" t="s">
        <v>92</v>
      </c>
      <c r="H615" s="4" t="s">
        <v>185</v>
      </c>
      <c r="I615" s="4" t="s">
        <v>183</v>
      </c>
      <c r="J615" s="8">
        <v>-2</v>
      </c>
      <c r="K615" s="29">
        <f>57500*0.9</f>
        <v>51750</v>
      </c>
      <c r="L615" s="17">
        <f t="shared" si="36"/>
        <v>-103500</v>
      </c>
      <c r="O615"/>
      <c r="P615" t="s">
        <v>344</v>
      </c>
    </row>
    <row r="616" spans="2:18" hidden="1" x14ac:dyDescent="0.25">
      <c r="B616" s="5">
        <v>45166</v>
      </c>
      <c r="C616" t="s">
        <v>121</v>
      </c>
      <c r="D616" t="s">
        <v>4</v>
      </c>
      <c r="E616" t="s">
        <v>66</v>
      </c>
      <c r="F616" s="4" t="s">
        <v>96</v>
      </c>
      <c r="G616" t="s">
        <v>95</v>
      </c>
      <c r="H616" s="4" t="s">
        <v>106</v>
      </c>
      <c r="J616" s="8">
        <v>-8</v>
      </c>
      <c r="K616" s="29">
        <f>544000*1.19</f>
        <v>647360</v>
      </c>
      <c r="L616" s="17">
        <f t="shared" si="36"/>
        <v>-5178880</v>
      </c>
      <c r="O616"/>
      <c r="P616" t="s">
        <v>343</v>
      </c>
      <c r="Q616" t="s">
        <v>279</v>
      </c>
    </row>
    <row r="617" spans="2:18" hidden="1" x14ac:dyDescent="0.25">
      <c r="B617" s="5">
        <v>45166</v>
      </c>
      <c r="C617" t="s">
        <v>169</v>
      </c>
      <c r="D617" t="s">
        <v>4</v>
      </c>
      <c r="E617" t="s">
        <v>66</v>
      </c>
      <c r="F617" s="4" t="s">
        <v>102</v>
      </c>
      <c r="G617" t="s">
        <v>101</v>
      </c>
      <c r="H617" s="4" t="s">
        <v>107</v>
      </c>
      <c r="J617" s="8">
        <v>-3</v>
      </c>
      <c r="K617" s="29">
        <f>86000*1.19</f>
        <v>102340</v>
      </c>
      <c r="L617" s="17">
        <f t="shared" si="36"/>
        <v>-307020</v>
      </c>
      <c r="O617"/>
      <c r="P617" t="s">
        <v>347</v>
      </c>
      <c r="Q617" t="s">
        <v>346</v>
      </c>
    </row>
    <row r="618" spans="2:18" hidden="1" x14ac:dyDescent="0.25">
      <c r="B618" s="5">
        <v>45166</v>
      </c>
      <c r="C618" t="s">
        <v>121</v>
      </c>
      <c r="D618" t="s">
        <v>0</v>
      </c>
      <c r="E618" t="s">
        <v>66</v>
      </c>
      <c r="F618" s="4" t="s">
        <v>67</v>
      </c>
      <c r="G618" t="s">
        <v>216</v>
      </c>
      <c r="H618" s="4" t="s">
        <v>69</v>
      </c>
      <c r="I618" s="4" t="s">
        <v>222</v>
      </c>
      <c r="J618" s="8">
        <v>-1</v>
      </c>
      <c r="K618" s="29">
        <f>57500*0.9</f>
        <v>51750</v>
      </c>
      <c r="L618" s="17">
        <f t="shared" si="36"/>
        <v>-51750</v>
      </c>
      <c r="O618"/>
      <c r="P618" t="s">
        <v>343</v>
      </c>
      <c r="Q618" t="s">
        <v>279</v>
      </c>
    </row>
    <row r="619" spans="2:18" hidden="1" x14ac:dyDescent="0.25">
      <c r="B619" s="5">
        <v>45166</v>
      </c>
      <c r="C619" t="s">
        <v>121</v>
      </c>
      <c r="D619" t="s">
        <v>0</v>
      </c>
      <c r="E619" t="s">
        <v>66</v>
      </c>
      <c r="F619" s="4" t="s">
        <v>71</v>
      </c>
      <c r="G619" t="s">
        <v>72</v>
      </c>
      <c r="H619" s="4" t="s">
        <v>27</v>
      </c>
      <c r="I619" s="4" t="s">
        <v>219</v>
      </c>
      <c r="J619" s="8">
        <v>-1</v>
      </c>
      <c r="K619" s="29">
        <f>57500*0.9</f>
        <v>51750</v>
      </c>
      <c r="L619" s="17">
        <f t="shared" si="36"/>
        <v>-51750</v>
      </c>
      <c r="O619"/>
      <c r="P619" t="s">
        <v>343</v>
      </c>
      <c r="Q619" t="s">
        <v>279</v>
      </c>
    </row>
    <row r="620" spans="2:18" hidden="1" x14ac:dyDescent="0.25">
      <c r="B620" s="5">
        <v>45166</v>
      </c>
      <c r="C620" t="s">
        <v>121</v>
      </c>
      <c r="D620" t="s">
        <v>0</v>
      </c>
      <c r="E620" t="s">
        <v>66</v>
      </c>
      <c r="F620" s="4" t="s">
        <v>75</v>
      </c>
      <c r="G620" t="s">
        <v>76</v>
      </c>
      <c r="H620" s="4" t="s">
        <v>37</v>
      </c>
      <c r="I620" s="4" t="s">
        <v>204</v>
      </c>
      <c r="J620" s="8">
        <v>-1</v>
      </c>
      <c r="K620" s="29">
        <f>57500*0.9</f>
        <v>51750</v>
      </c>
      <c r="L620" s="17">
        <f t="shared" si="36"/>
        <v>-51750</v>
      </c>
      <c r="O620"/>
      <c r="P620" t="s">
        <v>343</v>
      </c>
      <c r="Q620" t="s">
        <v>279</v>
      </c>
    </row>
    <row r="621" spans="2:18" hidden="1" x14ac:dyDescent="0.25">
      <c r="B621" s="5">
        <v>45163</v>
      </c>
      <c r="C621" t="s">
        <v>103</v>
      </c>
      <c r="D621" t="s">
        <v>0</v>
      </c>
      <c r="E621" t="s">
        <v>14</v>
      </c>
      <c r="F621" s="3" t="s">
        <v>39</v>
      </c>
      <c r="G621" t="s">
        <v>40</v>
      </c>
      <c r="H621" s="4" t="s">
        <v>41</v>
      </c>
      <c r="I621" s="4" t="s">
        <v>128</v>
      </c>
      <c r="J621" s="8">
        <v>-11</v>
      </c>
      <c r="K621" s="50">
        <v>81594</v>
      </c>
      <c r="L621" s="35">
        <f t="shared" si="36"/>
        <v>-897534</v>
      </c>
      <c r="M621" s="104"/>
      <c r="O621">
        <v>20230110</v>
      </c>
      <c r="P621" t="s">
        <v>232</v>
      </c>
      <c r="R621" t="s">
        <v>280</v>
      </c>
    </row>
    <row r="622" spans="2:18" hidden="1" x14ac:dyDescent="0.25">
      <c r="B622" s="5">
        <v>45156</v>
      </c>
      <c r="C622" t="s">
        <v>189</v>
      </c>
      <c r="D622" t="s">
        <v>0</v>
      </c>
      <c r="E622" t="s">
        <v>66</v>
      </c>
      <c r="F622" s="4" t="s">
        <v>78</v>
      </c>
      <c r="G622" t="s">
        <v>79</v>
      </c>
      <c r="H622" s="4" t="s">
        <v>80</v>
      </c>
      <c r="I622" s="4" t="s">
        <v>175</v>
      </c>
      <c r="J622" s="8">
        <v>-5</v>
      </c>
      <c r="K622" s="29">
        <f t="shared" ref="K622:K629" si="37">57500*0.9</f>
        <v>51750</v>
      </c>
      <c r="L622" s="17">
        <f t="shared" si="36"/>
        <v>-258750</v>
      </c>
      <c r="O622">
        <v>20230107</v>
      </c>
      <c r="P622" t="s">
        <v>243</v>
      </c>
      <c r="R622" t="s">
        <v>279</v>
      </c>
    </row>
    <row r="623" spans="2:18" hidden="1" x14ac:dyDescent="0.25">
      <c r="B623" s="5">
        <v>45166</v>
      </c>
      <c r="C623" t="s">
        <v>121</v>
      </c>
      <c r="D623" t="s">
        <v>0</v>
      </c>
      <c r="E623" t="s">
        <v>66</v>
      </c>
      <c r="F623" s="4" t="s">
        <v>82</v>
      </c>
      <c r="G623" t="s">
        <v>200</v>
      </c>
      <c r="H623" s="4" t="s">
        <v>84</v>
      </c>
      <c r="I623" s="4" t="s">
        <v>205</v>
      </c>
      <c r="J623" s="8">
        <v>-1</v>
      </c>
      <c r="K623" s="29">
        <f t="shared" si="37"/>
        <v>51750</v>
      </c>
      <c r="L623" s="17">
        <f t="shared" si="36"/>
        <v>-51750</v>
      </c>
      <c r="O623"/>
      <c r="P623" t="s">
        <v>343</v>
      </c>
      <c r="Q623" t="s">
        <v>279</v>
      </c>
    </row>
    <row r="624" spans="2:18" hidden="1" x14ac:dyDescent="0.25">
      <c r="B624" s="5">
        <v>45166</v>
      </c>
      <c r="C624" t="s">
        <v>121</v>
      </c>
      <c r="D624" t="s">
        <v>0</v>
      </c>
      <c r="E624" t="s">
        <v>66</v>
      </c>
      <c r="F624" s="4" t="s">
        <v>86</v>
      </c>
      <c r="G624" t="s">
        <v>87</v>
      </c>
      <c r="H624" s="4" t="s">
        <v>50</v>
      </c>
      <c r="I624" s="4" t="s">
        <v>164</v>
      </c>
      <c r="J624" s="8">
        <v>-1</v>
      </c>
      <c r="K624" s="29">
        <f t="shared" si="37"/>
        <v>51750</v>
      </c>
      <c r="L624" s="17">
        <f t="shared" si="36"/>
        <v>-51750</v>
      </c>
      <c r="O624"/>
      <c r="P624" t="s">
        <v>343</v>
      </c>
      <c r="Q624" t="s">
        <v>279</v>
      </c>
    </row>
    <row r="625" spans="2:18" hidden="1" x14ac:dyDescent="0.25">
      <c r="B625" s="5">
        <v>45166</v>
      </c>
      <c r="C625" t="s">
        <v>121</v>
      </c>
      <c r="D625" t="s">
        <v>0</v>
      </c>
      <c r="E625" t="s">
        <v>66</v>
      </c>
      <c r="F625" s="4" t="s">
        <v>91</v>
      </c>
      <c r="G625" t="s">
        <v>92</v>
      </c>
      <c r="H625" s="4" t="s">
        <v>185</v>
      </c>
      <c r="I625" s="4" t="s">
        <v>183</v>
      </c>
      <c r="J625" s="8">
        <v>-1</v>
      </c>
      <c r="K625" s="29">
        <f t="shared" si="37"/>
        <v>51750</v>
      </c>
      <c r="L625" s="17">
        <f t="shared" si="36"/>
        <v>-51750</v>
      </c>
      <c r="O625"/>
      <c r="P625" t="s">
        <v>343</v>
      </c>
      <c r="Q625" t="s">
        <v>279</v>
      </c>
    </row>
    <row r="626" spans="2:18" hidden="1" x14ac:dyDescent="0.25">
      <c r="B626" s="5">
        <v>45167</v>
      </c>
      <c r="C626" t="s">
        <v>121</v>
      </c>
      <c r="D626" t="s">
        <v>0</v>
      </c>
      <c r="E626" t="s">
        <v>66</v>
      </c>
      <c r="F626" s="4" t="s">
        <v>75</v>
      </c>
      <c r="G626" t="s">
        <v>76</v>
      </c>
      <c r="H626" s="4" t="s">
        <v>37</v>
      </c>
      <c r="I626" s="4" t="s">
        <v>204</v>
      </c>
      <c r="J626" s="8">
        <v>-20</v>
      </c>
      <c r="K626" s="29">
        <f t="shared" si="37"/>
        <v>51750</v>
      </c>
      <c r="L626" s="17">
        <f t="shared" si="36"/>
        <v>-1035000</v>
      </c>
      <c r="O626"/>
      <c r="P626" t="s">
        <v>345</v>
      </c>
      <c r="Q626" t="s">
        <v>346</v>
      </c>
    </row>
    <row r="627" spans="2:18" hidden="1" x14ac:dyDescent="0.25">
      <c r="B627" s="5">
        <v>45163</v>
      </c>
      <c r="C627" t="s">
        <v>103</v>
      </c>
      <c r="D627" t="s">
        <v>0</v>
      </c>
      <c r="E627" t="s">
        <v>66</v>
      </c>
      <c r="F627" s="4" t="s">
        <v>78</v>
      </c>
      <c r="G627" t="s">
        <v>79</v>
      </c>
      <c r="H627" s="4" t="s">
        <v>80</v>
      </c>
      <c r="I627" s="4" t="s">
        <v>175</v>
      </c>
      <c r="J627" s="8">
        <v>-6</v>
      </c>
      <c r="K627" s="29">
        <f t="shared" si="37"/>
        <v>51750</v>
      </c>
      <c r="L627" s="17">
        <f t="shared" si="36"/>
        <v>-310500</v>
      </c>
      <c r="O627">
        <v>20230111</v>
      </c>
      <c r="P627" t="s">
        <v>147</v>
      </c>
      <c r="R627" t="s">
        <v>280</v>
      </c>
    </row>
    <row r="628" spans="2:18" hidden="1" x14ac:dyDescent="0.25">
      <c r="B628" s="5">
        <v>45167</v>
      </c>
      <c r="C628" t="s">
        <v>121</v>
      </c>
      <c r="D628" t="s">
        <v>0</v>
      </c>
      <c r="E628" t="s">
        <v>66</v>
      </c>
      <c r="F628" s="4" t="s">
        <v>86</v>
      </c>
      <c r="G628" t="s">
        <v>87</v>
      </c>
      <c r="H628" s="4" t="s">
        <v>184</v>
      </c>
      <c r="I628" s="4" t="s">
        <v>181</v>
      </c>
      <c r="J628" s="8">
        <v>-20</v>
      </c>
      <c r="K628" s="29">
        <f t="shared" si="37"/>
        <v>51750</v>
      </c>
      <c r="L628" s="17">
        <f t="shared" si="36"/>
        <v>-1035000</v>
      </c>
      <c r="O628"/>
      <c r="P628" t="s">
        <v>345</v>
      </c>
      <c r="Q628" t="s">
        <v>346</v>
      </c>
    </row>
    <row r="629" spans="2:18" hidden="1" x14ac:dyDescent="0.25">
      <c r="B629" s="5">
        <v>45167</v>
      </c>
      <c r="C629" t="s">
        <v>121</v>
      </c>
      <c r="D629" t="s">
        <v>0</v>
      </c>
      <c r="E629" t="s">
        <v>66</v>
      </c>
      <c r="F629" s="4" t="s">
        <v>91</v>
      </c>
      <c r="G629" t="s">
        <v>92</v>
      </c>
      <c r="H629" s="4" t="s">
        <v>185</v>
      </c>
      <c r="I629" s="4" t="s">
        <v>183</v>
      </c>
      <c r="J629" s="8">
        <v>-20</v>
      </c>
      <c r="K629" s="29">
        <f t="shared" si="37"/>
        <v>51750</v>
      </c>
      <c r="L629" s="17">
        <f t="shared" si="36"/>
        <v>-1035000</v>
      </c>
      <c r="O629"/>
      <c r="P629" t="s">
        <v>345</v>
      </c>
      <c r="Q629" t="s">
        <v>346</v>
      </c>
    </row>
    <row r="630" spans="2:18" hidden="1" x14ac:dyDescent="0.25">
      <c r="B630" s="5">
        <v>45167</v>
      </c>
      <c r="C630" t="s">
        <v>121</v>
      </c>
      <c r="D630" t="s">
        <v>4</v>
      </c>
      <c r="E630" t="s">
        <v>66</v>
      </c>
      <c r="F630" s="4" t="s">
        <v>102</v>
      </c>
      <c r="G630" t="s">
        <v>101</v>
      </c>
      <c r="H630" s="4" t="s">
        <v>107</v>
      </c>
      <c r="J630" s="8">
        <v>-5</v>
      </c>
      <c r="K630" s="29">
        <f>86000*1.19</f>
        <v>102340</v>
      </c>
      <c r="L630" s="17">
        <f t="shared" si="36"/>
        <v>-511700</v>
      </c>
      <c r="O630"/>
      <c r="P630" t="s">
        <v>343</v>
      </c>
      <c r="Q630" t="s">
        <v>279</v>
      </c>
    </row>
    <row r="631" spans="2:18" hidden="1" x14ac:dyDescent="0.25">
      <c r="B631" s="5">
        <v>45167</v>
      </c>
      <c r="C631" t="s">
        <v>121</v>
      </c>
      <c r="D631" t="s">
        <v>0</v>
      </c>
      <c r="E631" t="s">
        <v>66</v>
      </c>
      <c r="F631" s="4" t="s">
        <v>82</v>
      </c>
      <c r="G631" t="s">
        <v>284</v>
      </c>
      <c r="H631" s="4" t="s">
        <v>84</v>
      </c>
      <c r="I631" s="4" t="s">
        <v>286</v>
      </c>
      <c r="J631" s="8">
        <v>-20</v>
      </c>
      <c r="K631" s="29">
        <f>57500*0.9</f>
        <v>51750</v>
      </c>
      <c r="L631" s="17">
        <f t="shared" si="36"/>
        <v>-1035000</v>
      </c>
      <c r="O631"/>
      <c r="P631" t="s">
        <v>345</v>
      </c>
      <c r="Q631" t="s">
        <v>350</v>
      </c>
    </row>
    <row r="632" spans="2:18" hidden="1" x14ac:dyDescent="0.25">
      <c r="B632" s="5">
        <v>45167</v>
      </c>
      <c r="C632" t="s">
        <v>215</v>
      </c>
      <c r="D632" t="s">
        <v>4</v>
      </c>
      <c r="E632" t="s">
        <v>66</v>
      </c>
      <c r="F632" s="4" t="s">
        <v>274</v>
      </c>
      <c r="G632" t="s">
        <v>273</v>
      </c>
      <c r="H632" s="4" t="s">
        <v>271</v>
      </c>
      <c r="J632" s="8">
        <v>-3</v>
      </c>
      <c r="K632" s="29">
        <v>172550</v>
      </c>
      <c r="L632" s="17">
        <f t="shared" si="36"/>
        <v>-517650</v>
      </c>
      <c r="O632"/>
      <c r="P632" t="s">
        <v>345</v>
      </c>
      <c r="Q632" t="s">
        <v>350</v>
      </c>
    </row>
    <row r="633" spans="2:18" hidden="1" x14ac:dyDescent="0.25">
      <c r="B633" s="5">
        <v>45167</v>
      </c>
      <c r="C633" t="s">
        <v>121</v>
      </c>
      <c r="D633" t="s">
        <v>4</v>
      </c>
      <c r="E633" t="s">
        <v>66</v>
      </c>
      <c r="F633" s="4" t="s">
        <v>276</v>
      </c>
      <c r="G633" t="s">
        <v>275</v>
      </c>
      <c r="H633" s="4" t="s">
        <v>148</v>
      </c>
      <c r="J633" s="8">
        <v>-2</v>
      </c>
      <c r="K633" s="29">
        <v>83600</v>
      </c>
      <c r="L633" s="17">
        <f t="shared" si="36"/>
        <v>-167200</v>
      </c>
      <c r="O633"/>
      <c r="P633" t="s">
        <v>345</v>
      </c>
      <c r="Q633" t="s">
        <v>350</v>
      </c>
    </row>
    <row r="634" spans="2:18" hidden="1" x14ac:dyDescent="0.25">
      <c r="B634" s="5">
        <v>45167</v>
      </c>
      <c r="C634" t="s">
        <v>121</v>
      </c>
      <c r="D634" t="s">
        <v>4</v>
      </c>
      <c r="E634" t="s">
        <v>66</v>
      </c>
      <c r="F634" s="4" t="s">
        <v>96</v>
      </c>
      <c r="G634" t="s">
        <v>95</v>
      </c>
      <c r="H634" s="4" t="s">
        <v>106</v>
      </c>
      <c r="J634" s="8">
        <v>-6</v>
      </c>
      <c r="K634" s="29">
        <f>544000*1.19</f>
        <v>647360</v>
      </c>
      <c r="L634" s="17">
        <f t="shared" si="36"/>
        <v>-3884160</v>
      </c>
      <c r="O634"/>
      <c r="P634" t="s">
        <v>343</v>
      </c>
      <c r="Q634" t="s">
        <v>279</v>
      </c>
    </row>
    <row r="635" spans="2:18" hidden="1" x14ac:dyDescent="0.25">
      <c r="B635" s="5">
        <v>45167</v>
      </c>
      <c r="C635" t="s">
        <v>121</v>
      </c>
      <c r="D635" t="s">
        <v>4</v>
      </c>
      <c r="E635" t="s">
        <v>66</v>
      </c>
      <c r="F635" s="4" t="s">
        <v>102</v>
      </c>
      <c r="G635" t="s">
        <v>101</v>
      </c>
      <c r="H635" s="4" t="s">
        <v>107</v>
      </c>
      <c r="J635" s="8">
        <v>-5</v>
      </c>
      <c r="K635" s="29">
        <f>86000*1.19</f>
        <v>102340</v>
      </c>
      <c r="L635" s="17">
        <f t="shared" si="36"/>
        <v>-511700</v>
      </c>
      <c r="O635"/>
      <c r="P635" t="s">
        <v>343</v>
      </c>
      <c r="Q635" t="s">
        <v>279</v>
      </c>
    </row>
    <row r="636" spans="2:18" hidden="1" x14ac:dyDescent="0.25">
      <c r="B636" s="5">
        <v>45166</v>
      </c>
      <c r="C636" t="s">
        <v>121</v>
      </c>
      <c r="D636" t="s">
        <v>0</v>
      </c>
      <c r="E636" t="s">
        <v>66</v>
      </c>
      <c r="F636" s="4" t="s">
        <v>67</v>
      </c>
      <c r="G636" t="s">
        <v>216</v>
      </c>
      <c r="H636" s="4" t="s">
        <v>69</v>
      </c>
      <c r="I636" s="4" t="s">
        <v>222</v>
      </c>
      <c r="J636" s="8">
        <v>1</v>
      </c>
      <c r="K636" s="29">
        <f>57500*0.9</f>
        <v>51750</v>
      </c>
      <c r="L636" s="17">
        <f t="shared" si="36"/>
        <v>51750</v>
      </c>
      <c r="O636"/>
      <c r="P636" t="s">
        <v>343</v>
      </c>
      <c r="Q636" t="s">
        <v>279</v>
      </c>
    </row>
    <row r="637" spans="2:18" hidden="1" x14ac:dyDescent="0.25">
      <c r="B637" s="5">
        <v>45166</v>
      </c>
      <c r="C637" t="s">
        <v>121</v>
      </c>
      <c r="D637" t="s">
        <v>0</v>
      </c>
      <c r="E637" t="s">
        <v>66</v>
      </c>
      <c r="F637" s="4" t="s">
        <v>71</v>
      </c>
      <c r="G637" t="s">
        <v>72</v>
      </c>
      <c r="H637" s="4" t="s">
        <v>27</v>
      </c>
      <c r="I637" s="4" t="s">
        <v>219</v>
      </c>
      <c r="J637" s="8">
        <v>1</v>
      </c>
      <c r="K637" s="29">
        <f>57500*0.9</f>
        <v>51750</v>
      </c>
      <c r="L637" s="17">
        <f t="shared" si="36"/>
        <v>51750</v>
      </c>
      <c r="O637"/>
      <c r="P637" t="s">
        <v>343</v>
      </c>
      <c r="Q637" t="s">
        <v>279</v>
      </c>
    </row>
    <row r="638" spans="2:18" hidden="1" x14ac:dyDescent="0.25">
      <c r="B638" s="5">
        <v>45166</v>
      </c>
      <c r="C638" t="s">
        <v>121</v>
      </c>
      <c r="D638" t="s">
        <v>0</v>
      </c>
      <c r="E638" t="s">
        <v>66</v>
      </c>
      <c r="F638" s="4" t="s">
        <v>75</v>
      </c>
      <c r="G638" t="s">
        <v>76</v>
      </c>
      <c r="H638" s="4" t="s">
        <v>37</v>
      </c>
      <c r="I638" s="4" t="s">
        <v>204</v>
      </c>
      <c r="J638" s="8">
        <v>1</v>
      </c>
      <c r="K638" s="29">
        <f>57500*0.9</f>
        <v>51750</v>
      </c>
      <c r="L638" s="17">
        <f t="shared" si="36"/>
        <v>51750</v>
      </c>
      <c r="O638"/>
      <c r="P638" t="s">
        <v>343</v>
      </c>
      <c r="Q638" t="s">
        <v>279</v>
      </c>
    </row>
    <row r="639" spans="2:18" hidden="1" x14ac:dyDescent="0.25">
      <c r="B639" s="5">
        <v>45163</v>
      </c>
      <c r="C639" t="s">
        <v>103</v>
      </c>
      <c r="D639" t="s">
        <v>0</v>
      </c>
      <c r="E639" t="s">
        <v>14</v>
      </c>
      <c r="F639" s="3" t="s">
        <v>39</v>
      </c>
      <c r="G639" t="s">
        <v>40</v>
      </c>
      <c r="H639" s="4" t="s">
        <v>41</v>
      </c>
      <c r="I639" s="4" t="s">
        <v>128</v>
      </c>
      <c r="J639" s="8">
        <v>-10</v>
      </c>
      <c r="K639" s="50">
        <v>81594</v>
      </c>
      <c r="L639" s="35">
        <f t="shared" si="36"/>
        <v>-815940</v>
      </c>
      <c r="M639" s="104"/>
      <c r="O639">
        <v>20230111</v>
      </c>
      <c r="P639" t="s">
        <v>147</v>
      </c>
      <c r="R639" t="s">
        <v>280</v>
      </c>
    </row>
    <row r="640" spans="2:18" hidden="1" x14ac:dyDescent="0.25">
      <c r="B640" s="5">
        <v>45166</v>
      </c>
      <c r="C640" t="s">
        <v>121</v>
      </c>
      <c r="D640" t="s">
        <v>0</v>
      </c>
      <c r="E640" t="s">
        <v>66</v>
      </c>
      <c r="F640" s="4" t="s">
        <v>82</v>
      </c>
      <c r="G640" t="s">
        <v>200</v>
      </c>
      <c r="H640" s="4" t="s">
        <v>84</v>
      </c>
      <c r="I640" s="4" t="s">
        <v>205</v>
      </c>
      <c r="J640" s="8">
        <v>1</v>
      </c>
      <c r="K640" s="29">
        <f>57500*0.9</f>
        <v>51750</v>
      </c>
      <c r="L640" s="17">
        <f t="shared" si="36"/>
        <v>51750</v>
      </c>
      <c r="O640"/>
      <c r="P640" t="s">
        <v>343</v>
      </c>
      <c r="Q640" t="s">
        <v>279</v>
      </c>
    </row>
    <row r="641" spans="2:18" hidden="1" x14ac:dyDescent="0.25">
      <c r="B641" s="5">
        <v>45166</v>
      </c>
      <c r="C641" t="s">
        <v>121</v>
      </c>
      <c r="D641" t="s">
        <v>0</v>
      </c>
      <c r="E641" t="s">
        <v>66</v>
      </c>
      <c r="F641" s="4" t="s">
        <v>86</v>
      </c>
      <c r="G641" t="s">
        <v>87</v>
      </c>
      <c r="H641" s="4" t="s">
        <v>50</v>
      </c>
      <c r="I641" s="4" t="s">
        <v>164</v>
      </c>
      <c r="J641" s="8">
        <v>1</v>
      </c>
      <c r="K641" s="29">
        <f>57500*0.9</f>
        <v>51750</v>
      </c>
      <c r="L641" s="17">
        <f t="shared" si="36"/>
        <v>51750</v>
      </c>
      <c r="O641"/>
      <c r="P641" t="s">
        <v>343</v>
      </c>
      <c r="Q641" t="s">
        <v>279</v>
      </c>
    </row>
    <row r="642" spans="2:18" hidden="1" x14ac:dyDescent="0.25">
      <c r="B642" s="5">
        <v>45169</v>
      </c>
      <c r="C642" t="s">
        <v>189</v>
      </c>
      <c r="D642" t="s">
        <v>4</v>
      </c>
      <c r="E642" t="s">
        <v>66</v>
      </c>
      <c r="F642" s="4" t="s">
        <v>102</v>
      </c>
      <c r="G642" t="s">
        <v>101</v>
      </c>
      <c r="H642" s="4" t="s">
        <v>107</v>
      </c>
      <c r="J642" s="8">
        <v>-5</v>
      </c>
      <c r="K642" s="29">
        <f>86000*1.19</f>
        <v>102340</v>
      </c>
      <c r="L642" s="17">
        <f t="shared" si="36"/>
        <v>-511700</v>
      </c>
      <c r="O642">
        <v>20230117</v>
      </c>
      <c r="P642" t="s">
        <v>126</v>
      </c>
      <c r="R642" t="s">
        <v>279</v>
      </c>
    </row>
    <row r="643" spans="2:18" hidden="1" x14ac:dyDescent="0.25">
      <c r="B643" s="5">
        <v>45169</v>
      </c>
      <c r="C643" t="s">
        <v>103</v>
      </c>
      <c r="D643" t="s">
        <v>4</v>
      </c>
      <c r="E643" t="s">
        <v>66</v>
      </c>
      <c r="F643" s="4" t="s">
        <v>276</v>
      </c>
      <c r="G643" t="s">
        <v>275</v>
      </c>
      <c r="H643" s="4" t="s">
        <v>148</v>
      </c>
      <c r="J643" s="8">
        <v>-5</v>
      </c>
      <c r="K643" s="29">
        <v>83600</v>
      </c>
      <c r="L643" s="17">
        <f t="shared" si="36"/>
        <v>-418000</v>
      </c>
      <c r="O643">
        <v>20230117</v>
      </c>
      <c r="P643" t="s">
        <v>126</v>
      </c>
      <c r="R643" t="s">
        <v>279</v>
      </c>
    </row>
    <row r="644" spans="2:18" hidden="1" x14ac:dyDescent="0.25">
      <c r="B644" s="5">
        <v>45169</v>
      </c>
      <c r="C644" t="s">
        <v>103</v>
      </c>
      <c r="D644" t="s">
        <v>4</v>
      </c>
      <c r="E644" t="s">
        <v>66</v>
      </c>
      <c r="F644" s="4" t="s">
        <v>274</v>
      </c>
      <c r="G644" t="s">
        <v>273</v>
      </c>
      <c r="H644" s="4" t="s">
        <v>271</v>
      </c>
      <c r="J644" s="8">
        <v>-5</v>
      </c>
      <c r="K644" s="29">
        <v>172550</v>
      </c>
      <c r="L644" s="17">
        <f t="shared" si="36"/>
        <v>-862750</v>
      </c>
      <c r="M644" s="102" t="s">
        <v>529</v>
      </c>
      <c r="O644">
        <v>20230117</v>
      </c>
      <c r="P644" t="s">
        <v>126</v>
      </c>
      <c r="R644" t="s">
        <v>279</v>
      </c>
    </row>
    <row r="645" spans="2:18" hidden="1" x14ac:dyDescent="0.25">
      <c r="B645" s="5">
        <v>45169</v>
      </c>
      <c r="C645" t="s">
        <v>121</v>
      </c>
      <c r="D645" t="s">
        <v>0</v>
      </c>
      <c r="E645" t="s">
        <v>66</v>
      </c>
      <c r="F645" s="4" t="s">
        <v>67</v>
      </c>
      <c r="G645" t="s">
        <v>216</v>
      </c>
      <c r="H645" s="4" t="s">
        <v>69</v>
      </c>
      <c r="I645" s="4" t="s">
        <v>222</v>
      </c>
      <c r="J645" s="8">
        <v>-2</v>
      </c>
      <c r="K645" s="29">
        <f t="shared" ref="K645:K652" si="38">57500*0.9</f>
        <v>51750</v>
      </c>
      <c r="L645" s="17">
        <f t="shared" si="36"/>
        <v>-103500</v>
      </c>
      <c r="O645"/>
      <c r="P645" t="s">
        <v>349</v>
      </c>
      <c r="Q645" t="s">
        <v>346</v>
      </c>
    </row>
    <row r="646" spans="2:18" hidden="1" x14ac:dyDescent="0.25">
      <c r="B646" s="5">
        <v>45169</v>
      </c>
      <c r="C646" t="s">
        <v>121</v>
      </c>
      <c r="D646" t="s">
        <v>0</v>
      </c>
      <c r="E646" t="s">
        <v>66</v>
      </c>
      <c r="F646" s="4" t="s">
        <v>71</v>
      </c>
      <c r="G646" t="s">
        <v>72</v>
      </c>
      <c r="H646" s="4" t="s">
        <v>27</v>
      </c>
      <c r="I646" s="4" t="s">
        <v>219</v>
      </c>
      <c r="J646" s="8">
        <v>-2</v>
      </c>
      <c r="K646" s="29">
        <f t="shared" si="38"/>
        <v>51750</v>
      </c>
      <c r="L646" s="17">
        <f t="shared" si="36"/>
        <v>-103500</v>
      </c>
      <c r="O646"/>
      <c r="P646" t="s">
        <v>349</v>
      </c>
      <c r="Q646" t="s">
        <v>346</v>
      </c>
    </row>
    <row r="647" spans="2:18" hidden="1" x14ac:dyDescent="0.25">
      <c r="B647" s="5">
        <v>45169</v>
      </c>
      <c r="C647" t="s">
        <v>121</v>
      </c>
      <c r="D647" t="s">
        <v>0</v>
      </c>
      <c r="E647" t="s">
        <v>66</v>
      </c>
      <c r="F647" s="4" t="s">
        <v>75</v>
      </c>
      <c r="G647" t="s">
        <v>76</v>
      </c>
      <c r="H647" s="4" t="s">
        <v>37</v>
      </c>
      <c r="I647" s="4" t="s">
        <v>204</v>
      </c>
      <c r="J647" s="8">
        <v>-2</v>
      </c>
      <c r="K647" s="29">
        <f t="shared" si="38"/>
        <v>51750</v>
      </c>
      <c r="L647" s="17">
        <f t="shared" si="36"/>
        <v>-103500</v>
      </c>
      <c r="O647"/>
      <c r="P647" t="s">
        <v>349</v>
      </c>
      <c r="Q647" t="s">
        <v>346</v>
      </c>
    </row>
    <row r="648" spans="2:18" hidden="1" x14ac:dyDescent="0.25">
      <c r="B648" s="5">
        <v>45163</v>
      </c>
      <c r="C648" t="s">
        <v>103</v>
      </c>
      <c r="D648" t="s">
        <v>0</v>
      </c>
      <c r="E648" t="s">
        <v>66</v>
      </c>
      <c r="F648" s="4" t="s">
        <v>139</v>
      </c>
      <c r="G648" t="s">
        <v>140</v>
      </c>
      <c r="H648" s="4" t="s">
        <v>141</v>
      </c>
      <c r="I648" s="4" t="s">
        <v>172</v>
      </c>
      <c r="J648" s="8">
        <v>-6</v>
      </c>
      <c r="K648" s="29">
        <f t="shared" si="38"/>
        <v>51750</v>
      </c>
      <c r="L648" s="17">
        <f t="shared" si="36"/>
        <v>-310500</v>
      </c>
      <c r="O648">
        <v>20230111</v>
      </c>
      <c r="P648" t="s">
        <v>147</v>
      </c>
      <c r="R648" t="s">
        <v>280</v>
      </c>
    </row>
    <row r="649" spans="2:18" hidden="1" x14ac:dyDescent="0.25">
      <c r="B649" s="5">
        <v>45167</v>
      </c>
      <c r="C649" t="s">
        <v>121</v>
      </c>
      <c r="D649" t="s">
        <v>0</v>
      </c>
      <c r="E649" t="s">
        <v>66</v>
      </c>
      <c r="F649" s="4" t="s">
        <v>78</v>
      </c>
      <c r="G649" t="s">
        <v>79</v>
      </c>
      <c r="H649" s="4" t="s">
        <v>80</v>
      </c>
      <c r="I649" s="4" t="s">
        <v>175</v>
      </c>
      <c r="J649" s="8">
        <v>-20</v>
      </c>
      <c r="K649" s="29">
        <f t="shared" si="38"/>
        <v>51750</v>
      </c>
      <c r="L649" s="35">
        <f t="shared" si="36"/>
        <v>-1035000</v>
      </c>
      <c r="M649" s="104"/>
      <c r="O649"/>
      <c r="P649" t="s">
        <v>345</v>
      </c>
      <c r="Q649" t="s">
        <v>346</v>
      </c>
    </row>
    <row r="650" spans="2:18" hidden="1" x14ac:dyDescent="0.25">
      <c r="B650" s="5">
        <v>45169</v>
      </c>
      <c r="C650" t="s">
        <v>121</v>
      </c>
      <c r="D650" t="s">
        <v>0</v>
      </c>
      <c r="E650" t="s">
        <v>66</v>
      </c>
      <c r="F650" s="4" t="s">
        <v>82</v>
      </c>
      <c r="G650" t="s">
        <v>200</v>
      </c>
      <c r="H650" s="4" t="s">
        <v>84</v>
      </c>
      <c r="I650" s="4" t="s">
        <v>205</v>
      </c>
      <c r="J650" s="8">
        <v>-2</v>
      </c>
      <c r="K650" s="29">
        <f t="shared" si="38"/>
        <v>51750</v>
      </c>
      <c r="L650" s="17">
        <f t="shared" si="36"/>
        <v>-103500</v>
      </c>
      <c r="O650"/>
      <c r="P650" t="s">
        <v>349</v>
      </c>
      <c r="Q650" t="s">
        <v>346</v>
      </c>
    </row>
    <row r="651" spans="2:18" hidden="1" x14ac:dyDescent="0.25">
      <c r="B651" s="5">
        <v>45169</v>
      </c>
      <c r="C651" t="s">
        <v>121</v>
      </c>
      <c r="D651" t="s">
        <v>0</v>
      </c>
      <c r="E651" t="s">
        <v>66</v>
      </c>
      <c r="F651" s="4" t="s">
        <v>86</v>
      </c>
      <c r="G651" t="s">
        <v>87</v>
      </c>
      <c r="H651" s="4" t="s">
        <v>50</v>
      </c>
      <c r="I651" s="4" t="s">
        <v>164</v>
      </c>
      <c r="J651" s="8">
        <v>-2</v>
      </c>
      <c r="K651" s="29">
        <f t="shared" si="38"/>
        <v>51750</v>
      </c>
      <c r="L651" s="17">
        <f t="shared" si="36"/>
        <v>-103500</v>
      </c>
      <c r="O651"/>
      <c r="P651" t="s">
        <v>349</v>
      </c>
      <c r="Q651" t="s">
        <v>346</v>
      </c>
    </row>
    <row r="652" spans="2:18" hidden="1" x14ac:dyDescent="0.25">
      <c r="B652" s="5">
        <v>45169</v>
      </c>
      <c r="C652" t="s">
        <v>121</v>
      </c>
      <c r="D652" t="s">
        <v>0</v>
      </c>
      <c r="E652" t="s">
        <v>66</v>
      </c>
      <c r="F652" s="4" t="s">
        <v>91</v>
      </c>
      <c r="G652" t="s">
        <v>92</v>
      </c>
      <c r="H652" s="4" t="s">
        <v>185</v>
      </c>
      <c r="I652" s="4" t="s">
        <v>183</v>
      </c>
      <c r="J652" s="8">
        <v>-2</v>
      </c>
      <c r="K652" s="29">
        <f t="shared" si="38"/>
        <v>51750</v>
      </c>
      <c r="L652" s="17">
        <f t="shared" si="36"/>
        <v>-103500</v>
      </c>
      <c r="O652"/>
      <c r="P652" t="s">
        <v>349</v>
      </c>
      <c r="Q652" t="s">
        <v>346</v>
      </c>
    </row>
    <row r="653" spans="2:18" hidden="1" x14ac:dyDescent="0.25">
      <c r="B653" s="5">
        <v>45173</v>
      </c>
      <c r="C653" t="s">
        <v>348</v>
      </c>
      <c r="D653" t="s">
        <v>4</v>
      </c>
      <c r="E653" t="s">
        <v>14</v>
      </c>
      <c r="F653" s="4">
        <v>3308050</v>
      </c>
      <c r="G653" t="s">
        <v>137</v>
      </c>
      <c r="H653" s="4" t="s">
        <v>137</v>
      </c>
      <c r="I653" s="4" t="s">
        <v>138</v>
      </c>
      <c r="J653" s="8">
        <v>-4</v>
      </c>
      <c r="K653" s="50">
        <v>505243.49166666658</v>
      </c>
      <c r="L653" s="35">
        <f t="shared" si="36"/>
        <v>-2020973.9666666663</v>
      </c>
      <c r="M653" s="104" t="s">
        <v>529</v>
      </c>
      <c r="O653">
        <v>20230119</v>
      </c>
      <c r="P653" t="s">
        <v>236</v>
      </c>
      <c r="R653" t="s">
        <v>279</v>
      </c>
    </row>
    <row r="654" spans="2:18" hidden="1" x14ac:dyDescent="0.25">
      <c r="B654" s="5">
        <v>45173</v>
      </c>
      <c r="C654" t="s">
        <v>348</v>
      </c>
      <c r="D654" t="s">
        <v>4</v>
      </c>
      <c r="E654" t="s">
        <v>14</v>
      </c>
      <c r="F654" s="4">
        <v>3318235</v>
      </c>
      <c r="G654" t="s">
        <v>209</v>
      </c>
      <c r="H654" s="4" t="s">
        <v>107</v>
      </c>
      <c r="J654" s="8">
        <v>-4</v>
      </c>
      <c r="K654" s="29">
        <v>126823.496</v>
      </c>
      <c r="L654" s="35">
        <f t="shared" si="36"/>
        <v>-507293.984</v>
      </c>
      <c r="M654" s="104"/>
      <c r="O654">
        <v>20230119</v>
      </c>
      <c r="P654" t="s">
        <v>236</v>
      </c>
      <c r="R654" t="s">
        <v>279</v>
      </c>
    </row>
    <row r="655" spans="2:18" hidden="1" x14ac:dyDescent="0.25">
      <c r="B655" s="5">
        <v>45173</v>
      </c>
      <c r="C655" t="s">
        <v>348</v>
      </c>
      <c r="D655" t="s">
        <v>4</v>
      </c>
      <c r="E655" t="s">
        <v>14</v>
      </c>
      <c r="F655" s="4">
        <v>3318225</v>
      </c>
      <c r="G655" t="s">
        <v>148</v>
      </c>
      <c r="H655" s="4" t="s">
        <v>148</v>
      </c>
      <c r="J655" s="8">
        <v>-2</v>
      </c>
      <c r="K655" s="29">
        <v>153420.53519000002</v>
      </c>
      <c r="L655" s="17">
        <f t="shared" si="36"/>
        <v>-306841.07038000005</v>
      </c>
      <c r="M655" s="104" t="s">
        <v>529</v>
      </c>
      <c r="N655" s="17"/>
      <c r="O655">
        <v>20230119</v>
      </c>
      <c r="P655" t="s">
        <v>236</v>
      </c>
      <c r="R655" t="s">
        <v>279</v>
      </c>
    </row>
    <row r="656" spans="2:18" hidden="1" x14ac:dyDescent="0.25">
      <c r="B656" s="5">
        <v>45166</v>
      </c>
      <c r="C656" t="s">
        <v>121</v>
      </c>
      <c r="D656" t="s">
        <v>0</v>
      </c>
      <c r="E656" t="s">
        <v>66</v>
      </c>
      <c r="F656" s="4" t="s">
        <v>139</v>
      </c>
      <c r="G656" t="s">
        <v>140</v>
      </c>
      <c r="H656" s="4" t="s">
        <v>141</v>
      </c>
      <c r="I656" s="4" t="s">
        <v>172</v>
      </c>
      <c r="J656" s="8">
        <v>-1</v>
      </c>
      <c r="K656" s="29">
        <f>57500*0.9</f>
        <v>51750</v>
      </c>
      <c r="L656" s="17">
        <f t="shared" si="36"/>
        <v>-51750</v>
      </c>
      <c r="O656"/>
      <c r="P656" t="s">
        <v>343</v>
      </c>
      <c r="Q656" t="s">
        <v>279</v>
      </c>
    </row>
    <row r="657" spans="2:18" hidden="1" x14ac:dyDescent="0.25">
      <c r="B657" s="5">
        <v>45149</v>
      </c>
      <c r="C657" t="s">
        <v>63</v>
      </c>
      <c r="D657" t="s">
        <v>0</v>
      </c>
      <c r="E657" t="s">
        <v>14</v>
      </c>
      <c r="F657" s="4" t="s">
        <v>42</v>
      </c>
      <c r="G657" t="s">
        <v>43</v>
      </c>
      <c r="H657" s="4" t="s">
        <v>44</v>
      </c>
      <c r="I657" s="4" t="s">
        <v>194</v>
      </c>
      <c r="J657" s="8">
        <v>47</v>
      </c>
      <c r="K657" s="29">
        <v>69131</v>
      </c>
      <c r="L657" s="35">
        <f t="shared" si="36"/>
        <v>3249157</v>
      </c>
      <c r="M657" s="104"/>
      <c r="N657" t="s">
        <v>368</v>
      </c>
      <c r="O657"/>
    </row>
    <row r="658" spans="2:18" hidden="1" x14ac:dyDescent="0.25">
      <c r="B658" s="5">
        <v>45149</v>
      </c>
      <c r="C658" t="s">
        <v>63</v>
      </c>
      <c r="D658" t="s">
        <v>0</v>
      </c>
      <c r="E658" t="s">
        <v>14</v>
      </c>
      <c r="F658" s="4" t="s">
        <v>42</v>
      </c>
      <c r="G658" t="s">
        <v>43</v>
      </c>
      <c r="H658" s="4" t="s">
        <v>44</v>
      </c>
      <c r="I658" s="4" t="s">
        <v>337</v>
      </c>
      <c r="J658" s="8">
        <v>100</v>
      </c>
      <c r="K658" s="29">
        <v>69131</v>
      </c>
      <c r="L658" s="35">
        <f t="shared" si="36"/>
        <v>6913100</v>
      </c>
      <c r="M658" s="104"/>
      <c r="N658" t="s">
        <v>368</v>
      </c>
      <c r="O658"/>
    </row>
    <row r="659" spans="2:18" hidden="1" x14ac:dyDescent="0.25">
      <c r="B659" s="5">
        <v>45173</v>
      </c>
      <c r="C659" t="s">
        <v>348</v>
      </c>
      <c r="D659" t="s">
        <v>0</v>
      </c>
      <c r="E659" t="s">
        <v>14</v>
      </c>
      <c r="F659" s="4" t="s">
        <v>54</v>
      </c>
      <c r="G659" t="s">
        <v>55</v>
      </c>
      <c r="H659" s="4" t="s">
        <v>56</v>
      </c>
      <c r="I659" s="4" t="s">
        <v>340</v>
      </c>
      <c r="J659" s="8">
        <v>-45</v>
      </c>
      <c r="K659" s="29">
        <v>88882</v>
      </c>
      <c r="L659" s="35">
        <f t="shared" si="36"/>
        <v>-3999690</v>
      </c>
      <c r="M659" s="104" t="s">
        <v>529</v>
      </c>
      <c r="O659">
        <v>20230119</v>
      </c>
      <c r="P659" t="s">
        <v>236</v>
      </c>
      <c r="R659" t="s">
        <v>279</v>
      </c>
    </row>
    <row r="660" spans="2:18" hidden="1" x14ac:dyDescent="0.25">
      <c r="B660" s="5">
        <v>45173</v>
      </c>
      <c r="C660" t="s">
        <v>215</v>
      </c>
      <c r="D660" t="s">
        <v>4</v>
      </c>
      <c r="E660" t="s">
        <v>66</v>
      </c>
      <c r="F660" s="4" t="s">
        <v>274</v>
      </c>
      <c r="G660" t="s">
        <v>273</v>
      </c>
      <c r="H660" s="4" t="s">
        <v>271</v>
      </c>
      <c r="J660" s="8">
        <v>-3</v>
      </c>
      <c r="K660" s="29">
        <v>172550</v>
      </c>
      <c r="L660" s="17">
        <f t="shared" si="36"/>
        <v>-517650</v>
      </c>
      <c r="O660"/>
      <c r="P660" t="s">
        <v>345</v>
      </c>
      <c r="Q660" t="s">
        <v>350</v>
      </c>
    </row>
    <row r="661" spans="2:18" hidden="1" x14ac:dyDescent="0.25">
      <c r="B661" s="5">
        <v>45173</v>
      </c>
      <c r="C661" t="s">
        <v>121</v>
      </c>
      <c r="D661" t="s">
        <v>4</v>
      </c>
      <c r="E661" t="s">
        <v>66</v>
      </c>
      <c r="F661" s="4" t="s">
        <v>276</v>
      </c>
      <c r="G661" t="s">
        <v>275</v>
      </c>
      <c r="H661" s="4" t="s">
        <v>148</v>
      </c>
      <c r="J661" s="8">
        <v>3</v>
      </c>
      <c r="K661" s="29">
        <v>83600</v>
      </c>
      <c r="L661" s="17">
        <f t="shared" si="36"/>
        <v>250800</v>
      </c>
      <c r="O661"/>
      <c r="P661" t="s">
        <v>345</v>
      </c>
      <c r="Q661" t="s">
        <v>350</v>
      </c>
    </row>
    <row r="662" spans="2:18" hidden="1" x14ac:dyDescent="0.25">
      <c r="B662" s="5">
        <v>45173</v>
      </c>
      <c r="C662" t="s">
        <v>121</v>
      </c>
      <c r="D662" t="s">
        <v>0</v>
      </c>
      <c r="E662" t="s">
        <v>66</v>
      </c>
      <c r="F662" s="4" t="s">
        <v>82</v>
      </c>
      <c r="G662" t="s">
        <v>200</v>
      </c>
      <c r="H662" s="4" t="s">
        <v>84</v>
      </c>
      <c r="I662" s="4" t="s">
        <v>205</v>
      </c>
      <c r="J662" s="8">
        <v>16</v>
      </c>
      <c r="K662" s="29">
        <f>57500*0.9</f>
        <v>51750</v>
      </c>
      <c r="L662" s="17">
        <f t="shared" si="36"/>
        <v>828000</v>
      </c>
      <c r="O662"/>
      <c r="P662" t="s">
        <v>345</v>
      </c>
      <c r="Q662" t="s">
        <v>350</v>
      </c>
    </row>
    <row r="663" spans="2:18" hidden="1" x14ac:dyDescent="0.25">
      <c r="B663" s="5">
        <v>45173</v>
      </c>
      <c r="C663" t="s">
        <v>121</v>
      </c>
      <c r="D663" t="s">
        <v>0</v>
      </c>
      <c r="E663" t="s">
        <v>66</v>
      </c>
      <c r="F663" s="4" t="s">
        <v>75</v>
      </c>
      <c r="G663" t="s">
        <v>76</v>
      </c>
      <c r="H663" s="4" t="s">
        <v>37</v>
      </c>
      <c r="I663" s="4" t="s">
        <v>204</v>
      </c>
      <c r="J663" s="8">
        <v>3</v>
      </c>
      <c r="K663" s="29">
        <f>57500*0.9</f>
        <v>51750</v>
      </c>
      <c r="L663" s="17">
        <f t="shared" si="36"/>
        <v>155250</v>
      </c>
      <c r="O663"/>
      <c r="P663" t="s">
        <v>345</v>
      </c>
      <c r="Q663" t="s">
        <v>346</v>
      </c>
    </row>
    <row r="664" spans="2:18" hidden="1" x14ac:dyDescent="0.25">
      <c r="B664" s="5">
        <v>45173</v>
      </c>
      <c r="C664" t="s">
        <v>121</v>
      </c>
      <c r="D664" t="s">
        <v>0</v>
      </c>
      <c r="E664" t="s">
        <v>66</v>
      </c>
      <c r="F664" s="4" t="s">
        <v>86</v>
      </c>
      <c r="G664" t="s">
        <v>87</v>
      </c>
      <c r="H664" s="4" t="s">
        <v>184</v>
      </c>
      <c r="I664" s="4" t="s">
        <v>181</v>
      </c>
      <c r="J664" s="8">
        <v>3</v>
      </c>
      <c r="K664" s="29">
        <f>57500*0.9</f>
        <v>51750</v>
      </c>
      <c r="L664" s="17">
        <f t="shared" si="36"/>
        <v>155250</v>
      </c>
      <c r="O664"/>
      <c r="P664" t="s">
        <v>345</v>
      </c>
      <c r="Q664" t="s">
        <v>346</v>
      </c>
    </row>
    <row r="665" spans="2:18" hidden="1" x14ac:dyDescent="0.25">
      <c r="B665" s="5">
        <v>45180</v>
      </c>
      <c r="C665" t="s">
        <v>103</v>
      </c>
      <c r="D665" t="s">
        <v>0</v>
      </c>
      <c r="E665" t="s">
        <v>14</v>
      </c>
      <c r="F665" s="3" t="s">
        <v>25</v>
      </c>
      <c r="G665" t="s">
        <v>26</v>
      </c>
      <c r="H665" s="4" t="s">
        <v>27</v>
      </c>
      <c r="I665" s="4" t="s">
        <v>127</v>
      </c>
      <c r="J665" s="8">
        <v>-5</v>
      </c>
      <c r="K665" s="50">
        <v>65949.40444444443</v>
      </c>
      <c r="L665" s="35">
        <f t="shared" si="36"/>
        <v>-329747.02222222218</v>
      </c>
      <c r="M665" s="104"/>
      <c r="O665" s="4">
        <v>20230121</v>
      </c>
      <c r="P665" t="s">
        <v>282</v>
      </c>
      <c r="R665" t="s">
        <v>280</v>
      </c>
    </row>
    <row r="666" spans="2:18" hidden="1" x14ac:dyDescent="0.25">
      <c r="B666" s="5">
        <v>45180</v>
      </c>
      <c r="C666" t="s">
        <v>103</v>
      </c>
      <c r="D666" t="s">
        <v>0</v>
      </c>
      <c r="E666" t="s">
        <v>14</v>
      </c>
      <c r="F666" s="3" t="s">
        <v>35</v>
      </c>
      <c r="G666" t="s">
        <v>36</v>
      </c>
      <c r="H666" s="4" t="s">
        <v>37</v>
      </c>
      <c r="I666" s="4" t="s">
        <v>131</v>
      </c>
      <c r="J666" s="8">
        <v>-4</v>
      </c>
      <c r="K666" s="50">
        <v>81594</v>
      </c>
      <c r="L666" s="35">
        <f t="shared" si="36"/>
        <v>-326376</v>
      </c>
      <c r="M666" s="104"/>
      <c r="O666" s="4">
        <v>20230121</v>
      </c>
      <c r="P666" t="s">
        <v>282</v>
      </c>
      <c r="R666" t="s">
        <v>280</v>
      </c>
    </row>
    <row r="667" spans="2:18" hidden="1" x14ac:dyDescent="0.25">
      <c r="B667" s="5">
        <v>45166</v>
      </c>
      <c r="C667" t="s">
        <v>121</v>
      </c>
      <c r="D667" t="s">
        <v>0</v>
      </c>
      <c r="E667" t="s">
        <v>66</v>
      </c>
      <c r="F667" s="4" t="s">
        <v>139</v>
      </c>
      <c r="G667" t="s">
        <v>140</v>
      </c>
      <c r="H667" s="4" t="s">
        <v>141</v>
      </c>
      <c r="I667" s="4" t="s">
        <v>172</v>
      </c>
      <c r="J667" s="8">
        <v>1</v>
      </c>
      <c r="K667" s="29">
        <f>57500*0.9</f>
        <v>51750</v>
      </c>
      <c r="L667" s="17">
        <f t="shared" si="36"/>
        <v>51750</v>
      </c>
      <c r="O667"/>
      <c r="P667" t="s">
        <v>343</v>
      </c>
      <c r="Q667" t="s">
        <v>279</v>
      </c>
    </row>
    <row r="668" spans="2:18" hidden="1" x14ac:dyDescent="0.25">
      <c r="B668" s="5">
        <v>45169</v>
      </c>
      <c r="C668" t="s">
        <v>121</v>
      </c>
      <c r="D668" t="s">
        <v>0</v>
      </c>
      <c r="E668" t="s">
        <v>66</v>
      </c>
      <c r="F668" s="4" t="s">
        <v>139</v>
      </c>
      <c r="G668" t="s">
        <v>140</v>
      </c>
      <c r="H668" s="4" t="s">
        <v>141</v>
      </c>
      <c r="I668" s="4" t="s">
        <v>172</v>
      </c>
      <c r="J668" s="8">
        <v>-2</v>
      </c>
      <c r="K668" s="29">
        <f>57500*0.9</f>
        <v>51750</v>
      </c>
      <c r="L668" s="17">
        <f t="shared" si="36"/>
        <v>-103500</v>
      </c>
      <c r="O668"/>
      <c r="P668" t="s">
        <v>349</v>
      </c>
      <c r="Q668" t="s">
        <v>346</v>
      </c>
    </row>
    <row r="669" spans="2:18" hidden="1" x14ac:dyDescent="0.25">
      <c r="B669" s="5">
        <v>45156</v>
      </c>
      <c r="C669" t="s">
        <v>103</v>
      </c>
      <c r="D669" t="s">
        <v>0</v>
      </c>
      <c r="E669" t="s">
        <v>14</v>
      </c>
      <c r="F669" s="4" t="s">
        <v>42</v>
      </c>
      <c r="G669" t="s">
        <v>43</v>
      </c>
      <c r="H669" s="4" t="s">
        <v>44</v>
      </c>
      <c r="I669" s="4" t="s">
        <v>194</v>
      </c>
      <c r="J669" s="8">
        <v>-5</v>
      </c>
      <c r="K669" s="50">
        <v>81594</v>
      </c>
      <c r="L669" s="35">
        <f t="shared" si="36"/>
        <v>-407970</v>
      </c>
      <c r="M669" s="104"/>
      <c r="O669">
        <v>20230107</v>
      </c>
      <c r="P669" t="s">
        <v>243</v>
      </c>
      <c r="R669" t="s">
        <v>279</v>
      </c>
    </row>
    <row r="670" spans="2:18" hidden="1" x14ac:dyDescent="0.25">
      <c r="B670" s="5">
        <v>45180</v>
      </c>
      <c r="C670" t="s">
        <v>103</v>
      </c>
      <c r="D670" t="s">
        <v>0</v>
      </c>
      <c r="E670" t="s">
        <v>14</v>
      </c>
      <c r="F670" s="4" t="s">
        <v>48</v>
      </c>
      <c r="G670" t="s">
        <v>49</v>
      </c>
      <c r="H670" s="4" t="s">
        <v>50</v>
      </c>
      <c r="I670" s="4" t="s">
        <v>351</v>
      </c>
      <c r="J670" s="8">
        <v>-5</v>
      </c>
      <c r="K670" s="29">
        <v>69131</v>
      </c>
      <c r="L670" s="35">
        <f t="shared" ref="L670:L733" si="39">+J670*K670</f>
        <v>-345655</v>
      </c>
      <c r="M670" s="104"/>
      <c r="O670" s="4">
        <v>20230121</v>
      </c>
      <c r="P670" t="s">
        <v>282</v>
      </c>
      <c r="R670" t="s">
        <v>280</v>
      </c>
    </row>
    <row r="671" spans="2:18" hidden="1" x14ac:dyDescent="0.25">
      <c r="B671" s="5">
        <v>45180</v>
      </c>
      <c r="C671" t="s">
        <v>103</v>
      </c>
      <c r="D671" t="s">
        <v>0</v>
      </c>
      <c r="E671" t="s">
        <v>14</v>
      </c>
      <c r="F671" s="4" t="s">
        <v>48</v>
      </c>
      <c r="G671" t="s">
        <v>49</v>
      </c>
      <c r="H671" s="4" t="s">
        <v>50</v>
      </c>
      <c r="I671" s="4" t="s">
        <v>338</v>
      </c>
      <c r="J671" s="8">
        <v>-2</v>
      </c>
      <c r="K671" s="29">
        <v>69131</v>
      </c>
      <c r="L671" s="35">
        <f t="shared" si="39"/>
        <v>-138262</v>
      </c>
      <c r="M671" s="104" t="s">
        <v>529</v>
      </c>
      <c r="O671" s="4">
        <v>20230121</v>
      </c>
      <c r="P671" t="s">
        <v>282</v>
      </c>
      <c r="R671" t="s">
        <v>280</v>
      </c>
    </row>
    <row r="672" spans="2:18" hidden="1" x14ac:dyDescent="0.25">
      <c r="B672" s="5">
        <v>45180</v>
      </c>
      <c r="C672" t="s">
        <v>103</v>
      </c>
      <c r="D672" t="s">
        <v>0</v>
      </c>
      <c r="E672" t="s">
        <v>14</v>
      </c>
      <c r="F672" s="4" t="s">
        <v>54</v>
      </c>
      <c r="G672" t="s">
        <v>55</v>
      </c>
      <c r="H672" s="4" t="s">
        <v>56</v>
      </c>
      <c r="I672" s="4" t="s">
        <v>340</v>
      </c>
      <c r="J672" s="8">
        <v>-10</v>
      </c>
      <c r="K672" s="29">
        <v>88882</v>
      </c>
      <c r="L672" s="35">
        <f t="shared" si="39"/>
        <v>-888820</v>
      </c>
      <c r="M672" s="104" t="s">
        <v>529</v>
      </c>
      <c r="O672" s="4">
        <v>20230121</v>
      </c>
      <c r="P672" t="s">
        <v>282</v>
      </c>
      <c r="R672" t="s">
        <v>280</v>
      </c>
    </row>
    <row r="673" spans="2:22" hidden="1" x14ac:dyDescent="0.25">
      <c r="B673" s="5">
        <v>45180</v>
      </c>
      <c r="C673" t="s">
        <v>103</v>
      </c>
      <c r="D673" t="s">
        <v>0</v>
      </c>
      <c r="E673" t="s">
        <v>14</v>
      </c>
      <c r="F673" s="4" t="s">
        <v>58</v>
      </c>
      <c r="G673" t="s">
        <v>59</v>
      </c>
      <c r="H673" s="4" t="s">
        <v>60</v>
      </c>
      <c r="I673" s="4" t="s">
        <v>341</v>
      </c>
      <c r="J673" s="8">
        <v>-3</v>
      </c>
      <c r="K673" s="29">
        <v>75398.578723404251</v>
      </c>
      <c r="L673" s="35">
        <f t="shared" si="39"/>
        <v>-226195.73617021274</v>
      </c>
      <c r="M673" s="104"/>
      <c r="O673" s="4">
        <v>20230121</v>
      </c>
      <c r="P673" t="s">
        <v>282</v>
      </c>
      <c r="R673" t="s">
        <v>280</v>
      </c>
    </row>
    <row r="674" spans="2:22" hidden="1" x14ac:dyDescent="0.25">
      <c r="B674" s="5">
        <v>45180</v>
      </c>
      <c r="C674" t="s">
        <v>103</v>
      </c>
      <c r="D674" t="s">
        <v>4</v>
      </c>
      <c r="E674" t="s">
        <v>14</v>
      </c>
      <c r="F674" s="4">
        <v>3308050</v>
      </c>
      <c r="G674" t="s">
        <v>137</v>
      </c>
      <c r="H674" s="4" t="s">
        <v>137</v>
      </c>
      <c r="I674" s="4" t="s">
        <v>138</v>
      </c>
      <c r="J674" s="8">
        <v>-1</v>
      </c>
      <c r="K674" s="50">
        <v>505243.49166666658</v>
      </c>
      <c r="L674" s="35">
        <f t="shared" si="39"/>
        <v>-505243.49166666658</v>
      </c>
      <c r="M674" s="104" t="s">
        <v>529</v>
      </c>
      <c r="O674" s="4">
        <v>20230121</v>
      </c>
      <c r="P674" t="s">
        <v>282</v>
      </c>
      <c r="R674" t="s">
        <v>280</v>
      </c>
    </row>
    <row r="675" spans="2:22" hidden="1" x14ac:dyDescent="0.25">
      <c r="B675" s="5">
        <v>45180</v>
      </c>
      <c r="C675" t="s">
        <v>103</v>
      </c>
      <c r="D675" t="s">
        <v>4</v>
      </c>
      <c r="E675" t="s">
        <v>14</v>
      </c>
      <c r="F675" s="4">
        <v>3318235</v>
      </c>
      <c r="G675" t="s">
        <v>209</v>
      </c>
      <c r="H675" s="4" t="s">
        <v>107</v>
      </c>
      <c r="J675" s="33">
        <v>-1</v>
      </c>
      <c r="K675" s="29">
        <v>126823.496</v>
      </c>
      <c r="L675" s="35">
        <f t="shared" si="39"/>
        <v>-126823.496</v>
      </c>
      <c r="M675" s="104"/>
      <c r="O675" s="4">
        <v>20230121</v>
      </c>
      <c r="P675" t="s">
        <v>282</v>
      </c>
      <c r="R675" t="s">
        <v>280</v>
      </c>
    </row>
    <row r="676" spans="2:22" hidden="1" x14ac:dyDescent="0.25">
      <c r="B676" s="5">
        <v>45163</v>
      </c>
      <c r="C676" t="s">
        <v>103</v>
      </c>
      <c r="D676" t="s">
        <v>0</v>
      </c>
      <c r="E676" t="s">
        <v>14</v>
      </c>
      <c r="F676" s="4" t="s">
        <v>42</v>
      </c>
      <c r="G676" t="s">
        <v>43</v>
      </c>
      <c r="H676" s="4" t="s">
        <v>44</v>
      </c>
      <c r="I676" s="4" t="s">
        <v>194</v>
      </c>
      <c r="J676" s="8">
        <v>-20</v>
      </c>
      <c r="K676" s="50">
        <v>81594</v>
      </c>
      <c r="L676" s="35">
        <f t="shared" si="39"/>
        <v>-1631880</v>
      </c>
      <c r="M676" s="104"/>
      <c r="O676">
        <v>20230110</v>
      </c>
      <c r="P676" t="s">
        <v>232</v>
      </c>
      <c r="R676" t="s">
        <v>280</v>
      </c>
    </row>
    <row r="677" spans="2:22" hidden="1" x14ac:dyDescent="0.25">
      <c r="B677" s="5">
        <v>45168</v>
      </c>
      <c r="C677" t="s">
        <v>121</v>
      </c>
      <c r="D677" t="s">
        <v>0</v>
      </c>
      <c r="E677" t="s">
        <v>14</v>
      </c>
      <c r="F677" s="4" t="s">
        <v>48</v>
      </c>
      <c r="G677" t="s">
        <v>49</v>
      </c>
      <c r="H677" s="4" t="s">
        <v>50</v>
      </c>
      <c r="I677" s="4" t="s">
        <v>338</v>
      </c>
      <c r="J677" s="8">
        <v>-4</v>
      </c>
      <c r="K677" s="29">
        <v>69131</v>
      </c>
      <c r="L677" s="35">
        <f t="shared" si="39"/>
        <v>-276524</v>
      </c>
      <c r="M677" s="104" t="s">
        <v>529</v>
      </c>
      <c r="O677"/>
      <c r="P677" t="s">
        <v>353</v>
      </c>
      <c r="Q677" t="s">
        <v>297</v>
      </c>
    </row>
    <row r="678" spans="2:22" hidden="1" x14ac:dyDescent="0.25">
      <c r="B678" s="5">
        <v>45182</v>
      </c>
      <c r="C678" t="s">
        <v>121</v>
      </c>
      <c r="D678" t="s">
        <v>0</v>
      </c>
      <c r="E678" t="s">
        <v>14</v>
      </c>
      <c r="F678" s="4" t="s">
        <v>54</v>
      </c>
      <c r="G678" t="s">
        <v>55</v>
      </c>
      <c r="H678" s="4" t="s">
        <v>56</v>
      </c>
      <c r="I678" s="4" t="s">
        <v>339</v>
      </c>
      <c r="J678" s="8">
        <v>-2</v>
      </c>
      <c r="K678" s="29">
        <v>88882</v>
      </c>
      <c r="L678" s="35">
        <f t="shared" si="39"/>
        <v>-177764</v>
      </c>
      <c r="M678" s="104" t="s">
        <v>529</v>
      </c>
      <c r="O678"/>
      <c r="P678" t="s">
        <v>352</v>
      </c>
      <c r="Q678" t="s">
        <v>297</v>
      </c>
    </row>
    <row r="679" spans="2:22" hidden="1" x14ac:dyDescent="0.25">
      <c r="B679" s="5">
        <v>45182</v>
      </c>
      <c r="C679" t="s">
        <v>121</v>
      </c>
      <c r="D679" t="s">
        <v>0</v>
      </c>
      <c r="E679" t="s">
        <v>14</v>
      </c>
      <c r="F679" s="4" t="s">
        <v>54</v>
      </c>
      <c r="G679" t="s">
        <v>55</v>
      </c>
      <c r="H679" s="4" t="s">
        <v>56</v>
      </c>
      <c r="I679" s="4" t="s">
        <v>340</v>
      </c>
      <c r="J679" s="8">
        <v>-5</v>
      </c>
      <c r="K679" s="29">
        <v>88882</v>
      </c>
      <c r="L679" s="35">
        <f t="shared" si="39"/>
        <v>-444410</v>
      </c>
      <c r="M679" s="104" t="s">
        <v>529</v>
      </c>
      <c r="O679"/>
      <c r="P679" t="s">
        <v>352</v>
      </c>
      <c r="Q679" t="s">
        <v>297</v>
      </c>
    </row>
    <row r="680" spans="2:22" hidden="1" x14ac:dyDescent="0.25">
      <c r="B680" s="5">
        <v>45182</v>
      </c>
      <c r="C680" t="s">
        <v>121</v>
      </c>
      <c r="D680" t="s">
        <v>0</v>
      </c>
      <c r="E680" t="s">
        <v>14</v>
      </c>
      <c r="F680" s="4" t="s">
        <v>190</v>
      </c>
      <c r="G680" t="s">
        <v>199</v>
      </c>
      <c r="H680" s="4" t="s">
        <v>191</v>
      </c>
      <c r="I680" s="4" t="s">
        <v>192</v>
      </c>
      <c r="J680" s="8">
        <v>-11</v>
      </c>
      <c r="K680" s="50">
        <v>93249</v>
      </c>
      <c r="L680" s="35">
        <f t="shared" si="39"/>
        <v>-1025739</v>
      </c>
      <c r="M680" s="104"/>
      <c r="O680"/>
      <c r="P680" t="s">
        <v>352</v>
      </c>
      <c r="Q680" t="s">
        <v>297</v>
      </c>
    </row>
    <row r="681" spans="2:22" hidden="1" x14ac:dyDescent="0.25">
      <c r="B681" s="5">
        <v>45163</v>
      </c>
      <c r="C681" t="s">
        <v>103</v>
      </c>
      <c r="D681" t="s">
        <v>0</v>
      </c>
      <c r="E681" t="s">
        <v>14</v>
      </c>
      <c r="F681" s="4" t="s">
        <v>42</v>
      </c>
      <c r="G681" t="s">
        <v>43</v>
      </c>
      <c r="H681" s="4" t="s">
        <v>44</v>
      </c>
      <c r="I681" s="4" t="s">
        <v>194</v>
      </c>
      <c r="J681" s="8">
        <v>-10</v>
      </c>
      <c r="K681" s="50">
        <v>81594</v>
      </c>
      <c r="L681" s="35">
        <f t="shared" si="39"/>
        <v>-815940</v>
      </c>
      <c r="M681" s="104"/>
      <c r="O681">
        <v>20230110</v>
      </c>
      <c r="P681" t="s">
        <v>232</v>
      </c>
      <c r="R681" t="s">
        <v>280</v>
      </c>
    </row>
    <row r="682" spans="2:22" hidden="1" x14ac:dyDescent="0.25">
      <c r="B682" s="5">
        <v>45163</v>
      </c>
      <c r="C682" t="s">
        <v>103</v>
      </c>
      <c r="D682" t="s">
        <v>0</v>
      </c>
      <c r="E682" t="s">
        <v>14</v>
      </c>
      <c r="F682" s="4" t="s">
        <v>42</v>
      </c>
      <c r="G682" t="s">
        <v>43</v>
      </c>
      <c r="H682" s="4" t="s">
        <v>44</v>
      </c>
      <c r="I682" s="4" t="s">
        <v>194</v>
      </c>
      <c r="J682" s="8">
        <v>-20</v>
      </c>
      <c r="K682" s="50">
        <v>81594</v>
      </c>
      <c r="L682" s="35">
        <f t="shared" si="39"/>
        <v>-1631880</v>
      </c>
      <c r="M682" s="104"/>
      <c r="O682">
        <v>20230111</v>
      </c>
      <c r="P682" t="s">
        <v>147</v>
      </c>
      <c r="R682" t="s">
        <v>280</v>
      </c>
    </row>
    <row r="683" spans="2:22" hidden="1" x14ac:dyDescent="0.25">
      <c r="B683" s="5">
        <v>45173</v>
      </c>
      <c r="C683" t="s">
        <v>348</v>
      </c>
      <c r="D683" t="s">
        <v>0</v>
      </c>
      <c r="E683" t="s">
        <v>14</v>
      </c>
      <c r="F683" s="3" t="s">
        <v>42</v>
      </c>
      <c r="G683" t="s">
        <v>43</v>
      </c>
      <c r="H683" s="4" t="s">
        <v>44</v>
      </c>
      <c r="I683" s="4" t="s">
        <v>130</v>
      </c>
      <c r="J683" s="8">
        <v>-25</v>
      </c>
      <c r="K683" s="50">
        <v>65949.40444444443</v>
      </c>
      <c r="L683" s="35">
        <f t="shared" si="39"/>
        <v>-1648735.1111111108</v>
      </c>
      <c r="M683" s="104"/>
      <c r="O683">
        <v>20230119</v>
      </c>
      <c r="P683" t="s">
        <v>236</v>
      </c>
      <c r="R683" t="s">
        <v>279</v>
      </c>
    </row>
    <row r="684" spans="2:22" hidden="1" x14ac:dyDescent="0.25">
      <c r="B684" s="5">
        <v>45169</v>
      </c>
      <c r="C684" t="s">
        <v>121</v>
      </c>
      <c r="D684" t="s">
        <v>0</v>
      </c>
      <c r="E684" t="s">
        <v>66</v>
      </c>
      <c r="F684" s="4" t="s">
        <v>78</v>
      </c>
      <c r="G684" t="s">
        <v>79</v>
      </c>
      <c r="H684" s="4" t="s">
        <v>80</v>
      </c>
      <c r="I684" s="4" t="s">
        <v>175</v>
      </c>
      <c r="J684" s="8">
        <v>-2</v>
      </c>
      <c r="K684" s="29">
        <f>57500*0.9</f>
        <v>51750</v>
      </c>
      <c r="L684" s="17">
        <f t="shared" si="39"/>
        <v>-103500</v>
      </c>
      <c r="O684"/>
      <c r="P684" t="s">
        <v>349</v>
      </c>
      <c r="Q684" t="s">
        <v>346</v>
      </c>
    </row>
    <row r="685" spans="2:22" s="69" customFormat="1" hidden="1" x14ac:dyDescent="0.25">
      <c r="B685" s="68">
        <v>45184</v>
      </c>
      <c r="C685" s="69" t="s">
        <v>63</v>
      </c>
      <c r="D685" s="69" t="s">
        <v>0</v>
      </c>
      <c r="E685" s="69" t="s">
        <v>66</v>
      </c>
      <c r="F685" s="70" t="s">
        <v>91</v>
      </c>
      <c r="G685" s="69" t="s">
        <v>92</v>
      </c>
      <c r="H685" s="70" t="s">
        <v>93</v>
      </c>
      <c r="I685" s="154" t="s">
        <v>360</v>
      </c>
      <c r="J685" s="157">
        <v>50</v>
      </c>
      <c r="K685" s="72">
        <f>57500*0.9</f>
        <v>51750</v>
      </c>
      <c r="L685" s="73">
        <f t="shared" si="39"/>
        <v>2587500</v>
      </c>
      <c r="M685" s="107"/>
      <c r="N685" s="69" t="s">
        <v>366</v>
      </c>
      <c r="V685" s="168"/>
    </row>
    <row r="686" spans="2:22" hidden="1" x14ac:dyDescent="0.25">
      <c r="B686" s="5">
        <v>45184</v>
      </c>
      <c r="C686" t="s">
        <v>63</v>
      </c>
      <c r="D686" t="s">
        <v>0</v>
      </c>
      <c r="E686" t="s">
        <v>66</v>
      </c>
      <c r="F686" s="4" t="s">
        <v>247</v>
      </c>
      <c r="G686" t="s">
        <v>354</v>
      </c>
      <c r="H686" s="4" t="s">
        <v>265</v>
      </c>
      <c r="I686" s="4" t="s">
        <v>361</v>
      </c>
      <c r="J686" s="8">
        <v>50</v>
      </c>
      <c r="K686" s="29">
        <f>67500*0.9</f>
        <v>60750</v>
      </c>
      <c r="L686" s="35">
        <f t="shared" si="39"/>
        <v>3037500</v>
      </c>
      <c r="M686" s="104"/>
      <c r="N686" t="s">
        <v>366</v>
      </c>
      <c r="O686"/>
    </row>
    <row r="687" spans="2:22" hidden="1" x14ac:dyDescent="0.25">
      <c r="B687" s="5">
        <v>45184</v>
      </c>
      <c r="C687" t="s">
        <v>63</v>
      </c>
      <c r="D687" t="s">
        <v>0</v>
      </c>
      <c r="E687" t="s">
        <v>66</v>
      </c>
      <c r="F687" s="4" t="s">
        <v>249</v>
      </c>
      <c r="G687" t="s">
        <v>355</v>
      </c>
      <c r="H687" s="4" t="s">
        <v>266</v>
      </c>
      <c r="I687" s="4" t="s">
        <v>362</v>
      </c>
      <c r="J687" s="8">
        <v>50</v>
      </c>
      <c r="K687" s="29">
        <f>67500*0.9</f>
        <v>60750</v>
      </c>
      <c r="L687" s="35">
        <f t="shared" si="39"/>
        <v>3037500</v>
      </c>
      <c r="M687" s="104"/>
      <c r="N687" t="s">
        <v>366</v>
      </c>
      <c r="O687"/>
    </row>
    <row r="688" spans="2:22" hidden="1" x14ac:dyDescent="0.25">
      <c r="B688" s="5">
        <v>45184</v>
      </c>
      <c r="C688" t="s">
        <v>63</v>
      </c>
      <c r="D688" t="s">
        <v>0</v>
      </c>
      <c r="E688" t="s">
        <v>66</v>
      </c>
      <c r="F688" s="4" t="s">
        <v>251</v>
      </c>
      <c r="G688" t="s">
        <v>356</v>
      </c>
      <c r="H688" s="4" t="s">
        <v>267</v>
      </c>
      <c r="I688" s="4" t="s">
        <v>363</v>
      </c>
      <c r="J688" s="8">
        <v>50</v>
      </c>
      <c r="K688" s="29">
        <f>67500*0.9</f>
        <v>60750</v>
      </c>
      <c r="L688" s="35">
        <f t="shared" si="39"/>
        <v>3037500</v>
      </c>
      <c r="M688" s="104"/>
      <c r="N688" t="s">
        <v>366</v>
      </c>
      <c r="O688"/>
    </row>
    <row r="689" spans="2:18" hidden="1" x14ac:dyDescent="0.25">
      <c r="B689" s="5">
        <v>45184</v>
      </c>
      <c r="C689" t="s">
        <v>63</v>
      </c>
      <c r="D689" t="s">
        <v>0</v>
      </c>
      <c r="E689" t="s">
        <v>66</v>
      </c>
      <c r="F689" s="4" t="s">
        <v>253</v>
      </c>
      <c r="G689" t="s">
        <v>357</v>
      </c>
      <c r="H689" s="4" t="s">
        <v>268</v>
      </c>
      <c r="I689" s="4" t="s">
        <v>364</v>
      </c>
      <c r="J689" s="8">
        <v>50</v>
      </c>
      <c r="K689" s="29">
        <f>67500*0.9</f>
        <v>60750</v>
      </c>
      <c r="L689" s="35">
        <f t="shared" si="39"/>
        <v>3037500</v>
      </c>
      <c r="M689" s="104"/>
      <c r="N689" t="s">
        <v>366</v>
      </c>
      <c r="O689"/>
    </row>
    <row r="690" spans="2:18" hidden="1" x14ac:dyDescent="0.25">
      <c r="B690" s="5">
        <v>45184</v>
      </c>
      <c r="C690" t="s">
        <v>63</v>
      </c>
      <c r="D690" t="s">
        <v>0</v>
      </c>
      <c r="E690" t="s">
        <v>66</v>
      </c>
      <c r="F690" s="4" t="s">
        <v>255</v>
      </c>
      <c r="G690" t="s">
        <v>358</v>
      </c>
      <c r="H690" s="4" t="s">
        <v>269</v>
      </c>
      <c r="I690" s="4" t="s">
        <v>365</v>
      </c>
      <c r="J690" s="8">
        <v>50</v>
      </c>
      <c r="K690" s="29">
        <f>67500*0.9</f>
        <v>60750</v>
      </c>
      <c r="L690" s="35">
        <f t="shared" si="39"/>
        <v>3037500</v>
      </c>
      <c r="M690" s="104"/>
      <c r="N690" t="s">
        <v>366</v>
      </c>
      <c r="O690"/>
    </row>
    <row r="691" spans="2:18" hidden="1" x14ac:dyDescent="0.25">
      <c r="B691" s="5">
        <v>45190</v>
      </c>
      <c r="C691" t="s">
        <v>103</v>
      </c>
      <c r="D691" t="s">
        <v>0</v>
      </c>
      <c r="E691" t="s">
        <v>66</v>
      </c>
      <c r="F691" s="4" t="s">
        <v>71</v>
      </c>
      <c r="G691" t="s">
        <v>72</v>
      </c>
      <c r="H691" s="4" t="s">
        <v>27</v>
      </c>
      <c r="I691" s="4" t="s">
        <v>219</v>
      </c>
      <c r="J691" s="8">
        <v>-30</v>
      </c>
      <c r="K691" s="29">
        <f t="shared" ref="K691:K696" si="40">57500*0.9</f>
        <v>51750</v>
      </c>
      <c r="L691" s="35">
        <f t="shared" si="39"/>
        <v>-1552500</v>
      </c>
      <c r="M691" s="104"/>
      <c r="O691">
        <v>20230123</v>
      </c>
      <c r="P691" t="s">
        <v>367</v>
      </c>
      <c r="R691" t="s">
        <v>279</v>
      </c>
    </row>
    <row r="692" spans="2:18" hidden="1" x14ac:dyDescent="0.25">
      <c r="B692" s="5">
        <v>45190</v>
      </c>
      <c r="C692" t="s">
        <v>103</v>
      </c>
      <c r="D692" t="s">
        <v>0</v>
      </c>
      <c r="E692" t="s">
        <v>66</v>
      </c>
      <c r="F692" s="4" t="s">
        <v>75</v>
      </c>
      <c r="G692" t="s">
        <v>76</v>
      </c>
      <c r="H692" s="4" t="s">
        <v>37</v>
      </c>
      <c r="I692" s="4" t="s">
        <v>204</v>
      </c>
      <c r="J692" s="8">
        <v>-26</v>
      </c>
      <c r="K692" s="29">
        <f t="shared" si="40"/>
        <v>51750</v>
      </c>
      <c r="L692" s="35">
        <f t="shared" si="39"/>
        <v>-1345500</v>
      </c>
      <c r="M692" s="104"/>
      <c r="O692">
        <v>20230123</v>
      </c>
      <c r="P692" t="s">
        <v>367</v>
      </c>
      <c r="R692" t="s">
        <v>279</v>
      </c>
    </row>
    <row r="693" spans="2:18" hidden="1" x14ac:dyDescent="0.25">
      <c r="B693" s="5">
        <v>45190</v>
      </c>
      <c r="C693" t="s">
        <v>103</v>
      </c>
      <c r="D693" t="s">
        <v>0</v>
      </c>
      <c r="E693" t="s">
        <v>66</v>
      </c>
      <c r="F693" s="4" t="s">
        <v>75</v>
      </c>
      <c r="G693" t="s">
        <v>76</v>
      </c>
      <c r="H693" s="4" t="s">
        <v>37</v>
      </c>
      <c r="I693" s="4" t="s">
        <v>171</v>
      </c>
      <c r="J693" s="8">
        <v>-2</v>
      </c>
      <c r="K693" s="29">
        <f t="shared" si="40"/>
        <v>51750</v>
      </c>
      <c r="L693" s="35">
        <f t="shared" si="39"/>
        <v>-103500</v>
      </c>
      <c r="M693" s="104"/>
      <c r="O693">
        <v>20230123</v>
      </c>
      <c r="P693" t="s">
        <v>367</v>
      </c>
      <c r="R693" t="s">
        <v>279</v>
      </c>
    </row>
    <row r="694" spans="2:18" hidden="1" x14ac:dyDescent="0.25">
      <c r="B694" s="5">
        <v>45190</v>
      </c>
      <c r="C694" t="s">
        <v>103</v>
      </c>
      <c r="D694" t="s">
        <v>0</v>
      </c>
      <c r="E694" t="s">
        <v>66</v>
      </c>
      <c r="F694" s="4" t="s">
        <v>75</v>
      </c>
      <c r="G694" t="s">
        <v>76</v>
      </c>
      <c r="H694" s="4" t="s">
        <v>37</v>
      </c>
      <c r="I694" s="4" t="s">
        <v>171</v>
      </c>
      <c r="J694" s="8">
        <v>-8</v>
      </c>
      <c r="K694" s="29">
        <f t="shared" si="40"/>
        <v>51750</v>
      </c>
      <c r="L694" s="35">
        <f t="shared" si="39"/>
        <v>-414000</v>
      </c>
      <c r="M694" s="104"/>
      <c r="O694">
        <v>20230123</v>
      </c>
      <c r="P694" t="s">
        <v>367</v>
      </c>
      <c r="R694" t="s">
        <v>279</v>
      </c>
    </row>
    <row r="695" spans="2:18" hidden="1" x14ac:dyDescent="0.25">
      <c r="B695" s="5">
        <v>45190</v>
      </c>
      <c r="C695" t="s">
        <v>103</v>
      </c>
      <c r="D695" t="s">
        <v>0</v>
      </c>
      <c r="E695" t="s">
        <v>66</v>
      </c>
      <c r="F695" s="4" t="s">
        <v>75</v>
      </c>
      <c r="G695" t="s">
        <v>76</v>
      </c>
      <c r="H695" s="4" t="s">
        <v>37</v>
      </c>
      <c r="I695" s="4" t="s">
        <v>155</v>
      </c>
      <c r="J695" s="8">
        <v>-8</v>
      </c>
      <c r="K695" s="29">
        <f t="shared" si="40"/>
        <v>51750</v>
      </c>
      <c r="L695" s="35">
        <f t="shared" si="39"/>
        <v>-414000</v>
      </c>
      <c r="M695" s="104"/>
      <c r="O695">
        <v>20230123</v>
      </c>
      <c r="P695" t="s">
        <v>367</v>
      </c>
      <c r="R695" t="s">
        <v>279</v>
      </c>
    </row>
    <row r="696" spans="2:18" hidden="1" x14ac:dyDescent="0.25">
      <c r="B696" s="5">
        <v>45190</v>
      </c>
      <c r="C696" t="s">
        <v>103</v>
      </c>
      <c r="D696" t="s">
        <v>0</v>
      </c>
      <c r="E696" t="s">
        <v>66</v>
      </c>
      <c r="F696" s="4" t="s">
        <v>75</v>
      </c>
      <c r="G696" t="s">
        <v>76</v>
      </c>
      <c r="H696" s="4" t="s">
        <v>37</v>
      </c>
      <c r="I696" s="4" t="s">
        <v>285</v>
      </c>
      <c r="J696" s="8">
        <v>-6</v>
      </c>
      <c r="K696" s="29">
        <f t="shared" si="40"/>
        <v>51750</v>
      </c>
      <c r="L696" s="35">
        <f t="shared" si="39"/>
        <v>-310500</v>
      </c>
      <c r="M696" s="104"/>
      <c r="O696">
        <v>20230123</v>
      </c>
      <c r="P696" t="s">
        <v>367</v>
      </c>
      <c r="R696" t="s">
        <v>279</v>
      </c>
    </row>
    <row r="697" spans="2:18" hidden="1" x14ac:dyDescent="0.25">
      <c r="B697" s="5">
        <v>45173</v>
      </c>
      <c r="C697" t="s">
        <v>348</v>
      </c>
      <c r="D697" t="s">
        <v>0</v>
      </c>
      <c r="E697" t="s">
        <v>14</v>
      </c>
      <c r="F697" s="3" t="s">
        <v>39</v>
      </c>
      <c r="G697" t="s">
        <v>40</v>
      </c>
      <c r="H697" s="4" t="s">
        <v>41</v>
      </c>
      <c r="I697" s="4" t="s">
        <v>128</v>
      </c>
      <c r="J697" s="8">
        <v>-15</v>
      </c>
      <c r="K697" s="50">
        <v>81594</v>
      </c>
      <c r="L697" s="35">
        <f t="shared" si="39"/>
        <v>-1223910</v>
      </c>
      <c r="M697" s="104"/>
      <c r="O697">
        <v>20230119</v>
      </c>
      <c r="P697" t="s">
        <v>236</v>
      </c>
      <c r="R697" t="s">
        <v>279</v>
      </c>
    </row>
    <row r="698" spans="2:18" hidden="1" x14ac:dyDescent="0.25">
      <c r="B698" s="5">
        <v>45180</v>
      </c>
      <c r="C698" t="s">
        <v>103</v>
      </c>
      <c r="D698" t="s">
        <v>0</v>
      </c>
      <c r="E698" t="s">
        <v>14</v>
      </c>
      <c r="F698" s="3" t="s">
        <v>39</v>
      </c>
      <c r="G698" t="s">
        <v>40</v>
      </c>
      <c r="H698" s="4" t="s">
        <v>41</v>
      </c>
      <c r="I698" s="4" t="s">
        <v>128</v>
      </c>
      <c r="J698" s="8">
        <v>-17</v>
      </c>
      <c r="K698" s="50">
        <v>81594</v>
      </c>
      <c r="L698" s="35">
        <f t="shared" si="39"/>
        <v>-1387098</v>
      </c>
      <c r="M698" s="104"/>
      <c r="O698" s="4">
        <v>20230121</v>
      </c>
      <c r="P698" t="s">
        <v>282</v>
      </c>
      <c r="R698" t="s">
        <v>280</v>
      </c>
    </row>
    <row r="699" spans="2:18" hidden="1" x14ac:dyDescent="0.25">
      <c r="B699" s="5">
        <v>45180</v>
      </c>
      <c r="C699" t="s">
        <v>103</v>
      </c>
      <c r="D699" t="s">
        <v>0</v>
      </c>
      <c r="E699" t="s">
        <v>14</v>
      </c>
      <c r="F699" s="4" t="s">
        <v>39</v>
      </c>
      <c r="G699" t="s">
        <v>40</v>
      </c>
      <c r="H699" s="4" t="s">
        <v>41</v>
      </c>
      <c r="I699" s="4" t="s">
        <v>335</v>
      </c>
      <c r="J699" s="8">
        <v>-3</v>
      </c>
      <c r="K699" s="29">
        <v>69131</v>
      </c>
      <c r="L699" s="35">
        <f t="shared" si="39"/>
        <v>-207393</v>
      </c>
      <c r="M699" s="104"/>
      <c r="O699" s="4">
        <v>20230121</v>
      </c>
      <c r="P699" t="s">
        <v>282</v>
      </c>
      <c r="R699" t="s">
        <v>280</v>
      </c>
    </row>
    <row r="700" spans="2:18" hidden="1" x14ac:dyDescent="0.25">
      <c r="B700" s="5">
        <v>45190</v>
      </c>
      <c r="C700" t="s">
        <v>103</v>
      </c>
      <c r="D700" t="s">
        <v>0</v>
      </c>
      <c r="E700" t="s">
        <v>66</v>
      </c>
      <c r="F700" s="4" t="s">
        <v>139</v>
      </c>
      <c r="G700" t="s">
        <v>140</v>
      </c>
      <c r="H700" s="4" t="s">
        <v>141</v>
      </c>
      <c r="I700" s="4" t="s">
        <v>172</v>
      </c>
      <c r="J700" s="8">
        <v>-4</v>
      </c>
      <c r="K700" s="29">
        <f t="shared" ref="K700:K710" si="41">57500*0.9</f>
        <v>51750</v>
      </c>
      <c r="L700" s="35">
        <f t="shared" si="39"/>
        <v>-207000</v>
      </c>
      <c r="M700" s="104"/>
      <c r="O700">
        <v>20230123</v>
      </c>
      <c r="P700" t="s">
        <v>367</v>
      </c>
      <c r="R700" t="s">
        <v>279</v>
      </c>
    </row>
    <row r="701" spans="2:18" hidden="1" x14ac:dyDescent="0.25">
      <c r="B701" s="5">
        <v>45190</v>
      </c>
      <c r="C701" t="s">
        <v>103</v>
      </c>
      <c r="D701" t="s">
        <v>0</v>
      </c>
      <c r="E701" t="s">
        <v>66</v>
      </c>
      <c r="F701" s="4" t="s">
        <v>139</v>
      </c>
      <c r="G701" t="s">
        <v>140</v>
      </c>
      <c r="H701" s="4" t="s">
        <v>141</v>
      </c>
      <c r="I701" s="4" t="s">
        <v>211</v>
      </c>
      <c r="J701" s="8">
        <v>-1</v>
      </c>
      <c r="K701" s="29">
        <f t="shared" si="41"/>
        <v>51750</v>
      </c>
      <c r="L701" s="35">
        <f t="shared" si="39"/>
        <v>-51750</v>
      </c>
      <c r="M701" s="104"/>
      <c r="O701">
        <v>20230123</v>
      </c>
      <c r="P701" t="s">
        <v>367</v>
      </c>
      <c r="R701" t="s">
        <v>279</v>
      </c>
    </row>
    <row r="702" spans="2:18" hidden="1" x14ac:dyDescent="0.25">
      <c r="B702" s="5">
        <v>45173</v>
      </c>
      <c r="C702" t="s">
        <v>121</v>
      </c>
      <c r="D702" t="s">
        <v>0</v>
      </c>
      <c r="E702" t="s">
        <v>66</v>
      </c>
      <c r="F702" s="4" t="s">
        <v>78</v>
      </c>
      <c r="G702" t="s">
        <v>79</v>
      </c>
      <c r="H702" s="4" t="s">
        <v>80</v>
      </c>
      <c r="I702" s="4" t="s">
        <v>175</v>
      </c>
      <c r="J702" s="8">
        <v>20</v>
      </c>
      <c r="K702" s="29">
        <f t="shared" si="41"/>
        <v>51750</v>
      </c>
      <c r="L702" s="35">
        <f t="shared" si="39"/>
        <v>1035000</v>
      </c>
      <c r="M702" s="104"/>
      <c r="O702"/>
      <c r="P702" t="s">
        <v>345</v>
      </c>
      <c r="Q702" t="s">
        <v>346</v>
      </c>
    </row>
    <row r="703" spans="2:18" hidden="1" x14ac:dyDescent="0.25">
      <c r="B703" s="5">
        <v>45184</v>
      </c>
      <c r="C703" t="s">
        <v>63</v>
      </c>
      <c r="D703" t="s">
        <v>0</v>
      </c>
      <c r="E703" t="s">
        <v>66</v>
      </c>
      <c r="F703" s="4" t="s">
        <v>78</v>
      </c>
      <c r="G703" t="s">
        <v>79</v>
      </c>
      <c r="H703" s="4" t="s">
        <v>44</v>
      </c>
      <c r="I703" s="4" t="s">
        <v>359</v>
      </c>
      <c r="J703" s="8">
        <v>80</v>
      </c>
      <c r="K703" s="29">
        <f t="shared" si="41"/>
        <v>51750</v>
      </c>
      <c r="L703" s="35">
        <f t="shared" si="39"/>
        <v>4140000</v>
      </c>
      <c r="M703" s="104"/>
      <c r="N703" t="s">
        <v>366</v>
      </c>
      <c r="O703"/>
    </row>
    <row r="704" spans="2:18" hidden="1" x14ac:dyDescent="0.25">
      <c r="B704" s="5">
        <v>45190</v>
      </c>
      <c r="C704" t="s">
        <v>103</v>
      </c>
      <c r="D704" t="s">
        <v>0</v>
      </c>
      <c r="E704" t="s">
        <v>66</v>
      </c>
      <c r="F704" s="4" t="s">
        <v>78</v>
      </c>
      <c r="G704" t="s">
        <v>79</v>
      </c>
      <c r="H704" s="4" t="s">
        <v>80</v>
      </c>
      <c r="I704" s="4" t="s">
        <v>175</v>
      </c>
      <c r="J704" s="8">
        <v>-45</v>
      </c>
      <c r="K704" s="29">
        <f t="shared" si="41"/>
        <v>51750</v>
      </c>
      <c r="L704" s="35">
        <f t="shared" si="39"/>
        <v>-2328750</v>
      </c>
      <c r="M704" s="104"/>
      <c r="O704">
        <v>20230123</v>
      </c>
      <c r="P704" t="s">
        <v>367</v>
      </c>
      <c r="R704" t="s">
        <v>279</v>
      </c>
    </row>
    <row r="705" spans="2:18" hidden="1" x14ac:dyDescent="0.25">
      <c r="B705" s="5">
        <v>45190</v>
      </c>
      <c r="C705" t="s">
        <v>103</v>
      </c>
      <c r="D705" t="s">
        <v>0</v>
      </c>
      <c r="E705" t="s">
        <v>66</v>
      </c>
      <c r="F705" s="4" t="s">
        <v>86</v>
      </c>
      <c r="G705" t="s">
        <v>87</v>
      </c>
      <c r="H705" s="4" t="s">
        <v>50</v>
      </c>
      <c r="I705" s="4" t="s">
        <v>164</v>
      </c>
      <c r="J705" s="8">
        <v>-3</v>
      </c>
      <c r="K705" s="29">
        <f t="shared" si="41"/>
        <v>51750</v>
      </c>
      <c r="L705" s="35">
        <f t="shared" si="39"/>
        <v>-155250</v>
      </c>
      <c r="M705" s="104"/>
      <c r="O705">
        <v>20230123</v>
      </c>
      <c r="P705" t="s">
        <v>367</v>
      </c>
      <c r="R705" t="s">
        <v>279</v>
      </c>
    </row>
    <row r="706" spans="2:18" hidden="1" x14ac:dyDescent="0.25">
      <c r="B706" s="5">
        <v>45190</v>
      </c>
      <c r="C706" t="s">
        <v>103</v>
      </c>
      <c r="D706" t="s">
        <v>0</v>
      </c>
      <c r="E706" t="s">
        <v>66</v>
      </c>
      <c r="F706" s="4" t="s">
        <v>86</v>
      </c>
      <c r="G706" t="s">
        <v>87</v>
      </c>
      <c r="H706" s="4" t="s">
        <v>184</v>
      </c>
      <c r="I706" s="4" t="s">
        <v>181</v>
      </c>
      <c r="J706" s="8">
        <v>-43</v>
      </c>
      <c r="K706" s="29">
        <f t="shared" si="41"/>
        <v>51750</v>
      </c>
      <c r="L706" s="35">
        <f t="shared" si="39"/>
        <v>-2225250</v>
      </c>
      <c r="M706" s="104"/>
      <c r="O706">
        <v>20230123</v>
      </c>
      <c r="P706" t="s">
        <v>367</v>
      </c>
      <c r="R706" t="s">
        <v>279</v>
      </c>
    </row>
    <row r="707" spans="2:18" hidden="1" x14ac:dyDescent="0.25">
      <c r="B707" s="5">
        <v>45190</v>
      </c>
      <c r="C707" t="s">
        <v>103</v>
      </c>
      <c r="D707" t="s">
        <v>0</v>
      </c>
      <c r="E707" t="s">
        <v>66</v>
      </c>
      <c r="F707" s="4" t="s">
        <v>86</v>
      </c>
      <c r="G707" t="s">
        <v>87</v>
      </c>
      <c r="H707" s="4" t="s">
        <v>184</v>
      </c>
      <c r="I707" s="4" t="s">
        <v>180</v>
      </c>
      <c r="J707" s="8">
        <v>-4</v>
      </c>
      <c r="K707" s="29">
        <f t="shared" si="41"/>
        <v>51750</v>
      </c>
      <c r="L707" s="35">
        <f t="shared" si="39"/>
        <v>-207000</v>
      </c>
      <c r="M707" s="104"/>
      <c r="O707">
        <v>20230123</v>
      </c>
      <c r="P707" t="s">
        <v>367</v>
      </c>
      <c r="R707" t="s">
        <v>279</v>
      </c>
    </row>
    <row r="708" spans="2:18" hidden="1" x14ac:dyDescent="0.25">
      <c r="B708" s="5">
        <v>45190</v>
      </c>
      <c r="C708" t="s">
        <v>103</v>
      </c>
      <c r="D708" t="s">
        <v>0</v>
      </c>
      <c r="E708" t="s">
        <v>66</v>
      </c>
      <c r="F708" s="4" t="s">
        <v>91</v>
      </c>
      <c r="G708" t="s">
        <v>92</v>
      </c>
      <c r="H708" s="4" t="s">
        <v>185</v>
      </c>
      <c r="I708" s="4" t="s">
        <v>360</v>
      </c>
      <c r="J708" s="8">
        <v>-30</v>
      </c>
      <c r="K708" s="29">
        <f t="shared" si="41"/>
        <v>51750</v>
      </c>
      <c r="L708" s="35">
        <f t="shared" si="39"/>
        <v>-1552500</v>
      </c>
      <c r="M708" s="104"/>
      <c r="O708">
        <v>20230123</v>
      </c>
      <c r="P708" t="s">
        <v>367</v>
      </c>
      <c r="R708" t="s">
        <v>279</v>
      </c>
    </row>
    <row r="709" spans="2:18" hidden="1" x14ac:dyDescent="0.25">
      <c r="B709" s="5">
        <v>45190</v>
      </c>
      <c r="C709" t="s">
        <v>103</v>
      </c>
      <c r="D709" t="s">
        <v>0</v>
      </c>
      <c r="E709" t="s">
        <v>66</v>
      </c>
      <c r="F709" s="4" t="s">
        <v>82</v>
      </c>
      <c r="G709" t="s">
        <v>200</v>
      </c>
      <c r="H709" s="4" t="s">
        <v>84</v>
      </c>
      <c r="I709" s="4" t="s">
        <v>205</v>
      </c>
      <c r="J709" s="8">
        <v>-17</v>
      </c>
      <c r="K709" s="29">
        <f t="shared" si="41"/>
        <v>51750</v>
      </c>
      <c r="L709" s="35">
        <f t="shared" si="39"/>
        <v>-879750</v>
      </c>
      <c r="M709" s="104"/>
      <c r="O709">
        <v>20230123</v>
      </c>
      <c r="P709" t="s">
        <v>367</v>
      </c>
      <c r="R709" t="s">
        <v>279</v>
      </c>
    </row>
    <row r="710" spans="2:18" hidden="1" x14ac:dyDescent="0.25">
      <c r="B710" s="5">
        <v>45190</v>
      </c>
      <c r="C710" t="s">
        <v>103</v>
      </c>
      <c r="D710" t="s">
        <v>0</v>
      </c>
      <c r="E710" t="s">
        <v>66</v>
      </c>
      <c r="F710" s="4" t="s">
        <v>82</v>
      </c>
      <c r="G710" t="s">
        <v>83</v>
      </c>
      <c r="H710" s="4" t="s">
        <v>84</v>
      </c>
      <c r="I710" s="4" t="s">
        <v>299</v>
      </c>
      <c r="J710" s="8">
        <f>-50-J709</f>
        <v>-33</v>
      </c>
      <c r="K710" s="29">
        <f t="shared" si="41"/>
        <v>51750</v>
      </c>
      <c r="L710" s="35">
        <f t="shared" si="39"/>
        <v>-1707750</v>
      </c>
      <c r="M710" s="104"/>
      <c r="O710">
        <v>20230123</v>
      </c>
      <c r="P710" t="s">
        <v>367</v>
      </c>
      <c r="R710" t="s">
        <v>279</v>
      </c>
    </row>
    <row r="711" spans="2:18" hidden="1" x14ac:dyDescent="0.25">
      <c r="B711" s="5">
        <v>45190</v>
      </c>
      <c r="C711" t="s">
        <v>103</v>
      </c>
      <c r="D711" t="s">
        <v>4</v>
      </c>
      <c r="E711" t="s">
        <v>66</v>
      </c>
      <c r="F711" s="4" t="s">
        <v>274</v>
      </c>
      <c r="G711" t="s">
        <v>273</v>
      </c>
      <c r="H711" s="4" t="s">
        <v>271</v>
      </c>
      <c r="J711" s="8">
        <v>-10</v>
      </c>
      <c r="K711" s="29">
        <v>172550</v>
      </c>
      <c r="L711" s="35">
        <f t="shared" si="39"/>
        <v>-1725500</v>
      </c>
      <c r="M711" s="102" t="s">
        <v>529</v>
      </c>
      <c r="O711">
        <v>20230123</v>
      </c>
      <c r="P711" t="s">
        <v>367</v>
      </c>
      <c r="R711" t="s">
        <v>279</v>
      </c>
    </row>
    <row r="712" spans="2:18" hidden="1" x14ac:dyDescent="0.25">
      <c r="B712" s="5">
        <v>45190</v>
      </c>
      <c r="C712" t="s">
        <v>103</v>
      </c>
      <c r="D712" t="s">
        <v>4</v>
      </c>
      <c r="E712" t="s">
        <v>66</v>
      </c>
      <c r="F712" s="4" t="s">
        <v>276</v>
      </c>
      <c r="G712" t="s">
        <v>275</v>
      </c>
      <c r="H712" s="4" t="s">
        <v>148</v>
      </c>
      <c r="J712" s="8">
        <v>-10</v>
      </c>
      <c r="K712" s="29">
        <v>83600</v>
      </c>
      <c r="L712" s="35">
        <f t="shared" si="39"/>
        <v>-836000</v>
      </c>
      <c r="M712" s="104"/>
      <c r="O712">
        <v>20230123</v>
      </c>
      <c r="P712" t="s">
        <v>367</v>
      </c>
      <c r="R712" t="s">
        <v>279</v>
      </c>
    </row>
    <row r="713" spans="2:18" hidden="1" x14ac:dyDescent="0.25">
      <c r="B713" s="5">
        <v>45191</v>
      </c>
      <c r="C713" t="s">
        <v>103</v>
      </c>
      <c r="D713" t="s">
        <v>0</v>
      </c>
      <c r="E713" t="s">
        <v>14</v>
      </c>
      <c r="F713" s="3" t="s">
        <v>289</v>
      </c>
      <c r="G713" t="s">
        <v>15</v>
      </c>
      <c r="H713" s="4" t="s">
        <v>16</v>
      </c>
      <c r="I713" s="4" t="s">
        <v>18</v>
      </c>
      <c r="J713" s="8">
        <v>-6</v>
      </c>
      <c r="K713" s="48">
        <v>73331</v>
      </c>
      <c r="L713" s="17">
        <f t="shared" si="39"/>
        <v>-439986</v>
      </c>
      <c r="O713">
        <v>20230124</v>
      </c>
      <c r="P713" t="s">
        <v>232</v>
      </c>
      <c r="R713" t="s">
        <v>279</v>
      </c>
    </row>
    <row r="714" spans="2:18" hidden="1" x14ac:dyDescent="0.25">
      <c r="B714" s="5">
        <v>45191</v>
      </c>
      <c r="C714" t="s">
        <v>103</v>
      </c>
      <c r="D714" t="s">
        <v>0</v>
      </c>
      <c r="E714" t="s">
        <v>14</v>
      </c>
      <c r="F714" s="4" t="s">
        <v>190</v>
      </c>
      <c r="G714" t="s">
        <v>199</v>
      </c>
      <c r="H714" s="4" t="s">
        <v>191</v>
      </c>
      <c r="I714" s="4" t="s">
        <v>192</v>
      </c>
      <c r="J714" s="8">
        <v>-4</v>
      </c>
      <c r="K714" s="50">
        <v>93249</v>
      </c>
      <c r="L714" s="35">
        <f t="shared" si="39"/>
        <v>-372996</v>
      </c>
      <c r="M714" s="104"/>
      <c r="O714">
        <v>20230124</v>
      </c>
      <c r="P714" t="s">
        <v>232</v>
      </c>
      <c r="R714" t="s">
        <v>279</v>
      </c>
    </row>
    <row r="715" spans="2:18" hidden="1" x14ac:dyDescent="0.25">
      <c r="B715" s="5">
        <v>45191</v>
      </c>
      <c r="C715" t="s">
        <v>103</v>
      </c>
      <c r="D715" t="s">
        <v>0</v>
      </c>
      <c r="E715" t="s">
        <v>14</v>
      </c>
      <c r="F715" s="4" t="s">
        <v>190</v>
      </c>
      <c r="G715" t="s">
        <v>199</v>
      </c>
      <c r="H715" s="4" t="s">
        <v>191</v>
      </c>
      <c r="I715" s="4" t="s">
        <v>192</v>
      </c>
      <c r="J715" s="8">
        <v>-1</v>
      </c>
      <c r="K715" s="29">
        <v>79213.829545454559</v>
      </c>
      <c r="L715" s="17">
        <f t="shared" si="39"/>
        <v>-79213.829545454559</v>
      </c>
      <c r="O715">
        <v>20230124</v>
      </c>
      <c r="P715" t="s">
        <v>232</v>
      </c>
      <c r="R715" t="s">
        <v>279</v>
      </c>
    </row>
    <row r="716" spans="2:18" hidden="1" x14ac:dyDescent="0.25">
      <c r="B716" s="5">
        <v>45191</v>
      </c>
      <c r="C716" t="s">
        <v>103</v>
      </c>
      <c r="D716" t="s">
        <v>0</v>
      </c>
      <c r="E716" t="s">
        <v>14</v>
      </c>
      <c r="F716" s="4" t="s">
        <v>25</v>
      </c>
      <c r="G716" t="s">
        <v>26</v>
      </c>
      <c r="H716" s="4" t="s">
        <v>27</v>
      </c>
      <c r="I716" s="4" t="s">
        <v>127</v>
      </c>
      <c r="J716" s="8">
        <v>-9</v>
      </c>
      <c r="K716" s="50">
        <v>81594</v>
      </c>
      <c r="L716" s="35">
        <f t="shared" si="39"/>
        <v>-734346</v>
      </c>
      <c r="M716" s="104"/>
      <c r="O716">
        <v>20230124</v>
      </c>
      <c r="P716" t="s">
        <v>232</v>
      </c>
      <c r="R716" t="s">
        <v>279</v>
      </c>
    </row>
    <row r="717" spans="2:18" hidden="1" x14ac:dyDescent="0.25">
      <c r="B717" s="5">
        <v>45191</v>
      </c>
      <c r="C717" t="s">
        <v>103</v>
      </c>
      <c r="D717" t="s">
        <v>0</v>
      </c>
      <c r="E717" t="s">
        <v>14</v>
      </c>
      <c r="F717" s="4" t="s">
        <v>25</v>
      </c>
      <c r="G717" t="s">
        <v>26</v>
      </c>
      <c r="H717" s="4" t="s">
        <v>27</v>
      </c>
      <c r="I717" s="4" t="s">
        <v>310</v>
      </c>
      <c r="J717" s="8">
        <v>-2</v>
      </c>
      <c r="K717" s="29">
        <v>69875.829545454544</v>
      </c>
      <c r="L717" s="17">
        <f t="shared" si="39"/>
        <v>-139751.65909090909</v>
      </c>
      <c r="O717">
        <v>20230124</v>
      </c>
      <c r="P717" t="s">
        <v>232</v>
      </c>
      <c r="R717" t="s">
        <v>279</v>
      </c>
    </row>
    <row r="718" spans="2:18" hidden="1" x14ac:dyDescent="0.25">
      <c r="B718" s="5">
        <v>45191</v>
      </c>
      <c r="C718" t="s">
        <v>103</v>
      </c>
      <c r="D718" t="s">
        <v>0</v>
      </c>
      <c r="E718" t="s">
        <v>14</v>
      </c>
      <c r="F718" s="4" t="s">
        <v>35</v>
      </c>
      <c r="G718" t="s">
        <v>36</v>
      </c>
      <c r="H718" s="4" t="s">
        <v>37</v>
      </c>
      <c r="I718" s="4" t="s">
        <v>131</v>
      </c>
      <c r="J718" s="8">
        <v>-16</v>
      </c>
      <c r="K718" s="50">
        <v>81594</v>
      </c>
      <c r="L718" s="35">
        <f t="shared" si="39"/>
        <v>-1305504</v>
      </c>
      <c r="M718" s="104"/>
      <c r="O718">
        <v>20230124</v>
      </c>
      <c r="P718" t="s">
        <v>232</v>
      </c>
      <c r="R718" t="s">
        <v>279</v>
      </c>
    </row>
    <row r="719" spans="2:18" hidden="1" x14ac:dyDescent="0.25">
      <c r="B719" s="5">
        <v>45190</v>
      </c>
      <c r="C719" t="s">
        <v>103</v>
      </c>
      <c r="D719" t="s">
        <v>0</v>
      </c>
      <c r="E719" t="s">
        <v>66</v>
      </c>
      <c r="F719" s="4" t="s">
        <v>139</v>
      </c>
      <c r="G719" t="s">
        <v>140</v>
      </c>
      <c r="H719" s="4" t="s">
        <v>141</v>
      </c>
      <c r="I719" s="4" t="s">
        <v>156</v>
      </c>
      <c r="J719" s="8">
        <v>-12</v>
      </c>
      <c r="K719" s="29">
        <f>57500*0.9</f>
        <v>51750</v>
      </c>
      <c r="L719" s="35">
        <f t="shared" si="39"/>
        <v>-621000</v>
      </c>
      <c r="M719" s="104"/>
      <c r="O719">
        <v>20230123</v>
      </c>
      <c r="P719" t="s">
        <v>367</v>
      </c>
      <c r="R719" t="s">
        <v>279</v>
      </c>
    </row>
    <row r="720" spans="2:18" hidden="1" x14ac:dyDescent="0.25">
      <c r="B720" s="5">
        <v>45173</v>
      </c>
      <c r="C720" t="s">
        <v>348</v>
      </c>
      <c r="D720" t="s">
        <v>0</v>
      </c>
      <c r="E720" t="s">
        <v>14</v>
      </c>
      <c r="F720" s="4" t="s">
        <v>42</v>
      </c>
      <c r="G720" t="s">
        <v>43</v>
      </c>
      <c r="H720" s="4" t="s">
        <v>44</v>
      </c>
      <c r="I720" s="4" t="s">
        <v>194</v>
      </c>
      <c r="J720" s="8">
        <v>-2</v>
      </c>
      <c r="K720" s="50">
        <v>81594</v>
      </c>
      <c r="L720" s="35">
        <f t="shared" si="39"/>
        <v>-163188</v>
      </c>
      <c r="M720" s="104"/>
      <c r="O720">
        <v>20230119</v>
      </c>
      <c r="P720" t="s">
        <v>236</v>
      </c>
      <c r="R720" t="s">
        <v>279</v>
      </c>
    </row>
    <row r="721" spans="2:18" hidden="1" x14ac:dyDescent="0.25">
      <c r="B721" s="5">
        <v>45180</v>
      </c>
      <c r="C721" t="s">
        <v>103</v>
      </c>
      <c r="D721" t="s">
        <v>0</v>
      </c>
      <c r="E721" t="s">
        <v>14</v>
      </c>
      <c r="F721" s="3" t="s">
        <v>42</v>
      </c>
      <c r="G721" t="s">
        <v>43</v>
      </c>
      <c r="H721" s="4" t="s">
        <v>44</v>
      </c>
      <c r="I721" s="4" t="s">
        <v>130</v>
      </c>
      <c r="J721" s="8">
        <v>-15</v>
      </c>
      <c r="K721" s="50">
        <v>65949.40444444443</v>
      </c>
      <c r="L721" s="35">
        <f t="shared" si="39"/>
        <v>-989241.06666666642</v>
      </c>
      <c r="M721" s="104"/>
      <c r="O721" s="4">
        <v>20230121</v>
      </c>
      <c r="P721" t="s">
        <v>282</v>
      </c>
      <c r="R721" t="s">
        <v>280</v>
      </c>
    </row>
    <row r="722" spans="2:18" hidden="1" x14ac:dyDescent="0.25">
      <c r="B722" s="5">
        <v>45191</v>
      </c>
      <c r="C722" t="s">
        <v>103</v>
      </c>
      <c r="D722" t="s">
        <v>0</v>
      </c>
      <c r="E722" t="s">
        <v>14</v>
      </c>
      <c r="F722" s="4" t="s">
        <v>48</v>
      </c>
      <c r="G722" t="s">
        <v>49</v>
      </c>
      <c r="H722" s="4" t="s">
        <v>50</v>
      </c>
      <c r="I722" s="4" t="s">
        <v>338</v>
      </c>
      <c r="J722" s="8">
        <v>-6</v>
      </c>
      <c r="K722" s="29">
        <v>69131</v>
      </c>
      <c r="L722" s="35">
        <f t="shared" si="39"/>
        <v>-414786</v>
      </c>
      <c r="M722" s="104" t="s">
        <v>529</v>
      </c>
      <c r="O722">
        <v>20230124</v>
      </c>
      <c r="P722" t="s">
        <v>232</v>
      </c>
      <c r="R722" t="s">
        <v>279</v>
      </c>
    </row>
    <row r="723" spans="2:18" hidden="1" x14ac:dyDescent="0.25">
      <c r="B723" s="5">
        <v>45191</v>
      </c>
      <c r="C723" t="s">
        <v>103</v>
      </c>
      <c r="D723" t="s">
        <v>0</v>
      </c>
      <c r="E723" t="s">
        <v>14</v>
      </c>
      <c r="F723" s="4" t="s">
        <v>58</v>
      </c>
      <c r="G723" t="s">
        <v>59</v>
      </c>
      <c r="H723" s="4" t="s">
        <v>60</v>
      </c>
      <c r="I723" s="4" t="s">
        <v>341</v>
      </c>
      <c r="J723" s="8">
        <v>-10</v>
      </c>
      <c r="K723" s="29">
        <v>75398.578723404251</v>
      </c>
      <c r="L723" s="35">
        <f t="shared" si="39"/>
        <v>-753985.78723404254</v>
      </c>
      <c r="M723" s="104"/>
      <c r="O723">
        <v>20230124</v>
      </c>
      <c r="P723" t="s">
        <v>232</v>
      </c>
      <c r="R723" t="s">
        <v>279</v>
      </c>
    </row>
    <row r="724" spans="2:18" hidden="1" x14ac:dyDescent="0.25">
      <c r="B724" s="5">
        <v>45191</v>
      </c>
      <c r="C724" t="s">
        <v>103</v>
      </c>
      <c r="D724" t="s">
        <v>0</v>
      </c>
      <c r="E724" t="s">
        <v>14</v>
      </c>
      <c r="F724" s="4" t="s">
        <v>322</v>
      </c>
      <c r="G724" t="s">
        <v>324</v>
      </c>
      <c r="H724" s="4" t="s">
        <v>325</v>
      </c>
      <c r="I724" s="4" t="s">
        <v>326</v>
      </c>
      <c r="J724" s="8">
        <v>-8</v>
      </c>
      <c r="K724" s="49">
        <v>1</v>
      </c>
      <c r="L724" s="31">
        <f t="shared" si="39"/>
        <v>-8</v>
      </c>
      <c r="M724" s="105" t="s">
        <v>527</v>
      </c>
      <c r="O724">
        <v>20230124</v>
      </c>
      <c r="P724" t="s">
        <v>232</v>
      </c>
      <c r="R724" t="s">
        <v>279</v>
      </c>
    </row>
    <row r="725" spans="2:18" hidden="1" x14ac:dyDescent="0.25">
      <c r="B725" s="5">
        <v>45191</v>
      </c>
      <c r="C725" t="s">
        <v>103</v>
      </c>
      <c r="D725" t="s">
        <v>4</v>
      </c>
      <c r="E725" t="s">
        <v>14</v>
      </c>
      <c r="F725" s="4" t="s">
        <v>315</v>
      </c>
      <c r="G725" t="s">
        <v>292</v>
      </c>
      <c r="H725" s="4" t="s">
        <v>316</v>
      </c>
      <c r="J725" s="8">
        <v>-3</v>
      </c>
      <c r="K725" s="29">
        <v>331339.82954545453</v>
      </c>
      <c r="L725" s="17">
        <f t="shared" si="39"/>
        <v>-994019.48863636353</v>
      </c>
      <c r="M725" s="102" t="s">
        <v>529</v>
      </c>
      <c r="O725">
        <v>20230124</v>
      </c>
      <c r="P725" t="s">
        <v>232</v>
      </c>
      <c r="R725" t="s">
        <v>279</v>
      </c>
    </row>
    <row r="726" spans="2:18" hidden="1" x14ac:dyDescent="0.25">
      <c r="B726" s="5">
        <v>45191</v>
      </c>
      <c r="C726" t="s">
        <v>103</v>
      </c>
      <c r="D726" t="s">
        <v>4</v>
      </c>
      <c r="E726" t="s">
        <v>14</v>
      </c>
      <c r="F726" s="4">
        <v>3318225</v>
      </c>
      <c r="G726" t="s">
        <v>148</v>
      </c>
      <c r="H726" s="4" t="s">
        <v>148</v>
      </c>
      <c r="J726" s="8">
        <v>-3</v>
      </c>
      <c r="K726" s="29">
        <v>153420.53519000002</v>
      </c>
      <c r="L726" s="17">
        <f t="shared" si="39"/>
        <v>-460261.60557000007</v>
      </c>
      <c r="M726" s="104" t="s">
        <v>529</v>
      </c>
      <c r="N726" s="17"/>
      <c r="O726">
        <v>20230124</v>
      </c>
      <c r="P726" t="s">
        <v>232</v>
      </c>
      <c r="R726" t="s">
        <v>279</v>
      </c>
    </row>
    <row r="727" spans="2:18" hidden="1" x14ac:dyDescent="0.25">
      <c r="B727" s="5">
        <v>45191</v>
      </c>
      <c r="C727" t="s">
        <v>103</v>
      </c>
      <c r="D727" t="s">
        <v>0</v>
      </c>
      <c r="E727" t="s">
        <v>66</v>
      </c>
      <c r="F727" s="4" t="s">
        <v>71</v>
      </c>
      <c r="G727" t="s">
        <v>72</v>
      </c>
      <c r="H727" s="4" t="s">
        <v>27</v>
      </c>
      <c r="I727" s="4" t="s">
        <v>219</v>
      </c>
      <c r="J727" s="8">
        <v>-4</v>
      </c>
      <c r="K727" s="29">
        <f t="shared" ref="K727:K737" si="42">57500*0.9</f>
        <v>51750</v>
      </c>
      <c r="L727" s="17">
        <f t="shared" si="39"/>
        <v>-207000</v>
      </c>
      <c r="O727">
        <v>20230124</v>
      </c>
      <c r="P727" t="s">
        <v>232</v>
      </c>
      <c r="R727" t="s">
        <v>279</v>
      </c>
    </row>
    <row r="728" spans="2:18" hidden="1" x14ac:dyDescent="0.25">
      <c r="B728" s="5">
        <v>45191</v>
      </c>
      <c r="C728" t="s">
        <v>103</v>
      </c>
      <c r="D728" t="s">
        <v>0</v>
      </c>
      <c r="E728" t="s">
        <v>66</v>
      </c>
      <c r="F728" s="4" t="s">
        <v>75</v>
      </c>
      <c r="G728" t="s">
        <v>76</v>
      </c>
      <c r="H728" s="4" t="s">
        <v>37</v>
      </c>
      <c r="I728" s="4" t="s">
        <v>204</v>
      </c>
      <c r="J728" s="8">
        <v>-1</v>
      </c>
      <c r="K728" s="29">
        <f t="shared" si="42"/>
        <v>51750</v>
      </c>
      <c r="L728" s="17">
        <f t="shared" si="39"/>
        <v>-51750</v>
      </c>
      <c r="O728">
        <v>20230124</v>
      </c>
      <c r="P728" t="s">
        <v>232</v>
      </c>
      <c r="R728" t="s">
        <v>279</v>
      </c>
    </row>
    <row r="729" spans="2:18" hidden="1" x14ac:dyDescent="0.25">
      <c r="B729" s="5">
        <v>45191</v>
      </c>
      <c r="C729" t="s">
        <v>103</v>
      </c>
      <c r="D729" t="s">
        <v>0</v>
      </c>
      <c r="E729" t="s">
        <v>66</v>
      </c>
      <c r="F729" s="4" t="s">
        <v>75</v>
      </c>
      <c r="G729" t="s">
        <v>76</v>
      </c>
      <c r="H729" s="4" t="s">
        <v>37</v>
      </c>
      <c r="I729" s="4" t="s">
        <v>285</v>
      </c>
      <c r="J729" s="8">
        <v>-3</v>
      </c>
      <c r="K729" s="29">
        <f t="shared" si="42"/>
        <v>51750</v>
      </c>
      <c r="L729" s="17">
        <f t="shared" si="39"/>
        <v>-155250</v>
      </c>
      <c r="O729">
        <v>20230124</v>
      </c>
      <c r="P729" t="s">
        <v>232</v>
      </c>
      <c r="R729" t="s">
        <v>279</v>
      </c>
    </row>
    <row r="730" spans="2:18" hidden="1" x14ac:dyDescent="0.25">
      <c r="B730" s="5">
        <v>45190</v>
      </c>
      <c r="C730" t="s">
        <v>103</v>
      </c>
      <c r="D730" t="s">
        <v>0</v>
      </c>
      <c r="E730" t="s">
        <v>66</v>
      </c>
      <c r="F730" s="4" t="s">
        <v>139</v>
      </c>
      <c r="G730" t="s">
        <v>140</v>
      </c>
      <c r="H730" s="4" t="s">
        <v>141</v>
      </c>
      <c r="I730" s="4" t="s">
        <v>157</v>
      </c>
      <c r="J730" s="8">
        <v>-9</v>
      </c>
      <c r="K730" s="29">
        <f t="shared" si="42"/>
        <v>51750</v>
      </c>
      <c r="L730" s="35">
        <f t="shared" si="39"/>
        <v>-465750</v>
      </c>
      <c r="M730" s="104"/>
      <c r="O730">
        <v>20230123</v>
      </c>
      <c r="P730" t="s">
        <v>367</v>
      </c>
      <c r="R730" t="s">
        <v>279</v>
      </c>
    </row>
    <row r="731" spans="2:18" hidden="1" x14ac:dyDescent="0.25">
      <c r="B731" s="5">
        <v>45190</v>
      </c>
      <c r="C731" t="s">
        <v>103</v>
      </c>
      <c r="D731" t="s">
        <v>0</v>
      </c>
      <c r="E731" t="s">
        <v>66</v>
      </c>
      <c r="F731" s="4" t="s">
        <v>139</v>
      </c>
      <c r="G731" t="s">
        <v>140</v>
      </c>
      <c r="H731" s="4" t="s">
        <v>141</v>
      </c>
      <c r="I731" s="4" t="s">
        <v>159</v>
      </c>
      <c r="J731" s="8">
        <v>-24</v>
      </c>
      <c r="K731" s="29">
        <f t="shared" si="42"/>
        <v>51750</v>
      </c>
      <c r="L731" s="35">
        <f t="shared" si="39"/>
        <v>-1242000</v>
      </c>
      <c r="M731" s="104"/>
      <c r="O731">
        <v>20230123</v>
      </c>
      <c r="P731" t="s">
        <v>367</v>
      </c>
      <c r="R731" t="s">
        <v>279</v>
      </c>
    </row>
    <row r="732" spans="2:18" hidden="1" x14ac:dyDescent="0.25">
      <c r="B732" s="5">
        <v>45190</v>
      </c>
      <c r="C732" t="s">
        <v>103</v>
      </c>
      <c r="D732" t="s">
        <v>0</v>
      </c>
      <c r="E732" t="s">
        <v>66</v>
      </c>
      <c r="F732" s="4" t="s">
        <v>78</v>
      </c>
      <c r="G732" t="s">
        <v>79</v>
      </c>
      <c r="H732" s="4" t="s">
        <v>80</v>
      </c>
      <c r="I732" s="4" t="s">
        <v>359</v>
      </c>
      <c r="J732" s="8">
        <v>-1</v>
      </c>
      <c r="K732" s="29">
        <f t="shared" si="42"/>
        <v>51750</v>
      </c>
      <c r="L732" s="35">
        <f t="shared" si="39"/>
        <v>-51750</v>
      </c>
      <c r="M732" s="104"/>
      <c r="O732">
        <v>20230123</v>
      </c>
      <c r="P732" t="s">
        <v>367</v>
      </c>
      <c r="R732" t="s">
        <v>279</v>
      </c>
    </row>
    <row r="733" spans="2:18" hidden="1" x14ac:dyDescent="0.25">
      <c r="B733" s="5">
        <v>45190</v>
      </c>
      <c r="C733" t="s">
        <v>103</v>
      </c>
      <c r="D733" t="s">
        <v>0</v>
      </c>
      <c r="E733" t="s">
        <v>66</v>
      </c>
      <c r="F733" s="4" t="s">
        <v>78</v>
      </c>
      <c r="G733" t="s">
        <v>79</v>
      </c>
      <c r="H733" s="4" t="s">
        <v>80</v>
      </c>
      <c r="I733" s="4" t="s">
        <v>179</v>
      </c>
      <c r="J733" s="8">
        <v>-4</v>
      </c>
      <c r="K733" s="29">
        <f t="shared" si="42"/>
        <v>51750</v>
      </c>
      <c r="L733" s="35">
        <f t="shared" si="39"/>
        <v>-207000</v>
      </c>
      <c r="M733" s="104"/>
      <c r="O733">
        <v>20230123</v>
      </c>
      <c r="P733" t="s">
        <v>367</v>
      </c>
      <c r="R733" t="s">
        <v>279</v>
      </c>
    </row>
    <row r="734" spans="2:18" hidden="1" x14ac:dyDescent="0.25">
      <c r="B734" s="5">
        <v>45191</v>
      </c>
      <c r="C734" t="s">
        <v>103</v>
      </c>
      <c r="D734" t="s">
        <v>0</v>
      </c>
      <c r="E734" t="s">
        <v>66</v>
      </c>
      <c r="F734" s="4" t="s">
        <v>86</v>
      </c>
      <c r="G734" t="s">
        <v>87</v>
      </c>
      <c r="H734" s="4" t="s">
        <v>184</v>
      </c>
      <c r="I734" s="4" t="s">
        <v>180</v>
      </c>
      <c r="J734" s="8">
        <v>-4</v>
      </c>
      <c r="K734" s="29">
        <f t="shared" si="42"/>
        <v>51750</v>
      </c>
      <c r="L734" s="17">
        <f t="shared" ref="L734:L739" si="43">+J734*K734</f>
        <v>-207000</v>
      </c>
      <c r="O734">
        <v>20230124</v>
      </c>
      <c r="P734" t="s">
        <v>232</v>
      </c>
      <c r="R734" t="s">
        <v>279</v>
      </c>
    </row>
    <row r="735" spans="2:18" hidden="1" x14ac:dyDescent="0.25">
      <c r="B735" s="5">
        <v>45191</v>
      </c>
      <c r="C735" t="s">
        <v>103</v>
      </c>
      <c r="D735" t="s">
        <v>0</v>
      </c>
      <c r="E735" t="s">
        <v>66</v>
      </c>
      <c r="F735" s="4" t="s">
        <v>91</v>
      </c>
      <c r="G735" t="s">
        <v>92</v>
      </c>
      <c r="H735" s="4" t="s">
        <v>185</v>
      </c>
      <c r="I735" s="4" t="s">
        <v>360</v>
      </c>
      <c r="J735" s="8">
        <v>-4</v>
      </c>
      <c r="K735" s="29">
        <f t="shared" si="42"/>
        <v>51750</v>
      </c>
      <c r="L735" s="17">
        <f t="shared" si="43"/>
        <v>-207000</v>
      </c>
      <c r="O735">
        <v>20230124</v>
      </c>
      <c r="P735" t="s">
        <v>232</v>
      </c>
      <c r="R735" t="s">
        <v>279</v>
      </c>
    </row>
    <row r="736" spans="2:18" hidden="1" x14ac:dyDescent="0.25">
      <c r="B736" s="5">
        <v>45191</v>
      </c>
      <c r="C736" t="s">
        <v>103</v>
      </c>
      <c r="D736" t="s">
        <v>0</v>
      </c>
      <c r="E736" t="s">
        <v>66</v>
      </c>
      <c r="F736" s="4" t="s">
        <v>82</v>
      </c>
      <c r="G736" t="s">
        <v>200</v>
      </c>
      <c r="H736" s="4" t="s">
        <v>84</v>
      </c>
      <c r="I736" s="4" t="s">
        <v>205</v>
      </c>
      <c r="J736" s="8">
        <v>-2</v>
      </c>
      <c r="K736" s="29">
        <f t="shared" si="42"/>
        <v>51750</v>
      </c>
      <c r="L736" s="17">
        <f t="shared" si="43"/>
        <v>-103500</v>
      </c>
      <c r="O736">
        <v>20230124</v>
      </c>
      <c r="P736" t="s">
        <v>232</v>
      </c>
      <c r="R736" t="s">
        <v>279</v>
      </c>
    </row>
    <row r="737" spans="2:18" hidden="1" x14ac:dyDescent="0.25">
      <c r="B737" s="5">
        <v>45191</v>
      </c>
      <c r="C737" t="s">
        <v>103</v>
      </c>
      <c r="D737" t="s">
        <v>0</v>
      </c>
      <c r="E737" t="s">
        <v>66</v>
      </c>
      <c r="F737" s="4" t="s">
        <v>82</v>
      </c>
      <c r="G737" t="s">
        <v>83</v>
      </c>
      <c r="H737" s="4" t="s">
        <v>84</v>
      </c>
      <c r="I737" s="4" t="s">
        <v>299</v>
      </c>
      <c r="J737" s="8">
        <v>-4</v>
      </c>
      <c r="K737" s="29">
        <f t="shared" si="42"/>
        <v>51750</v>
      </c>
      <c r="L737" s="17">
        <f t="shared" si="43"/>
        <v>-207000</v>
      </c>
      <c r="O737">
        <v>20230124</v>
      </c>
      <c r="P737" t="s">
        <v>232</v>
      </c>
      <c r="R737" t="s">
        <v>279</v>
      </c>
    </row>
    <row r="738" spans="2:18" hidden="1" x14ac:dyDescent="0.25">
      <c r="B738" s="5">
        <v>45191</v>
      </c>
      <c r="C738" t="s">
        <v>103</v>
      </c>
      <c r="D738" t="s">
        <v>4</v>
      </c>
      <c r="E738" t="s">
        <v>14</v>
      </c>
      <c r="F738" s="4">
        <v>3308050</v>
      </c>
      <c r="G738" t="s">
        <v>137</v>
      </c>
      <c r="H738" s="4" t="s">
        <v>137</v>
      </c>
      <c r="J738" s="8">
        <v>-1</v>
      </c>
      <c r="K738" s="48">
        <v>505243.49166666658</v>
      </c>
      <c r="L738" s="17">
        <f t="shared" si="43"/>
        <v>-505243.49166666658</v>
      </c>
      <c r="M738" s="102" t="s">
        <v>529</v>
      </c>
      <c r="O738">
        <v>20230124</v>
      </c>
      <c r="P738" t="s">
        <v>232</v>
      </c>
      <c r="R738" t="s">
        <v>279</v>
      </c>
    </row>
    <row r="739" spans="2:18" hidden="1" x14ac:dyDescent="0.25">
      <c r="B739" s="5">
        <v>45191</v>
      </c>
      <c r="C739" t="s">
        <v>103</v>
      </c>
      <c r="D739" t="s">
        <v>4</v>
      </c>
      <c r="E739" t="s">
        <v>14</v>
      </c>
      <c r="F739" s="4">
        <v>3318235</v>
      </c>
      <c r="G739" t="s">
        <v>209</v>
      </c>
      <c r="H739" s="4" t="s">
        <v>107</v>
      </c>
      <c r="J739" s="8">
        <v>-1</v>
      </c>
      <c r="K739" s="29">
        <v>126823.496</v>
      </c>
      <c r="L739" s="35">
        <f t="shared" si="43"/>
        <v>-126823.496</v>
      </c>
      <c r="M739" s="104"/>
      <c r="O739">
        <v>20230124</v>
      </c>
      <c r="P739" t="s">
        <v>232</v>
      </c>
      <c r="R739" t="s">
        <v>279</v>
      </c>
    </row>
    <row r="740" spans="2:18" hidden="1" x14ac:dyDescent="0.25">
      <c r="B740" s="5">
        <v>45195</v>
      </c>
      <c r="C740" t="s">
        <v>20</v>
      </c>
      <c r="D740" t="s">
        <v>4</v>
      </c>
      <c r="E740" t="s">
        <v>14</v>
      </c>
      <c r="F740" s="4" t="s">
        <v>371</v>
      </c>
      <c r="G740" t="s">
        <v>369</v>
      </c>
      <c r="H740" s="4" t="s">
        <v>371</v>
      </c>
      <c r="J740" s="8">
        <v>4</v>
      </c>
      <c r="K740" s="29"/>
      <c r="L740" s="35"/>
      <c r="M740" s="104"/>
      <c r="O740"/>
    </row>
    <row r="741" spans="2:18" hidden="1" x14ac:dyDescent="0.25">
      <c r="B741" s="5">
        <v>45197</v>
      </c>
      <c r="C741" t="s">
        <v>121</v>
      </c>
      <c r="D741" t="s">
        <v>4</v>
      </c>
      <c r="E741" t="s">
        <v>66</v>
      </c>
      <c r="F741" s="4" t="s">
        <v>96</v>
      </c>
      <c r="G741" t="s">
        <v>95</v>
      </c>
      <c r="H741" s="4" t="s">
        <v>106</v>
      </c>
      <c r="J741" s="8">
        <v>-10</v>
      </c>
      <c r="K741" s="29">
        <f>544000*1.19</f>
        <v>647360</v>
      </c>
      <c r="L741" s="35">
        <f t="shared" ref="L741:L804" si="44">+J741*K741</f>
        <v>-6473600</v>
      </c>
      <c r="M741" s="104"/>
      <c r="O741"/>
      <c r="Q741" t="s">
        <v>227</v>
      </c>
    </row>
    <row r="742" spans="2:18" hidden="1" x14ac:dyDescent="0.25">
      <c r="B742" s="5">
        <v>45197</v>
      </c>
      <c r="C742" t="s">
        <v>121</v>
      </c>
      <c r="D742" t="s">
        <v>4</v>
      </c>
      <c r="E742" t="s">
        <v>66</v>
      </c>
      <c r="F742" s="4" t="s">
        <v>102</v>
      </c>
      <c r="G742" t="s">
        <v>101</v>
      </c>
      <c r="H742" s="4" t="s">
        <v>107</v>
      </c>
      <c r="J742" s="8">
        <v>-12</v>
      </c>
      <c r="K742" s="29">
        <f>86000*1.19</f>
        <v>102340</v>
      </c>
      <c r="L742" s="35">
        <f t="shared" si="44"/>
        <v>-1228080</v>
      </c>
      <c r="M742" s="104"/>
      <c r="O742"/>
      <c r="Q742" t="s">
        <v>227</v>
      </c>
    </row>
    <row r="743" spans="2:18" hidden="1" x14ac:dyDescent="0.25">
      <c r="B743" s="5">
        <v>45198</v>
      </c>
      <c r="C743" t="s">
        <v>103</v>
      </c>
      <c r="D743" t="s">
        <v>4</v>
      </c>
      <c r="E743" t="s">
        <v>66</v>
      </c>
      <c r="F743" s="4" t="s">
        <v>96</v>
      </c>
      <c r="G743" t="s">
        <v>95</v>
      </c>
      <c r="H743" s="4" t="s">
        <v>106</v>
      </c>
      <c r="I743" s="4">
        <v>50359</v>
      </c>
      <c r="J743" s="8">
        <v>-10</v>
      </c>
      <c r="K743" s="29">
        <f>544000*1.19</f>
        <v>647360</v>
      </c>
      <c r="L743" s="35">
        <f t="shared" si="44"/>
        <v>-6473600</v>
      </c>
      <c r="M743" s="104"/>
      <c r="O743">
        <v>20230129</v>
      </c>
      <c r="P743" t="s">
        <v>367</v>
      </c>
      <c r="R743" t="s">
        <v>279</v>
      </c>
    </row>
    <row r="744" spans="2:18" hidden="1" x14ac:dyDescent="0.25">
      <c r="B744" s="5">
        <v>45198</v>
      </c>
      <c r="C744" t="s">
        <v>103</v>
      </c>
      <c r="D744" t="s">
        <v>4</v>
      </c>
      <c r="E744" t="s">
        <v>66</v>
      </c>
      <c r="F744" s="4" t="s">
        <v>102</v>
      </c>
      <c r="G744" t="s">
        <v>101</v>
      </c>
      <c r="H744" s="4" t="s">
        <v>107</v>
      </c>
      <c r="J744" s="8">
        <v>-10</v>
      </c>
      <c r="K744" s="29">
        <f>86000*1.19</f>
        <v>102340</v>
      </c>
      <c r="L744" s="35">
        <f t="shared" si="44"/>
        <v>-1023400</v>
      </c>
      <c r="M744" s="104"/>
      <c r="O744">
        <v>20230129</v>
      </c>
      <c r="P744" t="s">
        <v>367</v>
      </c>
      <c r="R744" t="s">
        <v>279</v>
      </c>
    </row>
    <row r="745" spans="2:18" hidden="1" x14ac:dyDescent="0.25">
      <c r="B745" s="5">
        <v>45198</v>
      </c>
      <c r="C745" t="s">
        <v>197</v>
      </c>
      <c r="D745" t="s">
        <v>4</v>
      </c>
      <c r="E745" t="s">
        <v>66</v>
      </c>
      <c r="F745" s="4" t="s">
        <v>102</v>
      </c>
      <c r="G745" t="s">
        <v>101</v>
      </c>
      <c r="H745" s="4" t="s">
        <v>107</v>
      </c>
      <c r="J745" s="8">
        <v>-10</v>
      </c>
      <c r="K745" s="29">
        <f>86000*1.19</f>
        <v>102340</v>
      </c>
      <c r="L745" s="35">
        <f t="shared" si="44"/>
        <v>-1023400</v>
      </c>
      <c r="M745" s="104"/>
      <c r="N745" t="s">
        <v>198</v>
      </c>
      <c r="O745"/>
      <c r="R745" t="s">
        <v>198</v>
      </c>
    </row>
    <row r="746" spans="2:18" hidden="1" x14ac:dyDescent="0.25">
      <c r="B746" s="5">
        <v>45202</v>
      </c>
      <c r="C746" t="s">
        <v>103</v>
      </c>
      <c r="D746" t="s">
        <v>0</v>
      </c>
      <c r="E746" t="s">
        <v>66</v>
      </c>
      <c r="F746" s="4" t="s">
        <v>251</v>
      </c>
      <c r="G746" t="s">
        <v>356</v>
      </c>
      <c r="H746" s="4" t="s">
        <v>267</v>
      </c>
      <c r="I746" s="4" t="s">
        <v>363</v>
      </c>
      <c r="J746" s="8">
        <v>-4</v>
      </c>
      <c r="K746" s="29">
        <f>67500*0.9</f>
        <v>60750</v>
      </c>
      <c r="L746" s="35">
        <f t="shared" si="44"/>
        <v>-243000</v>
      </c>
      <c r="M746" s="104"/>
      <c r="O746" t="s">
        <v>416</v>
      </c>
      <c r="P746" t="s">
        <v>370</v>
      </c>
      <c r="Q746" t="s">
        <v>346</v>
      </c>
    </row>
    <row r="747" spans="2:18" hidden="1" x14ac:dyDescent="0.25">
      <c r="B747" s="5">
        <v>45202</v>
      </c>
      <c r="C747" t="s">
        <v>103</v>
      </c>
      <c r="D747" t="s">
        <v>0</v>
      </c>
      <c r="E747" t="s">
        <v>66</v>
      </c>
      <c r="F747" s="4" t="s">
        <v>249</v>
      </c>
      <c r="G747" t="s">
        <v>355</v>
      </c>
      <c r="H747" s="4" t="s">
        <v>266</v>
      </c>
      <c r="I747" s="4" t="s">
        <v>362</v>
      </c>
      <c r="J747" s="8">
        <v>-4</v>
      </c>
      <c r="K747" s="29">
        <f>67500*0.9</f>
        <v>60750</v>
      </c>
      <c r="L747" s="35">
        <f t="shared" si="44"/>
        <v>-243000</v>
      </c>
      <c r="M747" s="104"/>
      <c r="O747" t="s">
        <v>416</v>
      </c>
      <c r="P747" t="s">
        <v>370</v>
      </c>
      <c r="Q747" t="s">
        <v>346</v>
      </c>
    </row>
    <row r="748" spans="2:18" hidden="1" x14ac:dyDescent="0.25">
      <c r="B748" s="5">
        <v>45191</v>
      </c>
      <c r="C748" t="s">
        <v>103</v>
      </c>
      <c r="D748" t="s">
        <v>0</v>
      </c>
      <c r="E748" t="s">
        <v>66</v>
      </c>
      <c r="F748" s="4" t="s">
        <v>78</v>
      </c>
      <c r="G748" t="s">
        <v>79</v>
      </c>
      <c r="H748" s="4" t="s">
        <v>80</v>
      </c>
      <c r="I748" s="4" t="s">
        <v>179</v>
      </c>
      <c r="J748" s="8">
        <v>-2</v>
      </c>
      <c r="K748" s="29">
        <f>57500*0.9</f>
        <v>51750</v>
      </c>
      <c r="L748" s="17">
        <f t="shared" si="44"/>
        <v>-103500</v>
      </c>
      <c r="O748">
        <v>20230124</v>
      </c>
      <c r="P748" t="s">
        <v>232</v>
      </c>
      <c r="R748" t="s">
        <v>279</v>
      </c>
    </row>
    <row r="749" spans="2:18" hidden="1" x14ac:dyDescent="0.25">
      <c r="B749" s="5">
        <v>45191</v>
      </c>
      <c r="C749" t="s">
        <v>103</v>
      </c>
      <c r="D749" t="s">
        <v>0</v>
      </c>
      <c r="E749" t="s">
        <v>66</v>
      </c>
      <c r="F749" s="4" t="s">
        <v>78</v>
      </c>
      <c r="G749" t="s">
        <v>79</v>
      </c>
      <c r="H749" s="4" t="s">
        <v>80</v>
      </c>
      <c r="I749" s="4" t="s">
        <v>176</v>
      </c>
      <c r="J749" s="8">
        <v>-8</v>
      </c>
      <c r="K749" s="29">
        <f>57500*0.9</f>
        <v>51750</v>
      </c>
      <c r="L749" s="17">
        <f t="shared" si="44"/>
        <v>-414000</v>
      </c>
      <c r="O749">
        <v>20230124</v>
      </c>
      <c r="P749" t="s">
        <v>232</v>
      </c>
      <c r="R749" t="s">
        <v>279</v>
      </c>
    </row>
    <row r="750" spans="2:18" hidden="1" x14ac:dyDescent="0.25">
      <c r="B750" s="5">
        <v>45168</v>
      </c>
      <c r="C750" t="s">
        <v>121</v>
      </c>
      <c r="D750" t="s">
        <v>0</v>
      </c>
      <c r="E750" t="s">
        <v>14</v>
      </c>
      <c r="F750" s="4" t="s">
        <v>42</v>
      </c>
      <c r="G750" t="s">
        <v>43</v>
      </c>
      <c r="H750" s="4" t="s">
        <v>44</v>
      </c>
      <c r="I750" s="4" t="s">
        <v>194</v>
      </c>
      <c r="J750" s="8">
        <v>-3</v>
      </c>
      <c r="K750" s="50">
        <v>81594</v>
      </c>
      <c r="L750" s="35">
        <f t="shared" si="44"/>
        <v>-244782</v>
      </c>
      <c r="M750" s="104"/>
      <c r="O750"/>
      <c r="P750" t="s">
        <v>353</v>
      </c>
      <c r="Q750" t="s">
        <v>297</v>
      </c>
    </row>
    <row r="751" spans="2:18" hidden="1" x14ac:dyDescent="0.25">
      <c r="B751" s="5">
        <v>45205</v>
      </c>
      <c r="C751" t="s">
        <v>103</v>
      </c>
      <c r="D751" t="s">
        <v>0</v>
      </c>
      <c r="E751" t="s">
        <v>14</v>
      </c>
      <c r="F751" s="4" t="s">
        <v>54</v>
      </c>
      <c r="G751" t="s">
        <v>55</v>
      </c>
      <c r="H751" s="4" t="s">
        <v>56</v>
      </c>
      <c r="I751" s="4" t="s">
        <v>339</v>
      </c>
      <c r="J751" s="8">
        <v>-15</v>
      </c>
      <c r="K751" s="29">
        <v>88882</v>
      </c>
      <c r="L751" s="35">
        <f t="shared" si="44"/>
        <v>-1333230</v>
      </c>
      <c r="M751" s="104" t="s">
        <v>529</v>
      </c>
      <c r="O751">
        <v>20230130</v>
      </c>
      <c r="P751" t="s">
        <v>136</v>
      </c>
      <c r="R751" t="s">
        <v>279</v>
      </c>
    </row>
    <row r="752" spans="2:18" hidden="1" x14ac:dyDescent="0.25">
      <c r="B752" s="5">
        <v>45206</v>
      </c>
      <c r="C752" t="s">
        <v>348</v>
      </c>
      <c r="D752" t="s">
        <v>0</v>
      </c>
      <c r="E752" t="s">
        <v>14</v>
      </c>
      <c r="F752" s="3" t="s">
        <v>35</v>
      </c>
      <c r="G752" t="s">
        <v>36</v>
      </c>
      <c r="H752" s="4" t="s">
        <v>37</v>
      </c>
      <c r="I752" s="4" t="s">
        <v>131</v>
      </c>
      <c r="J752" s="8">
        <v>-4</v>
      </c>
      <c r="K752" s="50">
        <v>81594</v>
      </c>
      <c r="L752" s="35">
        <f t="shared" si="44"/>
        <v>-326376</v>
      </c>
      <c r="M752" s="104"/>
      <c r="O752">
        <v>20230131</v>
      </c>
      <c r="P752" t="s">
        <v>147</v>
      </c>
      <c r="R752" t="s">
        <v>280</v>
      </c>
    </row>
    <row r="753" spans="2:18" hidden="1" x14ac:dyDescent="0.25">
      <c r="B753" s="5">
        <v>45206</v>
      </c>
      <c r="C753" t="s">
        <v>348</v>
      </c>
      <c r="D753" t="s">
        <v>0</v>
      </c>
      <c r="E753" t="s">
        <v>14</v>
      </c>
      <c r="F753" s="4" t="s">
        <v>35</v>
      </c>
      <c r="G753" t="s">
        <v>36</v>
      </c>
      <c r="H753" s="4" t="s">
        <v>37</v>
      </c>
      <c r="I753" s="4" t="s">
        <v>334</v>
      </c>
      <c r="J753" s="8">
        <v>-6</v>
      </c>
      <c r="K753" s="29">
        <v>69131</v>
      </c>
      <c r="L753" s="35">
        <f t="shared" si="44"/>
        <v>-414786</v>
      </c>
      <c r="M753" s="104"/>
      <c r="O753">
        <v>20230131</v>
      </c>
      <c r="P753" t="s">
        <v>147</v>
      </c>
      <c r="R753" t="s">
        <v>280</v>
      </c>
    </row>
    <row r="754" spans="2:18" hidden="1" x14ac:dyDescent="0.25">
      <c r="B754" s="5">
        <v>45206</v>
      </c>
      <c r="C754" t="s">
        <v>348</v>
      </c>
      <c r="D754" t="s">
        <v>0</v>
      </c>
      <c r="E754" t="s">
        <v>14</v>
      </c>
      <c r="F754" s="4" t="s">
        <v>42</v>
      </c>
      <c r="G754" t="s">
        <v>43</v>
      </c>
      <c r="H754" s="4" t="s">
        <v>44</v>
      </c>
      <c r="I754" s="4" t="s">
        <v>337</v>
      </c>
      <c r="J754" s="8">
        <v>-25</v>
      </c>
      <c r="K754" s="29">
        <v>69131</v>
      </c>
      <c r="L754" s="35">
        <f t="shared" si="44"/>
        <v>-1728275</v>
      </c>
      <c r="M754" s="104"/>
      <c r="O754">
        <v>20230131</v>
      </c>
      <c r="P754" t="s">
        <v>147</v>
      </c>
      <c r="R754" t="s">
        <v>280</v>
      </c>
    </row>
    <row r="755" spans="2:18" hidden="1" x14ac:dyDescent="0.25">
      <c r="B755" s="5">
        <v>45184</v>
      </c>
      <c r="C755" t="s">
        <v>103</v>
      </c>
      <c r="D755" t="s">
        <v>0</v>
      </c>
      <c r="E755" t="s">
        <v>14</v>
      </c>
      <c r="F755" s="3" t="s">
        <v>42</v>
      </c>
      <c r="G755" t="s">
        <v>43</v>
      </c>
      <c r="H755" s="4" t="s">
        <v>44</v>
      </c>
      <c r="I755" s="4" t="s">
        <v>130</v>
      </c>
      <c r="J755" s="8">
        <v>-10</v>
      </c>
      <c r="K755" s="50">
        <v>65949.40444444443</v>
      </c>
      <c r="L755" s="35">
        <f t="shared" si="44"/>
        <v>-659494.04444444436</v>
      </c>
      <c r="M755" s="104"/>
      <c r="O755">
        <v>20230122</v>
      </c>
      <c r="P755" t="s">
        <v>147</v>
      </c>
      <c r="R755" t="s">
        <v>280</v>
      </c>
    </row>
    <row r="756" spans="2:18" hidden="1" x14ac:dyDescent="0.25">
      <c r="B756" s="5">
        <v>45206</v>
      </c>
      <c r="C756" t="s">
        <v>348</v>
      </c>
      <c r="D756" t="s">
        <v>0</v>
      </c>
      <c r="E756" t="s">
        <v>14</v>
      </c>
      <c r="F756" s="4" t="s">
        <v>54</v>
      </c>
      <c r="G756" t="s">
        <v>55</v>
      </c>
      <c r="H756" s="4" t="s">
        <v>56</v>
      </c>
      <c r="I756" s="4" t="s">
        <v>339</v>
      </c>
      <c r="J756" s="8">
        <v>-15</v>
      </c>
      <c r="K756" s="29">
        <v>88882</v>
      </c>
      <c r="L756" s="35">
        <f t="shared" si="44"/>
        <v>-1333230</v>
      </c>
      <c r="M756" s="104" t="s">
        <v>529</v>
      </c>
      <c r="O756">
        <v>20230131</v>
      </c>
      <c r="P756" t="s">
        <v>147</v>
      </c>
      <c r="R756" t="s">
        <v>280</v>
      </c>
    </row>
    <row r="757" spans="2:18" hidden="1" x14ac:dyDescent="0.25">
      <c r="B757" s="5">
        <v>45219</v>
      </c>
      <c r="C757" t="s">
        <v>121</v>
      </c>
      <c r="D757" t="s">
        <v>4</v>
      </c>
      <c r="E757" t="s">
        <v>66</v>
      </c>
      <c r="F757" s="4" t="s">
        <v>276</v>
      </c>
      <c r="G757" t="s">
        <v>275</v>
      </c>
      <c r="H757" s="4" t="s">
        <v>148</v>
      </c>
      <c r="J757" s="8">
        <v>-2</v>
      </c>
      <c r="K757" s="29">
        <v>83600</v>
      </c>
      <c r="L757" s="17">
        <f t="shared" si="44"/>
        <v>-167200</v>
      </c>
      <c r="O757"/>
      <c r="Q757" t="s">
        <v>346</v>
      </c>
    </row>
    <row r="758" spans="2:18" hidden="1" x14ac:dyDescent="0.25">
      <c r="B758" s="5">
        <v>45219</v>
      </c>
      <c r="C758" t="s">
        <v>120</v>
      </c>
      <c r="D758" t="s">
        <v>4</v>
      </c>
      <c r="E758" t="s">
        <v>66</v>
      </c>
      <c r="F758" s="4" t="s">
        <v>274</v>
      </c>
      <c r="G758" t="s">
        <v>273</v>
      </c>
      <c r="H758" s="4" t="s">
        <v>271</v>
      </c>
      <c r="J758" s="8">
        <v>3</v>
      </c>
      <c r="K758" s="29">
        <v>172550</v>
      </c>
      <c r="L758" s="17">
        <f t="shared" si="44"/>
        <v>517650</v>
      </c>
      <c r="O758"/>
      <c r="Q758" t="s">
        <v>346</v>
      </c>
    </row>
    <row r="759" spans="2:18" hidden="1" x14ac:dyDescent="0.25">
      <c r="B759" s="5">
        <v>45219</v>
      </c>
      <c r="C759" t="s">
        <v>121</v>
      </c>
      <c r="D759" t="s">
        <v>0</v>
      </c>
      <c r="E759" t="s">
        <v>66</v>
      </c>
      <c r="F759" s="4" t="s">
        <v>67</v>
      </c>
      <c r="G759" t="s">
        <v>216</v>
      </c>
      <c r="H759" s="4" t="s">
        <v>69</v>
      </c>
      <c r="I759" s="4" t="s">
        <v>222</v>
      </c>
      <c r="J759" s="8">
        <v>-2</v>
      </c>
      <c r="K759" s="29">
        <f>57500*0.9</f>
        <v>51750</v>
      </c>
      <c r="L759" s="17">
        <f t="shared" si="44"/>
        <v>-103500</v>
      </c>
      <c r="O759"/>
      <c r="Q759" t="s">
        <v>346</v>
      </c>
    </row>
    <row r="760" spans="2:18" hidden="1" x14ac:dyDescent="0.25">
      <c r="B760" s="5">
        <v>45222</v>
      </c>
      <c r="C760" t="s">
        <v>121</v>
      </c>
      <c r="D760" t="s">
        <v>4</v>
      </c>
      <c r="E760" t="s">
        <v>66</v>
      </c>
      <c r="F760" s="4" t="s">
        <v>276</v>
      </c>
      <c r="G760" t="s">
        <v>275</v>
      </c>
      <c r="H760" s="4" t="s">
        <v>148</v>
      </c>
      <c r="J760" s="8">
        <v>5</v>
      </c>
      <c r="K760" s="29">
        <v>83600</v>
      </c>
      <c r="L760" s="17">
        <f t="shared" si="44"/>
        <v>418000</v>
      </c>
      <c r="O760"/>
      <c r="Q760" t="s">
        <v>346</v>
      </c>
    </row>
    <row r="761" spans="2:18" hidden="1" x14ac:dyDescent="0.25">
      <c r="B761" s="5">
        <v>45222</v>
      </c>
      <c r="C761" t="s">
        <v>120</v>
      </c>
      <c r="D761" t="s">
        <v>4</v>
      </c>
      <c r="E761" t="s">
        <v>66</v>
      </c>
      <c r="F761" s="4" t="s">
        <v>274</v>
      </c>
      <c r="G761" t="s">
        <v>273</v>
      </c>
      <c r="H761" s="4" t="s">
        <v>271</v>
      </c>
      <c r="J761" s="8">
        <v>3</v>
      </c>
      <c r="K761" s="29">
        <v>172550</v>
      </c>
      <c r="L761" s="17">
        <f t="shared" si="44"/>
        <v>517650</v>
      </c>
      <c r="O761"/>
      <c r="Q761" t="s">
        <v>346</v>
      </c>
    </row>
    <row r="762" spans="2:18" hidden="1" x14ac:dyDescent="0.25">
      <c r="B762" s="5">
        <v>45222</v>
      </c>
      <c r="C762" t="s">
        <v>121</v>
      </c>
      <c r="D762" t="s">
        <v>0</v>
      </c>
      <c r="E762" t="s">
        <v>66</v>
      </c>
      <c r="F762" s="4" t="s">
        <v>67</v>
      </c>
      <c r="G762" t="s">
        <v>216</v>
      </c>
      <c r="H762" s="4" t="s">
        <v>69</v>
      </c>
      <c r="I762" s="4" t="s">
        <v>372</v>
      </c>
      <c r="J762" s="8">
        <v>2</v>
      </c>
      <c r="K762" s="29">
        <f>57500*0.9</f>
        <v>51750</v>
      </c>
      <c r="L762" s="17">
        <f t="shared" si="44"/>
        <v>103500</v>
      </c>
      <c r="O762"/>
      <c r="Q762" t="s">
        <v>346</v>
      </c>
    </row>
    <row r="763" spans="2:18" hidden="1" x14ac:dyDescent="0.25">
      <c r="B763" s="5">
        <v>45225</v>
      </c>
      <c r="C763" t="s">
        <v>103</v>
      </c>
      <c r="D763" t="s">
        <v>0</v>
      </c>
      <c r="E763" t="s">
        <v>14</v>
      </c>
      <c r="F763" s="4" t="s">
        <v>25</v>
      </c>
      <c r="G763" t="s">
        <v>26</v>
      </c>
      <c r="H763" s="4" t="s">
        <v>27</v>
      </c>
      <c r="I763" s="4" t="s">
        <v>310</v>
      </c>
      <c r="J763" s="8">
        <v>-18</v>
      </c>
      <c r="K763" s="29">
        <v>69875.829545454544</v>
      </c>
      <c r="L763" s="17">
        <f t="shared" si="44"/>
        <v>-1257764.9318181819</v>
      </c>
      <c r="O763">
        <v>20230133</v>
      </c>
      <c r="P763" t="s">
        <v>147</v>
      </c>
      <c r="R763" t="s">
        <v>280</v>
      </c>
    </row>
    <row r="764" spans="2:18" hidden="1" x14ac:dyDescent="0.25">
      <c r="B764" s="5">
        <v>45225</v>
      </c>
      <c r="C764" t="s">
        <v>103</v>
      </c>
      <c r="D764" t="s">
        <v>0</v>
      </c>
      <c r="E764" t="s">
        <v>14</v>
      </c>
      <c r="F764" s="4" t="s">
        <v>25</v>
      </c>
      <c r="G764" t="s">
        <v>26</v>
      </c>
      <c r="H764" s="4" t="s">
        <v>27</v>
      </c>
      <c r="I764" s="4" t="s">
        <v>333</v>
      </c>
      <c r="J764" s="8">
        <v>-2</v>
      </c>
      <c r="K764" s="29">
        <v>69131</v>
      </c>
      <c r="L764" s="35">
        <f t="shared" si="44"/>
        <v>-138262</v>
      </c>
      <c r="M764" s="104"/>
      <c r="O764">
        <v>20230133</v>
      </c>
      <c r="P764" t="s">
        <v>147</v>
      </c>
      <c r="R764" t="s">
        <v>280</v>
      </c>
    </row>
    <row r="765" spans="2:18" hidden="1" x14ac:dyDescent="0.25">
      <c r="B765" s="5">
        <v>45225</v>
      </c>
      <c r="C765" t="s">
        <v>103</v>
      </c>
      <c r="D765" t="s">
        <v>0</v>
      </c>
      <c r="E765" t="s">
        <v>66</v>
      </c>
      <c r="F765" s="4" t="s">
        <v>71</v>
      </c>
      <c r="G765" t="s">
        <v>72</v>
      </c>
      <c r="H765" s="4" t="s">
        <v>27</v>
      </c>
      <c r="I765" s="4" t="s">
        <v>219</v>
      </c>
      <c r="J765" s="8">
        <v>-3</v>
      </c>
      <c r="K765" s="29">
        <f>57500*0.9</f>
        <v>51750</v>
      </c>
      <c r="L765" s="17">
        <f t="shared" si="44"/>
        <v>-155250</v>
      </c>
      <c r="O765">
        <v>20230133</v>
      </c>
      <c r="P765" t="s">
        <v>147</v>
      </c>
      <c r="R765" t="s">
        <v>280</v>
      </c>
    </row>
    <row r="766" spans="2:18" hidden="1" x14ac:dyDescent="0.25">
      <c r="B766" s="5">
        <v>45225</v>
      </c>
      <c r="C766" t="s">
        <v>103</v>
      </c>
      <c r="D766" t="s">
        <v>0</v>
      </c>
      <c r="E766" t="s">
        <v>66</v>
      </c>
      <c r="F766" s="4" t="s">
        <v>67</v>
      </c>
      <c r="G766" t="s">
        <v>216</v>
      </c>
      <c r="H766" s="4" t="s">
        <v>69</v>
      </c>
      <c r="I766" s="4" t="s">
        <v>222</v>
      </c>
      <c r="J766" s="8">
        <v>-3</v>
      </c>
      <c r="K766" s="29">
        <f>57500*0.9</f>
        <v>51750</v>
      </c>
      <c r="L766" s="17">
        <f t="shared" si="44"/>
        <v>-155250</v>
      </c>
      <c r="O766">
        <v>20230133</v>
      </c>
      <c r="P766" t="s">
        <v>147</v>
      </c>
      <c r="R766" t="s">
        <v>280</v>
      </c>
    </row>
    <row r="767" spans="2:18" hidden="1" x14ac:dyDescent="0.25">
      <c r="B767" s="5">
        <v>45225</v>
      </c>
      <c r="C767" t="s">
        <v>169</v>
      </c>
      <c r="D767" t="s">
        <v>0</v>
      </c>
      <c r="E767" t="s">
        <v>66</v>
      </c>
      <c r="F767" s="4" t="s">
        <v>91</v>
      </c>
      <c r="G767" t="s">
        <v>92</v>
      </c>
      <c r="H767" s="4" t="s">
        <v>185</v>
      </c>
      <c r="I767" s="4" t="s">
        <v>183</v>
      </c>
      <c r="J767" s="8">
        <v>-10</v>
      </c>
      <c r="K767" s="29">
        <f>57500*0.9</f>
        <v>51750</v>
      </c>
      <c r="L767" s="17">
        <f t="shared" si="44"/>
        <v>-517500</v>
      </c>
      <c r="O767"/>
      <c r="P767" t="s">
        <v>373</v>
      </c>
      <c r="Q767" t="s">
        <v>346</v>
      </c>
    </row>
    <row r="768" spans="2:18" hidden="1" x14ac:dyDescent="0.25">
      <c r="B768" s="5">
        <v>45225</v>
      </c>
      <c r="C768" t="s">
        <v>169</v>
      </c>
      <c r="D768" t="s">
        <v>0</v>
      </c>
      <c r="E768" t="s">
        <v>66</v>
      </c>
      <c r="F768" s="4" t="s">
        <v>86</v>
      </c>
      <c r="G768" t="s">
        <v>87</v>
      </c>
      <c r="H768" s="4" t="s">
        <v>184</v>
      </c>
      <c r="I768" s="4" t="s">
        <v>180</v>
      </c>
      <c r="J768" s="8">
        <v>-10</v>
      </c>
      <c r="K768" s="29">
        <f>57500*0.9</f>
        <v>51750</v>
      </c>
      <c r="L768" s="17">
        <f t="shared" si="44"/>
        <v>-517500</v>
      </c>
      <c r="O768"/>
      <c r="P768" t="s">
        <v>373</v>
      </c>
      <c r="Q768" t="s">
        <v>346</v>
      </c>
    </row>
    <row r="769" spans="2:22" hidden="1" x14ac:dyDescent="0.25">
      <c r="B769" s="5">
        <v>45191</v>
      </c>
      <c r="C769" t="s">
        <v>103</v>
      </c>
      <c r="D769" t="s">
        <v>0</v>
      </c>
      <c r="E769" t="s">
        <v>14</v>
      </c>
      <c r="F769" s="4" t="s">
        <v>39</v>
      </c>
      <c r="G769" t="s">
        <v>40</v>
      </c>
      <c r="H769" s="4" t="s">
        <v>41</v>
      </c>
      <c r="I769" s="4" t="s">
        <v>335</v>
      </c>
      <c r="J769" s="8">
        <v>-10</v>
      </c>
      <c r="K769" s="29">
        <v>69131</v>
      </c>
      <c r="L769" s="35">
        <f t="shared" si="44"/>
        <v>-691310</v>
      </c>
      <c r="M769" s="104"/>
      <c r="O769">
        <v>20230124</v>
      </c>
      <c r="P769" t="s">
        <v>232</v>
      </c>
      <c r="R769" t="s">
        <v>279</v>
      </c>
    </row>
    <row r="770" spans="2:22" hidden="1" x14ac:dyDescent="0.25">
      <c r="B770" s="5">
        <v>45240</v>
      </c>
      <c r="C770" s="55" t="s">
        <v>121</v>
      </c>
      <c r="D770" t="s">
        <v>0</v>
      </c>
      <c r="E770" t="s">
        <v>14</v>
      </c>
      <c r="F770" s="3" t="s">
        <v>289</v>
      </c>
      <c r="G770" t="s">
        <v>15</v>
      </c>
      <c r="H770" s="4" t="s">
        <v>16</v>
      </c>
      <c r="I770" s="4" t="s">
        <v>18</v>
      </c>
      <c r="J770" s="8">
        <v>-4</v>
      </c>
      <c r="K770" s="48">
        <v>73331</v>
      </c>
      <c r="L770" s="17">
        <f t="shared" si="44"/>
        <v>-293324</v>
      </c>
      <c r="O770"/>
      <c r="P770" t="s">
        <v>375</v>
      </c>
      <c r="Q770" t="s">
        <v>374</v>
      </c>
    </row>
    <row r="771" spans="2:22" hidden="1" x14ac:dyDescent="0.25">
      <c r="B771" s="5">
        <v>45240</v>
      </c>
      <c r="C771" s="55" t="s">
        <v>121</v>
      </c>
      <c r="D771" t="s">
        <v>0</v>
      </c>
      <c r="E771" t="s">
        <v>14</v>
      </c>
      <c r="F771" s="4" t="s">
        <v>54</v>
      </c>
      <c r="G771" t="s">
        <v>55</v>
      </c>
      <c r="H771" s="4" t="s">
        <v>56</v>
      </c>
      <c r="I771" s="4" t="s">
        <v>339</v>
      </c>
      <c r="J771" s="8">
        <v>-4</v>
      </c>
      <c r="K771" s="29">
        <v>88882</v>
      </c>
      <c r="L771" s="35">
        <f t="shared" si="44"/>
        <v>-355528</v>
      </c>
      <c r="M771" s="104" t="s">
        <v>529</v>
      </c>
      <c r="O771"/>
      <c r="P771" t="s">
        <v>375</v>
      </c>
      <c r="Q771" t="s">
        <v>374</v>
      </c>
    </row>
    <row r="772" spans="2:22" hidden="1" x14ac:dyDescent="0.25">
      <c r="B772" s="5">
        <v>45240</v>
      </c>
      <c r="C772" s="55" t="s">
        <v>121</v>
      </c>
      <c r="D772" t="s">
        <v>4</v>
      </c>
      <c r="E772" t="s">
        <v>14</v>
      </c>
      <c r="F772" s="4">
        <v>3318235</v>
      </c>
      <c r="G772" t="s">
        <v>209</v>
      </c>
      <c r="H772" s="4" t="s">
        <v>107</v>
      </c>
      <c r="J772" s="8">
        <v>-1</v>
      </c>
      <c r="K772" s="29">
        <v>126823.496</v>
      </c>
      <c r="L772" s="35">
        <f t="shared" si="44"/>
        <v>-126823.496</v>
      </c>
      <c r="M772" s="104"/>
      <c r="O772"/>
      <c r="P772" t="s">
        <v>375</v>
      </c>
      <c r="Q772" t="s">
        <v>374</v>
      </c>
    </row>
    <row r="773" spans="2:22" hidden="1" x14ac:dyDescent="0.25">
      <c r="B773" s="5">
        <v>45240</v>
      </c>
      <c r="C773" s="55" t="s">
        <v>121</v>
      </c>
      <c r="D773" t="s">
        <v>4</v>
      </c>
      <c r="E773" t="s">
        <v>14</v>
      </c>
      <c r="F773" s="4">
        <v>3308050</v>
      </c>
      <c r="G773" t="s">
        <v>137</v>
      </c>
      <c r="H773" s="4" t="s">
        <v>137</v>
      </c>
      <c r="I773" s="4" t="s">
        <v>138</v>
      </c>
      <c r="J773" s="8">
        <v>-1</v>
      </c>
      <c r="K773" s="48">
        <v>505243.49166666658</v>
      </c>
      <c r="L773" s="17">
        <f t="shared" si="44"/>
        <v>-505243.49166666658</v>
      </c>
      <c r="M773" s="102" t="s">
        <v>529</v>
      </c>
      <c r="O773"/>
      <c r="P773" t="s">
        <v>375</v>
      </c>
      <c r="Q773" t="s">
        <v>374</v>
      </c>
    </row>
    <row r="774" spans="2:22" hidden="1" x14ac:dyDescent="0.25">
      <c r="B774" s="5">
        <v>45245</v>
      </c>
      <c r="C774" t="s">
        <v>103</v>
      </c>
      <c r="D774" t="s">
        <v>0</v>
      </c>
      <c r="E774" t="s">
        <v>14</v>
      </c>
      <c r="F774" s="4" t="s">
        <v>54</v>
      </c>
      <c r="G774" t="s">
        <v>55</v>
      </c>
      <c r="H774" s="4" t="s">
        <v>56</v>
      </c>
      <c r="I774" s="4" t="s">
        <v>339</v>
      </c>
      <c r="J774" s="8">
        <v>-24</v>
      </c>
      <c r="K774" s="29">
        <v>88882</v>
      </c>
      <c r="L774" s="35">
        <f t="shared" si="44"/>
        <v>-2133168</v>
      </c>
      <c r="M774" s="104" t="s">
        <v>529</v>
      </c>
      <c r="O774">
        <v>20230161</v>
      </c>
      <c r="P774" t="s">
        <v>234</v>
      </c>
      <c r="R774" t="s">
        <v>280</v>
      </c>
    </row>
    <row r="775" spans="2:22" hidden="1" x14ac:dyDescent="0.25">
      <c r="B775" s="5">
        <v>45184</v>
      </c>
      <c r="C775" t="s">
        <v>103</v>
      </c>
      <c r="D775" t="s">
        <v>0</v>
      </c>
      <c r="E775" t="s">
        <v>14</v>
      </c>
      <c r="F775" s="4" t="s">
        <v>42</v>
      </c>
      <c r="G775" t="s">
        <v>43</v>
      </c>
      <c r="H775" s="4" t="s">
        <v>44</v>
      </c>
      <c r="I775" s="4" t="s">
        <v>194</v>
      </c>
      <c r="J775" s="8">
        <v>-12</v>
      </c>
      <c r="K775" s="50">
        <v>81594</v>
      </c>
      <c r="L775" s="35">
        <f t="shared" si="44"/>
        <v>-979128</v>
      </c>
      <c r="M775" s="104"/>
      <c r="O775">
        <v>20230122</v>
      </c>
      <c r="P775" t="s">
        <v>147</v>
      </c>
      <c r="R775" t="s">
        <v>280</v>
      </c>
    </row>
    <row r="776" spans="2:22" hidden="1" x14ac:dyDescent="0.25">
      <c r="B776" s="5">
        <v>45191</v>
      </c>
      <c r="C776" t="s">
        <v>103</v>
      </c>
      <c r="D776" t="s">
        <v>0</v>
      </c>
      <c r="E776" t="s">
        <v>66</v>
      </c>
      <c r="F776" s="4" t="s">
        <v>139</v>
      </c>
      <c r="G776" t="s">
        <v>140</v>
      </c>
      <c r="H776" s="4" t="s">
        <v>141</v>
      </c>
      <c r="I776" s="4" t="s">
        <v>172</v>
      </c>
      <c r="J776" s="8">
        <v>-1</v>
      </c>
      <c r="K776" s="29">
        <f>57500*0.9</f>
        <v>51750</v>
      </c>
      <c r="L776" s="17">
        <f t="shared" si="44"/>
        <v>-51750</v>
      </c>
      <c r="O776">
        <v>20230124</v>
      </c>
      <c r="P776" t="s">
        <v>232</v>
      </c>
      <c r="R776" t="s">
        <v>279</v>
      </c>
    </row>
    <row r="777" spans="2:22" hidden="1" x14ac:dyDescent="0.25">
      <c r="B777" s="5">
        <v>45245</v>
      </c>
      <c r="C777" t="s">
        <v>103</v>
      </c>
      <c r="D777" t="s">
        <v>0</v>
      </c>
      <c r="E777" t="s">
        <v>14</v>
      </c>
      <c r="F777" s="4" t="s">
        <v>54</v>
      </c>
      <c r="G777" t="s">
        <v>55</v>
      </c>
      <c r="H777" s="4" t="s">
        <v>56</v>
      </c>
      <c r="I777" s="4" t="s">
        <v>339</v>
      </c>
      <c r="J777" s="8">
        <v>-25</v>
      </c>
      <c r="K777" s="29">
        <v>88882</v>
      </c>
      <c r="L777" s="35">
        <f t="shared" si="44"/>
        <v>-2222050</v>
      </c>
      <c r="M777" s="104" t="s">
        <v>529</v>
      </c>
      <c r="O777">
        <v>20230159</v>
      </c>
      <c r="P777" t="s">
        <v>136</v>
      </c>
      <c r="R777" t="s">
        <v>279</v>
      </c>
    </row>
    <row r="778" spans="2:22" hidden="1" x14ac:dyDescent="0.25">
      <c r="B778" s="5">
        <v>45245</v>
      </c>
      <c r="C778" t="s">
        <v>103</v>
      </c>
      <c r="D778" t="s">
        <v>0</v>
      </c>
      <c r="E778" t="s">
        <v>14</v>
      </c>
      <c r="F778" s="4" t="s">
        <v>54</v>
      </c>
      <c r="G778" t="s">
        <v>55</v>
      </c>
      <c r="H778" s="4" t="s">
        <v>56</v>
      </c>
      <c r="I778" s="4" t="s">
        <v>339</v>
      </c>
      <c r="J778" s="8">
        <v>-5</v>
      </c>
      <c r="K778" s="29">
        <v>88882</v>
      </c>
      <c r="L778" s="35">
        <f t="shared" si="44"/>
        <v>-444410</v>
      </c>
      <c r="M778" s="104" t="s">
        <v>529</v>
      </c>
      <c r="O778">
        <v>20230160</v>
      </c>
      <c r="P778" t="s">
        <v>136</v>
      </c>
      <c r="R778" t="s">
        <v>279</v>
      </c>
    </row>
    <row r="779" spans="2:22" hidden="1" x14ac:dyDescent="0.25">
      <c r="B779" s="5">
        <v>45184</v>
      </c>
      <c r="C779" t="s">
        <v>103</v>
      </c>
      <c r="D779" t="s">
        <v>0</v>
      </c>
      <c r="E779" t="s">
        <v>14</v>
      </c>
      <c r="F779" s="4" t="s">
        <v>42</v>
      </c>
      <c r="G779" t="s">
        <v>43</v>
      </c>
      <c r="H779" s="4" t="s">
        <v>44</v>
      </c>
      <c r="I779" s="4" t="s">
        <v>336</v>
      </c>
      <c r="J779" s="8">
        <v>-3</v>
      </c>
      <c r="K779" s="29">
        <v>69131</v>
      </c>
      <c r="L779" s="35">
        <f t="shared" si="44"/>
        <v>-207393</v>
      </c>
      <c r="M779" s="104"/>
      <c r="O779">
        <v>20230122</v>
      </c>
      <c r="P779" t="s">
        <v>147</v>
      </c>
      <c r="R779" t="s">
        <v>280</v>
      </c>
    </row>
    <row r="780" spans="2:22" hidden="1" x14ac:dyDescent="0.25">
      <c r="B780" s="5">
        <v>45245</v>
      </c>
      <c r="C780" t="s">
        <v>103</v>
      </c>
      <c r="D780" t="s">
        <v>0</v>
      </c>
      <c r="E780" t="s">
        <v>14</v>
      </c>
      <c r="F780" s="4" t="s">
        <v>25</v>
      </c>
      <c r="G780" t="s">
        <v>26</v>
      </c>
      <c r="H780" s="4" t="s">
        <v>27</v>
      </c>
      <c r="I780" s="4" t="s">
        <v>333</v>
      </c>
      <c r="J780" s="8">
        <v>-9</v>
      </c>
      <c r="K780" s="29">
        <v>69131</v>
      </c>
      <c r="L780" s="35">
        <f t="shared" si="44"/>
        <v>-622179</v>
      </c>
      <c r="M780" s="104"/>
      <c r="O780">
        <v>20230160</v>
      </c>
      <c r="P780" t="s">
        <v>136</v>
      </c>
      <c r="R780" t="s">
        <v>279</v>
      </c>
    </row>
    <row r="781" spans="2:22" s="109" customFormat="1" hidden="1" x14ac:dyDescent="0.25">
      <c r="B781" s="110">
        <v>45245</v>
      </c>
      <c r="C781" s="109" t="s">
        <v>63</v>
      </c>
      <c r="D781" s="109" t="s">
        <v>0</v>
      </c>
      <c r="E781" s="109" t="s">
        <v>66</v>
      </c>
      <c r="F781" s="111" t="s">
        <v>71</v>
      </c>
      <c r="G781" s="109" t="s">
        <v>72</v>
      </c>
      <c r="H781" s="111" t="s">
        <v>27</v>
      </c>
      <c r="I781" s="111" t="s">
        <v>376</v>
      </c>
      <c r="J781" s="112">
        <v>50</v>
      </c>
      <c r="K781" s="113">
        <f t="shared" ref="K781:K789" si="45">57500*0.9</f>
        <v>51750</v>
      </c>
      <c r="L781" s="114">
        <f t="shared" si="44"/>
        <v>2587500</v>
      </c>
      <c r="M781" s="115"/>
      <c r="N781" s="109" t="s">
        <v>384</v>
      </c>
      <c r="V781" s="169"/>
    </row>
    <row r="782" spans="2:22" hidden="1" x14ac:dyDescent="0.25">
      <c r="B782" s="5">
        <v>45245</v>
      </c>
      <c r="C782" t="s">
        <v>63</v>
      </c>
      <c r="D782" t="s">
        <v>0</v>
      </c>
      <c r="E782" t="s">
        <v>66</v>
      </c>
      <c r="F782" s="4" t="s">
        <v>75</v>
      </c>
      <c r="G782" t="s">
        <v>76</v>
      </c>
      <c r="H782" s="4" t="s">
        <v>37</v>
      </c>
      <c r="I782" s="4" t="s">
        <v>377</v>
      </c>
      <c r="J782" s="8">
        <v>3</v>
      </c>
      <c r="K782" s="29">
        <f t="shared" si="45"/>
        <v>51750</v>
      </c>
      <c r="L782" s="17">
        <f t="shared" si="44"/>
        <v>155250</v>
      </c>
      <c r="N782" t="s">
        <v>384</v>
      </c>
      <c r="O782"/>
    </row>
    <row r="783" spans="2:22" hidden="1" x14ac:dyDescent="0.25">
      <c r="B783" s="5">
        <v>45245</v>
      </c>
      <c r="C783" t="s">
        <v>63</v>
      </c>
      <c r="D783" t="s">
        <v>0</v>
      </c>
      <c r="E783" t="s">
        <v>66</v>
      </c>
      <c r="F783" s="4" t="s">
        <v>75</v>
      </c>
      <c r="G783" t="s">
        <v>76</v>
      </c>
      <c r="H783" s="4" t="s">
        <v>37</v>
      </c>
      <c r="I783" s="4" t="s">
        <v>378</v>
      </c>
      <c r="J783" s="8">
        <v>2</v>
      </c>
      <c r="K783" s="29">
        <f t="shared" si="45"/>
        <v>51750</v>
      </c>
      <c r="L783" s="17">
        <f t="shared" si="44"/>
        <v>103500</v>
      </c>
      <c r="N783" t="s">
        <v>384</v>
      </c>
      <c r="O783"/>
    </row>
    <row r="784" spans="2:22" hidden="1" x14ac:dyDescent="0.25">
      <c r="B784" s="5">
        <v>45245</v>
      </c>
      <c r="C784" t="s">
        <v>63</v>
      </c>
      <c r="D784" t="s">
        <v>0</v>
      </c>
      <c r="E784" t="s">
        <v>66</v>
      </c>
      <c r="F784" s="4" t="s">
        <v>75</v>
      </c>
      <c r="G784" t="s">
        <v>76</v>
      </c>
      <c r="H784" s="4" t="s">
        <v>37</v>
      </c>
      <c r="I784" s="4" t="s">
        <v>379</v>
      </c>
      <c r="J784" s="8">
        <v>42</v>
      </c>
      <c r="K784" s="29">
        <f t="shared" si="45"/>
        <v>51750</v>
      </c>
      <c r="L784" s="17">
        <f t="shared" si="44"/>
        <v>2173500</v>
      </c>
      <c r="N784" t="s">
        <v>384</v>
      </c>
      <c r="O784"/>
    </row>
    <row r="785" spans="1:814" hidden="1" x14ac:dyDescent="0.25">
      <c r="B785" s="5">
        <v>45245</v>
      </c>
      <c r="C785" t="s">
        <v>63</v>
      </c>
      <c r="D785" t="s">
        <v>0</v>
      </c>
      <c r="E785" t="s">
        <v>66</v>
      </c>
      <c r="F785" s="4" t="s">
        <v>75</v>
      </c>
      <c r="G785" t="s">
        <v>76</v>
      </c>
      <c r="H785" s="4" t="s">
        <v>37</v>
      </c>
      <c r="I785" s="4" t="s">
        <v>379</v>
      </c>
      <c r="J785" s="8">
        <v>3</v>
      </c>
      <c r="K785" s="29">
        <f t="shared" si="45"/>
        <v>51750</v>
      </c>
      <c r="L785" s="17">
        <f t="shared" si="44"/>
        <v>155250</v>
      </c>
      <c r="N785" t="s">
        <v>384</v>
      </c>
      <c r="O785"/>
    </row>
    <row r="786" spans="1:814" s="69" customFormat="1" hidden="1" x14ac:dyDescent="0.25">
      <c r="A786"/>
      <c r="B786" s="5">
        <v>45191</v>
      </c>
      <c r="C786" t="s">
        <v>103</v>
      </c>
      <c r="D786" t="s">
        <v>0</v>
      </c>
      <c r="E786" t="s">
        <v>66</v>
      </c>
      <c r="F786" s="4" t="s">
        <v>139</v>
      </c>
      <c r="G786" t="s">
        <v>140</v>
      </c>
      <c r="H786" s="4" t="s">
        <v>141</v>
      </c>
      <c r="I786" s="4" t="s">
        <v>159</v>
      </c>
      <c r="J786" s="8">
        <v>-3</v>
      </c>
      <c r="K786" s="29">
        <f t="shared" si="45"/>
        <v>51750</v>
      </c>
      <c r="L786" s="17">
        <f t="shared" si="44"/>
        <v>-155250</v>
      </c>
      <c r="M786" s="102"/>
      <c r="N786"/>
      <c r="O786">
        <v>20230124</v>
      </c>
      <c r="P786" t="s">
        <v>232</v>
      </c>
      <c r="Q786"/>
      <c r="R786" t="s">
        <v>279</v>
      </c>
      <c r="S786"/>
      <c r="T786"/>
      <c r="U786"/>
      <c r="V786" s="84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CA786"/>
      <c r="CB786"/>
      <c r="CC786"/>
      <c r="CD786"/>
      <c r="CE786"/>
      <c r="CF786"/>
      <c r="CG786"/>
      <c r="CH786"/>
      <c r="CI786"/>
      <c r="CJ786"/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E786"/>
      <c r="DF786"/>
      <c r="DG786"/>
      <c r="DH786"/>
      <c r="DI786"/>
      <c r="DJ786"/>
      <c r="DK786"/>
      <c r="DL786"/>
      <c r="DM786"/>
      <c r="DN786"/>
      <c r="DO786"/>
      <c r="DP786"/>
      <c r="DQ786"/>
      <c r="DR786"/>
      <c r="DS786"/>
      <c r="DT786"/>
      <c r="DU786"/>
      <c r="DV786"/>
      <c r="DW786"/>
      <c r="DX786"/>
      <c r="DY786"/>
      <c r="DZ786"/>
      <c r="EA786"/>
      <c r="EB786"/>
      <c r="EC786"/>
      <c r="ED786"/>
      <c r="EE786"/>
      <c r="EF786"/>
      <c r="EG786"/>
      <c r="EH786"/>
      <c r="EI786"/>
      <c r="EJ786"/>
      <c r="EK786"/>
      <c r="EL786"/>
      <c r="EM786"/>
      <c r="EN786"/>
      <c r="EO786"/>
      <c r="EP786"/>
      <c r="EQ786"/>
      <c r="ER786"/>
      <c r="ES786"/>
      <c r="ET786"/>
      <c r="EU786"/>
      <c r="EV786"/>
      <c r="EW786"/>
      <c r="EX786"/>
      <c r="EY786"/>
      <c r="EZ786"/>
      <c r="FA786"/>
      <c r="FB786"/>
      <c r="FC786"/>
      <c r="FD786"/>
      <c r="FE786"/>
      <c r="FF786"/>
      <c r="FG786"/>
      <c r="FH786"/>
      <c r="FI786"/>
      <c r="FJ786"/>
      <c r="FK786"/>
      <c r="FL786"/>
      <c r="FM786"/>
      <c r="FN786"/>
      <c r="FO786"/>
      <c r="FP786"/>
      <c r="FQ786"/>
      <c r="FR786"/>
      <c r="FS786"/>
      <c r="FT786"/>
      <c r="FU786"/>
      <c r="FV786"/>
      <c r="FW786"/>
      <c r="FX786"/>
      <c r="FY786"/>
      <c r="FZ786"/>
      <c r="GA786"/>
      <c r="GB786"/>
      <c r="GC786"/>
      <c r="GD786"/>
      <c r="GE786"/>
      <c r="GF786"/>
      <c r="GG786"/>
      <c r="GH786"/>
      <c r="GI786"/>
      <c r="GJ786"/>
      <c r="GK786"/>
      <c r="GL786"/>
      <c r="GM786"/>
      <c r="GN786"/>
      <c r="GO786"/>
      <c r="GP786"/>
      <c r="GQ786"/>
      <c r="GR786"/>
      <c r="GS786"/>
      <c r="GT786"/>
      <c r="GU786"/>
      <c r="GV786"/>
      <c r="GW786"/>
      <c r="GX786"/>
      <c r="GY786"/>
      <c r="GZ786"/>
      <c r="HA786"/>
      <c r="HB786"/>
      <c r="HC786"/>
      <c r="HD786"/>
      <c r="HE786"/>
      <c r="HF786"/>
      <c r="HG786"/>
      <c r="HH786"/>
      <c r="HI786"/>
      <c r="HJ786"/>
      <c r="HK786"/>
      <c r="HL786"/>
      <c r="HM786"/>
      <c r="HN786"/>
      <c r="HO786"/>
      <c r="HP786"/>
      <c r="HQ786"/>
      <c r="HR786"/>
      <c r="HS786"/>
      <c r="HT786"/>
      <c r="HU786"/>
      <c r="HV786"/>
      <c r="HW786"/>
      <c r="HX786"/>
      <c r="HY786"/>
      <c r="HZ786"/>
      <c r="IA786"/>
      <c r="IB786"/>
      <c r="IC786"/>
      <c r="ID786"/>
      <c r="IE786"/>
      <c r="IF786"/>
      <c r="IG786"/>
      <c r="IH786"/>
      <c r="II786"/>
      <c r="IJ786"/>
      <c r="IK786"/>
      <c r="IL786"/>
      <c r="IM786"/>
      <c r="IN786"/>
      <c r="IO786"/>
      <c r="IP786"/>
      <c r="IQ786"/>
      <c r="IR786"/>
      <c r="IS786"/>
      <c r="IT786"/>
      <c r="IU786"/>
      <c r="IV786"/>
      <c r="IW786"/>
      <c r="IX786"/>
      <c r="IY786"/>
      <c r="IZ786"/>
      <c r="JA786"/>
      <c r="JB786"/>
      <c r="JC786"/>
      <c r="JD786"/>
      <c r="JE786"/>
      <c r="JF786"/>
      <c r="JG786"/>
      <c r="JH786"/>
      <c r="JI786"/>
      <c r="JJ786"/>
      <c r="JK786"/>
      <c r="JL786"/>
      <c r="JM786"/>
      <c r="JN786"/>
      <c r="JO786"/>
      <c r="JP786"/>
      <c r="JQ786"/>
      <c r="JR786"/>
      <c r="JS786"/>
      <c r="JT786"/>
      <c r="JU786"/>
      <c r="JV786"/>
      <c r="JW786"/>
      <c r="JX786"/>
      <c r="JY786"/>
      <c r="JZ786"/>
      <c r="KA786"/>
      <c r="KB786"/>
      <c r="KC786"/>
      <c r="KD786"/>
      <c r="KE786"/>
      <c r="KF786"/>
      <c r="KG786"/>
      <c r="KH786"/>
      <c r="KI786"/>
      <c r="KJ786"/>
      <c r="KK786"/>
      <c r="KL786"/>
      <c r="KM786"/>
      <c r="KN786"/>
      <c r="KO786"/>
      <c r="KP786"/>
      <c r="KQ786"/>
      <c r="KR786"/>
      <c r="KS786"/>
      <c r="KT786"/>
      <c r="KU786"/>
      <c r="KV786"/>
      <c r="KW786"/>
      <c r="KX786"/>
      <c r="KY786"/>
      <c r="KZ786"/>
      <c r="LA786"/>
      <c r="LB786"/>
      <c r="LC786"/>
      <c r="LD786"/>
      <c r="LE786"/>
      <c r="LF786"/>
      <c r="LG786"/>
      <c r="LH786"/>
      <c r="LI786"/>
      <c r="LJ786"/>
      <c r="LK786"/>
      <c r="LL786"/>
      <c r="LM786"/>
      <c r="LN786"/>
      <c r="LO786"/>
      <c r="LP786"/>
      <c r="LQ786"/>
      <c r="LR786"/>
      <c r="LS786"/>
      <c r="LT786"/>
      <c r="LU786"/>
      <c r="LV786"/>
      <c r="LW786"/>
      <c r="LX786"/>
      <c r="LY786"/>
      <c r="LZ786"/>
      <c r="MA786"/>
      <c r="MB786"/>
      <c r="MC786"/>
      <c r="MD786"/>
      <c r="ME786"/>
      <c r="MF786"/>
      <c r="MG786"/>
      <c r="MH786"/>
      <c r="MI786"/>
      <c r="MJ786"/>
      <c r="MK786"/>
      <c r="ML786"/>
      <c r="MM786"/>
      <c r="MN786"/>
      <c r="MO786"/>
      <c r="MP786"/>
      <c r="MQ786"/>
      <c r="MR786"/>
      <c r="MS786"/>
      <c r="MT786"/>
      <c r="MU786"/>
      <c r="MV786"/>
      <c r="MW786"/>
      <c r="MX786"/>
      <c r="MY786"/>
      <c r="MZ786"/>
      <c r="NA786"/>
      <c r="NB786"/>
      <c r="NC786"/>
      <c r="ND786"/>
      <c r="NE786"/>
      <c r="NF786"/>
      <c r="NG786"/>
      <c r="NH786"/>
      <c r="NI786"/>
      <c r="NJ786"/>
      <c r="NK786"/>
      <c r="NL786"/>
      <c r="NM786"/>
      <c r="NN786"/>
      <c r="NO786"/>
      <c r="NP786"/>
      <c r="NQ786"/>
      <c r="NR786"/>
      <c r="NS786"/>
      <c r="NT786"/>
      <c r="NU786"/>
      <c r="NV786"/>
      <c r="NW786"/>
      <c r="NX786"/>
      <c r="NY786"/>
      <c r="NZ786"/>
      <c r="OA786"/>
      <c r="OB786"/>
      <c r="OC786"/>
      <c r="OD786"/>
      <c r="OE786"/>
      <c r="OF786"/>
      <c r="OG786"/>
      <c r="OH786"/>
      <c r="OI786"/>
      <c r="OJ786"/>
      <c r="OK786"/>
      <c r="OL786"/>
      <c r="OM786"/>
      <c r="ON786"/>
      <c r="OO786"/>
      <c r="OP786"/>
      <c r="OQ786"/>
      <c r="OR786"/>
      <c r="OS786"/>
      <c r="OT786"/>
      <c r="OU786"/>
      <c r="OV786"/>
      <c r="OW786"/>
      <c r="OX786"/>
      <c r="OY786"/>
      <c r="OZ786"/>
      <c r="PA786"/>
      <c r="PB786"/>
      <c r="PC786"/>
      <c r="PD786"/>
      <c r="PE786"/>
      <c r="PF786"/>
      <c r="PG786"/>
      <c r="PH786"/>
      <c r="PI786"/>
      <c r="PJ786"/>
      <c r="PK786"/>
      <c r="PL786"/>
      <c r="PM786"/>
      <c r="PN786"/>
      <c r="PO786"/>
      <c r="PP786"/>
      <c r="PQ786"/>
      <c r="PR786"/>
      <c r="PS786"/>
      <c r="PT786"/>
      <c r="PU786"/>
      <c r="PV786"/>
      <c r="PW786"/>
      <c r="PX786"/>
      <c r="PY786"/>
      <c r="PZ786"/>
      <c r="QA786"/>
      <c r="QB786"/>
      <c r="QC786"/>
      <c r="QD786"/>
      <c r="QE786"/>
      <c r="QF786"/>
      <c r="QG786"/>
      <c r="QH786"/>
      <c r="QI786"/>
      <c r="QJ786"/>
      <c r="QK786"/>
      <c r="QL786"/>
      <c r="QM786"/>
      <c r="QN786"/>
      <c r="QO786"/>
      <c r="QP786"/>
      <c r="QQ786"/>
      <c r="QR786"/>
      <c r="QS786"/>
      <c r="QT786"/>
      <c r="QU786"/>
      <c r="QV786"/>
      <c r="QW786"/>
      <c r="QX786"/>
      <c r="QY786"/>
      <c r="QZ786"/>
      <c r="RA786"/>
      <c r="RB786"/>
      <c r="RC786"/>
      <c r="RD786"/>
      <c r="RE786"/>
      <c r="RF786"/>
      <c r="RG786"/>
      <c r="RH786"/>
      <c r="RI786"/>
      <c r="RJ786"/>
      <c r="RK786"/>
      <c r="RL786"/>
      <c r="RM786"/>
      <c r="RN786"/>
      <c r="RO786"/>
      <c r="RP786"/>
      <c r="RQ786"/>
      <c r="RR786"/>
      <c r="RS786"/>
      <c r="RT786"/>
      <c r="RU786"/>
      <c r="RV786"/>
      <c r="RW786"/>
      <c r="RX786"/>
      <c r="RY786"/>
      <c r="RZ786"/>
      <c r="SA786"/>
      <c r="SB786"/>
      <c r="SC786"/>
      <c r="SD786"/>
      <c r="SE786"/>
      <c r="SF786"/>
      <c r="SG786"/>
      <c r="SH786"/>
      <c r="SI786"/>
      <c r="SJ786"/>
      <c r="SK786"/>
      <c r="SL786"/>
      <c r="SM786"/>
      <c r="SN786"/>
      <c r="SO786"/>
      <c r="SP786"/>
      <c r="SQ786"/>
      <c r="SR786"/>
      <c r="SS786"/>
      <c r="ST786"/>
      <c r="SU786"/>
      <c r="SV786"/>
      <c r="SW786"/>
      <c r="SX786"/>
      <c r="SY786"/>
      <c r="SZ786"/>
      <c r="TA786"/>
      <c r="TB786"/>
      <c r="TC786"/>
      <c r="TD786"/>
      <c r="TE786"/>
      <c r="TF786"/>
      <c r="TG786"/>
      <c r="TH786"/>
      <c r="TI786"/>
      <c r="TJ786"/>
      <c r="TK786"/>
      <c r="TL786"/>
      <c r="TM786"/>
      <c r="TN786"/>
      <c r="TO786"/>
      <c r="TP786"/>
      <c r="TQ786"/>
      <c r="TR786"/>
      <c r="TS786"/>
      <c r="TT786"/>
      <c r="TU786"/>
      <c r="TV786"/>
      <c r="TW786"/>
      <c r="TX786"/>
      <c r="TY786"/>
      <c r="TZ786"/>
      <c r="UA786"/>
      <c r="UB786"/>
      <c r="UC786"/>
      <c r="UD786"/>
      <c r="UE786"/>
      <c r="UF786"/>
      <c r="UG786"/>
      <c r="UH786"/>
      <c r="UI786"/>
      <c r="UJ786"/>
      <c r="UK786"/>
      <c r="UL786"/>
      <c r="UM786"/>
      <c r="UN786"/>
      <c r="UO786"/>
      <c r="UP786"/>
      <c r="UQ786"/>
      <c r="UR786"/>
      <c r="US786"/>
      <c r="UT786"/>
      <c r="UU786"/>
      <c r="UV786"/>
      <c r="UW786"/>
      <c r="UX786"/>
      <c r="UY786"/>
      <c r="UZ786"/>
      <c r="VA786"/>
      <c r="VB786"/>
      <c r="VC786"/>
      <c r="VD786"/>
      <c r="VE786"/>
      <c r="VF786"/>
      <c r="VG786"/>
      <c r="VH786"/>
      <c r="VI786"/>
      <c r="VJ786"/>
      <c r="VK786"/>
      <c r="VL786"/>
      <c r="VM786"/>
      <c r="VN786"/>
      <c r="VO786"/>
      <c r="VP786"/>
      <c r="VQ786"/>
      <c r="VR786"/>
      <c r="VS786"/>
      <c r="VT786"/>
      <c r="VU786"/>
      <c r="VV786"/>
      <c r="VW786"/>
      <c r="VX786"/>
      <c r="VY786"/>
      <c r="VZ786"/>
      <c r="WA786"/>
      <c r="WB786"/>
      <c r="WC786"/>
      <c r="WD786"/>
      <c r="WE786"/>
      <c r="WF786"/>
      <c r="WG786"/>
      <c r="WH786"/>
      <c r="WI786"/>
      <c r="WJ786"/>
      <c r="WK786"/>
      <c r="WL786"/>
      <c r="WM786"/>
      <c r="WN786"/>
      <c r="WO786"/>
      <c r="WP786"/>
      <c r="WQ786"/>
      <c r="WR786"/>
      <c r="WS786"/>
      <c r="WT786"/>
      <c r="WU786"/>
      <c r="WV786"/>
      <c r="WW786"/>
      <c r="WX786"/>
      <c r="WY786"/>
      <c r="WZ786"/>
      <c r="XA786"/>
      <c r="XB786"/>
      <c r="XC786"/>
      <c r="XD786"/>
      <c r="XE786"/>
      <c r="XF786"/>
      <c r="XG786"/>
      <c r="XH786"/>
      <c r="XI786"/>
      <c r="XJ786"/>
      <c r="XK786"/>
      <c r="XL786"/>
      <c r="XM786"/>
      <c r="XN786"/>
      <c r="XO786"/>
      <c r="XP786"/>
      <c r="XQ786"/>
      <c r="XR786"/>
      <c r="XS786"/>
      <c r="XT786"/>
      <c r="XU786"/>
      <c r="XV786"/>
      <c r="XW786"/>
      <c r="XX786"/>
      <c r="XY786"/>
      <c r="XZ786"/>
      <c r="YA786"/>
      <c r="YB786"/>
      <c r="YC786"/>
      <c r="YD786"/>
      <c r="YE786"/>
      <c r="YF786"/>
      <c r="YG786"/>
      <c r="YH786"/>
      <c r="YI786"/>
      <c r="YJ786"/>
      <c r="YK786"/>
      <c r="YL786"/>
      <c r="YM786"/>
      <c r="YN786"/>
      <c r="YO786"/>
      <c r="YP786"/>
      <c r="YQ786"/>
      <c r="YR786"/>
      <c r="YS786"/>
      <c r="YT786"/>
      <c r="YU786"/>
      <c r="YV786"/>
      <c r="YW786"/>
      <c r="YX786"/>
      <c r="YY786"/>
      <c r="YZ786"/>
      <c r="ZA786"/>
      <c r="ZB786"/>
      <c r="ZC786"/>
      <c r="ZD786"/>
      <c r="ZE786"/>
      <c r="ZF786"/>
      <c r="ZG786"/>
      <c r="ZH786"/>
      <c r="ZI786"/>
      <c r="ZJ786"/>
      <c r="ZK786"/>
      <c r="ZL786"/>
      <c r="ZM786"/>
      <c r="ZN786"/>
      <c r="ZO786"/>
      <c r="ZP786"/>
      <c r="ZQ786"/>
      <c r="ZR786"/>
      <c r="ZS786"/>
      <c r="ZT786"/>
      <c r="ZU786"/>
      <c r="ZV786"/>
      <c r="ZW786"/>
      <c r="ZX786"/>
      <c r="ZY786"/>
      <c r="ZZ786"/>
      <c r="AAA786"/>
      <c r="AAB786"/>
      <c r="AAC786"/>
      <c r="AAD786"/>
      <c r="AAE786"/>
      <c r="AAF786"/>
      <c r="AAG786"/>
      <c r="AAH786"/>
      <c r="AAI786"/>
      <c r="AAJ786"/>
      <c r="AAK786"/>
      <c r="AAL786"/>
      <c r="AAM786"/>
      <c r="AAN786"/>
      <c r="AAO786"/>
      <c r="AAP786"/>
      <c r="AAQ786"/>
      <c r="AAR786"/>
      <c r="AAS786"/>
      <c r="AAT786"/>
      <c r="AAU786"/>
      <c r="AAV786"/>
      <c r="AAW786"/>
      <c r="AAX786"/>
      <c r="AAY786"/>
      <c r="AAZ786"/>
      <c r="ABA786"/>
      <c r="ABB786"/>
      <c r="ABC786"/>
      <c r="ABD786"/>
      <c r="ABE786"/>
      <c r="ABF786"/>
      <c r="ABG786"/>
      <c r="ABH786"/>
      <c r="ABI786"/>
      <c r="ABJ786"/>
      <c r="ABK786"/>
      <c r="ABL786"/>
      <c r="ABM786"/>
      <c r="ABN786"/>
      <c r="ABO786"/>
      <c r="ABP786"/>
      <c r="ABQ786"/>
      <c r="ABR786"/>
      <c r="ABS786"/>
      <c r="ABT786"/>
      <c r="ABU786"/>
      <c r="ABV786"/>
      <c r="ABW786"/>
      <c r="ABX786"/>
      <c r="ABY786"/>
      <c r="ABZ786"/>
      <c r="ACA786"/>
      <c r="ACB786"/>
      <c r="ACC786"/>
      <c r="ACD786"/>
      <c r="ACE786"/>
      <c r="ACF786"/>
      <c r="ACG786"/>
      <c r="ACH786"/>
      <c r="ACI786"/>
      <c r="ACJ786"/>
      <c r="ACK786"/>
      <c r="ACL786"/>
      <c r="ACM786"/>
      <c r="ACN786"/>
      <c r="ACO786"/>
      <c r="ACP786"/>
      <c r="ACQ786"/>
      <c r="ACR786"/>
      <c r="ACS786"/>
      <c r="ACT786"/>
      <c r="ACU786"/>
      <c r="ACV786"/>
      <c r="ACW786"/>
      <c r="ACX786"/>
      <c r="ACY786"/>
      <c r="ACZ786"/>
      <c r="ADA786"/>
      <c r="ADB786"/>
      <c r="ADC786"/>
      <c r="ADD786"/>
      <c r="ADE786"/>
      <c r="ADF786"/>
      <c r="ADG786"/>
      <c r="ADH786"/>
      <c r="ADI786"/>
      <c r="ADJ786"/>
      <c r="ADK786"/>
      <c r="ADL786"/>
      <c r="ADM786"/>
      <c r="ADN786"/>
      <c r="ADO786"/>
      <c r="ADP786"/>
      <c r="ADQ786"/>
      <c r="ADR786"/>
      <c r="ADS786"/>
      <c r="ADT786"/>
      <c r="ADU786"/>
      <c r="ADV786"/>
      <c r="ADW786"/>
      <c r="ADX786"/>
      <c r="ADY786"/>
      <c r="ADZ786"/>
      <c r="AEA786"/>
      <c r="AEB786"/>
      <c r="AEC786"/>
      <c r="AED786"/>
      <c r="AEE786"/>
      <c r="AEF786"/>
      <c r="AEG786"/>
      <c r="AEH786"/>
    </row>
    <row r="787" spans="1:814" hidden="1" x14ac:dyDescent="0.25">
      <c r="B787" s="5">
        <v>45204</v>
      </c>
      <c r="C787" t="s">
        <v>121</v>
      </c>
      <c r="D787" t="s">
        <v>0</v>
      </c>
      <c r="E787" t="s">
        <v>66</v>
      </c>
      <c r="F787" s="4" t="s">
        <v>78</v>
      </c>
      <c r="G787" t="s">
        <v>79</v>
      </c>
      <c r="H787" s="4" t="s">
        <v>80</v>
      </c>
      <c r="I787" s="4" t="s">
        <v>176</v>
      </c>
      <c r="J787" s="8">
        <v>-2</v>
      </c>
      <c r="K787" s="29">
        <f t="shared" si="45"/>
        <v>51750</v>
      </c>
      <c r="L787" s="17">
        <f t="shared" si="44"/>
        <v>-103500</v>
      </c>
      <c r="O787"/>
      <c r="Q787" t="s">
        <v>297</v>
      </c>
    </row>
    <row r="788" spans="1:814" hidden="1" x14ac:dyDescent="0.25">
      <c r="B788" s="5">
        <v>45245</v>
      </c>
      <c r="C788" t="s">
        <v>63</v>
      </c>
      <c r="D788" t="s">
        <v>0</v>
      </c>
      <c r="E788" t="s">
        <v>66</v>
      </c>
      <c r="F788" s="4" t="s">
        <v>86</v>
      </c>
      <c r="G788" t="s">
        <v>87</v>
      </c>
      <c r="H788" s="4" t="s">
        <v>50</v>
      </c>
      <c r="I788" s="4" t="s">
        <v>382</v>
      </c>
      <c r="J788" s="8">
        <v>130</v>
      </c>
      <c r="K788" s="29">
        <f t="shared" si="45"/>
        <v>51750</v>
      </c>
      <c r="L788" s="17">
        <f t="shared" si="44"/>
        <v>6727500</v>
      </c>
      <c r="N788" t="s">
        <v>384</v>
      </c>
      <c r="O788"/>
    </row>
    <row r="789" spans="1:814" s="69" customFormat="1" hidden="1" x14ac:dyDescent="0.25">
      <c r="B789" s="68">
        <v>45245</v>
      </c>
      <c r="C789" s="69" t="s">
        <v>63</v>
      </c>
      <c r="D789" s="69" t="s">
        <v>0</v>
      </c>
      <c r="E789" s="69" t="s">
        <v>66</v>
      </c>
      <c r="F789" s="70" t="s">
        <v>91</v>
      </c>
      <c r="G789" s="69" t="s">
        <v>92</v>
      </c>
      <c r="H789" s="70" t="s">
        <v>93</v>
      </c>
      <c r="I789" s="154" t="s">
        <v>383</v>
      </c>
      <c r="J789" s="157">
        <v>50</v>
      </c>
      <c r="K789" s="72">
        <f t="shared" si="45"/>
        <v>51750</v>
      </c>
      <c r="L789" s="73">
        <f t="shared" si="44"/>
        <v>2587500</v>
      </c>
      <c r="M789" s="107"/>
      <c r="N789" s="69" t="s">
        <v>384</v>
      </c>
      <c r="V789" s="168"/>
    </row>
    <row r="790" spans="1:814" hidden="1" x14ac:dyDescent="0.25">
      <c r="B790" s="5">
        <v>45257</v>
      </c>
      <c r="C790" t="s">
        <v>63</v>
      </c>
      <c r="D790" t="s">
        <v>4</v>
      </c>
      <c r="E790" t="s">
        <v>66</v>
      </c>
      <c r="F790" s="4" t="s">
        <v>96</v>
      </c>
      <c r="G790" t="s">
        <v>95</v>
      </c>
      <c r="H790" s="4" t="s">
        <v>106</v>
      </c>
      <c r="I790" s="4">
        <v>52006</v>
      </c>
      <c r="J790" s="8">
        <v>100</v>
      </c>
      <c r="K790" s="29">
        <f>544000*1.19</f>
        <v>647360</v>
      </c>
      <c r="L790" s="17">
        <f t="shared" si="44"/>
        <v>64736000</v>
      </c>
      <c r="M790" s="102" t="s">
        <v>529</v>
      </c>
      <c r="N790" s="60" t="s">
        <v>450</v>
      </c>
      <c r="O790"/>
    </row>
    <row r="791" spans="1:814" hidden="1" x14ac:dyDescent="0.25">
      <c r="B791" s="5">
        <v>45257</v>
      </c>
      <c r="C791" t="s">
        <v>63</v>
      </c>
      <c r="D791" t="s">
        <v>4</v>
      </c>
      <c r="E791" t="s">
        <v>66</v>
      </c>
      <c r="F791" s="4" t="s">
        <v>102</v>
      </c>
      <c r="G791" t="s">
        <v>101</v>
      </c>
      <c r="H791" s="4" t="s">
        <v>107</v>
      </c>
      <c r="I791" s="4" t="s">
        <v>138</v>
      </c>
      <c r="J791" s="8">
        <v>150</v>
      </c>
      <c r="K791" s="29">
        <f>86000*1.19</f>
        <v>102340</v>
      </c>
      <c r="L791" s="17">
        <f t="shared" si="44"/>
        <v>15351000</v>
      </c>
      <c r="N791" t="s">
        <v>450</v>
      </c>
      <c r="O791"/>
    </row>
    <row r="792" spans="1:814" hidden="1" x14ac:dyDescent="0.25">
      <c r="B792" s="5">
        <v>45260</v>
      </c>
      <c r="C792" t="s">
        <v>63</v>
      </c>
      <c r="D792" t="s">
        <v>4</v>
      </c>
      <c r="E792" t="s">
        <v>66</v>
      </c>
      <c r="F792" s="4" t="s">
        <v>96</v>
      </c>
      <c r="G792" t="s">
        <v>95</v>
      </c>
      <c r="H792" s="4" t="s">
        <v>106</v>
      </c>
      <c r="I792" s="4">
        <v>52006</v>
      </c>
      <c r="J792" s="8">
        <v>50</v>
      </c>
      <c r="K792" s="29">
        <f>544000*1.19</f>
        <v>647360</v>
      </c>
      <c r="L792" s="17">
        <f t="shared" si="44"/>
        <v>32368000</v>
      </c>
      <c r="M792" s="102" t="s">
        <v>529</v>
      </c>
      <c r="N792" s="60" t="s">
        <v>451</v>
      </c>
      <c r="O792"/>
    </row>
    <row r="793" spans="1:814" hidden="1" x14ac:dyDescent="0.25">
      <c r="B793" s="5">
        <v>45260</v>
      </c>
      <c r="C793" t="s">
        <v>63</v>
      </c>
      <c r="D793" t="s">
        <v>4</v>
      </c>
      <c r="E793" t="s">
        <v>66</v>
      </c>
      <c r="F793" s="4" t="s">
        <v>102</v>
      </c>
      <c r="G793" t="s">
        <v>101</v>
      </c>
      <c r="H793" s="4" t="s">
        <v>107</v>
      </c>
      <c r="I793" s="4" t="s">
        <v>138</v>
      </c>
      <c r="J793" s="8">
        <v>80</v>
      </c>
      <c r="K793" s="29">
        <f>86000*1.19</f>
        <v>102340</v>
      </c>
      <c r="L793" s="17">
        <f t="shared" si="44"/>
        <v>8187200</v>
      </c>
      <c r="N793" t="s">
        <v>451</v>
      </c>
      <c r="O793"/>
    </row>
    <row r="794" spans="1:814" hidden="1" x14ac:dyDescent="0.25">
      <c r="B794" s="5">
        <v>45264</v>
      </c>
      <c r="C794" t="s">
        <v>169</v>
      </c>
      <c r="D794" t="s">
        <v>0</v>
      </c>
      <c r="E794" t="s">
        <v>66</v>
      </c>
      <c r="F794" s="4" t="s">
        <v>91</v>
      </c>
      <c r="G794" t="s">
        <v>92</v>
      </c>
      <c r="H794" s="4" t="s">
        <v>185</v>
      </c>
      <c r="I794" s="4" t="s">
        <v>183</v>
      </c>
      <c r="J794" s="8">
        <v>-2</v>
      </c>
      <c r="K794" s="29">
        <f>57500*0.9</f>
        <v>51750</v>
      </c>
      <c r="L794" s="17">
        <f t="shared" si="44"/>
        <v>-103500</v>
      </c>
      <c r="O794"/>
      <c r="P794" t="s">
        <v>385</v>
      </c>
    </row>
    <row r="795" spans="1:814" hidden="1" x14ac:dyDescent="0.25">
      <c r="B795" s="5">
        <v>45264</v>
      </c>
      <c r="C795" t="s">
        <v>169</v>
      </c>
      <c r="D795" t="s">
        <v>0</v>
      </c>
      <c r="E795" t="s">
        <v>66</v>
      </c>
      <c r="F795" s="4" t="s">
        <v>86</v>
      </c>
      <c r="G795" t="s">
        <v>87</v>
      </c>
      <c r="H795" s="4" t="s">
        <v>184</v>
      </c>
      <c r="I795" s="4" t="s">
        <v>180</v>
      </c>
      <c r="J795" s="8">
        <v>-2</v>
      </c>
      <c r="K795" s="29">
        <f>57500*0.9</f>
        <v>51750</v>
      </c>
      <c r="L795" s="17">
        <f t="shared" si="44"/>
        <v>-103500</v>
      </c>
      <c r="O795"/>
      <c r="P795" t="s">
        <v>385</v>
      </c>
    </row>
    <row r="796" spans="1:814" hidden="1" x14ac:dyDescent="0.25">
      <c r="B796" s="5">
        <v>45204</v>
      </c>
      <c r="C796" t="s">
        <v>121</v>
      </c>
      <c r="D796" t="s">
        <v>0</v>
      </c>
      <c r="E796" t="s">
        <v>66</v>
      </c>
      <c r="F796" s="4" t="s">
        <v>78</v>
      </c>
      <c r="G796" t="s">
        <v>79</v>
      </c>
      <c r="H796" s="4" t="s">
        <v>80</v>
      </c>
      <c r="I796" s="4" t="s">
        <v>305</v>
      </c>
      <c r="J796" s="8">
        <v>-7</v>
      </c>
      <c r="K796" s="29">
        <v>51750</v>
      </c>
      <c r="L796" s="17">
        <f t="shared" si="44"/>
        <v>-362250</v>
      </c>
      <c r="O796"/>
      <c r="Q796" t="s">
        <v>297</v>
      </c>
    </row>
    <row r="797" spans="1:814" hidden="1" x14ac:dyDescent="0.25">
      <c r="B797" s="5">
        <v>45240</v>
      </c>
      <c r="C797" s="55" t="s">
        <v>121</v>
      </c>
      <c r="D797" t="s">
        <v>0</v>
      </c>
      <c r="E797" t="s">
        <v>14</v>
      </c>
      <c r="F797" s="4" t="s">
        <v>39</v>
      </c>
      <c r="G797" t="s">
        <v>40</v>
      </c>
      <c r="H797" s="4" t="s">
        <v>41</v>
      </c>
      <c r="I797" s="4" t="s">
        <v>335</v>
      </c>
      <c r="J797" s="8">
        <v>-4</v>
      </c>
      <c r="K797" s="29">
        <v>69131</v>
      </c>
      <c r="L797" s="35">
        <f t="shared" si="44"/>
        <v>-276524</v>
      </c>
      <c r="M797" s="104"/>
      <c r="O797"/>
      <c r="P797" t="s">
        <v>375</v>
      </c>
      <c r="Q797" t="s">
        <v>374</v>
      </c>
    </row>
    <row r="798" spans="1:814" hidden="1" x14ac:dyDescent="0.25">
      <c r="B798" s="5">
        <v>45264</v>
      </c>
      <c r="C798" t="s">
        <v>169</v>
      </c>
      <c r="D798" t="s">
        <v>0</v>
      </c>
      <c r="E798" t="s">
        <v>66</v>
      </c>
      <c r="F798" s="4" t="s">
        <v>75</v>
      </c>
      <c r="G798" t="s">
        <v>76</v>
      </c>
      <c r="H798" s="4" t="s">
        <v>37</v>
      </c>
      <c r="I798" s="4" t="s">
        <v>285</v>
      </c>
      <c r="J798" s="8">
        <v>-1</v>
      </c>
      <c r="K798" s="29">
        <f>57500*0.9</f>
        <v>51750</v>
      </c>
      <c r="L798" s="17">
        <f t="shared" si="44"/>
        <v>-51750</v>
      </c>
      <c r="O798"/>
      <c r="P798" t="s">
        <v>436</v>
      </c>
    </row>
    <row r="799" spans="1:814" hidden="1" x14ac:dyDescent="0.25">
      <c r="B799" s="5">
        <v>45245</v>
      </c>
      <c r="C799" t="s">
        <v>103</v>
      </c>
      <c r="D799" t="s">
        <v>0</v>
      </c>
      <c r="E799" t="s">
        <v>14</v>
      </c>
      <c r="F799" s="4" t="s">
        <v>39</v>
      </c>
      <c r="G799" t="s">
        <v>40</v>
      </c>
      <c r="H799" s="4" t="s">
        <v>41</v>
      </c>
      <c r="I799" s="4" t="s">
        <v>335</v>
      </c>
      <c r="J799" s="8">
        <v>-2</v>
      </c>
      <c r="K799" s="29">
        <v>69131</v>
      </c>
      <c r="L799" s="35">
        <f t="shared" si="44"/>
        <v>-138262</v>
      </c>
      <c r="M799" s="104"/>
      <c r="O799">
        <v>20230161</v>
      </c>
      <c r="P799" t="s">
        <v>234</v>
      </c>
      <c r="R799" t="s">
        <v>280</v>
      </c>
    </row>
    <row r="800" spans="1:814" hidden="1" x14ac:dyDescent="0.25">
      <c r="B800" s="5">
        <v>45245</v>
      </c>
      <c r="C800" t="s">
        <v>63</v>
      </c>
      <c r="D800" t="s">
        <v>0</v>
      </c>
      <c r="E800" t="s">
        <v>66</v>
      </c>
      <c r="F800" s="4" t="s">
        <v>78</v>
      </c>
      <c r="G800" t="s">
        <v>79</v>
      </c>
      <c r="H800" s="4" t="s">
        <v>44</v>
      </c>
      <c r="I800" s="4" t="s">
        <v>381</v>
      </c>
      <c r="J800" s="8">
        <v>80</v>
      </c>
      <c r="K800" s="29">
        <f>57500*0.9</f>
        <v>51750</v>
      </c>
      <c r="L800" s="17">
        <f t="shared" si="44"/>
        <v>4140000</v>
      </c>
      <c r="N800" t="s">
        <v>384</v>
      </c>
      <c r="O800"/>
    </row>
    <row r="801" spans="1:814" hidden="1" x14ac:dyDescent="0.25">
      <c r="B801" s="5">
        <v>45264</v>
      </c>
      <c r="C801" t="s">
        <v>169</v>
      </c>
      <c r="D801" t="s">
        <v>0</v>
      </c>
      <c r="E801" t="s">
        <v>66</v>
      </c>
      <c r="F801" s="4" t="s">
        <v>82</v>
      </c>
      <c r="G801" t="s">
        <v>83</v>
      </c>
      <c r="H801" s="4" t="s">
        <v>84</v>
      </c>
      <c r="I801" s="4" t="s">
        <v>299</v>
      </c>
      <c r="J801" s="8">
        <v>-2</v>
      </c>
      <c r="K801" s="29">
        <f>57500*0.9</f>
        <v>51750</v>
      </c>
      <c r="L801" s="17">
        <f t="shared" si="44"/>
        <v>-103500</v>
      </c>
      <c r="O801"/>
      <c r="P801" t="s">
        <v>436</v>
      </c>
    </row>
    <row r="802" spans="1:814" s="69" customFormat="1" hidden="1" x14ac:dyDescent="0.25">
      <c r="B802" s="68">
        <v>45264</v>
      </c>
      <c r="C802" s="69" t="s">
        <v>63</v>
      </c>
      <c r="D802" s="69" t="s">
        <v>4</v>
      </c>
      <c r="E802" s="69" t="s">
        <v>14</v>
      </c>
      <c r="F802" s="70">
        <v>3318225</v>
      </c>
      <c r="G802" s="69" t="s">
        <v>148</v>
      </c>
      <c r="H802" s="70" t="s">
        <v>148</v>
      </c>
      <c r="I802" s="70" t="s">
        <v>138</v>
      </c>
      <c r="J802" s="71">
        <v>20</v>
      </c>
      <c r="K802" s="116">
        <v>52.186311787072249</v>
      </c>
      <c r="L802" s="73">
        <f t="shared" si="44"/>
        <v>1043.726235741445</v>
      </c>
      <c r="M802" s="107" t="s">
        <v>527</v>
      </c>
      <c r="N802" s="69" t="s">
        <v>640</v>
      </c>
      <c r="V802" s="168"/>
    </row>
    <row r="803" spans="1:814" s="69" customFormat="1" hidden="1" x14ac:dyDescent="0.25">
      <c r="B803" s="68">
        <v>45264</v>
      </c>
      <c r="C803" s="69" t="s">
        <v>63</v>
      </c>
      <c r="D803" s="69" t="s">
        <v>4</v>
      </c>
      <c r="E803" s="69" t="s">
        <v>14</v>
      </c>
      <c r="F803" s="70">
        <v>3348235</v>
      </c>
      <c r="G803" s="69" t="s">
        <v>207</v>
      </c>
      <c r="H803" s="70" t="s">
        <v>208</v>
      </c>
      <c r="I803" s="70" t="s">
        <v>138</v>
      </c>
      <c r="J803" s="71">
        <v>20</v>
      </c>
      <c r="K803" s="116">
        <v>31.311787072243344</v>
      </c>
      <c r="L803" s="73">
        <f t="shared" si="44"/>
        <v>626.2357414448669</v>
      </c>
      <c r="M803" s="107" t="s">
        <v>527</v>
      </c>
      <c r="N803" s="69" t="s">
        <v>640</v>
      </c>
      <c r="V803" s="168"/>
    </row>
    <row r="804" spans="1:814" s="69" customFormat="1" ht="12.6" hidden="1" customHeight="1" x14ac:dyDescent="0.25">
      <c r="B804" s="68">
        <v>45264</v>
      </c>
      <c r="C804" s="69" t="s">
        <v>63</v>
      </c>
      <c r="D804" s="69" t="s">
        <v>4</v>
      </c>
      <c r="E804" s="69" t="s">
        <v>14</v>
      </c>
      <c r="F804" s="70">
        <v>3318235</v>
      </c>
      <c r="G804" s="69" t="s">
        <v>209</v>
      </c>
      <c r="H804" s="70" t="s">
        <v>107</v>
      </c>
      <c r="I804" s="70" t="s">
        <v>138</v>
      </c>
      <c r="J804" s="71">
        <v>20</v>
      </c>
      <c r="K804" s="116">
        <v>31.311787072243344</v>
      </c>
      <c r="L804" s="73">
        <f t="shared" si="44"/>
        <v>626.2357414448669</v>
      </c>
      <c r="M804" s="107" t="s">
        <v>527</v>
      </c>
      <c r="N804" s="69" t="s">
        <v>640</v>
      </c>
      <c r="V804" s="168"/>
    </row>
    <row r="805" spans="1:814" s="69" customFormat="1" hidden="1" x14ac:dyDescent="0.25">
      <c r="B805" s="68">
        <v>45264</v>
      </c>
      <c r="C805" s="69" t="s">
        <v>63</v>
      </c>
      <c r="D805" s="69" t="s">
        <v>4</v>
      </c>
      <c r="E805" s="69" t="s">
        <v>14</v>
      </c>
      <c r="F805" s="70">
        <v>3308050</v>
      </c>
      <c r="G805" s="69" t="s">
        <v>137</v>
      </c>
      <c r="H805" s="70" t="s">
        <v>137</v>
      </c>
      <c r="I805" s="70" t="s">
        <v>138</v>
      </c>
      <c r="J805" s="71">
        <v>20</v>
      </c>
      <c r="K805" s="116">
        <v>104.3726235741445</v>
      </c>
      <c r="L805" s="73">
        <f t="shared" ref="L805:L807" si="46">+J805*K805</f>
        <v>2087.4524714828899</v>
      </c>
      <c r="M805" s="107" t="s">
        <v>527</v>
      </c>
      <c r="N805" s="69" t="s">
        <v>640</v>
      </c>
      <c r="V805" s="168"/>
    </row>
    <row r="806" spans="1:814" s="69" customFormat="1" hidden="1" x14ac:dyDescent="0.25">
      <c r="B806" s="68">
        <v>45264</v>
      </c>
      <c r="C806" s="69" t="s">
        <v>63</v>
      </c>
      <c r="D806" s="69" t="s">
        <v>4</v>
      </c>
      <c r="E806" s="69" t="s">
        <v>14</v>
      </c>
      <c r="F806" s="70" t="s">
        <v>315</v>
      </c>
      <c r="G806" s="69" t="s">
        <v>292</v>
      </c>
      <c r="H806" s="70" t="s">
        <v>316</v>
      </c>
      <c r="I806" s="70" t="s">
        <v>138</v>
      </c>
      <c r="J806" s="71">
        <v>10</v>
      </c>
      <c r="K806" s="116">
        <v>73.06083650190115</v>
      </c>
      <c r="L806" s="73">
        <f t="shared" si="46"/>
        <v>730.60836501901144</v>
      </c>
      <c r="M806" s="107" t="s">
        <v>527</v>
      </c>
      <c r="N806" s="69" t="s">
        <v>640</v>
      </c>
      <c r="V806" s="168"/>
    </row>
    <row r="807" spans="1:814" s="69" customFormat="1" hidden="1" x14ac:dyDescent="0.25">
      <c r="B807" s="68">
        <v>45264</v>
      </c>
      <c r="C807" s="69" t="s">
        <v>63</v>
      </c>
      <c r="D807" s="69" t="s">
        <v>394</v>
      </c>
      <c r="E807" s="69" t="s">
        <v>14</v>
      </c>
      <c r="F807" s="70" t="s">
        <v>388</v>
      </c>
      <c r="G807" s="69" t="s">
        <v>387</v>
      </c>
      <c r="H807" s="70" t="s">
        <v>388</v>
      </c>
      <c r="I807" s="70" t="s">
        <v>138</v>
      </c>
      <c r="J807" s="71">
        <v>20</v>
      </c>
      <c r="K807" s="116">
        <v>18.78707224334601</v>
      </c>
      <c r="L807" s="73">
        <f t="shared" si="46"/>
        <v>375.74144486692023</v>
      </c>
      <c r="M807" s="107" t="s">
        <v>527</v>
      </c>
      <c r="N807" s="69" t="s">
        <v>640</v>
      </c>
      <c r="V807" s="168"/>
    </row>
    <row r="808" spans="1:814" s="69" customFormat="1" hidden="1" x14ac:dyDescent="0.25">
      <c r="B808" s="68">
        <v>45264</v>
      </c>
      <c r="C808" s="69" t="s">
        <v>63</v>
      </c>
      <c r="D808" s="69" t="s">
        <v>394</v>
      </c>
      <c r="E808" s="69" t="s">
        <v>14</v>
      </c>
      <c r="F808" s="70" t="s">
        <v>395</v>
      </c>
      <c r="G808" s="69" t="s">
        <v>392</v>
      </c>
      <c r="H808" s="70" t="s">
        <v>395</v>
      </c>
      <c r="I808" s="70" t="s">
        <v>138</v>
      </c>
      <c r="J808" s="71">
        <v>10</v>
      </c>
      <c r="K808" s="116">
        <v>1</v>
      </c>
      <c r="L808" s="73">
        <v>10</v>
      </c>
      <c r="M808" s="107" t="s">
        <v>527</v>
      </c>
      <c r="N808" s="69" t="s">
        <v>640</v>
      </c>
      <c r="V808" s="168"/>
    </row>
    <row r="809" spans="1:814" s="69" customFormat="1" hidden="1" x14ac:dyDescent="0.25">
      <c r="B809" s="68">
        <v>45264</v>
      </c>
      <c r="C809" s="69" t="s">
        <v>63</v>
      </c>
      <c r="D809" s="69" t="s">
        <v>394</v>
      </c>
      <c r="E809" s="69" t="s">
        <v>14</v>
      </c>
      <c r="F809" s="70" t="s">
        <v>396</v>
      </c>
      <c r="G809" s="69" t="s">
        <v>393</v>
      </c>
      <c r="H809" s="70" t="s">
        <v>396</v>
      </c>
      <c r="I809" s="70" t="s">
        <v>138</v>
      </c>
      <c r="J809" s="71">
        <v>5</v>
      </c>
      <c r="K809" s="116">
        <v>1</v>
      </c>
      <c r="L809" s="73">
        <f>+J809*K809</f>
        <v>5</v>
      </c>
      <c r="M809" s="107" t="s">
        <v>527</v>
      </c>
      <c r="N809" s="69" t="s">
        <v>640</v>
      </c>
      <c r="V809" s="168"/>
    </row>
    <row r="810" spans="1:814" s="69" customFormat="1" hidden="1" x14ac:dyDescent="0.25">
      <c r="B810" s="68">
        <v>45264</v>
      </c>
      <c r="C810" s="69" t="s">
        <v>63</v>
      </c>
      <c r="D810" s="69" t="s">
        <v>4</v>
      </c>
      <c r="E810" s="69" t="s">
        <v>14</v>
      </c>
      <c r="F810" s="70" t="s">
        <v>603</v>
      </c>
      <c r="G810" s="69" t="s">
        <v>406</v>
      </c>
      <c r="H810" s="70" t="s">
        <v>407</v>
      </c>
      <c r="I810" s="70" t="s">
        <v>138</v>
      </c>
      <c r="J810" s="71">
        <v>12</v>
      </c>
      <c r="K810" s="116">
        <v>286149.49600000004</v>
      </c>
      <c r="L810" s="73">
        <v>3433793.9520000005</v>
      </c>
      <c r="M810" s="107" t="s">
        <v>529</v>
      </c>
      <c r="V810" s="168"/>
    </row>
    <row r="811" spans="1:814" hidden="1" x14ac:dyDescent="0.25">
      <c r="B811" s="5">
        <v>45264</v>
      </c>
      <c r="C811" t="s">
        <v>20</v>
      </c>
      <c r="D811" t="s">
        <v>0</v>
      </c>
      <c r="E811" t="s">
        <v>14</v>
      </c>
      <c r="F811" s="4" t="s">
        <v>327</v>
      </c>
      <c r="G811" t="s">
        <v>328</v>
      </c>
      <c r="H811" s="4" t="s">
        <v>329</v>
      </c>
      <c r="I811" s="4" t="s">
        <v>330</v>
      </c>
      <c r="J811" s="8">
        <v>10</v>
      </c>
      <c r="K811" s="90">
        <v>18</v>
      </c>
      <c r="L811" s="17">
        <f t="shared" ref="L811:L857" si="47">+J811*K811</f>
        <v>180</v>
      </c>
      <c r="M811" s="102" t="s">
        <v>527</v>
      </c>
      <c r="O811"/>
    </row>
    <row r="812" spans="1:814" hidden="1" x14ac:dyDescent="0.25">
      <c r="B812" s="5">
        <v>45264</v>
      </c>
      <c r="C812" t="s">
        <v>20</v>
      </c>
      <c r="D812" t="s">
        <v>0</v>
      </c>
      <c r="E812" t="s">
        <v>14</v>
      </c>
      <c r="F812" s="4" t="s">
        <v>322</v>
      </c>
      <c r="G812" t="s">
        <v>324</v>
      </c>
      <c r="H812" s="4" t="s">
        <v>325</v>
      </c>
      <c r="I812" s="4" t="s">
        <v>326</v>
      </c>
      <c r="J812" s="8">
        <v>10</v>
      </c>
      <c r="K812" s="122">
        <v>22.421917808219177</v>
      </c>
      <c r="L812" s="17">
        <f t="shared" si="47"/>
        <v>224.21917808219177</v>
      </c>
      <c r="M812" s="102" t="s">
        <v>527</v>
      </c>
      <c r="O812"/>
    </row>
    <row r="813" spans="1:814" s="69" customFormat="1" hidden="1" x14ac:dyDescent="0.25">
      <c r="B813" s="68">
        <v>45264</v>
      </c>
      <c r="C813" s="69" t="s">
        <v>63</v>
      </c>
      <c r="D813" s="69" t="s">
        <v>0</v>
      </c>
      <c r="E813" s="69" t="s">
        <v>14</v>
      </c>
      <c r="F813" s="70" t="s">
        <v>322</v>
      </c>
      <c r="G813" s="69" t="s">
        <v>324</v>
      </c>
      <c r="H813" s="70" t="s">
        <v>325</v>
      </c>
      <c r="I813" s="70" t="s">
        <v>326</v>
      </c>
      <c r="J813" s="71">
        <v>10</v>
      </c>
      <c r="K813" s="119">
        <v>22.421917808219177</v>
      </c>
      <c r="L813" s="73">
        <f t="shared" si="47"/>
        <v>224.21917808219177</v>
      </c>
      <c r="M813" s="107" t="s">
        <v>527</v>
      </c>
      <c r="N813" s="69" t="s">
        <v>398</v>
      </c>
      <c r="V813" s="168"/>
    </row>
    <row r="814" spans="1:814" hidden="1" x14ac:dyDescent="0.25">
      <c r="B814" s="5">
        <v>45264</v>
      </c>
      <c r="C814" t="s">
        <v>63</v>
      </c>
      <c r="D814" t="s">
        <v>0</v>
      </c>
      <c r="E814" t="s">
        <v>14</v>
      </c>
      <c r="F814" s="4" t="s">
        <v>25</v>
      </c>
      <c r="G814" t="s">
        <v>26</v>
      </c>
      <c r="H814" s="4" t="s">
        <v>27</v>
      </c>
      <c r="I814" s="4" t="s">
        <v>401</v>
      </c>
      <c r="J814" s="8">
        <v>40</v>
      </c>
      <c r="K814" s="121">
        <v>14.268493150684932</v>
      </c>
      <c r="L814" s="17">
        <f t="shared" si="47"/>
        <v>570.7397260273973</v>
      </c>
      <c r="M814" s="102" t="s">
        <v>527</v>
      </c>
      <c r="N814" t="s">
        <v>398</v>
      </c>
    </row>
    <row r="815" spans="1:814" s="69" customFormat="1" hidden="1" x14ac:dyDescent="0.25">
      <c r="A815"/>
      <c r="B815" s="5">
        <v>45264</v>
      </c>
      <c r="C815" t="s">
        <v>169</v>
      </c>
      <c r="D815" t="s">
        <v>0</v>
      </c>
      <c r="E815" t="s">
        <v>66</v>
      </c>
      <c r="F815" s="4" t="s">
        <v>139</v>
      </c>
      <c r="G815" t="s">
        <v>140</v>
      </c>
      <c r="H815" s="4" t="s">
        <v>141</v>
      </c>
      <c r="I815" s="4" t="s">
        <v>158</v>
      </c>
      <c r="J815" s="8">
        <v>-2</v>
      </c>
      <c r="K815" s="29">
        <f>57500*0.9</f>
        <v>51750</v>
      </c>
      <c r="L815" s="17">
        <f t="shared" si="47"/>
        <v>-103500</v>
      </c>
      <c r="M815" s="102"/>
      <c r="N815"/>
      <c r="O815"/>
      <c r="P815" t="s">
        <v>385</v>
      </c>
      <c r="Q815"/>
      <c r="R815"/>
      <c r="S815"/>
      <c r="T815"/>
      <c r="U815"/>
      <c r="V815" s="84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CA815"/>
      <c r="CB815"/>
      <c r="CC815"/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  <c r="DG815"/>
      <c r="DH815"/>
      <c r="DI815"/>
      <c r="DJ815"/>
      <c r="DK815"/>
      <c r="DL815"/>
      <c r="DM815"/>
      <c r="DN815"/>
      <c r="DO815"/>
      <c r="DP815"/>
      <c r="DQ815"/>
      <c r="DR815"/>
      <c r="DS815"/>
      <c r="DT815"/>
      <c r="DU815"/>
      <c r="DV815"/>
      <c r="DW815"/>
      <c r="DX815"/>
      <c r="DY815"/>
      <c r="DZ815"/>
      <c r="EA815"/>
      <c r="EB815"/>
      <c r="EC815"/>
      <c r="ED815"/>
      <c r="EE815"/>
      <c r="EF815"/>
      <c r="EG815"/>
      <c r="EH815"/>
      <c r="EI815"/>
      <c r="EJ815"/>
      <c r="EK815"/>
      <c r="EL815"/>
      <c r="EM815"/>
      <c r="EN815"/>
      <c r="EO815"/>
      <c r="EP815"/>
      <c r="EQ815"/>
      <c r="ER815"/>
      <c r="ES815"/>
      <c r="ET815"/>
      <c r="EU815"/>
      <c r="EV815"/>
      <c r="EW815"/>
      <c r="EX815"/>
      <c r="EY815"/>
      <c r="EZ815"/>
      <c r="FA815"/>
      <c r="FB815"/>
      <c r="FC815"/>
      <c r="FD815"/>
      <c r="FE815"/>
      <c r="FF815"/>
      <c r="FG815"/>
      <c r="FH815"/>
      <c r="FI815"/>
      <c r="FJ815"/>
      <c r="FK815"/>
      <c r="FL815"/>
      <c r="FM815"/>
      <c r="FN815"/>
      <c r="FO815"/>
      <c r="FP815"/>
      <c r="FQ815"/>
      <c r="FR815"/>
      <c r="FS815"/>
      <c r="FT815"/>
      <c r="FU815"/>
      <c r="FV815"/>
      <c r="FW815"/>
      <c r="FX815"/>
      <c r="FY815"/>
      <c r="FZ815"/>
      <c r="GA815"/>
      <c r="GB815"/>
      <c r="GC815"/>
      <c r="GD815"/>
      <c r="GE815"/>
      <c r="GF815"/>
      <c r="GG815"/>
      <c r="GH815"/>
      <c r="GI815"/>
      <c r="GJ815"/>
      <c r="GK815"/>
      <c r="GL815"/>
      <c r="GM815"/>
      <c r="GN815"/>
      <c r="GO815"/>
      <c r="GP815"/>
      <c r="GQ815"/>
      <c r="GR815"/>
      <c r="GS815"/>
      <c r="GT815"/>
      <c r="GU815"/>
      <c r="GV815"/>
      <c r="GW815"/>
      <c r="GX815"/>
      <c r="GY815"/>
      <c r="GZ815"/>
      <c r="HA815"/>
      <c r="HB815"/>
      <c r="HC815"/>
      <c r="HD815"/>
      <c r="HE815"/>
      <c r="HF815"/>
      <c r="HG815"/>
      <c r="HH815"/>
      <c r="HI815"/>
      <c r="HJ815"/>
      <c r="HK815"/>
      <c r="HL815"/>
      <c r="HM815"/>
      <c r="HN815"/>
      <c r="HO815"/>
      <c r="HP815"/>
      <c r="HQ815"/>
      <c r="HR815"/>
      <c r="HS815"/>
      <c r="HT815"/>
      <c r="HU815"/>
      <c r="HV815"/>
      <c r="HW815"/>
      <c r="HX815"/>
      <c r="HY815"/>
      <c r="HZ815"/>
      <c r="IA815"/>
      <c r="IB815"/>
      <c r="IC815"/>
      <c r="ID815"/>
      <c r="IE815"/>
      <c r="IF815"/>
      <c r="IG815"/>
      <c r="IH815"/>
      <c r="II815"/>
      <c r="IJ815"/>
      <c r="IK815"/>
      <c r="IL815"/>
      <c r="IM815"/>
      <c r="IN815"/>
      <c r="IO815"/>
      <c r="IP815"/>
      <c r="IQ815"/>
      <c r="IR815"/>
      <c r="IS815"/>
      <c r="IT815"/>
      <c r="IU815"/>
      <c r="IV815"/>
      <c r="IW815"/>
      <c r="IX815"/>
      <c r="IY815"/>
      <c r="IZ815"/>
      <c r="JA815"/>
      <c r="JB815"/>
      <c r="JC815"/>
      <c r="JD815"/>
      <c r="JE815"/>
      <c r="JF815"/>
      <c r="JG815"/>
      <c r="JH815"/>
      <c r="JI815"/>
      <c r="JJ815"/>
      <c r="JK815"/>
      <c r="JL815"/>
      <c r="JM815"/>
      <c r="JN815"/>
      <c r="JO815"/>
      <c r="JP815"/>
      <c r="JQ815"/>
      <c r="JR815"/>
      <c r="JS815"/>
      <c r="JT815"/>
      <c r="JU815"/>
      <c r="JV815"/>
      <c r="JW815"/>
      <c r="JX815"/>
      <c r="JY815"/>
      <c r="JZ815"/>
      <c r="KA815"/>
      <c r="KB815"/>
      <c r="KC815"/>
      <c r="KD815"/>
      <c r="KE815"/>
      <c r="KF815"/>
      <c r="KG815"/>
      <c r="KH815"/>
      <c r="KI815"/>
      <c r="KJ815"/>
      <c r="KK815"/>
      <c r="KL815"/>
      <c r="KM815"/>
      <c r="KN815"/>
      <c r="KO815"/>
      <c r="KP815"/>
      <c r="KQ815"/>
      <c r="KR815"/>
      <c r="KS815"/>
      <c r="KT815"/>
      <c r="KU815"/>
      <c r="KV815"/>
      <c r="KW815"/>
      <c r="KX815"/>
      <c r="KY815"/>
      <c r="KZ815"/>
      <c r="LA815"/>
      <c r="LB815"/>
      <c r="LC815"/>
      <c r="LD815"/>
      <c r="LE815"/>
      <c r="LF815"/>
      <c r="LG815"/>
      <c r="LH815"/>
      <c r="LI815"/>
      <c r="LJ815"/>
      <c r="LK815"/>
      <c r="LL815"/>
      <c r="LM815"/>
      <c r="LN815"/>
      <c r="LO815"/>
      <c r="LP815"/>
      <c r="LQ815"/>
      <c r="LR815"/>
      <c r="LS815"/>
      <c r="LT815"/>
      <c r="LU815"/>
      <c r="LV815"/>
      <c r="LW815"/>
      <c r="LX815"/>
      <c r="LY815"/>
      <c r="LZ815"/>
      <c r="MA815"/>
      <c r="MB815"/>
      <c r="MC815"/>
      <c r="MD815"/>
      <c r="ME815"/>
      <c r="MF815"/>
      <c r="MG815"/>
      <c r="MH815"/>
      <c r="MI815"/>
      <c r="MJ815"/>
      <c r="MK815"/>
      <c r="ML815"/>
      <c r="MM815"/>
      <c r="MN815"/>
      <c r="MO815"/>
      <c r="MP815"/>
      <c r="MQ815"/>
      <c r="MR815"/>
      <c r="MS815"/>
      <c r="MT815"/>
      <c r="MU815"/>
      <c r="MV815"/>
      <c r="MW815"/>
      <c r="MX815"/>
      <c r="MY815"/>
      <c r="MZ815"/>
      <c r="NA815"/>
      <c r="NB815"/>
      <c r="NC815"/>
      <c r="ND815"/>
      <c r="NE815"/>
      <c r="NF815"/>
      <c r="NG815"/>
      <c r="NH815"/>
      <c r="NI815"/>
      <c r="NJ815"/>
      <c r="NK815"/>
      <c r="NL815"/>
      <c r="NM815"/>
      <c r="NN815"/>
      <c r="NO815"/>
      <c r="NP815"/>
      <c r="NQ815"/>
      <c r="NR815"/>
      <c r="NS815"/>
      <c r="NT815"/>
      <c r="NU815"/>
      <c r="NV815"/>
      <c r="NW815"/>
      <c r="NX815"/>
      <c r="NY815"/>
      <c r="NZ815"/>
      <c r="OA815"/>
      <c r="OB815"/>
      <c r="OC815"/>
      <c r="OD815"/>
      <c r="OE815"/>
      <c r="OF815"/>
      <c r="OG815"/>
      <c r="OH815"/>
      <c r="OI815"/>
      <c r="OJ815"/>
      <c r="OK815"/>
      <c r="OL815"/>
      <c r="OM815"/>
      <c r="ON815"/>
      <c r="OO815"/>
      <c r="OP815"/>
      <c r="OQ815"/>
      <c r="OR815"/>
      <c r="OS815"/>
      <c r="OT815"/>
      <c r="OU815"/>
      <c r="OV815"/>
      <c r="OW815"/>
      <c r="OX815"/>
      <c r="OY815"/>
      <c r="OZ815"/>
      <c r="PA815"/>
      <c r="PB815"/>
      <c r="PC815"/>
      <c r="PD815"/>
      <c r="PE815"/>
      <c r="PF815"/>
      <c r="PG815"/>
      <c r="PH815"/>
      <c r="PI815"/>
      <c r="PJ815"/>
      <c r="PK815"/>
      <c r="PL815"/>
      <c r="PM815"/>
      <c r="PN815"/>
      <c r="PO815"/>
      <c r="PP815"/>
      <c r="PQ815"/>
      <c r="PR815"/>
      <c r="PS815"/>
      <c r="PT815"/>
      <c r="PU815"/>
      <c r="PV815"/>
      <c r="PW815"/>
      <c r="PX815"/>
      <c r="PY815"/>
      <c r="PZ815"/>
      <c r="QA815"/>
      <c r="QB815"/>
      <c r="QC815"/>
      <c r="QD815"/>
      <c r="QE815"/>
      <c r="QF815"/>
      <c r="QG815"/>
      <c r="QH815"/>
      <c r="QI815"/>
      <c r="QJ815"/>
      <c r="QK815"/>
      <c r="QL815"/>
      <c r="QM815"/>
      <c r="QN815"/>
      <c r="QO815"/>
      <c r="QP815"/>
      <c r="QQ815"/>
      <c r="QR815"/>
      <c r="QS815"/>
      <c r="QT815"/>
      <c r="QU815"/>
      <c r="QV815"/>
      <c r="QW815"/>
      <c r="QX815"/>
      <c r="QY815"/>
      <c r="QZ815"/>
      <c r="RA815"/>
      <c r="RB815"/>
      <c r="RC815"/>
      <c r="RD815"/>
      <c r="RE815"/>
      <c r="RF815"/>
      <c r="RG815"/>
      <c r="RH815"/>
      <c r="RI815"/>
      <c r="RJ815"/>
      <c r="RK815"/>
      <c r="RL815"/>
      <c r="RM815"/>
      <c r="RN815"/>
      <c r="RO815"/>
      <c r="RP815"/>
      <c r="RQ815"/>
      <c r="RR815"/>
      <c r="RS815"/>
      <c r="RT815"/>
      <c r="RU815"/>
      <c r="RV815"/>
      <c r="RW815"/>
      <c r="RX815"/>
      <c r="RY815"/>
      <c r="RZ815"/>
      <c r="SA815"/>
      <c r="SB815"/>
      <c r="SC815"/>
      <c r="SD815"/>
      <c r="SE815"/>
      <c r="SF815"/>
      <c r="SG815"/>
      <c r="SH815"/>
      <c r="SI815"/>
      <c r="SJ815"/>
      <c r="SK815"/>
      <c r="SL815"/>
      <c r="SM815"/>
      <c r="SN815"/>
      <c r="SO815"/>
      <c r="SP815"/>
      <c r="SQ815"/>
      <c r="SR815"/>
      <c r="SS815"/>
      <c r="ST815"/>
      <c r="SU815"/>
      <c r="SV815"/>
      <c r="SW815"/>
      <c r="SX815"/>
      <c r="SY815"/>
      <c r="SZ815"/>
      <c r="TA815"/>
      <c r="TB815"/>
      <c r="TC815"/>
      <c r="TD815"/>
      <c r="TE815"/>
      <c r="TF815"/>
      <c r="TG815"/>
      <c r="TH815"/>
      <c r="TI815"/>
      <c r="TJ815"/>
      <c r="TK815"/>
      <c r="TL815"/>
      <c r="TM815"/>
      <c r="TN815"/>
      <c r="TO815"/>
      <c r="TP815"/>
      <c r="TQ815"/>
      <c r="TR815"/>
      <c r="TS815"/>
      <c r="TT815"/>
      <c r="TU815"/>
      <c r="TV815"/>
      <c r="TW815"/>
      <c r="TX815"/>
      <c r="TY815"/>
      <c r="TZ815"/>
      <c r="UA815"/>
      <c r="UB815"/>
      <c r="UC815"/>
      <c r="UD815"/>
      <c r="UE815"/>
      <c r="UF815"/>
      <c r="UG815"/>
      <c r="UH815"/>
      <c r="UI815"/>
      <c r="UJ815"/>
      <c r="UK815"/>
      <c r="UL815"/>
      <c r="UM815"/>
      <c r="UN815"/>
      <c r="UO815"/>
      <c r="UP815"/>
      <c r="UQ815"/>
      <c r="UR815"/>
      <c r="US815"/>
      <c r="UT815"/>
      <c r="UU815"/>
      <c r="UV815"/>
      <c r="UW815"/>
      <c r="UX815"/>
      <c r="UY815"/>
      <c r="UZ815"/>
      <c r="VA815"/>
      <c r="VB815"/>
      <c r="VC815"/>
      <c r="VD815"/>
      <c r="VE815"/>
      <c r="VF815"/>
      <c r="VG815"/>
      <c r="VH815"/>
      <c r="VI815"/>
      <c r="VJ815"/>
      <c r="VK815"/>
      <c r="VL815"/>
      <c r="VM815"/>
      <c r="VN815"/>
      <c r="VO815"/>
      <c r="VP815"/>
      <c r="VQ815"/>
      <c r="VR815"/>
      <c r="VS815"/>
      <c r="VT815"/>
      <c r="VU815"/>
      <c r="VV815"/>
      <c r="VW815"/>
      <c r="VX815"/>
      <c r="VY815"/>
      <c r="VZ815"/>
      <c r="WA815"/>
      <c r="WB815"/>
      <c r="WC815"/>
      <c r="WD815"/>
      <c r="WE815"/>
      <c r="WF815"/>
      <c r="WG815"/>
      <c r="WH815"/>
      <c r="WI815"/>
      <c r="WJ815"/>
      <c r="WK815"/>
      <c r="WL815"/>
      <c r="WM815"/>
      <c r="WN815"/>
      <c r="WO815"/>
      <c r="WP815"/>
      <c r="WQ815"/>
      <c r="WR815"/>
      <c r="WS815"/>
      <c r="WT815"/>
      <c r="WU815"/>
      <c r="WV815"/>
      <c r="WW815"/>
      <c r="WX815"/>
      <c r="WY815"/>
      <c r="WZ815"/>
      <c r="XA815"/>
      <c r="XB815"/>
      <c r="XC815"/>
      <c r="XD815"/>
      <c r="XE815"/>
      <c r="XF815"/>
      <c r="XG815"/>
      <c r="XH815"/>
      <c r="XI815"/>
      <c r="XJ815"/>
      <c r="XK815"/>
      <c r="XL815"/>
      <c r="XM815"/>
      <c r="XN815"/>
      <c r="XO815"/>
      <c r="XP815"/>
      <c r="XQ815"/>
      <c r="XR815"/>
      <c r="XS815"/>
      <c r="XT815"/>
      <c r="XU815"/>
      <c r="XV815"/>
      <c r="XW815"/>
      <c r="XX815"/>
      <c r="XY815"/>
      <c r="XZ815"/>
      <c r="YA815"/>
      <c r="YB815"/>
      <c r="YC815"/>
      <c r="YD815"/>
      <c r="YE815"/>
      <c r="YF815"/>
      <c r="YG815"/>
      <c r="YH815"/>
      <c r="YI815"/>
      <c r="YJ815"/>
      <c r="YK815"/>
      <c r="YL815"/>
      <c r="YM815"/>
      <c r="YN815"/>
      <c r="YO815"/>
      <c r="YP815"/>
      <c r="YQ815"/>
      <c r="YR815"/>
      <c r="YS815"/>
      <c r="YT815"/>
      <c r="YU815"/>
      <c r="YV815"/>
      <c r="YW815"/>
      <c r="YX815"/>
      <c r="YY815"/>
      <c r="YZ815"/>
      <c r="ZA815"/>
      <c r="ZB815"/>
      <c r="ZC815"/>
      <c r="ZD815"/>
      <c r="ZE815"/>
      <c r="ZF815"/>
      <c r="ZG815"/>
      <c r="ZH815"/>
      <c r="ZI815"/>
      <c r="ZJ815"/>
      <c r="ZK815"/>
      <c r="ZL815"/>
      <c r="ZM815"/>
      <c r="ZN815"/>
      <c r="ZO815"/>
      <c r="ZP815"/>
      <c r="ZQ815"/>
      <c r="ZR815"/>
      <c r="ZS815"/>
      <c r="ZT815"/>
      <c r="ZU815"/>
      <c r="ZV815"/>
      <c r="ZW815"/>
      <c r="ZX815"/>
      <c r="ZY815"/>
      <c r="ZZ815"/>
      <c r="AAA815"/>
      <c r="AAB815"/>
      <c r="AAC815"/>
      <c r="AAD815"/>
      <c r="AAE815"/>
      <c r="AAF815"/>
      <c r="AAG815"/>
      <c r="AAH815"/>
      <c r="AAI815"/>
      <c r="AAJ815"/>
      <c r="AAK815"/>
      <c r="AAL815"/>
      <c r="AAM815"/>
      <c r="AAN815"/>
      <c r="AAO815"/>
      <c r="AAP815"/>
      <c r="AAQ815"/>
      <c r="AAR815"/>
      <c r="AAS815"/>
      <c r="AAT815"/>
      <c r="AAU815"/>
      <c r="AAV815"/>
      <c r="AAW815"/>
      <c r="AAX815"/>
      <c r="AAY815"/>
      <c r="AAZ815"/>
      <c r="ABA815"/>
      <c r="ABB815"/>
      <c r="ABC815"/>
      <c r="ABD815"/>
      <c r="ABE815"/>
      <c r="ABF815"/>
      <c r="ABG815"/>
      <c r="ABH815"/>
      <c r="ABI815"/>
      <c r="ABJ815"/>
      <c r="ABK815"/>
      <c r="ABL815"/>
      <c r="ABM815"/>
      <c r="ABN815"/>
      <c r="ABO815"/>
      <c r="ABP815"/>
      <c r="ABQ815"/>
      <c r="ABR815"/>
      <c r="ABS815"/>
      <c r="ABT815"/>
      <c r="ABU815"/>
      <c r="ABV815"/>
      <c r="ABW815"/>
      <c r="ABX815"/>
      <c r="ABY815"/>
      <c r="ABZ815"/>
      <c r="ACA815"/>
      <c r="ACB815"/>
      <c r="ACC815"/>
      <c r="ACD815"/>
      <c r="ACE815"/>
      <c r="ACF815"/>
      <c r="ACG815"/>
      <c r="ACH815"/>
      <c r="ACI815"/>
      <c r="ACJ815"/>
      <c r="ACK815"/>
      <c r="ACL815"/>
      <c r="ACM815"/>
      <c r="ACN815"/>
      <c r="ACO815"/>
      <c r="ACP815"/>
      <c r="ACQ815"/>
      <c r="ACR815"/>
      <c r="ACS815"/>
      <c r="ACT815"/>
      <c r="ACU815"/>
      <c r="ACV815"/>
      <c r="ACW815"/>
      <c r="ACX815"/>
      <c r="ACY815"/>
      <c r="ACZ815"/>
      <c r="ADA815"/>
      <c r="ADB815"/>
      <c r="ADC815"/>
      <c r="ADD815"/>
      <c r="ADE815"/>
      <c r="ADF815"/>
      <c r="ADG815"/>
      <c r="ADH815"/>
      <c r="ADI815"/>
      <c r="ADJ815"/>
      <c r="ADK815"/>
      <c r="ADL815"/>
      <c r="ADM815"/>
      <c r="ADN815"/>
      <c r="ADO815"/>
      <c r="ADP815"/>
      <c r="ADQ815"/>
      <c r="ADR815"/>
      <c r="ADS815"/>
      <c r="ADT815"/>
      <c r="ADU815"/>
      <c r="ADV815"/>
      <c r="ADW815"/>
      <c r="ADX815"/>
      <c r="ADY815"/>
      <c r="ADZ815"/>
      <c r="AEA815"/>
      <c r="AEB815"/>
      <c r="AEC815"/>
      <c r="AED815"/>
      <c r="AEE815"/>
      <c r="AEF815"/>
      <c r="AEG815"/>
      <c r="AEH815"/>
    </row>
    <row r="816" spans="1:814" s="69" customFormat="1" hidden="1" x14ac:dyDescent="0.25">
      <c r="A816"/>
      <c r="B816" s="5">
        <v>45191</v>
      </c>
      <c r="C816" t="s">
        <v>103</v>
      </c>
      <c r="D816" t="s">
        <v>0</v>
      </c>
      <c r="E816" t="s">
        <v>14</v>
      </c>
      <c r="F816" s="4" t="s">
        <v>42</v>
      </c>
      <c r="G816" t="s">
        <v>43</v>
      </c>
      <c r="H816" s="4" t="s">
        <v>44</v>
      </c>
      <c r="I816" s="4" t="s">
        <v>194</v>
      </c>
      <c r="J816" s="8">
        <v>-35</v>
      </c>
      <c r="K816" s="50">
        <v>81594</v>
      </c>
      <c r="L816" s="35">
        <f t="shared" si="47"/>
        <v>-2855790</v>
      </c>
      <c r="M816" s="104"/>
      <c r="N816"/>
      <c r="O816">
        <v>20230124</v>
      </c>
      <c r="P816" t="s">
        <v>232</v>
      </c>
      <c r="Q816"/>
      <c r="R816" t="s">
        <v>279</v>
      </c>
      <c r="S816"/>
      <c r="T816"/>
      <c r="U816"/>
      <c r="V816" s="84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  <c r="DG816"/>
      <c r="DH816"/>
      <c r="DI816"/>
      <c r="DJ816"/>
      <c r="DK816"/>
      <c r="DL816"/>
      <c r="DM816"/>
      <c r="DN816"/>
      <c r="DO816"/>
      <c r="DP816"/>
      <c r="DQ816"/>
      <c r="DR816"/>
      <c r="DS816"/>
      <c r="DT816"/>
      <c r="DU816"/>
      <c r="DV816"/>
      <c r="DW816"/>
      <c r="DX816"/>
      <c r="DY816"/>
      <c r="DZ816"/>
      <c r="EA816"/>
      <c r="EB816"/>
      <c r="EC816"/>
      <c r="ED816"/>
      <c r="EE816"/>
      <c r="EF816"/>
      <c r="EG816"/>
      <c r="EH816"/>
      <c r="EI816"/>
      <c r="EJ816"/>
      <c r="EK816"/>
      <c r="EL816"/>
      <c r="EM816"/>
      <c r="EN816"/>
      <c r="EO816"/>
      <c r="EP816"/>
      <c r="EQ816"/>
      <c r="ER816"/>
      <c r="ES816"/>
      <c r="ET816"/>
      <c r="EU816"/>
      <c r="EV816"/>
      <c r="EW816"/>
      <c r="EX816"/>
      <c r="EY816"/>
      <c r="EZ816"/>
      <c r="FA816"/>
      <c r="FB816"/>
      <c r="FC816"/>
      <c r="FD816"/>
      <c r="FE816"/>
      <c r="FF816"/>
      <c r="FG816"/>
      <c r="FH816"/>
      <c r="FI816"/>
      <c r="FJ816"/>
      <c r="FK816"/>
      <c r="FL816"/>
      <c r="FM816"/>
      <c r="FN816"/>
      <c r="FO816"/>
      <c r="FP816"/>
      <c r="FQ816"/>
      <c r="FR816"/>
      <c r="FS816"/>
      <c r="FT816"/>
      <c r="FU816"/>
      <c r="FV816"/>
      <c r="FW816"/>
      <c r="FX816"/>
      <c r="FY816"/>
      <c r="FZ816"/>
      <c r="GA816"/>
      <c r="GB816"/>
      <c r="GC816"/>
      <c r="GD816"/>
      <c r="GE816"/>
      <c r="GF816"/>
      <c r="GG816"/>
      <c r="GH816"/>
      <c r="GI816"/>
      <c r="GJ816"/>
      <c r="GK816"/>
      <c r="GL816"/>
      <c r="GM816"/>
      <c r="GN816"/>
      <c r="GO816"/>
      <c r="GP816"/>
      <c r="GQ816"/>
      <c r="GR816"/>
      <c r="GS816"/>
      <c r="GT816"/>
      <c r="GU816"/>
      <c r="GV816"/>
      <c r="GW816"/>
      <c r="GX816"/>
      <c r="GY816"/>
      <c r="GZ816"/>
      <c r="HA816"/>
      <c r="HB816"/>
      <c r="HC816"/>
      <c r="HD816"/>
      <c r="HE816"/>
      <c r="HF816"/>
      <c r="HG816"/>
      <c r="HH816"/>
      <c r="HI816"/>
      <c r="HJ816"/>
      <c r="HK816"/>
      <c r="HL816"/>
      <c r="HM816"/>
      <c r="HN816"/>
      <c r="HO816"/>
      <c r="HP816"/>
      <c r="HQ816"/>
      <c r="HR816"/>
      <c r="HS816"/>
      <c r="HT816"/>
      <c r="HU816"/>
      <c r="HV816"/>
      <c r="HW816"/>
      <c r="HX816"/>
      <c r="HY816"/>
      <c r="HZ816"/>
      <c r="IA816"/>
      <c r="IB816"/>
      <c r="IC816"/>
      <c r="ID816"/>
      <c r="IE816"/>
      <c r="IF816"/>
      <c r="IG816"/>
      <c r="IH816"/>
      <c r="II816"/>
      <c r="IJ816"/>
      <c r="IK816"/>
      <c r="IL816"/>
      <c r="IM816"/>
      <c r="IN816"/>
      <c r="IO816"/>
      <c r="IP816"/>
      <c r="IQ816"/>
      <c r="IR816"/>
      <c r="IS816"/>
      <c r="IT816"/>
      <c r="IU816"/>
      <c r="IV816"/>
      <c r="IW816"/>
      <c r="IX816"/>
      <c r="IY816"/>
      <c r="IZ816"/>
      <c r="JA816"/>
      <c r="JB816"/>
      <c r="JC816"/>
      <c r="JD816"/>
      <c r="JE816"/>
      <c r="JF816"/>
      <c r="JG816"/>
      <c r="JH816"/>
      <c r="JI816"/>
      <c r="JJ816"/>
      <c r="JK816"/>
      <c r="JL816"/>
      <c r="JM816"/>
      <c r="JN816"/>
      <c r="JO816"/>
      <c r="JP816"/>
      <c r="JQ816"/>
      <c r="JR816"/>
      <c r="JS816"/>
      <c r="JT816"/>
      <c r="JU816"/>
      <c r="JV816"/>
      <c r="JW816"/>
      <c r="JX816"/>
      <c r="JY816"/>
      <c r="JZ816"/>
      <c r="KA816"/>
      <c r="KB816"/>
      <c r="KC816"/>
      <c r="KD816"/>
      <c r="KE816"/>
      <c r="KF816"/>
      <c r="KG816"/>
      <c r="KH816"/>
      <c r="KI816"/>
      <c r="KJ816"/>
      <c r="KK816"/>
      <c r="KL816"/>
      <c r="KM816"/>
      <c r="KN816"/>
      <c r="KO816"/>
      <c r="KP816"/>
      <c r="KQ816"/>
      <c r="KR816"/>
      <c r="KS816"/>
      <c r="KT816"/>
      <c r="KU816"/>
      <c r="KV816"/>
      <c r="KW816"/>
      <c r="KX816"/>
      <c r="KY816"/>
      <c r="KZ816"/>
      <c r="LA816"/>
      <c r="LB816"/>
      <c r="LC816"/>
      <c r="LD816"/>
      <c r="LE816"/>
      <c r="LF816"/>
      <c r="LG816"/>
      <c r="LH816"/>
      <c r="LI816"/>
      <c r="LJ816"/>
      <c r="LK816"/>
      <c r="LL816"/>
      <c r="LM816"/>
      <c r="LN816"/>
      <c r="LO816"/>
      <c r="LP816"/>
      <c r="LQ816"/>
      <c r="LR816"/>
      <c r="LS816"/>
      <c r="LT816"/>
      <c r="LU816"/>
      <c r="LV816"/>
      <c r="LW816"/>
      <c r="LX816"/>
      <c r="LY816"/>
      <c r="LZ816"/>
      <c r="MA816"/>
      <c r="MB816"/>
      <c r="MC816"/>
      <c r="MD816"/>
      <c r="ME816"/>
      <c r="MF816"/>
      <c r="MG816"/>
      <c r="MH816"/>
      <c r="MI816"/>
      <c r="MJ816"/>
      <c r="MK816"/>
      <c r="ML816"/>
      <c r="MM816"/>
      <c r="MN816"/>
      <c r="MO816"/>
      <c r="MP816"/>
      <c r="MQ816"/>
      <c r="MR816"/>
      <c r="MS816"/>
      <c r="MT816"/>
      <c r="MU816"/>
      <c r="MV816"/>
      <c r="MW816"/>
      <c r="MX816"/>
      <c r="MY816"/>
      <c r="MZ816"/>
      <c r="NA816"/>
      <c r="NB816"/>
      <c r="NC816"/>
      <c r="ND816"/>
      <c r="NE816"/>
      <c r="NF816"/>
      <c r="NG816"/>
      <c r="NH816"/>
      <c r="NI816"/>
      <c r="NJ816"/>
      <c r="NK816"/>
      <c r="NL816"/>
      <c r="NM816"/>
      <c r="NN816"/>
      <c r="NO816"/>
      <c r="NP816"/>
      <c r="NQ816"/>
      <c r="NR816"/>
      <c r="NS816"/>
      <c r="NT816"/>
      <c r="NU816"/>
      <c r="NV816"/>
      <c r="NW816"/>
      <c r="NX816"/>
      <c r="NY816"/>
      <c r="NZ816"/>
      <c r="OA816"/>
      <c r="OB816"/>
      <c r="OC816"/>
      <c r="OD816"/>
      <c r="OE816"/>
      <c r="OF816"/>
      <c r="OG816"/>
      <c r="OH816"/>
      <c r="OI816"/>
      <c r="OJ816"/>
      <c r="OK816"/>
      <c r="OL816"/>
      <c r="OM816"/>
      <c r="ON816"/>
      <c r="OO816"/>
      <c r="OP816"/>
      <c r="OQ816"/>
      <c r="OR816"/>
      <c r="OS816"/>
      <c r="OT816"/>
      <c r="OU816"/>
      <c r="OV816"/>
      <c r="OW816"/>
      <c r="OX816"/>
      <c r="OY816"/>
      <c r="OZ816"/>
      <c r="PA816"/>
      <c r="PB816"/>
      <c r="PC816"/>
      <c r="PD816"/>
      <c r="PE816"/>
      <c r="PF816"/>
      <c r="PG816"/>
      <c r="PH816"/>
      <c r="PI816"/>
      <c r="PJ816"/>
      <c r="PK816"/>
      <c r="PL816"/>
      <c r="PM816"/>
      <c r="PN816"/>
      <c r="PO816"/>
      <c r="PP816"/>
      <c r="PQ816"/>
      <c r="PR816"/>
      <c r="PS816"/>
      <c r="PT816"/>
      <c r="PU816"/>
      <c r="PV816"/>
      <c r="PW816"/>
      <c r="PX816"/>
      <c r="PY816"/>
      <c r="PZ816"/>
      <c r="QA816"/>
      <c r="QB816"/>
      <c r="QC816"/>
      <c r="QD816"/>
      <c r="QE816"/>
      <c r="QF816"/>
      <c r="QG816"/>
      <c r="QH816"/>
      <c r="QI816"/>
      <c r="QJ816"/>
      <c r="QK816"/>
      <c r="QL816"/>
      <c r="QM816"/>
      <c r="QN816"/>
      <c r="QO816"/>
      <c r="QP816"/>
      <c r="QQ816"/>
      <c r="QR816"/>
      <c r="QS816"/>
      <c r="QT816"/>
      <c r="QU816"/>
      <c r="QV816"/>
      <c r="QW816"/>
      <c r="QX816"/>
      <c r="QY816"/>
      <c r="QZ816"/>
      <c r="RA816"/>
      <c r="RB816"/>
      <c r="RC816"/>
      <c r="RD816"/>
      <c r="RE816"/>
      <c r="RF816"/>
      <c r="RG816"/>
      <c r="RH816"/>
      <c r="RI816"/>
      <c r="RJ816"/>
      <c r="RK816"/>
      <c r="RL816"/>
      <c r="RM816"/>
      <c r="RN816"/>
      <c r="RO816"/>
      <c r="RP816"/>
      <c r="RQ816"/>
      <c r="RR816"/>
      <c r="RS816"/>
      <c r="RT816"/>
      <c r="RU816"/>
      <c r="RV816"/>
      <c r="RW816"/>
      <c r="RX816"/>
      <c r="RY816"/>
      <c r="RZ816"/>
      <c r="SA816"/>
      <c r="SB816"/>
      <c r="SC816"/>
      <c r="SD816"/>
      <c r="SE816"/>
      <c r="SF816"/>
      <c r="SG816"/>
      <c r="SH816"/>
      <c r="SI816"/>
      <c r="SJ816"/>
      <c r="SK816"/>
      <c r="SL816"/>
      <c r="SM816"/>
      <c r="SN816"/>
      <c r="SO816"/>
      <c r="SP816"/>
      <c r="SQ816"/>
      <c r="SR816"/>
      <c r="SS816"/>
      <c r="ST816"/>
      <c r="SU816"/>
      <c r="SV816"/>
      <c r="SW816"/>
      <c r="SX816"/>
      <c r="SY816"/>
      <c r="SZ816"/>
      <c r="TA816"/>
      <c r="TB816"/>
      <c r="TC816"/>
      <c r="TD816"/>
      <c r="TE816"/>
      <c r="TF816"/>
      <c r="TG816"/>
      <c r="TH816"/>
      <c r="TI816"/>
      <c r="TJ816"/>
      <c r="TK816"/>
      <c r="TL816"/>
      <c r="TM816"/>
      <c r="TN816"/>
      <c r="TO816"/>
      <c r="TP816"/>
      <c r="TQ816"/>
      <c r="TR816"/>
      <c r="TS816"/>
      <c r="TT816"/>
      <c r="TU816"/>
      <c r="TV816"/>
      <c r="TW816"/>
      <c r="TX816"/>
      <c r="TY816"/>
      <c r="TZ816"/>
      <c r="UA816"/>
      <c r="UB816"/>
      <c r="UC816"/>
      <c r="UD816"/>
      <c r="UE816"/>
      <c r="UF816"/>
      <c r="UG816"/>
      <c r="UH816"/>
      <c r="UI816"/>
      <c r="UJ816"/>
      <c r="UK816"/>
      <c r="UL816"/>
      <c r="UM816"/>
      <c r="UN816"/>
      <c r="UO816"/>
      <c r="UP816"/>
      <c r="UQ816"/>
      <c r="UR816"/>
      <c r="US816"/>
      <c r="UT816"/>
      <c r="UU816"/>
      <c r="UV816"/>
      <c r="UW816"/>
      <c r="UX816"/>
      <c r="UY816"/>
      <c r="UZ816"/>
      <c r="VA816"/>
      <c r="VB816"/>
      <c r="VC816"/>
      <c r="VD816"/>
      <c r="VE816"/>
      <c r="VF816"/>
      <c r="VG816"/>
      <c r="VH816"/>
      <c r="VI816"/>
      <c r="VJ816"/>
      <c r="VK816"/>
      <c r="VL816"/>
      <c r="VM816"/>
      <c r="VN816"/>
      <c r="VO816"/>
      <c r="VP816"/>
      <c r="VQ816"/>
      <c r="VR816"/>
      <c r="VS816"/>
      <c r="VT816"/>
      <c r="VU816"/>
      <c r="VV816"/>
      <c r="VW816"/>
      <c r="VX816"/>
      <c r="VY816"/>
      <c r="VZ816"/>
      <c r="WA816"/>
      <c r="WB816"/>
      <c r="WC816"/>
      <c r="WD816"/>
      <c r="WE816"/>
      <c r="WF816"/>
      <c r="WG816"/>
      <c r="WH816"/>
      <c r="WI816"/>
      <c r="WJ816"/>
      <c r="WK816"/>
      <c r="WL816"/>
      <c r="WM816"/>
      <c r="WN816"/>
      <c r="WO816"/>
      <c r="WP816"/>
      <c r="WQ816"/>
      <c r="WR816"/>
      <c r="WS816"/>
      <c r="WT816"/>
      <c r="WU816"/>
      <c r="WV816"/>
      <c r="WW816"/>
      <c r="WX816"/>
      <c r="WY816"/>
      <c r="WZ816"/>
      <c r="XA816"/>
      <c r="XB816"/>
      <c r="XC816"/>
      <c r="XD816"/>
      <c r="XE816"/>
      <c r="XF816"/>
      <c r="XG816"/>
      <c r="XH816"/>
      <c r="XI816"/>
      <c r="XJ816"/>
      <c r="XK816"/>
      <c r="XL816"/>
      <c r="XM816"/>
      <c r="XN816"/>
      <c r="XO816"/>
      <c r="XP816"/>
      <c r="XQ816"/>
      <c r="XR816"/>
      <c r="XS816"/>
      <c r="XT816"/>
      <c r="XU816"/>
      <c r="XV816"/>
      <c r="XW816"/>
      <c r="XX816"/>
      <c r="XY816"/>
      <c r="XZ816"/>
      <c r="YA816"/>
      <c r="YB816"/>
      <c r="YC816"/>
      <c r="YD816"/>
      <c r="YE816"/>
      <c r="YF816"/>
      <c r="YG816"/>
      <c r="YH816"/>
      <c r="YI816"/>
      <c r="YJ816"/>
      <c r="YK816"/>
      <c r="YL816"/>
      <c r="YM816"/>
      <c r="YN816"/>
      <c r="YO816"/>
      <c r="YP816"/>
      <c r="YQ816"/>
      <c r="YR816"/>
      <c r="YS816"/>
      <c r="YT816"/>
      <c r="YU816"/>
      <c r="YV816"/>
      <c r="YW816"/>
      <c r="YX816"/>
      <c r="YY816"/>
      <c r="YZ816"/>
      <c r="ZA816"/>
      <c r="ZB816"/>
      <c r="ZC816"/>
      <c r="ZD816"/>
      <c r="ZE816"/>
      <c r="ZF816"/>
      <c r="ZG816"/>
      <c r="ZH816"/>
      <c r="ZI816"/>
      <c r="ZJ816"/>
      <c r="ZK816"/>
      <c r="ZL816"/>
      <c r="ZM816"/>
      <c r="ZN816"/>
      <c r="ZO816"/>
      <c r="ZP816"/>
      <c r="ZQ816"/>
      <c r="ZR816"/>
      <c r="ZS816"/>
      <c r="ZT816"/>
      <c r="ZU816"/>
      <c r="ZV816"/>
      <c r="ZW816"/>
      <c r="ZX816"/>
      <c r="ZY816"/>
      <c r="ZZ816"/>
      <c r="AAA816"/>
      <c r="AAB816"/>
      <c r="AAC816"/>
      <c r="AAD816"/>
      <c r="AAE816"/>
      <c r="AAF816"/>
      <c r="AAG816"/>
      <c r="AAH816"/>
      <c r="AAI816"/>
      <c r="AAJ816"/>
      <c r="AAK816"/>
      <c r="AAL816"/>
      <c r="AAM816"/>
      <c r="AAN816"/>
      <c r="AAO816"/>
      <c r="AAP816"/>
      <c r="AAQ816"/>
      <c r="AAR816"/>
      <c r="AAS816"/>
      <c r="AAT816"/>
      <c r="AAU816"/>
      <c r="AAV816"/>
      <c r="AAW816"/>
      <c r="AAX816"/>
      <c r="AAY816"/>
      <c r="AAZ816"/>
      <c r="ABA816"/>
      <c r="ABB816"/>
      <c r="ABC816"/>
      <c r="ABD816"/>
      <c r="ABE816"/>
      <c r="ABF816"/>
      <c r="ABG816"/>
      <c r="ABH816"/>
      <c r="ABI816"/>
      <c r="ABJ816"/>
      <c r="ABK816"/>
      <c r="ABL816"/>
      <c r="ABM816"/>
      <c r="ABN816"/>
      <c r="ABO816"/>
      <c r="ABP816"/>
      <c r="ABQ816"/>
      <c r="ABR816"/>
      <c r="ABS816"/>
      <c r="ABT816"/>
      <c r="ABU816"/>
      <c r="ABV816"/>
      <c r="ABW816"/>
      <c r="ABX816"/>
      <c r="ABY816"/>
      <c r="ABZ816"/>
      <c r="ACA816"/>
      <c r="ACB816"/>
      <c r="ACC816"/>
      <c r="ACD816"/>
      <c r="ACE816"/>
      <c r="ACF816"/>
      <c r="ACG816"/>
      <c r="ACH816"/>
      <c r="ACI816"/>
      <c r="ACJ816"/>
      <c r="ACK816"/>
      <c r="ACL816"/>
      <c r="ACM816"/>
      <c r="ACN816"/>
      <c r="ACO816"/>
      <c r="ACP816"/>
      <c r="ACQ816"/>
      <c r="ACR816"/>
      <c r="ACS816"/>
      <c r="ACT816"/>
      <c r="ACU816"/>
      <c r="ACV816"/>
      <c r="ACW816"/>
      <c r="ACX816"/>
      <c r="ACY816"/>
      <c r="ACZ816"/>
      <c r="ADA816"/>
      <c r="ADB816"/>
      <c r="ADC816"/>
      <c r="ADD816"/>
      <c r="ADE816"/>
      <c r="ADF816"/>
      <c r="ADG816"/>
      <c r="ADH816"/>
      <c r="ADI816"/>
      <c r="ADJ816"/>
      <c r="ADK816"/>
      <c r="ADL816"/>
      <c r="ADM816"/>
      <c r="ADN816"/>
      <c r="ADO816"/>
      <c r="ADP816"/>
      <c r="ADQ816"/>
      <c r="ADR816"/>
      <c r="ADS816"/>
      <c r="ADT816"/>
      <c r="ADU816"/>
      <c r="ADV816"/>
      <c r="ADW816"/>
      <c r="ADX816"/>
      <c r="ADY816"/>
      <c r="ADZ816"/>
      <c r="AEA816"/>
      <c r="AEB816"/>
      <c r="AEC816"/>
      <c r="AED816"/>
      <c r="AEE816"/>
      <c r="AEF816"/>
      <c r="AEG816"/>
      <c r="AEH816"/>
    </row>
    <row r="817" spans="1:814" s="69" customFormat="1" hidden="1" x14ac:dyDescent="0.25">
      <c r="A817"/>
      <c r="B817" s="5">
        <v>45191</v>
      </c>
      <c r="C817" t="s">
        <v>103</v>
      </c>
      <c r="D817" t="s">
        <v>0</v>
      </c>
      <c r="E817" t="s">
        <v>14</v>
      </c>
      <c r="F817" s="4" t="s">
        <v>42</v>
      </c>
      <c r="G817" t="s">
        <v>43</v>
      </c>
      <c r="H817" s="4" t="s">
        <v>44</v>
      </c>
      <c r="I817" s="4" t="s">
        <v>337</v>
      </c>
      <c r="J817" s="8">
        <v>-40</v>
      </c>
      <c r="K817" s="29">
        <v>69131</v>
      </c>
      <c r="L817" s="35">
        <f t="shared" si="47"/>
        <v>-2765240</v>
      </c>
      <c r="M817" s="104"/>
      <c r="N817"/>
      <c r="O817">
        <v>20230124</v>
      </c>
      <c r="P817" t="s">
        <v>232</v>
      </c>
      <c r="Q817"/>
      <c r="R817" t="s">
        <v>279</v>
      </c>
      <c r="S817"/>
      <c r="T817"/>
      <c r="U817"/>
      <c r="V817" s="84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  <c r="DE817"/>
      <c r="DF817"/>
      <c r="DG817"/>
      <c r="DH817"/>
      <c r="DI817"/>
      <c r="DJ817"/>
      <c r="DK817"/>
      <c r="DL817"/>
      <c r="DM817"/>
      <c r="DN817"/>
      <c r="DO817"/>
      <c r="DP817"/>
      <c r="DQ817"/>
      <c r="DR817"/>
      <c r="DS817"/>
      <c r="DT817"/>
      <c r="DU817"/>
      <c r="DV817"/>
      <c r="DW817"/>
      <c r="DX817"/>
      <c r="DY817"/>
      <c r="DZ817"/>
      <c r="EA817"/>
      <c r="EB817"/>
      <c r="EC817"/>
      <c r="ED817"/>
      <c r="EE817"/>
      <c r="EF817"/>
      <c r="EG817"/>
      <c r="EH817"/>
      <c r="EI817"/>
      <c r="EJ817"/>
      <c r="EK817"/>
      <c r="EL817"/>
      <c r="EM817"/>
      <c r="EN817"/>
      <c r="EO817"/>
      <c r="EP817"/>
      <c r="EQ817"/>
      <c r="ER817"/>
      <c r="ES817"/>
      <c r="ET817"/>
      <c r="EU817"/>
      <c r="EV817"/>
      <c r="EW817"/>
      <c r="EX817"/>
      <c r="EY817"/>
      <c r="EZ817"/>
      <c r="FA817"/>
      <c r="FB817"/>
      <c r="FC817"/>
      <c r="FD817"/>
      <c r="FE817"/>
      <c r="FF817"/>
      <c r="FG817"/>
      <c r="FH817"/>
      <c r="FI817"/>
      <c r="FJ817"/>
      <c r="FK817"/>
      <c r="FL817"/>
      <c r="FM817"/>
      <c r="FN817"/>
      <c r="FO817"/>
      <c r="FP817"/>
      <c r="FQ817"/>
      <c r="FR817"/>
      <c r="FS817"/>
      <c r="FT817"/>
      <c r="FU817"/>
      <c r="FV817"/>
      <c r="FW817"/>
      <c r="FX817"/>
      <c r="FY817"/>
      <c r="FZ817"/>
      <c r="GA817"/>
      <c r="GB817"/>
      <c r="GC817"/>
      <c r="GD817"/>
      <c r="GE817"/>
      <c r="GF817"/>
      <c r="GG817"/>
      <c r="GH817"/>
      <c r="GI817"/>
      <c r="GJ817"/>
      <c r="GK817"/>
      <c r="GL817"/>
      <c r="GM817"/>
      <c r="GN817"/>
      <c r="GO817"/>
      <c r="GP817"/>
      <c r="GQ817"/>
      <c r="GR817"/>
      <c r="GS817"/>
      <c r="GT817"/>
      <c r="GU817"/>
      <c r="GV817"/>
      <c r="GW817"/>
      <c r="GX817"/>
      <c r="GY817"/>
      <c r="GZ817"/>
      <c r="HA817"/>
      <c r="HB817"/>
      <c r="HC817"/>
      <c r="HD817"/>
      <c r="HE817"/>
      <c r="HF817"/>
      <c r="HG817"/>
      <c r="HH817"/>
      <c r="HI817"/>
      <c r="HJ817"/>
      <c r="HK817"/>
      <c r="HL817"/>
      <c r="HM817"/>
      <c r="HN817"/>
      <c r="HO817"/>
      <c r="HP817"/>
      <c r="HQ817"/>
      <c r="HR817"/>
      <c r="HS817"/>
      <c r="HT817"/>
      <c r="HU817"/>
      <c r="HV817"/>
      <c r="HW817"/>
      <c r="HX817"/>
      <c r="HY817"/>
      <c r="HZ817"/>
      <c r="IA817"/>
      <c r="IB817"/>
      <c r="IC817"/>
      <c r="ID817"/>
      <c r="IE817"/>
      <c r="IF817"/>
      <c r="IG817"/>
      <c r="IH817"/>
      <c r="II817"/>
      <c r="IJ817"/>
      <c r="IK817"/>
      <c r="IL817"/>
      <c r="IM817"/>
      <c r="IN817"/>
      <c r="IO817"/>
      <c r="IP817"/>
      <c r="IQ817"/>
      <c r="IR817"/>
      <c r="IS817"/>
      <c r="IT817"/>
      <c r="IU817"/>
      <c r="IV817"/>
      <c r="IW817"/>
      <c r="IX817"/>
      <c r="IY817"/>
      <c r="IZ817"/>
      <c r="JA817"/>
      <c r="JB817"/>
      <c r="JC817"/>
      <c r="JD817"/>
      <c r="JE817"/>
      <c r="JF817"/>
      <c r="JG817"/>
      <c r="JH817"/>
      <c r="JI817"/>
      <c r="JJ817"/>
      <c r="JK817"/>
      <c r="JL817"/>
      <c r="JM817"/>
      <c r="JN817"/>
      <c r="JO817"/>
      <c r="JP817"/>
      <c r="JQ817"/>
      <c r="JR817"/>
      <c r="JS817"/>
      <c r="JT817"/>
      <c r="JU817"/>
      <c r="JV817"/>
      <c r="JW817"/>
      <c r="JX817"/>
      <c r="JY817"/>
      <c r="JZ817"/>
      <c r="KA817"/>
      <c r="KB817"/>
      <c r="KC817"/>
      <c r="KD817"/>
      <c r="KE817"/>
      <c r="KF817"/>
      <c r="KG817"/>
      <c r="KH817"/>
      <c r="KI817"/>
      <c r="KJ817"/>
      <c r="KK817"/>
      <c r="KL817"/>
      <c r="KM817"/>
      <c r="KN817"/>
      <c r="KO817"/>
      <c r="KP817"/>
      <c r="KQ817"/>
      <c r="KR817"/>
      <c r="KS817"/>
      <c r="KT817"/>
      <c r="KU817"/>
      <c r="KV817"/>
      <c r="KW817"/>
      <c r="KX817"/>
      <c r="KY817"/>
      <c r="KZ817"/>
      <c r="LA817"/>
      <c r="LB817"/>
      <c r="LC817"/>
      <c r="LD817"/>
      <c r="LE817"/>
      <c r="LF817"/>
      <c r="LG817"/>
      <c r="LH817"/>
      <c r="LI817"/>
      <c r="LJ817"/>
      <c r="LK817"/>
      <c r="LL817"/>
      <c r="LM817"/>
      <c r="LN817"/>
      <c r="LO817"/>
      <c r="LP817"/>
      <c r="LQ817"/>
      <c r="LR817"/>
      <c r="LS817"/>
      <c r="LT817"/>
      <c r="LU817"/>
      <c r="LV817"/>
      <c r="LW817"/>
      <c r="LX817"/>
      <c r="LY817"/>
      <c r="LZ817"/>
      <c r="MA817"/>
      <c r="MB817"/>
      <c r="MC817"/>
      <c r="MD817"/>
      <c r="ME817"/>
      <c r="MF817"/>
      <c r="MG817"/>
      <c r="MH817"/>
      <c r="MI817"/>
      <c r="MJ817"/>
      <c r="MK817"/>
      <c r="ML817"/>
      <c r="MM817"/>
      <c r="MN817"/>
      <c r="MO817"/>
      <c r="MP817"/>
      <c r="MQ817"/>
      <c r="MR817"/>
      <c r="MS817"/>
      <c r="MT817"/>
      <c r="MU817"/>
      <c r="MV817"/>
      <c r="MW817"/>
      <c r="MX817"/>
      <c r="MY817"/>
      <c r="MZ817"/>
      <c r="NA817"/>
      <c r="NB817"/>
      <c r="NC817"/>
      <c r="ND817"/>
      <c r="NE817"/>
      <c r="NF817"/>
      <c r="NG817"/>
      <c r="NH817"/>
      <c r="NI817"/>
      <c r="NJ817"/>
      <c r="NK817"/>
      <c r="NL817"/>
      <c r="NM817"/>
      <c r="NN817"/>
      <c r="NO817"/>
      <c r="NP817"/>
      <c r="NQ817"/>
      <c r="NR817"/>
      <c r="NS817"/>
      <c r="NT817"/>
      <c r="NU817"/>
      <c r="NV817"/>
      <c r="NW817"/>
      <c r="NX817"/>
      <c r="NY817"/>
      <c r="NZ817"/>
      <c r="OA817"/>
      <c r="OB817"/>
      <c r="OC817"/>
      <c r="OD817"/>
      <c r="OE817"/>
      <c r="OF817"/>
      <c r="OG817"/>
      <c r="OH817"/>
      <c r="OI817"/>
      <c r="OJ817"/>
      <c r="OK817"/>
      <c r="OL817"/>
      <c r="OM817"/>
      <c r="ON817"/>
      <c r="OO817"/>
      <c r="OP817"/>
      <c r="OQ817"/>
      <c r="OR817"/>
      <c r="OS817"/>
      <c r="OT817"/>
      <c r="OU817"/>
      <c r="OV817"/>
      <c r="OW817"/>
      <c r="OX817"/>
      <c r="OY817"/>
      <c r="OZ817"/>
      <c r="PA817"/>
      <c r="PB817"/>
      <c r="PC817"/>
      <c r="PD817"/>
      <c r="PE817"/>
      <c r="PF817"/>
      <c r="PG817"/>
      <c r="PH817"/>
      <c r="PI817"/>
      <c r="PJ817"/>
      <c r="PK817"/>
      <c r="PL817"/>
      <c r="PM817"/>
      <c r="PN817"/>
      <c r="PO817"/>
      <c r="PP817"/>
      <c r="PQ817"/>
      <c r="PR817"/>
      <c r="PS817"/>
      <c r="PT817"/>
      <c r="PU817"/>
      <c r="PV817"/>
      <c r="PW817"/>
      <c r="PX817"/>
      <c r="PY817"/>
      <c r="PZ817"/>
      <c r="QA817"/>
      <c r="QB817"/>
      <c r="QC817"/>
      <c r="QD817"/>
      <c r="QE817"/>
      <c r="QF817"/>
      <c r="QG817"/>
      <c r="QH817"/>
      <c r="QI817"/>
      <c r="QJ817"/>
      <c r="QK817"/>
      <c r="QL817"/>
      <c r="QM817"/>
      <c r="QN817"/>
      <c r="QO817"/>
      <c r="QP817"/>
      <c r="QQ817"/>
      <c r="QR817"/>
      <c r="QS817"/>
      <c r="QT817"/>
      <c r="QU817"/>
      <c r="QV817"/>
      <c r="QW817"/>
      <c r="QX817"/>
      <c r="QY817"/>
      <c r="QZ817"/>
      <c r="RA817"/>
      <c r="RB817"/>
      <c r="RC817"/>
      <c r="RD817"/>
      <c r="RE817"/>
      <c r="RF817"/>
      <c r="RG817"/>
      <c r="RH817"/>
      <c r="RI817"/>
      <c r="RJ817"/>
      <c r="RK817"/>
      <c r="RL817"/>
      <c r="RM817"/>
      <c r="RN817"/>
      <c r="RO817"/>
      <c r="RP817"/>
      <c r="RQ817"/>
      <c r="RR817"/>
      <c r="RS817"/>
      <c r="RT817"/>
      <c r="RU817"/>
      <c r="RV817"/>
      <c r="RW817"/>
      <c r="RX817"/>
      <c r="RY817"/>
      <c r="RZ817"/>
      <c r="SA817"/>
      <c r="SB817"/>
      <c r="SC817"/>
      <c r="SD817"/>
      <c r="SE817"/>
      <c r="SF817"/>
      <c r="SG817"/>
      <c r="SH817"/>
      <c r="SI817"/>
      <c r="SJ817"/>
      <c r="SK817"/>
      <c r="SL817"/>
      <c r="SM817"/>
      <c r="SN817"/>
      <c r="SO817"/>
      <c r="SP817"/>
      <c r="SQ817"/>
      <c r="SR817"/>
      <c r="SS817"/>
      <c r="ST817"/>
      <c r="SU817"/>
      <c r="SV817"/>
      <c r="SW817"/>
      <c r="SX817"/>
      <c r="SY817"/>
      <c r="SZ817"/>
      <c r="TA817"/>
      <c r="TB817"/>
      <c r="TC817"/>
      <c r="TD817"/>
      <c r="TE817"/>
      <c r="TF817"/>
      <c r="TG817"/>
      <c r="TH817"/>
      <c r="TI817"/>
      <c r="TJ817"/>
      <c r="TK817"/>
      <c r="TL817"/>
      <c r="TM817"/>
      <c r="TN817"/>
      <c r="TO817"/>
      <c r="TP817"/>
      <c r="TQ817"/>
      <c r="TR817"/>
      <c r="TS817"/>
      <c r="TT817"/>
      <c r="TU817"/>
      <c r="TV817"/>
      <c r="TW817"/>
      <c r="TX817"/>
      <c r="TY817"/>
      <c r="TZ817"/>
      <c r="UA817"/>
      <c r="UB817"/>
      <c r="UC817"/>
      <c r="UD817"/>
      <c r="UE817"/>
      <c r="UF817"/>
      <c r="UG817"/>
      <c r="UH817"/>
      <c r="UI817"/>
      <c r="UJ817"/>
      <c r="UK817"/>
      <c r="UL817"/>
      <c r="UM817"/>
      <c r="UN817"/>
      <c r="UO817"/>
      <c r="UP817"/>
      <c r="UQ817"/>
      <c r="UR817"/>
      <c r="US817"/>
      <c r="UT817"/>
      <c r="UU817"/>
      <c r="UV817"/>
      <c r="UW817"/>
      <c r="UX817"/>
      <c r="UY817"/>
      <c r="UZ817"/>
      <c r="VA817"/>
      <c r="VB817"/>
      <c r="VC817"/>
      <c r="VD817"/>
      <c r="VE817"/>
      <c r="VF817"/>
      <c r="VG817"/>
      <c r="VH817"/>
      <c r="VI817"/>
      <c r="VJ817"/>
      <c r="VK817"/>
      <c r="VL817"/>
      <c r="VM817"/>
      <c r="VN817"/>
      <c r="VO817"/>
      <c r="VP817"/>
      <c r="VQ817"/>
      <c r="VR817"/>
      <c r="VS817"/>
      <c r="VT817"/>
      <c r="VU817"/>
      <c r="VV817"/>
      <c r="VW817"/>
      <c r="VX817"/>
      <c r="VY817"/>
      <c r="VZ817"/>
      <c r="WA817"/>
      <c r="WB817"/>
      <c r="WC817"/>
      <c r="WD817"/>
      <c r="WE817"/>
      <c r="WF817"/>
      <c r="WG817"/>
      <c r="WH817"/>
      <c r="WI817"/>
      <c r="WJ817"/>
      <c r="WK817"/>
      <c r="WL817"/>
      <c r="WM817"/>
      <c r="WN817"/>
      <c r="WO817"/>
      <c r="WP817"/>
      <c r="WQ817"/>
      <c r="WR817"/>
      <c r="WS817"/>
      <c r="WT817"/>
      <c r="WU817"/>
      <c r="WV817"/>
      <c r="WW817"/>
      <c r="WX817"/>
      <c r="WY817"/>
      <c r="WZ817"/>
      <c r="XA817"/>
      <c r="XB817"/>
      <c r="XC817"/>
      <c r="XD817"/>
      <c r="XE817"/>
      <c r="XF817"/>
      <c r="XG817"/>
      <c r="XH817"/>
      <c r="XI817"/>
      <c r="XJ817"/>
      <c r="XK817"/>
      <c r="XL817"/>
      <c r="XM817"/>
      <c r="XN817"/>
      <c r="XO817"/>
      <c r="XP817"/>
      <c r="XQ817"/>
      <c r="XR817"/>
      <c r="XS817"/>
      <c r="XT817"/>
      <c r="XU817"/>
      <c r="XV817"/>
      <c r="XW817"/>
      <c r="XX817"/>
      <c r="XY817"/>
      <c r="XZ817"/>
      <c r="YA817"/>
      <c r="YB817"/>
      <c r="YC817"/>
      <c r="YD817"/>
      <c r="YE817"/>
      <c r="YF817"/>
      <c r="YG817"/>
      <c r="YH817"/>
      <c r="YI817"/>
      <c r="YJ817"/>
      <c r="YK817"/>
      <c r="YL817"/>
      <c r="YM817"/>
      <c r="YN817"/>
      <c r="YO817"/>
      <c r="YP817"/>
      <c r="YQ817"/>
      <c r="YR817"/>
      <c r="YS817"/>
      <c r="YT817"/>
      <c r="YU817"/>
      <c r="YV817"/>
      <c r="YW817"/>
      <c r="YX817"/>
      <c r="YY817"/>
      <c r="YZ817"/>
      <c r="ZA817"/>
      <c r="ZB817"/>
      <c r="ZC817"/>
      <c r="ZD817"/>
      <c r="ZE817"/>
      <c r="ZF817"/>
      <c r="ZG817"/>
      <c r="ZH817"/>
      <c r="ZI817"/>
      <c r="ZJ817"/>
      <c r="ZK817"/>
      <c r="ZL817"/>
      <c r="ZM817"/>
      <c r="ZN817"/>
      <c r="ZO817"/>
      <c r="ZP817"/>
      <c r="ZQ817"/>
      <c r="ZR817"/>
      <c r="ZS817"/>
      <c r="ZT817"/>
      <c r="ZU817"/>
      <c r="ZV817"/>
      <c r="ZW817"/>
      <c r="ZX817"/>
      <c r="ZY817"/>
      <c r="ZZ817"/>
      <c r="AAA817"/>
      <c r="AAB817"/>
      <c r="AAC817"/>
      <c r="AAD817"/>
      <c r="AAE817"/>
      <c r="AAF817"/>
      <c r="AAG817"/>
      <c r="AAH817"/>
      <c r="AAI817"/>
      <c r="AAJ817"/>
      <c r="AAK817"/>
      <c r="AAL817"/>
      <c r="AAM817"/>
      <c r="AAN817"/>
      <c r="AAO817"/>
      <c r="AAP817"/>
      <c r="AAQ817"/>
      <c r="AAR817"/>
      <c r="AAS817"/>
      <c r="AAT817"/>
      <c r="AAU817"/>
      <c r="AAV817"/>
      <c r="AAW817"/>
      <c r="AAX817"/>
      <c r="AAY817"/>
      <c r="AAZ817"/>
      <c r="ABA817"/>
      <c r="ABB817"/>
      <c r="ABC817"/>
      <c r="ABD817"/>
      <c r="ABE817"/>
      <c r="ABF817"/>
      <c r="ABG817"/>
      <c r="ABH817"/>
      <c r="ABI817"/>
      <c r="ABJ817"/>
      <c r="ABK817"/>
      <c r="ABL817"/>
      <c r="ABM817"/>
      <c r="ABN817"/>
      <c r="ABO817"/>
      <c r="ABP817"/>
      <c r="ABQ817"/>
      <c r="ABR817"/>
      <c r="ABS817"/>
      <c r="ABT817"/>
      <c r="ABU817"/>
      <c r="ABV817"/>
      <c r="ABW817"/>
      <c r="ABX817"/>
      <c r="ABY817"/>
      <c r="ABZ817"/>
      <c r="ACA817"/>
      <c r="ACB817"/>
      <c r="ACC817"/>
      <c r="ACD817"/>
      <c r="ACE817"/>
      <c r="ACF817"/>
      <c r="ACG817"/>
      <c r="ACH817"/>
      <c r="ACI817"/>
      <c r="ACJ817"/>
      <c r="ACK817"/>
      <c r="ACL817"/>
      <c r="ACM817"/>
      <c r="ACN817"/>
      <c r="ACO817"/>
      <c r="ACP817"/>
      <c r="ACQ817"/>
      <c r="ACR817"/>
      <c r="ACS817"/>
      <c r="ACT817"/>
      <c r="ACU817"/>
      <c r="ACV817"/>
      <c r="ACW817"/>
      <c r="ACX817"/>
      <c r="ACY817"/>
      <c r="ACZ817"/>
      <c r="ADA817"/>
      <c r="ADB817"/>
      <c r="ADC817"/>
      <c r="ADD817"/>
      <c r="ADE817"/>
      <c r="ADF817"/>
      <c r="ADG817"/>
      <c r="ADH817"/>
      <c r="ADI817"/>
      <c r="ADJ817"/>
      <c r="ADK817"/>
      <c r="ADL817"/>
      <c r="ADM817"/>
      <c r="ADN817"/>
      <c r="ADO817"/>
      <c r="ADP817"/>
      <c r="ADQ817"/>
      <c r="ADR817"/>
      <c r="ADS817"/>
      <c r="ADT817"/>
      <c r="ADU817"/>
      <c r="ADV817"/>
      <c r="ADW817"/>
      <c r="ADX817"/>
      <c r="ADY817"/>
      <c r="ADZ817"/>
      <c r="AEA817"/>
      <c r="AEB817"/>
      <c r="AEC817"/>
      <c r="AED817"/>
      <c r="AEE817"/>
      <c r="AEF817"/>
      <c r="AEG817"/>
      <c r="AEH817"/>
    </row>
    <row r="818" spans="1:814" hidden="1" x14ac:dyDescent="0.25">
      <c r="B818" s="5">
        <v>45264</v>
      </c>
      <c r="C818" t="s">
        <v>63</v>
      </c>
      <c r="D818" t="s">
        <v>0</v>
      </c>
      <c r="E818" t="s">
        <v>14</v>
      </c>
      <c r="F818" s="4" t="s">
        <v>42</v>
      </c>
      <c r="G818" t="s">
        <v>43</v>
      </c>
      <c r="H818" s="4" t="s">
        <v>44</v>
      </c>
      <c r="I818" s="4" t="s">
        <v>404</v>
      </c>
      <c r="J818" s="8">
        <v>100</v>
      </c>
      <c r="K818" s="122">
        <v>14.268493150684932</v>
      </c>
      <c r="L818" s="35">
        <f>+J818*K818</f>
        <v>1426.8493150684933</v>
      </c>
      <c r="M818" s="104" t="s">
        <v>527</v>
      </c>
      <c r="N818" t="s">
        <v>398</v>
      </c>
      <c r="O818"/>
    </row>
    <row r="819" spans="1:814" hidden="1" x14ac:dyDescent="0.25">
      <c r="B819" s="5">
        <v>45264</v>
      </c>
      <c r="C819" t="s">
        <v>63</v>
      </c>
      <c r="D819" t="s">
        <v>0</v>
      </c>
      <c r="E819" t="s">
        <v>14</v>
      </c>
      <c r="F819" s="4" t="s">
        <v>42</v>
      </c>
      <c r="G819" t="s">
        <v>43</v>
      </c>
      <c r="H819" s="4" t="s">
        <v>44</v>
      </c>
      <c r="I819" s="4" t="s">
        <v>402</v>
      </c>
      <c r="J819" s="8">
        <v>100</v>
      </c>
      <c r="K819" s="122">
        <v>14.268493150684932</v>
      </c>
      <c r="L819" s="35">
        <f>+J819*K819</f>
        <v>1426.8493150684933</v>
      </c>
      <c r="M819" s="104" t="s">
        <v>527</v>
      </c>
      <c r="N819" t="s">
        <v>398</v>
      </c>
      <c r="O819"/>
    </row>
    <row r="820" spans="1:814" s="69" customFormat="1" hidden="1" x14ac:dyDescent="0.25">
      <c r="B820" s="68">
        <v>45264</v>
      </c>
      <c r="C820" s="69" t="s">
        <v>63</v>
      </c>
      <c r="D820" s="69" t="s">
        <v>0</v>
      </c>
      <c r="E820" s="69" t="s">
        <v>14</v>
      </c>
      <c r="F820" s="70" t="s">
        <v>48</v>
      </c>
      <c r="G820" s="69" t="s">
        <v>49</v>
      </c>
      <c r="H820" s="70" t="s">
        <v>50</v>
      </c>
      <c r="I820" s="70" t="s">
        <v>399</v>
      </c>
      <c r="J820" s="71">
        <v>14</v>
      </c>
      <c r="K820" s="119">
        <v>14.268493150684932</v>
      </c>
      <c r="L820" s="73">
        <f t="shared" si="47"/>
        <v>199.75890410958905</v>
      </c>
      <c r="M820" s="107" t="s">
        <v>527</v>
      </c>
      <c r="N820" s="69" t="s">
        <v>398</v>
      </c>
      <c r="V820" s="168"/>
    </row>
    <row r="821" spans="1:814" s="69" customFormat="1" hidden="1" x14ac:dyDescent="0.25">
      <c r="B821" s="68">
        <v>45264</v>
      </c>
      <c r="C821" s="69" t="s">
        <v>63</v>
      </c>
      <c r="D821" s="69" t="s">
        <v>0</v>
      </c>
      <c r="E821" s="69" t="s">
        <v>14</v>
      </c>
      <c r="F821" s="70" t="s">
        <v>48</v>
      </c>
      <c r="G821" s="69" t="s">
        <v>49</v>
      </c>
      <c r="H821" s="70" t="s">
        <v>50</v>
      </c>
      <c r="I821" s="70" t="s">
        <v>351</v>
      </c>
      <c r="J821" s="71">
        <v>6</v>
      </c>
      <c r="K821" s="119">
        <v>14.268493150684932</v>
      </c>
      <c r="L821" s="73">
        <f t="shared" si="47"/>
        <v>85.610958904109594</v>
      </c>
      <c r="M821" s="107" t="s">
        <v>527</v>
      </c>
      <c r="N821" s="69" t="s">
        <v>398</v>
      </c>
      <c r="V821" s="168"/>
    </row>
    <row r="822" spans="1:814" s="69" customFormat="1" hidden="1" x14ac:dyDescent="0.25">
      <c r="B822" s="68">
        <v>45264</v>
      </c>
      <c r="C822" s="69" t="s">
        <v>63</v>
      </c>
      <c r="D822" s="69" t="s">
        <v>0</v>
      </c>
      <c r="E822" s="69" t="s">
        <v>14</v>
      </c>
      <c r="F822" s="70" t="s">
        <v>48</v>
      </c>
      <c r="G822" s="69" t="s">
        <v>49</v>
      </c>
      <c r="H822" s="70" t="s">
        <v>50</v>
      </c>
      <c r="I822" s="70" t="s">
        <v>338</v>
      </c>
      <c r="J822" s="71">
        <v>1</v>
      </c>
      <c r="K822" s="119">
        <v>14.268493150684932</v>
      </c>
      <c r="L822" s="73">
        <f t="shared" si="47"/>
        <v>14.268493150684932</v>
      </c>
      <c r="M822" s="107" t="s">
        <v>527</v>
      </c>
      <c r="N822" s="69" t="s">
        <v>398</v>
      </c>
      <c r="V822" s="168"/>
    </row>
    <row r="823" spans="1:814" s="69" customFormat="1" hidden="1" x14ac:dyDescent="0.25">
      <c r="B823" s="68">
        <v>45264</v>
      </c>
      <c r="C823" s="69" t="s">
        <v>63</v>
      </c>
      <c r="D823" s="69" t="s">
        <v>0</v>
      </c>
      <c r="E823" s="69" t="s">
        <v>14</v>
      </c>
      <c r="F823" s="70" t="s">
        <v>54</v>
      </c>
      <c r="G823" s="69" t="s">
        <v>55</v>
      </c>
      <c r="H823" s="70" t="s">
        <v>56</v>
      </c>
      <c r="I823" s="70" t="s">
        <v>405</v>
      </c>
      <c r="J823" s="71">
        <v>97</v>
      </c>
      <c r="K823" s="119">
        <v>18.345205479452055</v>
      </c>
      <c r="L823" s="73">
        <f t="shared" si="47"/>
        <v>1779.4849315068493</v>
      </c>
      <c r="M823" s="107" t="s">
        <v>527</v>
      </c>
      <c r="N823" s="69" t="s">
        <v>398</v>
      </c>
      <c r="V823" s="168"/>
    </row>
    <row r="824" spans="1:814" s="69" customFormat="1" hidden="1" x14ac:dyDescent="0.25">
      <c r="B824" s="68">
        <v>45264</v>
      </c>
      <c r="C824" s="69" t="s">
        <v>63</v>
      </c>
      <c r="D824" s="69" t="s">
        <v>0</v>
      </c>
      <c r="E824" s="69" t="s">
        <v>14</v>
      </c>
      <c r="F824" s="70" t="s">
        <v>58</v>
      </c>
      <c r="G824" s="69" t="s">
        <v>59</v>
      </c>
      <c r="H824" s="70" t="s">
        <v>60</v>
      </c>
      <c r="I824" s="70" t="s">
        <v>629</v>
      </c>
      <c r="J824" s="71">
        <v>36</v>
      </c>
      <c r="K824" s="119">
        <v>18.345205479452055</v>
      </c>
      <c r="L824" s="73">
        <f t="shared" si="47"/>
        <v>660.42739726027401</v>
      </c>
      <c r="M824" s="107" t="s">
        <v>527</v>
      </c>
      <c r="N824" s="69" t="s">
        <v>398</v>
      </c>
      <c r="V824" s="168"/>
    </row>
    <row r="825" spans="1:814" s="69" customFormat="1" hidden="1" x14ac:dyDescent="0.25">
      <c r="B825" s="68">
        <v>45264</v>
      </c>
      <c r="C825" s="69" t="s">
        <v>63</v>
      </c>
      <c r="D825" s="69" t="s">
        <v>0</v>
      </c>
      <c r="E825" s="69" t="s">
        <v>14</v>
      </c>
      <c r="F825" s="70" t="s">
        <v>58</v>
      </c>
      <c r="G825" s="69" t="s">
        <v>59</v>
      </c>
      <c r="H825" s="70" t="s">
        <v>60</v>
      </c>
      <c r="I825" s="70" t="s">
        <v>584</v>
      </c>
      <c r="J825" s="71">
        <v>26</v>
      </c>
      <c r="K825" s="119">
        <v>18.345205479452055</v>
      </c>
      <c r="L825" s="73">
        <f t="shared" si="47"/>
        <v>476.97534246575344</v>
      </c>
      <c r="M825" s="107" t="s">
        <v>527</v>
      </c>
      <c r="N825" s="69" t="s">
        <v>398</v>
      </c>
      <c r="V825" s="168"/>
    </row>
    <row r="826" spans="1:814" hidden="1" x14ac:dyDescent="0.25">
      <c r="B826" s="5">
        <v>45264</v>
      </c>
      <c r="C826" t="s">
        <v>169</v>
      </c>
      <c r="D826" t="s">
        <v>0</v>
      </c>
      <c r="E826" t="s">
        <v>66</v>
      </c>
      <c r="F826" s="4" t="s">
        <v>78</v>
      </c>
      <c r="G826" t="s">
        <v>79</v>
      </c>
      <c r="H826" s="4" t="s">
        <v>80</v>
      </c>
      <c r="I826" s="4" t="s">
        <v>305</v>
      </c>
      <c r="J826" s="8">
        <v>-2</v>
      </c>
      <c r="K826" s="29">
        <v>51750</v>
      </c>
      <c r="L826" s="17">
        <f t="shared" si="47"/>
        <v>-103500</v>
      </c>
      <c r="O826"/>
      <c r="P826" t="s">
        <v>385</v>
      </c>
    </row>
    <row r="827" spans="1:814" hidden="1" x14ac:dyDescent="0.25">
      <c r="B827" s="5">
        <v>45265</v>
      </c>
      <c r="C827" t="s">
        <v>169</v>
      </c>
      <c r="D827" t="s">
        <v>0</v>
      </c>
      <c r="E827" t="s">
        <v>66</v>
      </c>
      <c r="F827" s="4" t="s">
        <v>78</v>
      </c>
      <c r="G827" t="s">
        <v>79</v>
      </c>
      <c r="H827" s="4" t="s">
        <v>80</v>
      </c>
      <c r="I827" s="4" t="s">
        <v>305</v>
      </c>
      <c r="J827" s="8">
        <v>-2</v>
      </c>
      <c r="K827" s="152">
        <v>51750</v>
      </c>
      <c r="L827" s="17">
        <f t="shared" si="47"/>
        <v>-103500</v>
      </c>
      <c r="O827"/>
      <c r="P827" t="s">
        <v>385</v>
      </c>
    </row>
    <row r="828" spans="1:814" hidden="1" x14ac:dyDescent="0.25">
      <c r="B828" s="5">
        <v>45271</v>
      </c>
      <c r="C828" t="s">
        <v>169</v>
      </c>
      <c r="D828" t="s">
        <v>0</v>
      </c>
      <c r="E828" t="s">
        <v>66</v>
      </c>
      <c r="F828" s="4" t="s">
        <v>249</v>
      </c>
      <c r="G828" t="s">
        <v>355</v>
      </c>
      <c r="H828" s="4" t="s">
        <v>266</v>
      </c>
      <c r="I828" s="4" t="s">
        <v>362</v>
      </c>
      <c r="J828" s="8">
        <v>-4</v>
      </c>
      <c r="K828" s="29">
        <f>67500*0.9</f>
        <v>60750</v>
      </c>
      <c r="L828" s="35">
        <f t="shared" si="47"/>
        <v>-243000</v>
      </c>
      <c r="M828" s="104"/>
      <c r="O828"/>
      <c r="P828" t="s">
        <v>386</v>
      </c>
    </row>
    <row r="829" spans="1:814" hidden="1" x14ac:dyDescent="0.25">
      <c r="B829" s="5">
        <v>45271</v>
      </c>
      <c r="C829" t="s">
        <v>169</v>
      </c>
      <c r="D829" t="s">
        <v>0</v>
      </c>
      <c r="E829" t="s">
        <v>66</v>
      </c>
      <c r="F829" s="4" t="s">
        <v>251</v>
      </c>
      <c r="G829" t="s">
        <v>356</v>
      </c>
      <c r="H829" s="4" t="s">
        <v>267</v>
      </c>
      <c r="I829" s="4" t="s">
        <v>363</v>
      </c>
      <c r="J829" s="8">
        <v>-4</v>
      </c>
      <c r="K829" s="29">
        <f>67500*0.9</f>
        <v>60750</v>
      </c>
      <c r="L829" s="35">
        <f t="shared" si="47"/>
        <v>-243000</v>
      </c>
      <c r="M829" s="104"/>
      <c r="O829"/>
      <c r="P829" t="s">
        <v>386</v>
      </c>
    </row>
    <row r="830" spans="1:814" hidden="1" x14ac:dyDescent="0.25">
      <c r="B830" s="5">
        <v>45271</v>
      </c>
      <c r="C830" t="s">
        <v>103</v>
      </c>
      <c r="D830" t="s">
        <v>0</v>
      </c>
      <c r="E830" t="s">
        <v>66</v>
      </c>
      <c r="F830" s="4" t="s">
        <v>249</v>
      </c>
      <c r="G830" t="s">
        <v>355</v>
      </c>
      <c r="H830" s="4" t="s">
        <v>266</v>
      </c>
      <c r="I830" s="4" t="s">
        <v>362</v>
      </c>
      <c r="J830" s="8">
        <v>-10</v>
      </c>
      <c r="K830" s="29">
        <f>67500*0.9</f>
        <v>60750</v>
      </c>
      <c r="L830" s="35">
        <f t="shared" si="47"/>
        <v>-607500</v>
      </c>
      <c r="M830" s="104"/>
      <c r="O830">
        <v>20230175</v>
      </c>
      <c r="P830" t="s">
        <v>397</v>
      </c>
      <c r="R830" t="s">
        <v>138</v>
      </c>
    </row>
    <row r="831" spans="1:814" hidden="1" x14ac:dyDescent="0.25">
      <c r="B831" s="5">
        <v>45271</v>
      </c>
      <c r="C831" t="s">
        <v>169</v>
      </c>
      <c r="D831" t="s">
        <v>0</v>
      </c>
      <c r="E831" t="s">
        <v>66</v>
      </c>
      <c r="F831" s="4" t="s">
        <v>249</v>
      </c>
      <c r="G831" t="s">
        <v>355</v>
      </c>
      <c r="H831" s="4" t="s">
        <v>266</v>
      </c>
      <c r="I831" s="4" t="s">
        <v>362</v>
      </c>
      <c r="J831" s="8">
        <v>-1</v>
      </c>
      <c r="K831" s="29">
        <f>67500*0.9</f>
        <v>60750</v>
      </c>
      <c r="L831" s="35">
        <f t="shared" si="47"/>
        <v>-60750</v>
      </c>
      <c r="M831" s="104"/>
      <c r="O831">
        <v>20230175</v>
      </c>
      <c r="P831" t="s">
        <v>397</v>
      </c>
    </row>
    <row r="832" spans="1:814" hidden="1" x14ac:dyDescent="0.25">
      <c r="B832" s="5">
        <v>45205</v>
      </c>
      <c r="C832" t="s">
        <v>103</v>
      </c>
      <c r="D832" t="s">
        <v>0</v>
      </c>
      <c r="E832" t="s">
        <v>14</v>
      </c>
      <c r="F832" s="4" t="s">
        <v>42</v>
      </c>
      <c r="G832" t="s">
        <v>43</v>
      </c>
      <c r="H832" s="4" t="s">
        <v>44</v>
      </c>
      <c r="I832" s="4" t="s">
        <v>337</v>
      </c>
      <c r="J832" s="8">
        <v>-9</v>
      </c>
      <c r="K832" s="29">
        <v>69131</v>
      </c>
      <c r="L832" s="35">
        <f t="shared" si="47"/>
        <v>-622179</v>
      </c>
      <c r="M832" s="104"/>
      <c r="O832">
        <v>20230130</v>
      </c>
      <c r="P832" t="s">
        <v>136</v>
      </c>
      <c r="R832" t="s">
        <v>279</v>
      </c>
    </row>
    <row r="833" spans="2:22" hidden="1" x14ac:dyDescent="0.25">
      <c r="B833" s="5">
        <v>45264</v>
      </c>
      <c r="C833" t="s">
        <v>169</v>
      </c>
      <c r="D833" t="s">
        <v>0</v>
      </c>
      <c r="E833" t="s">
        <v>66</v>
      </c>
      <c r="F833" s="4" t="s">
        <v>139</v>
      </c>
      <c r="G833" t="s">
        <v>140</v>
      </c>
      <c r="H833" s="4" t="s">
        <v>141</v>
      </c>
      <c r="I833" s="4" t="s">
        <v>159</v>
      </c>
      <c r="J833" s="8">
        <v>-1</v>
      </c>
      <c r="K833" s="29">
        <f>57500*0.9</f>
        <v>51750</v>
      </c>
      <c r="L833" s="17">
        <f t="shared" si="47"/>
        <v>-51750</v>
      </c>
      <c r="O833"/>
      <c r="P833" t="s">
        <v>436</v>
      </c>
    </row>
    <row r="834" spans="2:22" hidden="1" x14ac:dyDescent="0.25">
      <c r="B834" s="5">
        <v>45271</v>
      </c>
      <c r="C834" t="s">
        <v>103</v>
      </c>
      <c r="D834" t="s">
        <v>0</v>
      </c>
      <c r="E834" t="s">
        <v>14</v>
      </c>
      <c r="F834" s="4" t="s">
        <v>54</v>
      </c>
      <c r="G834" t="s">
        <v>55</v>
      </c>
      <c r="H834" s="4" t="s">
        <v>56</v>
      </c>
      <c r="I834" s="4" t="s">
        <v>408</v>
      </c>
      <c r="J834" s="8">
        <v>-10</v>
      </c>
      <c r="K834" s="29">
        <v>88882</v>
      </c>
      <c r="L834" s="35">
        <f t="shared" si="47"/>
        <v>-888820</v>
      </c>
      <c r="M834" s="104" t="s">
        <v>529</v>
      </c>
      <c r="O834">
        <v>20230177</v>
      </c>
      <c r="P834" t="s">
        <v>136</v>
      </c>
      <c r="R834" t="s">
        <v>279</v>
      </c>
    </row>
    <row r="835" spans="2:22" hidden="1" x14ac:dyDescent="0.25">
      <c r="B835" s="5">
        <v>45271</v>
      </c>
      <c r="C835" t="s">
        <v>103</v>
      </c>
      <c r="D835" t="s">
        <v>0</v>
      </c>
      <c r="E835" t="s">
        <v>14</v>
      </c>
      <c r="F835" s="4" t="s">
        <v>54</v>
      </c>
      <c r="G835" t="s">
        <v>55</v>
      </c>
      <c r="H835" s="4" t="s">
        <v>56</v>
      </c>
      <c r="I835" s="4" t="s">
        <v>405</v>
      </c>
      <c r="J835" s="8">
        <v>-5</v>
      </c>
      <c r="K835" s="121">
        <v>18.345205479452055</v>
      </c>
      <c r="L835" s="17">
        <f t="shared" si="47"/>
        <v>-91.726027397260282</v>
      </c>
      <c r="M835" s="102" t="s">
        <v>527</v>
      </c>
      <c r="O835">
        <v>20230177</v>
      </c>
      <c r="P835" t="s">
        <v>136</v>
      </c>
      <c r="R835" t="s">
        <v>279</v>
      </c>
    </row>
    <row r="836" spans="2:22" hidden="1" x14ac:dyDescent="0.25">
      <c r="B836" s="5">
        <v>45271</v>
      </c>
      <c r="C836" t="s">
        <v>103</v>
      </c>
      <c r="D836" t="s">
        <v>0</v>
      </c>
      <c r="E836" t="s">
        <v>14</v>
      </c>
      <c r="F836" s="4" t="s">
        <v>25</v>
      </c>
      <c r="G836" t="s">
        <v>26</v>
      </c>
      <c r="H836" s="4" t="s">
        <v>27</v>
      </c>
      <c r="I836" s="4" t="s">
        <v>333</v>
      </c>
      <c r="J836" s="8">
        <v>-5</v>
      </c>
      <c r="K836" s="29">
        <v>69131</v>
      </c>
      <c r="L836" s="35">
        <f t="shared" si="47"/>
        <v>-345655</v>
      </c>
      <c r="M836" s="104"/>
      <c r="O836">
        <v>20230177</v>
      </c>
      <c r="P836" t="s">
        <v>136</v>
      </c>
      <c r="R836" t="s">
        <v>279</v>
      </c>
    </row>
    <row r="837" spans="2:22" hidden="1" x14ac:dyDescent="0.25">
      <c r="B837" s="5">
        <v>45271</v>
      </c>
      <c r="C837" t="s">
        <v>103</v>
      </c>
      <c r="D837" t="s">
        <v>0</v>
      </c>
      <c r="E837" t="s">
        <v>14</v>
      </c>
      <c r="F837" s="4" t="s">
        <v>58</v>
      </c>
      <c r="G837" t="s">
        <v>59</v>
      </c>
      <c r="H837" s="4" t="s">
        <v>60</v>
      </c>
      <c r="I837" s="4" t="s">
        <v>341</v>
      </c>
      <c r="J837" s="8">
        <v>-6</v>
      </c>
      <c r="K837" s="29">
        <v>75398.578723404251</v>
      </c>
      <c r="L837" s="35">
        <f t="shared" si="47"/>
        <v>-452391.47234042548</v>
      </c>
      <c r="M837" s="104"/>
      <c r="O837">
        <v>20230177</v>
      </c>
      <c r="P837" t="s">
        <v>136</v>
      </c>
      <c r="R837" t="s">
        <v>279</v>
      </c>
    </row>
    <row r="838" spans="2:22" hidden="1" x14ac:dyDescent="0.25">
      <c r="B838" s="5">
        <v>45271</v>
      </c>
      <c r="C838" t="s">
        <v>103</v>
      </c>
      <c r="D838" t="s">
        <v>0</v>
      </c>
      <c r="E838" t="s">
        <v>14</v>
      </c>
      <c r="F838" s="3" t="s">
        <v>42</v>
      </c>
      <c r="G838" t="s">
        <v>43</v>
      </c>
      <c r="H838" s="4" t="s">
        <v>80</v>
      </c>
      <c r="I838" s="4" t="s">
        <v>404</v>
      </c>
      <c r="J838" s="8">
        <v>-20</v>
      </c>
      <c r="K838" s="121">
        <v>14.268493150684932</v>
      </c>
      <c r="L838" s="17">
        <f t="shared" si="47"/>
        <v>-285.36986301369865</v>
      </c>
      <c r="M838" s="102" t="s">
        <v>527</v>
      </c>
      <c r="O838">
        <v>20230176</v>
      </c>
      <c r="P838" t="s">
        <v>136</v>
      </c>
      <c r="R838" t="s">
        <v>279</v>
      </c>
    </row>
    <row r="839" spans="2:22" hidden="1" x14ac:dyDescent="0.25">
      <c r="B839" s="5">
        <v>45280</v>
      </c>
      <c r="C839" t="s">
        <v>103</v>
      </c>
      <c r="D839" t="s">
        <v>4</v>
      </c>
      <c r="E839" t="s">
        <v>14</v>
      </c>
      <c r="F839" s="4">
        <v>3348235</v>
      </c>
      <c r="G839" t="s">
        <v>207</v>
      </c>
      <c r="H839" s="4" t="s">
        <v>208</v>
      </c>
      <c r="J839" s="8">
        <v>-10</v>
      </c>
      <c r="K839" s="79">
        <v>31.311787072243344</v>
      </c>
      <c r="L839" s="17">
        <f t="shared" si="47"/>
        <v>-313.11787072243345</v>
      </c>
      <c r="M839" s="104"/>
      <c r="O839">
        <v>20230186</v>
      </c>
      <c r="P839" t="s">
        <v>227</v>
      </c>
      <c r="R839" t="s">
        <v>138</v>
      </c>
    </row>
    <row r="840" spans="2:22" hidden="1" x14ac:dyDescent="0.25">
      <c r="B840" s="5">
        <v>45280</v>
      </c>
      <c r="C840" t="s">
        <v>103</v>
      </c>
      <c r="D840" t="s">
        <v>4</v>
      </c>
      <c r="E840" t="s">
        <v>14</v>
      </c>
      <c r="F840" s="4">
        <v>3318225</v>
      </c>
      <c r="G840" t="s">
        <v>148</v>
      </c>
      <c r="H840" s="4" t="s">
        <v>148</v>
      </c>
      <c r="J840" s="8">
        <v>-10</v>
      </c>
      <c r="K840" s="29">
        <v>206486.49600000001</v>
      </c>
      <c r="L840" s="35">
        <f t="shared" si="47"/>
        <v>-2064864.9600000002</v>
      </c>
      <c r="M840" s="104" t="s">
        <v>529</v>
      </c>
      <c r="O840">
        <v>20230186</v>
      </c>
      <c r="P840" t="s">
        <v>227</v>
      </c>
      <c r="R840" t="s">
        <v>138</v>
      </c>
    </row>
    <row r="841" spans="2:22" hidden="1" x14ac:dyDescent="0.25">
      <c r="B841" s="5">
        <v>45280</v>
      </c>
      <c r="C841" t="s">
        <v>121</v>
      </c>
      <c r="D841" t="s">
        <v>0</v>
      </c>
      <c r="E841" t="s">
        <v>66</v>
      </c>
      <c r="F841" s="4" t="s">
        <v>71</v>
      </c>
      <c r="G841" t="s">
        <v>72</v>
      </c>
      <c r="H841" s="4" t="s">
        <v>27</v>
      </c>
      <c r="I841" s="4" t="s">
        <v>219</v>
      </c>
      <c r="J841" s="8">
        <v>2</v>
      </c>
      <c r="K841" s="29">
        <f>57500*0.9</f>
        <v>51750</v>
      </c>
      <c r="L841" s="17">
        <f t="shared" si="47"/>
        <v>103500</v>
      </c>
      <c r="O841"/>
      <c r="P841" t="s">
        <v>349</v>
      </c>
      <c r="Q841" t="s">
        <v>346</v>
      </c>
    </row>
    <row r="842" spans="2:22" hidden="1" x14ac:dyDescent="0.25">
      <c r="B842" s="5">
        <v>45280</v>
      </c>
      <c r="C842" t="s">
        <v>121</v>
      </c>
      <c r="D842" t="s">
        <v>0</v>
      </c>
      <c r="E842" t="s">
        <v>66</v>
      </c>
      <c r="F842" s="4" t="s">
        <v>71</v>
      </c>
      <c r="G842" t="s">
        <v>72</v>
      </c>
      <c r="H842" s="4" t="s">
        <v>27</v>
      </c>
      <c r="I842" s="4" t="s">
        <v>389</v>
      </c>
      <c r="J842" s="8">
        <v>2</v>
      </c>
      <c r="K842" s="29">
        <f>57500*0.9</f>
        <v>51750</v>
      </c>
      <c r="L842" s="17">
        <f t="shared" si="47"/>
        <v>103500</v>
      </c>
      <c r="O842"/>
      <c r="P842" t="s">
        <v>349</v>
      </c>
      <c r="Q842" t="s">
        <v>346</v>
      </c>
    </row>
    <row r="843" spans="2:22" hidden="1" x14ac:dyDescent="0.25">
      <c r="B843" s="5">
        <v>45280</v>
      </c>
      <c r="C843" t="s">
        <v>121</v>
      </c>
      <c r="D843" t="s">
        <v>0</v>
      </c>
      <c r="E843" t="s">
        <v>66</v>
      </c>
      <c r="F843" s="4" t="s">
        <v>75</v>
      </c>
      <c r="G843" t="s">
        <v>76</v>
      </c>
      <c r="H843" s="4" t="s">
        <v>37</v>
      </c>
      <c r="I843" s="4" t="s">
        <v>390</v>
      </c>
      <c r="J843" s="8">
        <v>2</v>
      </c>
      <c r="K843" s="29">
        <f>57500*0.9</f>
        <v>51750</v>
      </c>
      <c r="L843" s="17">
        <f t="shared" si="47"/>
        <v>103500</v>
      </c>
      <c r="O843"/>
      <c r="P843" t="s">
        <v>349</v>
      </c>
      <c r="Q843" t="s">
        <v>346</v>
      </c>
    </row>
    <row r="844" spans="2:22" s="109" customFormat="1" hidden="1" x14ac:dyDescent="0.25">
      <c r="B844" s="110">
        <v>45264</v>
      </c>
      <c r="C844" s="109" t="s">
        <v>63</v>
      </c>
      <c r="D844" s="109" t="s">
        <v>0</v>
      </c>
      <c r="E844" s="109" t="s">
        <v>14</v>
      </c>
      <c r="F844" s="158" t="s">
        <v>39</v>
      </c>
      <c r="G844" s="109" t="s">
        <v>40</v>
      </c>
      <c r="H844" s="111" t="s">
        <v>41</v>
      </c>
      <c r="I844" s="111" t="s">
        <v>403</v>
      </c>
      <c r="J844" s="112">
        <v>40</v>
      </c>
      <c r="K844" s="159">
        <v>14.268493150684932</v>
      </c>
      <c r="L844" s="114">
        <f t="shared" si="47"/>
        <v>570.7397260273973</v>
      </c>
      <c r="M844" s="115" t="s">
        <v>527</v>
      </c>
      <c r="N844" s="109" t="s">
        <v>398</v>
      </c>
      <c r="V844" s="169"/>
    </row>
    <row r="845" spans="2:22" hidden="1" x14ac:dyDescent="0.25">
      <c r="B845" s="5">
        <v>45280</v>
      </c>
      <c r="C845" t="s">
        <v>121</v>
      </c>
      <c r="D845" t="s">
        <v>0</v>
      </c>
      <c r="E845" t="s">
        <v>66</v>
      </c>
      <c r="F845" s="4" t="s">
        <v>82</v>
      </c>
      <c r="G845" t="s">
        <v>200</v>
      </c>
      <c r="H845" s="4" t="s">
        <v>84</v>
      </c>
      <c r="I845" s="4" t="s">
        <v>205</v>
      </c>
      <c r="J845" s="8">
        <v>2</v>
      </c>
      <c r="K845" s="29">
        <f>57500*0.9</f>
        <v>51750</v>
      </c>
      <c r="L845" s="17">
        <f t="shared" si="47"/>
        <v>103500</v>
      </c>
      <c r="O845"/>
      <c r="P845" t="s">
        <v>349</v>
      </c>
      <c r="Q845" t="s">
        <v>346</v>
      </c>
    </row>
    <row r="846" spans="2:22" hidden="1" x14ac:dyDescent="0.25">
      <c r="B846" s="5">
        <v>45280</v>
      </c>
      <c r="C846" t="s">
        <v>121</v>
      </c>
      <c r="D846" t="s">
        <v>0</v>
      </c>
      <c r="E846" t="s">
        <v>66</v>
      </c>
      <c r="F846" s="4" t="s">
        <v>78</v>
      </c>
      <c r="G846" t="s">
        <v>79</v>
      </c>
      <c r="H846" s="4" t="s">
        <v>80</v>
      </c>
      <c r="I846" s="4" t="s">
        <v>391</v>
      </c>
      <c r="J846" s="8">
        <v>2</v>
      </c>
      <c r="K846" s="29">
        <f>57500*0.9</f>
        <v>51750</v>
      </c>
      <c r="L846" s="17">
        <f t="shared" si="47"/>
        <v>103500</v>
      </c>
      <c r="O846"/>
      <c r="P846" t="s">
        <v>349</v>
      </c>
      <c r="Q846" t="s">
        <v>346</v>
      </c>
    </row>
    <row r="847" spans="2:22" hidden="1" x14ac:dyDescent="0.25">
      <c r="B847" s="5">
        <v>45264</v>
      </c>
      <c r="C847" t="s">
        <v>169</v>
      </c>
      <c r="D847" t="s">
        <v>0</v>
      </c>
      <c r="E847" t="s">
        <v>66</v>
      </c>
      <c r="F847" s="4" t="s">
        <v>78</v>
      </c>
      <c r="G847" t="s">
        <v>79</v>
      </c>
      <c r="H847" s="4" t="s">
        <v>80</v>
      </c>
      <c r="I847" s="4" t="s">
        <v>305</v>
      </c>
      <c r="J847" s="8">
        <v>-2</v>
      </c>
      <c r="K847" s="29">
        <v>51750</v>
      </c>
      <c r="L847" s="17">
        <f t="shared" si="47"/>
        <v>-103500</v>
      </c>
      <c r="O847"/>
      <c r="P847" t="s">
        <v>436</v>
      </c>
    </row>
    <row r="848" spans="2:22" hidden="1" x14ac:dyDescent="0.25">
      <c r="B848" s="5">
        <v>45280</v>
      </c>
      <c r="C848" t="s">
        <v>121</v>
      </c>
      <c r="D848" t="s">
        <v>0</v>
      </c>
      <c r="E848" t="s">
        <v>66</v>
      </c>
      <c r="F848" s="4" t="s">
        <v>86</v>
      </c>
      <c r="G848" t="s">
        <v>87</v>
      </c>
      <c r="H848" s="4" t="s">
        <v>50</v>
      </c>
      <c r="I848" s="4" t="s">
        <v>164</v>
      </c>
      <c r="J848" s="8">
        <v>2</v>
      </c>
      <c r="K848" s="29">
        <f>57500*0.9</f>
        <v>51750</v>
      </c>
      <c r="L848" s="17">
        <f t="shared" si="47"/>
        <v>103500</v>
      </c>
      <c r="O848"/>
      <c r="P848" t="s">
        <v>349</v>
      </c>
      <c r="Q848" t="s">
        <v>346</v>
      </c>
    </row>
    <row r="849" spans="2:18" hidden="1" x14ac:dyDescent="0.25">
      <c r="B849" s="5">
        <v>45280</v>
      </c>
      <c r="C849" t="s">
        <v>121</v>
      </c>
      <c r="D849" t="s">
        <v>0</v>
      </c>
      <c r="E849" t="s">
        <v>66</v>
      </c>
      <c r="F849" s="4" t="s">
        <v>91</v>
      </c>
      <c r="G849" t="s">
        <v>92</v>
      </c>
      <c r="H849" s="4" t="s">
        <v>185</v>
      </c>
      <c r="I849" s="4" t="s">
        <v>183</v>
      </c>
      <c r="J849" s="8">
        <v>-2</v>
      </c>
      <c r="K849" s="29">
        <f>57500*0.9</f>
        <v>51750</v>
      </c>
      <c r="L849" s="17">
        <f t="shared" si="47"/>
        <v>-103500</v>
      </c>
      <c r="O849"/>
      <c r="P849" t="s">
        <v>349</v>
      </c>
      <c r="Q849" t="s">
        <v>346</v>
      </c>
    </row>
    <row r="850" spans="2:18" hidden="1" x14ac:dyDescent="0.25">
      <c r="B850" s="5">
        <v>45281</v>
      </c>
      <c r="C850" t="s">
        <v>169</v>
      </c>
      <c r="D850" t="s">
        <v>4</v>
      </c>
      <c r="E850" t="s">
        <v>66</v>
      </c>
      <c r="F850" s="4" t="s">
        <v>276</v>
      </c>
      <c r="G850" t="s">
        <v>275</v>
      </c>
      <c r="H850" s="4" t="s">
        <v>148</v>
      </c>
      <c r="J850" s="8">
        <v>-1</v>
      </c>
      <c r="K850" s="29">
        <v>83600</v>
      </c>
      <c r="L850" s="17">
        <f t="shared" si="47"/>
        <v>-83600</v>
      </c>
      <c r="O850"/>
      <c r="P850" t="s">
        <v>386</v>
      </c>
    </row>
    <row r="851" spans="2:18" x14ac:dyDescent="0.25">
      <c r="B851" s="5">
        <v>45302</v>
      </c>
      <c r="C851" t="s">
        <v>103</v>
      </c>
      <c r="D851" t="s">
        <v>4</v>
      </c>
      <c r="E851" t="s">
        <v>14</v>
      </c>
      <c r="F851" s="4">
        <v>3308050</v>
      </c>
      <c r="G851" t="s">
        <v>137</v>
      </c>
      <c r="H851" s="4" t="s">
        <v>137</v>
      </c>
      <c r="I851" s="4" t="s">
        <v>138</v>
      </c>
      <c r="J851" s="8">
        <v>-2</v>
      </c>
      <c r="K851" s="48">
        <v>505243.49166666658</v>
      </c>
      <c r="L851" s="35">
        <f t="shared" si="47"/>
        <v>-1010486.9833333332</v>
      </c>
      <c r="M851" s="104" t="s">
        <v>529</v>
      </c>
      <c r="O851" s="54" t="s">
        <v>409</v>
      </c>
      <c r="P851" t="s">
        <v>136</v>
      </c>
    </row>
    <row r="852" spans="2:18" x14ac:dyDescent="0.25">
      <c r="B852" s="5">
        <v>45302</v>
      </c>
      <c r="C852" t="s">
        <v>103</v>
      </c>
      <c r="D852" t="s">
        <v>4</v>
      </c>
      <c r="E852" t="s">
        <v>14</v>
      </c>
      <c r="F852" s="4">
        <v>3318235</v>
      </c>
      <c r="G852" t="s">
        <v>209</v>
      </c>
      <c r="H852" s="4" t="s">
        <v>107</v>
      </c>
      <c r="I852" s="4" t="s">
        <v>138</v>
      </c>
      <c r="J852" s="8">
        <v>-2</v>
      </c>
      <c r="K852" s="29">
        <v>126823.496</v>
      </c>
      <c r="L852" s="35">
        <f t="shared" si="47"/>
        <v>-253646.992</v>
      </c>
      <c r="M852" s="104" t="s">
        <v>529</v>
      </c>
      <c r="O852" s="54" t="s">
        <v>409</v>
      </c>
      <c r="P852" t="s">
        <v>136</v>
      </c>
      <c r="R852" t="s">
        <v>279</v>
      </c>
    </row>
    <row r="853" spans="2:18" x14ac:dyDescent="0.25">
      <c r="B853" s="5">
        <v>45303</v>
      </c>
      <c r="C853" t="s">
        <v>169</v>
      </c>
      <c r="D853" t="s">
        <v>0</v>
      </c>
      <c r="E853" t="s">
        <v>66</v>
      </c>
      <c r="F853" s="4" t="s">
        <v>75</v>
      </c>
      <c r="G853" t="s">
        <v>76</v>
      </c>
      <c r="H853" s="4" t="s">
        <v>37</v>
      </c>
      <c r="I853" s="4" t="s">
        <v>285</v>
      </c>
      <c r="J853" s="8">
        <v>-2</v>
      </c>
      <c r="K853" s="29">
        <f>57500*0.9</f>
        <v>51750</v>
      </c>
      <c r="L853" s="35">
        <f t="shared" si="47"/>
        <v>-103500</v>
      </c>
      <c r="M853" s="104"/>
      <c r="O853"/>
      <c r="P853" t="s">
        <v>410</v>
      </c>
    </row>
    <row r="854" spans="2:18" hidden="1" x14ac:dyDescent="0.25">
      <c r="B854" s="5">
        <v>45271</v>
      </c>
      <c r="C854" t="s">
        <v>103</v>
      </c>
      <c r="D854" t="s">
        <v>0</v>
      </c>
      <c r="E854" t="s">
        <v>14</v>
      </c>
      <c r="F854" s="4" t="s">
        <v>39</v>
      </c>
      <c r="G854" t="s">
        <v>40</v>
      </c>
      <c r="H854" s="4" t="s">
        <v>41</v>
      </c>
      <c r="I854" s="4" t="s">
        <v>335</v>
      </c>
      <c r="J854" s="8">
        <v>-5</v>
      </c>
      <c r="K854" s="29">
        <v>69131</v>
      </c>
      <c r="L854" s="35">
        <f t="shared" si="47"/>
        <v>-345655</v>
      </c>
      <c r="M854" s="104"/>
      <c r="O854">
        <v>20230176</v>
      </c>
      <c r="P854" t="s">
        <v>136</v>
      </c>
      <c r="R854" t="s">
        <v>279</v>
      </c>
    </row>
    <row r="855" spans="2:18" x14ac:dyDescent="0.25">
      <c r="B855" s="5">
        <v>45303</v>
      </c>
      <c r="C855" t="s">
        <v>121</v>
      </c>
      <c r="D855" t="s">
        <v>0</v>
      </c>
      <c r="E855" t="s">
        <v>66</v>
      </c>
      <c r="F855" s="4" t="s">
        <v>86</v>
      </c>
      <c r="G855" t="s">
        <v>87</v>
      </c>
      <c r="H855" s="4" t="s">
        <v>50</v>
      </c>
      <c r="I855" s="4" t="s">
        <v>164</v>
      </c>
      <c r="J855" s="8">
        <v>-2</v>
      </c>
      <c r="K855" s="29">
        <f>57500*0.9</f>
        <v>51750</v>
      </c>
      <c r="L855" s="35">
        <f t="shared" si="47"/>
        <v>-103500</v>
      </c>
      <c r="M855" s="104"/>
      <c r="O855"/>
      <c r="Q855" t="s">
        <v>411</v>
      </c>
    </row>
    <row r="856" spans="2:18" x14ac:dyDescent="0.25">
      <c r="B856" s="5">
        <v>45306</v>
      </c>
      <c r="C856" t="s">
        <v>121</v>
      </c>
      <c r="D856" t="s">
        <v>0</v>
      </c>
      <c r="E856" t="s">
        <v>66</v>
      </c>
      <c r="F856" s="4" t="s">
        <v>86</v>
      </c>
      <c r="G856" t="s">
        <v>87</v>
      </c>
      <c r="H856" s="4" t="s">
        <v>50</v>
      </c>
      <c r="I856" s="4" t="s">
        <v>424</v>
      </c>
      <c r="J856" s="8">
        <v>2</v>
      </c>
      <c r="K856" s="29">
        <f>57500*0.9</f>
        <v>51750</v>
      </c>
      <c r="L856" s="35">
        <f t="shared" si="47"/>
        <v>103500</v>
      </c>
      <c r="M856" s="104"/>
      <c r="O856"/>
      <c r="Q856" t="s">
        <v>411</v>
      </c>
    </row>
    <row r="857" spans="2:18" hidden="1" x14ac:dyDescent="0.25">
      <c r="B857" s="5">
        <v>45280</v>
      </c>
      <c r="C857" t="s">
        <v>121</v>
      </c>
      <c r="D857" t="s">
        <v>0</v>
      </c>
      <c r="E857" t="s">
        <v>66</v>
      </c>
      <c r="F857" s="4" t="s">
        <v>139</v>
      </c>
      <c r="G857" t="s">
        <v>140</v>
      </c>
      <c r="H857" s="4" t="s">
        <v>141</v>
      </c>
      <c r="I857" s="4" t="s">
        <v>172</v>
      </c>
      <c r="J857" s="8">
        <v>2</v>
      </c>
      <c r="K857" s="29">
        <f>57500*0.9</f>
        <v>51750</v>
      </c>
      <c r="L857" s="17">
        <f t="shared" si="47"/>
        <v>103500</v>
      </c>
      <c r="O857"/>
      <c r="P857" t="s">
        <v>349</v>
      </c>
      <c r="Q857" t="s">
        <v>346</v>
      </c>
    </row>
    <row r="858" spans="2:18" x14ac:dyDescent="0.25">
      <c r="B858" s="5">
        <v>45307</v>
      </c>
      <c r="C858" t="s">
        <v>103</v>
      </c>
      <c r="D858" t="s">
        <v>0</v>
      </c>
      <c r="E858" t="s">
        <v>14</v>
      </c>
      <c r="F858" s="4" t="s">
        <v>289</v>
      </c>
      <c r="G858" t="s">
        <v>15</v>
      </c>
      <c r="H858" s="4" t="s">
        <v>16</v>
      </c>
      <c r="I858" s="4" t="s">
        <v>18</v>
      </c>
      <c r="J858" s="8">
        <v>-3</v>
      </c>
      <c r="K858" s="29">
        <v>73331</v>
      </c>
      <c r="L858" s="17">
        <v>2199930</v>
      </c>
      <c r="O858" s="54">
        <v>20240009</v>
      </c>
      <c r="P858" t="s">
        <v>413</v>
      </c>
    </row>
    <row r="859" spans="2:18" x14ac:dyDescent="0.25">
      <c r="B859" s="5">
        <v>45307</v>
      </c>
      <c r="C859" t="s">
        <v>103</v>
      </c>
      <c r="D859" t="s">
        <v>0</v>
      </c>
      <c r="E859" t="s">
        <v>66</v>
      </c>
      <c r="F859" s="4" t="s">
        <v>78</v>
      </c>
      <c r="G859" t="s">
        <v>79</v>
      </c>
      <c r="H859" s="4" t="s">
        <v>80</v>
      </c>
      <c r="I859" s="4" t="s">
        <v>305</v>
      </c>
      <c r="J859" s="8">
        <v>-5</v>
      </c>
      <c r="K859" s="29">
        <v>51750</v>
      </c>
      <c r="L859" s="17">
        <f>+J859*K859</f>
        <v>-258750</v>
      </c>
      <c r="O859" s="54">
        <v>20240009</v>
      </c>
      <c r="P859" t="s">
        <v>413</v>
      </c>
    </row>
    <row r="860" spans="2:18" x14ac:dyDescent="0.25">
      <c r="B860" s="5">
        <v>45307</v>
      </c>
      <c r="C860" t="s">
        <v>103</v>
      </c>
      <c r="D860" t="s">
        <v>0</v>
      </c>
      <c r="E860" t="s">
        <v>14</v>
      </c>
      <c r="F860" s="4" t="s">
        <v>42</v>
      </c>
      <c r="G860" t="s">
        <v>43</v>
      </c>
      <c r="H860" s="4" t="s">
        <v>44</v>
      </c>
      <c r="I860" s="4" t="s">
        <v>404</v>
      </c>
      <c r="J860" s="8">
        <v>-40</v>
      </c>
      <c r="K860" s="79">
        <v>14.268493150684932</v>
      </c>
      <c r="L860" s="17">
        <f>+J860*K860</f>
        <v>-570.7397260273973</v>
      </c>
      <c r="M860" s="102" t="s">
        <v>527</v>
      </c>
      <c r="O860" s="54">
        <v>20240009</v>
      </c>
      <c r="P860" t="s">
        <v>413</v>
      </c>
    </row>
    <row r="861" spans="2:18" x14ac:dyDescent="0.25">
      <c r="B861" s="5">
        <v>45307</v>
      </c>
      <c r="C861" t="s">
        <v>103</v>
      </c>
      <c r="D861" t="s">
        <v>0</v>
      </c>
      <c r="E861" t="s">
        <v>66</v>
      </c>
      <c r="F861" s="4" t="s">
        <v>71</v>
      </c>
      <c r="G861" t="s">
        <v>72</v>
      </c>
      <c r="H861" s="4" t="s">
        <v>27</v>
      </c>
      <c r="I861" s="4" t="s">
        <v>219</v>
      </c>
      <c r="J861" s="8">
        <v>-2</v>
      </c>
      <c r="K861" s="29">
        <f>57500*0.9</f>
        <v>51750</v>
      </c>
      <c r="L861" s="17">
        <f>+J861*K861</f>
        <v>-103500</v>
      </c>
      <c r="O861" s="54">
        <v>20240009</v>
      </c>
      <c r="P861" t="s">
        <v>413</v>
      </c>
    </row>
    <row r="862" spans="2:18" x14ac:dyDescent="0.25">
      <c r="B862" s="5">
        <v>45307</v>
      </c>
      <c r="C862" t="s">
        <v>103</v>
      </c>
      <c r="D862" t="s">
        <v>0</v>
      </c>
      <c r="E862" t="s">
        <v>66</v>
      </c>
      <c r="F862" s="4" t="s">
        <v>67</v>
      </c>
      <c r="G862" t="s">
        <v>216</v>
      </c>
      <c r="H862" s="4" t="s">
        <v>69</v>
      </c>
      <c r="I862" s="4" t="s">
        <v>222</v>
      </c>
      <c r="J862" s="8">
        <v>-6</v>
      </c>
      <c r="K862" s="29">
        <f>57500*0.9</f>
        <v>51750</v>
      </c>
      <c r="L862" s="17">
        <f>+J862*K862</f>
        <v>-310500</v>
      </c>
      <c r="O862" s="54" t="s">
        <v>414</v>
      </c>
      <c r="P862" t="s">
        <v>126</v>
      </c>
    </row>
    <row r="863" spans="2:18" x14ac:dyDescent="0.25">
      <c r="B863" s="5">
        <v>45307</v>
      </c>
      <c r="C863" t="s">
        <v>103</v>
      </c>
      <c r="D863" t="s">
        <v>0</v>
      </c>
      <c r="E863" t="s">
        <v>66</v>
      </c>
      <c r="F863" s="4" t="s">
        <v>71</v>
      </c>
      <c r="G863" t="s">
        <v>72</v>
      </c>
      <c r="H863" s="4" t="s">
        <v>27</v>
      </c>
      <c r="I863" s="4" t="s">
        <v>74</v>
      </c>
      <c r="J863" s="8">
        <v>-5</v>
      </c>
      <c r="K863" s="29">
        <v>51750</v>
      </c>
      <c r="L863" s="17">
        <v>258750</v>
      </c>
      <c r="O863" s="54" t="s">
        <v>414</v>
      </c>
      <c r="P863" t="s">
        <v>126</v>
      </c>
    </row>
    <row r="864" spans="2:18" x14ac:dyDescent="0.25">
      <c r="B864" s="5">
        <v>45307</v>
      </c>
      <c r="C864" t="s">
        <v>103</v>
      </c>
      <c r="D864" t="s">
        <v>0</v>
      </c>
      <c r="E864" t="s">
        <v>66</v>
      </c>
      <c r="F864" s="4" t="s">
        <v>71</v>
      </c>
      <c r="G864" t="s">
        <v>72</v>
      </c>
      <c r="H864" s="4" t="s">
        <v>27</v>
      </c>
      <c r="I864" s="4" t="s">
        <v>152</v>
      </c>
      <c r="J864" s="8">
        <v>-7</v>
      </c>
      <c r="K864" s="29">
        <v>51750</v>
      </c>
      <c r="L864" s="17">
        <v>465750</v>
      </c>
      <c r="O864" s="54" t="s">
        <v>414</v>
      </c>
      <c r="P864" t="s">
        <v>126</v>
      </c>
    </row>
    <row r="865" spans="2:18" x14ac:dyDescent="0.25">
      <c r="B865" s="5">
        <v>45307</v>
      </c>
      <c r="C865" t="s">
        <v>103</v>
      </c>
      <c r="D865" t="s">
        <v>0</v>
      </c>
      <c r="E865" t="s">
        <v>66</v>
      </c>
      <c r="F865" s="4" t="s">
        <v>71</v>
      </c>
      <c r="G865" t="s">
        <v>72</v>
      </c>
      <c r="H865" s="4" t="s">
        <v>27</v>
      </c>
      <c r="I865" s="4" t="s">
        <v>220</v>
      </c>
      <c r="J865" s="8">
        <v>-13</v>
      </c>
      <c r="K865" s="29">
        <f>57500*0.9</f>
        <v>51750</v>
      </c>
      <c r="L865" s="17">
        <f>+J865*K865</f>
        <v>-672750</v>
      </c>
      <c r="O865" s="54" t="s">
        <v>414</v>
      </c>
      <c r="P865" t="s">
        <v>126</v>
      </c>
    </row>
    <row r="866" spans="2:18" x14ac:dyDescent="0.25">
      <c r="B866" s="5">
        <v>45307</v>
      </c>
      <c r="C866" t="s">
        <v>103</v>
      </c>
      <c r="D866" t="s">
        <v>0</v>
      </c>
      <c r="E866" t="s">
        <v>66</v>
      </c>
      <c r="F866" s="4" t="s">
        <v>75</v>
      </c>
      <c r="G866" t="s">
        <v>76</v>
      </c>
      <c r="H866" s="4" t="s">
        <v>37</v>
      </c>
      <c r="I866" s="4" t="s">
        <v>285</v>
      </c>
      <c r="J866" s="8">
        <v>-5</v>
      </c>
      <c r="K866" s="29">
        <v>51750</v>
      </c>
      <c r="L866" s="17">
        <v>5175000</v>
      </c>
      <c r="O866" s="54" t="s">
        <v>414</v>
      </c>
      <c r="P866" t="s">
        <v>126</v>
      </c>
    </row>
    <row r="867" spans="2:18" x14ac:dyDescent="0.25">
      <c r="B867" s="5">
        <v>45303</v>
      </c>
      <c r="C867" t="s">
        <v>169</v>
      </c>
      <c r="D867" t="s">
        <v>0</v>
      </c>
      <c r="E867" t="s">
        <v>66</v>
      </c>
      <c r="F867" s="4" t="s">
        <v>139</v>
      </c>
      <c r="G867" t="s">
        <v>140</v>
      </c>
      <c r="H867" s="4" t="s">
        <v>141</v>
      </c>
      <c r="I867" s="4" t="s">
        <v>172</v>
      </c>
      <c r="J867" s="8">
        <v>-2</v>
      </c>
      <c r="K867" s="29">
        <f>57500*0.9</f>
        <v>51750</v>
      </c>
      <c r="L867" s="35">
        <f>+J867*K867</f>
        <v>-103500</v>
      </c>
      <c r="M867" s="104"/>
      <c r="O867"/>
      <c r="P867" t="s">
        <v>410</v>
      </c>
    </row>
    <row r="868" spans="2:18" x14ac:dyDescent="0.25">
      <c r="B868" s="5">
        <v>45307</v>
      </c>
      <c r="C868" t="s">
        <v>103</v>
      </c>
      <c r="D868" t="s">
        <v>0</v>
      </c>
      <c r="E868" t="s">
        <v>66</v>
      </c>
      <c r="F868" s="4" t="s">
        <v>86</v>
      </c>
      <c r="G868" t="s">
        <v>87</v>
      </c>
      <c r="H868" s="4" t="s">
        <v>184</v>
      </c>
      <c r="I868" s="4" t="s">
        <v>180</v>
      </c>
      <c r="J868" s="8">
        <v>-22</v>
      </c>
      <c r="K868" s="29">
        <v>51750</v>
      </c>
      <c r="L868" s="17">
        <v>3105000</v>
      </c>
      <c r="O868" s="54" t="s">
        <v>414</v>
      </c>
      <c r="P868" t="s">
        <v>126</v>
      </c>
    </row>
    <row r="869" spans="2:18" x14ac:dyDescent="0.25">
      <c r="B869" s="5">
        <v>45307</v>
      </c>
      <c r="C869" t="s">
        <v>103</v>
      </c>
      <c r="D869" t="s">
        <v>0</v>
      </c>
      <c r="E869" t="s">
        <v>66</v>
      </c>
      <c r="F869" s="4" t="s">
        <v>91</v>
      </c>
      <c r="G869" t="s">
        <v>92</v>
      </c>
      <c r="H869" s="4" t="s">
        <v>93</v>
      </c>
      <c r="I869" s="4" t="s">
        <v>360</v>
      </c>
      <c r="J869" s="8">
        <v>-7</v>
      </c>
      <c r="K869" s="29">
        <f>57500*0.9</f>
        <v>51750</v>
      </c>
      <c r="L869" s="17">
        <f>+J869*K869</f>
        <v>-362250</v>
      </c>
      <c r="O869" s="54" t="s">
        <v>414</v>
      </c>
      <c r="P869" t="s">
        <v>126</v>
      </c>
    </row>
    <row r="870" spans="2:18" x14ac:dyDescent="0.25">
      <c r="B870" s="5">
        <v>45310</v>
      </c>
      <c r="C870" t="s">
        <v>103</v>
      </c>
      <c r="D870" t="s">
        <v>0</v>
      </c>
      <c r="E870" t="s">
        <v>14</v>
      </c>
      <c r="F870" s="4" t="s">
        <v>25</v>
      </c>
      <c r="G870" t="s">
        <v>26</v>
      </c>
      <c r="H870" s="4" t="s">
        <v>27</v>
      </c>
      <c r="I870" s="4" t="s">
        <v>333</v>
      </c>
      <c r="J870" s="8">
        <v>-15</v>
      </c>
      <c r="K870" s="29">
        <v>69131</v>
      </c>
      <c r="L870" s="17">
        <f>+J870*K870</f>
        <v>-1036965</v>
      </c>
      <c r="M870" s="102" t="s">
        <v>529</v>
      </c>
      <c r="O870" s="54" t="s">
        <v>423</v>
      </c>
      <c r="P870" t="s">
        <v>282</v>
      </c>
    </row>
    <row r="871" spans="2:18" x14ac:dyDescent="0.25">
      <c r="B871" s="5">
        <v>45310</v>
      </c>
      <c r="C871" t="s">
        <v>103</v>
      </c>
      <c r="D871" t="s">
        <v>0</v>
      </c>
      <c r="E871" t="s">
        <v>14</v>
      </c>
      <c r="F871" s="4" t="s">
        <v>35</v>
      </c>
      <c r="G871" t="s">
        <v>36</v>
      </c>
      <c r="H871" s="4" t="s">
        <v>37</v>
      </c>
      <c r="I871" s="4" t="s">
        <v>334</v>
      </c>
      <c r="J871" s="8">
        <v>-15</v>
      </c>
      <c r="K871" s="29">
        <v>69131</v>
      </c>
      <c r="L871" s="17">
        <f>+J871*K871</f>
        <v>-1036965</v>
      </c>
      <c r="M871" s="102" t="s">
        <v>529</v>
      </c>
      <c r="O871" s="54" t="s">
        <v>423</v>
      </c>
      <c r="P871" t="s">
        <v>282</v>
      </c>
    </row>
    <row r="872" spans="2:18" hidden="1" x14ac:dyDescent="0.25">
      <c r="B872" s="5">
        <v>45245</v>
      </c>
      <c r="C872" t="s">
        <v>103</v>
      </c>
      <c r="D872" t="s">
        <v>0</v>
      </c>
      <c r="E872" t="s">
        <v>14</v>
      </c>
      <c r="F872" s="4" t="s">
        <v>42</v>
      </c>
      <c r="G872" t="s">
        <v>43</v>
      </c>
      <c r="H872" s="4" t="s">
        <v>44</v>
      </c>
      <c r="I872" s="4" t="s">
        <v>337</v>
      </c>
      <c r="J872" s="8">
        <v>-14</v>
      </c>
      <c r="K872" s="29">
        <v>69131</v>
      </c>
      <c r="L872" s="35">
        <f>+J872*K872</f>
        <v>-967834</v>
      </c>
      <c r="M872" s="104"/>
      <c r="O872">
        <v>20230161</v>
      </c>
      <c r="P872" t="s">
        <v>234</v>
      </c>
      <c r="R872" t="s">
        <v>280</v>
      </c>
    </row>
    <row r="873" spans="2:18" x14ac:dyDescent="0.25">
      <c r="B873" s="5">
        <v>45310</v>
      </c>
      <c r="C873" t="s">
        <v>103</v>
      </c>
      <c r="D873" t="s">
        <v>0</v>
      </c>
      <c r="E873" t="s">
        <v>14</v>
      </c>
      <c r="F873" s="4" t="s">
        <v>54</v>
      </c>
      <c r="G873" t="s">
        <v>55</v>
      </c>
      <c r="H873" s="4" t="s">
        <v>56</v>
      </c>
      <c r="I873" s="4" t="s">
        <v>405</v>
      </c>
      <c r="J873" s="8">
        <v>-9</v>
      </c>
      <c r="K873" s="79">
        <v>18.345205479452055</v>
      </c>
      <c r="L873" s="17">
        <f>+J873*K873</f>
        <v>-165.1068493150685</v>
      </c>
      <c r="M873" s="102" t="s">
        <v>527</v>
      </c>
      <c r="O873" s="54" t="s">
        <v>423</v>
      </c>
      <c r="P873" t="s">
        <v>282</v>
      </c>
    </row>
    <row r="874" spans="2:18" x14ac:dyDescent="0.25">
      <c r="B874" s="5">
        <v>45310</v>
      </c>
      <c r="C874" t="s">
        <v>103</v>
      </c>
      <c r="D874" t="s">
        <v>0</v>
      </c>
      <c r="E874" t="s">
        <v>66</v>
      </c>
      <c r="F874" s="4" t="s">
        <v>71</v>
      </c>
      <c r="G874" t="s">
        <v>72</v>
      </c>
      <c r="H874" s="4" t="s">
        <v>27</v>
      </c>
      <c r="I874" s="4" t="s">
        <v>73</v>
      </c>
      <c r="J874" s="8">
        <v>-1</v>
      </c>
      <c r="K874" s="29">
        <v>51750</v>
      </c>
      <c r="L874" s="17">
        <v>1478400</v>
      </c>
      <c r="M874" s="102" t="s">
        <v>529</v>
      </c>
      <c r="O874" s="54" t="s">
        <v>423</v>
      </c>
      <c r="P874" t="s">
        <v>282</v>
      </c>
    </row>
    <row r="875" spans="2:18" x14ac:dyDescent="0.25">
      <c r="B875" s="5">
        <v>45310</v>
      </c>
      <c r="C875" t="s">
        <v>103</v>
      </c>
      <c r="D875" t="s">
        <v>0</v>
      </c>
      <c r="E875" t="s">
        <v>66</v>
      </c>
      <c r="F875" s="4" t="s">
        <v>71</v>
      </c>
      <c r="G875" t="s">
        <v>72</v>
      </c>
      <c r="H875" s="4" t="s">
        <v>27</v>
      </c>
      <c r="I875" s="4" t="s">
        <v>219</v>
      </c>
      <c r="J875" s="8">
        <v>-2</v>
      </c>
      <c r="K875" s="29">
        <v>51750</v>
      </c>
      <c r="L875" s="17">
        <v>3105000</v>
      </c>
      <c r="M875" s="102" t="s">
        <v>529</v>
      </c>
      <c r="O875" s="54" t="s">
        <v>423</v>
      </c>
      <c r="P875" t="s">
        <v>282</v>
      </c>
    </row>
    <row r="876" spans="2:18" x14ac:dyDescent="0.25">
      <c r="B876" s="5">
        <v>45310</v>
      </c>
      <c r="C876" t="s">
        <v>103</v>
      </c>
      <c r="D876" t="s">
        <v>0</v>
      </c>
      <c r="E876" t="s">
        <v>66</v>
      </c>
      <c r="F876" s="4" t="s">
        <v>71</v>
      </c>
      <c r="G876" t="s">
        <v>72</v>
      </c>
      <c r="H876" s="4" t="s">
        <v>27</v>
      </c>
      <c r="I876" s="4" t="s">
        <v>389</v>
      </c>
      <c r="J876" s="8">
        <v>-2</v>
      </c>
      <c r="K876" s="29">
        <v>51750</v>
      </c>
      <c r="L876" s="17">
        <v>103500</v>
      </c>
      <c r="M876" s="102" t="s">
        <v>529</v>
      </c>
      <c r="O876" s="54" t="s">
        <v>423</v>
      </c>
      <c r="P876" t="s">
        <v>282</v>
      </c>
    </row>
    <row r="877" spans="2:18" x14ac:dyDescent="0.25">
      <c r="B877" s="5">
        <v>45310</v>
      </c>
      <c r="C877" t="s">
        <v>103</v>
      </c>
      <c r="D877" t="s">
        <v>0</v>
      </c>
      <c r="E877" t="s">
        <v>66</v>
      </c>
      <c r="F877" s="4" t="s">
        <v>75</v>
      </c>
      <c r="G877" t="s">
        <v>76</v>
      </c>
      <c r="H877" s="4" t="s">
        <v>37</v>
      </c>
      <c r="I877" s="4" t="s">
        <v>285</v>
      </c>
      <c r="J877" s="8">
        <v>-3</v>
      </c>
      <c r="K877" s="29">
        <f>57500*0.9</f>
        <v>51750</v>
      </c>
      <c r="L877" s="17">
        <f>+J877*K877</f>
        <v>-155250</v>
      </c>
      <c r="M877" s="102" t="s">
        <v>529</v>
      </c>
      <c r="O877" s="54" t="s">
        <v>423</v>
      </c>
      <c r="P877" t="s">
        <v>282</v>
      </c>
    </row>
    <row r="878" spans="2:18" x14ac:dyDescent="0.25">
      <c r="B878" s="5">
        <v>45310</v>
      </c>
      <c r="C878" t="s">
        <v>103</v>
      </c>
      <c r="D878" t="s">
        <v>0</v>
      </c>
      <c r="E878" t="s">
        <v>66</v>
      </c>
      <c r="F878" s="4" t="s">
        <v>75</v>
      </c>
      <c r="G878" t="s">
        <v>76</v>
      </c>
      <c r="H878" s="4" t="s">
        <v>37</v>
      </c>
      <c r="I878" s="4" t="s">
        <v>390</v>
      </c>
      <c r="J878" s="8">
        <v>-2</v>
      </c>
      <c r="K878" s="29">
        <v>51750</v>
      </c>
      <c r="L878" s="17">
        <v>103500</v>
      </c>
      <c r="M878" s="102" t="s">
        <v>529</v>
      </c>
      <c r="O878" s="54" t="s">
        <v>423</v>
      </c>
      <c r="P878" t="s">
        <v>282</v>
      </c>
    </row>
    <row r="879" spans="2:18" x14ac:dyDescent="0.25">
      <c r="B879" s="5">
        <v>45307</v>
      </c>
      <c r="C879" t="s">
        <v>103</v>
      </c>
      <c r="D879" t="s">
        <v>0</v>
      </c>
      <c r="E879" t="s">
        <v>14</v>
      </c>
      <c r="F879" s="4" t="s">
        <v>39</v>
      </c>
      <c r="G879" t="s">
        <v>40</v>
      </c>
      <c r="H879" s="4" t="s">
        <v>41</v>
      </c>
      <c r="I879" s="4" t="s">
        <v>335</v>
      </c>
      <c r="J879" s="8">
        <v>-11</v>
      </c>
      <c r="K879" s="29">
        <v>69131</v>
      </c>
      <c r="L879" s="35">
        <f>+J879*K879</f>
        <v>-760441</v>
      </c>
      <c r="M879" s="104" t="s">
        <v>529</v>
      </c>
      <c r="O879" s="54">
        <v>20240009</v>
      </c>
      <c r="P879" t="s">
        <v>413</v>
      </c>
    </row>
    <row r="880" spans="2:18" x14ac:dyDescent="0.25">
      <c r="B880" s="5">
        <v>45310</v>
      </c>
      <c r="C880" t="s">
        <v>103</v>
      </c>
      <c r="D880" t="s">
        <v>0</v>
      </c>
      <c r="E880" t="s">
        <v>66</v>
      </c>
      <c r="F880" s="4" t="s">
        <v>86</v>
      </c>
      <c r="G880" t="s">
        <v>87</v>
      </c>
      <c r="H880" s="4" t="s">
        <v>184</v>
      </c>
      <c r="I880" s="4" t="s">
        <v>180</v>
      </c>
      <c r="J880" s="8">
        <v>-3</v>
      </c>
      <c r="K880" s="29">
        <v>51750</v>
      </c>
      <c r="L880" s="17">
        <v>3105000</v>
      </c>
      <c r="M880" s="102" t="s">
        <v>529</v>
      </c>
      <c r="O880" s="54" t="s">
        <v>423</v>
      </c>
      <c r="P880" t="s">
        <v>282</v>
      </c>
    </row>
    <row r="881" spans="1:814" x14ac:dyDescent="0.25">
      <c r="B881" s="5">
        <v>45310</v>
      </c>
      <c r="C881" t="s">
        <v>103</v>
      </c>
      <c r="D881" t="s">
        <v>0</v>
      </c>
      <c r="E881" t="s">
        <v>66</v>
      </c>
      <c r="F881" s="4" t="s">
        <v>86</v>
      </c>
      <c r="G881" t="s">
        <v>87</v>
      </c>
      <c r="H881" s="4" t="s">
        <v>50</v>
      </c>
      <c r="I881" s="4" t="s">
        <v>424</v>
      </c>
      <c r="J881" s="8">
        <v>-2</v>
      </c>
      <c r="K881" s="29">
        <v>51750</v>
      </c>
      <c r="L881" s="17">
        <v>103500</v>
      </c>
      <c r="M881" s="102" t="s">
        <v>529</v>
      </c>
      <c r="O881" s="54" t="s">
        <v>423</v>
      </c>
      <c r="P881" t="s">
        <v>282</v>
      </c>
    </row>
    <row r="882" spans="1:814" x14ac:dyDescent="0.25">
      <c r="B882" s="5">
        <v>45310</v>
      </c>
      <c r="C882" t="s">
        <v>103</v>
      </c>
      <c r="D882" t="s">
        <v>0</v>
      </c>
      <c r="E882" t="s">
        <v>66</v>
      </c>
      <c r="F882" s="4" t="s">
        <v>78</v>
      </c>
      <c r="G882" t="s">
        <v>79</v>
      </c>
      <c r="H882" s="4" t="s">
        <v>80</v>
      </c>
      <c r="I882" s="4" t="s">
        <v>305</v>
      </c>
      <c r="J882" s="8">
        <v>-3</v>
      </c>
      <c r="K882" s="29">
        <v>51750</v>
      </c>
      <c r="L882" s="17">
        <v>2300000</v>
      </c>
      <c r="M882" s="102" t="s">
        <v>529</v>
      </c>
      <c r="O882" s="54" t="s">
        <v>423</v>
      </c>
      <c r="P882" t="s">
        <v>282</v>
      </c>
    </row>
    <row r="883" spans="1:814" ht="14.1" customHeight="1" x14ac:dyDescent="0.25">
      <c r="B883" s="5">
        <v>45310</v>
      </c>
      <c r="C883" t="s">
        <v>103</v>
      </c>
      <c r="D883" t="s">
        <v>0</v>
      </c>
      <c r="E883" t="s">
        <v>66</v>
      </c>
      <c r="F883" s="4" t="s">
        <v>78</v>
      </c>
      <c r="G883" t="s">
        <v>79</v>
      </c>
      <c r="H883" s="4" t="s">
        <v>80</v>
      </c>
      <c r="I883" s="4" t="s">
        <v>391</v>
      </c>
      <c r="J883" s="8">
        <v>-2</v>
      </c>
      <c r="K883" s="29">
        <v>51750</v>
      </c>
      <c r="L883" s="17">
        <v>103500</v>
      </c>
      <c r="M883" s="102" t="s">
        <v>529</v>
      </c>
      <c r="O883" s="54" t="s">
        <v>423</v>
      </c>
      <c r="P883" t="s">
        <v>282</v>
      </c>
    </row>
    <row r="884" spans="1:814" x14ac:dyDescent="0.25">
      <c r="B884" s="5">
        <v>45310</v>
      </c>
      <c r="C884" t="s">
        <v>103</v>
      </c>
      <c r="D884" t="s">
        <v>0</v>
      </c>
      <c r="E884" t="s">
        <v>14</v>
      </c>
      <c r="F884" s="4" t="s">
        <v>42</v>
      </c>
      <c r="G884" t="s">
        <v>43</v>
      </c>
      <c r="H884" s="4" t="s">
        <v>44</v>
      </c>
      <c r="I884" s="4" t="s">
        <v>404</v>
      </c>
      <c r="J884" s="8">
        <v>-15</v>
      </c>
      <c r="K884" s="79">
        <v>14.268493150684932</v>
      </c>
      <c r="L884" s="17">
        <f>+J884*K884</f>
        <v>-214.02739726027397</v>
      </c>
      <c r="M884" s="102" t="s">
        <v>527</v>
      </c>
      <c r="O884" s="54" t="s">
        <v>423</v>
      </c>
      <c r="P884" t="s">
        <v>282</v>
      </c>
    </row>
    <row r="885" spans="1:814" x14ac:dyDescent="0.25">
      <c r="B885" s="5">
        <v>45310</v>
      </c>
      <c r="C885" t="s">
        <v>121</v>
      </c>
      <c r="D885" t="s">
        <v>0</v>
      </c>
      <c r="E885" t="s">
        <v>66</v>
      </c>
      <c r="F885" s="4" t="s">
        <v>86</v>
      </c>
      <c r="G885" t="s">
        <v>87</v>
      </c>
      <c r="H885" s="4" t="s">
        <v>50</v>
      </c>
      <c r="I885" s="4" t="s">
        <v>382</v>
      </c>
      <c r="J885" s="8">
        <v>-45</v>
      </c>
      <c r="K885" s="29">
        <v>51750</v>
      </c>
      <c r="L885" s="17">
        <v>6727500</v>
      </c>
      <c r="Q885" t="s">
        <v>427</v>
      </c>
    </row>
    <row r="886" spans="1:814" x14ac:dyDescent="0.25">
      <c r="B886" s="5">
        <v>45310</v>
      </c>
      <c r="C886" t="s">
        <v>121</v>
      </c>
      <c r="D886" t="s">
        <v>0</v>
      </c>
      <c r="E886" t="s">
        <v>66</v>
      </c>
      <c r="F886" s="4" t="s">
        <v>86</v>
      </c>
      <c r="G886" t="s">
        <v>87</v>
      </c>
      <c r="H886" s="4" t="s">
        <v>184</v>
      </c>
      <c r="I886" s="4" t="s">
        <v>180</v>
      </c>
      <c r="J886" s="8">
        <v>-15</v>
      </c>
      <c r="K886" s="29">
        <v>51750</v>
      </c>
      <c r="L886" s="17">
        <v>3105000</v>
      </c>
      <c r="Q886" t="s">
        <v>427</v>
      </c>
    </row>
    <row r="887" spans="1:814" x14ac:dyDescent="0.25">
      <c r="B887" s="5">
        <v>45310</v>
      </c>
      <c r="C887" t="s">
        <v>103</v>
      </c>
      <c r="D887" t="s">
        <v>0</v>
      </c>
      <c r="E887" t="s">
        <v>14</v>
      </c>
      <c r="F887" s="4" t="s">
        <v>25</v>
      </c>
      <c r="G887" t="s">
        <v>26</v>
      </c>
      <c r="H887" s="4" t="s">
        <v>27</v>
      </c>
      <c r="I887" s="4" t="s">
        <v>333</v>
      </c>
      <c r="J887" s="8">
        <v>-8</v>
      </c>
      <c r="K887" s="29">
        <v>69131</v>
      </c>
      <c r="L887" s="17">
        <v>3456550</v>
      </c>
      <c r="O887" s="54" t="s">
        <v>425</v>
      </c>
      <c r="P887" t="s">
        <v>232</v>
      </c>
    </row>
    <row r="888" spans="1:814" x14ac:dyDescent="0.25">
      <c r="B888" s="5">
        <v>45310</v>
      </c>
      <c r="C888" t="s">
        <v>103</v>
      </c>
      <c r="D888" t="s">
        <v>0</v>
      </c>
      <c r="E888" t="s">
        <v>14</v>
      </c>
      <c r="F888" s="4" t="s">
        <v>35</v>
      </c>
      <c r="G888" t="s">
        <v>36</v>
      </c>
      <c r="H888" s="4" t="s">
        <v>37</v>
      </c>
      <c r="I888" s="4" t="s">
        <v>334</v>
      </c>
      <c r="J888" s="8">
        <v>-2</v>
      </c>
      <c r="K888" s="29">
        <v>69131</v>
      </c>
      <c r="L888" s="17">
        <v>4147860</v>
      </c>
      <c r="O888" s="54" t="s">
        <v>425</v>
      </c>
      <c r="P888" t="s">
        <v>232</v>
      </c>
    </row>
    <row r="889" spans="1:814" x14ac:dyDescent="0.25">
      <c r="B889" s="5">
        <v>45307</v>
      </c>
      <c r="C889" t="s">
        <v>103</v>
      </c>
      <c r="D889" t="s">
        <v>0</v>
      </c>
      <c r="E889" t="s">
        <v>66</v>
      </c>
      <c r="F889" s="4" t="s">
        <v>139</v>
      </c>
      <c r="G889" t="s">
        <v>140</v>
      </c>
      <c r="H889" s="4" t="s">
        <v>141</v>
      </c>
      <c r="I889" s="4" t="s">
        <v>158</v>
      </c>
      <c r="J889" s="8">
        <v>-10</v>
      </c>
      <c r="K889" s="29">
        <v>51750</v>
      </c>
      <c r="L889" s="17">
        <v>3105000</v>
      </c>
      <c r="O889" s="54" t="s">
        <v>414</v>
      </c>
      <c r="P889" t="s">
        <v>126</v>
      </c>
    </row>
    <row r="890" spans="1:814" x14ac:dyDescent="0.25">
      <c r="B890" s="5">
        <v>45310</v>
      </c>
      <c r="C890" t="s">
        <v>103</v>
      </c>
      <c r="D890" t="s">
        <v>0</v>
      </c>
      <c r="E890" t="s">
        <v>14</v>
      </c>
      <c r="F890" s="4" t="s">
        <v>46</v>
      </c>
      <c r="G890" t="s">
        <v>532</v>
      </c>
      <c r="H890" s="4" t="s">
        <v>146</v>
      </c>
      <c r="I890" s="4" t="s">
        <v>188</v>
      </c>
      <c r="J890" s="8">
        <v>-3</v>
      </c>
      <c r="K890" s="29">
        <v>104000</v>
      </c>
      <c r="L890" s="17">
        <f>+J890*K890</f>
        <v>-312000</v>
      </c>
      <c r="M890" s="102" t="s">
        <v>529</v>
      </c>
      <c r="O890" s="54" t="s">
        <v>425</v>
      </c>
      <c r="P890" t="s">
        <v>232</v>
      </c>
    </row>
    <row r="891" spans="1:814" hidden="1" x14ac:dyDescent="0.25">
      <c r="B891" s="5">
        <v>45245</v>
      </c>
      <c r="C891" t="s">
        <v>103</v>
      </c>
      <c r="D891" t="s">
        <v>0</v>
      </c>
      <c r="E891" t="s">
        <v>14</v>
      </c>
      <c r="F891" s="4" t="s">
        <v>42</v>
      </c>
      <c r="G891" t="s">
        <v>43</v>
      </c>
      <c r="H891" s="4" t="s">
        <v>44</v>
      </c>
      <c r="I891" s="4" t="s">
        <v>337</v>
      </c>
      <c r="J891" s="8">
        <v>-12</v>
      </c>
      <c r="K891" s="29">
        <v>69131</v>
      </c>
      <c r="L891" s="35">
        <f>+J891*K891</f>
        <v>-829572</v>
      </c>
      <c r="M891" s="104"/>
      <c r="O891">
        <v>20230160</v>
      </c>
      <c r="P891" t="s">
        <v>136</v>
      </c>
      <c r="R891" t="s">
        <v>279</v>
      </c>
    </row>
    <row r="892" spans="1:814" x14ac:dyDescent="0.25">
      <c r="B892" s="5">
        <v>45310</v>
      </c>
      <c r="C892" t="s">
        <v>103</v>
      </c>
      <c r="D892" t="s">
        <v>0</v>
      </c>
      <c r="E892" t="s">
        <v>14</v>
      </c>
      <c r="F892" s="4" t="s">
        <v>54</v>
      </c>
      <c r="G892" t="s">
        <v>55</v>
      </c>
      <c r="H892" s="4" t="s">
        <v>56</v>
      </c>
      <c r="I892" s="4" t="s">
        <v>405</v>
      </c>
      <c r="J892" s="8">
        <v>-7</v>
      </c>
      <c r="K892" s="79">
        <v>18.345205479452055</v>
      </c>
      <c r="L892" s="17">
        <f>+J892*K892</f>
        <v>-128.41643835616438</v>
      </c>
      <c r="M892" s="102" t="s">
        <v>527</v>
      </c>
      <c r="O892" s="54" t="s">
        <v>425</v>
      </c>
      <c r="P892" t="s">
        <v>232</v>
      </c>
    </row>
    <row r="893" spans="1:814" x14ac:dyDescent="0.25">
      <c r="B893" s="5">
        <v>45310</v>
      </c>
      <c r="C893" t="s">
        <v>103</v>
      </c>
      <c r="D893" t="s">
        <v>0</v>
      </c>
      <c r="E893" t="s">
        <v>14</v>
      </c>
      <c r="F893" s="4" t="s">
        <v>58</v>
      </c>
      <c r="G893" t="s">
        <v>59</v>
      </c>
      <c r="H893" s="4" t="s">
        <v>60</v>
      </c>
      <c r="I893" s="4" t="s">
        <v>341</v>
      </c>
      <c r="J893" s="8">
        <v>-6</v>
      </c>
      <c r="K893" s="29">
        <v>75398.578723404251</v>
      </c>
      <c r="L893" s="17">
        <v>8888200</v>
      </c>
      <c r="O893" s="54" t="s">
        <v>425</v>
      </c>
      <c r="P893" t="s">
        <v>232</v>
      </c>
    </row>
    <row r="894" spans="1:814" s="109" customFormat="1" x14ac:dyDescent="0.25">
      <c r="A894"/>
      <c r="B894" s="5">
        <v>45310</v>
      </c>
      <c r="C894" t="s">
        <v>103</v>
      </c>
      <c r="D894" t="s">
        <v>0</v>
      </c>
      <c r="E894" t="s">
        <v>66</v>
      </c>
      <c r="F894" s="4" t="s">
        <v>78</v>
      </c>
      <c r="G894" t="s">
        <v>79</v>
      </c>
      <c r="H894" s="4" t="s">
        <v>80</v>
      </c>
      <c r="I894" s="4" t="s">
        <v>305</v>
      </c>
      <c r="J894" s="8">
        <v>-15</v>
      </c>
      <c r="K894" s="29">
        <v>51750</v>
      </c>
      <c r="L894" s="17">
        <v>2300000</v>
      </c>
      <c r="M894" s="102"/>
      <c r="N894"/>
      <c r="O894" s="54" t="s">
        <v>425</v>
      </c>
      <c r="P894" t="s">
        <v>232</v>
      </c>
      <c r="Q894"/>
      <c r="R894"/>
      <c r="S894"/>
      <c r="T894"/>
      <c r="U894"/>
      <c r="V894" s="8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/>
      <c r="DJ894"/>
      <c r="DK894"/>
      <c r="DL894"/>
      <c r="DM894"/>
      <c r="DN894"/>
      <c r="DO894"/>
      <c r="DP894"/>
      <c r="DQ894"/>
      <c r="DR894"/>
      <c r="DS894"/>
      <c r="DT894"/>
      <c r="DU894"/>
      <c r="DV894"/>
      <c r="DW894"/>
      <c r="DX894"/>
      <c r="DY894"/>
      <c r="DZ894"/>
      <c r="EA894"/>
      <c r="EB894"/>
      <c r="EC894"/>
      <c r="ED894"/>
      <c r="EE894"/>
      <c r="EF894"/>
      <c r="EG894"/>
      <c r="EH894"/>
      <c r="EI894"/>
      <c r="EJ894"/>
      <c r="EK894"/>
      <c r="EL894"/>
      <c r="EM894"/>
      <c r="EN894"/>
      <c r="EO894"/>
      <c r="EP894"/>
      <c r="EQ894"/>
      <c r="ER894"/>
      <c r="ES894"/>
      <c r="ET894"/>
      <c r="EU894"/>
      <c r="EV894"/>
      <c r="EW894"/>
      <c r="EX894"/>
      <c r="EY894"/>
      <c r="EZ894"/>
      <c r="FA894"/>
      <c r="FB894"/>
      <c r="FC894"/>
      <c r="FD894"/>
      <c r="FE894"/>
      <c r="FF894"/>
      <c r="FG894"/>
      <c r="FH894"/>
      <c r="FI894"/>
      <c r="FJ894"/>
      <c r="FK894"/>
      <c r="FL894"/>
      <c r="FM894"/>
      <c r="FN894"/>
      <c r="FO894"/>
      <c r="FP894"/>
      <c r="FQ894"/>
      <c r="FR894"/>
      <c r="FS894"/>
      <c r="FT894"/>
      <c r="FU894"/>
      <c r="FV894"/>
      <c r="FW894"/>
      <c r="FX894"/>
      <c r="FY894"/>
      <c r="FZ894"/>
      <c r="GA894"/>
      <c r="GB894"/>
      <c r="GC894"/>
      <c r="GD894"/>
      <c r="GE894"/>
      <c r="GF894"/>
      <c r="GG894"/>
      <c r="GH894"/>
      <c r="GI894"/>
      <c r="GJ894"/>
      <c r="GK894"/>
      <c r="GL894"/>
      <c r="GM894"/>
      <c r="GN894"/>
      <c r="GO894"/>
      <c r="GP894"/>
      <c r="GQ894"/>
      <c r="GR894"/>
      <c r="GS894"/>
      <c r="GT894"/>
      <c r="GU894"/>
      <c r="GV894"/>
      <c r="GW894"/>
      <c r="GX894"/>
      <c r="GY894"/>
      <c r="GZ894"/>
      <c r="HA894"/>
      <c r="HB894"/>
      <c r="HC894"/>
      <c r="HD894"/>
      <c r="HE894"/>
      <c r="HF894"/>
      <c r="HG894"/>
      <c r="HH894"/>
      <c r="HI894"/>
      <c r="HJ894"/>
      <c r="HK894"/>
      <c r="HL894"/>
      <c r="HM894"/>
      <c r="HN894"/>
      <c r="HO894"/>
      <c r="HP894"/>
      <c r="HQ894"/>
      <c r="HR894"/>
      <c r="HS894"/>
      <c r="HT894"/>
      <c r="HU894"/>
      <c r="HV894"/>
      <c r="HW894"/>
      <c r="HX894"/>
      <c r="HY894"/>
      <c r="HZ894"/>
      <c r="IA894"/>
      <c r="IB894"/>
      <c r="IC894"/>
      <c r="ID894"/>
      <c r="IE894"/>
      <c r="IF894"/>
      <c r="IG894"/>
      <c r="IH894"/>
      <c r="II894"/>
      <c r="IJ894"/>
      <c r="IK894"/>
      <c r="IL894"/>
      <c r="IM894"/>
      <c r="IN894"/>
      <c r="IO894"/>
      <c r="IP894"/>
      <c r="IQ894"/>
      <c r="IR894"/>
      <c r="IS894"/>
      <c r="IT894"/>
      <c r="IU894"/>
      <c r="IV894"/>
      <c r="IW894"/>
      <c r="IX894"/>
      <c r="IY894"/>
      <c r="IZ894"/>
      <c r="JA894"/>
      <c r="JB894"/>
      <c r="JC894"/>
      <c r="JD894"/>
      <c r="JE894"/>
      <c r="JF894"/>
      <c r="JG894"/>
      <c r="JH894"/>
      <c r="JI894"/>
      <c r="JJ894"/>
      <c r="JK894"/>
      <c r="JL894"/>
      <c r="JM894"/>
      <c r="JN894"/>
      <c r="JO894"/>
      <c r="JP894"/>
      <c r="JQ894"/>
      <c r="JR894"/>
      <c r="JS894"/>
      <c r="JT894"/>
      <c r="JU894"/>
      <c r="JV894"/>
      <c r="JW894"/>
      <c r="JX894"/>
      <c r="JY894"/>
      <c r="JZ894"/>
      <c r="KA894"/>
      <c r="KB894"/>
      <c r="KC894"/>
      <c r="KD894"/>
      <c r="KE894"/>
      <c r="KF894"/>
      <c r="KG894"/>
      <c r="KH894"/>
      <c r="KI894"/>
      <c r="KJ894"/>
      <c r="KK894"/>
      <c r="KL894"/>
      <c r="KM894"/>
      <c r="KN894"/>
      <c r="KO894"/>
      <c r="KP894"/>
      <c r="KQ894"/>
      <c r="KR894"/>
      <c r="KS894"/>
      <c r="KT894"/>
      <c r="KU894"/>
      <c r="KV894"/>
      <c r="KW894"/>
      <c r="KX894"/>
      <c r="KY894"/>
      <c r="KZ894"/>
      <c r="LA894"/>
      <c r="LB894"/>
      <c r="LC894"/>
      <c r="LD894"/>
      <c r="LE894"/>
      <c r="LF894"/>
      <c r="LG894"/>
      <c r="LH894"/>
      <c r="LI894"/>
      <c r="LJ894"/>
      <c r="LK894"/>
      <c r="LL894"/>
      <c r="LM894"/>
      <c r="LN894"/>
      <c r="LO894"/>
      <c r="LP894"/>
      <c r="LQ894"/>
      <c r="LR894"/>
      <c r="LS894"/>
      <c r="LT894"/>
      <c r="LU894"/>
      <c r="LV894"/>
      <c r="LW894"/>
      <c r="LX894"/>
      <c r="LY894"/>
      <c r="LZ894"/>
      <c r="MA894"/>
      <c r="MB894"/>
      <c r="MC894"/>
      <c r="MD894"/>
      <c r="ME894"/>
      <c r="MF894"/>
      <c r="MG894"/>
      <c r="MH894"/>
      <c r="MI894"/>
      <c r="MJ894"/>
      <c r="MK894"/>
      <c r="ML894"/>
      <c r="MM894"/>
      <c r="MN894"/>
      <c r="MO894"/>
      <c r="MP894"/>
      <c r="MQ894"/>
      <c r="MR894"/>
      <c r="MS894"/>
      <c r="MT894"/>
      <c r="MU894"/>
      <c r="MV894"/>
      <c r="MW894"/>
      <c r="MX894"/>
      <c r="MY894"/>
      <c r="MZ894"/>
      <c r="NA894"/>
      <c r="NB894"/>
      <c r="NC894"/>
      <c r="ND894"/>
      <c r="NE894"/>
      <c r="NF894"/>
      <c r="NG894"/>
      <c r="NH894"/>
      <c r="NI894"/>
      <c r="NJ894"/>
      <c r="NK894"/>
      <c r="NL894"/>
      <c r="NM894"/>
      <c r="NN894"/>
      <c r="NO894"/>
      <c r="NP894"/>
      <c r="NQ894"/>
      <c r="NR894"/>
      <c r="NS894"/>
      <c r="NT894"/>
      <c r="NU894"/>
      <c r="NV894"/>
      <c r="NW894"/>
      <c r="NX894"/>
      <c r="NY894"/>
      <c r="NZ894"/>
      <c r="OA894"/>
      <c r="OB894"/>
      <c r="OC894"/>
      <c r="OD894"/>
      <c r="OE894"/>
      <c r="OF894"/>
      <c r="OG894"/>
      <c r="OH894"/>
      <c r="OI894"/>
      <c r="OJ894"/>
      <c r="OK894"/>
      <c r="OL894"/>
      <c r="OM894"/>
      <c r="ON894"/>
      <c r="OO894"/>
      <c r="OP894"/>
      <c r="OQ894"/>
      <c r="OR894"/>
      <c r="OS894"/>
      <c r="OT894"/>
      <c r="OU894"/>
      <c r="OV894"/>
      <c r="OW894"/>
      <c r="OX894"/>
      <c r="OY894"/>
      <c r="OZ894"/>
      <c r="PA894"/>
      <c r="PB894"/>
      <c r="PC894"/>
      <c r="PD894"/>
      <c r="PE894"/>
      <c r="PF894"/>
      <c r="PG894"/>
      <c r="PH894"/>
      <c r="PI894"/>
      <c r="PJ894"/>
      <c r="PK894"/>
      <c r="PL894"/>
      <c r="PM894"/>
      <c r="PN894"/>
      <c r="PO894"/>
      <c r="PP894"/>
      <c r="PQ894"/>
      <c r="PR894"/>
      <c r="PS894"/>
      <c r="PT894"/>
      <c r="PU894"/>
      <c r="PV894"/>
      <c r="PW894"/>
      <c r="PX894"/>
      <c r="PY894"/>
      <c r="PZ894"/>
      <c r="QA894"/>
      <c r="QB894"/>
      <c r="QC894"/>
      <c r="QD894"/>
      <c r="QE894"/>
      <c r="QF894"/>
      <c r="QG894"/>
      <c r="QH894"/>
      <c r="QI894"/>
      <c r="QJ894"/>
      <c r="QK894"/>
      <c r="QL894"/>
      <c r="QM894"/>
      <c r="QN894"/>
      <c r="QO894"/>
      <c r="QP894"/>
      <c r="QQ894"/>
      <c r="QR894"/>
      <c r="QS894"/>
      <c r="QT894"/>
      <c r="QU894"/>
      <c r="QV894"/>
      <c r="QW894"/>
      <c r="QX894"/>
      <c r="QY894"/>
      <c r="QZ894"/>
      <c r="RA894"/>
      <c r="RB894"/>
      <c r="RC894"/>
      <c r="RD894"/>
      <c r="RE894"/>
      <c r="RF894"/>
      <c r="RG894"/>
      <c r="RH894"/>
      <c r="RI894"/>
      <c r="RJ894"/>
      <c r="RK894"/>
      <c r="RL894"/>
      <c r="RM894"/>
      <c r="RN894"/>
      <c r="RO894"/>
      <c r="RP894"/>
      <c r="RQ894"/>
      <c r="RR894"/>
      <c r="RS894"/>
      <c r="RT894"/>
      <c r="RU894"/>
      <c r="RV894"/>
      <c r="RW894"/>
      <c r="RX894"/>
      <c r="RY894"/>
      <c r="RZ894"/>
      <c r="SA894"/>
      <c r="SB894"/>
      <c r="SC894"/>
      <c r="SD894"/>
      <c r="SE894"/>
      <c r="SF894"/>
      <c r="SG894"/>
      <c r="SH894"/>
      <c r="SI894"/>
      <c r="SJ894"/>
      <c r="SK894"/>
      <c r="SL894"/>
      <c r="SM894"/>
      <c r="SN894"/>
      <c r="SO894"/>
      <c r="SP894"/>
      <c r="SQ894"/>
      <c r="SR894"/>
      <c r="SS894"/>
      <c r="ST894"/>
      <c r="SU894"/>
      <c r="SV894"/>
      <c r="SW894"/>
      <c r="SX894"/>
      <c r="SY894"/>
      <c r="SZ894"/>
      <c r="TA894"/>
      <c r="TB894"/>
      <c r="TC894"/>
      <c r="TD894"/>
      <c r="TE894"/>
      <c r="TF894"/>
      <c r="TG894"/>
      <c r="TH894"/>
      <c r="TI894"/>
      <c r="TJ894"/>
      <c r="TK894"/>
      <c r="TL894"/>
      <c r="TM894"/>
      <c r="TN894"/>
      <c r="TO894"/>
      <c r="TP894"/>
      <c r="TQ894"/>
      <c r="TR894"/>
      <c r="TS894"/>
      <c r="TT894"/>
      <c r="TU894"/>
      <c r="TV894"/>
      <c r="TW894"/>
      <c r="TX894"/>
      <c r="TY894"/>
      <c r="TZ894"/>
      <c r="UA894"/>
      <c r="UB894"/>
      <c r="UC894"/>
      <c r="UD894"/>
      <c r="UE894"/>
      <c r="UF894"/>
      <c r="UG894"/>
      <c r="UH894"/>
      <c r="UI894"/>
      <c r="UJ894"/>
      <c r="UK894"/>
      <c r="UL894"/>
      <c r="UM894"/>
      <c r="UN894"/>
      <c r="UO894"/>
      <c r="UP894"/>
      <c r="UQ894"/>
      <c r="UR894"/>
      <c r="US894"/>
      <c r="UT894"/>
      <c r="UU894"/>
      <c r="UV894"/>
      <c r="UW894"/>
      <c r="UX894"/>
      <c r="UY894"/>
      <c r="UZ894"/>
      <c r="VA894"/>
      <c r="VB894"/>
      <c r="VC894"/>
      <c r="VD894"/>
      <c r="VE894"/>
      <c r="VF894"/>
      <c r="VG894"/>
      <c r="VH894"/>
      <c r="VI894"/>
      <c r="VJ894"/>
      <c r="VK894"/>
      <c r="VL894"/>
      <c r="VM894"/>
      <c r="VN894"/>
      <c r="VO894"/>
      <c r="VP894"/>
      <c r="VQ894"/>
      <c r="VR894"/>
      <c r="VS894"/>
      <c r="VT894"/>
      <c r="VU894"/>
      <c r="VV894"/>
      <c r="VW894"/>
      <c r="VX894"/>
      <c r="VY894"/>
      <c r="VZ894"/>
      <c r="WA894"/>
      <c r="WB894"/>
      <c r="WC894"/>
      <c r="WD894"/>
      <c r="WE894"/>
      <c r="WF894"/>
      <c r="WG894"/>
      <c r="WH894"/>
      <c r="WI894"/>
      <c r="WJ894"/>
      <c r="WK894"/>
      <c r="WL894"/>
      <c r="WM894"/>
      <c r="WN894"/>
      <c r="WO894"/>
      <c r="WP894"/>
      <c r="WQ894"/>
      <c r="WR894"/>
      <c r="WS894"/>
      <c r="WT894"/>
      <c r="WU894"/>
      <c r="WV894"/>
      <c r="WW894"/>
      <c r="WX894"/>
      <c r="WY894"/>
      <c r="WZ894"/>
      <c r="XA894"/>
      <c r="XB894"/>
      <c r="XC894"/>
      <c r="XD894"/>
      <c r="XE894"/>
      <c r="XF894"/>
      <c r="XG894"/>
      <c r="XH894"/>
      <c r="XI894"/>
      <c r="XJ894"/>
      <c r="XK894"/>
      <c r="XL894"/>
      <c r="XM894"/>
      <c r="XN894"/>
      <c r="XO894"/>
      <c r="XP894"/>
      <c r="XQ894"/>
      <c r="XR894"/>
      <c r="XS894"/>
      <c r="XT894"/>
      <c r="XU894"/>
      <c r="XV894"/>
      <c r="XW894"/>
      <c r="XX894"/>
      <c r="XY894"/>
      <c r="XZ894"/>
      <c r="YA894"/>
      <c r="YB894"/>
      <c r="YC894"/>
      <c r="YD894"/>
      <c r="YE894"/>
      <c r="YF894"/>
      <c r="YG894"/>
      <c r="YH894"/>
      <c r="YI894"/>
      <c r="YJ894"/>
      <c r="YK894"/>
      <c r="YL894"/>
      <c r="YM894"/>
      <c r="YN894"/>
      <c r="YO894"/>
      <c r="YP894"/>
      <c r="YQ894"/>
      <c r="YR894"/>
      <c r="YS894"/>
      <c r="YT894"/>
      <c r="YU894"/>
      <c r="YV894"/>
      <c r="YW894"/>
      <c r="YX894"/>
      <c r="YY894"/>
      <c r="YZ894"/>
      <c r="ZA894"/>
      <c r="ZB894"/>
      <c r="ZC894"/>
      <c r="ZD894"/>
      <c r="ZE894"/>
      <c r="ZF894"/>
      <c r="ZG894"/>
      <c r="ZH894"/>
      <c r="ZI894"/>
      <c r="ZJ894"/>
      <c r="ZK894"/>
      <c r="ZL894"/>
      <c r="ZM894"/>
      <c r="ZN894"/>
      <c r="ZO894"/>
      <c r="ZP894"/>
      <c r="ZQ894"/>
      <c r="ZR894"/>
      <c r="ZS894"/>
      <c r="ZT894"/>
      <c r="ZU894"/>
      <c r="ZV894"/>
      <c r="ZW894"/>
      <c r="ZX894"/>
      <c r="ZY894"/>
      <c r="ZZ894"/>
      <c r="AAA894"/>
      <c r="AAB894"/>
      <c r="AAC894"/>
      <c r="AAD894"/>
      <c r="AAE894"/>
      <c r="AAF894"/>
      <c r="AAG894"/>
      <c r="AAH894"/>
      <c r="AAI894"/>
      <c r="AAJ894"/>
      <c r="AAK894"/>
      <c r="AAL894"/>
      <c r="AAM894"/>
      <c r="AAN894"/>
      <c r="AAO894"/>
      <c r="AAP894"/>
      <c r="AAQ894"/>
      <c r="AAR894"/>
      <c r="AAS894"/>
      <c r="AAT894"/>
      <c r="AAU894"/>
      <c r="AAV894"/>
      <c r="AAW894"/>
      <c r="AAX894"/>
      <c r="AAY894"/>
      <c r="AAZ894"/>
      <c r="ABA894"/>
      <c r="ABB894"/>
      <c r="ABC894"/>
      <c r="ABD894"/>
      <c r="ABE894"/>
      <c r="ABF894"/>
      <c r="ABG894"/>
      <c r="ABH894"/>
      <c r="ABI894"/>
      <c r="ABJ894"/>
      <c r="ABK894"/>
      <c r="ABL894"/>
      <c r="ABM894"/>
      <c r="ABN894"/>
      <c r="ABO894"/>
      <c r="ABP894"/>
      <c r="ABQ894"/>
      <c r="ABR894"/>
      <c r="ABS894"/>
      <c r="ABT894"/>
      <c r="ABU894"/>
      <c r="ABV894"/>
      <c r="ABW894"/>
      <c r="ABX894"/>
      <c r="ABY894"/>
      <c r="ABZ894"/>
      <c r="ACA894"/>
      <c r="ACB894"/>
      <c r="ACC894"/>
      <c r="ACD894"/>
      <c r="ACE894"/>
      <c r="ACF894"/>
      <c r="ACG894"/>
      <c r="ACH894"/>
      <c r="ACI894"/>
      <c r="ACJ894"/>
      <c r="ACK894"/>
      <c r="ACL894"/>
      <c r="ACM894"/>
      <c r="ACN894"/>
      <c r="ACO894"/>
      <c r="ACP894"/>
      <c r="ACQ894"/>
      <c r="ACR894"/>
      <c r="ACS894"/>
      <c r="ACT894"/>
      <c r="ACU894"/>
      <c r="ACV894"/>
      <c r="ACW894"/>
      <c r="ACX894"/>
      <c r="ACY894"/>
      <c r="ACZ894"/>
      <c r="ADA894"/>
      <c r="ADB894"/>
      <c r="ADC894"/>
      <c r="ADD894"/>
      <c r="ADE894"/>
      <c r="ADF894"/>
      <c r="ADG894"/>
      <c r="ADH894"/>
      <c r="ADI894"/>
      <c r="ADJ894"/>
      <c r="ADK894"/>
      <c r="ADL894"/>
      <c r="ADM894"/>
      <c r="ADN894"/>
      <c r="ADO894"/>
      <c r="ADP894"/>
      <c r="ADQ894"/>
      <c r="ADR894"/>
      <c r="ADS894"/>
      <c r="ADT894"/>
      <c r="ADU894"/>
      <c r="ADV894"/>
      <c r="ADW894"/>
      <c r="ADX894"/>
      <c r="ADY894"/>
      <c r="ADZ894"/>
      <c r="AEA894"/>
      <c r="AEB894"/>
      <c r="AEC894"/>
      <c r="AED894"/>
      <c r="AEE894"/>
      <c r="AEF894"/>
      <c r="AEG894"/>
      <c r="AEH894"/>
    </row>
    <row r="895" spans="1:814" x14ac:dyDescent="0.25">
      <c r="B895" s="5">
        <v>45310</v>
      </c>
      <c r="C895" t="s">
        <v>103</v>
      </c>
      <c r="D895" t="s">
        <v>0</v>
      </c>
      <c r="E895" t="s">
        <v>14</v>
      </c>
      <c r="F895" s="4" t="s">
        <v>42</v>
      </c>
      <c r="G895" t="s">
        <v>43</v>
      </c>
      <c r="H895" s="4" t="s">
        <v>44</v>
      </c>
      <c r="I895" s="4" t="s">
        <v>402</v>
      </c>
      <c r="J895" s="8">
        <v>-70</v>
      </c>
      <c r="K895" s="79">
        <v>14.268493150684932</v>
      </c>
      <c r="L895" s="17">
        <f>+J895*K895</f>
        <v>-998.79452054794524</v>
      </c>
      <c r="M895" s="102" t="s">
        <v>527</v>
      </c>
      <c r="O895" s="54" t="s">
        <v>425</v>
      </c>
      <c r="P895" t="s">
        <v>232</v>
      </c>
    </row>
    <row r="896" spans="1:814" x14ac:dyDescent="0.25">
      <c r="B896" s="5">
        <v>45310</v>
      </c>
      <c r="C896" t="s">
        <v>103</v>
      </c>
      <c r="D896" t="s">
        <v>0</v>
      </c>
      <c r="E896" t="s">
        <v>66</v>
      </c>
      <c r="F896" s="4" t="s">
        <v>139</v>
      </c>
      <c r="G896" t="s">
        <v>140</v>
      </c>
      <c r="H896" s="4" t="s">
        <v>141</v>
      </c>
      <c r="I896" s="4" t="s">
        <v>158</v>
      </c>
      <c r="J896" s="8">
        <v>-5</v>
      </c>
      <c r="K896" s="29">
        <v>51750</v>
      </c>
      <c r="L896" s="17">
        <v>3105000</v>
      </c>
      <c r="M896" s="102" t="s">
        <v>529</v>
      </c>
      <c r="O896" s="54" t="s">
        <v>423</v>
      </c>
      <c r="P896" t="s">
        <v>282</v>
      </c>
    </row>
    <row r="897" spans="1:814" x14ac:dyDescent="0.25">
      <c r="B897" s="5">
        <v>45321</v>
      </c>
      <c r="C897" s="55" t="s">
        <v>121</v>
      </c>
      <c r="D897" t="s">
        <v>0</v>
      </c>
      <c r="E897" t="s">
        <v>14</v>
      </c>
      <c r="F897" s="3" t="s">
        <v>289</v>
      </c>
      <c r="G897" t="s">
        <v>15</v>
      </c>
      <c r="H897" s="4" t="s">
        <v>16</v>
      </c>
      <c r="I897" s="4" t="s">
        <v>18</v>
      </c>
      <c r="J897" s="8">
        <v>4</v>
      </c>
      <c r="K897" s="48">
        <v>73331</v>
      </c>
      <c r="L897" s="17">
        <f>+J897*K897</f>
        <v>293324</v>
      </c>
      <c r="O897"/>
      <c r="Q897" t="s">
        <v>441</v>
      </c>
    </row>
    <row r="898" spans="1:814" x14ac:dyDescent="0.25">
      <c r="B898" s="5">
        <v>45321</v>
      </c>
      <c r="C898" s="55" t="s">
        <v>121</v>
      </c>
      <c r="D898" t="s">
        <v>0</v>
      </c>
      <c r="E898" t="s">
        <v>14</v>
      </c>
      <c r="F898" s="4" t="s">
        <v>54</v>
      </c>
      <c r="G898" t="s">
        <v>55</v>
      </c>
      <c r="H898" s="4" t="s">
        <v>56</v>
      </c>
      <c r="I898" s="4" t="s">
        <v>405</v>
      </c>
      <c r="J898" s="8">
        <v>4</v>
      </c>
      <c r="K898" s="29">
        <v>88882</v>
      </c>
      <c r="L898" s="35">
        <f>+J898*K898</f>
        <v>355528</v>
      </c>
      <c r="M898" s="104" t="s">
        <v>529</v>
      </c>
      <c r="O898"/>
      <c r="Q898" t="s">
        <v>441</v>
      </c>
    </row>
    <row r="899" spans="1:814" x14ac:dyDescent="0.25">
      <c r="B899" s="5">
        <v>45321</v>
      </c>
      <c r="C899" s="55" t="s">
        <v>630</v>
      </c>
      <c r="D899" t="s">
        <v>4</v>
      </c>
      <c r="E899" t="s">
        <v>14</v>
      </c>
      <c r="F899" s="4">
        <v>3318235</v>
      </c>
      <c r="G899" t="s">
        <v>209</v>
      </c>
      <c r="H899" s="4" t="s">
        <v>107</v>
      </c>
      <c r="J899" s="8">
        <v>1</v>
      </c>
      <c r="K899" s="29">
        <v>126823.496</v>
      </c>
      <c r="L899" s="35">
        <f>+J899*K899</f>
        <v>126823.496</v>
      </c>
      <c r="M899" s="104"/>
      <c r="O899"/>
      <c r="Q899" t="s">
        <v>441</v>
      </c>
    </row>
    <row r="900" spans="1:814" x14ac:dyDescent="0.25">
      <c r="B900" s="5">
        <v>45321</v>
      </c>
      <c r="C900" s="55" t="s">
        <v>630</v>
      </c>
      <c r="D900" t="s">
        <v>4</v>
      </c>
      <c r="E900" t="s">
        <v>14</v>
      </c>
      <c r="F900" s="4">
        <v>3308050</v>
      </c>
      <c r="G900" t="s">
        <v>137</v>
      </c>
      <c r="H900" s="4" t="s">
        <v>137</v>
      </c>
      <c r="I900" s="4" t="s">
        <v>138</v>
      </c>
      <c r="J900" s="8">
        <v>1</v>
      </c>
      <c r="K900" s="29">
        <v>405643.99600000004</v>
      </c>
      <c r="L900" s="17">
        <f>+J900*K900</f>
        <v>405643.99600000004</v>
      </c>
      <c r="M900" s="102" t="s">
        <v>529</v>
      </c>
      <c r="O900"/>
      <c r="Q900" t="s">
        <v>441</v>
      </c>
    </row>
    <row r="901" spans="1:814" x14ac:dyDescent="0.25">
      <c r="B901" s="5">
        <v>45328</v>
      </c>
      <c r="C901" t="s">
        <v>103</v>
      </c>
      <c r="D901" t="s">
        <v>4</v>
      </c>
      <c r="E901" t="s">
        <v>14</v>
      </c>
      <c r="F901" s="4">
        <v>3308050</v>
      </c>
      <c r="G901" t="s">
        <v>137</v>
      </c>
      <c r="H901" s="4" t="s">
        <v>137</v>
      </c>
      <c r="I901" s="4" t="s">
        <v>138</v>
      </c>
      <c r="J901" s="8">
        <v>-1</v>
      </c>
      <c r="K901" s="29">
        <v>405643.99599999998</v>
      </c>
      <c r="L901" s="17">
        <f>+J901*K901</f>
        <v>-405643.99599999998</v>
      </c>
      <c r="M901" s="102" t="s">
        <v>529</v>
      </c>
      <c r="O901" s="54">
        <v>20240040</v>
      </c>
      <c r="P901" t="s">
        <v>432</v>
      </c>
    </row>
    <row r="902" spans="1:814" x14ac:dyDescent="0.25">
      <c r="B902" s="5">
        <v>45328</v>
      </c>
      <c r="C902" t="s">
        <v>103</v>
      </c>
      <c r="D902" t="s">
        <v>0</v>
      </c>
      <c r="E902" t="s">
        <v>66</v>
      </c>
      <c r="F902" s="4" t="s">
        <v>78</v>
      </c>
      <c r="G902" t="s">
        <v>79</v>
      </c>
      <c r="H902" s="4" t="s">
        <v>44</v>
      </c>
      <c r="I902" s="4" t="s">
        <v>359</v>
      </c>
      <c r="J902" s="8">
        <v>-4</v>
      </c>
      <c r="K902" s="29">
        <v>51750</v>
      </c>
      <c r="L902" s="17">
        <v>4140000</v>
      </c>
      <c r="O902" s="54">
        <v>20240040</v>
      </c>
      <c r="P902" t="s">
        <v>432</v>
      </c>
    </row>
    <row r="903" spans="1:814" x14ac:dyDescent="0.25">
      <c r="B903" s="5">
        <v>45328</v>
      </c>
      <c r="C903" t="s">
        <v>103</v>
      </c>
      <c r="D903" t="s">
        <v>4</v>
      </c>
      <c r="E903" t="s">
        <v>14</v>
      </c>
      <c r="F903" s="4">
        <v>3318235</v>
      </c>
      <c r="G903" t="s">
        <v>209</v>
      </c>
      <c r="H903" s="4" t="s">
        <v>107</v>
      </c>
      <c r="I903" s="4" t="s">
        <v>138</v>
      </c>
      <c r="J903" s="8">
        <v>-1</v>
      </c>
      <c r="K903" s="29">
        <v>126823.496</v>
      </c>
      <c r="L903" s="17">
        <v>2536469.92</v>
      </c>
      <c r="M903" s="102" t="s">
        <v>529</v>
      </c>
      <c r="O903" s="54">
        <v>20240040</v>
      </c>
      <c r="P903" t="s">
        <v>432</v>
      </c>
    </row>
    <row r="904" spans="1:814" x14ac:dyDescent="0.25">
      <c r="B904" s="5">
        <v>45329</v>
      </c>
      <c r="C904" t="s">
        <v>103</v>
      </c>
      <c r="D904" t="s">
        <v>0</v>
      </c>
      <c r="E904" t="s">
        <v>14</v>
      </c>
      <c r="F904" s="4" t="s">
        <v>46</v>
      </c>
      <c r="G904" t="s">
        <v>532</v>
      </c>
      <c r="H904" s="4" t="s">
        <v>146</v>
      </c>
      <c r="I904" s="4" t="s">
        <v>188</v>
      </c>
      <c r="J904" s="8">
        <v>-3</v>
      </c>
      <c r="K904" s="29">
        <v>104000</v>
      </c>
      <c r="L904" s="17">
        <f>+J904*K904</f>
        <v>-312000</v>
      </c>
      <c r="M904" s="102" t="s">
        <v>529</v>
      </c>
      <c r="O904" s="54">
        <v>20240041</v>
      </c>
      <c r="P904" t="s">
        <v>428</v>
      </c>
    </row>
    <row r="905" spans="1:814" x14ac:dyDescent="0.25">
      <c r="B905" s="5">
        <v>45329</v>
      </c>
      <c r="C905" t="s">
        <v>103</v>
      </c>
      <c r="D905" t="s">
        <v>0</v>
      </c>
      <c r="E905" t="s">
        <v>14</v>
      </c>
      <c r="F905" s="4" t="s">
        <v>54</v>
      </c>
      <c r="G905" t="s">
        <v>55</v>
      </c>
      <c r="H905" s="4" t="s">
        <v>56</v>
      </c>
      <c r="I905" s="4" t="s">
        <v>405</v>
      </c>
      <c r="J905" s="8">
        <v>-22</v>
      </c>
      <c r="K905" s="79">
        <v>18.345205479452055</v>
      </c>
      <c r="L905" s="17">
        <f>+J905*K905</f>
        <v>-403.59452054794519</v>
      </c>
      <c r="M905" s="102" t="s">
        <v>527</v>
      </c>
      <c r="O905" s="54">
        <v>20240041</v>
      </c>
      <c r="P905" t="s">
        <v>428</v>
      </c>
    </row>
    <row r="906" spans="1:814" x14ac:dyDescent="0.25">
      <c r="B906" s="5">
        <v>45329</v>
      </c>
      <c r="C906" t="s">
        <v>103</v>
      </c>
      <c r="D906" t="s">
        <v>0</v>
      </c>
      <c r="E906" t="s">
        <v>14</v>
      </c>
      <c r="F906" s="4" t="s">
        <v>42</v>
      </c>
      <c r="G906" t="s">
        <v>43</v>
      </c>
      <c r="H906" s="4" t="s">
        <v>44</v>
      </c>
      <c r="I906" s="4" t="s">
        <v>404</v>
      </c>
      <c r="J906" s="8">
        <v>-25</v>
      </c>
      <c r="K906" s="79">
        <v>14.268493150684932</v>
      </c>
      <c r="L906" s="17">
        <f>+J906*K906</f>
        <v>-356.71232876712332</v>
      </c>
      <c r="M906" s="102" t="s">
        <v>527</v>
      </c>
      <c r="O906" s="54">
        <v>20240041</v>
      </c>
      <c r="P906" t="s">
        <v>428</v>
      </c>
    </row>
    <row r="907" spans="1:814" x14ac:dyDescent="0.25">
      <c r="B907" s="5">
        <v>45329</v>
      </c>
      <c r="C907" t="s">
        <v>103</v>
      </c>
      <c r="D907" t="s">
        <v>0</v>
      </c>
      <c r="E907" t="s">
        <v>66</v>
      </c>
      <c r="F907" s="4" t="s">
        <v>82</v>
      </c>
      <c r="G907" t="s">
        <v>83</v>
      </c>
      <c r="H907" s="4" t="s">
        <v>84</v>
      </c>
      <c r="I907" s="4" t="s">
        <v>299</v>
      </c>
      <c r="J907" s="8">
        <v>-5</v>
      </c>
      <c r="K907" s="29">
        <f>57500*0.9</f>
        <v>51750</v>
      </c>
      <c r="L907" s="17">
        <v>2587500</v>
      </c>
      <c r="O907" s="54">
        <v>20240041</v>
      </c>
      <c r="P907" t="s">
        <v>428</v>
      </c>
    </row>
    <row r="908" spans="1:814" s="109" customFormat="1" x14ac:dyDescent="0.25">
      <c r="B908" s="110">
        <v>45329</v>
      </c>
      <c r="C908" s="109" t="s">
        <v>63</v>
      </c>
      <c r="D908" s="109" t="s">
        <v>0</v>
      </c>
      <c r="E908" s="109" t="s">
        <v>66</v>
      </c>
      <c r="F908" s="111" t="s">
        <v>71</v>
      </c>
      <c r="G908" s="109" t="s">
        <v>72</v>
      </c>
      <c r="H908" s="111" t="s">
        <v>27</v>
      </c>
      <c r="I908" s="111" t="s">
        <v>442</v>
      </c>
      <c r="J908" s="112">
        <v>50</v>
      </c>
      <c r="K908" s="113">
        <f>57500*0.9</f>
        <v>51750</v>
      </c>
      <c r="L908" s="114">
        <f>+J908*K908</f>
        <v>2587500</v>
      </c>
      <c r="M908" s="115" t="s">
        <v>529</v>
      </c>
      <c r="N908" s="109" t="s">
        <v>662</v>
      </c>
      <c r="O908" s="111"/>
      <c r="V908" s="169"/>
    </row>
    <row r="909" spans="1:814" s="109" customFormat="1" x14ac:dyDescent="0.25">
      <c r="B909" s="110">
        <v>45329</v>
      </c>
      <c r="C909" s="109" t="s">
        <v>63</v>
      </c>
      <c r="D909" s="109" t="s">
        <v>0</v>
      </c>
      <c r="E909" s="109" t="s">
        <v>66</v>
      </c>
      <c r="F909" s="111" t="s">
        <v>75</v>
      </c>
      <c r="G909" s="109" t="s">
        <v>76</v>
      </c>
      <c r="H909" s="111" t="s">
        <v>37</v>
      </c>
      <c r="I909" s="111" t="s">
        <v>445</v>
      </c>
      <c r="J909" s="112">
        <v>50</v>
      </c>
      <c r="K909" s="113">
        <f>57500*0.9</f>
        <v>51750</v>
      </c>
      <c r="L909" s="114">
        <f>+J909*K909</f>
        <v>2587500</v>
      </c>
      <c r="M909" s="115" t="s">
        <v>529</v>
      </c>
      <c r="N909" s="109" t="s">
        <v>662</v>
      </c>
      <c r="O909" s="111"/>
      <c r="V909" s="169"/>
    </row>
    <row r="910" spans="1:814" s="109" customFormat="1" x14ac:dyDescent="0.25">
      <c r="A910"/>
      <c r="B910" s="5">
        <v>45310</v>
      </c>
      <c r="C910" t="s">
        <v>103</v>
      </c>
      <c r="D910" t="s">
        <v>0</v>
      </c>
      <c r="E910" t="s">
        <v>14</v>
      </c>
      <c r="F910" s="4" t="s">
        <v>39</v>
      </c>
      <c r="G910" t="s">
        <v>40</v>
      </c>
      <c r="H910" s="4" t="s">
        <v>41</v>
      </c>
      <c r="I910" s="4" t="s">
        <v>335</v>
      </c>
      <c r="J910" s="8">
        <v>-30</v>
      </c>
      <c r="K910" s="29">
        <v>69131</v>
      </c>
      <c r="L910" s="17">
        <v>6913100</v>
      </c>
      <c r="M910" s="102" t="s">
        <v>529</v>
      </c>
      <c r="N910"/>
      <c r="O910" s="54" t="s">
        <v>425</v>
      </c>
      <c r="P910" t="s">
        <v>232</v>
      </c>
      <c r="Q910"/>
      <c r="R910"/>
      <c r="S910"/>
      <c r="T910"/>
      <c r="U910"/>
      <c r="V910" s="84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/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  <c r="DG910"/>
      <c r="DH910"/>
      <c r="DI910"/>
      <c r="DJ910"/>
      <c r="DK910"/>
      <c r="DL910"/>
      <c r="DM910"/>
      <c r="DN910"/>
      <c r="DO910"/>
      <c r="DP910"/>
      <c r="DQ910"/>
      <c r="DR910"/>
      <c r="DS910"/>
      <c r="DT910"/>
      <c r="DU910"/>
      <c r="DV910"/>
      <c r="DW910"/>
      <c r="DX910"/>
      <c r="DY910"/>
      <c r="DZ910"/>
      <c r="EA910"/>
      <c r="EB910"/>
      <c r="EC910"/>
      <c r="ED910"/>
      <c r="EE910"/>
      <c r="EF910"/>
      <c r="EG910"/>
      <c r="EH910"/>
      <c r="EI910"/>
      <c r="EJ910"/>
      <c r="EK910"/>
      <c r="EL910"/>
      <c r="EM910"/>
      <c r="EN910"/>
      <c r="EO910"/>
      <c r="EP910"/>
      <c r="EQ910"/>
      <c r="ER910"/>
      <c r="ES910"/>
      <c r="ET910"/>
      <c r="EU910"/>
      <c r="EV910"/>
      <c r="EW910"/>
      <c r="EX910"/>
      <c r="EY910"/>
      <c r="EZ910"/>
      <c r="FA910"/>
      <c r="FB910"/>
      <c r="FC910"/>
      <c r="FD910"/>
      <c r="FE910"/>
      <c r="FF910"/>
      <c r="FG910"/>
      <c r="FH910"/>
      <c r="FI910"/>
      <c r="FJ910"/>
      <c r="FK910"/>
      <c r="FL910"/>
      <c r="FM910"/>
      <c r="FN910"/>
      <c r="FO910"/>
      <c r="FP910"/>
      <c r="FQ910"/>
      <c r="FR910"/>
      <c r="FS910"/>
      <c r="FT910"/>
      <c r="FU910"/>
      <c r="FV910"/>
      <c r="FW910"/>
      <c r="FX910"/>
      <c r="FY910"/>
      <c r="FZ910"/>
      <c r="GA910"/>
      <c r="GB910"/>
      <c r="GC910"/>
      <c r="GD910"/>
      <c r="GE910"/>
      <c r="GF910"/>
      <c r="GG910"/>
      <c r="GH910"/>
      <c r="GI910"/>
      <c r="GJ910"/>
      <c r="GK910"/>
      <c r="GL910"/>
      <c r="GM910"/>
      <c r="GN910"/>
      <c r="GO910"/>
      <c r="GP910"/>
      <c r="GQ910"/>
      <c r="GR910"/>
      <c r="GS910"/>
      <c r="GT910"/>
      <c r="GU910"/>
      <c r="GV910"/>
      <c r="GW910"/>
      <c r="GX910"/>
      <c r="GY910"/>
      <c r="GZ910"/>
      <c r="HA910"/>
      <c r="HB910"/>
      <c r="HC910"/>
      <c r="HD910"/>
      <c r="HE910"/>
      <c r="HF910"/>
      <c r="HG910"/>
      <c r="HH910"/>
      <c r="HI910"/>
      <c r="HJ910"/>
      <c r="HK910"/>
      <c r="HL910"/>
      <c r="HM910"/>
      <c r="HN910"/>
      <c r="HO910"/>
      <c r="HP910"/>
      <c r="HQ910"/>
      <c r="HR910"/>
      <c r="HS910"/>
      <c r="HT910"/>
      <c r="HU910"/>
      <c r="HV910"/>
      <c r="HW910"/>
      <c r="HX910"/>
      <c r="HY910"/>
      <c r="HZ910"/>
      <c r="IA910"/>
      <c r="IB910"/>
      <c r="IC910"/>
      <c r="ID910"/>
      <c r="IE910"/>
      <c r="IF910"/>
      <c r="IG910"/>
      <c r="IH910"/>
      <c r="II910"/>
      <c r="IJ910"/>
      <c r="IK910"/>
      <c r="IL910"/>
      <c r="IM910"/>
      <c r="IN910"/>
      <c r="IO910"/>
      <c r="IP910"/>
      <c r="IQ910"/>
      <c r="IR910"/>
      <c r="IS910"/>
      <c r="IT910"/>
      <c r="IU910"/>
      <c r="IV910"/>
      <c r="IW910"/>
      <c r="IX910"/>
      <c r="IY910"/>
      <c r="IZ910"/>
      <c r="JA910"/>
      <c r="JB910"/>
      <c r="JC910"/>
      <c r="JD910"/>
      <c r="JE910"/>
      <c r="JF910"/>
      <c r="JG910"/>
      <c r="JH910"/>
      <c r="JI910"/>
      <c r="JJ910"/>
      <c r="JK910"/>
      <c r="JL910"/>
      <c r="JM910"/>
      <c r="JN910"/>
      <c r="JO910"/>
      <c r="JP910"/>
      <c r="JQ910"/>
      <c r="JR910"/>
      <c r="JS910"/>
      <c r="JT910"/>
      <c r="JU910"/>
      <c r="JV910"/>
      <c r="JW910"/>
      <c r="JX910"/>
      <c r="JY910"/>
      <c r="JZ910"/>
      <c r="KA910"/>
      <c r="KB910"/>
      <c r="KC910"/>
      <c r="KD910"/>
      <c r="KE910"/>
      <c r="KF910"/>
      <c r="KG910"/>
      <c r="KH910"/>
      <c r="KI910"/>
      <c r="KJ910"/>
      <c r="KK910"/>
      <c r="KL910"/>
      <c r="KM910"/>
      <c r="KN910"/>
      <c r="KO910"/>
      <c r="KP910"/>
      <c r="KQ910"/>
      <c r="KR910"/>
      <c r="KS910"/>
      <c r="KT910"/>
      <c r="KU910"/>
      <c r="KV910"/>
      <c r="KW910"/>
      <c r="KX910"/>
      <c r="KY910"/>
      <c r="KZ910"/>
      <c r="LA910"/>
      <c r="LB910"/>
      <c r="LC910"/>
      <c r="LD910"/>
      <c r="LE910"/>
      <c r="LF910"/>
      <c r="LG910"/>
      <c r="LH910"/>
      <c r="LI910"/>
      <c r="LJ910"/>
      <c r="LK910"/>
      <c r="LL910"/>
      <c r="LM910"/>
      <c r="LN910"/>
      <c r="LO910"/>
      <c r="LP910"/>
      <c r="LQ910"/>
      <c r="LR910"/>
      <c r="LS910"/>
      <c r="LT910"/>
      <c r="LU910"/>
      <c r="LV910"/>
      <c r="LW910"/>
      <c r="LX910"/>
      <c r="LY910"/>
      <c r="LZ910"/>
      <c r="MA910"/>
      <c r="MB910"/>
      <c r="MC910"/>
      <c r="MD910"/>
      <c r="ME910"/>
      <c r="MF910"/>
      <c r="MG910"/>
      <c r="MH910"/>
      <c r="MI910"/>
      <c r="MJ910"/>
      <c r="MK910"/>
      <c r="ML910"/>
      <c r="MM910"/>
      <c r="MN910"/>
      <c r="MO910"/>
      <c r="MP910"/>
      <c r="MQ910"/>
      <c r="MR910"/>
      <c r="MS910"/>
      <c r="MT910"/>
      <c r="MU910"/>
      <c r="MV910"/>
      <c r="MW910"/>
      <c r="MX910"/>
      <c r="MY910"/>
      <c r="MZ910"/>
      <c r="NA910"/>
      <c r="NB910"/>
      <c r="NC910"/>
      <c r="ND910"/>
      <c r="NE910"/>
      <c r="NF910"/>
      <c r="NG910"/>
      <c r="NH910"/>
      <c r="NI910"/>
      <c r="NJ910"/>
      <c r="NK910"/>
      <c r="NL910"/>
      <c r="NM910"/>
      <c r="NN910"/>
      <c r="NO910"/>
      <c r="NP910"/>
      <c r="NQ910"/>
      <c r="NR910"/>
      <c r="NS910"/>
      <c r="NT910"/>
      <c r="NU910"/>
      <c r="NV910"/>
      <c r="NW910"/>
      <c r="NX910"/>
      <c r="NY910"/>
      <c r="NZ910"/>
      <c r="OA910"/>
      <c r="OB910"/>
      <c r="OC910"/>
      <c r="OD910"/>
      <c r="OE910"/>
      <c r="OF910"/>
      <c r="OG910"/>
      <c r="OH910"/>
      <c r="OI910"/>
      <c r="OJ910"/>
      <c r="OK910"/>
      <c r="OL910"/>
      <c r="OM910"/>
      <c r="ON910"/>
      <c r="OO910"/>
      <c r="OP910"/>
      <c r="OQ910"/>
      <c r="OR910"/>
      <c r="OS910"/>
      <c r="OT910"/>
      <c r="OU910"/>
      <c r="OV910"/>
      <c r="OW910"/>
      <c r="OX910"/>
      <c r="OY910"/>
      <c r="OZ910"/>
      <c r="PA910"/>
      <c r="PB910"/>
      <c r="PC910"/>
      <c r="PD910"/>
      <c r="PE910"/>
      <c r="PF910"/>
      <c r="PG910"/>
      <c r="PH910"/>
      <c r="PI910"/>
      <c r="PJ910"/>
      <c r="PK910"/>
      <c r="PL910"/>
      <c r="PM910"/>
      <c r="PN910"/>
      <c r="PO910"/>
      <c r="PP910"/>
      <c r="PQ910"/>
      <c r="PR910"/>
      <c r="PS910"/>
      <c r="PT910"/>
      <c r="PU910"/>
      <c r="PV910"/>
      <c r="PW910"/>
      <c r="PX910"/>
      <c r="PY910"/>
      <c r="PZ910"/>
      <c r="QA910"/>
      <c r="QB910"/>
      <c r="QC910"/>
      <c r="QD910"/>
      <c r="QE910"/>
      <c r="QF910"/>
      <c r="QG910"/>
      <c r="QH910"/>
      <c r="QI910"/>
      <c r="QJ910"/>
      <c r="QK910"/>
      <c r="QL910"/>
      <c r="QM910"/>
      <c r="QN910"/>
      <c r="QO910"/>
      <c r="QP910"/>
      <c r="QQ910"/>
      <c r="QR910"/>
      <c r="QS910"/>
      <c r="QT910"/>
      <c r="QU910"/>
      <c r="QV910"/>
      <c r="QW910"/>
      <c r="QX910"/>
      <c r="QY910"/>
      <c r="QZ910"/>
      <c r="RA910"/>
      <c r="RB910"/>
      <c r="RC910"/>
      <c r="RD910"/>
      <c r="RE910"/>
      <c r="RF910"/>
      <c r="RG910"/>
      <c r="RH910"/>
      <c r="RI910"/>
      <c r="RJ910"/>
      <c r="RK910"/>
      <c r="RL910"/>
      <c r="RM910"/>
      <c r="RN910"/>
      <c r="RO910"/>
      <c r="RP910"/>
      <c r="RQ910"/>
      <c r="RR910"/>
      <c r="RS910"/>
      <c r="RT910"/>
      <c r="RU910"/>
      <c r="RV910"/>
      <c r="RW910"/>
      <c r="RX910"/>
      <c r="RY910"/>
      <c r="RZ910"/>
      <c r="SA910"/>
      <c r="SB910"/>
      <c r="SC910"/>
      <c r="SD910"/>
      <c r="SE910"/>
      <c r="SF910"/>
      <c r="SG910"/>
      <c r="SH910"/>
      <c r="SI910"/>
      <c r="SJ910"/>
      <c r="SK910"/>
      <c r="SL910"/>
      <c r="SM910"/>
      <c r="SN910"/>
      <c r="SO910"/>
      <c r="SP910"/>
      <c r="SQ910"/>
      <c r="SR910"/>
      <c r="SS910"/>
      <c r="ST910"/>
      <c r="SU910"/>
      <c r="SV910"/>
      <c r="SW910"/>
      <c r="SX910"/>
      <c r="SY910"/>
      <c r="SZ910"/>
      <c r="TA910"/>
      <c r="TB910"/>
      <c r="TC910"/>
      <c r="TD910"/>
      <c r="TE910"/>
      <c r="TF910"/>
      <c r="TG910"/>
      <c r="TH910"/>
      <c r="TI910"/>
      <c r="TJ910"/>
      <c r="TK910"/>
      <c r="TL910"/>
      <c r="TM910"/>
      <c r="TN910"/>
      <c r="TO910"/>
      <c r="TP910"/>
      <c r="TQ910"/>
      <c r="TR910"/>
      <c r="TS910"/>
      <c r="TT910"/>
      <c r="TU910"/>
      <c r="TV910"/>
      <c r="TW910"/>
      <c r="TX910"/>
      <c r="TY910"/>
      <c r="TZ910"/>
      <c r="UA910"/>
      <c r="UB910"/>
      <c r="UC910"/>
      <c r="UD910"/>
      <c r="UE910"/>
      <c r="UF910"/>
      <c r="UG910"/>
      <c r="UH910"/>
      <c r="UI910"/>
      <c r="UJ910"/>
      <c r="UK910"/>
      <c r="UL910"/>
      <c r="UM910"/>
      <c r="UN910"/>
      <c r="UO910"/>
      <c r="UP910"/>
      <c r="UQ910"/>
      <c r="UR910"/>
      <c r="US910"/>
      <c r="UT910"/>
      <c r="UU910"/>
      <c r="UV910"/>
      <c r="UW910"/>
      <c r="UX910"/>
      <c r="UY910"/>
      <c r="UZ910"/>
      <c r="VA910"/>
      <c r="VB910"/>
      <c r="VC910"/>
      <c r="VD910"/>
      <c r="VE910"/>
      <c r="VF910"/>
      <c r="VG910"/>
      <c r="VH910"/>
      <c r="VI910"/>
      <c r="VJ910"/>
      <c r="VK910"/>
      <c r="VL910"/>
      <c r="VM910"/>
      <c r="VN910"/>
      <c r="VO910"/>
      <c r="VP910"/>
      <c r="VQ910"/>
      <c r="VR910"/>
      <c r="VS910"/>
      <c r="VT910"/>
      <c r="VU910"/>
      <c r="VV910"/>
      <c r="VW910"/>
      <c r="VX910"/>
      <c r="VY910"/>
      <c r="VZ910"/>
      <c r="WA910"/>
      <c r="WB910"/>
      <c r="WC910"/>
      <c r="WD910"/>
      <c r="WE910"/>
      <c r="WF910"/>
      <c r="WG910"/>
      <c r="WH910"/>
      <c r="WI910"/>
      <c r="WJ910"/>
      <c r="WK910"/>
      <c r="WL910"/>
      <c r="WM910"/>
      <c r="WN910"/>
      <c r="WO910"/>
      <c r="WP910"/>
      <c r="WQ910"/>
      <c r="WR910"/>
      <c r="WS910"/>
      <c r="WT910"/>
      <c r="WU910"/>
      <c r="WV910"/>
      <c r="WW910"/>
      <c r="WX910"/>
      <c r="WY910"/>
      <c r="WZ910"/>
      <c r="XA910"/>
      <c r="XB910"/>
      <c r="XC910"/>
      <c r="XD910"/>
      <c r="XE910"/>
      <c r="XF910"/>
      <c r="XG910"/>
      <c r="XH910"/>
      <c r="XI910"/>
      <c r="XJ910"/>
      <c r="XK910"/>
      <c r="XL910"/>
      <c r="XM910"/>
      <c r="XN910"/>
      <c r="XO910"/>
      <c r="XP910"/>
      <c r="XQ910"/>
      <c r="XR910"/>
      <c r="XS910"/>
      <c r="XT910"/>
      <c r="XU910"/>
      <c r="XV910"/>
      <c r="XW910"/>
      <c r="XX910"/>
      <c r="XY910"/>
      <c r="XZ910"/>
      <c r="YA910"/>
      <c r="YB910"/>
      <c r="YC910"/>
      <c r="YD910"/>
      <c r="YE910"/>
      <c r="YF910"/>
      <c r="YG910"/>
      <c r="YH910"/>
      <c r="YI910"/>
      <c r="YJ910"/>
      <c r="YK910"/>
      <c r="YL910"/>
      <c r="YM910"/>
      <c r="YN910"/>
      <c r="YO910"/>
      <c r="YP910"/>
      <c r="YQ910"/>
      <c r="YR910"/>
      <c r="YS910"/>
      <c r="YT910"/>
      <c r="YU910"/>
      <c r="YV910"/>
      <c r="YW910"/>
      <c r="YX910"/>
      <c r="YY910"/>
      <c r="YZ910"/>
      <c r="ZA910"/>
      <c r="ZB910"/>
      <c r="ZC910"/>
      <c r="ZD910"/>
      <c r="ZE910"/>
      <c r="ZF910"/>
      <c r="ZG910"/>
      <c r="ZH910"/>
      <c r="ZI910"/>
      <c r="ZJ910"/>
      <c r="ZK910"/>
      <c r="ZL910"/>
      <c r="ZM910"/>
      <c r="ZN910"/>
      <c r="ZO910"/>
      <c r="ZP910"/>
      <c r="ZQ910"/>
      <c r="ZR910"/>
      <c r="ZS910"/>
      <c r="ZT910"/>
      <c r="ZU910"/>
      <c r="ZV910"/>
      <c r="ZW910"/>
      <c r="ZX910"/>
      <c r="ZY910"/>
      <c r="ZZ910"/>
      <c r="AAA910"/>
      <c r="AAB910"/>
      <c r="AAC910"/>
      <c r="AAD910"/>
      <c r="AAE910"/>
      <c r="AAF910"/>
      <c r="AAG910"/>
      <c r="AAH910"/>
      <c r="AAI910"/>
      <c r="AAJ910"/>
      <c r="AAK910"/>
      <c r="AAL910"/>
      <c r="AAM910"/>
      <c r="AAN910"/>
      <c r="AAO910"/>
      <c r="AAP910"/>
      <c r="AAQ910"/>
      <c r="AAR910"/>
      <c r="AAS910"/>
      <c r="AAT910"/>
      <c r="AAU910"/>
      <c r="AAV910"/>
      <c r="AAW910"/>
      <c r="AAX910"/>
      <c r="AAY910"/>
      <c r="AAZ910"/>
      <c r="ABA910"/>
      <c r="ABB910"/>
      <c r="ABC910"/>
      <c r="ABD910"/>
      <c r="ABE910"/>
      <c r="ABF910"/>
      <c r="ABG910"/>
      <c r="ABH910"/>
      <c r="ABI910"/>
      <c r="ABJ910"/>
      <c r="ABK910"/>
      <c r="ABL910"/>
      <c r="ABM910"/>
      <c r="ABN910"/>
      <c r="ABO910"/>
      <c r="ABP910"/>
      <c r="ABQ910"/>
      <c r="ABR910"/>
      <c r="ABS910"/>
      <c r="ABT910"/>
      <c r="ABU910"/>
      <c r="ABV910"/>
      <c r="ABW910"/>
      <c r="ABX910"/>
      <c r="ABY910"/>
      <c r="ABZ910"/>
      <c r="ACA910"/>
      <c r="ACB910"/>
      <c r="ACC910"/>
      <c r="ACD910"/>
      <c r="ACE910"/>
      <c r="ACF910"/>
      <c r="ACG910"/>
      <c r="ACH910"/>
      <c r="ACI910"/>
      <c r="ACJ910"/>
      <c r="ACK910"/>
      <c r="ACL910"/>
      <c r="ACM910"/>
      <c r="ACN910"/>
      <c r="ACO910"/>
      <c r="ACP910"/>
      <c r="ACQ910"/>
      <c r="ACR910"/>
      <c r="ACS910"/>
      <c r="ACT910"/>
      <c r="ACU910"/>
      <c r="ACV910"/>
      <c r="ACW910"/>
      <c r="ACX910"/>
      <c r="ACY910"/>
      <c r="ACZ910"/>
      <c r="ADA910"/>
      <c r="ADB910"/>
      <c r="ADC910"/>
      <c r="ADD910"/>
      <c r="ADE910"/>
      <c r="ADF910"/>
      <c r="ADG910"/>
      <c r="ADH910"/>
      <c r="ADI910"/>
      <c r="ADJ910"/>
      <c r="ADK910"/>
      <c r="ADL910"/>
      <c r="ADM910"/>
      <c r="ADN910"/>
      <c r="ADO910"/>
      <c r="ADP910"/>
      <c r="ADQ910"/>
      <c r="ADR910"/>
      <c r="ADS910"/>
      <c r="ADT910"/>
      <c r="ADU910"/>
      <c r="ADV910"/>
      <c r="ADW910"/>
      <c r="ADX910"/>
      <c r="ADY910"/>
      <c r="ADZ910"/>
      <c r="AEA910"/>
      <c r="AEB910"/>
      <c r="AEC910"/>
      <c r="AED910"/>
      <c r="AEE910"/>
      <c r="AEF910"/>
      <c r="AEG910"/>
      <c r="AEH910"/>
    </row>
    <row r="911" spans="1:814" s="109" customFormat="1" x14ac:dyDescent="0.25">
      <c r="B911" s="110">
        <v>45329</v>
      </c>
      <c r="C911" s="109" t="s">
        <v>63</v>
      </c>
      <c r="D911" s="109" t="s">
        <v>0</v>
      </c>
      <c r="E911" s="109" t="s">
        <v>66</v>
      </c>
      <c r="F911" s="111" t="s">
        <v>86</v>
      </c>
      <c r="G911" s="109" t="s">
        <v>87</v>
      </c>
      <c r="H911" s="111" t="s">
        <v>50</v>
      </c>
      <c r="I911" s="111" t="s">
        <v>446</v>
      </c>
      <c r="J911" s="112">
        <v>50</v>
      </c>
      <c r="K911" s="113">
        <f>57500*0.9</f>
        <v>51750</v>
      </c>
      <c r="L911" s="114">
        <f>+J911*K911</f>
        <v>2587500</v>
      </c>
      <c r="M911" s="115" t="s">
        <v>529</v>
      </c>
      <c r="N911" s="109" t="s">
        <v>662</v>
      </c>
      <c r="O911" s="111"/>
      <c r="V911" s="169"/>
    </row>
    <row r="912" spans="1:814" s="109" customFormat="1" x14ac:dyDescent="0.25">
      <c r="B912" s="110">
        <v>45329</v>
      </c>
      <c r="C912" s="109" t="s">
        <v>63</v>
      </c>
      <c r="D912" s="109" t="s">
        <v>0</v>
      </c>
      <c r="E912" s="109" t="s">
        <v>66</v>
      </c>
      <c r="F912" s="111" t="s">
        <v>67</v>
      </c>
      <c r="G912" s="109" t="s">
        <v>68</v>
      </c>
      <c r="H912" s="111" t="s">
        <v>69</v>
      </c>
      <c r="I912" s="111" t="s">
        <v>444</v>
      </c>
      <c r="J912" s="112">
        <v>50</v>
      </c>
      <c r="K912" s="113">
        <f>57500*0.9</f>
        <v>51750</v>
      </c>
      <c r="L912" s="114">
        <f>+J912*K912</f>
        <v>2587500</v>
      </c>
      <c r="M912" s="115" t="s">
        <v>529</v>
      </c>
      <c r="N912" s="109" t="s">
        <v>662</v>
      </c>
      <c r="O912" s="111"/>
      <c r="V912" s="169"/>
    </row>
    <row r="913" spans="1:814" x14ac:dyDescent="0.25">
      <c r="A913" s="109"/>
      <c r="B913" s="110">
        <v>45329</v>
      </c>
      <c r="C913" s="109" t="s">
        <v>63</v>
      </c>
      <c r="D913" s="109" t="s">
        <v>0</v>
      </c>
      <c r="E913" s="109" t="s">
        <v>66</v>
      </c>
      <c r="F913" s="111" t="s">
        <v>78</v>
      </c>
      <c r="G913" s="109" t="s">
        <v>79</v>
      </c>
      <c r="H913" s="111" t="s">
        <v>80</v>
      </c>
      <c r="I913" s="111" t="s">
        <v>447</v>
      </c>
      <c r="J913" s="112">
        <v>150</v>
      </c>
      <c r="K913" s="113">
        <f>57500*0.9</f>
        <v>51750</v>
      </c>
      <c r="L913" s="114">
        <f>+J913*K913</f>
        <v>7762500</v>
      </c>
      <c r="M913" s="115" t="s">
        <v>529</v>
      </c>
      <c r="N913" s="109" t="s">
        <v>662</v>
      </c>
      <c r="O913" s="111"/>
      <c r="P913" s="109"/>
      <c r="Q913" s="109"/>
      <c r="R913" s="109"/>
      <c r="S913" s="109"/>
      <c r="T913" s="109"/>
      <c r="U913" s="109"/>
      <c r="V913" s="169"/>
      <c r="W913" s="109"/>
      <c r="X913" s="109"/>
      <c r="Y913" s="109"/>
      <c r="Z913" s="109"/>
      <c r="AA913" s="109"/>
      <c r="AB913" s="109"/>
      <c r="AC913" s="109"/>
      <c r="AD913" s="109"/>
      <c r="AE913" s="109"/>
      <c r="AF913" s="109"/>
      <c r="AG913" s="109"/>
      <c r="AH913" s="109"/>
      <c r="AI913" s="109"/>
      <c r="AJ913" s="109"/>
      <c r="AK913" s="109"/>
      <c r="AL913" s="109"/>
      <c r="AM913" s="109"/>
      <c r="AN913" s="109"/>
      <c r="AO913" s="109"/>
      <c r="AP913" s="109"/>
      <c r="AQ913" s="109"/>
      <c r="AR913" s="109"/>
      <c r="AS913" s="109"/>
      <c r="AT913" s="109"/>
      <c r="AU913" s="109"/>
      <c r="AV913" s="109"/>
      <c r="AW913" s="109"/>
      <c r="AX913" s="109"/>
      <c r="AY913" s="109"/>
      <c r="AZ913" s="109"/>
      <c r="BA913" s="109"/>
      <c r="BB913" s="109"/>
      <c r="BC913" s="109"/>
      <c r="BD913" s="109"/>
      <c r="BE913" s="109"/>
      <c r="BF913" s="109"/>
      <c r="BG913" s="109"/>
      <c r="BH913" s="109"/>
      <c r="BI913" s="109"/>
      <c r="BJ913" s="109"/>
      <c r="BK913" s="109"/>
      <c r="BL913" s="109"/>
      <c r="BM913" s="109"/>
      <c r="BN913" s="109"/>
      <c r="BO913" s="109"/>
      <c r="BP913" s="109"/>
      <c r="BQ913" s="109"/>
      <c r="BR913" s="109"/>
      <c r="BS913" s="109"/>
      <c r="BT913" s="109"/>
      <c r="BU913" s="109"/>
      <c r="BV913" s="109"/>
      <c r="BW913" s="109"/>
      <c r="BX913" s="109"/>
      <c r="BY913" s="109"/>
      <c r="BZ913" s="109"/>
      <c r="CA913" s="109"/>
      <c r="CB913" s="109"/>
      <c r="CC913" s="109"/>
      <c r="CD913" s="109"/>
      <c r="CE913" s="109"/>
      <c r="CF913" s="109"/>
      <c r="CG913" s="109"/>
      <c r="CH913" s="109"/>
      <c r="CI913" s="109"/>
      <c r="CJ913" s="109"/>
      <c r="CK913" s="109"/>
      <c r="CL913" s="109"/>
      <c r="CM913" s="109"/>
      <c r="CN913" s="109"/>
      <c r="CO913" s="109"/>
      <c r="CP913" s="109"/>
      <c r="CQ913" s="109"/>
      <c r="CR913" s="109"/>
      <c r="CS913" s="109"/>
      <c r="CT913" s="109"/>
      <c r="CU913" s="109"/>
      <c r="CV913" s="109"/>
      <c r="CW913" s="109"/>
      <c r="CX913" s="109"/>
      <c r="CY913" s="109"/>
      <c r="CZ913" s="109"/>
      <c r="DA913" s="109"/>
      <c r="DB913" s="109"/>
      <c r="DC913" s="109"/>
      <c r="DD913" s="109"/>
      <c r="DE913" s="109"/>
      <c r="DF913" s="109"/>
      <c r="DG913" s="109"/>
      <c r="DH913" s="109"/>
      <c r="DI913" s="109"/>
      <c r="DJ913" s="109"/>
      <c r="DK913" s="109"/>
      <c r="DL913" s="109"/>
      <c r="DM913" s="109"/>
      <c r="DN913" s="109"/>
      <c r="DO913" s="109"/>
      <c r="DP913" s="109"/>
      <c r="DQ913" s="109"/>
      <c r="DR913" s="109"/>
      <c r="DS913" s="109"/>
      <c r="DT913" s="109"/>
      <c r="DU913" s="109"/>
      <c r="DV913" s="109"/>
      <c r="DW913" s="109"/>
      <c r="DX913" s="109"/>
      <c r="DY913" s="109"/>
      <c r="DZ913" s="109"/>
      <c r="EA913" s="109"/>
      <c r="EB913" s="109"/>
      <c r="EC913" s="109"/>
      <c r="ED913" s="109"/>
      <c r="EE913" s="109"/>
      <c r="EF913" s="109"/>
      <c r="EG913" s="109"/>
      <c r="EH913" s="109"/>
      <c r="EI913" s="109"/>
      <c r="EJ913" s="109"/>
      <c r="EK913" s="109"/>
      <c r="EL913" s="109"/>
      <c r="EM913" s="109"/>
      <c r="EN913" s="109"/>
      <c r="EO913" s="109"/>
      <c r="EP913" s="109"/>
      <c r="EQ913" s="109"/>
      <c r="ER913" s="109"/>
      <c r="ES913" s="109"/>
      <c r="ET913" s="109"/>
      <c r="EU913" s="109"/>
      <c r="EV913" s="109"/>
      <c r="EW913" s="109"/>
      <c r="EX913" s="109"/>
      <c r="EY913" s="109"/>
      <c r="EZ913" s="109"/>
      <c r="FA913" s="109"/>
      <c r="FB913" s="109"/>
      <c r="FC913" s="109"/>
      <c r="FD913" s="109"/>
      <c r="FE913" s="109"/>
      <c r="FF913" s="109"/>
      <c r="FG913" s="109"/>
      <c r="FH913" s="109"/>
      <c r="FI913" s="109"/>
      <c r="FJ913" s="109"/>
      <c r="FK913" s="109"/>
      <c r="FL913" s="109"/>
      <c r="FM913" s="109"/>
      <c r="FN913" s="109"/>
      <c r="FO913" s="109"/>
      <c r="FP913" s="109"/>
      <c r="FQ913" s="109"/>
      <c r="FR913" s="109"/>
      <c r="FS913" s="109"/>
      <c r="FT913" s="109"/>
      <c r="FU913" s="109"/>
      <c r="FV913" s="109"/>
      <c r="FW913" s="109"/>
      <c r="FX913" s="109"/>
      <c r="FY913" s="109"/>
      <c r="FZ913" s="109"/>
      <c r="GA913" s="109"/>
      <c r="GB913" s="109"/>
      <c r="GC913" s="109"/>
      <c r="GD913" s="109"/>
      <c r="GE913" s="109"/>
      <c r="GF913" s="109"/>
      <c r="GG913" s="109"/>
      <c r="GH913" s="109"/>
      <c r="GI913" s="109"/>
      <c r="GJ913" s="109"/>
      <c r="GK913" s="109"/>
      <c r="GL913" s="109"/>
      <c r="GM913" s="109"/>
      <c r="GN913" s="109"/>
      <c r="GO913" s="109"/>
      <c r="GP913" s="109"/>
      <c r="GQ913" s="109"/>
      <c r="GR913" s="109"/>
      <c r="GS913" s="109"/>
      <c r="GT913" s="109"/>
      <c r="GU913" s="109"/>
      <c r="GV913" s="109"/>
      <c r="GW913" s="109"/>
      <c r="GX913" s="109"/>
      <c r="GY913" s="109"/>
      <c r="GZ913" s="109"/>
      <c r="HA913" s="109"/>
      <c r="HB913" s="109"/>
      <c r="HC913" s="109"/>
      <c r="HD913" s="109"/>
      <c r="HE913" s="109"/>
      <c r="HF913" s="109"/>
      <c r="HG913" s="109"/>
      <c r="HH913" s="109"/>
      <c r="HI913" s="109"/>
      <c r="HJ913" s="109"/>
      <c r="HK913" s="109"/>
      <c r="HL913" s="109"/>
      <c r="HM913" s="109"/>
      <c r="HN913" s="109"/>
      <c r="HO913" s="109"/>
      <c r="HP913" s="109"/>
      <c r="HQ913" s="109"/>
      <c r="HR913" s="109"/>
      <c r="HS913" s="109"/>
      <c r="HT913" s="109"/>
      <c r="HU913" s="109"/>
      <c r="HV913" s="109"/>
      <c r="HW913" s="109"/>
      <c r="HX913" s="109"/>
      <c r="HY913" s="109"/>
      <c r="HZ913" s="109"/>
      <c r="IA913" s="109"/>
      <c r="IB913" s="109"/>
      <c r="IC913" s="109"/>
      <c r="ID913" s="109"/>
      <c r="IE913" s="109"/>
      <c r="IF913" s="109"/>
      <c r="IG913" s="109"/>
      <c r="IH913" s="109"/>
      <c r="II913" s="109"/>
      <c r="IJ913" s="109"/>
      <c r="IK913" s="109"/>
      <c r="IL913" s="109"/>
      <c r="IM913" s="109"/>
      <c r="IN913" s="109"/>
      <c r="IO913" s="109"/>
      <c r="IP913" s="109"/>
      <c r="IQ913" s="109"/>
      <c r="IR913" s="109"/>
      <c r="IS913" s="109"/>
      <c r="IT913" s="109"/>
      <c r="IU913" s="109"/>
      <c r="IV913" s="109"/>
      <c r="IW913" s="109"/>
      <c r="IX913" s="109"/>
      <c r="IY913" s="109"/>
      <c r="IZ913" s="109"/>
      <c r="JA913" s="109"/>
      <c r="JB913" s="109"/>
      <c r="JC913" s="109"/>
      <c r="JD913" s="109"/>
      <c r="JE913" s="109"/>
      <c r="JF913" s="109"/>
      <c r="JG913" s="109"/>
      <c r="JH913" s="109"/>
      <c r="JI913" s="109"/>
      <c r="JJ913" s="109"/>
      <c r="JK913" s="109"/>
      <c r="JL913" s="109"/>
      <c r="JM913" s="109"/>
      <c r="JN913" s="109"/>
      <c r="JO913" s="109"/>
      <c r="JP913" s="109"/>
      <c r="JQ913" s="109"/>
      <c r="JR913" s="109"/>
      <c r="JS913" s="109"/>
      <c r="JT913" s="109"/>
      <c r="JU913" s="109"/>
      <c r="JV913" s="109"/>
      <c r="JW913" s="109"/>
      <c r="JX913" s="109"/>
      <c r="JY913" s="109"/>
      <c r="JZ913" s="109"/>
      <c r="KA913" s="109"/>
      <c r="KB913" s="109"/>
      <c r="KC913" s="109"/>
      <c r="KD913" s="109"/>
      <c r="KE913" s="109"/>
      <c r="KF913" s="109"/>
      <c r="KG913" s="109"/>
      <c r="KH913" s="109"/>
      <c r="KI913" s="109"/>
      <c r="KJ913" s="109"/>
      <c r="KK913" s="109"/>
      <c r="KL913" s="109"/>
      <c r="KM913" s="109"/>
      <c r="KN913" s="109"/>
      <c r="KO913" s="109"/>
      <c r="KP913" s="109"/>
      <c r="KQ913" s="109"/>
      <c r="KR913" s="109"/>
      <c r="KS913" s="109"/>
      <c r="KT913" s="109"/>
      <c r="KU913" s="109"/>
      <c r="KV913" s="109"/>
      <c r="KW913" s="109"/>
      <c r="KX913" s="109"/>
      <c r="KY913" s="109"/>
      <c r="KZ913" s="109"/>
      <c r="LA913" s="109"/>
      <c r="LB913" s="109"/>
      <c r="LC913" s="109"/>
      <c r="LD913" s="109"/>
      <c r="LE913" s="109"/>
      <c r="LF913" s="109"/>
      <c r="LG913" s="109"/>
      <c r="LH913" s="109"/>
      <c r="LI913" s="109"/>
      <c r="LJ913" s="109"/>
      <c r="LK913" s="109"/>
      <c r="LL913" s="109"/>
      <c r="LM913" s="109"/>
      <c r="LN913" s="109"/>
      <c r="LO913" s="109"/>
      <c r="LP913" s="109"/>
      <c r="LQ913" s="109"/>
      <c r="LR913" s="109"/>
      <c r="LS913" s="109"/>
      <c r="LT913" s="109"/>
      <c r="LU913" s="109"/>
      <c r="LV913" s="109"/>
      <c r="LW913" s="109"/>
      <c r="LX913" s="109"/>
      <c r="LY913" s="109"/>
      <c r="LZ913" s="109"/>
      <c r="MA913" s="109"/>
      <c r="MB913" s="109"/>
      <c r="MC913" s="109"/>
      <c r="MD913" s="109"/>
      <c r="ME913" s="109"/>
      <c r="MF913" s="109"/>
      <c r="MG913" s="109"/>
      <c r="MH913" s="109"/>
      <c r="MI913" s="109"/>
      <c r="MJ913" s="109"/>
      <c r="MK913" s="109"/>
      <c r="ML913" s="109"/>
      <c r="MM913" s="109"/>
      <c r="MN913" s="109"/>
      <c r="MO913" s="109"/>
      <c r="MP913" s="109"/>
      <c r="MQ913" s="109"/>
      <c r="MR913" s="109"/>
      <c r="MS913" s="109"/>
      <c r="MT913" s="109"/>
      <c r="MU913" s="109"/>
      <c r="MV913" s="109"/>
      <c r="MW913" s="109"/>
      <c r="MX913" s="109"/>
      <c r="MY913" s="109"/>
      <c r="MZ913" s="109"/>
      <c r="NA913" s="109"/>
      <c r="NB913" s="109"/>
      <c r="NC913" s="109"/>
      <c r="ND913" s="109"/>
      <c r="NE913" s="109"/>
      <c r="NF913" s="109"/>
      <c r="NG913" s="109"/>
      <c r="NH913" s="109"/>
      <c r="NI913" s="109"/>
      <c r="NJ913" s="109"/>
      <c r="NK913" s="109"/>
      <c r="NL913" s="109"/>
      <c r="NM913" s="109"/>
      <c r="NN913" s="109"/>
      <c r="NO913" s="109"/>
      <c r="NP913" s="109"/>
      <c r="NQ913" s="109"/>
      <c r="NR913" s="109"/>
      <c r="NS913" s="109"/>
      <c r="NT913" s="109"/>
      <c r="NU913" s="109"/>
      <c r="NV913" s="109"/>
      <c r="NW913" s="109"/>
      <c r="NX913" s="109"/>
      <c r="NY913" s="109"/>
      <c r="NZ913" s="109"/>
      <c r="OA913" s="109"/>
      <c r="OB913" s="109"/>
      <c r="OC913" s="109"/>
      <c r="OD913" s="109"/>
      <c r="OE913" s="109"/>
      <c r="OF913" s="109"/>
      <c r="OG913" s="109"/>
      <c r="OH913" s="109"/>
      <c r="OI913" s="109"/>
      <c r="OJ913" s="109"/>
      <c r="OK913" s="109"/>
      <c r="OL913" s="109"/>
      <c r="OM913" s="109"/>
      <c r="ON913" s="109"/>
      <c r="OO913" s="109"/>
      <c r="OP913" s="109"/>
      <c r="OQ913" s="109"/>
      <c r="OR913" s="109"/>
      <c r="OS913" s="109"/>
      <c r="OT913" s="109"/>
      <c r="OU913" s="109"/>
      <c r="OV913" s="109"/>
      <c r="OW913" s="109"/>
      <c r="OX913" s="109"/>
      <c r="OY913" s="109"/>
      <c r="OZ913" s="109"/>
      <c r="PA913" s="109"/>
      <c r="PB913" s="109"/>
      <c r="PC913" s="109"/>
      <c r="PD913" s="109"/>
      <c r="PE913" s="109"/>
      <c r="PF913" s="109"/>
      <c r="PG913" s="109"/>
      <c r="PH913" s="109"/>
      <c r="PI913" s="109"/>
      <c r="PJ913" s="109"/>
      <c r="PK913" s="109"/>
      <c r="PL913" s="109"/>
      <c r="PM913" s="109"/>
      <c r="PN913" s="109"/>
      <c r="PO913" s="109"/>
      <c r="PP913" s="109"/>
      <c r="PQ913" s="109"/>
      <c r="PR913" s="109"/>
      <c r="PS913" s="109"/>
      <c r="PT913" s="109"/>
      <c r="PU913" s="109"/>
      <c r="PV913" s="109"/>
      <c r="PW913" s="109"/>
      <c r="PX913" s="109"/>
      <c r="PY913" s="109"/>
      <c r="PZ913" s="109"/>
      <c r="QA913" s="109"/>
      <c r="QB913" s="109"/>
      <c r="QC913" s="109"/>
      <c r="QD913" s="109"/>
      <c r="QE913" s="109"/>
      <c r="QF913" s="109"/>
      <c r="QG913" s="109"/>
      <c r="QH913" s="109"/>
      <c r="QI913" s="109"/>
      <c r="QJ913" s="109"/>
      <c r="QK913" s="109"/>
      <c r="QL913" s="109"/>
      <c r="QM913" s="109"/>
      <c r="QN913" s="109"/>
      <c r="QO913" s="109"/>
      <c r="QP913" s="109"/>
      <c r="QQ913" s="109"/>
      <c r="QR913" s="109"/>
      <c r="QS913" s="109"/>
      <c r="QT913" s="109"/>
      <c r="QU913" s="109"/>
      <c r="QV913" s="109"/>
      <c r="QW913" s="109"/>
      <c r="QX913" s="109"/>
      <c r="QY913" s="109"/>
      <c r="QZ913" s="109"/>
      <c r="RA913" s="109"/>
      <c r="RB913" s="109"/>
      <c r="RC913" s="109"/>
      <c r="RD913" s="109"/>
      <c r="RE913" s="109"/>
      <c r="RF913" s="109"/>
      <c r="RG913" s="109"/>
      <c r="RH913" s="109"/>
      <c r="RI913" s="109"/>
      <c r="RJ913" s="109"/>
      <c r="RK913" s="109"/>
      <c r="RL913" s="109"/>
      <c r="RM913" s="109"/>
      <c r="RN913" s="109"/>
      <c r="RO913" s="109"/>
      <c r="RP913" s="109"/>
      <c r="RQ913" s="109"/>
      <c r="RR913" s="109"/>
      <c r="RS913" s="109"/>
      <c r="RT913" s="109"/>
      <c r="RU913" s="109"/>
      <c r="RV913" s="109"/>
      <c r="RW913" s="109"/>
      <c r="RX913" s="109"/>
      <c r="RY913" s="109"/>
      <c r="RZ913" s="109"/>
      <c r="SA913" s="109"/>
      <c r="SB913" s="109"/>
      <c r="SC913" s="109"/>
      <c r="SD913" s="109"/>
      <c r="SE913" s="109"/>
      <c r="SF913" s="109"/>
      <c r="SG913" s="109"/>
      <c r="SH913" s="109"/>
      <c r="SI913" s="109"/>
      <c r="SJ913" s="109"/>
      <c r="SK913" s="109"/>
      <c r="SL913" s="109"/>
      <c r="SM913" s="109"/>
      <c r="SN913" s="109"/>
      <c r="SO913" s="109"/>
      <c r="SP913" s="109"/>
      <c r="SQ913" s="109"/>
      <c r="SR913" s="109"/>
      <c r="SS913" s="109"/>
      <c r="ST913" s="109"/>
      <c r="SU913" s="109"/>
      <c r="SV913" s="109"/>
      <c r="SW913" s="109"/>
      <c r="SX913" s="109"/>
      <c r="SY913" s="109"/>
      <c r="SZ913" s="109"/>
      <c r="TA913" s="109"/>
      <c r="TB913" s="109"/>
      <c r="TC913" s="109"/>
      <c r="TD913" s="109"/>
      <c r="TE913" s="109"/>
      <c r="TF913" s="109"/>
      <c r="TG913" s="109"/>
      <c r="TH913" s="109"/>
      <c r="TI913" s="109"/>
      <c r="TJ913" s="109"/>
      <c r="TK913" s="109"/>
      <c r="TL913" s="109"/>
      <c r="TM913" s="109"/>
      <c r="TN913" s="109"/>
      <c r="TO913" s="109"/>
      <c r="TP913" s="109"/>
      <c r="TQ913" s="109"/>
      <c r="TR913" s="109"/>
      <c r="TS913" s="109"/>
      <c r="TT913" s="109"/>
      <c r="TU913" s="109"/>
      <c r="TV913" s="109"/>
      <c r="TW913" s="109"/>
      <c r="TX913" s="109"/>
      <c r="TY913" s="109"/>
      <c r="TZ913" s="109"/>
      <c r="UA913" s="109"/>
      <c r="UB913" s="109"/>
      <c r="UC913" s="109"/>
      <c r="UD913" s="109"/>
      <c r="UE913" s="109"/>
      <c r="UF913" s="109"/>
      <c r="UG913" s="109"/>
      <c r="UH913" s="109"/>
      <c r="UI913" s="109"/>
      <c r="UJ913" s="109"/>
      <c r="UK913" s="109"/>
      <c r="UL913" s="109"/>
      <c r="UM913" s="109"/>
      <c r="UN913" s="109"/>
      <c r="UO913" s="109"/>
      <c r="UP913" s="109"/>
      <c r="UQ913" s="109"/>
      <c r="UR913" s="109"/>
      <c r="US913" s="109"/>
      <c r="UT913" s="109"/>
      <c r="UU913" s="109"/>
      <c r="UV913" s="109"/>
      <c r="UW913" s="109"/>
      <c r="UX913" s="109"/>
      <c r="UY913" s="109"/>
      <c r="UZ913" s="109"/>
      <c r="VA913" s="109"/>
      <c r="VB913" s="109"/>
      <c r="VC913" s="109"/>
      <c r="VD913" s="109"/>
      <c r="VE913" s="109"/>
      <c r="VF913" s="109"/>
      <c r="VG913" s="109"/>
      <c r="VH913" s="109"/>
      <c r="VI913" s="109"/>
      <c r="VJ913" s="109"/>
      <c r="VK913" s="109"/>
      <c r="VL913" s="109"/>
      <c r="VM913" s="109"/>
      <c r="VN913" s="109"/>
      <c r="VO913" s="109"/>
      <c r="VP913" s="109"/>
      <c r="VQ913" s="109"/>
      <c r="VR913" s="109"/>
      <c r="VS913" s="109"/>
      <c r="VT913" s="109"/>
      <c r="VU913" s="109"/>
      <c r="VV913" s="109"/>
      <c r="VW913" s="109"/>
      <c r="VX913" s="109"/>
      <c r="VY913" s="109"/>
      <c r="VZ913" s="109"/>
      <c r="WA913" s="109"/>
      <c r="WB913" s="109"/>
      <c r="WC913" s="109"/>
      <c r="WD913" s="109"/>
      <c r="WE913" s="109"/>
      <c r="WF913" s="109"/>
      <c r="WG913" s="109"/>
      <c r="WH913" s="109"/>
      <c r="WI913" s="109"/>
      <c r="WJ913" s="109"/>
      <c r="WK913" s="109"/>
      <c r="WL913" s="109"/>
      <c r="WM913" s="109"/>
      <c r="WN913" s="109"/>
      <c r="WO913" s="109"/>
      <c r="WP913" s="109"/>
      <c r="WQ913" s="109"/>
      <c r="WR913" s="109"/>
      <c r="WS913" s="109"/>
      <c r="WT913" s="109"/>
      <c r="WU913" s="109"/>
      <c r="WV913" s="109"/>
      <c r="WW913" s="109"/>
      <c r="WX913" s="109"/>
      <c r="WY913" s="109"/>
      <c r="WZ913" s="109"/>
      <c r="XA913" s="109"/>
      <c r="XB913" s="109"/>
      <c r="XC913" s="109"/>
      <c r="XD913" s="109"/>
      <c r="XE913" s="109"/>
      <c r="XF913" s="109"/>
      <c r="XG913" s="109"/>
      <c r="XH913" s="109"/>
      <c r="XI913" s="109"/>
      <c r="XJ913" s="109"/>
      <c r="XK913" s="109"/>
      <c r="XL913" s="109"/>
      <c r="XM913" s="109"/>
      <c r="XN913" s="109"/>
      <c r="XO913" s="109"/>
      <c r="XP913" s="109"/>
      <c r="XQ913" s="109"/>
      <c r="XR913" s="109"/>
      <c r="XS913" s="109"/>
      <c r="XT913" s="109"/>
      <c r="XU913" s="109"/>
      <c r="XV913" s="109"/>
      <c r="XW913" s="109"/>
      <c r="XX913" s="109"/>
      <c r="XY913" s="109"/>
      <c r="XZ913" s="109"/>
      <c r="YA913" s="109"/>
      <c r="YB913" s="109"/>
      <c r="YC913" s="109"/>
      <c r="YD913" s="109"/>
      <c r="YE913" s="109"/>
      <c r="YF913" s="109"/>
      <c r="YG913" s="109"/>
      <c r="YH913" s="109"/>
      <c r="YI913" s="109"/>
      <c r="YJ913" s="109"/>
      <c r="YK913" s="109"/>
      <c r="YL913" s="109"/>
      <c r="YM913" s="109"/>
      <c r="YN913" s="109"/>
      <c r="YO913" s="109"/>
      <c r="YP913" s="109"/>
      <c r="YQ913" s="109"/>
      <c r="YR913" s="109"/>
      <c r="YS913" s="109"/>
      <c r="YT913" s="109"/>
      <c r="YU913" s="109"/>
      <c r="YV913" s="109"/>
      <c r="YW913" s="109"/>
      <c r="YX913" s="109"/>
      <c r="YY913" s="109"/>
      <c r="YZ913" s="109"/>
      <c r="ZA913" s="109"/>
      <c r="ZB913" s="109"/>
      <c r="ZC913" s="109"/>
      <c r="ZD913" s="109"/>
      <c r="ZE913" s="109"/>
      <c r="ZF913" s="109"/>
      <c r="ZG913" s="109"/>
      <c r="ZH913" s="109"/>
      <c r="ZI913" s="109"/>
      <c r="ZJ913" s="109"/>
      <c r="ZK913" s="109"/>
      <c r="ZL913" s="109"/>
      <c r="ZM913" s="109"/>
      <c r="ZN913" s="109"/>
      <c r="ZO913" s="109"/>
      <c r="ZP913" s="109"/>
      <c r="ZQ913" s="109"/>
      <c r="ZR913" s="109"/>
      <c r="ZS913" s="109"/>
      <c r="ZT913" s="109"/>
      <c r="ZU913" s="109"/>
      <c r="ZV913" s="109"/>
      <c r="ZW913" s="109"/>
      <c r="ZX913" s="109"/>
      <c r="ZY913" s="109"/>
      <c r="ZZ913" s="109"/>
      <c r="AAA913" s="109"/>
      <c r="AAB913" s="109"/>
      <c r="AAC913" s="109"/>
      <c r="AAD913" s="109"/>
      <c r="AAE913" s="109"/>
      <c r="AAF913" s="109"/>
      <c r="AAG913" s="109"/>
      <c r="AAH913" s="109"/>
      <c r="AAI913" s="109"/>
      <c r="AAJ913" s="109"/>
      <c r="AAK913" s="109"/>
      <c r="AAL913" s="109"/>
      <c r="AAM913" s="109"/>
      <c r="AAN913" s="109"/>
      <c r="AAO913" s="109"/>
      <c r="AAP913" s="109"/>
      <c r="AAQ913" s="109"/>
      <c r="AAR913" s="109"/>
      <c r="AAS913" s="109"/>
      <c r="AAT913" s="109"/>
      <c r="AAU913" s="109"/>
      <c r="AAV913" s="109"/>
      <c r="AAW913" s="109"/>
      <c r="AAX913" s="109"/>
      <c r="AAY913" s="109"/>
      <c r="AAZ913" s="109"/>
      <c r="ABA913" s="109"/>
      <c r="ABB913" s="109"/>
      <c r="ABC913" s="109"/>
      <c r="ABD913" s="109"/>
      <c r="ABE913" s="109"/>
      <c r="ABF913" s="109"/>
      <c r="ABG913" s="109"/>
      <c r="ABH913" s="109"/>
      <c r="ABI913" s="109"/>
      <c r="ABJ913" s="109"/>
      <c r="ABK913" s="109"/>
      <c r="ABL913" s="109"/>
      <c r="ABM913" s="109"/>
      <c r="ABN913" s="109"/>
      <c r="ABO913" s="109"/>
      <c r="ABP913" s="109"/>
      <c r="ABQ913" s="109"/>
      <c r="ABR913" s="109"/>
      <c r="ABS913" s="109"/>
      <c r="ABT913" s="109"/>
      <c r="ABU913" s="109"/>
      <c r="ABV913" s="109"/>
      <c r="ABW913" s="109"/>
      <c r="ABX913" s="109"/>
      <c r="ABY913" s="109"/>
      <c r="ABZ913" s="109"/>
      <c r="ACA913" s="109"/>
      <c r="ACB913" s="109"/>
      <c r="ACC913" s="109"/>
      <c r="ACD913" s="109"/>
      <c r="ACE913" s="109"/>
      <c r="ACF913" s="109"/>
      <c r="ACG913" s="109"/>
      <c r="ACH913" s="109"/>
      <c r="ACI913" s="109"/>
      <c r="ACJ913" s="109"/>
      <c r="ACK913" s="109"/>
      <c r="ACL913" s="109"/>
      <c r="ACM913" s="109"/>
      <c r="ACN913" s="109"/>
      <c r="ACO913" s="109"/>
      <c r="ACP913" s="109"/>
      <c r="ACQ913" s="109"/>
      <c r="ACR913" s="109"/>
      <c r="ACS913" s="109"/>
      <c r="ACT913" s="109"/>
      <c r="ACU913" s="109"/>
      <c r="ACV913" s="109"/>
      <c r="ACW913" s="109"/>
      <c r="ACX913" s="109"/>
      <c r="ACY913" s="109"/>
      <c r="ACZ913" s="109"/>
      <c r="ADA913" s="109"/>
      <c r="ADB913" s="109"/>
      <c r="ADC913" s="109"/>
      <c r="ADD913" s="109"/>
      <c r="ADE913" s="109"/>
      <c r="ADF913" s="109"/>
      <c r="ADG913" s="109"/>
      <c r="ADH913" s="109"/>
      <c r="ADI913" s="109"/>
      <c r="ADJ913" s="109"/>
      <c r="ADK913" s="109"/>
      <c r="ADL913" s="109"/>
      <c r="ADM913" s="109"/>
      <c r="ADN913" s="109"/>
      <c r="ADO913" s="109"/>
      <c r="ADP913" s="109"/>
      <c r="ADQ913" s="109"/>
      <c r="ADR913" s="109"/>
      <c r="ADS913" s="109"/>
      <c r="ADT913" s="109"/>
      <c r="ADU913" s="109"/>
      <c r="ADV913" s="109"/>
      <c r="ADW913" s="109"/>
      <c r="ADX913" s="109"/>
      <c r="ADY913" s="109"/>
      <c r="ADZ913" s="109"/>
      <c r="AEA913" s="109"/>
      <c r="AEB913" s="109"/>
      <c r="AEC913" s="109"/>
      <c r="AED913" s="109"/>
      <c r="AEE913" s="109"/>
      <c r="AEF913" s="109"/>
      <c r="AEG913" s="109"/>
      <c r="AEH913" s="109"/>
    </row>
    <row r="914" spans="1:814" x14ac:dyDescent="0.25">
      <c r="B914" s="5">
        <v>45331</v>
      </c>
      <c r="C914" t="s">
        <v>103</v>
      </c>
      <c r="D914" t="s">
        <v>0</v>
      </c>
      <c r="E914" t="s">
        <v>66</v>
      </c>
      <c r="F914" s="4" t="s">
        <v>247</v>
      </c>
      <c r="G914" t="s">
        <v>354</v>
      </c>
      <c r="H914" s="4" t="s">
        <v>265</v>
      </c>
      <c r="I914" s="4" t="s">
        <v>361</v>
      </c>
      <c r="J914" s="8">
        <v>-1</v>
      </c>
      <c r="K914" s="29">
        <f>67500*0.9</f>
        <v>60750</v>
      </c>
      <c r="L914" s="17">
        <f>+J914*K914</f>
        <v>-60750</v>
      </c>
      <c r="M914" s="102" t="s">
        <v>529</v>
      </c>
      <c r="O914" s="54" t="s">
        <v>433</v>
      </c>
      <c r="P914" t="s">
        <v>434</v>
      </c>
      <c r="Q914" t="s">
        <v>346</v>
      </c>
    </row>
    <row r="915" spans="1:814" x14ac:dyDescent="0.25">
      <c r="B915" s="5">
        <v>45331</v>
      </c>
      <c r="C915" t="s">
        <v>103</v>
      </c>
      <c r="D915" t="s">
        <v>0</v>
      </c>
      <c r="E915" t="s">
        <v>66</v>
      </c>
      <c r="F915" s="4" t="s">
        <v>86</v>
      </c>
      <c r="G915" t="s">
        <v>87</v>
      </c>
      <c r="H915" s="4" t="s">
        <v>50</v>
      </c>
      <c r="I915" s="4" t="s">
        <v>382</v>
      </c>
      <c r="J915" s="8">
        <v>-6</v>
      </c>
      <c r="K915" s="29">
        <v>51750</v>
      </c>
      <c r="L915" s="17">
        <v>6727500</v>
      </c>
      <c r="M915" s="102" t="s">
        <v>529</v>
      </c>
      <c r="O915" s="54" t="s">
        <v>430</v>
      </c>
      <c r="P915" t="s">
        <v>431</v>
      </c>
    </row>
    <row r="916" spans="1:814" x14ac:dyDescent="0.25">
      <c r="B916" s="5">
        <v>45331</v>
      </c>
      <c r="C916" t="s">
        <v>103</v>
      </c>
      <c r="D916" t="s">
        <v>4</v>
      </c>
      <c r="E916" t="s">
        <v>66</v>
      </c>
      <c r="F916" s="4" t="s">
        <v>96</v>
      </c>
      <c r="G916" t="s">
        <v>95</v>
      </c>
      <c r="H916" s="4" t="s">
        <v>106</v>
      </c>
      <c r="I916" s="4">
        <v>52006</v>
      </c>
      <c r="J916" s="8">
        <v>-2</v>
      </c>
      <c r="K916" s="29">
        <f>544000*1.19</f>
        <v>647360</v>
      </c>
      <c r="L916" s="17">
        <v>-5440000</v>
      </c>
      <c r="M916" s="102" t="s">
        <v>529</v>
      </c>
      <c r="O916" s="54" t="s">
        <v>430</v>
      </c>
      <c r="P916" t="s">
        <v>431</v>
      </c>
      <c r="R916" t="s">
        <v>279</v>
      </c>
    </row>
    <row r="917" spans="1:814" x14ac:dyDescent="0.25">
      <c r="B917" s="5">
        <v>45331</v>
      </c>
      <c r="C917" t="s">
        <v>103</v>
      </c>
      <c r="D917" t="s">
        <v>4</v>
      </c>
      <c r="E917" t="s">
        <v>66</v>
      </c>
      <c r="F917" s="4" t="s">
        <v>102</v>
      </c>
      <c r="G917" t="s">
        <v>101</v>
      </c>
      <c r="H917" s="4" t="s">
        <v>107</v>
      </c>
      <c r="J917" s="8">
        <v>-2</v>
      </c>
      <c r="K917" s="29">
        <v>102340</v>
      </c>
      <c r="L917" s="17">
        <v>-860000</v>
      </c>
      <c r="M917" s="102" t="s">
        <v>529</v>
      </c>
      <c r="O917" s="54" t="s">
        <v>430</v>
      </c>
      <c r="P917" t="s">
        <v>431</v>
      </c>
      <c r="R917" t="s">
        <v>279</v>
      </c>
    </row>
    <row r="918" spans="1:814" x14ac:dyDescent="0.25">
      <c r="B918" s="5">
        <v>45331</v>
      </c>
      <c r="C918" t="s">
        <v>189</v>
      </c>
      <c r="D918" t="s">
        <v>4</v>
      </c>
      <c r="E918" t="s">
        <v>66</v>
      </c>
      <c r="F918" s="4" t="s">
        <v>102</v>
      </c>
      <c r="G918" t="s">
        <v>101</v>
      </c>
      <c r="H918" s="4" t="s">
        <v>107</v>
      </c>
      <c r="J918" s="8">
        <v>-2</v>
      </c>
      <c r="K918" s="29">
        <v>102340</v>
      </c>
      <c r="L918" s="17">
        <v>-860000</v>
      </c>
      <c r="M918" s="102" t="s">
        <v>529</v>
      </c>
      <c r="O918" s="54" t="s">
        <v>430</v>
      </c>
      <c r="P918" t="s">
        <v>431</v>
      </c>
      <c r="R918" t="s">
        <v>279</v>
      </c>
    </row>
    <row r="919" spans="1:814" x14ac:dyDescent="0.25">
      <c r="B919" s="5">
        <v>45331</v>
      </c>
      <c r="C919" t="s">
        <v>103</v>
      </c>
      <c r="D919" t="s">
        <v>0</v>
      </c>
      <c r="E919" t="s">
        <v>66</v>
      </c>
      <c r="F919" s="4" t="s">
        <v>78</v>
      </c>
      <c r="G919" t="s">
        <v>79</v>
      </c>
      <c r="H919" s="4" t="s">
        <v>44</v>
      </c>
      <c r="I919" s="4" t="s">
        <v>359</v>
      </c>
      <c r="J919" s="8">
        <v>-6</v>
      </c>
      <c r="K919" s="76">
        <v>51750</v>
      </c>
      <c r="L919" s="17">
        <v>4140000</v>
      </c>
      <c r="M919" s="102" t="s">
        <v>529</v>
      </c>
      <c r="O919" s="54" t="s">
        <v>430</v>
      </c>
      <c r="P919" t="s">
        <v>431</v>
      </c>
    </row>
    <row r="920" spans="1:814" x14ac:dyDescent="0.25">
      <c r="B920" s="5">
        <v>45331</v>
      </c>
      <c r="C920" t="s">
        <v>103</v>
      </c>
      <c r="D920" t="s">
        <v>0</v>
      </c>
      <c r="E920" t="s">
        <v>66</v>
      </c>
      <c r="F920" s="4" t="s">
        <v>86</v>
      </c>
      <c r="G920" t="s">
        <v>87</v>
      </c>
      <c r="H920" s="4" t="s">
        <v>50</v>
      </c>
      <c r="I920" s="4" t="s">
        <v>382</v>
      </c>
      <c r="J920" s="8">
        <v>-4</v>
      </c>
      <c r="K920" s="29">
        <v>51750</v>
      </c>
      <c r="L920" s="17">
        <f>+J920*K920</f>
        <v>-207000</v>
      </c>
      <c r="M920" s="102" t="s">
        <v>529</v>
      </c>
      <c r="O920" s="54" t="s">
        <v>429</v>
      </c>
      <c r="P920" t="s">
        <v>435</v>
      </c>
    </row>
    <row r="921" spans="1:814" x14ac:dyDescent="0.25">
      <c r="B921" s="5">
        <v>45331</v>
      </c>
      <c r="C921" t="s">
        <v>103</v>
      </c>
      <c r="D921" t="s">
        <v>0</v>
      </c>
      <c r="E921" t="s">
        <v>66</v>
      </c>
      <c r="F921" s="4" t="s">
        <v>91</v>
      </c>
      <c r="G921" t="s">
        <v>92</v>
      </c>
      <c r="H921" s="4" t="s">
        <v>185</v>
      </c>
      <c r="I921" s="4" t="s">
        <v>183</v>
      </c>
      <c r="J921" s="8">
        <v>-2</v>
      </c>
      <c r="K921" s="29">
        <v>51750</v>
      </c>
      <c r="L921" s="17">
        <f>+J921*K921</f>
        <v>-103500</v>
      </c>
      <c r="M921" s="102" t="s">
        <v>529</v>
      </c>
      <c r="O921" s="54" t="s">
        <v>429</v>
      </c>
      <c r="P921" t="s">
        <v>435</v>
      </c>
    </row>
    <row r="922" spans="1:814" x14ac:dyDescent="0.25">
      <c r="B922" s="5">
        <v>45331</v>
      </c>
      <c r="C922" t="s">
        <v>103</v>
      </c>
      <c r="D922" t="s">
        <v>0</v>
      </c>
      <c r="E922" t="s">
        <v>66</v>
      </c>
      <c r="F922" s="4" t="s">
        <v>78</v>
      </c>
      <c r="G922" t="s">
        <v>79</v>
      </c>
      <c r="H922" s="4" t="s">
        <v>44</v>
      </c>
      <c r="I922" s="4" t="s">
        <v>359</v>
      </c>
      <c r="J922" s="8">
        <v>-4</v>
      </c>
      <c r="K922" s="29">
        <v>51750</v>
      </c>
      <c r="L922" s="17">
        <f>+J922*K922</f>
        <v>-207000</v>
      </c>
      <c r="M922" s="102" t="s">
        <v>529</v>
      </c>
      <c r="O922" s="54" t="s">
        <v>429</v>
      </c>
      <c r="P922" t="s">
        <v>435</v>
      </c>
    </row>
    <row r="923" spans="1:814" x14ac:dyDescent="0.25">
      <c r="B923" s="5">
        <v>45321</v>
      </c>
      <c r="C923" s="55" t="s">
        <v>121</v>
      </c>
      <c r="D923" t="s">
        <v>0</v>
      </c>
      <c r="E923" t="s">
        <v>14</v>
      </c>
      <c r="F923" s="4" t="s">
        <v>39</v>
      </c>
      <c r="G923" t="s">
        <v>40</v>
      </c>
      <c r="H923" s="4" t="s">
        <v>41</v>
      </c>
      <c r="I923" s="4" t="s">
        <v>335</v>
      </c>
      <c r="J923" s="8">
        <v>4</v>
      </c>
      <c r="K923" s="29">
        <v>69131</v>
      </c>
      <c r="L923" s="35">
        <f>+J923*K923</f>
        <v>276524</v>
      </c>
      <c r="M923" s="104"/>
      <c r="O923"/>
      <c r="Q923" t="s">
        <v>441</v>
      </c>
    </row>
    <row r="924" spans="1:814" x14ac:dyDescent="0.25">
      <c r="B924" s="5">
        <v>45341</v>
      </c>
      <c r="C924" t="s">
        <v>121</v>
      </c>
      <c r="D924" t="s">
        <v>0</v>
      </c>
      <c r="E924" t="s">
        <v>66</v>
      </c>
      <c r="F924" s="4" t="s">
        <v>86</v>
      </c>
      <c r="G924" t="s">
        <v>87</v>
      </c>
      <c r="H924" s="4" t="s">
        <v>50</v>
      </c>
      <c r="I924" s="4" t="s">
        <v>382</v>
      </c>
      <c r="J924" s="8">
        <v>45</v>
      </c>
      <c r="K924" s="29">
        <v>51750</v>
      </c>
      <c r="L924" s="17">
        <v>6727500</v>
      </c>
      <c r="M924" s="102" t="s">
        <v>529</v>
      </c>
      <c r="Q924" t="s">
        <v>439</v>
      </c>
    </row>
    <row r="925" spans="1:814" x14ac:dyDescent="0.25">
      <c r="B925" s="5">
        <v>45341</v>
      </c>
      <c r="C925" t="s">
        <v>121</v>
      </c>
      <c r="D925" t="s">
        <v>0</v>
      </c>
      <c r="E925" t="s">
        <v>66</v>
      </c>
      <c r="F925" s="4" t="s">
        <v>86</v>
      </c>
      <c r="G925" t="s">
        <v>87</v>
      </c>
      <c r="H925" s="4" t="s">
        <v>184</v>
      </c>
      <c r="I925" s="4" t="s">
        <v>180</v>
      </c>
      <c r="J925" s="8">
        <v>15</v>
      </c>
      <c r="K925" s="29">
        <v>51750</v>
      </c>
      <c r="L925" s="17">
        <v>3105000</v>
      </c>
      <c r="M925" s="102" t="s">
        <v>529</v>
      </c>
      <c r="Q925" t="s">
        <v>439</v>
      </c>
    </row>
    <row r="926" spans="1:814" x14ac:dyDescent="0.25">
      <c r="B926" s="5">
        <v>45343</v>
      </c>
      <c r="C926" t="s">
        <v>103</v>
      </c>
      <c r="D926" t="s">
        <v>0</v>
      </c>
      <c r="E926" t="s">
        <v>14</v>
      </c>
      <c r="F926" s="4" t="s">
        <v>25</v>
      </c>
      <c r="G926" t="s">
        <v>26</v>
      </c>
      <c r="H926" s="4" t="s">
        <v>27</v>
      </c>
      <c r="I926" s="4" t="s">
        <v>333</v>
      </c>
      <c r="J926" s="8">
        <v>-11</v>
      </c>
      <c r="K926" s="29">
        <v>69131</v>
      </c>
      <c r="L926" s="17">
        <f>+J926*K926</f>
        <v>-760441</v>
      </c>
      <c r="M926" s="102" t="s">
        <v>529</v>
      </c>
      <c r="O926" s="54">
        <v>20240046</v>
      </c>
      <c r="P926" t="s">
        <v>136</v>
      </c>
    </row>
    <row r="927" spans="1:814" x14ac:dyDescent="0.25">
      <c r="B927" s="5">
        <v>45343</v>
      </c>
      <c r="C927" t="s">
        <v>103</v>
      </c>
      <c r="D927" t="s">
        <v>0</v>
      </c>
      <c r="E927" t="s">
        <v>14</v>
      </c>
      <c r="F927" s="4" t="s">
        <v>25</v>
      </c>
      <c r="G927" t="s">
        <v>26</v>
      </c>
      <c r="H927" s="4" t="s">
        <v>27</v>
      </c>
      <c r="I927" s="4" t="s">
        <v>401</v>
      </c>
      <c r="J927" s="8">
        <v>-4</v>
      </c>
      <c r="K927" s="121">
        <v>14.268493150684932</v>
      </c>
      <c r="L927" s="17">
        <f>+J927*K927</f>
        <v>-57.07397260273973</v>
      </c>
      <c r="M927" s="102" t="s">
        <v>527</v>
      </c>
      <c r="O927" s="54">
        <v>20240046</v>
      </c>
      <c r="P927" t="s">
        <v>136</v>
      </c>
    </row>
    <row r="928" spans="1:814" x14ac:dyDescent="0.25">
      <c r="A928" s="109"/>
      <c r="B928" s="110">
        <v>45329</v>
      </c>
      <c r="C928" s="109" t="s">
        <v>63</v>
      </c>
      <c r="D928" s="109" t="s">
        <v>0</v>
      </c>
      <c r="E928" s="109" t="s">
        <v>66</v>
      </c>
      <c r="F928" s="111" t="s">
        <v>139</v>
      </c>
      <c r="G928" s="109" t="s">
        <v>140</v>
      </c>
      <c r="H928" s="111" t="s">
        <v>141</v>
      </c>
      <c r="I928" s="111" t="s">
        <v>443</v>
      </c>
      <c r="J928" s="112">
        <v>100</v>
      </c>
      <c r="K928" s="113">
        <f>57500*0.9</f>
        <v>51750</v>
      </c>
      <c r="L928" s="114">
        <f>+J928*K928</f>
        <v>5175000</v>
      </c>
      <c r="M928" s="115" t="s">
        <v>529</v>
      </c>
      <c r="N928" s="109" t="s">
        <v>662</v>
      </c>
      <c r="O928" s="111"/>
      <c r="P928" s="109"/>
      <c r="Q928" s="109"/>
      <c r="R928" s="109"/>
      <c r="S928" s="109"/>
      <c r="T928" s="109"/>
      <c r="U928" s="109"/>
      <c r="V928" s="169"/>
      <c r="W928" s="109"/>
      <c r="X928" s="109"/>
      <c r="Y928" s="109"/>
      <c r="Z928" s="109"/>
      <c r="AA928" s="109"/>
      <c r="AB928" s="109"/>
      <c r="AC928" s="109"/>
      <c r="AD928" s="109"/>
      <c r="AE928" s="109"/>
      <c r="AF928" s="109"/>
      <c r="AG928" s="109"/>
      <c r="AH928" s="109"/>
      <c r="AI928" s="109"/>
      <c r="AJ928" s="109"/>
      <c r="AK928" s="109"/>
      <c r="AL928" s="109"/>
      <c r="AM928" s="109"/>
      <c r="AN928" s="109"/>
      <c r="AO928" s="109"/>
      <c r="AP928" s="109"/>
      <c r="AQ928" s="109"/>
      <c r="AR928" s="109"/>
      <c r="AS928" s="109"/>
      <c r="AT928" s="109"/>
      <c r="AU928" s="109"/>
      <c r="AV928" s="109"/>
      <c r="AW928" s="109"/>
      <c r="AX928" s="109"/>
      <c r="AY928" s="109"/>
      <c r="AZ928" s="109"/>
      <c r="BA928" s="109"/>
      <c r="BB928" s="109"/>
      <c r="BC928" s="109"/>
      <c r="BD928" s="109"/>
      <c r="BE928" s="109"/>
      <c r="BF928" s="109"/>
      <c r="BG928" s="109"/>
      <c r="BH928" s="109"/>
      <c r="BI928" s="109"/>
      <c r="BJ928" s="109"/>
      <c r="BK928" s="109"/>
      <c r="BL928" s="109"/>
      <c r="BM928" s="109"/>
      <c r="BN928" s="109"/>
      <c r="BO928" s="109"/>
      <c r="BP928" s="109"/>
      <c r="BQ928" s="109"/>
      <c r="BR928" s="109"/>
      <c r="BS928" s="109"/>
      <c r="BT928" s="109"/>
      <c r="BU928" s="109"/>
      <c r="BV928" s="109"/>
      <c r="BW928" s="109"/>
      <c r="BX928" s="109"/>
      <c r="BY928" s="109"/>
      <c r="BZ928" s="109"/>
      <c r="CA928" s="109"/>
      <c r="CB928" s="109"/>
      <c r="CC928" s="109"/>
      <c r="CD928" s="109"/>
      <c r="CE928" s="109"/>
      <c r="CF928" s="109"/>
      <c r="CG928" s="109"/>
      <c r="CH928" s="109"/>
      <c r="CI928" s="109"/>
      <c r="CJ928" s="109"/>
      <c r="CK928" s="109"/>
      <c r="CL928" s="109"/>
      <c r="CM928" s="109"/>
      <c r="CN928" s="109"/>
      <c r="CO928" s="109"/>
      <c r="CP928" s="109"/>
      <c r="CQ928" s="109"/>
      <c r="CR928" s="109"/>
      <c r="CS928" s="109"/>
      <c r="CT928" s="109"/>
      <c r="CU928" s="109"/>
      <c r="CV928" s="109"/>
      <c r="CW928" s="109"/>
      <c r="CX928" s="109"/>
      <c r="CY928" s="109"/>
      <c r="CZ928" s="109"/>
      <c r="DA928" s="109"/>
      <c r="DB928" s="109"/>
      <c r="DC928" s="109"/>
      <c r="DD928" s="109"/>
      <c r="DE928" s="109"/>
      <c r="DF928" s="109"/>
      <c r="DG928" s="109"/>
      <c r="DH928" s="109"/>
      <c r="DI928" s="109"/>
      <c r="DJ928" s="109"/>
      <c r="DK928" s="109"/>
      <c r="DL928" s="109"/>
      <c r="DM928" s="109"/>
      <c r="DN928" s="109"/>
      <c r="DO928" s="109"/>
      <c r="DP928" s="109"/>
      <c r="DQ928" s="109"/>
      <c r="DR928" s="109"/>
      <c r="DS928" s="109"/>
      <c r="DT928" s="109"/>
      <c r="DU928" s="109"/>
      <c r="DV928" s="109"/>
      <c r="DW928" s="109"/>
      <c r="DX928" s="109"/>
      <c r="DY928" s="109"/>
      <c r="DZ928" s="109"/>
      <c r="EA928" s="109"/>
      <c r="EB928" s="109"/>
      <c r="EC928" s="109"/>
      <c r="ED928" s="109"/>
      <c r="EE928" s="109"/>
      <c r="EF928" s="109"/>
      <c r="EG928" s="109"/>
      <c r="EH928" s="109"/>
      <c r="EI928" s="109"/>
      <c r="EJ928" s="109"/>
      <c r="EK928" s="109"/>
      <c r="EL928" s="109"/>
      <c r="EM928" s="109"/>
      <c r="EN928" s="109"/>
      <c r="EO928" s="109"/>
      <c r="EP928" s="109"/>
      <c r="EQ928" s="109"/>
      <c r="ER928" s="109"/>
      <c r="ES928" s="109"/>
      <c r="ET928" s="109"/>
      <c r="EU928" s="109"/>
      <c r="EV928" s="109"/>
      <c r="EW928" s="109"/>
      <c r="EX928" s="109"/>
      <c r="EY928" s="109"/>
      <c r="EZ928" s="109"/>
      <c r="FA928" s="109"/>
      <c r="FB928" s="109"/>
      <c r="FC928" s="109"/>
      <c r="FD928" s="109"/>
      <c r="FE928" s="109"/>
      <c r="FF928" s="109"/>
      <c r="FG928" s="109"/>
      <c r="FH928" s="109"/>
      <c r="FI928" s="109"/>
      <c r="FJ928" s="109"/>
      <c r="FK928" s="109"/>
      <c r="FL928" s="109"/>
      <c r="FM928" s="109"/>
      <c r="FN928" s="109"/>
      <c r="FO928" s="109"/>
      <c r="FP928" s="109"/>
      <c r="FQ928" s="109"/>
      <c r="FR928" s="109"/>
      <c r="FS928" s="109"/>
      <c r="FT928" s="109"/>
      <c r="FU928" s="109"/>
      <c r="FV928" s="109"/>
      <c r="FW928" s="109"/>
      <c r="FX928" s="109"/>
      <c r="FY928" s="109"/>
      <c r="FZ928" s="109"/>
      <c r="GA928" s="109"/>
      <c r="GB928" s="109"/>
      <c r="GC928" s="109"/>
      <c r="GD928" s="109"/>
      <c r="GE928" s="109"/>
      <c r="GF928" s="109"/>
      <c r="GG928" s="109"/>
      <c r="GH928" s="109"/>
      <c r="GI928" s="109"/>
      <c r="GJ928" s="109"/>
      <c r="GK928" s="109"/>
      <c r="GL928" s="109"/>
      <c r="GM928" s="109"/>
      <c r="GN928" s="109"/>
      <c r="GO928" s="109"/>
      <c r="GP928" s="109"/>
      <c r="GQ928" s="109"/>
      <c r="GR928" s="109"/>
      <c r="GS928" s="109"/>
      <c r="GT928" s="109"/>
      <c r="GU928" s="109"/>
      <c r="GV928" s="109"/>
      <c r="GW928" s="109"/>
      <c r="GX928" s="109"/>
      <c r="GY928" s="109"/>
      <c r="GZ928" s="109"/>
      <c r="HA928" s="109"/>
      <c r="HB928" s="109"/>
      <c r="HC928" s="109"/>
      <c r="HD928" s="109"/>
      <c r="HE928" s="109"/>
      <c r="HF928" s="109"/>
      <c r="HG928" s="109"/>
      <c r="HH928" s="109"/>
      <c r="HI928" s="109"/>
      <c r="HJ928" s="109"/>
      <c r="HK928" s="109"/>
      <c r="HL928" s="109"/>
      <c r="HM928" s="109"/>
      <c r="HN928" s="109"/>
      <c r="HO928" s="109"/>
      <c r="HP928" s="109"/>
      <c r="HQ928" s="109"/>
      <c r="HR928" s="109"/>
      <c r="HS928" s="109"/>
      <c r="HT928" s="109"/>
      <c r="HU928" s="109"/>
      <c r="HV928" s="109"/>
      <c r="HW928" s="109"/>
      <c r="HX928" s="109"/>
      <c r="HY928" s="109"/>
      <c r="HZ928" s="109"/>
      <c r="IA928" s="109"/>
      <c r="IB928" s="109"/>
      <c r="IC928" s="109"/>
      <c r="ID928" s="109"/>
      <c r="IE928" s="109"/>
      <c r="IF928" s="109"/>
      <c r="IG928" s="109"/>
      <c r="IH928" s="109"/>
      <c r="II928" s="109"/>
      <c r="IJ928" s="109"/>
      <c r="IK928" s="109"/>
      <c r="IL928" s="109"/>
      <c r="IM928" s="109"/>
      <c r="IN928" s="109"/>
      <c r="IO928" s="109"/>
      <c r="IP928" s="109"/>
      <c r="IQ928" s="109"/>
      <c r="IR928" s="109"/>
      <c r="IS928" s="109"/>
      <c r="IT928" s="109"/>
      <c r="IU928" s="109"/>
      <c r="IV928" s="109"/>
      <c r="IW928" s="109"/>
      <c r="IX928" s="109"/>
      <c r="IY928" s="109"/>
      <c r="IZ928" s="109"/>
      <c r="JA928" s="109"/>
      <c r="JB928" s="109"/>
      <c r="JC928" s="109"/>
      <c r="JD928" s="109"/>
      <c r="JE928" s="109"/>
      <c r="JF928" s="109"/>
      <c r="JG928" s="109"/>
      <c r="JH928" s="109"/>
      <c r="JI928" s="109"/>
      <c r="JJ928" s="109"/>
      <c r="JK928" s="109"/>
      <c r="JL928" s="109"/>
      <c r="JM928" s="109"/>
      <c r="JN928" s="109"/>
      <c r="JO928" s="109"/>
      <c r="JP928" s="109"/>
      <c r="JQ928" s="109"/>
      <c r="JR928" s="109"/>
      <c r="JS928" s="109"/>
      <c r="JT928" s="109"/>
      <c r="JU928" s="109"/>
      <c r="JV928" s="109"/>
      <c r="JW928" s="109"/>
      <c r="JX928" s="109"/>
      <c r="JY928" s="109"/>
      <c r="JZ928" s="109"/>
      <c r="KA928" s="109"/>
      <c r="KB928" s="109"/>
      <c r="KC928" s="109"/>
      <c r="KD928" s="109"/>
      <c r="KE928" s="109"/>
      <c r="KF928" s="109"/>
      <c r="KG928" s="109"/>
      <c r="KH928" s="109"/>
      <c r="KI928" s="109"/>
      <c r="KJ928" s="109"/>
      <c r="KK928" s="109"/>
      <c r="KL928" s="109"/>
      <c r="KM928" s="109"/>
      <c r="KN928" s="109"/>
      <c r="KO928" s="109"/>
      <c r="KP928" s="109"/>
      <c r="KQ928" s="109"/>
      <c r="KR928" s="109"/>
      <c r="KS928" s="109"/>
      <c r="KT928" s="109"/>
      <c r="KU928" s="109"/>
      <c r="KV928" s="109"/>
      <c r="KW928" s="109"/>
      <c r="KX928" s="109"/>
      <c r="KY928" s="109"/>
      <c r="KZ928" s="109"/>
      <c r="LA928" s="109"/>
      <c r="LB928" s="109"/>
      <c r="LC928" s="109"/>
      <c r="LD928" s="109"/>
      <c r="LE928" s="109"/>
      <c r="LF928" s="109"/>
      <c r="LG928" s="109"/>
      <c r="LH928" s="109"/>
      <c r="LI928" s="109"/>
      <c r="LJ928" s="109"/>
      <c r="LK928" s="109"/>
      <c r="LL928" s="109"/>
      <c r="LM928" s="109"/>
      <c r="LN928" s="109"/>
      <c r="LO928" s="109"/>
      <c r="LP928" s="109"/>
      <c r="LQ928" s="109"/>
      <c r="LR928" s="109"/>
      <c r="LS928" s="109"/>
      <c r="LT928" s="109"/>
      <c r="LU928" s="109"/>
      <c r="LV928" s="109"/>
      <c r="LW928" s="109"/>
      <c r="LX928" s="109"/>
      <c r="LY928" s="109"/>
      <c r="LZ928" s="109"/>
      <c r="MA928" s="109"/>
      <c r="MB928" s="109"/>
      <c r="MC928" s="109"/>
      <c r="MD928" s="109"/>
      <c r="ME928" s="109"/>
      <c r="MF928" s="109"/>
      <c r="MG928" s="109"/>
      <c r="MH928" s="109"/>
      <c r="MI928" s="109"/>
      <c r="MJ928" s="109"/>
      <c r="MK928" s="109"/>
      <c r="ML928" s="109"/>
      <c r="MM928" s="109"/>
      <c r="MN928" s="109"/>
      <c r="MO928" s="109"/>
      <c r="MP928" s="109"/>
      <c r="MQ928" s="109"/>
      <c r="MR928" s="109"/>
      <c r="MS928" s="109"/>
      <c r="MT928" s="109"/>
      <c r="MU928" s="109"/>
      <c r="MV928" s="109"/>
      <c r="MW928" s="109"/>
      <c r="MX928" s="109"/>
      <c r="MY928" s="109"/>
      <c r="MZ928" s="109"/>
      <c r="NA928" s="109"/>
      <c r="NB928" s="109"/>
      <c r="NC928" s="109"/>
      <c r="ND928" s="109"/>
      <c r="NE928" s="109"/>
      <c r="NF928" s="109"/>
      <c r="NG928" s="109"/>
      <c r="NH928" s="109"/>
      <c r="NI928" s="109"/>
      <c r="NJ928" s="109"/>
      <c r="NK928" s="109"/>
      <c r="NL928" s="109"/>
      <c r="NM928" s="109"/>
      <c r="NN928" s="109"/>
      <c r="NO928" s="109"/>
      <c r="NP928" s="109"/>
      <c r="NQ928" s="109"/>
      <c r="NR928" s="109"/>
      <c r="NS928" s="109"/>
      <c r="NT928" s="109"/>
      <c r="NU928" s="109"/>
      <c r="NV928" s="109"/>
      <c r="NW928" s="109"/>
      <c r="NX928" s="109"/>
      <c r="NY928" s="109"/>
      <c r="NZ928" s="109"/>
      <c r="OA928" s="109"/>
      <c r="OB928" s="109"/>
      <c r="OC928" s="109"/>
      <c r="OD928" s="109"/>
      <c r="OE928" s="109"/>
      <c r="OF928" s="109"/>
      <c r="OG928" s="109"/>
      <c r="OH928" s="109"/>
      <c r="OI928" s="109"/>
      <c r="OJ928" s="109"/>
      <c r="OK928" s="109"/>
      <c r="OL928" s="109"/>
      <c r="OM928" s="109"/>
      <c r="ON928" s="109"/>
      <c r="OO928" s="109"/>
      <c r="OP928" s="109"/>
      <c r="OQ928" s="109"/>
      <c r="OR928" s="109"/>
      <c r="OS928" s="109"/>
      <c r="OT928" s="109"/>
      <c r="OU928" s="109"/>
      <c r="OV928" s="109"/>
      <c r="OW928" s="109"/>
      <c r="OX928" s="109"/>
      <c r="OY928" s="109"/>
      <c r="OZ928" s="109"/>
      <c r="PA928" s="109"/>
      <c r="PB928" s="109"/>
      <c r="PC928" s="109"/>
      <c r="PD928" s="109"/>
      <c r="PE928" s="109"/>
      <c r="PF928" s="109"/>
      <c r="PG928" s="109"/>
      <c r="PH928" s="109"/>
      <c r="PI928" s="109"/>
      <c r="PJ928" s="109"/>
      <c r="PK928" s="109"/>
      <c r="PL928" s="109"/>
      <c r="PM928" s="109"/>
      <c r="PN928" s="109"/>
      <c r="PO928" s="109"/>
      <c r="PP928" s="109"/>
      <c r="PQ928" s="109"/>
      <c r="PR928" s="109"/>
      <c r="PS928" s="109"/>
      <c r="PT928" s="109"/>
      <c r="PU928" s="109"/>
      <c r="PV928" s="109"/>
      <c r="PW928" s="109"/>
      <c r="PX928" s="109"/>
      <c r="PY928" s="109"/>
      <c r="PZ928" s="109"/>
      <c r="QA928" s="109"/>
      <c r="QB928" s="109"/>
      <c r="QC928" s="109"/>
      <c r="QD928" s="109"/>
      <c r="QE928" s="109"/>
      <c r="QF928" s="109"/>
      <c r="QG928" s="109"/>
      <c r="QH928" s="109"/>
      <c r="QI928" s="109"/>
      <c r="QJ928" s="109"/>
      <c r="QK928" s="109"/>
      <c r="QL928" s="109"/>
      <c r="QM928" s="109"/>
      <c r="QN928" s="109"/>
      <c r="QO928" s="109"/>
      <c r="QP928" s="109"/>
      <c r="QQ928" s="109"/>
      <c r="QR928" s="109"/>
      <c r="QS928" s="109"/>
      <c r="QT928" s="109"/>
      <c r="QU928" s="109"/>
      <c r="QV928" s="109"/>
      <c r="QW928" s="109"/>
      <c r="QX928" s="109"/>
      <c r="QY928" s="109"/>
      <c r="QZ928" s="109"/>
      <c r="RA928" s="109"/>
      <c r="RB928" s="109"/>
      <c r="RC928" s="109"/>
      <c r="RD928" s="109"/>
      <c r="RE928" s="109"/>
      <c r="RF928" s="109"/>
      <c r="RG928" s="109"/>
      <c r="RH928" s="109"/>
      <c r="RI928" s="109"/>
      <c r="RJ928" s="109"/>
      <c r="RK928" s="109"/>
      <c r="RL928" s="109"/>
      <c r="RM928" s="109"/>
      <c r="RN928" s="109"/>
      <c r="RO928" s="109"/>
      <c r="RP928" s="109"/>
      <c r="RQ928" s="109"/>
      <c r="RR928" s="109"/>
      <c r="RS928" s="109"/>
      <c r="RT928" s="109"/>
      <c r="RU928" s="109"/>
      <c r="RV928" s="109"/>
      <c r="RW928" s="109"/>
      <c r="RX928" s="109"/>
      <c r="RY928" s="109"/>
      <c r="RZ928" s="109"/>
      <c r="SA928" s="109"/>
      <c r="SB928" s="109"/>
      <c r="SC928" s="109"/>
      <c r="SD928" s="109"/>
      <c r="SE928" s="109"/>
      <c r="SF928" s="109"/>
      <c r="SG928" s="109"/>
      <c r="SH928" s="109"/>
      <c r="SI928" s="109"/>
      <c r="SJ928" s="109"/>
      <c r="SK928" s="109"/>
      <c r="SL928" s="109"/>
      <c r="SM928" s="109"/>
      <c r="SN928" s="109"/>
      <c r="SO928" s="109"/>
      <c r="SP928" s="109"/>
      <c r="SQ928" s="109"/>
      <c r="SR928" s="109"/>
      <c r="SS928" s="109"/>
      <c r="ST928" s="109"/>
      <c r="SU928" s="109"/>
      <c r="SV928" s="109"/>
      <c r="SW928" s="109"/>
      <c r="SX928" s="109"/>
      <c r="SY928" s="109"/>
      <c r="SZ928" s="109"/>
      <c r="TA928" s="109"/>
      <c r="TB928" s="109"/>
      <c r="TC928" s="109"/>
      <c r="TD928" s="109"/>
      <c r="TE928" s="109"/>
      <c r="TF928" s="109"/>
      <c r="TG928" s="109"/>
      <c r="TH928" s="109"/>
      <c r="TI928" s="109"/>
      <c r="TJ928" s="109"/>
      <c r="TK928" s="109"/>
      <c r="TL928" s="109"/>
      <c r="TM928" s="109"/>
      <c r="TN928" s="109"/>
      <c r="TO928" s="109"/>
      <c r="TP928" s="109"/>
      <c r="TQ928" s="109"/>
      <c r="TR928" s="109"/>
      <c r="TS928" s="109"/>
      <c r="TT928" s="109"/>
      <c r="TU928" s="109"/>
      <c r="TV928" s="109"/>
      <c r="TW928" s="109"/>
      <c r="TX928" s="109"/>
      <c r="TY928" s="109"/>
      <c r="TZ928" s="109"/>
      <c r="UA928" s="109"/>
      <c r="UB928" s="109"/>
      <c r="UC928" s="109"/>
      <c r="UD928" s="109"/>
      <c r="UE928" s="109"/>
      <c r="UF928" s="109"/>
      <c r="UG928" s="109"/>
      <c r="UH928" s="109"/>
      <c r="UI928" s="109"/>
      <c r="UJ928" s="109"/>
      <c r="UK928" s="109"/>
      <c r="UL928" s="109"/>
      <c r="UM928" s="109"/>
      <c r="UN928" s="109"/>
      <c r="UO928" s="109"/>
      <c r="UP928" s="109"/>
      <c r="UQ928" s="109"/>
      <c r="UR928" s="109"/>
      <c r="US928" s="109"/>
      <c r="UT928" s="109"/>
      <c r="UU928" s="109"/>
      <c r="UV928" s="109"/>
      <c r="UW928" s="109"/>
      <c r="UX928" s="109"/>
      <c r="UY928" s="109"/>
      <c r="UZ928" s="109"/>
      <c r="VA928" s="109"/>
      <c r="VB928" s="109"/>
      <c r="VC928" s="109"/>
      <c r="VD928" s="109"/>
      <c r="VE928" s="109"/>
      <c r="VF928" s="109"/>
      <c r="VG928" s="109"/>
      <c r="VH928" s="109"/>
      <c r="VI928" s="109"/>
      <c r="VJ928" s="109"/>
      <c r="VK928" s="109"/>
      <c r="VL928" s="109"/>
      <c r="VM928" s="109"/>
      <c r="VN928" s="109"/>
      <c r="VO928" s="109"/>
      <c r="VP928" s="109"/>
      <c r="VQ928" s="109"/>
      <c r="VR928" s="109"/>
      <c r="VS928" s="109"/>
      <c r="VT928" s="109"/>
      <c r="VU928" s="109"/>
      <c r="VV928" s="109"/>
      <c r="VW928" s="109"/>
      <c r="VX928" s="109"/>
      <c r="VY928" s="109"/>
      <c r="VZ928" s="109"/>
      <c r="WA928" s="109"/>
      <c r="WB928" s="109"/>
      <c r="WC928" s="109"/>
      <c r="WD928" s="109"/>
      <c r="WE928" s="109"/>
      <c r="WF928" s="109"/>
      <c r="WG928" s="109"/>
      <c r="WH928" s="109"/>
      <c r="WI928" s="109"/>
      <c r="WJ928" s="109"/>
      <c r="WK928" s="109"/>
      <c r="WL928" s="109"/>
      <c r="WM928" s="109"/>
      <c r="WN928" s="109"/>
      <c r="WO928" s="109"/>
      <c r="WP928" s="109"/>
      <c r="WQ928" s="109"/>
      <c r="WR928" s="109"/>
      <c r="WS928" s="109"/>
      <c r="WT928" s="109"/>
      <c r="WU928" s="109"/>
      <c r="WV928" s="109"/>
      <c r="WW928" s="109"/>
      <c r="WX928" s="109"/>
      <c r="WY928" s="109"/>
      <c r="WZ928" s="109"/>
      <c r="XA928" s="109"/>
      <c r="XB928" s="109"/>
      <c r="XC928" s="109"/>
      <c r="XD928" s="109"/>
      <c r="XE928" s="109"/>
      <c r="XF928" s="109"/>
      <c r="XG928" s="109"/>
      <c r="XH928" s="109"/>
      <c r="XI928" s="109"/>
      <c r="XJ928" s="109"/>
      <c r="XK928" s="109"/>
      <c r="XL928" s="109"/>
      <c r="XM928" s="109"/>
      <c r="XN928" s="109"/>
      <c r="XO928" s="109"/>
      <c r="XP928" s="109"/>
      <c r="XQ928" s="109"/>
      <c r="XR928" s="109"/>
      <c r="XS928" s="109"/>
      <c r="XT928" s="109"/>
      <c r="XU928" s="109"/>
      <c r="XV928" s="109"/>
      <c r="XW928" s="109"/>
      <c r="XX928" s="109"/>
      <c r="XY928" s="109"/>
      <c r="XZ928" s="109"/>
      <c r="YA928" s="109"/>
      <c r="YB928" s="109"/>
      <c r="YC928" s="109"/>
      <c r="YD928" s="109"/>
      <c r="YE928" s="109"/>
      <c r="YF928" s="109"/>
      <c r="YG928" s="109"/>
      <c r="YH928" s="109"/>
      <c r="YI928" s="109"/>
      <c r="YJ928" s="109"/>
      <c r="YK928" s="109"/>
      <c r="YL928" s="109"/>
      <c r="YM928" s="109"/>
      <c r="YN928" s="109"/>
      <c r="YO928" s="109"/>
      <c r="YP928" s="109"/>
      <c r="YQ928" s="109"/>
      <c r="YR928" s="109"/>
      <c r="YS928" s="109"/>
      <c r="YT928" s="109"/>
      <c r="YU928" s="109"/>
      <c r="YV928" s="109"/>
      <c r="YW928" s="109"/>
      <c r="YX928" s="109"/>
      <c r="YY928" s="109"/>
      <c r="YZ928" s="109"/>
      <c r="ZA928" s="109"/>
      <c r="ZB928" s="109"/>
      <c r="ZC928" s="109"/>
      <c r="ZD928" s="109"/>
      <c r="ZE928" s="109"/>
      <c r="ZF928" s="109"/>
      <c r="ZG928" s="109"/>
      <c r="ZH928" s="109"/>
      <c r="ZI928" s="109"/>
      <c r="ZJ928" s="109"/>
      <c r="ZK928" s="109"/>
      <c r="ZL928" s="109"/>
      <c r="ZM928" s="109"/>
      <c r="ZN928" s="109"/>
      <c r="ZO928" s="109"/>
      <c r="ZP928" s="109"/>
      <c r="ZQ928" s="109"/>
      <c r="ZR928" s="109"/>
      <c r="ZS928" s="109"/>
      <c r="ZT928" s="109"/>
      <c r="ZU928" s="109"/>
      <c r="ZV928" s="109"/>
      <c r="ZW928" s="109"/>
      <c r="ZX928" s="109"/>
      <c r="ZY928" s="109"/>
      <c r="ZZ928" s="109"/>
      <c r="AAA928" s="109"/>
      <c r="AAB928" s="109"/>
      <c r="AAC928" s="109"/>
      <c r="AAD928" s="109"/>
      <c r="AAE928" s="109"/>
      <c r="AAF928" s="109"/>
      <c r="AAG928" s="109"/>
      <c r="AAH928" s="109"/>
      <c r="AAI928" s="109"/>
      <c r="AAJ928" s="109"/>
      <c r="AAK928" s="109"/>
      <c r="AAL928" s="109"/>
      <c r="AAM928" s="109"/>
      <c r="AAN928" s="109"/>
      <c r="AAO928" s="109"/>
      <c r="AAP928" s="109"/>
      <c r="AAQ928" s="109"/>
      <c r="AAR928" s="109"/>
      <c r="AAS928" s="109"/>
      <c r="AAT928" s="109"/>
      <c r="AAU928" s="109"/>
      <c r="AAV928" s="109"/>
      <c r="AAW928" s="109"/>
      <c r="AAX928" s="109"/>
      <c r="AAY928" s="109"/>
      <c r="AAZ928" s="109"/>
      <c r="ABA928" s="109"/>
      <c r="ABB928" s="109"/>
      <c r="ABC928" s="109"/>
      <c r="ABD928" s="109"/>
      <c r="ABE928" s="109"/>
      <c r="ABF928" s="109"/>
      <c r="ABG928" s="109"/>
      <c r="ABH928" s="109"/>
      <c r="ABI928" s="109"/>
      <c r="ABJ928" s="109"/>
      <c r="ABK928" s="109"/>
      <c r="ABL928" s="109"/>
      <c r="ABM928" s="109"/>
      <c r="ABN928" s="109"/>
      <c r="ABO928" s="109"/>
      <c r="ABP928" s="109"/>
      <c r="ABQ928" s="109"/>
      <c r="ABR928" s="109"/>
      <c r="ABS928" s="109"/>
      <c r="ABT928" s="109"/>
      <c r="ABU928" s="109"/>
      <c r="ABV928" s="109"/>
      <c r="ABW928" s="109"/>
      <c r="ABX928" s="109"/>
      <c r="ABY928" s="109"/>
      <c r="ABZ928" s="109"/>
      <c r="ACA928" s="109"/>
      <c r="ACB928" s="109"/>
      <c r="ACC928" s="109"/>
      <c r="ACD928" s="109"/>
      <c r="ACE928" s="109"/>
      <c r="ACF928" s="109"/>
      <c r="ACG928" s="109"/>
      <c r="ACH928" s="109"/>
      <c r="ACI928" s="109"/>
      <c r="ACJ928" s="109"/>
      <c r="ACK928" s="109"/>
      <c r="ACL928" s="109"/>
      <c r="ACM928" s="109"/>
      <c r="ACN928" s="109"/>
      <c r="ACO928" s="109"/>
      <c r="ACP928" s="109"/>
      <c r="ACQ928" s="109"/>
      <c r="ACR928" s="109"/>
      <c r="ACS928" s="109"/>
      <c r="ACT928" s="109"/>
      <c r="ACU928" s="109"/>
      <c r="ACV928" s="109"/>
      <c r="ACW928" s="109"/>
      <c r="ACX928" s="109"/>
      <c r="ACY928" s="109"/>
      <c r="ACZ928" s="109"/>
      <c r="ADA928" s="109"/>
      <c r="ADB928" s="109"/>
      <c r="ADC928" s="109"/>
      <c r="ADD928" s="109"/>
      <c r="ADE928" s="109"/>
      <c r="ADF928" s="109"/>
      <c r="ADG928" s="109"/>
      <c r="ADH928" s="109"/>
      <c r="ADI928" s="109"/>
      <c r="ADJ928" s="109"/>
      <c r="ADK928" s="109"/>
      <c r="ADL928" s="109"/>
      <c r="ADM928" s="109"/>
      <c r="ADN928" s="109"/>
      <c r="ADO928" s="109"/>
      <c r="ADP928" s="109"/>
      <c r="ADQ928" s="109"/>
      <c r="ADR928" s="109"/>
      <c r="ADS928" s="109"/>
      <c r="ADT928" s="109"/>
      <c r="ADU928" s="109"/>
      <c r="ADV928" s="109"/>
      <c r="ADW928" s="109"/>
      <c r="ADX928" s="109"/>
      <c r="ADY928" s="109"/>
      <c r="ADZ928" s="109"/>
      <c r="AEA928" s="109"/>
      <c r="AEB928" s="109"/>
      <c r="AEC928" s="109"/>
      <c r="AED928" s="109"/>
      <c r="AEE928" s="109"/>
      <c r="AEF928" s="109"/>
      <c r="AEG928" s="109"/>
      <c r="AEH928" s="109"/>
    </row>
    <row r="929" spans="1:814" x14ac:dyDescent="0.25">
      <c r="B929" s="5">
        <v>45342</v>
      </c>
      <c r="C929" t="s">
        <v>103</v>
      </c>
      <c r="D929" t="s">
        <v>4</v>
      </c>
      <c r="E929" t="s">
        <v>14</v>
      </c>
      <c r="F929" s="4">
        <v>3308050</v>
      </c>
      <c r="G929" t="s">
        <v>137</v>
      </c>
      <c r="H929" s="4" t="s">
        <v>137</v>
      </c>
      <c r="I929" s="4" t="s">
        <v>138</v>
      </c>
      <c r="J929" s="8">
        <v>-2</v>
      </c>
      <c r="K929" s="48">
        <v>505243.49166666658</v>
      </c>
      <c r="L929" s="17">
        <f>+J929*K929</f>
        <v>-1010486.9833333332</v>
      </c>
      <c r="M929" s="102" t="s">
        <v>529</v>
      </c>
      <c r="O929" s="54">
        <v>20240046</v>
      </c>
      <c r="P929" t="s">
        <v>136</v>
      </c>
    </row>
    <row r="930" spans="1:814" x14ac:dyDescent="0.25">
      <c r="B930" s="5">
        <v>45342</v>
      </c>
      <c r="C930" t="s">
        <v>103</v>
      </c>
      <c r="D930" t="s">
        <v>4</v>
      </c>
      <c r="E930" t="s">
        <v>14</v>
      </c>
      <c r="F930" s="4">
        <v>3318235</v>
      </c>
      <c r="G930" t="s">
        <v>209</v>
      </c>
      <c r="H930" s="4" t="s">
        <v>107</v>
      </c>
      <c r="I930" s="4" t="s">
        <v>138</v>
      </c>
      <c r="J930" s="8">
        <v>-2</v>
      </c>
      <c r="K930" s="29">
        <v>126823.496</v>
      </c>
      <c r="L930" s="17">
        <v>2536469.92</v>
      </c>
      <c r="M930" s="102" t="s">
        <v>529</v>
      </c>
      <c r="O930" s="54">
        <v>20240046</v>
      </c>
      <c r="P930" t="s">
        <v>136</v>
      </c>
    </row>
    <row r="931" spans="1:814" x14ac:dyDescent="0.25">
      <c r="B931" s="5">
        <v>45343</v>
      </c>
      <c r="C931" t="s">
        <v>103</v>
      </c>
      <c r="D931" t="s">
        <v>0</v>
      </c>
      <c r="E931" t="s">
        <v>14</v>
      </c>
      <c r="F931" s="4" t="s">
        <v>42</v>
      </c>
      <c r="G931" t="s">
        <v>43</v>
      </c>
      <c r="H931" s="4" t="s">
        <v>44</v>
      </c>
      <c r="I931" s="4" t="s">
        <v>402</v>
      </c>
      <c r="J931" s="8">
        <v>-6</v>
      </c>
      <c r="K931" s="79">
        <v>14.268493150684932</v>
      </c>
      <c r="L931" s="17">
        <f>+J931*K931</f>
        <v>-85.610958904109594</v>
      </c>
      <c r="M931" s="102" t="s">
        <v>527</v>
      </c>
      <c r="O931" s="54" t="s">
        <v>437</v>
      </c>
      <c r="P931" t="s">
        <v>136</v>
      </c>
    </row>
    <row r="932" spans="1:814" x14ac:dyDescent="0.25">
      <c r="B932" s="5">
        <v>45343</v>
      </c>
      <c r="C932" t="s">
        <v>103</v>
      </c>
      <c r="D932" t="s">
        <v>0</v>
      </c>
      <c r="E932" t="s">
        <v>14</v>
      </c>
      <c r="F932" s="4" t="s">
        <v>54</v>
      </c>
      <c r="G932" t="s">
        <v>55</v>
      </c>
      <c r="H932" s="4" t="s">
        <v>56</v>
      </c>
      <c r="I932" s="4" t="s">
        <v>405</v>
      </c>
      <c r="J932" s="8">
        <v>-25</v>
      </c>
      <c r="K932" s="79">
        <v>18.345205479452055</v>
      </c>
      <c r="L932" s="17">
        <f>+J932*K932</f>
        <v>-458.63013698630135</v>
      </c>
      <c r="M932" s="102" t="s">
        <v>527</v>
      </c>
      <c r="O932" s="54" t="s">
        <v>437</v>
      </c>
      <c r="P932" t="s">
        <v>136</v>
      </c>
    </row>
    <row r="933" spans="1:814" x14ac:dyDescent="0.25">
      <c r="B933" s="5">
        <v>45343</v>
      </c>
      <c r="C933" t="s">
        <v>103</v>
      </c>
      <c r="D933" t="s">
        <v>4</v>
      </c>
      <c r="E933" t="s">
        <v>14</v>
      </c>
      <c r="F933" s="4">
        <v>3318235</v>
      </c>
      <c r="G933" t="s">
        <v>209</v>
      </c>
      <c r="H933" s="4" t="s">
        <v>107</v>
      </c>
      <c r="I933" s="4" t="s">
        <v>138</v>
      </c>
      <c r="J933" s="8">
        <v>-2</v>
      </c>
      <c r="K933" s="29">
        <v>126823.496</v>
      </c>
      <c r="L933" s="17">
        <f>+J933*K933</f>
        <v>-253646.992</v>
      </c>
      <c r="M933" s="102" t="s">
        <v>529</v>
      </c>
      <c r="O933" s="54" t="s">
        <v>437</v>
      </c>
      <c r="P933" t="s">
        <v>136</v>
      </c>
    </row>
    <row r="934" spans="1:814" x14ac:dyDescent="0.25">
      <c r="B934" s="5">
        <v>45337</v>
      </c>
      <c r="C934" t="s">
        <v>169</v>
      </c>
      <c r="D934" t="s">
        <v>0</v>
      </c>
      <c r="E934" t="s">
        <v>66</v>
      </c>
      <c r="F934" s="4" t="s">
        <v>139</v>
      </c>
      <c r="G934" t="s">
        <v>140</v>
      </c>
      <c r="H934" s="4" t="s">
        <v>141</v>
      </c>
      <c r="I934" s="4" t="s">
        <v>158</v>
      </c>
      <c r="J934" s="8">
        <v>-3</v>
      </c>
      <c r="K934" s="76">
        <v>51750</v>
      </c>
      <c r="L934" s="17">
        <v>3105000</v>
      </c>
      <c r="M934" s="102" t="s">
        <v>529</v>
      </c>
      <c r="P934" t="s">
        <v>436</v>
      </c>
    </row>
    <row r="935" spans="1:814" x14ac:dyDescent="0.25">
      <c r="B935" s="5">
        <v>45350</v>
      </c>
      <c r="C935" t="s">
        <v>103</v>
      </c>
      <c r="D935" t="s">
        <v>0</v>
      </c>
      <c r="E935" t="s">
        <v>66</v>
      </c>
      <c r="F935" s="4" t="s">
        <v>75</v>
      </c>
      <c r="G935" t="s">
        <v>76</v>
      </c>
      <c r="H935" s="4" t="s">
        <v>37</v>
      </c>
      <c r="I935" s="4" t="s">
        <v>285</v>
      </c>
      <c r="J935" s="8">
        <v>-25</v>
      </c>
      <c r="K935" s="76">
        <v>51750</v>
      </c>
      <c r="L935" s="17">
        <f t="shared" ref="L935:L944" si="48">+J935*K935</f>
        <v>-1293750</v>
      </c>
      <c r="M935" s="102" t="s">
        <v>529</v>
      </c>
      <c r="O935" s="54">
        <v>20240048</v>
      </c>
      <c r="P935" t="s">
        <v>448</v>
      </c>
    </row>
    <row r="936" spans="1:814" x14ac:dyDescent="0.25">
      <c r="B936" s="5">
        <v>45350</v>
      </c>
      <c r="C936" t="s">
        <v>103</v>
      </c>
      <c r="D936" t="s">
        <v>0</v>
      </c>
      <c r="E936" t="s">
        <v>66</v>
      </c>
      <c r="F936" s="4" t="s">
        <v>78</v>
      </c>
      <c r="G936" t="s">
        <v>79</v>
      </c>
      <c r="H936" s="4" t="s">
        <v>44</v>
      </c>
      <c r="I936" s="4" t="s">
        <v>381</v>
      </c>
      <c r="J936" s="8">
        <v>-20</v>
      </c>
      <c r="K936" s="29">
        <v>51750</v>
      </c>
      <c r="L936" s="17">
        <f t="shared" si="48"/>
        <v>-1035000</v>
      </c>
      <c r="M936" s="102" t="s">
        <v>529</v>
      </c>
      <c r="O936" s="54">
        <v>20240048</v>
      </c>
      <c r="P936" t="s">
        <v>448</v>
      </c>
    </row>
    <row r="937" spans="1:814" x14ac:dyDescent="0.25">
      <c r="B937" s="5">
        <v>45350</v>
      </c>
      <c r="C937" t="s">
        <v>103</v>
      </c>
      <c r="D937" t="s">
        <v>0</v>
      </c>
      <c r="E937" t="s">
        <v>66</v>
      </c>
      <c r="F937" s="4" t="s">
        <v>86</v>
      </c>
      <c r="G937" t="s">
        <v>87</v>
      </c>
      <c r="H937" s="4" t="s">
        <v>50</v>
      </c>
      <c r="I937" s="4" t="s">
        <v>382</v>
      </c>
      <c r="J937" s="8">
        <v>-20</v>
      </c>
      <c r="K937" s="76">
        <v>51750</v>
      </c>
      <c r="L937" s="17">
        <f t="shared" si="48"/>
        <v>-1035000</v>
      </c>
      <c r="M937" s="102" t="s">
        <v>529</v>
      </c>
      <c r="O937" s="54">
        <v>20240048</v>
      </c>
      <c r="P937" t="s">
        <v>448</v>
      </c>
    </row>
    <row r="938" spans="1:814" x14ac:dyDescent="0.25">
      <c r="B938" s="5">
        <v>45354</v>
      </c>
      <c r="C938" t="s">
        <v>169</v>
      </c>
      <c r="D938" t="s">
        <v>0</v>
      </c>
      <c r="E938" t="s">
        <v>66</v>
      </c>
      <c r="F938" s="4" t="s">
        <v>251</v>
      </c>
      <c r="G938" t="s">
        <v>356</v>
      </c>
      <c r="H938" s="4" t="s">
        <v>267</v>
      </c>
      <c r="I938" s="4" t="s">
        <v>363</v>
      </c>
      <c r="J938" s="8">
        <v>-3</v>
      </c>
      <c r="K938" s="29">
        <v>51750</v>
      </c>
      <c r="L938" s="17">
        <f t="shared" si="48"/>
        <v>-155250</v>
      </c>
      <c r="M938" s="102" t="s">
        <v>529</v>
      </c>
      <c r="P938" t="s">
        <v>453</v>
      </c>
    </row>
    <row r="939" spans="1:814" x14ac:dyDescent="0.25">
      <c r="B939" s="5">
        <v>45354</v>
      </c>
      <c r="C939" t="s">
        <v>169</v>
      </c>
      <c r="D939" t="s">
        <v>0</v>
      </c>
      <c r="E939" t="s">
        <v>66</v>
      </c>
      <c r="F939" s="4" t="s">
        <v>249</v>
      </c>
      <c r="G939" t="s">
        <v>355</v>
      </c>
      <c r="H939" s="4" t="s">
        <v>266</v>
      </c>
      <c r="I939" s="4" t="s">
        <v>362</v>
      </c>
      <c r="J939" s="8">
        <v>-1</v>
      </c>
      <c r="K939" s="29">
        <v>60750</v>
      </c>
      <c r="L939" s="17">
        <f t="shared" si="48"/>
        <v>-60750</v>
      </c>
      <c r="M939" s="102" t="s">
        <v>529</v>
      </c>
      <c r="P939" t="s">
        <v>453</v>
      </c>
    </row>
    <row r="940" spans="1:814" x14ac:dyDescent="0.25">
      <c r="B940" s="5">
        <v>45343</v>
      </c>
      <c r="C940" t="s">
        <v>103</v>
      </c>
      <c r="D940" t="s">
        <v>0</v>
      </c>
      <c r="E940" t="s">
        <v>14</v>
      </c>
      <c r="F940" s="4" t="s">
        <v>39</v>
      </c>
      <c r="G940" t="s">
        <v>40</v>
      </c>
      <c r="H940" s="4" t="s">
        <v>41</v>
      </c>
      <c r="I940" s="4" t="s">
        <v>438</v>
      </c>
      <c r="J940" s="8">
        <v>-6</v>
      </c>
      <c r="K940" s="29">
        <v>69131</v>
      </c>
      <c r="L940" s="17">
        <f t="shared" si="48"/>
        <v>-414786</v>
      </c>
      <c r="M940" s="102" t="s">
        <v>529</v>
      </c>
      <c r="O940" s="54">
        <v>20240046</v>
      </c>
      <c r="P940" t="s">
        <v>136</v>
      </c>
    </row>
    <row r="941" spans="1:814" x14ac:dyDescent="0.25">
      <c r="B941" s="5">
        <v>45350</v>
      </c>
      <c r="C941" t="s">
        <v>103</v>
      </c>
      <c r="D941" t="s">
        <v>0</v>
      </c>
      <c r="E941" t="s">
        <v>66</v>
      </c>
      <c r="F941" s="4" t="s">
        <v>139</v>
      </c>
      <c r="G941" t="s">
        <v>140</v>
      </c>
      <c r="H941" s="4" t="s">
        <v>141</v>
      </c>
      <c r="I941" s="4" t="s">
        <v>158</v>
      </c>
      <c r="J941" s="8">
        <v>-20</v>
      </c>
      <c r="K941" s="29">
        <v>51750</v>
      </c>
      <c r="L941" s="17">
        <f t="shared" si="48"/>
        <v>-1035000</v>
      </c>
      <c r="M941" s="102" t="s">
        <v>529</v>
      </c>
      <c r="O941" s="54">
        <v>20240048</v>
      </c>
      <c r="P941" t="s">
        <v>448</v>
      </c>
    </row>
    <row r="942" spans="1:814" x14ac:dyDescent="0.25">
      <c r="B942" s="5">
        <v>45363</v>
      </c>
      <c r="C942" t="s">
        <v>103</v>
      </c>
      <c r="D942" t="s">
        <v>0</v>
      </c>
      <c r="E942" t="s">
        <v>66</v>
      </c>
      <c r="F942" s="4" t="s">
        <v>78</v>
      </c>
      <c r="G942" t="s">
        <v>79</v>
      </c>
      <c r="H942" s="4" t="s">
        <v>44</v>
      </c>
      <c r="I942" s="4" t="s">
        <v>381</v>
      </c>
      <c r="J942" s="8">
        <v>-20</v>
      </c>
      <c r="K942" s="29">
        <v>51750</v>
      </c>
      <c r="L942" s="17">
        <f t="shared" si="48"/>
        <v>-1035000</v>
      </c>
      <c r="M942" s="102" t="s">
        <v>529</v>
      </c>
      <c r="O942" s="54" t="s">
        <v>454</v>
      </c>
      <c r="P942" t="s">
        <v>282</v>
      </c>
    </row>
    <row r="943" spans="1:814" s="133" customFormat="1" x14ac:dyDescent="0.25">
      <c r="A943"/>
      <c r="B943" s="5">
        <v>45363</v>
      </c>
      <c r="C943" t="s">
        <v>103</v>
      </c>
      <c r="D943" t="s">
        <v>0</v>
      </c>
      <c r="E943" t="s">
        <v>14</v>
      </c>
      <c r="F943" s="4" t="s">
        <v>42</v>
      </c>
      <c r="G943" t="s">
        <v>43</v>
      </c>
      <c r="H943" s="4" t="s">
        <v>44</v>
      </c>
      <c r="I943" s="4" t="s">
        <v>402</v>
      </c>
      <c r="J943" s="8">
        <v>-20</v>
      </c>
      <c r="K943" s="79">
        <v>14.268493150684932</v>
      </c>
      <c r="L943" s="17">
        <f t="shared" si="48"/>
        <v>-285.36986301369865</v>
      </c>
      <c r="M943" s="102" t="s">
        <v>527</v>
      </c>
      <c r="N943"/>
      <c r="O943" s="54" t="s">
        <v>454</v>
      </c>
      <c r="P943" t="s">
        <v>282</v>
      </c>
      <c r="Q943"/>
      <c r="R943"/>
      <c r="S943"/>
      <c r="T943"/>
      <c r="U943"/>
      <c r="V943" s="84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E943"/>
      <c r="DF943"/>
      <c r="DG943"/>
      <c r="DH943"/>
      <c r="DI943"/>
      <c r="DJ943"/>
      <c r="DK943"/>
      <c r="DL943"/>
      <c r="DM943"/>
      <c r="DN943"/>
      <c r="DO943"/>
      <c r="DP943"/>
      <c r="DQ943"/>
      <c r="DR943"/>
      <c r="DS943"/>
      <c r="DT943"/>
      <c r="DU943"/>
      <c r="DV943"/>
      <c r="DW943"/>
      <c r="DX943"/>
      <c r="DY943"/>
      <c r="DZ943"/>
      <c r="EA943"/>
      <c r="EB943"/>
      <c r="EC943"/>
      <c r="ED943"/>
      <c r="EE943"/>
      <c r="EF943"/>
      <c r="EG943"/>
      <c r="EH943"/>
      <c r="EI943"/>
      <c r="EJ943"/>
      <c r="EK943"/>
      <c r="EL943"/>
      <c r="EM943"/>
      <c r="EN943"/>
      <c r="EO943"/>
      <c r="EP943"/>
      <c r="EQ943"/>
      <c r="ER943"/>
      <c r="ES943"/>
      <c r="ET943"/>
      <c r="EU943"/>
      <c r="EV943"/>
      <c r="EW943"/>
      <c r="EX943"/>
      <c r="EY943"/>
      <c r="EZ943"/>
      <c r="FA943"/>
      <c r="FB943"/>
      <c r="FC943"/>
      <c r="FD943"/>
      <c r="FE943"/>
      <c r="FF943"/>
      <c r="FG943"/>
      <c r="FH943"/>
      <c r="FI943"/>
      <c r="FJ943"/>
      <c r="FK943"/>
      <c r="FL943"/>
      <c r="FM943"/>
      <c r="FN943"/>
      <c r="FO943"/>
      <c r="FP943"/>
      <c r="FQ943"/>
      <c r="FR943"/>
      <c r="FS943"/>
      <c r="FT943"/>
      <c r="FU943"/>
      <c r="FV943"/>
      <c r="FW943"/>
      <c r="FX943"/>
      <c r="FY943"/>
      <c r="FZ943"/>
      <c r="GA943"/>
      <c r="GB943"/>
      <c r="GC943"/>
      <c r="GD943"/>
      <c r="GE943"/>
      <c r="GF943"/>
      <c r="GG943"/>
      <c r="GH943"/>
      <c r="GI943"/>
      <c r="GJ943"/>
      <c r="GK943"/>
      <c r="GL943"/>
      <c r="GM943"/>
      <c r="GN943"/>
      <c r="GO943"/>
      <c r="GP943"/>
      <c r="GQ943"/>
      <c r="GR943"/>
      <c r="GS943"/>
      <c r="GT943"/>
      <c r="GU943"/>
      <c r="GV943"/>
      <c r="GW943"/>
      <c r="GX943"/>
      <c r="GY943"/>
      <c r="GZ943"/>
      <c r="HA943"/>
      <c r="HB943"/>
      <c r="HC943"/>
      <c r="HD943"/>
      <c r="HE943"/>
      <c r="HF943"/>
      <c r="HG943"/>
      <c r="HH943"/>
      <c r="HI943"/>
      <c r="HJ943"/>
      <c r="HK943"/>
      <c r="HL943"/>
      <c r="HM943"/>
      <c r="HN943"/>
      <c r="HO943"/>
      <c r="HP943"/>
      <c r="HQ943"/>
      <c r="HR943"/>
      <c r="HS943"/>
      <c r="HT943"/>
      <c r="HU943"/>
      <c r="HV943"/>
      <c r="HW943"/>
      <c r="HX943"/>
      <c r="HY943"/>
      <c r="HZ943"/>
      <c r="IA943"/>
      <c r="IB943"/>
      <c r="IC943"/>
      <c r="ID943"/>
      <c r="IE943"/>
      <c r="IF943"/>
      <c r="IG943"/>
      <c r="IH943"/>
      <c r="II943"/>
      <c r="IJ943"/>
      <c r="IK943"/>
      <c r="IL943"/>
      <c r="IM943"/>
      <c r="IN943"/>
      <c r="IO943"/>
      <c r="IP943"/>
      <c r="IQ943"/>
      <c r="IR943"/>
      <c r="IS943"/>
      <c r="IT943"/>
      <c r="IU943"/>
      <c r="IV943"/>
      <c r="IW943"/>
      <c r="IX943"/>
      <c r="IY943"/>
      <c r="IZ943"/>
      <c r="JA943"/>
      <c r="JB943"/>
      <c r="JC943"/>
      <c r="JD943"/>
      <c r="JE943"/>
      <c r="JF943"/>
      <c r="JG943"/>
      <c r="JH943"/>
      <c r="JI943"/>
      <c r="JJ943"/>
      <c r="JK943"/>
      <c r="JL943"/>
      <c r="JM943"/>
      <c r="JN943"/>
      <c r="JO943"/>
      <c r="JP943"/>
      <c r="JQ943"/>
      <c r="JR943"/>
      <c r="JS943"/>
      <c r="JT943"/>
      <c r="JU943"/>
      <c r="JV943"/>
      <c r="JW943"/>
      <c r="JX943"/>
      <c r="JY943"/>
      <c r="JZ943"/>
      <c r="KA943"/>
      <c r="KB943"/>
      <c r="KC943"/>
      <c r="KD943"/>
      <c r="KE943"/>
      <c r="KF943"/>
      <c r="KG943"/>
      <c r="KH943"/>
      <c r="KI943"/>
      <c r="KJ943"/>
      <c r="KK943"/>
      <c r="KL943"/>
      <c r="KM943"/>
      <c r="KN943"/>
      <c r="KO943"/>
      <c r="KP943"/>
      <c r="KQ943"/>
      <c r="KR943"/>
      <c r="KS943"/>
      <c r="KT943"/>
      <c r="KU943"/>
      <c r="KV943"/>
      <c r="KW943"/>
      <c r="KX943"/>
      <c r="KY943"/>
      <c r="KZ943"/>
      <c r="LA943"/>
      <c r="LB943"/>
      <c r="LC943"/>
      <c r="LD943"/>
      <c r="LE943"/>
      <c r="LF943"/>
      <c r="LG943"/>
      <c r="LH943"/>
      <c r="LI943"/>
      <c r="LJ943"/>
      <c r="LK943"/>
      <c r="LL943"/>
      <c r="LM943"/>
      <c r="LN943"/>
      <c r="LO943"/>
      <c r="LP943"/>
      <c r="LQ943"/>
      <c r="LR943"/>
      <c r="LS943"/>
      <c r="LT943"/>
      <c r="LU943"/>
      <c r="LV943"/>
      <c r="LW943"/>
      <c r="LX943"/>
      <c r="LY943"/>
      <c r="LZ943"/>
      <c r="MA943"/>
      <c r="MB943"/>
      <c r="MC943"/>
      <c r="MD943"/>
      <c r="ME943"/>
      <c r="MF943"/>
      <c r="MG943"/>
      <c r="MH943"/>
      <c r="MI943"/>
      <c r="MJ943"/>
      <c r="MK943"/>
      <c r="ML943"/>
      <c r="MM943"/>
      <c r="MN943"/>
      <c r="MO943"/>
      <c r="MP943"/>
      <c r="MQ943"/>
      <c r="MR943"/>
      <c r="MS943"/>
      <c r="MT943"/>
      <c r="MU943"/>
      <c r="MV943"/>
      <c r="MW943"/>
      <c r="MX943"/>
      <c r="MY943"/>
      <c r="MZ943"/>
      <c r="NA943"/>
      <c r="NB943"/>
      <c r="NC943"/>
      <c r="ND943"/>
      <c r="NE943"/>
      <c r="NF943"/>
      <c r="NG943"/>
      <c r="NH943"/>
      <c r="NI943"/>
      <c r="NJ943"/>
      <c r="NK943"/>
      <c r="NL943"/>
      <c r="NM943"/>
      <c r="NN943"/>
      <c r="NO943"/>
      <c r="NP943"/>
      <c r="NQ943"/>
      <c r="NR943"/>
      <c r="NS943"/>
      <c r="NT943"/>
      <c r="NU943"/>
      <c r="NV943"/>
      <c r="NW943"/>
      <c r="NX943"/>
      <c r="NY943"/>
      <c r="NZ943"/>
      <c r="OA943"/>
      <c r="OB943"/>
      <c r="OC943"/>
      <c r="OD943"/>
      <c r="OE943"/>
      <c r="OF943"/>
      <c r="OG943"/>
      <c r="OH943"/>
      <c r="OI943"/>
      <c r="OJ943"/>
      <c r="OK943"/>
      <c r="OL943"/>
      <c r="OM943"/>
      <c r="ON943"/>
      <c r="OO943"/>
      <c r="OP943"/>
      <c r="OQ943"/>
      <c r="OR943"/>
      <c r="OS943"/>
      <c r="OT943"/>
      <c r="OU943"/>
      <c r="OV943"/>
      <c r="OW943"/>
      <c r="OX943"/>
      <c r="OY943"/>
      <c r="OZ943"/>
      <c r="PA943"/>
      <c r="PB943"/>
      <c r="PC943"/>
      <c r="PD943"/>
      <c r="PE943"/>
      <c r="PF943"/>
      <c r="PG943"/>
      <c r="PH943"/>
      <c r="PI943"/>
      <c r="PJ943"/>
      <c r="PK943"/>
      <c r="PL943"/>
      <c r="PM943"/>
      <c r="PN943"/>
      <c r="PO943"/>
      <c r="PP943"/>
      <c r="PQ943"/>
      <c r="PR943"/>
      <c r="PS943"/>
      <c r="PT943"/>
      <c r="PU943"/>
      <c r="PV943"/>
      <c r="PW943"/>
      <c r="PX943"/>
      <c r="PY943"/>
      <c r="PZ943"/>
      <c r="QA943"/>
      <c r="QB943"/>
      <c r="QC943"/>
      <c r="QD943"/>
      <c r="QE943"/>
      <c r="QF943"/>
      <c r="QG943"/>
      <c r="QH943"/>
      <c r="QI943"/>
      <c r="QJ943"/>
      <c r="QK943"/>
      <c r="QL943"/>
      <c r="QM943"/>
      <c r="QN943"/>
      <c r="QO943"/>
      <c r="QP943"/>
      <c r="QQ943"/>
      <c r="QR943"/>
      <c r="QS943"/>
      <c r="QT943"/>
      <c r="QU943"/>
      <c r="QV943"/>
      <c r="QW943"/>
      <c r="QX943"/>
      <c r="QY943"/>
      <c r="QZ943"/>
      <c r="RA943"/>
      <c r="RB943"/>
      <c r="RC943"/>
      <c r="RD943"/>
      <c r="RE943"/>
      <c r="RF943"/>
      <c r="RG943"/>
      <c r="RH943"/>
      <c r="RI943"/>
      <c r="RJ943"/>
      <c r="RK943"/>
      <c r="RL943"/>
      <c r="RM943"/>
      <c r="RN943"/>
      <c r="RO943"/>
      <c r="RP943"/>
      <c r="RQ943"/>
      <c r="RR943"/>
      <c r="RS943"/>
      <c r="RT943"/>
      <c r="RU943"/>
      <c r="RV943"/>
      <c r="RW943"/>
      <c r="RX943"/>
      <c r="RY943"/>
      <c r="RZ943"/>
      <c r="SA943"/>
      <c r="SB943"/>
      <c r="SC943"/>
      <c r="SD943"/>
      <c r="SE943"/>
      <c r="SF943"/>
      <c r="SG943"/>
      <c r="SH943"/>
      <c r="SI943"/>
      <c r="SJ943"/>
      <c r="SK943"/>
      <c r="SL943"/>
      <c r="SM943"/>
      <c r="SN943"/>
      <c r="SO943"/>
      <c r="SP943"/>
      <c r="SQ943"/>
      <c r="SR943"/>
      <c r="SS943"/>
      <c r="ST943"/>
      <c r="SU943"/>
      <c r="SV943"/>
      <c r="SW943"/>
      <c r="SX943"/>
      <c r="SY943"/>
      <c r="SZ943"/>
      <c r="TA943"/>
      <c r="TB943"/>
      <c r="TC943"/>
      <c r="TD943"/>
      <c r="TE943"/>
      <c r="TF943"/>
      <c r="TG943"/>
      <c r="TH943"/>
      <c r="TI943"/>
      <c r="TJ943"/>
      <c r="TK943"/>
      <c r="TL943"/>
      <c r="TM943"/>
      <c r="TN943"/>
      <c r="TO943"/>
      <c r="TP943"/>
      <c r="TQ943"/>
      <c r="TR943"/>
      <c r="TS943"/>
      <c r="TT943"/>
      <c r="TU943"/>
      <c r="TV943"/>
      <c r="TW943"/>
      <c r="TX943"/>
      <c r="TY943"/>
      <c r="TZ943"/>
      <c r="UA943"/>
      <c r="UB943"/>
      <c r="UC943"/>
      <c r="UD943"/>
      <c r="UE943"/>
      <c r="UF943"/>
      <c r="UG943"/>
      <c r="UH943"/>
      <c r="UI943"/>
      <c r="UJ943"/>
      <c r="UK943"/>
      <c r="UL943"/>
      <c r="UM943"/>
      <c r="UN943"/>
      <c r="UO943"/>
      <c r="UP943"/>
      <c r="UQ943"/>
      <c r="UR943"/>
      <c r="US943"/>
      <c r="UT943"/>
      <c r="UU943"/>
      <c r="UV943"/>
      <c r="UW943"/>
      <c r="UX943"/>
      <c r="UY943"/>
      <c r="UZ943"/>
      <c r="VA943"/>
      <c r="VB943"/>
      <c r="VC943"/>
      <c r="VD943"/>
      <c r="VE943"/>
      <c r="VF943"/>
      <c r="VG943"/>
      <c r="VH943"/>
      <c r="VI943"/>
      <c r="VJ943"/>
      <c r="VK943"/>
      <c r="VL943"/>
      <c r="VM943"/>
      <c r="VN943"/>
      <c r="VO943"/>
      <c r="VP943"/>
      <c r="VQ943"/>
      <c r="VR943"/>
      <c r="VS943"/>
      <c r="VT943"/>
      <c r="VU943"/>
      <c r="VV943"/>
      <c r="VW943"/>
      <c r="VX943"/>
      <c r="VY943"/>
      <c r="VZ943"/>
      <c r="WA943"/>
      <c r="WB943"/>
      <c r="WC943"/>
      <c r="WD943"/>
      <c r="WE943"/>
      <c r="WF943"/>
      <c r="WG943"/>
      <c r="WH943"/>
      <c r="WI943"/>
      <c r="WJ943"/>
      <c r="WK943"/>
      <c r="WL943"/>
      <c r="WM943"/>
      <c r="WN943"/>
      <c r="WO943"/>
      <c r="WP943"/>
      <c r="WQ943"/>
      <c r="WR943"/>
      <c r="WS943"/>
      <c r="WT943"/>
      <c r="WU943"/>
      <c r="WV943"/>
      <c r="WW943"/>
      <c r="WX943"/>
      <c r="WY943"/>
      <c r="WZ943"/>
      <c r="XA943"/>
      <c r="XB943"/>
      <c r="XC943"/>
      <c r="XD943"/>
      <c r="XE943"/>
      <c r="XF943"/>
      <c r="XG943"/>
      <c r="XH943"/>
      <c r="XI943"/>
      <c r="XJ943"/>
      <c r="XK943"/>
      <c r="XL943"/>
      <c r="XM943"/>
      <c r="XN943"/>
      <c r="XO943"/>
      <c r="XP943"/>
      <c r="XQ943"/>
      <c r="XR943"/>
      <c r="XS943"/>
      <c r="XT943"/>
      <c r="XU943"/>
      <c r="XV943"/>
      <c r="XW943"/>
      <c r="XX943"/>
      <c r="XY943"/>
      <c r="XZ943"/>
      <c r="YA943"/>
      <c r="YB943"/>
      <c r="YC943"/>
      <c r="YD943"/>
      <c r="YE943"/>
      <c r="YF943"/>
      <c r="YG943"/>
      <c r="YH943"/>
      <c r="YI943"/>
      <c r="YJ943"/>
      <c r="YK943"/>
      <c r="YL943"/>
      <c r="YM943"/>
      <c r="YN943"/>
      <c r="YO943"/>
      <c r="YP943"/>
      <c r="YQ943"/>
      <c r="YR943"/>
      <c r="YS943"/>
      <c r="YT943"/>
      <c r="YU943"/>
      <c r="YV943"/>
      <c r="YW943"/>
      <c r="YX943"/>
      <c r="YY943"/>
      <c r="YZ943"/>
      <c r="ZA943"/>
      <c r="ZB943"/>
      <c r="ZC943"/>
      <c r="ZD943"/>
      <c r="ZE943"/>
      <c r="ZF943"/>
      <c r="ZG943"/>
      <c r="ZH943"/>
      <c r="ZI943"/>
      <c r="ZJ943"/>
      <c r="ZK943"/>
      <c r="ZL943"/>
      <c r="ZM943"/>
      <c r="ZN943"/>
      <c r="ZO943"/>
      <c r="ZP943"/>
      <c r="ZQ943"/>
      <c r="ZR943"/>
      <c r="ZS943"/>
      <c r="ZT943"/>
      <c r="ZU943"/>
      <c r="ZV943"/>
      <c r="ZW943"/>
      <c r="ZX943"/>
      <c r="ZY943"/>
      <c r="ZZ943"/>
      <c r="AAA943"/>
      <c r="AAB943"/>
      <c r="AAC943"/>
      <c r="AAD943"/>
      <c r="AAE943"/>
      <c r="AAF943"/>
      <c r="AAG943"/>
      <c r="AAH943"/>
      <c r="AAI943"/>
      <c r="AAJ943"/>
      <c r="AAK943"/>
      <c r="AAL943"/>
      <c r="AAM943"/>
      <c r="AAN943"/>
      <c r="AAO943"/>
      <c r="AAP943"/>
      <c r="AAQ943"/>
      <c r="AAR943"/>
      <c r="AAS943"/>
      <c r="AAT943"/>
      <c r="AAU943"/>
      <c r="AAV943"/>
      <c r="AAW943"/>
      <c r="AAX943"/>
      <c r="AAY943"/>
      <c r="AAZ943"/>
      <c r="ABA943"/>
      <c r="ABB943"/>
      <c r="ABC943"/>
      <c r="ABD943"/>
      <c r="ABE943"/>
      <c r="ABF943"/>
      <c r="ABG943"/>
      <c r="ABH943"/>
      <c r="ABI943"/>
      <c r="ABJ943"/>
      <c r="ABK943"/>
      <c r="ABL943"/>
      <c r="ABM943"/>
      <c r="ABN943"/>
      <c r="ABO943"/>
      <c r="ABP943"/>
      <c r="ABQ943"/>
      <c r="ABR943"/>
      <c r="ABS943"/>
      <c r="ABT943"/>
      <c r="ABU943"/>
      <c r="ABV943"/>
      <c r="ABW943"/>
      <c r="ABX943"/>
      <c r="ABY943"/>
      <c r="ABZ943"/>
      <c r="ACA943"/>
      <c r="ACB943"/>
      <c r="ACC943"/>
      <c r="ACD943"/>
      <c r="ACE943"/>
      <c r="ACF943"/>
      <c r="ACG943"/>
      <c r="ACH943"/>
      <c r="ACI943"/>
      <c r="ACJ943"/>
      <c r="ACK943"/>
      <c r="ACL943"/>
      <c r="ACM943"/>
      <c r="ACN943"/>
      <c r="ACO943"/>
      <c r="ACP943"/>
      <c r="ACQ943"/>
      <c r="ACR943"/>
      <c r="ACS943"/>
      <c r="ACT943"/>
      <c r="ACU943"/>
      <c r="ACV943"/>
      <c r="ACW943"/>
      <c r="ACX943"/>
      <c r="ACY943"/>
      <c r="ACZ943"/>
      <c r="ADA943"/>
      <c r="ADB943"/>
      <c r="ADC943"/>
      <c r="ADD943"/>
      <c r="ADE943"/>
      <c r="ADF943"/>
      <c r="ADG943"/>
      <c r="ADH943"/>
      <c r="ADI943"/>
      <c r="ADJ943"/>
      <c r="ADK943"/>
      <c r="ADL943"/>
      <c r="ADM943"/>
      <c r="ADN943"/>
      <c r="ADO943"/>
      <c r="ADP943"/>
      <c r="ADQ943"/>
      <c r="ADR943"/>
      <c r="ADS943"/>
      <c r="ADT943"/>
      <c r="ADU943"/>
      <c r="ADV943"/>
      <c r="ADW943"/>
      <c r="ADX943"/>
      <c r="ADY943"/>
      <c r="ADZ943"/>
      <c r="AEA943"/>
      <c r="AEB943"/>
      <c r="AEC943"/>
      <c r="AED943"/>
      <c r="AEE943"/>
      <c r="AEF943"/>
      <c r="AEG943"/>
      <c r="AEH943"/>
    </row>
    <row r="944" spans="1:814" x14ac:dyDescent="0.25">
      <c r="B944" s="5">
        <v>45363</v>
      </c>
      <c r="C944" t="s">
        <v>103</v>
      </c>
      <c r="D944" t="s">
        <v>4</v>
      </c>
      <c r="E944" t="s">
        <v>14</v>
      </c>
      <c r="F944" s="4">
        <v>3308050</v>
      </c>
      <c r="G944" t="s">
        <v>137</v>
      </c>
      <c r="H944" s="4" t="s">
        <v>137</v>
      </c>
      <c r="I944" s="4" t="s">
        <v>138</v>
      </c>
      <c r="J944" s="8">
        <v>-3</v>
      </c>
      <c r="K944" s="79">
        <v>104.3726235741445</v>
      </c>
      <c r="L944" s="17">
        <f t="shared" si="48"/>
        <v>-313.11787072243351</v>
      </c>
      <c r="M944" s="102" t="s">
        <v>527</v>
      </c>
      <c r="O944" s="54" t="s">
        <v>457</v>
      </c>
      <c r="P944" t="s">
        <v>232</v>
      </c>
    </row>
    <row r="945" spans="1:814" x14ac:dyDescent="0.25">
      <c r="B945" s="5">
        <v>45363</v>
      </c>
      <c r="C945" t="s">
        <v>103</v>
      </c>
      <c r="D945" t="s">
        <v>4</v>
      </c>
      <c r="E945" t="s">
        <v>14</v>
      </c>
      <c r="F945" s="4">
        <v>3318235</v>
      </c>
      <c r="G945" t="s">
        <v>209</v>
      </c>
      <c r="H945" s="4" t="s">
        <v>107</v>
      </c>
      <c r="I945" s="4" t="s">
        <v>138</v>
      </c>
      <c r="J945" s="8">
        <v>-5</v>
      </c>
      <c r="K945" s="29">
        <v>126823.496</v>
      </c>
      <c r="L945" s="35">
        <v>2536469.92</v>
      </c>
      <c r="M945" s="104" t="s">
        <v>529</v>
      </c>
      <c r="O945" s="54" t="s">
        <v>457</v>
      </c>
      <c r="P945" t="s">
        <v>232</v>
      </c>
    </row>
    <row r="946" spans="1:814" x14ac:dyDescent="0.25">
      <c r="B946" s="5">
        <v>45363</v>
      </c>
      <c r="C946" t="s">
        <v>103</v>
      </c>
      <c r="D946" t="s">
        <v>4</v>
      </c>
      <c r="E946" t="s">
        <v>66</v>
      </c>
      <c r="F946" s="4" t="s">
        <v>96</v>
      </c>
      <c r="G946" t="s">
        <v>95</v>
      </c>
      <c r="H946" s="4" t="s">
        <v>106</v>
      </c>
      <c r="I946" s="4">
        <v>52006</v>
      </c>
      <c r="J946" s="8">
        <v>-2</v>
      </c>
      <c r="K946" s="29">
        <f>544000*1.19</f>
        <v>647360</v>
      </c>
      <c r="L946" s="35">
        <v>27200000</v>
      </c>
      <c r="M946" s="104" t="s">
        <v>529</v>
      </c>
      <c r="O946" s="54" t="s">
        <v>457</v>
      </c>
      <c r="P946" t="s">
        <v>232</v>
      </c>
    </row>
    <row r="947" spans="1:814" x14ac:dyDescent="0.25">
      <c r="B947" s="5">
        <v>45363</v>
      </c>
      <c r="C947" t="s">
        <v>103</v>
      </c>
      <c r="D947" t="s">
        <v>4</v>
      </c>
      <c r="E947" t="s">
        <v>66</v>
      </c>
      <c r="F947" s="4" t="s">
        <v>102</v>
      </c>
      <c r="G947" t="s">
        <v>101</v>
      </c>
      <c r="H947" s="4" t="s">
        <v>107</v>
      </c>
      <c r="I947" s="4" t="s">
        <v>138</v>
      </c>
      <c r="J947" s="8">
        <v>-2</v>
      </c>
      <c r="K947" s="29">
        <v>102340</v>
      </c>
      <c r="L947" s="35">
        <v>6880000</v>
      </c>
      <c r="M947" s="104" t="s">
        <v>529</v>
      </c>
      <c r="O947" s="54" t="s">
        <v>457</v>
      </c>
      <c r="P947" t="s">
        <v>232</v>
      </c>
    </row>
    <row r="948" spans="1:814" x14ac:dyDescent="0.25">
      <c r="B948" s="5">
        <v>45363</v>
      </c>
      <c r="C948" t="s">
        <v>103</v>
      </c>
      <c r="D948" t="s">
        <v>0</v>
      </c>
      <c r="E948" t="s">
        <v>14</v>
      </c>
      <c r="F948" s="4" t="s">
        <v>25</v>
      </c>
      <c r="G948" t="s">
        <v>26</v>
      </c>
      <c r="H948" s="4" t="s">
        <v>27</v>
      </c>
      <c r="I948" s="4" t="s">
        <v>401</v>
      </c>
      <c r="J948" s="8">
        <v>-8</v>
      </c>
      <c r="K948" s="79">
        <v>14.268493150684932</v>
      </c>
      <c r="L948" s="35">
        <v>2356643.94893617</v>
      </c>
      <c r="M948" s="104" t="s">
        <v>527</v>
      </c>
      <c r="O948" s="54" t="s">
        <v>457</v>
      </c>
      <c r="P948" t="s">
        <v>232</v>
      </c>
    </row>
    <row r="949" spans="1:814" x14ac:dyDescent="0.25">
      <c r="B949" s="5">
        <v>45363</v>
      </c>
      <c r="C949" t="s">
        <v>103</v>
      </c>
      <c r="D949" t="s">
        <v>0</v>
      </c>
      <c r="E949" t="s">
        <v>14</v>
      </c>
      <c r="F949" s="4" t="s">
        <v>58</v>
      </c>
      <c r="G949" t="s">
        <v>59</v>
      </c>
      <c r="H949" s="4" t="s">
        <v>60</v>
      </c>
      <c r="I949" s="4" t="s">
        <v>341</v>
      </c>
      <c r="J949" s="8">
        <v>-7</v>
      </c>
      <c r="K949" s="29">
        <v>75398.578723404251</v>
      </c>
      <c r="L949" s="35">
        <v>8888200</v>
      </c>
      <c r="M949" s="104" t="s">
        <v>529</v>
      </c>
      <c r="O949" s="54" t="s">
        <v>457</v>
      </c>
      <c r="P949" t="s">
        <v>232</v>
      </c>
    </row>
    <row r="950" spans="1:814" x14ac:dyDescent="0.25">
      <c r="B950" s="5">
        <v>45363</v>
      </c>
      <c r="C950" t="s">
        <v>103</v>
      </c>
      <c r="D950" t="s">
        <v>0</v>
      </c>
      <c r="E950" t="s">
        <v>66</v>
      </c>
      <c r="F950" s="4" t="s">
        <v>75</v>
      </c>
      <c r="G950" t="s">
        <v>76</v>
      </c>
      <c r="H950" s="4" t="s">
        <v>37</v>
      </c>
      <c r="I950" s="4" t="s">
        <v>285</v>
      </c>
      <c r="J950" s="8">
        <v>-2</v>
      </c>
      <c r="K950" s="29">
        <v>51750</v>
      </c>
      <c r="L950" s="35">
        <f>+J950*K950</f>
        <v>-103500</v>
      </c>
      <c r="M950" s="104" t="s">
        <v>529</v>
      </c>
      <c r="O950" s="54" t="s">
        <v>457</v>
      </c>
      <c r="P950" t="s">
        <v>232</v>
      </c>
    </row>
    <row r="951" spans="1:814" x14ac:dyDescent="0.25">
      <c r="B951" s="5">
        <v>45363</v>
      </c>
      <c r="C951" t="s">
        <v>103</v>
      </c>
      <c r="D951" t="s">
        <v>0</v>
      </c>
      <c r="E951" t="s">
        <v>66</v>
      </c>
      <c r="F951" s="4" t="s">
        <v>139</v>
      </c>
      <c r="G951" t="s">
        <v>140</v>
      </c>
      <c r="H951" s="4" t="s">
        <v>141</v>
      </c>
      <c r="I951" s="4" t="s">
        <v>158</v>
      </c>
      <c r="J951" s="8">
        <v>-5</v>
      </c>
      <c r="K951" s="29">
        <v>51750</v>
      </c>
      <c r="L951" s="17">
        <f>+J951*K951</f>
        <v>-258750</v>
      </c>
      <c r="M951" s="102" t="s">
        <v>529</v>
      </c>
      <c r="O951" s="54" t="s">
        <v>454</v>
      </c>
      <c r="P951" t="s">
        <v>282</v>
      </c>
    </row>
    <row r="952" spans="1:814" ht="15" customHeight="1" x14ac:dyDescent="0.25">
      <c r="B952" s="5">
        <v>45363</v>
      </c>
      <c r="C952" t="s">
        <v>103</v>
      </c>
      <c r="D952" t="s">
        <v>0</v>
      </c>
      <c r="E952" t="s">
        <v>66</v>
      </c>
      <c r="F952" s="4" t="s">
        <v>82</v>
      </c>
      <c r="G952" t="s">
        <v>83</v>
      </c>
      <c r="H952" s="4" t="s">
        <v>84</v>
      </c>
      <c r="I952" s="4" t="s">
        <v>299</v>
      </c>
      <c r="J952" s="8">
        <v>-10</v>
      </c>
      <c r="K952" s="29">
        <v>51750</v>
      </c>
      <c r="L952" s="35">
        <v>11500000</v>
      </c>
      <c r="M952" s="104" t="s">
        <v>529</v>
      </c>
      <c r="O952" s="54" t="s">
        <v>457</v>
      </c>
      <c r="P952" t="s">
        <v>232</v>
      </c>
    </row>
    <row r="953" spans="1:814" x14ac:dyDescent="0.25">
      <c r="B953" s="5">
        <v>45363</v>
      </c>
      <c r="C953" t="s">
        <v>103</v>
      </c>
      <c r="D953" t="s">
        <v>0</v>
      </c>
      <c r="E953" t="s">
        <v>66</v>
      </c>
      <c r="F953" s="4" t="s">
        <v>78</v>
      </c>
      <c r="G953" t="s">
        <v>79</v>
      </c>
      <c r="H953" s="4" t="s">
        <v>80</v>
      </c>
      <c r="I953" s="4" t="s">
        <v>447</v>
      </c>
      <c r="J953" s="8">
        <v>-10</v>
      </c>
      <c r="K953" s="29">
        <v>51750</v>
      </c>
      <c r="L953" s="35">
        <v>7762500</v>
      </c>
      <c r="M953" s="104" t="s">
        <v>529</v>
      </c>
      <c r="O953" s="54" t="s">
        <v>457</v>
      </c>
      <c r="P953" t="s">
        <v>232</v>
      </c>
    </row>
    <row r="954" spans="1:814" x14ac:dyDescent="0.25">
      <c r="B954" s="5">
        <v>45363</v>
      </c>
      <c r="C954" t="s">
        <v>103</v>
      </c>
      <c r="D954" t="s">
        <v>0</v>
      </c>
      <c r="E954" t="s">
        <v>14</v>
      </c>
      <c r="F954" s="4" t="s">
        <v>42</v>
      </c>
      <c r="G954" t="s">
        <v>43</v>
      </c>
      <c r="H954" s="4" t="s">
        <v>44</v>
      </c>
      <c r="I954" s="4" t="s">
        <v>402</v>
      </c>
      <c r="J954" s="8">
        <v>-4</v>
      </c>
      <c r="K954" s="79">
        <v>14.268493150684932</v>
      </c>
      <c r="L954" s="35">
        <f>+J954*K954</f>
        <v>-57.07397260273973</v>
      </c>
      <c r="M954" s="104" t="s">
        <v>527</v>
      </c>
      <c r="O954" s="54" t="s">
        <v>457</v>
      </c>
      <c r="P954" t="s">
        <v>232</v>
      </c>
    </row>
    <row r="955" spans="1:814" x14ac:dyDescent="0.25">
      <c r="B955" s="5">
        <v>45371</v>
      </c>
      <c r="C955" t="s">
        <v>103</v>
      </c>
      <c r="D955" t="s">
        <v>4</v>
      </c>
      <c r="E955" t="s">
        <v>14</v>
      </c>
      <c r="F955" s="4" t="s">
        <v>603</v>
      </c>
      <c r="G955" t="s">
        <v>406</v>
      </c>
      <c r="H955" s="4" t="s">
        <v>407</v>
      </c>
      <c r="J955" s="8">
        <v>-1</v>
      </c>
      <c r="K955" s="29">
        <v>286149.49600000004</v>
      </c>
      <c r="L955" s="35">
        <f>+J955*K955</f>
        <v>-286149.49600000004</v>
      </c>
      <c r="M955" s="104" t="s">
        <v>529</v>
      </c>
      <c r="O955" s="54" t="s">
        <v>458</v>
      </c>
      <c r="P955" t="s">
        <v>459</v>
      </c>
    </row>
    <row r="956" spans="1:814" x14ac:dyDescent="0.25">
      <c r="B956" s="5">
        <v>45363</v>
      </c>
      <c r="C956" t="s">
        <v>103</v>
      </c>
      <c r="D956" t="s">
        <v>0</v>
      </c>
      <c r="E956" t="s">
        <v>14</v>
      </c>
      <c r="F956" s="4" t="s">
        <v>39</v>
      </c>
      <c r="G956" t="s">
        <v>40</v>
      </c>
      <c r="H956" s="4" t="s">
        <v>41</v>
      </c>
      <c r="I956" s="4" t="s">
        <v>335</v>
      </c>
      <c r="J956" s="8">
        <v>-5</v>
      </c>
      <c r="K956" s="29">
        <v>69131</v>
      </c>
      <c r="L956" s="17">
        <f>+J956*K956</f>
        <v>-345655</v>
      </c>
      <c r="M956" s="102" t="s">
        <v>529</v>
      </c>
      <c r="O956" s="54" t="s">
        <v>454</v>
      </c>
      <c r="P956" t="s">
        <v>282</v>
      </c>
    </row>
    <row r="957" spans="1:814" s="133" customFormat="1" x14ac:dyDescent="0.25">
      <c r="A957"/>
      <c r="B957" s="5">
        <v>45363</v>
      </c>
      <c r="C957" t="s">
        <v>103</v>
      </c>
      <c r="D957" t="s">
        <v>0</v>
      </c>
      <c r="E957" t="s">
        <v>14</v>
      </c>
      <c r="F957" s="4" t="s">
        <v>42</v>
      </c>
      <c r="G957" t="s">
        <v>43</v>
      </c>
      <c r="H957" s="4" t="s">
        <v>44</v>
      </c>
      <c r="I957" s="4" t="s">
        <v>455</v>
      </c>
      <c r="J957" s="8">
        <v>-10</v>
      </c>
      <c r="K957" s="29">
        <v>58916.098723404248</v>
      </c>
      <c r="L957" s="35">
        <v>589160.98723404249</v>
      </c>
      <c r="M957" s="104" t="s">
        <v>529</v>
      </c>
      <c r="N957"/>
      <c r="O957" s="54" t="s">
        <v>457</v>
      </c>
      <c r="P957" t="s">
        <v>232</v>
      </c>
      <c r="Q957" t="s">
        <v>456</v>
      </c>
      <c r="R957"/>
      <c r="S957"/>
      <c r="T957"/>
      <c r="U957"/>
      <c r="V957" s="84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/>
      <c r="CJ957"/>
      <c r="CK957"/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/>
      <c r="CZ957"/>
      <c r="DA957"/>
      <c r="DB957"/>
      <c r="DC957"/>
      <c r="DD957"/>
      <c r="DE957"/>
      <c r="DF957"/>
      <c r="DG957"/>
      <c r="DH957"/>
      <c r="DI957"/>
      <c r="DJ957"/>
      <c r="DK957"/>
      <c r="DL957"/>
      <c r="DM957"/>
      <c r="DN957"/>
      <c r="DO957"/>
      <c r="DP957"/>
      <c r="DQ957"/>
      <c r="DR957"/>
      <c r="DS957"/>
      <c r="DT957"/>
      <c r="DU957"/>
      <c r="DV957"/>
      <c r="DW957"/>
      <c r="DX957"/>
      <c r="DY957"/>
      <c r="DZ957"/>
      <c r="EA957"/>
      <c r="EB957"/>
      <c r="EC957"/>
      <c r="ED957"/>
      <c r="EE957"/>
      <c r="EF957"/>
      <c r="EG957"/>
      <c r="EH957"/>
      <c r="EI957"/>
      <c r="EJ957"/>
      <c r="EK957"/>
      <c r="EL957"/>
      <c r="EM957"/>
      <c r="EN957"/>
      <c r="EO957"/>
      <c r="EP957"/>
      <c r="EQ957"/>
      <c r="ER957"/>
      <c r="ES957"/>
      <c r="ET957"/>
      <c r="EU957"/>
      <c r="EV957"/>
      <c r="EW957"/>
      <c r="EX957"/>
      <c r="EY957"/>
      <c r="EZ957"/>
      <c r="FA957"/>
      <c r="FB957"/>
      <c r="FC957"/>
      <c r="FD957"/>
      <c r="FE957"/>
      <c r="FF957"/>
      <c r="FG957"/>
      <c r="FH957"/>
      <c r="FI957"/>
      <c r="FJ957"/>
      <c r="FK957"/>
      <c r="FL957"/>
      <c r="FM957"/>
      <c r="FN957"/>
      <c r="FO957"/>
      <c r="FP957"/>
      <c r="FQ957"/>
      <c r="FR957"/>
      <c r="FS957"/>
      <c r="FT957"/>
      <c r="FU957"/>
      <c r="FV957"/>
      <c r="FW957"/>
      <c r="FX957"/>
      <c r="FY957"/>
      <c r="FZ957"/>
      <c r="GA957"/>
      <c r="GB957"/>
      <c r="GC957"/>
      <c r="GD957"/>
      <c r="GE957"/>
      <c r="GF957"/>
      <c r="GG957"/>
      <c r="GH957"/>
      <c r="GI957"/>
      <c r="GJ957"/>
      <c r="GK957"/>
      <c r="GL957"/>
      <c r="GM957"/>
      <c r="GN957"/>
      <c r="GO957"/>
      <c r="GP957"/>
      <c r="GQ957"/>
      <c r="GR957"/>
      <c r="GS957"/>
      <c r="GT957"/>
      <c r="GU957"/>
      <c r="GV957"/>
      <c r="GW957"/>
      <c r="GX957"/>
      <c r="GY957"/>
      <c r="GZ957"/>
      <c r="HA957"/>
      <c r="HB957"/>
      <c r="HC957"/>
      <c r="HD957"/>
      <c r="HE957"/>
      <c r="HF957"/>
      <c r="HG957"/>
      <c r="HH957"/>
      <c r="HI957"/>
      <c r="HJ957"/>
      <c r="HK957"/>
      <c r="HL957"/>
      <c r="HM957"/>
      <c r="HN957"/>
      <c r="HO957"/>
      <c r="HP957"/>
      <c r="HQ957"/>
      <c r="HR957"/>
      <c r="HS957"/>
      <c r="HT957"/>
      <c r="HU957"/>
      <c r="HV957"/>
      <c r="HW957"/>
      <c r="HX957"/>
      <c r="HY957"/>
      <c r="HZ957"/>
      <c r="IA957"/>
      <c r="IB957"/>
      <c r="IC957"/>
      <c r="ID957"/>
      <c r="IE957"/>
      <c r="IF957"/>
      <c r="IG957"/>
      <c r="IH957"/>
      <c r="II957"/>
      <c r="IJ957"/>
      <c r="IK957"/>
      <c r="IL957"/>
      <c r="IM957"/>
      <c r="IN957"/>
      <c r="IO957"/>
      <c r="IP957"/>
      <c r="IQ957"/>
      <c r="IR957"/>
      <c r="IS957"/>
      <c r="IT957"/>
      <c r="IU957"/>
      <c r="IV957"/>
      <c r="IW957"/>
      <c r="IX957"/>
      <c r="IY957"/>
      <c r="IZ957"/>
      <c r="JA957"/>
      <c r="JB957"/>
      <c r="JC957"/>
      <c r="JD957"/>
      <c r="JE957"/>
      <c r="JF957"/>
      <c r="JG957"/>
      <c r="JH957"/>
      <c r="JI957"/>
      <c r="JJ957"/>
      <c r="JK957"/>
      <c r="JL957"/>
      <c r="JM957"/>
      <c r="JN957"/>
      <c r="JO957"/>
      <c r="JP957"/>
      <c r="JQ957"/>
      <c r="JR957"/>
      <c r="JS957"/>
      <c r="JT957"/>
      <c r="JU957"/>
      <c r="JV957"/>
      <c r="JW957"/>
      <c r="JX957"/>
      <c r="JY957"/>
      <c r="JZ957"/>
      <c r="KA957"/>
      <c r="KB957"/>
      <c r="KC957"/>
      <c r="KD957"/>
      <c r="KE957"/>
      <c r="KF957"/>
      <c r="KG957"/>
      <c r="KH957"/>
      <c r="KI957"/>
      <c r="KJ957"/>
      <c r="KK957"/>
      <c r="KL957"/>
      <c r="KM957"/>
      <c r="KN957"/>
      <c r="KO957"/>
      <c r="KP957"/>
      <c r="KQ957"/>
      <c r="KR957"/>
      <c r="KS957"/>
      <c r="KT957"/>
      <c r="KU957"/>
      <c r="KV957"/>
      <c r="KW957"/>
      <c r="KX957"/>
      <c r="KY957"/>
      <c r="KZ957"/>
      <c r="LA957"/>
      <c r="LB957"/>
      <c r="LC957"/>
      <c r="LD957"/>
      <c r="LE957"/>
      <c r="LF957"/>
      <c r="LG957"/>
      <c r="LH957"/>
      <c r="LI957"/>
      <c r="LJ957"/>
      <c r="LK957"/>
      <c r="LL957"/>
      <c r="LM957"/>
      <c r="LN957"/>
      <c r="LO957"/>
      <c r="LP957"/>
      <c r="LQ957"/>
      <c r="LR957"/>
      <c r="LS957"/>
      <c r="LT957"/>
      <c r="LU957"/>
      <c r="LV957"/>
      <c r="LW957"/>
      <c r="LX957"/>
      <c r="LY957"/>
      <c r="LZ957"/>
      <c r="MA957"/>
      <c r="MB957"/>
      <c r="MC957"/>
      <c r="MD957"/>
      <c r="ME957"/>
      <c r="MF957"/>
      <c r="MG957"/>
      <c r="MH957"/>
      <c r="MI957"/>
      <c r="MJ957"/>
      <c r="MK957"/>
      <c r="ML957"/>
      <c r="MM957"/>
      <c r="MN957"/>
      <c r="MO957"/>
      <c r="MP957"/>
      <c r="MQ957"/>
      <c r="MR957"/>
      <c r="MS957"/>
      <c r="MT957"/>
      <c r="MU957"/>
      <c r="MV957"/>
      <c r="MW957"/>
      <c r="MX957"/>
      <c r="MY957"/>
      <c r="MZ957"/>
      <c r="NA957"/>
      <c r="NB957"/>
      <c r="NC957"/>
      <c r="ND957"/>
      <c r="NE957"/>
      <c r="NF957"/>
      <c r="NG957"/>
      <c r="NH957"/>
      <c r="NI957"/>
      <c r="NJ957"/>
      <c r="NK957"/>
      <c r="NL957"/>
      <c r="NM957"/>
      <c r="NN957"/>
      <c r="NO957"/>
      <c r="NP957"/>
      <c r="NQ957"/>
      <c r="NR957"/>
      <c r="NS957"/>
      <c r="NT957"/>
      <c r="NU957"/>
      <c r="NV957"/>
      <c r="NW957"/>
      <c r="NX957"/>
      <c r="NY957"/>
      <c r="NZ957"/>
      <c r="OA957"/>
      <c r="OB957"/>
      <c r="OC957"/>
      <c r="OD957"/>
      <c r="OE957"/>
      <c r="OF957"/>
      <c r="OG957"/>
      <c r="OH957"/>
      <c r="OI957"/>
      <c r="OJ957"/>
      <c r="OK957"/>
      <c r="OL957"/>
      <c r="OM957"/>
      <c r="ON957"/>
      <c r="OO957"/>
      <c r="OP957"/>
      <c r="OQ957"/>
      <c r="OR957"/>
      <c r="OS957"/>
      <c r="OT957"/>
      <c r="OU957"/>
      <c r="OV957"/>
      <c r="OW957"/>
      <c r="OX957"/>
      <c r="OY957"/>
      <c r="OZ957"/>
      <c r="PA957"/>
      <c r="PB957"/>
      <c r="PC957"/>
      <c r="PD957"/>
      <c r="PE957"/>
      <c r="PF957"/>
      <c r="PG957"/>
      <c r="PH957"/>
      <c r="PI957"/>
      <c r="PJ957"/>
      <c r="PK957"/>
      <c r="PL957"/>
      <c r="PM957"/>
      <c r="PN957"/>
      <c r="PO957"/>
      <c r="PP957"/>
      <c r="PQ957"/>
      <c r="PR957"/>
      <c r="PS957"/>
      <c r="PT957"/>
      <c r="PU957"/>
      <c r="PV957"/>
      <c r="PW957"/>
      <c r="PX957"/>
      <c r="PY957"/>
      <c r="PZ957"/>
      <c r="QA957"/>
      <c r="QB957"/>
      <c r="QC957"/>
      <c r="QD957"/>
      <c r="QE957"/>
      <c r="QF957"/>
      <c r="QG957"/>
      <c r="QH957"/>
      <c r="QI957"/>
      <c r="QJ957"/>
      <c r="QK957"/>
      <c r="QL957"/>
      <c r="QM957"/>
      <c r="QN957"/>
      <c r="QO957"/>
      <c r="QP957"/>
      <c r="QQ957"/>
      <c r="QR957"/>
      <c r="QS957"/>
      <c r="QT957"/>
      <c r="QU957"/>
      <c r="QV957"/>
      <c r="QW957"/>
      <c r="QX957"/>
      <c r="QY957"/>
      <c r="QZ957"/>
      <c r="RA957"/>
      <c r="RB957"/>
      <c r="RC957"/>
      <c r="RD957"/>
      <c r="RE957"/>
      <c r="RF957"/>
      <c r="RG957"/>
      <c r="RH957"/>
      <c r="RI957"/>
      <c r="RJ957"/>
      <c r="RK957"/>
      <c r="RL957"/>
      <c r="RM957"/>
      <c r="RN957"/>
      <c r="RO957"/>
      <c r="RP957"/>
      <c r="RQ957"/>
      <c r="RR957"/>
      <c r="RS957"/>
      <c r="RT957"/>
      <c r="RU957"/>
      <c r="RV957"/>
      <c r="RW957"/>
      <c r="RX957"/>
      <c r="RY957"/>
      <c r="RZ957"/>
      <c r="SA957"/>
      <c r="SB957"/>
      <c r="SC957"/>
      <c r="SD957"/>
      <c r="SE957"/>
      <c r="SF957"/>
      <c r="SG957"/>
      <c r="SH957"/>
      <c r="SI957"/>
      <c r="SJ957"/>
      <c r="SK957"/>
      <c r="SL957"/>
      <c r="SM957"/>
      <c r="SN957"/>
      <c r="SO957"/>
      <c r="SP957"/>
      <c r="SQ957"/>
      <c r="SR957"/>
      <c r="SS957"/>
      <c r="ST957"/>
      <c r="SU957"/>
      <c r="SV957"/>
      <c r="SW957"/>
      <c r="SX957"/>
      <c r="SY957"/>
      <c r="SZ957"/>
      <c r="TA957"/>
      <c r="TB957"/>
      <c r="TC957"/>
      <c r="TD957"/>
      <c r="TE957"/>
      <c r="TF957"/>
      <c r="TG957"/>
      <c r="TH957"/>
      <c r="TI957"/>
      <c r="TJ957"/>
      <c r="TK957"/>
      <c r="TL957"/>
      <c r="TM957"/>
      <c r="TN957"/>
      <c r="TO957"/>
      <c r="TP957"/>
      <c r="TQ957"/>
      <c r="TR957"/>
      <c r="TS957"/>
      <c r="TT957"/>
      <c r="TU957"/>
      <c r="TV957"/>
      <c r="TW957"/>
      <c r="TX957"/>
      <c r="TY957"/>
      <c r="TZ957"/>
      <c r="UA957"/>
      <c r="UB957"/>
      <c r="UC957"/>
      <c r="UD957"/>
      <c r="UE957"/>
      <c r="UF957"/>
      <c r="UG957"/>
      <c r="UH957"/>
      <c r="UI957"/>
      <c r="UJ957"/>
      <c r="UK957"/>
      <c r="UL957"/>
      <c r="UM957"/>
      <c r="UN957"/>
      <c r="UO957"/>
      <c r="UP957"/>
      <c r="UQ957"/>
      <c r="UR957"/>
      <c r="US957"/>
      <c r="UT957"/>
      <c r="UU957"/>
      <c r="UV957"/>
      <c r="UW957"/>
      <c r="UX957"/>
      <c r="UY957"/>
      <c r="UZ957"/>
      <c r="VA957"/>
      <c r="VB957"/>
      <c r="VC957"/>
      <c r="VD957"/>
      <c r="VE957"/>
      <c r="VF957"/>
      <c r="VG957"/>
      <c r="VH957"/>
      <c r="VI957"/>
      <c r="VJ957"/>
      <c r="VK957"/>
      <c r="VL957"/>
      <c r="VM957"/>
      <c r="VN957"/>
      <c r="VO957"/>
      <c r="VP957"/>
      <c r="VQ957"/>
      <c r="VR957"/>
      <c r="VS957"/>
      <c r="VT957"/>
      <c r="VU957"/>
      <c r="VV957"/>
      <c r="VW957"/>
      <c r="VX957"/>
      <c r="VY957"/>
      <c r="VZ957"/>
      <c r="WA957"/>
      <c r="WB957"/>
      <c r="WC957"/>
      <c r="WD957"/>
      <c r="WE957"/>
      <c r="WF957"/>
      <c r="WG957"/>
      <c r="WH957"/>
      <c r="WI957"/>
      <c r="WJ957"/>
      <c r="WK957"/>
      <c r="WL957"/>
      <c r="WM957"/>
      <c r="WN957"/>
      <c r="WO957"/>
      <c r="WP957"/>
      <c r="WQ957"/>
      <c r="WR957"/>
      <c r="WS957"/>
      <c r="WT957"/>
      <c r="WU957"/>
      <c r="WV957"/>
      <c r="WW957"/>
      <c r="WX957"/>
      <c r="WY957"/>
      <c r="WZ957"/>
      <c r="XA957"/>
      <c r="XB957"/>
      <c r="XC957"/>
      <c r="XD957"/>
      <c r="XE957"/>
      <c r="XF957"/>
      <c r="XG957"/>
      <c r="XH957"/>
      <c r="XI957"/>
      <c r="XJ957"/>
      <c r="XK957"/>
      <c r="XL957"/>
      <c r="XM957"/>
      <c r="XN957"/>
      <c r="XO957"/>
      <c r="XP957"/>
      <c r="XQ957"/>
      <c r="XR957"/>
      <c r="XS957"/>
      <c r="XT957"/>
      <c r="XU957"/>
      <c r="XV957"/>
      <c r="XW957"/>
      <c r="XX957"/>
      <c r="XY957"/>
      <c r="XZ957"/>
      <c r="YA957"/>
      <c r="YB957"/>
      <c r="YC957"/>
      <c r="YD957"/>
      <c r="YE957"/>
      <c r="YF957"/>
      <c r="YG957"/>
      <c r="YH957"/>
      <c r="YI957"/>
      <c r="YJ957"/>
      <c r="YK957"/>
      <c r="YL957"/>
      <c r="YM957"/>
      <c r="YN957"/>
      <c r="YO957"/>
      <c r="YP957"/>
      <c r="YQ957"/>
      <c r="YR957"/>
      <c r="YS957"/>
      <c r="YT957"/>
      <c r="YU957"/>
      <c r="YV957"/>
      <c r="YW957"/>
      <c r="YX957"/>
      <c r="YY957"/>
      <c r="YZ957"/>
      <c r="ZA957"/>
      <c r="ZB957"/>
      <c r="ZC957"/>
      <c r="ZD957"/>
      <c r="ZE957"/>
      <c r="ZF957"/>
      <c r="ZG957"/>
      <c r="ZH957"/>
      <c r="ZI957"/>
      <c r="ZJ957"/>
      <c r="ZK957"/>
      <c r="ZL957"/>
      <c r="ZM957"/>
      <c r="ZN957"/>
      <c r="ZO957"/>
      <c r="ZP957"/>
      <c r="ZQ957"/>
      <c r="ZR957"/>
      <c r="ZS957"/>
      <c r="ZT957"/>
      <c r="ZU957"/>
      <c r="ZV957"/>
      <c r="ZW957"/>
      <c r="ZX957"/>
      <c r="ZY957"/>
      <c r="ZZ957"/>
      <c r="AAA957"/>
      <c r="AAB957"/>
      <c r="AAC957"/>
      <c r="AAD957"/>
      <c r="AAE957"/>
      <c r="AAF957"/>
      <c r="AAG957"/>
      <c r="AAH957"/>
      <c r="AAI957"/>
      <c r="AAJ957"/>
      <c r="AAK957"/>
      <c r="AAL957"/>
      <c r="AAM957"/>
      <c r="AAN957"/>
      <c r="AAO957"/>
      <c r="AAP957"/>
      <c r="AAQ957"/>
      <c r="AAR957"/>
      <c r="AAS957"/>
      <c r="AAT957"/>
      <c r="AAU957"/>
      <c r="AAV957"/>
      <c r="AAW957"/>
      <c r="AAX957"/>
      <c r="AAY957"/>
      <c r="AAZ957"/>
      <c r="ABA957"/>
      <c r="ABB957"/>
      <c r="ABC957"/>
      <c r="ABD957"/>
      <c r="ABE957"/>
      <c r="ABF957"/>
      <c r="ABG957"/>
      <c r="ABH957"/>
      <c r="ABI957"/>
      <c r="ABJ957"/>
      <c r="ABK957"/>
      <c r="ABL957"/>
      <c r="ABM957"/>
      <c r="ABN957"/>
      <c r="ABO957"/>
      <c r="ABP957"/>
      <c r="ABQ957"/>
      <c r="ABR957"/>
      <c r="ABS957"/>
      <c r="ABT957"/>
      <c r="ABU957"/>
      <c r="ABV957"/>
      <c r="ABW957"/>
      <c r="ABX957"/>
      <c r="ABY957"/>
      <c r="ABZ957"/>
      <c r="ACA957"/>
      <c r="ACB957"/>
      <c r="ACC957"/>
      <c r="ACD957"/>
      <c r="ACE957"/>
      <c r="ACF957"/>
      <c r="ACG957"/>
      <c r="ACH957"/>
      <c r="ACI957"/>
      <c r="ACJ957"/>
      <c r="ACK957"/>
      <c r="ACL957"/>
      <c r="ACM957"/>
      <c r="ACN957"/>
      <c r="ACO957"/>
      <c r="ACP957"/>
      <c r="ACQ957"/>
      <c r="ACR957"/>
      <c r="ACS957"/>
      <c r="ACT957"/>
      <c r="ACU957"/>
      <c r="ACV957"/>
      <c r="ACW957"/>
      <c r="ACX957"/>
      <c r="ACY957"/>
      <c r="ACZ957"/>
      <c r="ADA957"/>
      <c r="ADB957"/>
      <c r="ADC957"/>
      <c r="ADD957"/>
      <c r="ADE957"/>
      <c r="ADF957"/>
      <c r="ADG957"/>
      <c r="ADH957"/>
      <c r="ADI957"/>
      <c r="ADJ957"/>
      <c r="ADK957"/>
      <c r="ADL957"/>
      <c r="ADM957"/>
      <c r="ADN957"/>
      <c r="ADO957"/>
      <c r="ADP957"/>
      <c r="ADQ957"/>
      <c r="ADR957"/>
      <c r="ADS957"/>
      <c r="ADT957"/>
      <c r="ADU957"/>
      <c r="ADV957"/>
      <c r="ADW957"/>
      <c r="ADX957"/>
      <c r="ADY957"/>
      <c r="ADZ957"/>
      <c r="AEA957"/>
      <c r="AEB957"/>
      <c r="AEC957"/>
      <c r="AED957"/>
      <c r="AEE957"/>
      <c r="AEF957"/>
      <c r="AEG957"/>
      <c r="AEH957"/>
    </row>
    <row r="958" spans="1:814" x14ac:dyDescent="0.25">
      <c r="B958" s="5">
        <v>45363</v>
      </c>
      <c r="C958" t="s">
        <v>103</v>
      </c>
      <c r="D958" t="s">
        <v>0</v>
      </c>
      <c r="E958" t="s">
        <v>66</v>
      </c>
      <c r="F958" s="4" t="s">
        <v>139</v>
      </c>
      <c r="G958" t="s">
        <v>140</v>
      </c>
      <c r="H958" s="4" t="s">
        <v>141</v>
      </c>
      <c r="I958" s="4" t="s">
        <v>158</v>
      </c>
      <c r="J958" s="8">
        <v>-3</v>
      </c>
      <c r="K958" s="29">
        <v>51750</v>
      </c>
      <c r="L958" s="35">
        <v>3105000</v>
      </c>
      <c r="M958" s="104" t="s">
        <v>529</v>
      </c>
      <c r="O958" s="54" t="s">
        <v>457</v>
      </c>
      <c r="P958" t="s">
        <v>232</v>
      </c>
    </row>
    <row r="959" spans="1:814" x14ac:dyDescent="0.25">
      <c r="B959" s="5">
        <v>45372</v>
      </c>
      <c r="C959" t="s">
        <v>103</v>
      </c>
      <c r="D959" t="s">
        <v>0</v>
      </c>
      <c r="E959" t="s">
        <v>66</v>
      </c>
      <c r="F959" s="4" t="s">
        <v>75</v>
      </c>
      <c r="G959" t="s">
        <v>76</v>
      </c>
      <c r="H959" s="4" t="s">
        <v>37</v>
      </c>
      <c r="I959" s="4" t="s">
        <v>445</v>
      </c>
      <c r="J959" s="8">
        <v>-40</v>
      </c>
      <c r="K959" s="48">
        <v>51750</v>
      </c>
      <c r="L959" s="35">
        <v>2587500</v>
      </c>
      <c r="M959" s="104" t="s">
        <v>529</v>
      </c>
      <c r="O959" s="54" t="s">
        <v>460</v>
      </c>
      <c r="P959" t="s">
        <v>187</v>
      </c>
    </row>
    <row r="960" spans="1:814" x14ac:dyDescent="0.25">
      <c r="B960" s="5">
        <v>45372</v>
      </c>
      <c r="C960" t="s">
        <v>103</v>
      </c>
      <c r="D960" t="s">
        <v>0</v>
      </c>
      <c r="E960" t="s">
        <v>66</v>
      </c>
      <c r="F960" s="4" t="s">
        <v>82</v>
      </c>
      <c r="G960" t="s">
        <v>83</v>
      </c>
      <c r="H960" s="4" t="s">
        <v>84</v>
      </c>
      <c r="I960" s="4" t="s">
        <v>299</v>
      </c>
      <c r="J960" s="8">
        <v>-40</v>
      </c>
      <c r="K960" s="48">
        <v>51750</v>
      </c>
      <c r="L960" s="35">
        <f t="shared" ref="L960:L966" si="49">+J960*K960</f>
        <v>-2070000</v>
      </c>
      <c r="M960" s="104" t="s">
        <v>529</v>
      </c>
      <c r="O960" s="54" t="s">
        <v>460</v>
      </c>
      <c r="P960" t="s">
        <v>187</v>
      </c>
    </row>
    <row r="961" spans="2:17" x14ac:dyDescent="0.25">
      <c r="B961" s="5">
        <v>45372</v>
      </c>
      <c r="C961" t="s">
        <v>103</v>
      </c>
      <c r="D961" t="s">
        <v>0</v>
      </c>
      <c r="E961" t="s">
        <v>66</v>
      </c>
      <c r="F961" s="4" t="s">
        <v>86</v>
      </c>
      <c r="G961" t="s">
        <v>87</v>
      </c>
      <c r="H961" s="4" t="s">
        <v>50</v>
      </c>
      <c r="I961" s="4" t="s">
        <v>382</v>
      </c>
      <c r="J961" s="8">
        <v>-80</v>
      </c>
      <c r="K961" s="48">
        <v>51750</v>
      </c>
      <c r="L961" s="35">
        <f t="shared" si="49"/>
        <v>-4140000</v>
      </c>
      <c r="M961" s="104" t="s">
        <v>529</v>
      </c>
      <c r="O961" s="54" t="s">
        <v>460</v>
      </c>
      <c r="P961" t="s">
        <v>187</v>
      </c>
    </row>
    <row r="962" spans="2:17" x14ac:dyDescent="0.25">
      <c r="B962" s="5">
        <v>45372</v>
      </c>
      <c r="C962" t="s">
        <v>103</v>
      </c>
      <c r="D962" t="s">
        <v>4</v>
      </c>
      <c r="E962" t="s">
        <v>66</v>
      </c>
      <c r="F962" s="4" t="s">
        <v>96</v>
      </c>
      <c r="G962" t="s">
        <v>95</v>
      </c>
      <c r="H962" s="4" t="s">
        <v>106</v>
      </c>
      <c r="I962" s="4">
        <v>52006</v>
      </c>
      <c r="J962" s="8">
        <v>-4</v>
      </c>
      <c r="K962" s="29">
        <f>544000*1.19</f>
        <v>647360</v>
      </c>
      <c r="L962" s="35">
        <f t="shared" si="49"/>
        <v>-2589440</v>
      </c>
      <c r="M962" s="104" t="s">
        <v>529</v>
      </c>
      <c r="O962" s="54" t="s">
        <v>460</v>
      </c>
      <c r="P962" t="s">
        <v>187</v>
      </c>
    </row>
    <row r="963" spans="2:17" x14ac:dyDescent="0.25">
      <c r="B963" s="5">
        <v>45372</v>
      </c>
      <c r="C963" t="s">
        <v>103</v>
      </c>
      <c r="D963" t="s">
        <v>4</v>
      </c>
      <c r="E963" t="s">
        <v>66</v>
      </c>
      <c r="F963" s="4" t="s">
        <v>102</v>
      </c>
      <c r="G963" t="s">
        <v>101</v>
      </c>
      <c r="H963" s="4" t="s">
        <v>107</v>
      </c>
      <c r="I963" s="4" t="s">
        <v>138</v>
      </c>
      <c r="J963" s="8">
        <v>-4</v>
      </c>
      <c r="K963" s="29">
        <v>102340</v>
      </c>
      <c r="L963" s="35">
        <f t="shared" si="49"/>
        <v>-409360</v>
      </c>
      <c r="M963" s="104" t="s">
        <v>529</v>
      </c>
      <c r="O963" s="54" t="s">
        <v>460</v>
      </c>
      <c r="P963" t="s">
        <v>187</v>
      </c>
    </row>
    <row r="964" spans="2:17" x14ac:dyDescent="0.25">
      <c r="B964" s="5">
        <v>45372</v>
      </c>
      <c r="C964" t="s">
        <v>103</v>
      </c>
      <c r="D964" t="s">
        <v>0</v>
      </c>
      <c r="E964" t="s">
        <v>66</v>
      </c>
      <c r="F964" s="4" t="s">
        <v>78</v>
      </c>
      <c r="G964" t="s">
        <v>79</v>
      </c>
      <c r="H964" s="4" t="s">
        <v>44</v>
      </c>
      <c r="I964" s="4" t="s">
        <v>447</v>
      </c>
      <c r="J964" s="8">
        <v>-40</v>
      </c>
      <c r="K964" s="48">
        <v>51750</v>
      </c>
      <c r="L964" s="35">
        <f t="shared" si="49"/>
        <v>-2070000</v>
      </c>
      <c r="M964" s="104" t="s">
        <v>529</v>
      </c>
      <c r="O964" s="54" t="s">
        <v>460</v>
      </c>
      <c r="P964" t="s">
        <v>187</v>
      </c>
    </row>
    <row r="965" spans="2:17" x14ac:dyDescent="0.25">
      <c r="B965" s="5">
        <v>45372</v>
      </c>
      <c r="C965" t="s">
        <v>169</v>
      </c>
      <c r="D965" t="s">
        <v>0</v>
      </c>
      <c r="E965" t="s">
        <v>66</v>
      </c>
      <c r="F965" s="4" t="s">
        <v>78</v>
      </c>
      <c r="G965" t="s">
        <v>79</v>
      </c>
      <c r="H965" s="4" t="s">
        <v>80</v>
      </c>
      <c r="I965" s="4" t="s">
        <v>305</v>
      </c>
      <c r="J965" s="8">
        <v>-2</v>
      </c>
      <c r="K965" s="29">
        <v>51750</v>
      </c>
      <c r="L965" s="35">
        <f t="shared" si="49"/>
        <v>-103500</v>
      </c>
      <c r="M965" s="104" t="s">
        <v>529</v>
      </c>
      <c r="O965"/>
      <c r="P965" t="s">
        <v>453</v>
      </c>
    </row>
    <row r="966" spans="2:17" x14ac:dyDescent="0.25">
      <c r="B966" s="5">
        <v>45372</v>
      </c>
      <c r="C966" t="s">
        <v>169</v>
      </c>
      <c r="D966" t="s">
        <v>0</v>
      </c>
      <c r="E966" t="s">
        <v>66</v>
      </c>
      <c r="F966" s="4" t="s">
        <v>78</v>
      </c>
      <c r="G966" t="s">
        <v>79</v>
      </c>
      <c r="H966" s="4" t="s">
        <v>80</v>
      </c>
      <c r="I966" s="4" t="s">
        <v>359</v>
      </c>
      <c r="J966" s="8">
        <v>-1</v>
      </c>
      <c r="K966" s="29">
        <f>57500*0.9</f>
        <v>51750</v>
      </c>
      <c r="L966" s="35">
        <f t="shared" si="49"/>
        <v>-51750</v>
      </c>
      <c r="M966" s="104" t="s">
        <v>529</v>
      </c>
      <c r="O966"/>
      <c r="P966" t="s">
        <v>453</v>
      </c>
    </row>
    <row r="967" spans="2:17" x14ac:dyDescent="0.25">
      <c r="B967" s="5">
        <v>45363</v>
      </c>
      <c r="C967" t="s">
        <v>121</v>
      </c>
      <c r="D967" t="s">
        <v>0</v>
      </c>
      <c r="E967" t="s">
        <v>14</v>
      </c>
      <c r="F967" s="4" t="s">
        <v>42</v>
      </c>
      <c r="G967" t="s">
        <v>43</v>
      </c>
      <c r="H967" s="4" t="s">
        <v>44</v>
      </c>
      <c r="I967" s="4" t="s">
        <v>455</v>
      </c>
      <c r="J967" s="8">
        <v>10</v>
      </c>
      <c r="K967" s="29">
        <v>58916.098723404248</v>
      </c>
      <c r="L967" s="35">
        <f>+J967*K967</f>
        <v>589160.98723404249</v>
      </c>
      <c r="M967" s="102" t="s">
        <v>529</v>
      </c>
      <c r="Q967" t="s">
        <v>499</v>
      </c>
    </row>
    <row r="968" spans="2:17" x14ac:dyDescent="0.25">
      <c r="B968" s="5">
        <v>45377</v>
      </c>
      <c r="C968" t="s">
        <v>103</v>
      </c>
      <c r="D968" t="s">
        <v>0</v>
      </c>
      <c r="E968" t="s">
        <v>14</v>
      </c>
      <c r="F968" s="4" t="s">
        <v>25</v>
      </c>
      <c r="G968" t="s">
        <v>26</v>
      </c>
      <c r="H968" s="4" t="s">
        <v>27</v>
      </c>
      <c r="I968" s="4" t="s">
        <v>401</v>
      </c>
      <c r="J968" s="8">
        <v>-15</v>
      </c>
      <c r="K968" s="79">
        <v>14.268493150684932</v>
      </c>
      <c r="L968" s="35">
        <f t="shared" ref="L968:L978" si="50">+J968*K968</f>
        <v>-214.02739726027397</v>
      </c>
      <c r="M968" s="104" t="s">
        <v>527</v>
      </c>
      <c r="O968" s="54" t="s">
        <v>464</v>
      </c>
      <c r="P968" t="s">
        <v>465</v>
      </c>
    </row>
    <row r="969" spans="2:17" x14ac:dyDescent="0.25">
      <c r="B969" s="5">
        <v>45377</v>
      </c>
      <c r="C969" t="s">
        <v>103</v>
      </c>
      <c r="D969" t="s">
        <v>0</v>
      </c>
      <c r="E969" t="s">
        <v>14</v>
      </c>
      <c r="F969" s="4" t="s">
        <v>35</v>
      </c>
      <c r="G969" t="s">
        <v>36</v>
      </c>
      <c r="H969" s="4" t="s">
        <v>37</v>
      </c>
      <c r="I969" s="4" t="s">
        <v>334</v>
      </c>
      <c r="J969" s="8">
        <v>-10</v>
      </c>
      <c r="K969" s="29">
        <v>69131</v>
      </c>
      <c r="L969" s="35">
        <f t="shared" si="50"/>
        <v>-691310</v>
      </c>
      <c r="M969" s="104" t="s">
        <v>529</v>
      </c>
      <c r="O969" s="54" t="s">
        <v>464</v>
      </c>
      <c r="P969" t="s">
        <v>465</v>
      </c>
    </row>
    <row r="970" spans="2:17" x14ac:dyDescent="0.25">
      <c r="B970" s="5">
        <v>45372</v>
      </c>
      <c r="C970" t="s">
        <v>103</v>
      </c>
      <c r="D970" t="s">
        <v>0</v>
      </c>
      <c r="E970" t="s">
        <v>66</v>
      </c>
      <c r="F970" s="4" t="s">
        <v>139</v>
      </c>
      <c r="G970" t="s">
        <v>140</v>
      </c>
      <c r="H970" s="4" t="s">
        <v>41</v>
      </c>
      <c r="I970" s="4" t="s">
        <v>380</v>
      </c>
      <c r="J970" s="8">
        <v>-40</v>
      </c>
      <c r="K970" s="29">
        <v>51750</v>
      </c>
      <c r="L970" s="35">
        <f t="shared" si="50"/>
        <v>-2070000</v>
      </c>
      <c r="M970" s="104" t="s">
        <v>529</v>
      </c>
      <c r="O970" s="54" t="s">
        <v>460</v>
      </c>
      <c r="P970" t="s">
        <v>187</v>
      </c>
    </row>
    <row r="971" spans="2:17" x14ac:dyDescent="0.25">
      <c r="B971" s="5">
        <v>45377</v>
      </c>
      <c r="C971" t="s">
        <v>103</v>
      </c>
      <c r="D971" t="s">
        <v>0</v>
      </c>
      <c r="E971" t="s">
        <v>14</v>
      </c>
      <c r="F971" s="4" t="s">
        <v>46</v>
      </c>
      <c r="G971" t="s">
        <v>532</v>
      </c>
      <c r="H971" s="4" t="s">
        <v>146</v>
      </c>
      <c r="I971" s="4" t="s">
        <v>188</v>
      </c>
      <c r="J971" s="8">
        <v>-10</v>
      </c>
      <c r="K971" s="29">
        <v>104000</v>
      </c>
      <c r="L971" s="35">
        <f t="shared" si="50"/>
        <v>-1040000</v>
      </c>
      <c r="M971" s="104" t="s">
        <v>529</v>
      </c>
      <c r="O971" s="54" t="s">
        <v>464</v>
      </c>
      <c r="P971" t="s">
        <v>465</v>
      </c>
    </row>
    <row r="972" spans="2:17" x14ac:dyDescent="0.25">
      <c r="B972" s="5">
        <v>45377</v>
      </c>
      <c r="C972" t="s">
        <v>103</v>
      </c>
      <c r="D972" t="s">
        <v>0</v>
      </c>
      <c r="E972" t="s">
        <v>14</v>
      </c>
      <c r="F972" s="4" t="s">
        <v>54</v>
      </c>
      <c r="G972" t="s">
        <v>55</v>
      </c>
      <c r="H972" s="4" t="s">
        <v>56</v>
      </c>
      <c r="I972" s="4" t="s">
        <v>405</v>
      </c>
      <c r="J972" s="8">
        <v>-15</v>
      </c>
      <c r="K972" s="79">
        <v>18.345205479452055</v>
      </c>
      <c r="L972" s="35">
        <f t="shared" si="50"/>
        <v>-275.17808219178085</v>
      </c>
      <c r="M972" s="104" t="s">
        <v>527</v>
      </c>
      <c r="O972" s="54" t="s">
        <v>464</v>
      </c>
      <c r="P972" t="s">
        <v>465</v>
      </c>
    </row>
    <row r="973" spans="2:17" x14ac:dyDescent="0.25">
      <c r="B973" s="5">
        <v>45377</v>
      </c>
      <c r="C973" t="s">
        <v>103</v>
      </c>
      <c r="D973" t="s">
        <v>0</v>
      </c>
      <c r="E973" t="s">
        <v>66</v>
      </c>
      <c r="F973" s="4" t="s">
        <v>75</v>
      </c>
      <c r="G973" t="s">
        <v>76</v>
      </c>
      <c r="H973" s="4" t="s">
        <v>37</v>
      </c>
      <c r="I973" s="4" t="s">
        <v>445</v>
      </c>
      <c r="J973" s="8">
        <v>-5</v>
      </c>
      <c r="K973" s="29">
        <v>51750</v>
      </c>
      <c r="L973" s="35">
        <f t="shared" si="50"/>
        <v>-258750</v>
      </c>
      <c r="M973" s="104" t="s">
        <v>529</v>
      </c>
      <c r="O973" s="54" t="s">
        <v>463</v>
      </c>
      <c r="P973" t="s">
        <v>413</v>
      </c>
    </row>
    <row r="974" spans="2:17" x14ac:dyDescent="0.25">
      <c r="B974" s="5">
        <v>45377</v>
      </c>
      <c r="C974" t="s">
        <v>103</v>
      </c>
      <c r="D974" t="s">
        <v>0</v>
      </c>
      <c r="E974" t="s">
        <v>66</v>
      </c>
      <c r="F974" s="4" t="s">
        <v>82</v>
      </c>
      <c r="G974" t="s">
        <v>83</v>
      </c>
      <c r="H974" s="4" t="s">
        <v>84</v>
      </c>
      <c r="I974" s="4" t="s">
        <v>299</v>
      </c>
      <c r="J974" s="8">
        <v>-2</v>
      </c>
      <c r="K974" s="29">
        <f>57500*0.9</f>
        <v>51750</v>
      </c>
      <c r="L974" s="35">
        <f t="shared" si="50"/>
        <v>-103500</v>
      </c>
      <c r="M974" s="104" t="s">
        <v>529</v>
      </c>
      <c r="O974" s="54" t="s">
        <v>463</v>
      </c>
      <c r="P974" t="s">
        <v>413</v>
      </c>
    </row>
    <row r="975" spans="2:17" x14ac:dyDescent="0.25">
      <c r="B975" s="5">
        <v>45377</v>
      </c>
      <c r="C975" t="s">
        <v>103</v>
      </c>
      <c r="D975" t="s">
        <v>0</v>
      </c>
      <c r="E975" t="s">
        <v>14</v>
      </c>
      <c r="F975" s="4" t="s">
        <v>25</v>
      </c>
      <c r="G975" t="s">
        <v>26</v>
      </c>
      <c r="H975" s="4" t="s">
        <v>27</v>
      </c>
      <c r="I975" s="4" t="s">
        <v>401</v>
      </c>
      <c r="J975" s="8">
        <v>-13</v>
      </c>
      <c r="K975" s="79">
        <v>14.268493150684932</v>
      </c>
      <c r="L975" s="35">
        <f t="shared" si="50"/>
        <v>-185.49041095890414</v>
      </c>
      <c r="M975" s="104" t="s">
        <v>527</v>
      </c>
      <c r="O975" s="54" t="s">
        <v>463</v>
      </c>
      <c r="P975" t="s">
        <v>413</v>
      </c>
    </row>
    <row r="976" spans="2:17" x14ac:dyDescent="0.25">
      <c r="B976" s="5">
        <v>45377</v>
      </c>
      <c r="C976" t="s">
        <v>103</v>
      </c>
      <c r="D976" t="s">
        <v>0</v>
      </c>
      <c r="E976" t="s">
        <v>14</v>
      </c>
      <c r="F976" s="4" t="s">
        <v>35</v>
      </c>
      <c r="G976" t="s">
        <v>36</v>
      </c>
      <c r="H976" s="4" t="s">
        <v>37</v>
      </c>
      <c r="I976" s="4" t="s">
        <v>334</v>
      </c>
      <c r="J976" s="8">
        <v>-5</v>
      </c>
      <c r="K976" s="29">
        <v>69131</v>
      </c>
      <c r="L976" s="35">
        <f t="shared" si="50"/>
        <v>-345655</v>
      </c>
      <c r="M976" s="104" t="s">
        <v>529</v>
      </c>
      <c r="O976" s="54" t="s">
        <v>463</v>
      </c>
      <c r="P976" t="s">
        <v>413</v>
      </c>
    </row>
    <row r="977" spans="2:16" x14ac:dyDescent="0.25">
      <c r="B977" s="5">
        <v>45377</v>
      </c>
      <c r="C977" t="s">
        <v>103</v>
      </c>
      <c r="D977" t="s">
        <v>0</v>
      </c>
      <c r="E977" t="s">
        <v>14</v>
      </c>
      <c r="F977" s="4" t="s">
        <v>46</v>
      </c>
      <c r="G977" t="s">
        <v>532</v>
      </c>
      <c r="H977" s="4" t="s">
        <v>146</v>
      </c>
      <c r="I977" s="4" t="s">
        <v>188</v>
      </c>
      <c r="J977" s="8">
        <v>-12</v>
      </c>
      <c r="K977" s="29">
        <v>104000</v>
      </c>
      <c r="L977" s="35">
        <f t="shared" si="50"/>
        <v>-1248000</v>
      </c>
      <c r="M977" s="104" t="s">
        <v>529</v>
      </c>
      <c r="O977" s="54" t="s">
        <v>463</v>
      </c>
      <c r="P977" t="s">
        <v>413</v>
      </c>
    </row>
    <row r="978" spans="2:16" x14ac:dyDescent="0.25">
      <c r="B978" s="5">
        <v>45377</v>
      </c>
      <c r="C978" t="s">
        <v>103</v>
      </c>
      <c r="D978" t="s">
        <v>0</v>
      </c>
      <c r="E978" t="s">
        <v>14</v>
      </c>
      <c r="F978" s="4" t="s">
        <v>58</v>
      </c>
      <c r="G978" t="s">
        <v>59</v>
      </c>
      <c r="H978" s="4" t="s">
        <v>60</v>
      </c>
      <c r="I978" s="4" t="s">
        <v>341</v>
      </c>
      <c r="J978" s="8">
        <v>-4</v>
      </c>
      <c r="K978" s="29">
        <v>75398.578723404251</v>
      </c>
      <c r="L978" s="35">
        <f t="shared" si="50"/>
        <v>-301594.314893617</v>
      </c>
      <c r="M978" s="104" t="s">
        <v>529</v>
      </c>
      <c r="O978" s="54" t="s">
        <v>463</v>
      </c>
      <c r="P978" t="s">
        <v>413</v>
      </c>
    </row>
    <row r="979" spans="2:16" x14ac:dyDescent="0.25">
      <c r="B979" s="5">
        <v>45377</v>
      </c>
      <c r="C979" t="s">
        <v>103</v>
      </c>
      <c r="D979" t="s">
        <v>4</v>
      </c>
      <c r="E979" t="s">
        <v>14</v>
      </c>
      <c r="F979" s="4">
        <v>3318225</v>
      </c>
      <c r="G979" t="s">
        <v>148</v>
      </c>
      <c r="H979" s="4" t="s">
        <v>148</v>
      </c>
      <c r="I979" s="4" t="s">
        <v>138</v>
      </c>
      <c r="J979" s="8">
        <v>-2</v>
      </c>
      <c r="K979" s="29">
        <v>206486.49600000001</v>
      </c>
      <c r="L979" s="35">
        <v>-2064864.9600000002</v>
      </c>
      <c r="M979" s="104" t="s">
        <v>529</v>
      </c>
      <c r="O979" s="54" t="s">
        <v>463</v>
      </c>
      <c r="P979" t="s">
        <v>413</v>
      </c>
    </row>
    <row r="980" spans="2:16" x14ac:dyDescent="0.25">
      <c r="B980" s="5">
        <v>45377</v>
      </c>
      <c r="C980" t="s">
        <v>103</v>
      </c>
      <c r="D980" t="s">
        <v>0</v>
      </c>
      <c r="E980" t="s">
        <v>66</v>
      </c>
      <c r="F980" s="4" t="s">
        <v>78</v>
      </c>
      <c r="G980" t="s">
        <v>79</v>
      </c>
      <c r="H980" s="4" t="s">
        <v>80</v>
      </c>
      <c r="I980" s="4" t="s">
        <v>447</v>
      </c>
      <c r="J980" s="8">
        <v>-5</v>
      </c>
      <c r="K980" s="29">
        <v>51750</v>
      </c>
      <c r="L980" s="35">
        <f t="shared" ref="L980:L986" si="51">+J980*K980</f>
        <v>-258750</v>
      </c>
      <c r="M980" s="104" t="s">
        <v>529</v>
      </c>
      <c r="O980" s="54" t="s">
        <v>463</v>
      </c>
      <c r="P980" t="s">
        <v>413</v>
      </c>
    </row>
    <row r="981" spans="2:16" x14ac:dyDescent="0.25">
      <c r="B981" s="5">
        <v>45377</v>
      </c>
      <c r="C981" t="s">
        <v>461</v>
      </c>
      <c r="D981" t="s">
        <v>0</v>
      </c>
      <c r="E981" t="s">
        <v>66</v>
      </c>
      <c r="F981" s="4" t="s">
        <v>78</v>
      </c>
      <c r="G981" t="s">
        <v>79</v>
      </c>
      <c r="H981" s="4" t="s">
        <v>80</v>
      </c>
      <c r="I981" s="4" t="s">
        <v>447</v>
      </c>
      <c r="J981" s="8">
        <v>-2</v>
      </c>
      <c r="K981" s="29">
        <f>57500*0.9</f>
        <v>51750</v>
      </c>
      <c r="L981" s="35">
        <f t="shared" si="51"/>
        <v>-103500</v>
      </c>
      <c r="M981" s="104" t="s">
        <v>529</v>
      </c>
      <c r="O981"/>
      <c r="P981" t="s">
        <v>462</v>
      </c>
    </row>
    <row r="982" spans="2:16" x14ac:dyDescent="0.25">
      <c r="B982" s="5">
        <v>45377</v>
      </c>
      <c r="C982" t="s">
        <v>461</v>
      </c>
      <c r="D982" t="s">
        <v>0</v>
      </c>
      <c r="E982" t="s">
        <v>66</v>
      </c>
      <c r="F982" s="4" t="s">
        <v>139</v>
      </c>
      <c r="G982" t="s">
        <v>140</v>
      </c>
      <c r="H982" s="4" t="s">
        <v>141</v>
      </c>
      <c r="I982" s="4" t="s">
        <v>159</v>
      </c>
      <c r="J982" s="8">
        <v>-2</v>
      </c>
      <c r="K982" s="29">
        <v>51750</v>
      </c>
      <c r="L982" s="35">
        <f t="shared" si="51"/>
        <v>-103500</v>
      </c>
      <c r="M982" s="104" t="s">
        <v>529</v>
      </c>
      <c r="O982"/>
      <c r="P982" t="s">
        <v>462</v>
      </c>
    </row>
    <row r="983" spans="2:16" x14ac:dyDescent="0.25">
      <c r="B983" s="5">
        <v>45377</v>
      </c>
      <c r="C983" t="s">
        <v>103</v>
      </c>
      <c r="D983" t="s">
        <v>0</v>
      </c>
      <c r="E983" t="s">
        <v>14</v>
      </c>
      <c r="F983" s="4" t="s">
        <v>39</v>
      </c>
      <c r="G983" t="s">
        <v>40</v>
      </c>
      <c r="H983" s="4" t="s">
        <v>41</v>
      </c>
      <c r="I983" s="4" t="s">
        <v>335</v>
      </c>
      <c r="J983" s="8">
        <v>-10</v>
      </c>
      <c r="K983" s="29">
        <v>69131</v>
      </c>
      <c r="L983" s="35">
        <f>+J983*K983</f>
        <v>-691310</v>
      </c>
      <c r="M983" s="104" t="s">
        <v>529</v>
      </c>
      <c r="O983" s="54" t="s">
        <v>464</v>
      </c>
      <c r="P983" t="s">
        <v>465</v>
      </c>
    </row>
    <row r="984" spans="2:16" x14ac:dyDescent="0.25">
      <c r="B984" s="5">
        <v>45384</v>
      </c>
      <c r="C984" t="s">
        <v>461</v>
      </c>
      <c r="D984" t="s">
        <v>0</v>
      </c>
      <c r="E984" t="s">
        <v>66</v>
      </c>
      <c r="F984" s="4" t="s">
        <v>78</v>
      </c>
      <c r="G984" t="s">
        <v>79</v>
      </c>
      <c r="H984" s="4" t="s">
        <v>80</v>
      </c>
      <c r="I984" s="4" t="s">
        <v>466</v>
      </c>
      <c r="J984" s="8">
        <v>2</v>
      </c>
      <c r="K984" s="29">
        <v>51750</v>
      </c>
      <c r="L984" s="17">
        <f t="shared" si="51"/>
        <v>103500</v>
      </c>
      <c r="M984" s="104" t="s">
        <v>529</v>
      </c>
      <c r="O984"/>
      <c r="P984" t="s">
        <v>468</v>
      </c>
    </row>
    <row r="985" spans="2:16" x14ac:dyDescent="0.25">
      <c r="B985" s="5">
        <v>45384</v>
      </c>
      <c r="C985" t="s">
        <v>63</v>
      </c>
      <c r="D985" t="s">
        <v>0</v>
      </c>
      <c r="E985" t="s">
        <v>66</v>
      </c>
      <c r="F985" s="4" t="s">
        <v>469</v>
      </c>
      <c r="G985" t="s">
        <v>470</v>
      </c>
      <c r="H985" s="4" t="s">
        <v>471</v>
      </c>
      <c r="I985" s="4" t="s">
        <v>472</v>
      </c>
      <c r="J985" s="8">
        <v>60</v>
      </c>
      <c r="K985" s="29">
        <f>50000*0.9</f>
        <v>45000</v>
      </c>
      <c r="L985" s="17">
        <f t="shared" si="51"/>
        <v>2700000</v>
      </c>
      <c r="M985" s="104" t="s">
        <v>529</v>
      </c>
      <c r="N985" t="s">
        <v>661</v>
      </c>
      <c r="O985"/>
    </row>
    <row r="986" spans="2:16" x14ac:dyDescent="0.25">
      <c r="B986" s="5">
        <v>45384</v>
      </c>
      <c r="C986" t="s">
        <v>120</v>
      </c>
      <c r="D986" t="s">
        <v>0</v>
      </c>
      <c r="E986" t="s">
        <v>66</v>
      </c>
      <c r="F986" s="4" t="s">
        <v>469</v>
      </c>
      <c r="G986" t="s">
        <v>470</v>
      </c>
      <c r="H986" s="4" t="s">
        <v>471</v>
      </c>
      <c r="I986" s="4" t="s">
        <v>472</v>
      </c>
      <c r="J986" s="8">
        <v>-40</v>
      </c>
      <c r="K986" s="29">
        <f>50000*0.9</f>
        <v>45000</v>
      </c>
      <c r="L986" s="17">
        <f t="shared" si="51"/>
        <v>-1800000</v>
      </c>
      <c r="M986" s="104" t="s">
        <v>529</v>
      </c>
      <c r="O986"/>
      <c r="P986" t="s">
        <v>473</v>
      </c>
    </row>
    <row r="987" spans="2:16" x14ac:dyDescent="0.25">
      <c r="B987" s="5">
        <v>45384</v>
      </c>
      <c r="C987" t="s">
        <v>461</v>
      </c>
      <c r="D987" t="s">
        <v>0</v>
      </c>
      <c r="E987" t="s">
        <v>66</v>
      </c>
      <c r="F987" s="4" t="s">
        <v>139</v>
      </c>
      <c r="G987" t="s">
        <v>140</v>
      </c>
      <c r="H987" s="4" t="s">
        <v>141</v>
      </c>
      <c r="I987" s="4" t="s">
        <v>467</v>
      </c>
      <c r="J987" s="8">
        <v>2</v>
      </c>
      <c r="K987" s="29">
        <v>51750</v>
      </c>
      <c r="L987" s="17">
        <f>+J987*K987</f>
        <v>103500</v>
      </c>
      <c r="M987" s="104" t="s">
        <v>529</v>
      </c>
      <c r="O987"/>
      <c r="P987" t="s">
        <v>468</v>
      </c>
    </row>
    <row r="988" spans="2:16" x14ac:dyDescent="0.25">
      <c r="B988" s="5">
        <v>45386</v>
      </c>
      <c r="C988" t="s">
        <v>120</v>
      </c>
      <c r="D988" t="s">
        <v>0</v>
      </c>
      <c r="E988" t="s">
        <v>66</v>
      </c>
      <c r="F988" s="4" t="s">
        <v>255</v>
      </c>
      <c r="G988" t="s">
        <v>358</v>
      </c>
      <c r="H988" s="4" t="s">
        <v>269</v>
      </c>
      <c r="I988" s="4" t="s">
        <v>365</v>
      </c>
      <c r="J988" s="8">
        <v>-3</v>
      </c>
      <c r="K988" s="29">
        <v>60750</v>
      </c>
      <c r="L988" s="17">
        <v>3037500</v>
      </c>
      <c r="M988" s="104" t="s">
        <v>529</v>
      </c>
      <c r="O988"/>
      <c r="P988" t="s">
        <v>474</v>
      </c>
    </row>
    <row r="989" spans="2:16" x14ac:dyDescent="0.25">
      <c r="B989" s="5">
        <v>45386</v>
      </c>
      <c r="C989" t="s">
        <v>120</v>
      </c>
      <c r="D989" t="s">
        <v>0</v>
      </c>
      <c r="E989" t="s">
        <v>66</v>
      </c>
      <c r="F989" s="4" t="s">
        <v>253</v>
      </c>
      <c r="G989" t="s">
        <v>357</v>
      </c>
      <c r="H989" s="4" t="s">
        <v>268</v>
      </c>
      <c r="I989" s="4" t="s">
        <v>364</v>
      </c>
      <c r="J989" s="8">
        <v>-2</v>
      </c>
      <c r="K989" s="29">
        <f>67500*0.9</f>
        <v>60750</v>
      </c>
      <c r="L989" s="17">
        <f>+J989*K989</f>
        <v>-121500</v>
      </c>
      <c r="M989" s="104" t="s">
        <v>529</v>
      </c>
      <c r="O989"/>
      <c r="P989" t="s">
        <v>474</v>
      </c>
    </row>
    <row r="990" spans="2:16" x14ac:dyDescent="0.25">
      <c r="B990" s="5">
        <v>45386</v>
      </c>
      <c r="C990" t="s">
        <v>120</v>
      </c>
      <c r="D990" t="s">
        <v>0</v>
      </c>
      <c r="E990" t="s">
        <v>66</v>
      </c>
      <c r="F990" s="4" t="s">
        <v>251</v>
      </c>
      <c r="G990" t="s">
        <v>356</v>
      </c>
      <c r="H990" s="4" t="s">
        <v>267</v>
      </c>
      <c r="I990" s="4" t="s">
        <v>363</v>
      </c>
      <c r="J990" s="8">
        <v>-4</v>
      </c>
      <c r="K990" s="29">
        <v>60750</v>
      </c>
      <c r="L990" s="17">
        <v>3037500</v>
      </c>
      <c r="M990" s="104" t="s">
        <v>529</v>
      </c>
      <c r="O990"/>
      <c r="P990" t="s">
        <v>474</v>
      </c>
    </row>
    <row r="991" spans="2:16" x14ac:dyDescent="0.25">
      <c r="B991" s="5">
        <v>45386</v>
      </c>
      <c r="C991" t="s">
        <v>120</v>
      </c>
      <c r="D991" t="s">
        <v>0</v>
      </c>
      <c r="E991" t="s">
        <v>66</v>
      </c>
      <c r="F991" s="4" t="s">
        <v>249</v>
      </c>
      <c r="G991" t="s">
        <v>355</v>
      </c>
      <c r="H991" s="4" t="s">
        <v>266</v>
      </c>
      <c r="I991" s="4" t="s">
        <v>362</v>
      </c>
      <c r="J991" s="8">
        <v>-4</v>
      </c>
      <c r="K991" s="29">
        <v>60750</v>
      </c>
      <c r="L991" s="17">
        <f>+J991*K991</f>
        <v>-243000</v>
      </c>
      <c r="M991" s="104" t="s">
        <v>529</v>
      </c>
      <c r="O991"/>
      <c r="P991" t="s">
        <v>474</v>
      </c>
    </row>
    <row r="992" spans="2:16" x14ac:dyDescent="0.25">
      <c r="B992" s="5">
        <v>45386</v>
      </c>
      <c r="C992" t="s">
        <v>120</v>
      </c>
      <c r="D992" t="s">
        <v>0</v>
      </c>
      <c r="E992" t="s">
        <v>66</v>
      </c>
      <c r="F992" s="4" t="s">
        <v>86</v>
      </c>
      <c r="G992" t="s">
        <v>87</v>
      </c>
      <c r="H992" s="4" t="s">
        <v>184</v>
      </c>
      <c r="I992" s="4" t="s">
        <v>180</v>
      </c>
      <c r="J992" s="8">
        <v>-2</v>
      </c>
      <c r="K992" s="29">
        <v>51750</v>
      </c>
      <c r="L992" s="17">
        <v>3105000</v>
      </c>
      <c r="M992" s="104" t="s">
        <v>529</v>
      </c>
      <c r="O992"/>
      <c r="P992" t="s">
        <v>474</v>
      </c>
    </row>
    <row r="993" spans="2:17" x14ac:dyDescent="0.25">
      <c r="B993" s="5">
        <v>45386</v>
      </c>
      <c r="C993" t="s">
        <v>120</v>
      </c>
      <c r="D993" t="s">
        <v>0</v>
      </c>
      <c r="E993" t="s">
        <v>66</v>
      </c>
      <c r="F993" s="4" t="s">
        <v>247</v>
      </c>
      <c r="G993" t="s">
        <v>354</v>
      </c>
      <c r="H993" s="4" t="s">
        <v>265</v>
      </c>
      <c r="I993" s="4" t="s">
        <v>361</v>
      </c>
      <c r="J993" s="8">
        <v>-4</v>
      </c>
      <c r="K993" s="29">
        <f>67500*0.9</f>
        <v>60750</v>
      </c>
      <c r="L993" s="17">
        <f>+J993*K993</f>
        <v>-243000</v>
      </c>
      <c r="M993" s="104" t="s">
        <v>529</v>
      </c>
      <c r="O993"/>
      <c r="P993" t="s">
        <v>474</v>
      </c>
    </row>
    <row r="994" spans="2:17" x14ac:dyDescent="0.25">
      <c r="B994" s="5">
        <v>45386</v>
      </c>
      <c r="C994" t="s">
        <v>120</v>
      </c>
      <c r="D994" t="s">
        <v>0</v>
      </c>
      <c r="E994" t="s">
        <v>66</v>
      </c>
      <c r="F994" s="4" t="s">
        <v>82</v>
      </c>
      <c r="G994" t="s">
        <v>200</v>
      </c>
      <c r="H994" s="4" t="s">
        <v>84</v>
      </c>
      <c r="I994" s="4" t="s">
        <v>205</v>
      </c>
      <c r="J994" s="8">
        <v>-2</v>
      </c>
      <c r="K994" s="29">
        <v>51750</v>
      </c>
      <c r="L994" s="17">
        <v>2587500</v>
      </c>
      <c r="M994" s="104" t="s">
        <v>529</v>
      </c>
      <c r="O994"/>
      <c r="P994" t="s">
        <v>474</v>
      </c>
    </row>
    <row r="995" spans="2:17" x14ac:dyDescent="0.25">
      <c r="B995" s="5">
        <v>45386</v>
      </c>
      <c r="C995" t="s">
        <v>120</v>
      </c>
      <c r="D995" t="s">
        <v>0</v>
      </c>
      <c r="E995" t="s">
        <v>66</v>
      </c>
      <c r="F995" s="4" t="s">
        <v>78</v>
      </c>
      <c r="G995" t="s">
        <v>79</v>
      </c>
      <c r="H995" s="4" t="s">
        <v>80</v>
      </c>
      <c r="I995" s="4" t="s">
        <v>466</v>
      </c>
      <c r="J995" s="8">
        <v>-2</v>
      </c>
      <c r="K995" s="29">
        <v>51750</v>
      </c>
      <c r="L995" s="17">
        <v>103500</v>
      </c>
      <c r="M995" s="104" t="s">
        <v>529</v>
      </c>
      <c r="O995"/>
      <c r="P995" t="s">
        <v>474</v>
      </c>
    </row>
    <row r="996" spans="2:17" x14ac:dyDescent="0.25">
      <c r="B996" s="5">
        <v>45386</v>
      </c>
      <c r="C996" t="s">
        <v>120</v>
      </c>
      <c r="D996" t="s">
        <v>0</v>
      </c>
      <c r="E996" t="s">
        <v>66</v>
      </c>
      <c r="F996" s="4" t="s">
        <v>78</v>
      </c>
      <c r="G996" t="s">
        <v>79</v>
      </c>
      <c r="H996" s="4" t="s">
        <v>80</v>
      </c>
      <c r="I996" s="4" t="s">
        <v>305</v>
      </c>
      <c r="J996" s="8">
        <v>-2</v>
      </c>
      <c r="K996" s="29">
        <v>51750</v>
      </c>
      <c r="L996" s="17">
        <v>2300000</v>
      </c>
      <c r="M996" s="104" t="s">
        <v>529</v>
      </c>
      <c r="O996"/>
      <c r="P996" t="s">
        <v>474</v>
      </c>
    </row>
    <row r="997" spans="2:17" x14ac:dyDescent="0.25">
      <c r="B997" s="5">
        <v>45386</v>
      </c>
      <c r="C997" t="s">
        <v>121</v>
      </c>
      <c r="D997" t="s">
        <v>0</v>
      </c>
      <c r="E997" t="s">
        <v>66</v>
      </c>
      <c r="F997" s="4" t="s">
        <v>251</v>
      </c>
      <c r="G997" t="s">
        <v>356</v>
      </c>
      <c r="H997" s="4" t="s">
        <v>267</v>
      </c>
      <c r="I997" s="4" t="s">
        <v>363</v>
      </c>
      <c r="J997" s="8">
        <v>-1</v>
      </c>
      <c r="K997" s="29">
        <v>60750</v>
      </c>
      <c r="L997" s="17">
        <v>3037500</v>
      </c>
      <c r="M997" s="104" t="s">
        <v>529</v>
      </c>
      <c r="O997"/>
      <c r="P997" t="s">
        <v>462</v>
      </c>
    </row>
    <row r="998" spans="2:17" x14ac:dyDescent="0.25">
      <c r="B998" s="5">
        <v>45386</v>
      </c>
      <c r="C998" t="s">
        <v>121</v>
      </c>
      <c r="D998" t="s">
        <v>0</v>
      </c>
      <c r="E998" t="s">
        <v>66</v>
      </c>
      <c r="F998" s="4" t="s">
        <v>249</v>
      </c>
      <c r="G998" t="s">
        <v>355</v>
      </c>
      <c r="H998" s="4" t="s">
        <v>266</v>
      </c>
      <c r="I998" s="4" t="s">
        <v>362</v>
      </c>
      <c r="J998" s="8">
        <v>-1</v>
      </c>
      <c r="K998" s="29">
        <v>60750</v>
      </c>
      <c r="L998" s="17">
        <f>+J998*K998</f>
        <v>-60750</v>
      </c>
      <c r="M998" s="104" t="s">
        <v>529</v>
      </c>
      <c r="O998"/>
      <c r="P998" t="s">
        <v>462</v>
      </c>
    </row>
    <row r="999" spans="2:17" x14ac:dyDescent="0.25">
      <c r="B999" s="5">
        <v>45391</v>
      </c>
      <c r="C999" t="s">
        <v>461</v>
      </c>
      <c r="D999" t="s">
        <v>0</v>
      </c>
      <c r="E999" t="s">
        <v>66</v>
      </c>
      <c r="F999" s="4" t="s">
        <v>139</v>
      </c>
      <c r="G999" t="s">
        <v>140</v>
      </c>
      <c r="H999" s="4" t="s">
        <v>141</v>
      </c>
      <c r="I999" s="4" t="s">
        <v>467</v>
      </c>
      <c r="J999" s="8">
        <v>-2</v>
      </c>
      <c r="K999" s="29">
        <v>51750</v>
      </c>
      <c r="L999" s="17">
        <v>103500</v>
      </c>
      <c r="M999" s="104" t="s">
        <v>529</v>
      </c>
      <c r="O999"/>
      <c r="P999" t="s">
        <v>475</v>
      </c>
    </row>
    <row r="1000" spans="2:17" x14ac:dyDescent="0.25">
      <c r="B1000" s="5">
        <v>45392</v>
      </c>
      <c r="C1000" t="s">
        <v>121</v>
      </c>
      <c r="D1000" t="s">
        <v>0</v>
      </c>
      <c r="E1000" t="s">
        <v>66</v>
      </c>
      <c r="F1000" s="4" t="s">
        <v>251</v>
      </c>
      <c r="G1000" t="s">
        <v>356</v>
      </c>
      <c r="H1000" s="4" t="s">
        <v>267</v>
      </c>
      <c r="I1000" s="4" t="s">
        <v>363</v>
      </c>
      <c r="J1000" s="8">
        <v>1</v>
      </c>
      <c r="K1000" s="29">
        <v>60750</v>
      </c>
      <c r="L1000" s="17">
        <v>3037500</v>
      </c>
      <c r="M1000" s="104" t="s">
        <v>529</v>
      </c>
      <c r="O1000"/>
      <c r="P1000" t="s">
        <v>476</v>
      </c>
    </row>
    <row r="1001" spans="2:17" x14ac:dyDescent="0.25">
      <c r="B1001" s="5">
        <v>45392</v>
      </c>
      <c r="C1001" t="s">
        <v>121</v>
      </c>
      <c r="D1001" t="s">
        <v>0</v>
      </c>
      <c r="E1001" t="s">
        <v>66</v>
      </c>
      <c r="F1001" s="4" t="s">
        <v>249</v>
      </c>
      <c r="G1001" t="s">
        <v>355</v>
      </c>
      <c r="H1001" s="4" t="s">
        <v>266</v>
      </c>
      <c r="I1001" s="4" t="s">
        <v>362</v>
      </c>
      <c r="J1001" s="8">
        <v>1</v>
      </c>
      <c r="K1001" s="29">
        <v>60750</v>
      </c>
      <c r="L1001" s="17">
        <f>+J1001*K1001</f>
        <v>60750</v>
      </c>
      <c r="M1001" s="104" t="s">
        <v>529</v>
      </c>
      <c r="O1001"/>
      <c r="P1001" t="s">
        <v>476</v>
      </c>
    </row>
    <row r="1002" spans="2:17" x14ac:dyDescent="0.25">
      <c r="B1002" s="5">
        <v>45397</v>
      </c>
      <c r="C1002" t="s">
        <v>103</v>
      </c>
      <c r="D1002" t="s">
        <v>4</v>
      </c>
      <c r="E1002" t="s">
        <v>14</v>
      </c>
      <c r="F1002" s="4">
        <v>3318235</v>
      </c>
      <c r="G1002" t="s">
        <v>209</v>
      </c>
      <c r="H1002" s="4" t="s">
        <v>107</v>
      </c>
      <c r="I1002" s="4" t="s">
        <v>138</v>
      </c>
      <c r="J1002" s="8">
        <v>-4</v>
      </c>
      <c r="K1002" s="29">
        <v>126823.496</v>
      </c>
      <c r="L1002" s="17">
        <v>2536469.92</v>
      </c>
      <c r="M1002" s="102" t="s">
        <v>529</v>
      </c>
      <c r="O1002" s="54" t="s">
        <v>478</v>
      </c>
      <c r="P1002" t="s">
        <v>236</v>
      </c>
    </row>
    <row r="1003" spans="2:17" x14ac:dyDescent="0.25">
      <c r="B1003" s="5">
        <v>45397</v>
      </c>
      <c r="C1003" t="s">
        <v>103</v>
      </c>
      <c r="D1003" t="s">
        <v>4</v>
      </c>
      <c r="E1003" t="s">
        <v>14</v>
      </c>
      <c r="F1003" s="4">
        <v>3318225</v>
      </c>
      <c r="G1003" t="s">
        <v>148</v>
      </c>
      <c r="H1003" s="4" t="s">
        <v>148</v>
      </c>
      <c r="I1003" s="4" t="s">
        <v>138</v>
      </c>
      <c r="J1003" s="8">
        <v>-1</v>
      </c>
      <c r="K1003" s="29">
        <v>206486.49600000001</v>
      </c>
      <c r="L1003" s="17">
        <v>-2064864.9600000002</v>
      </c>
      <c r="M1003" s="102" t="s">
        <v>529</v>
      </c>
      <c r="O1003" s="54" t="s">
        <v>478</v>
      </c>
      <c r="P1003" t="s">
        <v>236</v>
      </c>
    </row>
    <row r="1004" spans="2:17" x14ac:dyDescent="0.25">
      <c r="B1004" s="5">
        <v>45397</v>
      </c>
      <c r="C1004" t="s">
        <v>477</v>
      </c>
      <c r="D1004" t="s">
        <v>4</v>
      </c>
      <c r="E1004" t="s">
        <v>14</v>
      </c>
      <c r="F1004" s="4">
        <v>3308050</v>
      </c>
      <c r="G1004" t="s">
        <v>660</v>
      </c>
      <c r="H1004" s="4" t="s">
        <v>137</v>
      </c>
      <c r="I1004" s="4" t="s">
        <v>138</v>
      </c>
      <c r="J1004" s="8">
        <v>-1</v>
      </c>
      <c r="K1004" s="79">
        <v>104.3726235741445</v>
      </c>
      <c r="L1004" s="17">
        <f>+J1004*K1004</f>
        <v>-104.3726235741445</v>
      </c>
      <c r="M1004" s="102" t="s">
        <v>527</v>
      </c>
      <c r="O1004" s="54" t="s">
        <v>478</v>
      </c>
      <c r="P1004" t="s">
        <v>236</v>
      </c>
      <c r="Q1004" t="s">
        <v>479</v>
      </c>
    </row>
    <row r="1005" spans="2:17" x14ac:dyDescent="0.25">
      <c r="B1005" s="5">
        <v>45397</v>
      </c>
      <c r="C1005" t="s">
        <v>477</v>
      </c>
      <c r="D1005" t="s">
        <v>4</v>
      </c>
      <c r="E1005" t="s">
        <v>14</v>
      </c>
      <c r="F1005" s="4">
        <v>3318235</v>
      </c>
      <c r="G1005" t="s">
        <v>209</v>
      </c>
      <c r="H1005" s="4" t="s">
        <v>107</v>
      </c>
      <c r="I1005" s="4" t="s">
        <v>138</v>
      </c>
      <c r="J1005" s="8">
        <v>-1</v>
      </c>
      <c r="K1005" s="29">
        <v>126823.496</v>
      </c>
      <c r="L1005" s="17">
        <v>2536469.92</v>
      </c>
      <c r="M1005" s="102" t="s">
        <v>529</v>
      </c>
      <c r="O1005" s="54" t="s">
        <v>478</v>
      </c>
      <c r="P1005" t="s">
        <v>236</v>
      </c>
    </row>
    <row r="1006" spans="2:17" x14ac:dyDescent="0.25">
      <c r="B1006" s="5">
        <v>45401</v>
      </c>
      <c r="C1006" t="s">
        <v>120</v>
      </c>
      <c r="D1006" t="s">
        <v>0</v>
      </c>
      <c r="E1006" t="s">
        <v>66</v>
      </c>
      <c r="F1006" s="4" t="s">
        <v>71</v>
      </c>
      <c r="G1006" t="s">
        <v>72</v>
      </c>
      <c r="H1006" s="4" t="s">
        <v>27</v>
      </c>
      <c r="I1006" s="4" t="s">
        <v>539</v>
      </c>
      <c r="J1006" s="8">
        <v>2</v>
      </c>
      <c r="K1006" s="29">
        <v>51750</v>
      </c>
      <c r="L1006" s="17">
        <f>+J1006*K1006</f>
        <v>103500</v>
      </c>
      <c r="M1006" s="102" t="s">
        <v>529</v>
      </c>
      <c r="Q1006" t="s">
        <v>540</v>
      </c>
    </row>
    <row r="1007" spans="2:17" x14ac:dyDescent="0.25">
      <c r="B1007" s="5">
        <v>45405</v>
      </c>
      <c r="C1007" t="s">
        <v>121</v>
      </c>
      <c r="D1007" t="s">
        <v>0</v>
      </c>
      <c r="E1007" t="s">
        <v>66</v>
      </c>
      <c r="F1007" s="4" t="s">
        <v>78</v>
      </c>
      <c r="G1007" t="s">
        <v>79</v>
      </c>
      <c r="H1007" s="4" t="s">
        <v>80</v>
      </c>
      <c r="I1007" s="4" t="s">
        <v>447</v>
      </c>
      <c r="J1007" s="8">
        <v>-3</v>
      </c>
      <c r="K1007" s="29">
        <v>51750</v>
      </c>
      <c r="L1007" s="17">
        <v>7762500</v>
      </c>
      <c r="O1007"/>
      <c r="P1007" t="s">
        <v>475</v>
      </c>
    </row>
    <row r="1008" spans="2:17" x14ac:dyDescent="0.25">
      <c r="B1008" s="5">
        <v>45408</v>
      </c>
      <c r="C1008" t="s">
        <v>103</v>
      </c>
      <c r="D1008" t="s">
        <v>0</v>
      </c>
      <c r="E1008" t="s">
        <v>14</v>
      </c>
      <c r="F1008" s="4" t="s">
        <v>54</v>
      </c>
      <c r="G1008" t="s">
        <v>55</v>
      </c>
      <c r="H1008" s="4" t="s">
        <v>56</v>
      </c>
      <c r="I1008" s="4" t="s">
        <v>405</v>
      </c>
      <c r="J1008" s="8">
        <v>-12</v>
      </c>
      <c r="K1008" s="79">
        <v>18.345205479452055</v>
      </c>
      <c r="L1008" s="17">
        <f>+J1008*K1008</f>
        <v>-220.14246575342466</v>
      </c>
      <c r="M1008" s="102" t="s">
        <v>527</v>
      </c>
      <c r="O1008" s="54">
        <v>20240064</v>
      </c>
      <c r="P1008" t="s">
        <v>136</v>
      </c>
    </row>
    <row r="1009" spans="1:814" x14ac:dyDescent="0.25">
      <c r="B1009" s="5">
        <v>45408</v>
      </c>
      <c r="C1009" t="s">
        <v>103</v>
      </c>
      <c r="D1009" t="s">
        <v>4</v>
      </c>
      <c r="E1009" t="s">
        <v>66</v>
      </c>
      <c r="F1009" s="4" t="s">
        <v>102</v>
      </c>
      <c r="G1009" t="s">
        <v>101</v>
      </c>
      <c r="H1009" s="4" t="s">
        <v>107</v>
      </c>
      <c r="I1009" s="4" t="s">
        <v>138</v>
      </c>
      <c r="J1009" s="8">
        <v>-10</v>
      </c>
      <c r="K1009" s="29">
        <v>102340</v>
      </c>
      <c r="L1009" s="17">
        <v>8187200</v>
      </c>
      <c r="M1009" s="102" t="s">
        <v>529</v>
      </c>
      <c r="O1009" s="54">
        <v>20240065</v>
      </c>
      <c r="P1009" t="s">
        <v>126</v>
      </c>
    </row>
    <row r="1010" spans="1:814" x14ac:dyDescent="0.25">
      <c r="B1010" s="5">
        <v>45408</v>
      </c>
      <c r="C1010" t="s">
        <v>103</v>
      </c>
      <c r="D1010" t="s">
        <v>0</v>
      </c>
      <c r="E1010" t="s">
        <v>14</v>
      </c>
      <c r="F1010" s="4" t="s">
        <v>39</v>
      </c>
      <c r="G1010" t="s">
        <v>40</v>
      </c>
      <c r="H1010" s="4" t="s">
        <v>41</v>
      </c>
      <c r="I1010" s="4" t="s">
        <v>403</v>
      </c>
      <c r="J1010" s="8">
        <v>-25</v>
      </c>
      <c r="K1010" s="79">
        <v>14.268493150684932</v>
      </c>
      <c r="L1010" s="17">
        <f>+J1010*K1010</f>
        <v>-356.71232876712332</v>
      </c>
      <c r="M1010" s="102" t="s">
        <v>527</v>
      </c>
      <c r="O1010" s="54">
        <v>20240064</v>
      </c>
      <c r="P1010" t="s">
        <v>136</v>
      </c>
    </row>
    <row r="1011" spans="1:814" x14ac:dyDescent="0.25">
      <c r="B1011" s="5">
        <v>45419</v>
      </c>
      <c r="C1011" t="s">
        <v>103</v>
      </c>
      <c r="D1011" t="s">
        <v>0</v>
      </c>
      <c r="E1011" t="s">
        <v>14</v>
      </c>
      <c r="F1011" s="4" t="s">
        <v>289</v>
      </c>
      <c r="G1011" t="s">
        <v>15</v>
      </c>
      <c r="H1011" s="4" t="s">
        <v>16</v>
      </c>
      <c r="I1011" s="4" t="s">
        <v>18</v>
      </c>
      <c r="J1011" s="8">
        <v>-4</v>
      </c>
      <c r="K1011" s="29">
        <v>73331</v>
      </c>
      <c r="L1011" s="17">
        <v>293324</v>
      </c>
      <c r="M1011" s="102" t="s">
        <v>529</v>
      </c>
      <c r="O1011" s="54">
        <v>20240067</v>
      </c>
      <c r="P1011" t="s">
        <v>243</v>
      </c>
    </row>
    <row r="1012" spans="1:814" x14ac:dyDescent="0.25">
      <c r="B1012" s="5">
        <v>45419</v>
      </c>
      <c r="C1012" t="s">
        <v>103</v>
      </c>
      <c r="D1012" t="s">
        <v>0</v>
      </c>
      <c r="E1012" t="s">
        <v>14</v>
      </c>
      <c r="F1012" s="4" t="s">
        <v>35</v>
      </c>
      <c r="G1012" t="s">
        <v>36</v>
      </c>
      <c r="H1012" s="4" t="s">
        <v>37</v>
      </c>
      <c r="I1012" s="4" t="s">
        <v>334</v>
      </c>
      <c r="J1012" s="8">
        <v>-6</v>
      </c>
      <c r="K1012" s="29">
        <v>69131</v>
      </c>
      <c r="L1012" s="17">
        <v>4147860</v>
      </c>
      <c r="M1012" s="102" t="s">
        <v>529</v>
      </c>
      <c r="O1012" s="54">
        <v>20240067</v>
      </c>
      <c r="P1012" t="s">
        <v>243</v>
      </c>
    </row>
    <row r="1013" spans="1:814" x14ac:dyDescent="0.25">
      <c r="B1013" s="5">
        <v>45419</v>
      </c>
      <c r="C1013" t="s">
        <v>103</v>
      </c>
      <c r="D1013" t="s">
        <v>0</v>
      </c>
      <c r="E1013" t="s">
        <v>66</v>
      </c>
      <c r="F1013" s="4" t="s">
        <v>71</v>
      </c>
      <c r="G1013" t="s">
        <v>72</v>
      </c>
      <c r="H1013" s="4" t="s">
        <v>27</v>
      </c>
      <c r="I1013" s="4" t="s">
        <v>220</v>
      </c>
      <c r="J1013" s="8">
        <v>-15</v>
      </c>
      <c r="K1013" s="29">
        <v>51750</v>
      </c>
      <c r="L1013" s="17">
        <v>3105000</v>
      </c>
      <c r="M1013" s="102" t="s">
        <v>529</v>
      </c>
      <c r="O1013" s="54">
        <v>20240067</v>
      </c>
      <c r="P1013" t="s">
        <v>243</v>
      </c>
    </row>
    <row r="1014" spans="1:814" x14ac:dyDescent="0.25">
      <c r="B1014" s="5">
        <v>45419</v>
      </c>
      <c r="C1014" t="s">
        <v>103</v>
      </c>
      <c r="D1014" t="s">
        <v>0</v>
      </c>
      <c r="E1014" t="s">
        <v>66</v>
      </c>
      <c r="F1014" s="4" t="s">
        <v>75</v>
      </c>
      <c r="G1014" t="s">
        <v>76</v>
      </c>
      <c r="H1014" s="4" t="s">
        <v>37</v>
      </c>
      <c r="I1014" s="4" t="s">
        <v>377</v>
      </c>
      <c r="J1014" s="8">
        <v>-3</v>
      </c>
      <c r="K1014" s="29">
        <v>51750</v>
      </c>
      <c r="L1014" s="17">
        <v>2173500</v>
      </c>
      <c r="M1014" s="102" t="s">
        <v>529</v>
      </c>
      <c r="O1014" s="54">
        <v>20240067</v>
      </c>
      <c r="P1014" t="s">
        <v>243</v>
      </c>
    </row>
    <row r="1015" spans="1:814" x14ac:dyDescent="0.25">
      <c r="B1015" s="5">
        <v>45419</v>
      </c>
      <c r="C1015" t="s">
        <v>103</v>
      </c>
      <c r="D1015" t="s">
        <v>0</v>
      </c>
      <c r="E1015" t="s">
        <v>66</v>
      </c>
      <c r="F1015" s="4" t="s">
        <v>75</v>
      </c>
      <c r="G1015" t="s">
        <v>76</v>
      </c>
      <c r="H1015" s="4" t="s">
        <v>37</v>
      </c>
      <c r="I1015" s="4" t="s">
        <v>379</v>
      </c>
      <c r="J1015" s="8">
        <v>-3</v>
      </c>
      <c r="K1015" s="29">
        <v>51750</v>
      </c>
      <c r="L1015" s="17">
        <v>2173500</v>
      </c>
      <c r="M1015" s="102" t="s">
        <v>529</v>
      </c>
      <c r="O1015" s="54">
        <v>20240067</v>
      </c>
      <c r="P1015" t="s">
        <v>243</v>
      </c>
    </row>
    <row r="1016" spans="1:814" x14ac:dyDescent="0.25">
      <c r="B1016" s="5">
        <v>45419</v>
      </c>
      <c r="C1016" t="s">
        <v>103</v>
      </c>
      <c r="D1016" t="s">
        <v>0</v>
      </c>
      <c r="E1016" t="s">
        <v>66</v>
      </c>
      <c r="F1016" s="4" t="s">
        <v>86</v>
      </c>
      <c r="G1016" t="s">
        <v>87</v>
      </c>
      <c r="H1016" s="4" t="s">
        <v>184</v>
      </c>
      <c r="I1016" s="4" t="s">
        <v>180</v>
      </c>
      <c r="J1016" s="8">
        <v>-5</v>
      </c>
      <c r="K1016" s="48">
        <v>51750</v>
      </c>
      <c r="L1016" s="17">
        <v>3105000</v>
      </c>
      <c r="M1016" s="102" t="s">
        <v>529</v>
      </c>
      <c r="O1016" s="54">
        <v>20240067</v>
      </c>
      <c r="P1016" t="s">
        <v>243</v>
      </c>
    </row>
    <row r="1017" spans="1:814" x14ac:dyDescent="0.25">
      <c r="B1017" s="5">
        <v>45419</v>
      </c>
      <c r="C1017" t="s">
        <v>103</v>
      </c>
      <c r="D1017" t="s">
        <v>4</v>
      </c>
      <c r="E1017" t="s">
        <v>66</v>
      </c>
      <c r="F1017" s="4" t="s">
        <v>96</v>
      </c>
      <c r="G1017" t="s">
        <v>95</v>
      </c>
      <c r="H1017" s="4" t="s">
        <v>106</v>
      </c>
      <c r="I1017" s="4">
        <v>52006</v>
      </c>
      <c r="J1017" s="8">
        <v>-2</v>
      </c>
      <c r="K1017" s="29">
        <f>544000*1.19</f>
        <v>647360</v>
      </c>
      <c r="L1017" s="17">
        <f>+J1017*K1017</f>
        <v>-1294720</v>
      </c>
      <c r="M1017" s="102" t="s">
        <v>529</v>
      </c>
      <c r="O1017" s="54">
        <v>20240067</v>
      </c>
      <c r="P1017" t="s">
        <v>243</v>
      </c>
    </row>
    <row r="1018" spans="1:814" x14ac:dyDescent="0.25">
      <c r="B1018" s="5">
        <v>45419</v>
      </c>
      <c r="C1018" t="s">
        <v>103</v>
      </c>
      <c r="D1018" t="s">
        <v>0</v>
      </c>
      <c r="E1018" t="s">
        <v>66</v>
      </c>
      <c r="F1018" s="4" t="s">
        <v>78</v>
      </c>
      <c r="G1018" t="s">
        <v>79</v>
      </c>
      <c r="H1018" s="4" t="s">
        <v>44</v>
      </c>
      <c r="I1018" s="4" t="s">
        <v>359</v>
      </c>
      <c r="J1018" s="8">
        <v>-25</v>
      </c>
      <c r="K1018" s="29">
        <v>51750</v>
      </c>
      <c r="L1018" s="17">
        <v>4140000</v>
      </c>
      <c r="M1018" s="102" t="s">
        <v>529</v>
      </c>
      <c r="O1018" s="54">
        <v>20240067</v>
      </c>
      <c r="P1018" t="s">
        <v>243</v>
      </c>
    </row>
    <row r="1019" spans="1:814" x14ac:dyDescent="0.25">
      <c r="B1019" s="5">
        <v>45419</v>
      </c>
      <c r="C1019" t="s">
        <v>103</v>
      </c>
      <c r="D1019" t="s">
        <v>0</v>
      </c>
      <c r="E1019" t="s">
        <v>66</v>
      </c>
      <c r="F1019" s="4" t="s">
        <v>86</v>
      </c>
      <c r="G1019" t="s">
        <v>87</v>
      </c>
      <c r="H1019" s="4" t="s">
        <v>50</v>
      </c>
      <c r="I1019" s="4" t="s">
        <v>382</v>
      </c>
      <c r="J1019" s="8">
        <v>-20</v>
      </c>
      <c r="K1019" s="29">
        <v>51750</v>
      </c>
      <c r="L1019" s="17">
        <v>6727500</v>
      </c>
      <c r="M1019" s="102" t="s">
        <v>529</v>
      </c>
      <c r="O1019" s="54">
        <v>20240067</v>
      </c>
      <c r="P1019" t="s">
        <v>243</v>
      </c>
    </row>
    <row r="1020" spans="1:814" x14ac:dyDescent="0.25">
      <c r="B1020" s="5">
        <v>45419</v>
      </c>
      <c r="C1020" t="s">
        <v>103</v>
      </c>
      <c r="D1020" t="s">
        <v>4</v>
      </c>
      <c r="E1020" t="s">
        <v>66</v>
      </c>
      <c r="F1020" s="4" t="s">
        <v>102</v>
      </c>
      <c r="G1020" t="s">
        <v>101</v>
      </c>
      <c r="H1020" s="4" t="s">
        <v>107</v>
      </c>
      <c r="I1020" s="4" t="s">
        <v>138</v>
      </c>
      <c r="J1020" s="8">
        <v>-4</v>
      </c>
      <c r="K1020" s="29">
        <v>102340</v>
      </c>
      <c r="L1020" s="17">
        <f t="shared" ref="L1020:L1030" si="52">+J1020*K1020</f>
        <v>-409360</v>
      </c>
      <c r="M1020" s="102" t="s">
        <v>529</v>
      </c>
      <c r="O1020" s="54">
        <v>20240067</v>
      </c>
      <c r="P1020" t="s">
        <v>243</v>
      </c>
    </row>
    <row r="1021" spans="1:814" s="93" customFormat="1" x14ac:dyDescent="0.25">
      <c r="A1021"/>
      <c r="B1021" s="5">
        <v>45419</v>
      </c>
      <c r="C1021" t="s">
        <v>103</v>
      </c>
      <c r="D1021" t="s">
        <v>0</v>
      </c>
      <c r="E1021" t="s">
        <v>14</v>
      </c>
      <c r="F1021" s="4" t="s">
        <v>39</v>
      </c>
      <c r="G1021" t="s">
        <v>40</v>
      </c>
      <c r="H1021" s="4" t="s">
        <v>41</v>
      </c>
      <c r="I1021" s="4" t="s">
        <v>335</v>
      </c>
      <c r="J1021" s="8">
        <v>-1</v>
      </c>
      <c r="K1021" s="29">
        <v>69131</v>
      </c>
      <c r="L1021" s="17">
        <v>276524</v>
      </c>
      <c r="M1021" s="102" t="s">
        <v>529</v>
      </c>
      <c r="N1021"/>
      <c r="O1021" s="54">
        <v>20240067</v>
      </c>
      <c r="P1021" t="s">
        <v>243</v>
      </c>
      <c r="Q1021"/>
      <c r="R1021"/>
      <c r="S1021"/>
      <c r="T1021"/>
      <c r="U1021"/>
      <c r="V1021" s="84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  <c r="BL1021"/>
      <c r="BM1021"/>
      <c r="BN1021"/>
      <c r="BO1021"/>
      <c r="BP1021"/>
      <c r="BQ1021"/>
      <c r="BR1021"/>
      <c r="BS1021"/>
      <c r="BT1021"/>
      <c r="BU1021"/>
      <c r="BV1021"/>
      <c r="BW1021"/>
      <c r="BX1021"/>
      <c r="BY1021"/>
      <c r="BZ1021"/>
      <c r="CA1021"/>
      <c r="CB1021"/>
      <c r="CC1021"/>
      <c r="CD1021"/>
      <c r="CE1021"/>
      <c r="CF1021"/>
      <c r="CG1021"/>
      <c r="CH1021"/>
      <c r="CI1021"/>
      <c r="CJ1021"/>
      <c r="CK1021"/>
      <c r="CL1021"/>
      <c r="CM1021"/>
      <c r="CN1021"/>
      <c r="CO1021"/>
      <c r="CP1021"/>
      <c r="CQ1021"/>
      <c r="CR1021"/>
      <c r="CS1021"/>
      <c r="CT1021"/>
      <c r="CU1021"/>
      <c r="CV1021"/>
      <c r="CW1021"/>
      <c r="CX1021"/>
      <c r="CY1021"/>
      <c r="CZ1021"/>
      <c r="DA1021"/>
      <c r="DB1021"/>
      <c r="DC1021"/>
      <c r="DD1021"/>
      <c r="DE1021"/>
      <c r="DF1021"/>
      <c r="DG1021"/>
      <c r="DH1021"/>
      <c r="DI1021"/>
      <c r="DJ1021"/>
      <c r="DK1021"/>
      <c r="DL1021"/>
      <c r="DM1021"/>
      <c r="DN1021"/>
      <c r="DO1021"/>
      <c r="DP1021"/>
      <c r="DQ1021"/>
      <c r="DR1021"/>
      <c r="DS1021"/>
      <c r="DT1021"/>
      <c r="DU1021"/>
      <c r="DV1021"/>
      <c r="DW1021"/>
      <c r="DX1021"/>
      <c r="DY1021"/>
      <c r="DZ1021"/>
      <c r="EA1021"/>
      <c r="EB1021"/>
      <c r="EC1021"/>
      <c r="ED1021"/>
      <c r="EE1021"/>
      <c r="EF1021"/>
      <c r="EG1021"/>
      <c r="EH1021"/>
      <c r="EI1021"/>
      <c r="EJ1021"/>
      <c r="EK1021"/>
      <c r="EL1021"/>
      <c r="EM1021"/>
      <c r="EN1021"/>
      <c r="EO1021"/>
      <c r="EP1021"/>
      <c r="EQ1021"/>
      <c r="ER1021"/>
      <c r="ES1021"/>
      <c r="ET1021"/>
      <c r="EU1021"/>
      <c r="EV1021"/>
      <c r="EW1021"/>
      <c r="EX1021"/>
      <c r="EY1021"/>
      <c r="EZ1021"/>
      <c r="FA1021"/>
      <c r="FB1021"/>
      <c r="FC1021"/>
      <c r="FD1021"/>
      <c r="FE1021"/>
      <c r="FF1021"/>
      <c r="FG1021"/>
      <c r="FH1021"/>
      <c r="FI1021"/>
      <c r="FJ1021"/>
      <c r="FK1021"/>
      <c r="FL1021"/>
      <c r="FM1021"/>
      <c r="FN1021"/>
      <c r="FO1021"/>
      <c r="FP1021"/>
      <c r="FQ1021"/>
      <c r="FR1021"/>
      <c r="FS1021"/>
      <c r="FT1021"/>
      <c r="FU1021"/>
      <c r="FV1021"/>
      <c r="FW1021"/>
      <c r="FX1021"/>
      <c r="FY1021"/>
      <c r="FZ1021"/>
      <c r="GA1021"/>
      <c r="GB1021"/>
      <c r="GC1021"/>
      <c r="GD1021"/>
      <c r="GE1021"/>
      <c r="GF1021"/>
      <c r="GG1021"/>
      <c r="GH1021"/>
      <c r="GI1021"/>
      <c r="GJ1021"/>
      <c r="GK1021"/>
      <c r="GL1021"/>
      <c r="GM1021"/>
      <c r="GN1021"/>
      <c r="GO1021"/>
      <c r="GP1021"/>
      <c r="GQ1021"/>
      <c r="GR1021"/>
      <c r="GS1021"/>
      <c r="GT1021"/>
      <c r="GU1021"/>
      <c r="GV1021"/>
      <c r="GW1021"/>
      <c r="GX1021"/>
      <c r="GY1021"/>
      <c r="GZ1021"/>
      <c r="HA1021"/>
      <c r="HB1021"/>
      <c r="HC1021"/>
      <c r="HD1021"/>
      <c r="HE1021"/>
      <c r="HF1021"/>
      <c r="HG1021"/>
      <c r="HH1021"/>
      <c r="HI1021"/>
      <c r="HJ1021"/>
      <c r="HK1021"/>
      <c r="HL1021"/>
      <c r="HM1021"/>
      <c r="HN1021"/>
      <c r="HO1021"/>
      <c r="HP1021"/>
      <c r="HQ1021"/>
      <c r="HR1021"/>
      <c r="HS1021"/>
      <c r="HT1021"/>
      <c r="HU1021"/>
      <c r="HV1021"/>
      <c r="HW1021"/>
      <c r="HX1021"/>
      <c r="HY1021"/>
      <c r="HZ1021"/>
      <c r="IA1021"/>
      <c r="IB1021"/>
      <c r="IC1021"/>
      <c r="ID1021"/>
      <c r="IE1021"/>
      <c r="IF1021"/>
      <c r="IG1021"/>
      <c r="IH1021"/>
      <c r="II1021"/>
      <c r="IJ1021"/>
      <c r="IK1021"/>
      <c r="IL1021"/>
      <c r="IM1021"/>
      <c r="IN1021"/>
      <c r="IO1021"/>
      <c r="IP1021"/>
      <c r="IQ1021"/>
      <c r="IR1021"/>
      <c r="IS1021"/>
      <c r="IT1021"/>
      <c r="IU1021"/>
      <c r="IV1021"/>
      <c r="IW1021"/>
      <c r="IX1021"/>
      <c r="IY1021"/>
      <c r="IZ1021"/>
      <c r="JA1021"/>
      <c r="JB1021"/>
      <c r="JC1021"/>
      <c r="JD1021"/>
      <c r="JE1021"/>
      <c r="JF1021"/>
      <c r="JG1021"/>
      <c r="JH1021"/>
      <c r="JI1021"/>
      <c r="JJ1021"/>
      <c r="JK1021"/>
      <c r="JL1021"/>
      <c r="JM1021"/>
      <c r="JN1021"/>
      <c r="JO1021"/>
      <c r="JP1021"/>
      <c r="JQ1021"/>
      <c r="JR1021"/>
      <c r="JS1021"/>
      <c r="JT1021"/>
      <c r="JU1021"/>
      <c r="JV1021"/>
      <c r="JW1021"/>
      <c r="JX1021"/>
      <c r="JY1021"/>
      <c r="JZ1021"/>
      <c r="KA1021"/>
      <c r="KB1021"/>
      <c r="KC1021"/>
      <c r="KD1021"/>
      <c r="KE1021"/>
      <c r="KF1021"/>
      <c r="KG1021"/>
      <c r="KH1021"/>
      <c r="KI1021"/>
      <c r="KJ1021"/>
      <c r="KK1021"/>
      <c r="KL1021"/>
      <c r="KM1021"/>
      <c r="KN1021"/>
      <c r="KO1021"/>
      <c r="KP1021"/>
      <c r="KQ1021"/>
      <c r="KR1021"/>
      <c r="KS1021"/>
      <c r="KT1021"/>
      <c r="KU1021"/>
      <c r="KV1021"/>
      <c r="KW1021"/>
      <c r="KX1021"/>
      <c r="KY1021"/>
      <c r="KZ1021"/>
      <c r="LA1021"/>
      <c r="LB1021"/>
      <c r="LC1021"/>
      <c r="LD1021"/>
      <c r="LE1021"/>
      <c r="LF1021"/>
      <c r="LG1021"/>
      <c r="LH1021"/>
      <c r="LI1021"/>
      <c r="LJ1021"/>
      <c r="LK1021"/>
      <c r="LL1021"/>
      <c r="LM1021"/>
      <c r="LN1021"/>
      <c r="LO1021"/>
      <c r="LP1021"/>
      <c r="LQ1021"/>
      <c r="LR1021"/>
      <c r="LS1021"/>
      <c r="LT1021"/>
      <c r="LU1021"/>
      <c r="LV1021"/>
      <c r="LW1021"/>
      <c r="LX1021"/>
      <c r="LY1021"/>
      <c r="LZ1021"/>
      <c r="MA1021"/>
      <c r="MB1021"/>
      <c r="MC1021"/>
      <c r="MD1021"/>
      <c r="ME1021"/>
      <c r="MF1021"/>
      <c r="MG1021"/>
      <c r="MH1021"/>
      <c r="MI1021"/>
      <c r="MJ1021"/>
      <c r="MK1021"/>
      <c r="ML1021"/>
      <c r="MM1021"/>
      <c r="MN1021"/>
      <c r="MO1021"/>
      <c r="MP1021"/>
      <c r="MQ1021"/>
      <c r="MR1021"/>
      <c r="MS1021"/>
      <c r="MT1021"/>
      <c r="MU1021"/>
      <c r="MV1021"/>
      <c r="MW1021"/>
      <c r="MX1021"/>
      <c r="MY1021"/>
      <c r="MZ1021"/>
      <c r="NA1021"/>
      <c r="NB1021"/>
      <c r="NC1021"/>
      <c r="ND1021"/>
      <c r="NE1021"/>
      <c r="NF1021"/>
      <c r="NG1021"/>
      <c r="NH1021"/>
      <c r="NI1021"/>
      <c r="NJ1021"/>
      <c r="NK1021"/>
      <c r="NL1021"/>
      <c r="NM1021"/>
      <c r="NN1021"/>
      <c r="NO1021"/>
      <c r="NP1021"/>
      <c r="NQ1021"/>
      <c r="NR1021"/>
      <c r="NS1021"/>
      <c r="NT1021"/>
      <c r="NU1021"/>
      <c r="NV1021"/>
      <c r="NW1021"/>
      <c r="NX1021"/>
      <c r="NY1021"/>
      <c r="NZ1021"/>
      <c r="OA1021"/>
      <c r="OB1021"/>
      <c r="OC1021"/>
      <c r="OD1021"/>
      <c r="OE1021"/>
      <c r="OF1021"/>
      <c r="OG1021"/>
      <c r="OH1021"/>
      <c r="OI1021"/>
      <c r="OJ1021"/>
      <c r="OK1021"/>
      <c r="OL1021"/>
      <c r="OM1021"/>
      <c r="ON1021"/>
      <c r="OO1021"/>
      <c r="OP1021"/>
      <c r="OQ1021"/>
      <c r="OR1021"/>
      <c r="OS1021"/>
      <c r="OT1021"/>
      <c r="OU1021"/>
      <c r="OV1021"/>
      <c r="OW1021"/>
      <c r="OX1021"/>
      <c r="OY1021"/>
      <c r="OZ1021"/>
      <c r="PA1021"/>
      <c r="PB1021"/>
      <c r="PC1021"/>
      <c r="PD1021"/>
      <c r="PE1021"/>
      <c r="PF1021"/>
      <c r="PG1021"/>
      <c r="PH1021"/>
      <c r="PI1021"/>
      <c r="PJ1021"/>
      <c r="PK1021"/>
      <c r="PL1021"/>
      <c r="PM1021"/>
      <c r="PN1021"/>
      <c r="PO1021"/>
      <c r="PP1021"/>
      <c r="PQ1021"/>
      <c r="PR1021"/>
      <c r="PS1021"/>
      <c r="PT1021"/>
      <c r="PU1021"/>
      <c r="PV1021"/>
      <c r="PW1021"/>
      <c r="PX1021"/>
      <c r="PY1021"/>
      <c r="PZ1021"/>
      <c r="QA1021"/>
      <c r="QB1021"/>
      <c r="QC1021"/>
      <c r="QD1021"/>
      <c r="QE1021"/>
      <c r="QF1021"/>
      <c r="QG1021"/>
      <c r="QH1021"/>
      <c r="QI1021"/>
      <c r="QJ1021"/>
      <c r="QK1021"/>
      <c r="QL1021"/>
      <c r="QM1021"/>
      <c r="QN1021"/>
      <c r="QO1021"/>
      <c r="QP1021"/>
      <c r="QQ1021"/>
      <c r="QR1021"/>
      <c r="QS1021"/>
      <c r="QT1021"/>
      <c r="QU1021"/>
      <c r="QV1021"/>
      <c r="QW1021"/>
      <c r="QX1021"/>
      <c r="QY1021"/>
      <c r="QZ1021"/>
      <c r="RA1021"/>
      <c r="RB1021"/>
      <c r="RC1021"/>
      <c r="RD1021"/>
      <c r="RE1021"/>
      <c r="RF1021"/>
      <c r="RG1021"/>
      <c r="RH1021"/>
      <c r="RI1021"/>
      <c r="RJ1021"/>
      <c r="RK1021"/>
      <c r="RL1021"/>
      <c r="RM1021"/>
      <c r="RN1021"/>
      <c r="RO1021"/>
      <c r="RP1021"/>
      <c r="RQ1021"/>
      <c r="RR1021"/>
      <c r="RS1021"/>
      <c r="RT1021"/>
      <c r="RU1021"/>
      <c r="RV1021"/>
      <c r="RW1021"/>
      <c r="RX1021"/>
      <c r="RY1021"/>
      <c r="RZ1021"/>
      <c r="SA1021"/>
      <c r="SB1021"/>
      <c r="SC1021"/>
      <c r="SD1021"/>
      <c r="SE1021"/>
      <c r="SF1021"/>
      <c r="SG1021"/>
      <c r="SH1021"/>
      <c r="SI1021"/>
      <c r="SJ1021"/>
      <c r="SK1021"/>
      <c r="SL1021"/>
      <c r="SM1021"/>
      <c r="SN1021"/>
      <c r="SO1021"/>
      <c r="SP1021"/>
      <c r="SQ1021"/>
      <c r="SR1021"/>
      <c r="SS1021"/>
      <c r="ST1021"/>
      <c r="SU1021"/>
      <c r="SV1021"/>
      <c r="SW1021"/>
      <c r="SX1021"/>
      <c r="SY1021"/>
      <c r="SZ1021"/>
      <c r="TA1021"/>
      <c r="TB1021"/>
      <c r="TC1021"/>
      <c r="TD1021"/>
      <c r="TE1021"/>
      <c r="TF1021"/>
      <c r="TG1021"/>
      <c r="TH1021"/>
      <c r="TI1021"/>
      <c r="TJ1021"/>
      <c r="TK1021"/>
      <c r="TL1021"/>
      <c r="TM1021"/>
      <c r="TN1021"/>
      <c r="TO1021"/>
      <c r="TP1021"/>
      <c r="TQ1021"/>
      <c r="TR1021"/>
      <c r="TS1021"/>
      <c r="TT1021"/>
      <c r="TU1021"/>
      <c r="TV1021"/>
      <c r="TW1021"/>
      <c r="TX1021"/>
      <c r="TY1021"/>
      <c r="TZ1021"/>
      <c r="UA1021"/>
      <c r="UB1021"/>
      <c r="UC1021"/>
      <c r="UD1021"/>
      <c r="UE1021"/>
      <c r="UF1021"/>
      <c r="UG1021"/>
      <c r="UH1021"/>
      <c r="UI1021"/>
      <c r="UJ1021"/>
      <c r="UK1021"/>
      <c r="UL1021"/>
      <c r="UM1021"/>
      <c r="UN1021"/>
      <c r="UO1021"/>
      <c r="UP1021"/>
      <c r="UQ1021"/>
      <c r="UR1021"/>
      <c r="US1021"/>
      <c r="UT1021"/>
      <c r="UU1021"/>
      <c r="UV1021"/>
      <c r="UW1021"/>
      <c r="UX1021"/>
      <c r="UY1021"/>
      <c r="UZ1021"/>
      <c r="VA1021"/>
      <c r="VB1021"/>
      <c r="VC1021"/>
      <c r="VD1021"/>
      <c r="VE1021"/>
      <c r="VF1021"/>
      <c r="VG1021"/>
      <c r="VH1021"/>
      <c r="VI1021"/>
      <c r="VJ1021"/>
      <c r="VK1021"/>
      <c r="VL1021"/>
      <c r="VM1021"/>
      <c r="VN1021"/>
      <c r="VO1021"/>
      <c r="VP1021"/>
      <c r="VQ1021"/>
      <c r="VR1021"/>
      <c r="VS1021"/>
      <c r="VT1021"/>
      <c r="VU1021"/>
      <c r="VV1021"/>
      <c r="VW1021"/>
      <c r="VX1021"/>
      <c r="VY1021"/>
      <c r="VZ1021"/>
      <c r="WA1021"/>
      <c r="WB1021"/>
      <c r="WC1021"/>
      <c r="WD1021"/>
      <c r="WE1021"/>
      <c r="WF1021"/>
      <c r="WG1021"/>
      <c r="WH1021"/>
      <c r="WI1021"/>
      <c r="WJ1021"/>
      <c r="WK1021"/>
      <c r="WL1021"/>
      <c r="WM1021"/>
      <c r="WN1021"/>
      <c r="WO1021"/>
      <c r="WP1021"/>
      <c r="WQ1021"/>
      <c r="WR1021"/>
      <c r="WS1021"/>
      <c r="WT1021"/>
      <c r="WU1021"/>
      <c r="WV1021"/>
      <c r="WW1021"/>
      <c r="WX1021"/>
      <c r="WY1021"/>
      <c r="WZ1021"/>
      <c r="XA1021"/>
      <c r="XB1021"/>
      <c r="XC1021"/>
      <c r="XD1021"/>
      <c r="XE1021"/>
      <c r="XF1021"/>
      <c r="XG1021"/>
      <c r="XH1021"/>
      <c r="XI1021"/>
      <c r="XJ1021"/>
      <c r="XK1021"/>
      <c r="XL1021"/>
      <c r="XM1021"/>
      <c r="XN1021"/>
      <c r="XO1021"/>
      <c r="XP1021"/>
      <c r="XQ1021"/>
      <c r="XR1021"/>
      <c r="XS1021"/>
      <c r="XT1021"/>
      <c r="XU1021"/>
      <c r="XV1021"/>
      <c r="XW1021"/>
      <c r="XX1021"/>
      <c r="XY1021"/>
      <c r="XZ1021"/>
      <c r="YA1021"/>
      <c r="YB1021"/>
      <c r="YC1021"/>
      <c r="YD1021"/>
      <c r="YE1021"/>
      <c r="YF1021"/>
      <c r="YG1021"/>
      <c r="YH1021"/>
      <c r="YI1021"/>
      <c r="YJ1021"/>
      <c r="YK1021"/>
      <c r="YL1021"/>
      <c r="YM1021"/>
      <c r="YN1021"/>
      <c r="YO1021"/>
      <c r="YP1021"/>
      <c r="YQ1021"/>
      <c r="YR1021"/>
      <c r="YS1021"/>
      <c r="YT1021"/>
      <c r="YU1021"/>
      <c r="YV1021"/>
      <c r="YW1021"/>
      <c r="YX1021"/>
      <c r="YY1021"/>
      <c r="YZ1021"/>
      <c r="ZA1021"/>
      <c r="ZB1021"/>
      <c r="ZC1021"/>
      <c r="ZD1021"/>
      <c r="ZE1021"/>
      <c r="ZF1021"/>
      <c r="ZG1021"/>
      <c r="ZH1021"/>
      <c r="ZI1021"/>
      <c r="ZJ1021"/>
      <c r="ZK1021"/>
      <c r="ZL1021"/>
      <c r="ZM1021"/>
      <c r="ZN1021"/>
      <c r="ZO1021"/>
      <c r="ZP1021"/>
      <c r="ZQ1021"/>
      <c r="ZR1021"/>
      <c r="ZS1021"/>
      <c r="ZT1021"/>
      <c r="ZU1021"/>
      <c r="ZV1021"/>
      <c r="ZW1021"/>
      <c r="ZX1021"/>
      <c r="ZY1021"/>
      <c r="ZZ1021"/>
      <c r="AAA1021"/>
      <c r="AAB1021"/>
      <c r="AAC1021"/>
      <c r="AAD1021"/>
      <c r="AAE1021"/>
      <c r="AAF1021"/>
      <c r="AAG1021"/>
      <c r="AAH1021"/>
      <c r="AAI1021"/>
      <c r="AAJ1021"/>
      <c r="AAK1021"/>
      <c r="AAL1021"/>
      <c r="AAM1021"/>
      <c r="AAN1021"/>
      <c r="AAO1021"/>
      <c r="AAP1021"/>
      <c r="AAQ1021"/>
      <c r="AAR1021"/>
      <c r="AAS1021"/>
      <c r="AAT1021"/>
      <c r="AAU1021"/>
      <c r="AAV1021"/>
      <c r="AAW1021"/>
      <c r="AAX1021"/>
      <c r="AAY1021"/>
      <c r="AAZ1021"/>
      <c r="ABA1021"/>
      <c r="ABB1021"/>
      <c r="ABC1021"/>
      <c r="ABD1021"/>
      <c r="ABE1021"/>
      <c r="ABF1021"/>
      <c r="ABG1021"/>
      <c r="ABH1021"/>
      <c r="ABI1021"/>
      <c r="ABJ1021"/>
      <c r="ABK1021"/>
      <c r="ABL1021"/>
      <c r="ABM1021"/>
      <c r="ABN1021"/>
      <c r="ABO1021"/>
      <c r="ABP1021"/>
      <c r="ABQ1021"/>
      <c r="ABR1021"/>
      <c r="ABS1021"/>
      <c r="ABT1021"/>
      <c r="ABU1021"/>
      <c r="ABV1021"/>
      <c r="ABW1021"/>
      <c r="ABX1021"/>
      <c r="ABY1021"/>
      <c r="ABZ1021"/>
      <c r="ACA1021"/>
      <c r="ACB1021"/>
      <c r="ACC1021"/>
      <c r="ACD1021"/>
      <c r="ACE1021"/>
      <c r="ACF1021"/>
      <c r="ACG1021"/>
      <c r="ACH1021"/>
      <c r="ACI1021"/>
      <c r="ACJ1021"/>
      <c r="ACK1021"/>
      <c r="ACL1021"/>
      <c r="ACM1021"/>
      <c r="ACN1021"/>
      <c r="ACO1021"/>
      <c r="ACP1021"/>
      <c r="ACQ1021"/>
      <c r="ACR1021"/>
      <c r="ACS1021"/>
      <c r="ACT1021"/>
      <c r="ACU1021"/>
      <c r="ACV1021"/>
      <c r="ACW1021"/>
      <c r="ACX1021"/>
      <c r="ACY1021"/>
      <c r="ACZ1021"/>
      <c r="ADA1021"/>
      <c r="ADB1021"/>
      <c r="ADC1021"/>
      <c r="ADD1021"/>
      <c r="ADE1021"/>
      <c r="ADF1021"/>
      <c r="ADG1021"/>
      <c r="ADH1021"/>
      <c r="ADI1021"/>
      <c r="ADJ1021"/>
      <c r="ADK1021"/>
      <c r="ADL1021"/>
      <c r="ADM1021"/>
      <c r="ADN1021"/>
      <c r="ADO1021"/>
      <c r="ADP1021"/>
      <c r="ADQ1021"/>
      <c r="ADR1021"/>
      <c r="ADS1021"/>
      <c r="ADT1021"/>
      <c r="ADU1021"/>
      <c r="ADV1021"/>
      <c r="ADW1021"/>
      <c r="ADX1021"/>
      <c r="ADY1021"/>
      <c r="ADZ1021"/>
      <c r="AEA1021"/>
      <c r="AEB1021"/>
      <c r="AEC1021"/>
      <c r="AED1021"/>
      <c r="AEE1021"/>
      <c r="AEF1021"/>
      <c r="AEG1021"/>
      <c r="AEH1021"/>
    </row>
    <row r="1022" spans="1:814" x14ac:dyDescent="0.25">
      <c r="B1022" s="5">
        <v>45422</v>
      </c>
      <c r="C1022" t="s">
        <v>103</v>
      </c>
      <c r="D1022" t="s">
        <v>0</v>
      </c>
      <c r="E1022" t="s">
        <v>66</v>
      </c>
      <c r="F1022" s="4" t="s">
        <v>78</v>
      </c>
      <c r="G1022" t="s">
        <v>79</v>
      </c>
      <c r="H1022" s="4" t="s">
        <v>44</v>
      </c>
      <c r="I1022" s="4" t="s">
        <v>359</v>
      </c>
      <c r="J1022" s="8">
        <v>-10</v>
      </c>
      <c r="K1022" s="29">
        <v>51750</v>
      </c>
      <c r="L1022" s="17">
        <f t="shared" si="52"/>
        <v>-517500</v>
      </c>
      <c r="M1022" s="102" t="s">
        <v>529</v>
      </c>
      <c r="O1022" s="54">
        <v>20240070</v>
      </c>
      <c r="P1022" t="s">
        <v>480</v>
      </c>
    </row>
    <row r="1023" spans="1:814" x14ac:dyDescent="0.25">
      <c r="B1023" s="5">
        <v>45422</v>
      </c>
      <c r="C1023" t="s">
        <v>103</v>
      </c>
      <c r="D1023" t="s">
        <v>0</v>
      </c>
      <c r="E1023" t="s">
        <v>66</v>
      </c>
      <c r="F1023" s="4" t="s">
        <v>82</v>
      </c>
      <c r="G1023" t="s">
        <v>83</v>
      </c>
      <c r="H1023" s="4" t="s">
        <v>84</v>
      </c>
      <c r="I1023" s="4" t="s">
        <v>299</v>
      </c>
      <c r="J1023" s="8">
        <v>-10</v>
      </c>
      <c r="K1023" s="29">
        <v>51750</v>
      </c>
      <c r="L1023" s="17">
        <f t="shared" si="52"/>
        <v>-517500</v>
      </c>
      <c r="M1023" s="102" t="s">
        <v>529</v>
      </c>
      <c r="O1023" s="54">
        <v>20240070</v>
      </c>
      <c r="P1023" t="s">
        <v>480</v>
      </c>
    </row>
    <row r="1024" spans="1:814" x14ac:dyDescent="0.25">
      <c r="B1024" s="5">
        <v>45422</v>
      </c>
      <c r="C1024" t="s">
        <v>103</v>
      </c>
      <c r="D1024" t="s">
        <v>0</v>
      </c>
      <c r="E1024" t="s">
        <v>66</v>
      </c>
      <c r="F1024" s="4" t="s">
        <v>71</v>
      </c>
      <c r="G1024" t="s">
        <v>72</v>
      </c>
      <c r="H1024" s="4" t="s">
        <v>27</v>
      </c>
      <c r="I1024" s="4" t="s">
        <v>220</v>
      </c>
      <c r="J1024" s="8">
        <v>-15</v>
      </c>
      <c r="K1024" s="29">
        <f>57500*0.9</f>
        <v>51750</v>
      </c>
      <c r="L1024" s="17">
        <f t="shared" si="52"/>
        <v>-776250</v>
      </c>
      <c r="M1024" s="102" t="s">
        <v>529</v>
      </c>
      <c r="O1024" s="54">
        <v>20240066</v>
      </c>
      <c r="P1024" t="s">
        <v>480</v>
      </c>
    </row>
    <row r="1025" spans="1:814" x14ac:dyDescent="0.25">
      <c r="B1025" s="5">
        <v>45422</v>
      </c>
      <c r="C1025" t="s">
        <v>103</v>
      </c>
      <c r="D1025" t="s">
        <v>0</v>
      </c>
      <c r="E1025" t="s">
        <v>66</v>
      </c>
      <c r="F1025" s="4" t="s">
        <v>71</v>
      </c>
      <c r="G1025" t="s">
        <v>72</v>
      </c>
      <c r="H1025" s="4" t="s">
        <v>27</v>
      </c>
      <c r="I1025" s="4" t="s">
        <v>376</v>
      </c>
      <c r="J1025" s="8">
        <v>-15</v>
      </c>
      <c r="K1025" s="29">
        <v>51750</v>
      </c>
      <c r="L1025" s="17">
        <f t="shared" si="52"/>
        <v>-776250</v>
      </c>
      <c r="M1025" s="102" t="s">
        <v>529</v>
      </c>
      <c r="O1025" s="54">
        <v>20240066</v>
      </c>
      <c r="P1025" t="s">
        <v>480</v>
      </c>
    </row>
    <row r="1026" spans="1:814" x14ac:dyDescent="0.25">
      <c r="B1026" s="5">
        <v>45422</v>
      </c>
      <c r="C1026" t="s">
        <v>103</v>
      </c>
      <c r="D1026" t="s">
        <v>0</v>
      </c>
      <c r="E1026" t="s">
        <v>66</v>
      </c>
      <c r="F1026" s="4" t="s">
        <v>82</v>
      </c>
      <c r="G1026" t="s">
        <v>83</v>
      </c>
      <c r="H1026" s="4" t="s">
        <v>84</v>
      </c>
      <c r="I1026" s="4" t="s">
        <v>299</v>
      </c>
      <c r="J1026" s="8">
        <v>-10</v>
      </c>
      <c r="K1026" s="29">
        <v>51750</v>
      </c>
      <c r="L1026" s="17">
        <f t="shared" si="52"/>
        <v>-517500</v>
      </c>
      <c r="M1026" s="102" t="s">
        <v>529</v>
      </c>
      <c r="O1026" s="54">
        <v>20240066</v>
      </c>
      <c r="P1026" t="s">
        <v>480</v>
      </c>
    </row>
    <row r="1027" spans="1:814" x14ac:dyDescent="0.25">
      <c r="B1027" s="5">
        <v>45422</v>
      </c>
      <c r="C1027" t="s">
        <v>479</v>
      </c>
      <c r="D1027" t="s">
        <v>4</v>
      </c>
      <c r="E1027" t="s">
        <v>66</v>
      </c>
      <c r="F1027" s="4" t="s">
        <v>96</v>
      </c>
      <c r="G1027" t="s">
        <v>95</v>
      </c>
      <c r="H1027" s="4" t="s">
        <v>106</v>
      </c>
      <c r="I1027" s="4" t="s">
        <v>138</v>
      </c>
      <c r="J1027" s="8">
        <v>-1</v>
      </c>
      <c r="K1027" s="29">
        <v>647360</v>
      </c>
      <c r="L1027" s="17">
        <f t="shared" si="52"/>
        <v>-647360</v>
      </c>
      <c r="M1027" s="102" t="s">
        <v>529</v>
      </c>
      <c r="O1027">
        <v>20240066</v>
      </c>
      <c r="P1027" t="s">
        <v>480</v>
      </c>
      <c r="Q1027" t="s">
        <v>481</v>
      </c>
    </row>
    <row r="1028" spans="1:814" x14ac:dyDescent="0.25">
      <c r="B1028" s="5">
        <v>45422</v>
      </c>
      <c r="C1028" t="s">
        <v>479</v>
      </c>
      <c r="D1028" t="s">
        <v>4</v>
      </c>
      <c r="E1028" t="s">
        <v>66</v>
      </c>
      <c r="F1028" s="4" t="s">
        <v>102</v>
      </c>
      <c r="G1028" t="s">
        <v>101</v>
      </c>
      <c r="H1028" s="4" t="s">
        <v>107</v>
      </c>
      <c r="I1028" s="4" t="s">
        <v>138</v>
      </c>
      <c r="J1028" s="8">
        <v>-1</v>
      </c>
      <c r="K1028" s="29">
        <v>102340</v>
      </c>
      <c r="L1028" s="17">
        <f t="shared" si="52"/>
        <v>-102340</v>
      </c>
      <c r="M1028" s="102" t="s">
        <v>529</v>
      </c>
      <c r="O1028">
        <v>20240066</v>
      </c>
      <c r="P1028" t="s">
        <v>480</v>
      </c>
      <c r="Q1028" t="s">
        <v>481</v>
      </c>
    </row>
    <row r="1029" spans="1:814" x14ac:dyDescent="0.25">
      <c r="B1029" s="5">
        <v>45422</v>
      </c>
      <c r="C1029" t="s">
        <v>103</v>
      </c>
      <c r="D1029" t="s">
        <v>0</v>
      </c>
      <c r="E1029" t="s">
        <v>66</v>
      </c>
      <c r="F1029" s="4" t="s">
        <v>78</v>
      </c>
      <c r="G1029" t="s">
        <v>79</v>
      </c>
      <c r="H1029" s="4" t="s">
        <v>80</v>
      </c>
      <c r="I1029" s="4" t="s">
        <v>381</v>
      </c>
      <c r="J1029" s="8">
        <v>-20</v>
      </c>
      <c r="K1029" s="29">
        <v>51750</v>
      </c>
      <c r="L1029" s="17">
        <f t="shared" si="52"/>
        <v>-1035000</v>
      </c>
      <c r="M1029" s="102" t="s">
        <v>529</v>
      </c>
      <c r="O1029" s="54">
        <v>20240066</v>
      </c>
      <c r="P1029" t="s">
        <v>480</v>
      </c>
    </row>
    <row r="1030" spans="1:814" x14ac:dyDescent="0.25">
      <c r="B1030" s="5">
        <v>45422</v>
      </c>
      <c r="C1030" t="s">
        <v>479</v>
      </c>
      <c r="D1030" t="s">
        <v>4</v>
      </c>
      <c r="E1030" t="s">
        <v>66</v>
      </c>
      <c r="F1030" s="4" t="s">
        <v>276</v>
      </c>
      <c r="G1030" t="s">
        <v>275</v>
      </c>
      <c r="H1030" s="4" t="s">
        <v>148</v>
      </c>
      <c r="I1030" s="4" t="s">
        <v>138</v>
      </c>
      <c r="J1030" s="8">
        <v>-1</v>
      </c>
      <c r="K1030" s="29">
        <v>83600</v>
      </c>
      <c r="L1030" s="17">
        <f t="shared" si="52"/>
        <v>-83600</v>
      </c>
      <c r="M1030" s="102" t="s">
        <v>529</v>
      </c>
      <c r="O1030">
        <v>20240066</v>
      </c>
      <c r="P1030" t="s">
        <v>480</v>
      </c>
      <c r="Q1030" t="s">
        <v>481</v>
      </c>
    </row>
    <row r="1031" spans="1:814" x14ac:dyDescent="0.25">
      <c r="B1031" s="5">
        <v>45422</v>
      </c>
      <c r="C1031" t="s">
        <v>103</v>
      </c>
      <c r="D1031" t="s">
        <v>0</v>
      </c>
      <c r="E1031" t="s">
        <v>66</v>
      </c>
      <c r="F1031" s="4" t="s">
        <v>71</v>
      </c>
      <c r="G1031" t="s">
        <v>72</v>
      </c>
      <c r="H1031" s="4" t="s">
        <v>27</v>
      </c>
      <c r="I1031" s="4" t="s">
        <v>220</v>
      </c>
      <c r="J1031" s="8">
        <v>-4</v>
      </c>
      <c r="K1031" s="29">
        <v>51750</v>
      </c>
      <c r="L1031" s="17">
        <v>3105000</v>
      </c>
      <c r="M1031" s="102" t="s">
        <v>529</v>
      </c>
      <c r="O1031" s="54">
        <v>20240068</v>
      </c>
      <c r="P1031" t="s">
        <v>482</v>
      </c>
    </row>
    <row r="1032" spans="1:814" x14ac:dyDescent="0.25">
      <c r="B1032" s="5">
        <v>45422</v>
      </c>
      <c r="C1032" t="s">
        <v>103</v>
      </c>
      <c r="D1032" t="s">
        <v>0</v>
      </c>
      <c r="E1032" t="s">
        <v>66</v>
      </c>
      <c r="F1032" s="4" t="s">
        <v>86</v>
      </c>
      <c r="G1032" t="s">
        <v>87</v>
      </c>
      <c r="H1032" s="4" t="s">
        <v>184</v>
      </c>
      <c r="I1032" s="4" t="s">
        <v>180</v>
      </c>
      <c r="J1032" s="8">
        <v>-4</v>
      </c>
      <c r="K1032" s="29">
        <v>51750</v>
      </c>
      <c r="L1032" s="17">
        <v>3105000</v>
      </c>
      <c r="M1032" s="102" t="s">
        <v>529</v>
      </c>
      <c r="O1032" s="54">
        <v>20240068</v>
      </c>
      <c r="P1032" t="s">
        <v>482</v>
      </c>
    </row>
    <row r="1033" spans="1:814" x14ac:dyDescent="0.25">
      <c r="B1033" s="5">
        <v>45422</v>
      </c>
      <c r="C1033" t="s">
        <v>103</v>
      </c>
      <c r="D1033" t="s">
        <v>0</v>
      </c>
      <c r="E1033" t="s">
        <v>66</v>
      </c>
      <c r="F1033" s="4" t="s">
        <v>78</v>
      </c>
      <c r="G1033" t="s">
        <v>79</v>
      </c>
      <c r="H1033" s="4" t="s">
        <v>80</v>
      </c>
      <c r="I1033" s="4" t="s">
        <v>447</v>
      </c>
      <c r="J1033" s="8">
        <v>-8</v>
      </c>
      <c r="K1033" s="29">
        <v>51750</v>
      </c>
      <c r="L1033" s="17">
        <v>7762500</v>
      </c>
      <c r="M1033" s="102" t="s">
        <v>529</v>
      </c>
      <c r="O1033" s="54">
        <v>20240068</v>
      </c>
      <c r="P1033" t="s">
        <v>482</v>
      </c>
    </row>
    <row r="1034" spans="1:814" x14ac:dyDescent="0.25">
      <c r="B1034" s="5">
        <v>45422</v>
      </c>
      <c r="C1034" t="s">
        <v>103</v>
      </c>
      <c r="D1034" t="s">
        <v>0</v>
      </c>
      <c r="E1034" t="s">
        <v>66</v>
      </c>
      <c r="F1034" s="4" t="s">
        <v>139</v>
      </c>
      <c r="G1034" t="s">
        <v>140</v>
      </c>
      <c r="H1034" s="4" t="s">
        <v>41</v>
      </c>
      <c r="I1034" s="4" t="s">
        <v>380</v>
      </c>
      <c r="J1034" s="8">
        <v>-4</v>
      </c>
      <c r="K1034" s="29">
        <v>51750</v>
      </c>
      <c r="L1034" s="17">
        <v>5175000</v>
      </c>
      <c r="M1034" s="102" t="s">
        <v>529</v>
      </c>
      <c r="O1034" s="54">
        <v>20240068</v>
      </c>
      <c r="P1034" t="s">
        <v>482</v>
      </c>
    </row>
    <row r="1035" spans="1:814" s="133" customFormat="1" x14ac:dyDescent="0.25">
      <c r="A1035"/>
      <c r="B1035" s="5">
        <v>45363</v>
      </c>
      <c r="C1035" t="s">
        <v>103</v>
      </c>
      <c r="D1035" t="s">
        <v>0</v>
      </c>
      <c r="E1035" t="s">
        <v>14</v>
      </c>
      <c r="F1035" s="4" t="s">
        <v>42</v>
      </c>
      <c r="G1035" t="s">
        <v>43</v>
      </c>
      <c r="H1035" s="4" t="s">
        <v>44</v>
      </c>
      <c r="I1035" s="4" t="s">
        <v>455</v>
      </c>
      <c r="J1035" s="8">
        <v>-10</v>
      </c>
      <c r="K1035" s="29">
        <v>58916.098723404248</v>
      </c>
      <c r="L1035" s="35">
        <v>589160.98723404249</v>
      </c>
      <c r="M1035" s="104" t="s">
        <v>529</v>
      </c>
      <c r="N1035"/>
      <c r="O1035" s="54" t="s">
        <v>457</v>
      </c>
      <c r="P1035" t="s">
        <v>232</v>
      </c>
      <c r="Q1035" t="s">
        <v>456</v>
      </c>
      <c r="R1035"/>
      <c r="S1035"/>
      <c r="T1035"/>
      <c r="U1035"/>
      <c r="V1035" s="84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  <c r="BI1035"/>
      <c r="BJ1035"/>
      <c r="BK1035"/>
      <c r="BL1035"/>
      <c r="BM1035"/>
      <c r="BN1035"/>
      <c r="BO1035"/>
      <c r="BP1035"/>
      <c r="BQ1035"/>
      <c r="BR1035"/>
      <c r="BS1035"/>
      <c r="BT1035"/>
      <c r="BU1035"/>
      <c r="BV1035"/>
      <c r="BW1035"/>
      <c r="BX1035"/>
      <c r="BY1035"/>
      <c r="BZ1035"/>
      <c r="CA1035"/>
      <c r="CB1035"/>
      <c r="CC1035"/>
      <c r="CD1035"/>
      <c r="CE1035"/>
      <c r="CF1035"/>
      <c r="CG1035"/>
      <c r="CH1035"/>
      <c r="CI1035"/>
      <c r="CJ1035"/>
      <c r="CK1035"/>
      <c r="CL1035"/>
      <c r="CM1035"/>
      <c r="CN1035"/>
      <c r="CO1035"/>
      <c r="CP1035"/>
      <c r="CQ1035"/>
      <c r="CR1035"/>
      <c r="CS1035"/>
      <c r="CT1035"/>
      <c r="CU1035"/>
      <c r="CV1035"/>
      <c r="CW1035"/>
      <c r="CX1035"/>
      <c r="CY1035"/>
      <c r="CZ1035"/>
      <c r="DA1035"/>
      <c r="DB1035"/>
      <c r="DC1035"/>
      <c r="DD1035"/>
      <c r="DE1035"/>
      <c r="DF1035"/>
      <c r="DG1035"/>
      <c r="DH1035"/>
      <c r="DI1035"/>
      <c r="DJ1035"/>
      <c r="DK1035"/>
      <c r="DL1035"/>
      <c r="DM1035"/>
      <c r="DN1035"/>
      <c r="DO1035"/>
      <c r="DP1035"/>
      <c r="DQ1035"/>
      <c r="DR1035"/>
      <c r="DS1035"/>
      <c r="DT1035"/>
      <c r="DU1035"/>
      <c r="DV1035"/>
      <c r="DW1035"/>
      <c r="DX1035"/>
      <c r="DY1035"/>
      <c r="DZ1035"/>
      <c r="EA1035"/>
      <c r="EB1035"/>
      <c r="EC1035"/>
      <c r="ED1035"/>
      <c r="EE1035"/>
      <c r="EF1035"/>
      <c r="EG1035"/>
      <c r="EH1035"/>
      <c r="EI1035"/>
      <c r="EJ1035"/>
      <c r="EK1035"/>
      <c r="EL1035"/>
      <c r="EM1035"/>
      <c r="EN1035"/>
      <c r="EO1035"/>
      <c r="EP1035"/>
      <c r="EQ1035"/>
      <c r="ER1035"/>
      <c r="ES1035"/>
      <c r="ET1035"/>
      <c r="EU1035"/>
      <c r="EV1035"/>
      <c r="EW1035"/>
      <c r="EX1035"/>
      <c r="EY1035"/>
      <c r="EZ1035"/>
      <c r="FA1035"/>
      <c r="FB1035"/>
      <c r="FC1035"/>
      <c r="FD1035"/>
      <c r="FE1035"/>
      <c r="FF1035"/>
      <c r="FG1035"/>
      <c r="FH1035"/>
      <c r="FI1035"/>
      <c r="FJ1035"/>
      <c r="FK1035"/>
      <c r="FL1035"/>
      <c r="FM1035"/>
      <c r="FN1035"/>
      <c r="FO1035"/>
      <c r="FP1035"/>
      <c r="FQ1035"/>
      <c r="FR1035"/>
      <c r="FS1035"/>
      <c r="FT1035"/>
      <c r="FU1035"/>
      <c r="FV1035"/>
      <c r="FW1035"/>
      <c r="FX1035"/>
      <c r="FY1035"/>
      <c r="FZ1035"/>
      <c r="GA1035"/>
      <c r="GB1035"/>
      <c r="GC1035"/>
      <c r="GD1035"/>
      <c r="GE1035"/>
      <c r="GF1035"/>
      <c r="GG1035"/>
      <c r="GH1035"/>
      <c r="GI1035"/>
      <c r="GJ1035"/>
      <c r="GK1035"/>
      <c r="GL1035"/>
      <c r="GM1035"/>
      <c r="GN1035"/>
      <c r="GO1035"/>
      <c r="GP1035"/>
      <c r="GQ1035"/>
      <c r="GR1035"/>
      <c r="GS1035"/>
      <c r="GT1035"/>
      <c r="GU1035"/>
      <c r="GV1035"/>
      <c r="GW1035"/>
      <c r="GX1035"/>
      <c r="GY1035"/>
      <c r="GZ1035"/>
      <c r="HA1035"/>
      <c r="HB1035"/>
      <c r="HC1035"/>
      <c r="HD1035"/>
      <c r="HE1035"/>
      <c r="HF1035"/>
      <c r="HG1035"/>
      <c r="HH1035"/>
      <c r="HI1035"/>
      <c r="HJ1035"/>
      <c r="HK1035"/>
      <c r="HL1035"/>
      <c r="HM1035"/>
      <c r="HN1035"/>
      <c r="HO1035"/>
      <c r="HP1035"/>
      <c r="HQ1035"/>
      <c r="HR1035"/>
      <c r="HS1035"/>
      <c r="HT1035"/>
      <c r="HU1035"/>
      <c r="HV1035"/>
      <c r="HW1035"/>
      <c r="HX1035"/>
      <c r="HY1035"/>
      <c r="HZ1035"/>
      <c r="IA1035"/>
      <c r="IB1035"/>
      <c r="IC1035"/>
      <c r="ID1035"/>
      <c r="IE1035"/>
      <c r="IF1035"/>
      <c r="IG1035"/>
      <c r="IH1035"/>
      <c r="II1035"/>
      <c r="IJ1035"/>
      <c r="IK1035"/>
      <c r="IL1035"/>
      <c r="IM1035"/>
      <c r="IN1035"/>
      <c r="IO1035"/>
      <c r="IP1035"/>
      <c r="IQ1035"/>
      <c r="IR1035"/>
      <c r="IS1035"/>
      <c r="IT1035"/>
      <c r="IU1035"/>
      <c r="IV1035"/>
      <c r="IW1035"/>
      <c r="IX1035"/>
      <c r="IY1035"/>
      <c r="IZ1035"/>
      <c r="JA1035"/>
      <c r="JB1035"/>
      <c r="JC1035"/>
      <c r="JD1035"/>
      <c r="JE1035"/>
      <c r="JF1035"/>
      <c r="JG1035"/>
      <c r="JH1035"/>
      <c r="JI1035"/>
      <c r="JJ1035"/>
      <c r="JK1035"/>
      <c r="JL1035"/>
      <c r="JM1035"/>
      <c r="JN1035"/>
      <c r="JO1035"/>
      <c r="JP1035"/>
      <c r="JQ1035"/>
      <c r="JR1035"/>
      <c r="JS1035"/>
      <c r="JT1035"/>
      <c r="JU1035"/>
      <c r="JV1035"/>
      <c r="JW1035"/>
      <c r="JX1035"/>
      <c r="JY1035"/>
      <c r="JZ1035"/>
      <c r="KA1035"/>
      <c r="KB1035"/>
      <c r="KC1035"/>
      <c r="KD1035"/>
      <c r="KE1035"/>
      <c r="KF1035"/>
      <c r="KG1035"/>
      <c r="KH1035"/>
      <c r="KI1035"/>
      <c r="KJ1035"/>
      <c r="KK1035"/>
      <c r="KL1035"/>
      <c r="KM1035"/>
      <c r="KN1035"/>
      <c r="KO1035"/>
      <c r="KP1035"/>
      <c r="KQ1035"/>
      <c r="KR1035"/>
      <c r="KS1035"/>
      <c r="KT1035"/>
      <c r="KU1035"/>
      <c r="KV1035"/>
      <c r="KW1035"/>
      <c r="KX1035"/>
      <c r="KY1035"/>
      <c r="KZ1035"/>
      <c r="LA1035"/>
      <c r="LB1035"/>
      <c r="LC1035"/>
      <c r="LD1035"/>
      <c r="LE1035"/>
      <c r="LF1035"/>
      <c r="LG1035"/>
      <c r="LH1035"/>
      <c r="LI1035"/>
      <c r="LJ1035"/>
      <c r="LK1035"/>
      <c r="LL1035"/>
      <c r="LM1035"/>
      <c r="LN1035"/>
      <c r="LO1035"/>
      <c r="LP1035"/>
      <c r="LQ1035"/>
      <c r="LR1035"/>
      <c r="LS1035"/>
      <c r="LT1035"/>
      <c r="LU1035"/>
      <c r="LV1035"/>
      <c r="LW1035"/>
      <c r="LX1035"/>
      <c r="LY1035"/>
      <c r="LZ1035"/>
      <c r="MA1035"/>
      <c r="MB1035"/>
      <c r="MC1035"/>
      <c r="MD1035"/>
      <c r="ME1035"/>
      <c r="MF1035"/>
      <c r="MG1035"/>
      <c r="MH1035"/>
      <c r="MI1035"/>
      <c r="MJ1035"/>
      <c r="MK1035"/>
      <c r="ML1035"/>
      <c r="MM1035"/>
      <c r="MN1035"/>
      <c r="MO1035"/>
      <c r="MP1035"/>
      <c r="MQ1035"/>
      <c r="MR1035"/>
      <c r="MS1035"/>
      <c r="MT1035"/>
      <c r="MU1035"/>
      <c r="MV1035"/>
      <c r="MW1035"/>
      <c r="MX1035"/>
      <c r="MY1035"/>
      <c r="MZ1035"/>
      <c r="NA1035"/>
      <c r="NB1035"/>
      <c r="NC1035"/>
      <c r="ND1035"/>
      <c r="NE1035"/>
      <c r="NF1035"/>
      <c r="NG1035"/>
      <c r="NH1035"/>
      <c r="NI1035"/>
      <c r="NJ1035"/>
      <c r="NK1035"/>
      <c r="NL1035"/>
      <c r="NM1035"/>
      <c r="NN1035"/>
      <c r="NO1035"/>
      <c r="NP1035"/>
      <c r="NQ1035"/>
      <c r="NR1035"/>
      <c r="NS1035"/>
      <c r="NT1035"/>
      <c r="NU1035"/>
      <c r="NV1035"/>
      <c r="NW1035"/>
      <c r="NX1035"/>
      <c r="NY1035"/>
      <c r="NZ1035"/>
      <c r="OA1035"/>
      <c r="OB1035"/>
      <c r="OC1035"/>
      <c r="OD1035"/>
      <c r="OE1035"/>
      <c r="OF1035"/>
      <c r="OG1035"/>
      <c r="OH1035"/>
      <c r="OI1035"/>
      <c r="OJ1035"/>
      <c r="OK1035"/>
      <c r="OL1035"/>
      <c r="OM1035"/>
      <c r="ON1035"/>
      <c r="OO1035"/>
      <c r="OP1035"/>
      <c r="OQ1035"/>
      <c r="OR1035"/>
      <c r="OS1035"/>
      <c r="OT1035"/>
      <c r="OU1035"/>
      <c r="OV1035"/>
      <c r="OW1035"/>
      <c r="OX1035"/>
      <c r="OY1035"/>
      <c r="OZ1035"/>
      <c r="PA1035"/>
      <c r="PB1035"/>
      <c r="PC1035"/>
      <c r="PD1035"/>
      <c r="PE1035"/>
      <c r="PF1035"/>
      <c r="PG1035"/>
      <c r="PH1035"/>
      <c r="PI1035"/>
      <c r="PJ1035"/>
      <c r="PK1035"/>
      <c r="PL1035"/>
      <c r="PM1035"/>
      <c r="PN1035"/>
      <c r="PO1035"/>
      <c r="PP1035"/>
      <c r="PQ1035"/>
      <c r="PR1035"/>
      <c r="PS1035"/>
      <c r="PT1035"/>
      <c r="PU1035"/>
      <c r="PV1035"/>
      <c r="PW1035"/>
      <c r="PX1035"/>
      <c r="PY1035"/>
      <c r="PZ1035"/>
      <c r="QA1035"/>
      <c r="QB1035"/>
      <c r="QC1035"/>
      <c r="QD1035"/>
      <c r="QE1035"/>
      <c r="QF1035"/>
      <c r="QG1035"/>
      <c r="QH1035"/>
      <c r="QI1035"/>
      <c r="QJ1035"/>
      <c r="QK1035"/>
      <c r="QL1035"/>
      <c r="QM1035"/>
      <c r="QN1035"/>
      <c r="QO1035"/>
      <c r="QP1035"/>
      <c r="QQ1035"/>
      <c r="QR1035"/>
      <c r="QS1035"/>
      <c r="QT1035"/>
      <c r="QU1035"/>
      <c r="QV1035"/>
      <c r="QW1035"/>
      <c r="QX1035"/>
      <c r="QY1035"/>
      <c r="QZ1035"/>
      <c r="RA1035"/>
      <c r="RB1035"/>
      <c r="RC1035"/>
      <c r="RD1035"/>
      <c r="RE1035"/>
      <c r="RF1035"/>
      <c r="RG1035"/>
      <c r="RH1035"/>
      <c r="RI1035"/>
      <c r="RJ1035"/>
      <c r="RK1035"/>
      <c r="RL1035"/>
      <c r="RM1035"/>
      <c r="RN1035"/>
      <c r="RO1035"/>
      <c r="RP1035"/>
      <c r="RQ1035"/>
      <c r="RR1035"/>
      <c r="RS1035"/>
      <c r="RT1035"/>
      <c r="RU1035"/>
      <c r="RV1035"/>
      <c r="RW1035"/>
      <c r="RX1035"/>
      <c r="RY1035"/>
      <c r="RZ1035"/>
      <c r="SA1035"/>
      <c r="SB1035"/>
      <c r="SC1035"/>
      <c r="SD1035"/>
      <c r="SE1035"/>
      <c r="SF1035"/>
      <c r="SG1035"/>
      <c r="SH1035"/>
      <c r="SI1035"/>
      <c r="SJ1035"/>
      <c r="SK1035"/>
      <c r="SL1035"/>
      <c r="SM1035"/>
      <c r="SN1035"/>
      <c r="SO1035"/>
      <c r="SP1035"/>
      <c r="SQ1035"/>
      <c r="SR1035"/>
      <c r="SS1035"/>
      <c r="ST1035"/>
      <c r="SU1035"/>
      <c r="SV1035"/>
      <c r="SW1035"/>
      <c r="SX1035"/>
      <c r="SY1035"/>
      <c r="SZ1035"/>
      <c r="TA1035"/>
      <c r="TB1035"/>
      <c r="TC1035"/>
      <c r="TD1035"/>
      <c r="TE1035"/>
      <c r="TF1035"/>
      <c r="TG1035"/>
      <c r="TH1035"/>
      <c r="TI1035"/>
      <c r="TJ1035"/>
      <c r="TK1035"/>
      <c r="TL1035"/>
      <c r="TM1035"/>
      <c r="TN1035"/>
      <c r="TO1035"/>
      <c r="TP1035"/>
      <c r="TQ1035"/>
      <c r="TR1035"/>
      <c r="TS1035"/>
      <c r="TT1035"/>
      <c r="TU1035"/>
      <c r="TV1035"/>
      <c r="TW1035"/>
      <c r="TX1035"/>
      <c r="TY1035"/>
      <c r="TZ1035"/>
      <c r="UA1035"/>
      <c r="UB1035"/>
      <c r="UC1035"/>
      <c r="UD1035"/>
      <c r="UE1035"/>
      <c r="UF1035"/>
      <c r="UG1035"/>
      <c r="UH1035"/>
      <c r="UI1035"/>
      <c r="UJ1035"/>
      <c r="UK1035"/>
      <c r="UL1035"/>
      <c r="UM1035"/>
      <c r="UN1035"/>
      <c r="UO1035"/>
      <c r="UP1035"/>
      <c r="UQ1035"/>
      <c r="UR1035"/>
      <c r="US1035"/>
      <c r="UT1035"/>
      <c r="UU1035"/>
      <c r="UV1035"/>
      <c r="UW1035"/>
      <c r="UX1035"/>
      <c r="UY1035"/>
      <c r="UZ1035"/>
      <c r="VA1035"/>
      <c r="VB1035"/>
      <c r="VC1035"/>
      <c r="VD1035"/>
      <c r="VE1035"/>
      <c r="VF1035"/>
      <c r="VG1035"/>
      <c r="VH1035"/>
      <c r="VI1035"/>
      <c r="VJ1035"/>
      <c r="VK1035"/>
      <c r="VL1035"/>
      <c r="VM1035"/>
      <c r="VN1035"/>
      <c r="VO1035"/>
      <c r="VP1035"/>
      <c r="VQ1035"/>
      <c r="VR1035"/>
      <c r="VS1035"/>
      <c r="VT1035"/>
      <c r="VU1035"/>
      <c r="VV1035"/>
      <c r="VW1035"/>
      <c r="VX1035"/>
      <c r="VY1035"/>
      <c r="VZ1035"/>
      <c r="WA1035"/>
      <c r="WB1035"/>
      <c r="WC1035"/>
      <c r="WD1035"/>
      <c r="WE1035"/>
      <c r="WF1035"/>
      <c r="WG1035"/>
      <c r="WH1035"/>
      <c r="WI1035"/>
      <c r="WJ1035"/>
      <c r="WK1035"/>
      <c r="WL1035"/>
      <c r="WM1035"/>
      <c r="WN1035"/>
      <c r="WO1035"/>
      <c r="WP1035"/>
      <c r="WQ1035"/>
      <c r="WR1035"/>
      <c r="WS1035"/>
      <c r="WT1035"/>
      <c r="WU1035"/>
      <c r="WV1035"/>
      <c r="WW1035"/>
      <c r="WX1035"/>
      <c r="WY1035"/>
      <c r="WZ1035"/>
      <c r="XA1035"/>
      <c r="XB1035"/>
      <c r="XC1035"/>
      <c r="XD1035"/>
      <c r="XE1035"/>
      <c r="XF1035"/>
      <c r="XG1035"/>
      <c r="XH1035"/>
      <c r="XI1035"/>
      <c r="XJ1035"/>
      <c r="XK1035"/>
      <c r="XL1035"/>
      <c r="XM1035"/>
      <c r="XN1035"/>
      <c r="XO1035"/>
      <c r="XP1035"/>
      <c r="XQ1035"/>
      <c r="XR1035"/>
      <c r="XS1035"/>
      <c r="XT1035"/>
      <c r="XU1035"/>
      <c r="XV1035"/>
      <c r="XW1035"/>
      <c r="XX1035"/>
      <c r="XY1035"/>
      <c r="XZ1035"/>
      <c r="YA1035"/>
      <c r="YB1035"/>
      <c r="YC1035"/>
      <c r="YD1035"/>
      <c r="YE1035"/>
      <c r="YF1035"/>
      <c r="YG1035"/>
      <c r="YH1035"/>
      <c r="YI1035"/>
      <c r="YJ1035"/>
      <c r="YK1035"/>
      <c r="YL1035"/>
      <c r="YM1035"/>
      <c r="YN1035"/>
      <c r="YO1035"/>
      <c r="YP1035"/>
      <c r="YQ1035"/>
      <c r="YR1035"/>
      <c r="YS1035"/>
      <c r="YT1035"/>
      <c r="YU1035"/>
      <c r="YV1035"/>
      <c r="YW1035"/>
      <c r="YX1035"/>
      <c r="YY1035"/>
      <c r="YZ1035"/>
      <c r="ZA1035"/>
      <c r="ZB1035"/>
      <c r="ZC1035"/>
      <c r="ZD1035"/>
      <c r="ZE1035"/>
      <c r="ZF1035"/>
      <c r="ZG1035"/>
      <c r="ZH1035"/>
      <c r="ZI1035"/>
      <c r="ZJ1035"/>
      <c r="ZK1035"/>
      <c r="ZL1035"/>
      <c r="ZM1035"/>
      <c r="ZN1035"/>
      <c r="ZO1035"/>
      <c r="ZP1035"/>
      <c r="ZQ1035"/>
      <c r="ZR1035"/>
      <c r="ZS1035"/>
      <c r="ZT1035"/>
      <c r="ZU1035"/>
      <c r="ZV1035"/>
      <c r="ZW1035"/>
      <c r="ZX1035"/>
      <c r="ZY1035"/>
      <c r="ZZ1035"/>
      <c r="AAA1035"/>
      <c r="AAB1035"/>
      <c r="AAC1035"/>
      <c r="AAD1035"/>
      <c r="AAE1035"/>
      <c r="AAF1035"/>
      <c r="AAG1035"/>
      <c r="AAH1035"/>
      <c r="AAI1035"/>
      <c r="AAJ1035"/>
      <c r="AAK1035"/>
      <c r="AAL1035"/>
      <c r="AAM1035"/>
      <c r="AAN1035"/>
      <c r="AAO1035"/>
      <c r="AAP1035"/>
      <c r="AAQ1035"/>
      <c r="AAR1035"/>
      <c r="AAS1035"/>
      <c r="AAT1035"/>
      <c r="AAU1035"/>
      <c r="AAV1035"/>
      <c r="AAW1035"/>
      <c r="AAX1035"/>
      <c r="AAY1035"/>
      <c r="AAZ1035"/>
      <c r="ABA1035"/>
      <c r="ABB1035"/>
      <c r="ABC1035"/>
      <c r="ABD1035"/>
      <c r="ABE1035"/>
      <c r="ABF1035"/>
      <c r="ABG1035"/>
      <c r="ABH1035"/>
      <c r="ABI1035"/>
      <c r="ABJ1035"/>
      <c r="ABK1035"/>
      <c r="ABL1035"/>
      <c r="ABM1035"/>
      <c r="ABN1035"/>
      <c r="ABO1035"/>
      <c r="ABP1035"/>
      <c r="ABQ1035"/>
      <c r="ABR1035"/>
      <c r="ABS1035"/>
      <c r="ABT1035"/>
      <c r="ABU1035"/>
      <c r="ABV1035"/>
      <c r="ABW1035"/>
      <c r="ABX1035"/>
      <c r="ABY1035"/>
      <c r="ABZ1035"/>
      <c r="ACA1035"/>
      <c r="ACB1035"/>
      <c r="ACC1035"/>
      <c r="ACD1035"/>
      <c r="ACE1035"/>
      <c r="ACF1035"/>
      <c r="ACG1035"/>
      <c r="ACH1035"/>
      <c r="ACI1035"/>
      <c r="ACJ1035"/>
      <c r="ACK1035"/>
      <c r="ACL1035"/>
      <c r="ACM1035"/>
      <c r="ACN1035"/>
      <c r="ACO1035"/>
      <c r="ACP1035"/>
      <c r="ACQ1035"/>
      <c r="ACR1035"/>
      <c r="ACS1035"/>
      <c r="ACT1035"/>
      <c r="ACU1035"/>
      <c r="ACV1035"/>
      <c r="ACW1035"/>
      <c r="ACX1035"/>
      <c r="ACY1035"/>
      <c r="ACZ1035"/>
      <c r="ADA1035"/>
      <c r="ADB1035"/>
      <c r="ADC1035"/>
      <c r="ADD1035"/>
      <c r="ADE1035"/>
      <c r="ADF1035"/>
      <c r="ADG1035"/>
      <c r="ADH1035"/>
      <c r="ADI1035"/>
      <c r="ADJ1035"/>
      <c r="ADK1035"/>
      <c r="ADL1035"/>
      <c r="ADM1035"/>
      <c r="ADN1035"/>
      <c r="ADO1035"/>
      <c r="ADP1035"/>
      <c r="ADQ1035"/>
      <c r="ADR1035"/>
      <c r="ADS1035"/>
      <c r="ADT1035"/>
      <c r="ADU1035"/>
      <c r="ADV1035"/>
      <c r="ADW1035"/>
      <c r="ADX1035"/>
      <c r="ADY1035"/>
      <c r="ADZ1035"/>
      <c r="AEA1035"/>
      <c r="AEB1035"/>
      <c r="AEC1035"/>
      <c r="AED1035"/>
      <c r="AEE1035"/>
      <c r="AEF1035"/>
      <c r="AEG1035"/>
      <c r="AEH1035"/>
    </row>
    <row r="1036" spans="1:814" x14ac:dyDescent="0.25">
      <c r="B1036" s="5">
        <v>45426</v>
      </c>
      <c r="C1036" t="s">
        <v>120</v>
      </c>
      <c r="D1036" t="s">
        <v>0</v>
      </c>
      <c r="E1036" t="s">
        <v>66</v>
      </c>
      <c r="F1036" s="4" t="s">
        <v>67</v>
      </c>
      <c r="G1036" t="s">
        <v>216</v>
      </c>
      <c r="H1036" s="4" t="s">
        <v>69</v>
      </c>
      <c r="I1036" s="4" t="s">
        <v>372</v>
      </c>
      <c r="J1036" s="8">
        <v>-2</v>
      </c>
      <c r="K1036" s="29">
        <v>51750</v>
      </c>
      <c r="L1036" s="17">
        <v>103500</v>
      </c>
      <c r="M1036" s="102" t="s">
        <v>529</v>
      </c>
      <c r="O1036"/>
      <c r="P1036" t="s">
        <v>475</v>
      </c>
    </row>
    <row r="1037" spans="1:814" x14ac:dyDescent="0.25">
      <c r="B1037" s="5">
        <v>45426</v>
      </c>
      <c r="C1037" t="s">
        <v>120</v>
      </c>
      <c r="D1037" t="s">
        <v>0</v>
      </c>
      <c r="E1037" t="s">
        <v>66</v>
      </c>
      <c r="F1037" s="4" t="s">
        <v>67</v>
      </c>
      <c r="G1037" t="s">
        <v>216</v>
      </c>
      <c r="H1037" s="4" t="s">
        <v>69</v>
      </c>
      <c r="I1037" s="4" t="s">
        <v>222</v>
      </c>
      <c r="J1037" s="8">
        <v>-1</v>
      </c>
      <c r="K1037" s="29">
        <v>51750</v>
      </c>
      <c r="L1037" s="17">
        <v>1035000</v>
      </c>
      <c r="M1037" s="102" t="s">
        <v>529</v>
      </c>
      <c r="O1037"/>
      <c r="P1037" t="s">
        <v>475</v>
      </c>
    </row>
    <row r="1038" spans="1:814" x14ac:dyDescent="0.25">
      <c r="B1038" s="5">
        <v>45428</v>
      </c>
      <c r="C1038" t="s">
        <v>20</v>
      </c>
      <c r="D1038" t="s">
        <v>0</v>
      </c>
      <c r="E1038" t="s">
        <v>14</v>
      </c>
      <c r="F1038" s="4" t="s">
        <v>46</v>
      </c>
      <c r="G1038" t="s">
        <v>532</v>
      </c>
      <c r="H1038" s="4" t="s">
        <v>146</v>
      </c>
      <c r="I1038" s="4" t="s">
        <v>483</v>
      </c>
      <c r="J1038" s="8">
        <v>6</v>
      </c>
      <c r="K1038" s="29">
        <v>73331</v>
      </c>
      <c r="L1038" s="17">
        <v>586648</v>
      </c>
      <c r="M1038" s="102" t="s">
        <v>529</v>
      </c>
      <c r="O1038"/>
      <c r="Q1038" t="s">
        <v>528</v>
      </c>
    </row>
    <row r="1039" spans="1:814" x14ac:dyDescent="0.25">
      <c r="B1039" s="5">
        <v>45428</v>
      </c>
      <c r="C1039" t="s">
        <v>20</v>
      </c>
      <c r="D1039" t="s">
        <v>0</v>
      </c>
      <c r="E1039" t="s">
        <v>14</v>
      </c>
      <c r="F1039" s="4" t="s">
        <v>46</v>
      </c>
      <c r="G1039" t="s">
        <v>532</v>
      </c>
      <c r="H1039" s="4" t="s">
        <v>146</v>
      </c>
      <c r="I1039" s="4" t="s">
        <v>602</v>
      </c>
      <c r="J1039" s="8">
        <v>4</v>
      </c>
      <c r="K1039" s="29">
        <v>73331</v>
      </c>
      <c r="L1039" s="17">
        <v>586648</v>
      </c>
      <c r="M1039" s="102" t="s">
        <v>529</v>
      </c>
      <c r="O1039"/>
      <c r="Q1039" t="s">
        <v>528</v>
      </c>
    </row>
    <row r="1040" spans="1:814" s="93" customFormat="1" x14ac:dyDescent="0.25">
      <c r="B1040" s="92">
        <v>45428</v>
      </c>
      <c r="C1040" s="93" t="s">
        <v>63</v>
      </c>
      <c r="D1040" s="93" t="s">
        <v>0</v>
      </c>
      <c r="E1040" s="93" t="s">
        <v>14</v>
      </c>
      <c r="F1040" s="94" t="s">
        <v>48</v>
      </c>
      <c r="G1040" s="93" t="s">
        <v>49</v>
      </c>
      <c r="H1040" s="94" t="s">
        <v>50</v>
      </c>
      <c r="I1040" s="94" t="s">
        <v>51</v>
      </c>
      <c r="J1040" s="95">
        <v>1</v>
      </c>
      <c r="K1040" s="97">
        <v>1</v>
      </c>
      <c r="L1040" s="96">
        <f t="shared" ref="L1040:L1051" si="53">+J1040*K1040</f>
        <v>1</v>
      </c>
      <c r="M1040" s="106" t="s">
        <v>527</v>
      </c>
      <c r="N1040" s="93" t="s">
        <v>669</v>
      </c>
      <c r="V1040" s="98"/>
    </row>
    <row r="1041" spans="1:814" s="93" customFormat="1" x14ac:dyDescent="0.25">
      <c r="B1041" s="92">
        <v>45428</v>
      </c>
      <c r="C1041" s="93" t="s">
        <v>63</v>
      </c>
      <c r="D1041" s="93" t="s">
        <v>0</v>
      </c>
      <c r="E1041" s="93" t="s">
        <v>14</v>
      </c>
      <c r="F1041" s="94" t="s">
        <v>46</v>
      </c>
      <c r="G1041" s="93" t="s">
        <v>532</v>
      </c>
      <c r="H1041" s="94" t="s">
        <v>146</v>
      </c>
      <c r="I1041" s="94" t="s">
        <v>491</v>
      </c>
      <c r="J1041" s="95">
        <v>4</v>
      </c>
      <c r="K1041" s="97">
        <v>1</v>
      </c>
      <c r="L1041" s="96">
        <f t="shared" si="53"/>
        <v>4</v>
      </c>
      <c r="M1041" s="106" t="s">
        <v>527</v>
      </c>
      <c r="N1041" s="93" t="s">
        <v>669</v>
      </c>
      <c r="V1041" s="98"/>
    </row>
    <row r="1042" spans="1:814" s="93" customFormat="1" x14ac:dyDescent="0.25">
      <c r="B1042" s="92">
        <v>45428</v>
      </c>
      <c r="C1042" s="93" t="s">
        <v>63</v>
      </c>
      <c r="D1042" s="93" t="s">
        <v>0</v>
      </c>
      <c r="E1042" s="93" t="s">
        <v>14</v>
      </c>
      <c r="F1042" s="94" t="s">
        <v>495</v>
      </c>
      <c r="G1042" s="93" t="s">
        <v>496</v>
      </c>
      <c r="H1042" s="94" t="s">
        <v>497</v>
      </c>
      <c r="I1042" s="94" t="s">
        <v>498</v>
      </c>
      <c r="J1042" s="95">
        <v>9</v>
      </c>
      <c r="K1042" s="97">
        <v>1</v>
      </c>
      <c r="L1042" s="96">
        <f t="shared" si="53"/>
        <v>9</v>
      </c>
      <c r="M1042" s="106" t="s">
        <v>527</v>
      </c>
      <c r="N1042" s="93" t="s">
        <v>669</v>
      </c>
      <c r="V1042" s="98"/>
    </row>
    <row r="1043" spans="1:814" s="93" customFormat="1" x14ac:dyDescent="0.25">
      <c r="B1043" s="92">
        <v>45428</v>
      </c>
      <c r="C1043" s="93" t="s">
        <v>63</v>
      </c>
      <c r="D1043" s="93" t="s">
        <v>0</v>
      </c>
      <c r="E1043" s="93" t="s">
        <v>14</v>
      </c>
      <c r="F1043" s="94" t="s">
        <v>25</v>
      </c>
      <c r="G1043" s="93" t="s">
        <v>26</v>
      </c>
      <c r="H1043" s="94" t="s">
        <v>27</v>
      </c>
      <c r="I1043" s="94" t="s">
        <v>490</v>
      </c>
      <c r="J1043" s="95">
        <v>40</v>
      </c>
      <c r="K1043" s="97">
        <v>14.583333333333334</v>
      </c>
      <c r="L1043" s="98">
        <f t="shared" si="53"/>
        <v>583.33333333333337</v>
      </c>
      <c r="M1043" s="106" t="s">
        <v>527</v>
      </c>
      <c r="N1043" s="93" t="s">
        <v>641</v>
      </c>
      <c r="V1043" s="98"/>
    </row>
    <row r="1044" spans="1:814" s="93" customFormat="1" x14ac:dyDescent="0.25">
      <c r="B1044" s="92">
        <v>45428</v>
      </c>
      <c r="C1044" s="93" t="s">
        <v>63</v>
      </c>
      <c r="D1044" s="93" t="s">
        <v>0</v>
      </c>
      <c r="E1044" s="93" t="s">
        <v>14</v>
      </c>
      <c r="F1044" s="94" t="s">
        <v>35</v>
      </c>
      <c r="G1044" s="93" t="s">
        <v>36</v>
      </c>
      <c r="H1044" s="94" t="s">
        <v>37</v>
      </c>
      <c r="I1044" s="94" t="s">
        <v>492</v>
      </c>
      <c r="J1044" s="95">
        <f>7+4</f>
        <v>11</v>
      </c>
      <c r="K1044" s="97">
        <v>14.583333333333334</v>
      </c>
      <c r="L1044" s="98">
        <f t="shared" si="53"/>
        <v>160.41666666666669</v>
      </c>
      <c r="M1044" s="106" t="s">
        <v>527</v>
      </c>
      <c r="N1044" s="93" t="s">
        <v>641</v>
      </c>
      <c r="V1044" s="98"/>
    </row>
    <row r="1045" spans="1:814" s="93" customFormat="1" x14ac:dyDescent="0.25">
      <c r="B1045" s="92">
        <v>45428</v>
      </c>
      <c r="C1045" s="93" t="s">
        <v>63</v>
      </c>
      <c r="D1045" s="93" t="s">
        <v>0</v>
      </c>
      <c r="E1045" s="93" t="s">
        <v>14</v>
      </c>
      <c r="F1045" s="94" t="s">
        <v>35</v>
      </c>
      <c r="G1045" s="93" t="s">
        <v>36</v>
      </c>
      <c r="H1045" s="94" t="s">
        <v>37</v>
      </c>
      <c r="I1045" s="94" t="s">
        <v>509</v>
      </c>
      <c r="J1045" s="95">
        <f>20+9</f>
        <v>29</v>
      </c>
      <c r="K1045" s="97">
        <v>14.583333333333334</v>
      </c>
      <c r="L1045" s="98">
        <f t="shared" si="53"/>
        <v>422.91666666666669</v>
      </c>
      <c r="M1045" s="106" t="s">
        <v>527</v>
      </c>
      <c r="N1045" s="93" t="s">
        <v>641</v>
      </c>
      <c r="V1045" s="98"/>
    </row>
    <row r="1046" spans="1:814" s="69" customFormat="1" x14ac:dyDescent="0.25">
      <c r="A1046" s="93"/>
      <c r="B1046" s="92">
        <v>45428</v>
      </c>
      <c r="C1046" s="93" t="s">
        <v>63</v>
      </c>
      <c r="D1046" s="93" t="s">
        <v>0</v>
      </c>
      <c r="E1046" s="93" t="s">
        <v>14</v>
      </c>
      <c r="F1046" s="94" t="s">
        <v>42</v>
      </c>
      <c r="G1046" s="93" t="s">
        <v>43</v>
      </c>
      <c r="H1046" s="94" t="s">
        <v>44</v>
      </c>
      <c r="I1046" s="94" t="s">
        <v>484</v>
      </c>
      <c r="J1046" s="95">
        <f>20+30+30</f>
        <v>80</v>
      </c>
      <c r="K1046" s="97">
        <v>14.583333333333334</v>
      </c>
      <c r="L1046" s="99">
        <f t="shared" si="53"/>
        <v>1166.6666666666667</v>
      </c>
      <c r="M1046" s="106" t="s">
        <v>527</v>
      </c>
      <c r="N1046" s="93" t="s">
        <v>641</v>
      </c>
      <c r="O1046" s="93"/>
      <c r="P1046" s="93"/>
      <c r="Q1046" s="93"/>
      <c r="R1046" s="93"/>
      <c r="S1046" s="93"/>
      <c r="T1046" s="93"/>
      <c r="U1046" s="93"/>
      <c r="V1046" s="98"/>
      <c r="W1046" s="93"/>
      <c r="X1046" s="93"/>
      <c r="Y1046" s="93"/>
      <c r="Z1046" s="93"/>
      <c r="AA1046" s="93"/>
      <c r="AB1046" s="93"/>
      <c r="AC1046" s="93"/>
      <c r="AD1046" s="93"/>
      <c r="AE1046" s="93"/>
      <c r="AF1046" s="93"/>
      <c r="AG1046" s="93"/>
      <c r="AH1046" s="93"/>
      <c r="AI1046" s="93"/>
      <c r="AJ1046" s="93"/>
      <c r="AK1046" s="93"/>
      <c r="AL1046" s="93"/>
      <c r="AM1046" s="93"/>
      <c r="AN1046" s="93"/>
      <c r="AO1046" s="93"/>
      <c r="AP1046" s="93"/>
      <c r="AQ1046" s="93"/>
      <c r="AR1046" s="93"/>
      <c r="AS1046" s="93"/>
      <c r="AT1046" s="93"/>
      <c r="AU1046" s="93"/>
      <c r="AV1046" s="93"/>
      <c r="AW1046" s="93"/>
      <c r="AX1046" s="93"/>
      <c r="AY1046" s="93"/>
      <c r="AZ1046" s="93"/>
      <c r="BA1046" s="93"/>
      <c r="BB1046" s="93"/>
      <c r="BC1046" s="93"/>
      <c r="BD1046" s="93"/>
      <c r="BE1046" s="93"/>
      <c r="BF1046" s="93"/>
      <c r="BG1046" s="93"/>
      <c r="BH1046" s="93"/>
      <c r="BI1046" s="93"/>
      <c r="BJ1046" s="93"/>
      <c r="BK1046" s="93"/>
      <c r="BL1046" s="93"/>
      <c r="BM1046" s="93"/>
      <c r="BN1046" s="93"/>
      <c r="BO1046" s="93"/>
      <c r="BP1046" s="93"/>
      <c r="BQ1046" s="93"/>
      <c r="BR1046" s="93"/>
      <c r="BS1046" s="93"/>
      <c r="BT1046" s="93"/>
      <c r="BU1046" s="93"/>
      <c r="BV1046" s="93"/>
      <c r="BW1046" s="93"/>
      <c r="BX1046" s="93"/>
      <c r="BY1046" s="93"/>
      <c r="BZ1046" s="93"/>
      <c r="CA1046" s="93"/>
      <c r="CB1046" s="93"/>
      <c r="CC1046" s="93"/>
      <c r="CD1046" s="93"/>
      <c r="CE1046" s="93"/>
      <c r="CF1046" s="93"/>
      <c r="CG1046" s="93"/>
      <c r="CH1046" s="93"/>
      <c r="CI1046" s="93"/>
      <c r="CJ1046" s="93"/>
      <c r="CK1046" s="93"/>
      <c r="CL1046" s="93"/>
      <c r="CM1046" s="93"/>
      <c r="CN1046" s="93"/>
      <c r="CO1046" s="93"/>
      <c r="CP1046" s="93"/>
      <c r="CQ1046" s="93"/>
      <c r="CR1046" s="93"/>
      <c r="CS1046" s="93"/>
      <c r="CT1046" s="93"/>
      <c r="CU1046" s="93"/>
      <c r="CV1046" s="93"/>
      <c r="CW1046" s="93"/>
      <c r="CX1046" s="93"/>
      <c r="CY1046" s="93"/>
      <c r="CZ1046" s="93"/>
      <c r="DA1046" s="93"/>
      <c r="DB1046" s="93"/>
      <c r="DC1046" s="93"/>
      <c r="DD1046" s="93"/>
      <c r="DE1046" s="93"/>
      <c r="DF1046" s="93"/>
      <c r="DG1046" s="93"/>
      <c r="DH1046" s="93"/>
      <c r="DI1046" s="93"/>
      <c r="DJ1046" s="93"/>
      <c r="DK1046" s="93"/>
      <c r="DL1046" s="93"/>
      <c r="DM1046" s="93"/>
      <c r="DN1046" s="93"/>
      <c r="DO1046" s="93"/>
      <c r="DP1046" s="93"/>
      <c r="DQ1046" s="93"/>
      <c r="DR1046" s="93"/>
      <c r="DS1046" s="93"/>
      <c r="DT1046" s="93"/>
      <c r="DU1046" s="93"/>
      <c r="DV1046" s="93"/>
      <c r="DW1046" s="93"/>
      <c r="DX1046" s="93"/>
      <c r="DY1046" s="93"/>
      <c r="DZ1046" s="93"/>
      <c r="EA1046" s="93"/>
      <c r="EB1046" s="93"/>
      <c r="EC1046" s="93"/>
      <c r="ED1046" s="93"/>
      <c r="EE1046" s="93"/>
      <c r="EF1046" s="93"/>
      <c r="EG1046" s="93"/>
      <c r="EH1046" s="93"/>
      <c r="EI1046" s="93"/>
      <c r="EJ1046" s="93"/>
      <c r="EK1046" s="93"/>
      <c r="EL1046" s="93"/>
      <c r="EM1046" s="93"/>
      <c r="EN1046" s="93"/>
      <c r="EO1046" s="93"/>
      <c r="EP1046" s="93"/>
      <c r="EQ1046" s="93"/>
      <c r="ER1046" s="93"/>
      <c r="ES1046" s="93"/>
      <c r="ET1046" s="93"/>
      <c r="EU1046" s="93"/>
      <c r="EV1046" s="93"/>
      <c r="EW1046" s="93"/>
      <c r="EX1046" s="93"/>
      <c r="EY1046" s="93"/>
      <c r="EZ1046" s="93"/>
      <c r="FA1046" s="93"/>
      <c r="FB1046" s="93"/>
      <c r="FC1046" s="93"/>
      <c r="FD1046" s="93"/>
      <c r="FE1046" s="93"/>
      <c r="FF1046" s="93"/>
      <c r="FG1046" s="93"/>
      <c r="FH1046" s="93"/>
      <c r="FI1046" s="93"/>
      <c r="FJ1046" s="93"/>
      <c r="FK1046" s="93"/>
      <c r="FL1046" s="93"/>
      <c r="FM1046" s="93"/>
      <c r="FN1046" s="93"/>
      <c r="FO1046" s="93"/>
      <c r="FP1046" s="93"/>
      <c r="FQ1046" s="93"/>
      <c r="FR1046" s="93"/>
      <c r="FS1046" s="93"/>
      <c r="FT1046" s="93"/>
      <c r="FU1046" s="93"/>
      <c r="FV1046" s="93"/>
      <c r="FW1046" s="93"/>
      <c r="FX1046" s="93"/>
      <c r="FY1046" s="93"/>
      <c r="FZ1046" s="93"/>
      <c r="GA1046" s="93"/>
      <c r="GB1046" s="93"/>
      <c r="GC1046" s="93"/>
      <c r="GD1046" s="93"/>
      <c r="GE1046" s="93"/>
      <c r="GF1046" s="93"/>
      <c r="GG1046" s="93"/>
      <c r="GH1046" s="93"/>
      <c r="GI1046" s="93"/>
      <c r="GJ1046" s="93"/>
      <c r="GK1046" s="93"/>
      <c r="GL1046" s="93"/>
      <c r="GM1046" s="93"/>
      <c r="GN1046" s="93"/>
      <c r="GO1046" s="93"/>
      <c r="GP1046" s="93"/>
      <c r="GQ1046" s="93"/>
      <c r="GR1046" s="93"/>
      <c r="GS1046" s="93"/>
      <c r="GT1046" s="93"/>
      <c r="GU1046" s="93"/>
      <c r="GV1046" s="93"/>
      <c r="GW1046" s="93"/>
      <c r="GX1046" s="93"/>
      <c r="GY1046" s="93"/>
      <c r="GZ1046" s="93"/>
      <c r="HA1046" s="93"/>
      <c r="HB1046" s="93"/>
      <c r="HC1046" s="93"/>
      <c r="HD1046" s="93"/>
      <c r="HE1046" s="93"/>
      <c r="HF1046" s="93"/>
      <c r="HG1046" s="93"/>
      <c r="HH1046" s="93"/>
      <c r="HI1046" s="93"/>
      <c r="HJ1046" s="93"/>
      <c r="HK1046" s="93"/>
      <c r="HL1046" s="93"/>
      <c r="HM1046" s="93"/>
      <c r="HN1046" s="93"/>
      <c r="HO1046" s="93"/>
      <c r="HP1046" s="93"/>
      <c r="HQ1046" s="93"/>
      <c r="HR1046" s="93"/>
      <c r="HS1046" s="93"/>
      <c r="HT1046" s="93"/>
      <c r="HU1046" s="93"/>
      <c r="HV1046" s="93"/>
      <c r="HW1046" s="93"/>
      <c r="HX1046" s="93"/>
      <c r="HY1046" s="93"/>
      <c r="HZ1046" s="93"/>
      <c r="IA1046" s="93"/>
      <c r="IB1046" s="93"/>
      <c r="IC1046" s="93"/>
      <c r="ID1046" s="93"/>
      <c r="IE1046" s="93"/>
      <c r="IF1046" s="93"/>
      <c r="IG1046" s="93"/>
      <c r="IH1046" s="93"/>
      <c r="II1046" s="93"/>
      <c r="IJ1046" s="93"/>
      <c r="IK1046" s="93"/>
      <c r="IL1046" s="93"/>
      <c r="IM1046" s="93"/>
      <c r="IN1046" s="93"/>
      <c r="IO1046" s="93"/>
      <c r="IP1046" s="93"/>
      <c r="IQ1046" s="93"/>
      <c r="IR1046" s="93"/>
      <c r="IS1046" s="93"/>
      <c r="IT1046" s="93"/>
      <c r="IU1046" s="93"/>
      <c r="IV1046" s="93"/>
      <c r="IW1046" s="93"/>
      <c r="IX1046" s="93"/>
      <c r="IY1046" s="93"/>
      <c r="IZ1046" s="93"/>
      <c r="JA1046" s="93"/>
      <c r="JB1046" s="93"/>
      <c r="JC1046" s="93"/>
      <c r="JD1046" s="93"/>
      <c r="JE1046" s="93"/>
      <c r="JF1046" s="93"/>
      <c r="JG1046" s="93"/>
      <c r="JH1046" s="93"/>
      <c r="JI1046" s="93"/>
      <c r="JJ1046" s="93"/>
      <c r="JK1046" s="93"/>
      <c r="JL1046" s="93"/>
      <c r="JM1046" s="93"/>
      <c r="JN1046" s="93"/>
      <c r="JO1046" s="93"/>
      <c r="JP1046" s="93"/>
      <c r="JQ1046" s="93"/>
      <c r="JR1046" s="93"/>
      <c r="JS1046" s="93"/>
      <c r="JT1046" s="93"/>
      <c r="JU1046" s="93"/>
      <c r="JV1046" s="93"/>
      <c r="JW1046" s="93"/>
      <c r="JX1046" s="93"/>
      <c r="JY1046" s="93"/>
      <c r="JZ1046" s="93"/>
      <c r="KA1046" s="93"/>
      <c r="KB1046" s="93"/>
      <c r="KC1046" s="93"/>
      <c r="KD1046" s="93"/>
      <c r="KE1046" s="93"/>
      <c r="KF1046" s="93"/>
      <c r="KG1046" s="93"/>
      <c r="KH1046" s="93"/>
      <c r="KI1046" s="93"/>
      <c r="KJ1046" s="93"/>
      <c r="KK1046" s="93"/>
      <c r="KL1046" s="93"/>
      <c r="KM1046" s="93"/>
      <c r="KN1046" s="93"/>
      <c r="KO1046" s="93"/>
      <c r="KP1046" s="93"/>
      <c r="KQ1046" s="93"/>
      <c r="KR1046" s="93"/>
      <c r="KS1046" s="93"/>
      <c r="KT1046" s="93"/>
      <c r="KU1046" s="93"/>
      <c r="KV1046" s="93"/>
      <c r="KW1046" s="93"/>
      <c r="KX1046" s="93"/>
      <c r="KY1046" s="93"/>
      <c r="KZ1046" s="93"/>
      <c r="LA1046" s="93"/>
      <c r="LB1046" s="93"/>
      <c r="LC1046" s="93"/>
      <c r="LD1046" s="93"/>
      <c r="LE1046" s="93"/>
      <c r="LF1046" s="93"/>
      <c r="LG1046" s="93"/>
      <c r="LH1046" s="93"/>
      <c r="LI1046" s="93"/>
      <c r="LJ1046" s="93"/>
      <c r="LK1046" s="93"/>
      <c r="LL1046" s="93"/>
      <c r="LM1046" s="93"/>
      <c r="LN1046" s="93"/>
      <c r="LO1046" s="93"/>
      <c r="LP1046" s="93"/>
      <c r="LQ1046" s="93"/>
      <c r="LR1046" s="93"/>
      <c r="LS1046" s="93"/>
      <c r="LT1046" s="93"/>
      <c r="LU1046" s="93"/>
      <c r="LV1046" s="93"/>
      <c r="LW1046" s="93"/>
      <c r="LX1046" s="93"/>
      <c r="LY1046" s="93"/>
      <c r="LZ1046" s="93"/>
      <c r="MA1046" s="93"/>
      <c r="MB1046" s="93"/>
      <c r="MC1046" s="93"/>
      <c r="MD1046" s="93"/>
      <c r="ME1046" s="93"/>
      <c r="MF1046" s="93"/>
      <c r="MG1046" s="93"/>
      <c r="MH1046" s="93"/>
      <c r="MI1046" s="93"/>
      <c r="MJ1046" s="93"/>
      <c r="MK1046" s="93"/>
      <c r="ML1046" s="93"/>
      <c r="MM1046" s="93"/>
      <c r="MN1046" s="93"/>
      <c r="MO1046" s="93"/>
      <c r="MP1046" s="93"/>
      <c r="MQ1046" s="93"/>
      <c r="MR1046" s="93"/>
      <c r="MS1046" s="93"/>
      <c r="MT1046" s="93"/>
      <c r="MU1046" s="93"/>
      <c r="MV1046" s="93"/>
      <c r="MW1046" s="93"/>
      <c r="MX1046" s="93"/>
      <c r="MY1046" s="93"/>
      <c r="MZ1046" s="93"/>
      <c r="NA1046" s="93"/>
      <c r="NB1046" s="93"/>
      <c r="NC1046" s="93"/>
      <c r="ND1046" s="93"/>
      <c r="NE1046" s="93"/>
      <c r="NF1046" s="93"/>
      <c r="NG1046" s="93"/>
      <c r="NH1046" s="93"/>
      <c r="NI1046" s="93"/>
      <c r="NJ1046" s="93"/>
      <c r="NK1046" s="93"/>
      <c r="NL1046" s="93"/>
      <c r="NM1046" s="93"/>
      <c r="NN1046" s="93"/>
      <c r="NO1046" s="93"/>
      <c r="NP1046" s="93"/>
      <c r="NQ1046" s="93"/>
      <c r="NR1046" s="93"/>
      <c r="NS1046" s="93"/>
      <c r="NT1046" s="93"/>
      <c r="NU1046" s="93"/>
      <c r="NV1046" s="93"/>
      <c r="NW1046" s="93"/>
      <c r="NX1046" s="93"/>
      <c r="NY1046" s="93"/>
      <c r="NZ1046" s="93"/>
      <c r="OA1046" s="93"/>
      <c r="OB1046" s="93"/>
      <c r="OC1046" s="93"/>
      <c r="OD1046" s="93"/>
      <c r="OE1046" s="93"/>
      <c r="OF1046" s="93"/>
      <c r="OG1046" s="93"/>
      <c r="OH1046" s="93"/>
      <c r="OI1046" s="93"/>
      <c r="OJ1046" s="93"/>
      <c r="OK1046" s="93"/>
      <c r="OL1046" s="93"/>
      <c r="OM1046" s="93"/>
      <c r="ON1046" s="93"/>
      <c r="OO1046" s="93"/>
      <c r="OP1046" s="93"/>
      <c r="OQ1046" s="93"/>
      <c r="OR1046" s="93"/>
      <c r="OS1046" s="93"/>
      <c r="OT1046" s="93"/>
      <c r="OU1046" s="93"/>
      <c r="OV1046" s="93"/>
      <c r="OW1046" s="93"/>
      <c r="OX1046" s="93"/>
      <c r="OY1046" s="93"/>
      <c r="OZ1046" s="93"/>
      <c r="PA1046" s="93"/>
      <c r="PB1046" s="93"/>
      <c r="PC1046" s="93"/>
      <c r="PD1046" s="93"/>
      <c r="PE1046" s="93"/>
      <c r="PF1046" s="93"/>
      <c r="PG1046" s="93"/>
      <c r="PH1046" s="93"/>
      <c r="PI1046" s="93"/>
      <c r="PJ1046" s="93"/>
      <c r="PK1046" s="93"/>
      <c r="PL1046" s="93"/>
      <c r="PM1046" s="93"/>
      <c r="PN1046" s="93"/>
      <c r="PO1046" s="93"/>
      <c r="PP1046" s="93"/>
      <c r="PQ1046" s="93"/>
      <c r="PR1046" s="93"/>
      <c r="PS1046" s="93"/>
      <c r="PT1046" s="93"/>
      <c r="PU1046" s="93"/>
      <c r="PV1046" s="93"/>
      <c r="PW1046" s="93"/>
      <c r="PX1046" s="93"/>
      <c r="PY1046" s="93"/>
      <c r="PZ1046" s="93"/>
      <c r="QA1046" s="93"/>
      <c r="QB1046" s="93"/>
      <c r="QC1046" s="93"/>
      <c r="QD1046" s="93"/>
      <c r="QE1046" s="93"/>
      <c r="QF1046" s="93"/>
      <c r="QG1046" s="93"/>
      <c r="QH1046" s="93"/>
      <c r="QI1046" s="93"/>
      <c r="QJ1046" s="93"/>
      <c r="QK1046" s="93"/>
      <c r="QL1046" s="93"/>
      <c r="QM1046" s="93"/>
      <c r="QN1046" s="93"/>
      <c r="QO1046" s="93"/>
      <c r="QP1046" s="93"/>
      <c r="QQ1046" s="93"/>
      <c r="QR1046" s="93"/>
      <c r="QS1046" s="93"/>
      <c r="QT1046" s="93"/>
      <c r="QU1046" s="93"/>
      <c r="QV1046" s="93"/>
      <c r="QW1046" s="93"/>
      <c r="QX1046" s="93"/>
      <c r="QY1046" s="93"/>
      <c r="QZ1046" s="93"/>
      <c r="RA1046" s="93"/>
      <c r="RB1046" s="93"/>
      <c r="RC1046" s="93"/>
      <c r="RD1046" s="93"/>
      <c r="RE1046" s="93"/>
      <c r="RF1046" s="93"/>
      <c r="RG1046" s="93"/>
      <c r="RH1046" s="93"/>
      <c r="RI1046" s="93"/>
      <c r="RJ1046" s="93"/>
      <c r="RK1046" s="93"/>
      <c r="RL1046" s="93"/>
      <c r="RM1046" s="93"/>
      <c r="RN1046" s="93"/>
      <c r="RO1046" s="93"/>
      <c r="RP1046" s="93"/>
      <c r="RQ1046" s="93"/>
      <c r="RR1046" s="93"/>
      <c r="RS1046" s="93"/>
      <c r="RT1046" s="93"/>
      <c r="RU1046" s="93"/>
      <c r="RV1046" s="93"/>
      <c r="RW1046" s="93"/>
      <c r="RX1046" s="93"/>
      <c r="RY1046" s="93"/>
      <c r="RZ1046" s="93"/>
      <c r="SA1046" s="93"/>
      <c r="SB1046" s="93"/>
      <c r="SC1046" s="93"/>
      <c r="SD1046" s="93"/>
      <c r="SE1046" s="93"/>
      <c r="SF1046" s="93"/>
      <c r="SG1046" s="93"/>
      <c r="SH1046" s="93"/>
      <c r="SI1046" s="93"/>
      <c r="SJ1046" s="93"/>
      <c r="SK1046" s="93"/>
      <c r="SL1046" s="93"/>
      <c r="SM1046" s="93"/>
      <c r="SN1046" s="93"/>
      <c r="SO1046" s="93"/>
      <c r="SP1046" s="93"/>
      <c r="SQ1046" s="93"/>
      <c r="SR1046" s="93"/>
      <c r="SS1046" s="93"/>
      <c r="ST1046" s="93"/>
      <c r="SU1046" s="93"/>
      <c r="SV1046" s="93"/>
      <c r="SW1046" s="93"/>
      <c r="SX1046" s="93"/>
      <c r="SY1046" s="93"/>
      <c r="SZ1046" s="93"/>
      <c r="TA1046" s="93"/>
      <c r="TB1046" s="93"/>
      <c r="TC1046" s="93"/>
      <c r="TD1046" s="93"/>
      <c r="TE1046" s="93"/>
      <c r="TF1046" s="93"/>
      <c r="TG1046" s="93"/>
      <c r="TH1046" s="93"/>
      <c r="TI1046" s="93"/>
      <c r="TJ1046" s="93"/>
      <c r="TK1046" s="93"/>
      <c r="TL1046" s="93"/>
      <c r="TM1046" s="93"/>
      <c r="TN1046" s="93"/>
      <c r="TO1046" s="93"/>
      <c r="TP1046" s="93"/>
      <c r="TQ1046" s="93"/>
      <c r="TR1046" s="93"/>
      <c r="TS1046" s="93"/>
      <c r="TT1046" s="93"/>
      <c r="TU1046" s="93"/>
      <c r="TV1046" s="93"/>
      <c r="TW1046" s="93"/>
      <c r="TX1046" s="93"/>
      <c r="TY1046" s="93"/>
      <c r="TZ1046" s="93"/>
      <c r="UA1046" s="93"/>
      <c r="UB1046" s="93"/>
      <c r="UC1046" s="93"/>
      <c r="UD1046" s="93"/>
      <c r="UE1046" s="93"/>
      <c r="UF1046" s="93"/>
      <c r="UG1046" s="93"/>
      <c r="UH1046" s="93"/>
      <c r="UI1046" s="93"/>
      <c r="UJ1046" s="93"/>
      <c r="UK1046" s="93"/>
      <c r="UL1046" s="93"/>
      <c r="UM1046" s="93"/>
      <c r="UN1046" s="93"/>
      <c r="UO1046" s="93"/>
      <c r="UP1046" s="93"/>
      <c r="UQ1046" s="93"/>
      <c r="UR1046" s="93"/>
      <c r="US1046" s="93"/>
      <c r="UT1046" s="93"/>
      <c r="UU1046" s="93"/>
      <c r="UV1046" s="93"/>
      <c r="UW1046" s="93"/>
      <c r="UX1046" s="93"/>
      <c r="UY1046" s="93"/>
      <c r="UZ1046" s="93"/>
      <c r="VA1046" s="93"/>
      <c r="VB1046" s="93"/>
      <c r="VC1046" s="93"/>
      <c r="VD1046" s="93"/>
      <c r="VE1046" s="93"/>
      <c r="VF1046" s="93"/>
      <c r="VG1046" s="93"/>
      <c r="VH1046" s="93"/>
      <c r="VI1046" s="93"/>
      <c r="VJ1046" s="93"/>
      <c r="VK1046" s="93"/>
      <c r="VL1046" s="93"/>
      <c r="VM1046" s="93"/>
      <c r="VN1046" s="93"/>
      <c r="VO1046" s="93"/>
      <c r="VP1046" s="93"/>
      <c r="VQ1046" s="93"/>
      <c r="VR1046" s="93"/>
      <c r="VS1046" s="93"/>
      <c r="VT1046" s="93"/>
      <c r="VU1046" s="93"/>
      <c r="VV1046" s="93"/>
      <c r="VW1046" s="93"/>
      <c r="VX1046" s="93"/>
      <c r="VY1046" s="93"/>
      <c r="VZ1046" s="93"/>
      <c r="WA1046" s="93"/>
      <c r="WB1046" s="93"/>
      <c r="WC1046" s="93"/>
      <c r="WD1046" s="93"/>
      <c r="WE1046" s="93"/>
      <c r="WF1046" s="93"/>
      <c r="WG1046" s="93"/>
      <c r="WH1046" s="93"/>
      <c r="WI1046" s="93"/>
      <c r="WJ1046" s="93"/>
      <c r="WK1046" s="93"/>
      <c r="WL1046" s="93"/>
      <c r="WM1046" s="93"/>
      <c r="WN1046" s="93"/>
      <c r="WO1046" s="93"/>
      <c r="WP1046" s="93"/>
      <c r="WQ1046" s="93"/>
      <c r="WR1046" s="93"/>
      <c r="WS1046" s="93"/>
      <c r="WT1046" s="93"/>
      <c r="WU1046" s="93"/>
      <c r="WV1046" s="93"/>
      <c r="WW1046" s="93"/>
      <c r="WX1046" s="93"/>
      <c r="WY1046" s="93"/>
      <c r="WZ1046" s="93"/>
      <c r="XA1046" s="93"/>
      <c r="XB1046" s="93"/>
      <c r="XC1046" s="93"/>
      <c r="XD1046" s="93"/>
      <c r="XE1046" s="93"/>
      <c r="XF1046" s="93"/>
      <c r="XG1046" s="93"/>
      <c r="XH1046" s="93"/>
      <c r="XI1046" s="93"/>
      <c r="XJ1046" s="93"/>
      <c r="XK1046" s="93"/>
      <c r="XL1046" s="93"/>
      <c r="XM1046" s="93"/>
      <c r="XN1046" s="93"/>
      <c r="XO1046" s="93"/>
      <c r="XP1046" s="93"/>
      <c r="XQ1046" s="93"/>
      <c r="XR1046" s="93"/>
      <c r="XS1046" s="93"/>
      <c r="XT1046" s="93"/>
      <c r="XU1046" s="93"/>
      <c r="XV1046" s="93"/>
      <c r="XW1046" s="93"/>
      <c r="XX1046" s="93"/>
      <c r="XY1046" s="93"/>
      <c r="XZ1046" s="93"/>
      <c r="YA1046" s="93"/>
      <c r="YB1046" s="93"/>
      <c r="YC1046" s="93"/>
      <c r="YD1046" s="93"/>
      <c r="YE1046" s="93"/>
      <c r="YF1046" s="93"/>
      <c r="YG1046" s="93"/>
      <c r="YH1046" s="93"/>
      <c r="YI1046" s="93"/>
      <c r="YJ1046" s="93"/>
      <c r="YK1046" s="93"/>
      <c r="YL1046" s="93"/>
      <c r="YM1046" s="93"/>
      <c r="YN1046" s="93"/>
      <c r="YO1046" s="93"/>
      <c r="YP1046" s="93"/>
      <c r="YQ1046" s="93"/>
      <c r="YR1046" s="93"/>
      <c r="YS1046" s="93"/>
      <c r="YT1046" s="93"/>
      <c r="YU1046" s="93"/>
      <c r="YV1046" s="93"/>
      <c r="YW1046" s="93"/>
      <c r="YX1046" s="93"/>
      <c r="YY1046" s="93"/>
      <c r="YZ1046" s="93"/>
      <c r="ZA1046" s="93"/>
      <c r="ZB1046" s="93"/>
      <c r="ZC1046" s="93"/>
      <c r="ZD1046" s="93"/>
      <c r="ZE1046" s="93"/>
      <c r="ZF1046" s="93"/>
      <c r="ZG1046" s="93"/>
      <c r="ZH1046" s="93"/>
      <c r="ZI1046" s="93"/>
      <c r="ZJ1046" s="93"/>
      <c r="ZK1046" s="93"/>
      <c r="ZL1046" s="93"/>
      <c r="ZM1046" s="93"/>
      <c r="ZN1046" s="93"/>
      <c r="ZO1046" s="93"/>
      <c r="ZP1046" s="93"/>
      <c r="ZQ1046" s="93"/>
      <c r="ZR1046" s="93"/>
      <c r="ZS1046" s="93"/>
      <c r="ZT1046" s="93"/>
      <c r="ZU1046" s="93"/>
      <c r="ZV1046" s="93"/>
      <c r="ZW1046" s="93"/>
      <c r="ZX1046" s="93"/>
      <c r="ZY1046" s="93"/>
      <c r="ZZ1046" s="93"/>
      <c r="AAA1046" s="93"/>
      <c r="AAB1046" s="93"/>
      <c r="AAC1046" s="93"/>
      <c r="AAD1046" s="93"/>
      <c r="AAE1046" s="93"/>
      <c r="AAF1046" s="93"/>
      <c r="AAG1046" s="93"/>
      <c r="AAH1046" s="93"/>
      <c r="AAI1046" s="93"/>
      <c r="AAJ1046" s="93"/>
      <c r="AAK1046" s="93"/>
      <c r="AAL1046" s="93"/>
      <c r="AAM1046" s="93"/>
      <c r="AAN1046" s="93"/>
      <c r="AAO1046" s="93"/>
      <c r="AAP1046" s="93"/>
      <c r="AAQ1046" s="93"/>
      <c r="AAR1046" s="93"/>
      <c r="AAS1046" s="93"/>
      <c r="AAT1046" s="93"/>
      <c r="AAU1046" s="93"/>
      <c r="AAV1046" s="93"/>
      <c r="AAW1046" s="93"/>
      <c r="AAX1046" s="93"/>
      <c r="AAY1046" s="93"/>
      <c r="AAZ1046" s="93"/>
      <c r="ABA1046" s="93"/>
      <c r="ABB1046" s="93"/>
      <c r="ABC1046" s="93"/>
      <c r="ABD1046" s="93"/>
      <c r="ABE1046" s="93"/>
      <c r="ABF1046" s="93"/>
      <c r="ABG1046" s="93"/>
      <c r="ABH1046" s="93"/>
      <c r="ABI1046" s="93"/>
      <c r="ABJ1046" s="93"/>
      <c r="ABK1046" s="93"/>
      <c r="ABL1046" s="93"/>
      <c r="ABM1046" s="93"/>
      <c r="ABN1046" s="93"/>
      <c r="ABO1046" s="93"/>
      <c r="ABP1046" s="93"/>
      <c r="ABQ1046" s="93"/>
      <c r="ABR1046" s="93"/>
      <c r="ABS1046" s="93"/>
      <c r="ABT1046" s="93"/>
      <c r="ABU1046" s="93"/>
      <c r="ABV1046" s="93"/>
      <c r="ABW1046" s="93"/>
      <c r="ABX1046" s="93"/>
      <c r="ABY1046" s="93"/>
      <c r="ABZ1046" s="93"/>
      <c r="ACA1046" s="93"/>
      <c r="ACB1046" s="93"/>
      <c r="ACC1046" s="93"/>
      <c r="ACD1046" s="93"/>
      <c r="ACE1046" s="93"/>
      <c r="ACF1046" s="93"/>
      <c r="ACG1046" s="93"/>
      <c r="ACH1046" s="93"/>
      <c r="ACI1046" s="93"/>
      <c r="ACJ1046" s="93"/>
      <c r="ACK1046" s="93"/>
      <c r="ACL1046" s="93"/>
      <c r="ACM1046" s="93"/>
      <c r="ACN1046" s="93"/>
      <c r="ACO1046" s="93"/>
      <c r="ACP1046" s="93"/>
      <c r="ACQ1046" s="93"/>
      <c r="ACR1046" s="93"/>
      <c r="ACS1046" s="93"/>
      <c r="ACT1046" s="93"/>
      <c r="ACU1046" s="93"/>
      <c r="ACV1046" s="93"/>
      <c r="ACW1046" s="93"/>
      <c r="ACX1046" s="93"/>
      <c r="ACY1046" s="93"/>
      <c r="ACZ1046" s="93"/>
      <c r="ADA1046" s="93"/>
      <c r="ADB1046" s="93"/>
      <c r="ADC1046" s="93"/>
      <c r="ADD1046" s="93"/>
      <c r="ADE1046" s="93"/>
      <c r="ADF1046" s="93"/>
      <c r="ADG1046" s="93"/>
      <c r="ADH1046" s="93"/>
      <c r="ADI1046" s="93"/>
      <c r="ADJ1046" s="93"/>
      <c r="ADK1046" s="93"/>
      <c r="ADL1046" s="93"/>
      <c r="ADM1046" s="93"/>
      <c r="ADN1046" s="93"/>
      <c r="ADO1046" s="93"/>
      <c r="ADP1046" s="93"/>
      <c r="ADQ1046" s="93"/>
      <c r="ADR1046" s="93"/>
      <c r="ADS1046" s="93"/>
      <c r="ADT1046" s="93"/>
      <c r="ADU1046" s="93"/>
      <c r="ADV1046" s="93"/>
      <c r="ADW1046" s="93"/>
      <c r="ADX1046" s="93"/>
      <c r="ADY1046" s="93"/>
      <c r="ADZ1046" s="93"/>
      <c r="AEA1046" s="93"/>
      <c r="AEB1046" s="93"/>
      <c r="AEC1046" s="93"/>
      <c r="AED1046" s="93"/>
      <c r="AEE1046" s="93"/>
      <c r="AEF1046" s="93"/>
      <c r="AEG1046" s="93"/>
      <c r="AEH1046" s="93"/>
    </row>
    <row r="1047" spans="1:814" s="93" customFormat="1" x14ac:dyDescent="0.25">
      <c r="B1047" s="92">
        <v>45428</v>
      </c>
      <c r="C1047" s="93" t="s">
        <v>63</v>
      </c>
      <c r="D1047" s="93" t="s">
        <v>0</v>
      </c>
      <c r="E1047" s="93" t="s">
        <v>14</v>
      </c>
      <c r="F1047" s="94" t="s">
        <v>48</v>
      </c>
      <c r="G1047" s="93" t="s">
        <v>49</v>
      </c>
      <c r="H1047" s="94" t="s">
        <v>50</v>
      </c>
      <c r="I1047" s="94" t="s">
        <v>487</v>
      </c>
      <c r="J1047" s="95">
        <v>19</v>
      </c>
      <c r="K1047" s="97">
        <v>14.583333333333334</v>
      </c>
      <c r="L1047" s="98">
        <f t="shared" si="53"/>
        <v>277.08333333333337</v>
      </c>
      <c r="M1047" s="106" t="s">
        <v>527</v>
      </c>
      <c r="N1047" s="93" t="s">
        <v>641</v>
      </c>
      <c r="V1047" s="98"/>
    </row>
    <row r="1048" spans="1:814" s="93" customFormat="1" x14ac:dyDescent="0.25">
      <c r="B1048" s="92">
        <v>45428</v>
      </c>
      <c r="C1048" s="93" t="s">
        <v>63</v>
      </c>
      <c r="D1048" s="93" t="s">
        <v>0</v>
      </c>
      <c r="E1048" s="93" t="s">
        <v>14</v>
      </c>
      <c r="F1048" s="94" t="s">
        <v>48</v>
      </c>
      <c r="G1048" s="93" t="s">
        <v>49</v>
      </c>
      <c r="H1048" s="94" t="s">
        <v>50</v>
      </c>
      <c r="I1048" s="94" t="s">
        <v>486</v>
      </c>
      <c r="J1048" s="95">
        <v>1</v>
      </c>
      <c r="K1048" s="97">
        <v>14.583333333333334</v>
      </c>
      <c r="L1048" s="98">
        <f t="shared" si="53"/>
        <v>14.583333333333334</v>
      </c>
      <c r="M1048" s="106" t="s">
        <v>527</v>
      </c>
      <c r="N1048" s="93" t="s">
        <v>641</v>
      </c>
      <c r="V1048" s="98"/>
    </row>
    <row r="1049" spans="1:814" s="93" customFormat="1" x14ac:dyDescent="0.25">
      <c r="B1049" s="92">
        <v>45428</v>
      </c>
      <c r="C1049" s="93" t="s">
        <v>63</v>
      </c>
      <c r="D1049" s="93" t="s">
        <v>0</v>
      </c>
      <c r="E1049" s="93" t="s">
        <v>14</v>
      </c>
      <c r="F1049" s="94" t="s">
        <v>54</v>
      </c>
      <c r="G1049" s="93" t="s">
        <v>55</v>
      </c>
      <c r="H1049" s="94" t="s">
        <v>56</v>
      </c>
      <c r="I1049" s="94" t="s">
        <v>488</v>
      </c>
      <c r="J1049" s="95">
        <v>50</v>
      </c>
      <c r="K1049" s="97">
        <v>18.75</v>
      </c>
      <c r="L1049" s="96">
        <f t="shared" si="53"/>
        <v>937.5</v>
      </c>
      <c r="M1049" s="106" t="s">
        <v>527</v>
      </c>
      <c r="N1049" s="93" t="s">
        <v>641</v>
      </c>
      <c r="O1049" s="100"/>
      <c r="V1049" s="98"/>
    </row>
    <row r="1050" spans="1:814" s="93" customFormat="1" x14ac:dyDescent="0.25">
      <c r="B1050" s="92">
        <v>45428</v>
      </c>
      <c r="C1050" s="93" t="s">
        <v>63</v>
      </c>
      <c r="D1050" s="93" t="s">
        <v>0</v>
      </c>
      <c r="E1050" s="93" t="s">
        <v>14</v>
      </c>
      <c r="F1050" s="94" t="s">
        <v>58</v>
      </c>
      <c r="G1050" s="93" t="s">
        <v>59</v>
      </c>
      <c r="H1050" s="94" t="s">
        <v>60</v>
      </c>
      <c r="I1050" s="94" t="s">
        <v>489</v>
      </c>
      <c r="J1050" s="95">
        <f>10+10</f>
        <v>20</v>
      </c>
      <c r="K1050" s="97">
        <v>18.75</v>
      </c>
      <c r="L1050" s="98">
        <f t="shared" si="53"/>
        <v>375</v>
      </c>
      <c r="M1050" s="106" t="s">
        <v>527</v>
      </c>
      <c r="N1050" s="93" t="s">
        <v>641</v>
      </c>
      <c r="V1050" s="98"/>
    </row>
    <row r="1051" spans="1:814" s="93" customFormat="1" x14ac:dyDescent="0.25">
      <c r="B1051" s="92">
        <v>45428</v>
      </c>
      <c r="C1051" s="93" t="s">
        <v>63</v>
      </c>
      <c r="D1051" s="93" t="s">
        <v>4</v>
      </c>
      <c r="E1051" s="93" t="s">
        <v>14</v>
      </c>
      <c r="F1051" s="94">
        <v>3318225</v>
      </c>
      <c r="G1051" s="93" t="s">
        <v>148</v>
      </c>
      <c r="H1051" s="94" t="s">
        <v>148</v>
      </c>
      <c r="I1051" s="94" t="s">
        <v>138</v>
      </c>
      <c r="J1051" s="95">
        <v>4</v>
      </c>
      <c r="K1051" s="97">
        <v>52.083333333333336</v>
      </c>
      <c r="L1051" s="99">
        <f t="shared" si="53"/>
        <v>208.33333333333334</v>
      </c>
      <c r="M1051" s="106" t="s">
        <v>527</v>
      </c>
      <c r="N1051" s="93" t="s">
        <v>641</v>
      </c>
      <c r="V1051" s="98"/>
    </row>
    <row r="1052" spans="1:814" x14ac:dyDescent="0.25">
      <c r="A1052" s="93"/>
      <c r="B1052" s="92">
        <v>45428</v>
      </c>
      <c r="C1052" s="93" t="s">
        <v>63</v>
      </c>
      <c r="D1052" s="93" t="s">
        <v>0</v>
      </c>
      <c r="E1052" s="93" t="s">
        <v>14</v>
      </c>
      <c r="F1052" s="94" t="s">
        <v>39</v>
      </c>
      <c r="G1052" s="93" t="s">
        <v>40</v>
      </c>
      <c r="H1052" s="94" t="s">
        <v>41</v>
      </c>
      <c r="I1052" s="94" t="s">
        <v>485</v>
      </c>
      <c r="J1052" s="95">
        <f>25+25</f>
        <v>50</v>
      </c>
      <c r="K1052" s="97">
        <v>14.583333333333334</v>
      </c>
      <c r="L1052" s="98">
        <f>+J1052*K1052</f>
        <v>729.16666666666674</v>
      </c>
      <c r="M1052" s="106" t="s">
        <v>527</v>
      </c>
      <c r="N1052" s="93" t="s">
        <v>641</v>
      </c>
      <c r="O1052" s="93"/>
      <c r="P1052" s="93"/>
      <c r="Q1052" s="93"/>
      <c r="R1052" s="93"/>
      <c r="S1052" s="93"/>
      <c r="T1052" s="93"/>
      <c r="U1052" s="93"/>
      <c r="V1052" s="98"/>
      <c r="W1052" s="93"/>
      <c r="X1052" s="93"/>
      <c r="Y1052" s="93"/>
      <c r="Z1052" s="93"/>
      <c r="AA1052" s="93"/>
      <c r="AB1052" s="93"/>
      <c r="AC1052" s="93"/>
      <c r="AD1052" s="93"/>
      <c r="AE1052" s="93"/>
      <c r="AF1052" s="93"/>
      <c r="AG1052" s="93"/>
      <c r="AH1052" s="93"/>
      <c r="AI1052" s="93"/>
      <c r="AJ1052" s="93"/>
      <c r="AK1052" s="93"/>
      <c r="AL1052" s="93"/>
      <c r="AM1052" s="93"/>
      <c r="AN1052" s="93"/>
      <c r="AO1052" s="93"/>
      <c r="AP1052" s="93"/>
      <c r="AQ1052" s="93"/>
      <c r="AR1052" s="93"/>
      <c r="AS1052" s="93"/>
      <c r="AT1052" s="93"/>
      <c r="AU1052" s="93"/>
      <c r="AV1052" s="93"/>
      <c r="AW1052" s="93"/>
      <c r="AX1052" s="93"/>
      <c r="AY1052" s="93"/>
      <c r="AZ1052" s="93"/>
      <c r="BA1052" s="93"/>
      <c r="BB1052" s="93"/>
      <c r="BC1052" s="93"/>
      <c r="BD1052" s="93"/>
      <c r="BE1052" s="93"/>
      <c r="BF1052" s="93"/>
      <c r="BG1052" s="93"/>
      <c r="BH1052" s="93"/>
      <c r="BI1052" s="93"/>
      <c r="BJ1052" s="93"/>
      <c r="BK1052" s="93"/>
      <c r="BL1052" s="93"/>
      <c r="BM1052" s="93"/>
      <c r="BN1052" s="93"/>
      <c r="BO1052" s="93"/>
      <c r="BP1052" s="93"/>
      <c r="BQ1052" s="93"/>
      <c r="BR1052" s="93"/>
      <c r="BS1052" s="93"/>
      <c r="BT1052" s="93"/>
      <c r="BU1052" s="93"/>
      <c r="BV1052" s="93"/>
      <c r="BW1052" s="93"/>
      <c r="BX1052" s="93"/>
      <c r="BY1052" s="93"/>
      <c r="BZ1052" s="93"/>
      <c r="CA1052" s="93"/>
      <c r="CB1052" s="93"/>
      <c r="CC1052" s="93"/>
      <c r="CD1052" s="93"/>
      <c r="CE1052" s="93"/>
      <c r="CF1052" s="93"/>
      <c r="CG1052" s="93"/>
      <c r="CH1052" s="93"/>
      <c r="CI1052" s="93"/>
      <c r="CJ1052" s="93"/>
      <c r="CK1052" s="93"/>
      <c r="CL1052" s="93"/>
      <c r="CM1052" s="93"/>
      <c r="CN1052" s="93"/>
      <c r="CO1052" s="93"/>
      <c r="CP1052" s="93"/>
      <c r="CQ1052" s="93"/>
      <c r="CR1052" s="93"/>
      <c r="CS1052" s="93"/>
      <c r="CT1052" s="93"/>
      <c r="CU1052" s="93"/>
      <c r="CV1052" s="93"/>
      <c r="CW1052" s="93"/>
      <c r="CX1052" s="93"/>
      <c r="CY1052" s="93"/>
      <c r="CZ1052" s="93"/>
      <c r="DA1052" s="93"/>
      <c r="DB1052" s="93"/>
      <c r="DC1052" s="93"/>
      <c r="DD1052" s="93"/>
      <c r="DE1052" s="93"/>
      <c r="DF1052" s="93"/>
      <c r="DG1052" s="93"/>
      <c r="DH1052" s="93"/>
      <c r="DI1052" s="93"/>
      <c r="DJ1052" s="93"/>
      <c r="DK1052" s="93"/>
      <c r="DL1052" s="93"/>
      <c r="DM1052" s="93"/>
      <c r="DN1052" s="93"/>
      <c r="DO1052" s="93"/>
      <c r="DP1052" s="93"/>
      <c r="DQ1052" s="93"/>
      <c r="DR1052" s="93"/>
      <c r="DS1052" s="93"/>
      <c r="DT1052" s="93"/>
      <c r="DU1052" s="93"/>
      <c r="DV1052" s="93"/>
      <c r="DW1052" s="93"/>
      <c r="DX1052" s="93"/>
      <c r="DY1052" s="93"/>
      <c r="DZ1052" s="93"/>
      <c r="EA1052" s="93"/>
      <c r="EB1052" s="93"/>
      <c r="EC1052" s="93"/>
      <c r="ED1052" s="93"/>
      <c r="EE1052" s="93"/>
      <c r="EF1052" s="93"/>
      <c r="EG1052" s="93"/>
      <c r="EH1052" s="93"/>
      <c r="EI1052" s="93"/>
      <c r="EJ1052" s="93"/>
      <c r="EK1052" s="93"/>
      <c r="EL1052" s="93"/>
      <c r="EM1052" s="93"/>
      <c r="EN1052" s="93"/>
      <c r="EO1052" s="93"/>
      <c r="EP1052" s="93"/>
      <c r="EQ1052" s="93"/>
      <c r="ER1052" s="93"/>
      <c r="ES1052" s="93"/>
      <c r="ET1052" s="93"/>
      <c r="EU1052" s="93"/>
      <c r="EV1052" s="93"/>
      <c r="EW1052" s="93"/>
      <c r="EX1052" s="93"/>
      <c r="EY1052" s="93"/>
      <c r="EZ1052" s="93"/>
      <c r="FA1052" s="93"/>
      <c r="FB1052" s="93"/>
      <c r="FC1052" s="93"/>
      <c r="FD1052" s="93"/>
      <c r="FE1052" s="93"/>
      <c r="FF1052" s="93"/>
      <c r="FG1052" s="93"/>
      <c r="FH1052" s="93"/>
      <c r="FI1052" s="93"/>
      <c r="FJ1052" s="93"/>
      <c r="FK1052" s="93"/>
      <c r="FL1052" s="93"/>
      <c r="FM1052" s="93"/>
      <c r="FN1052" s="93"/>
      <c r="FO1052" s="93"/>
      <c r="FP1052" s="93"/>
      <c r="FQ1052" s="93"/>
      <c r="FR1052" s="93"/>
      <c r="FS1052" s="93"/>
      <c r="FT1052" s="93"/>
      <c r="FU1052" s="93"/>
      <c r="FV1052" s="93"/>
      <c r="FW1052" s="93"/>
      <c r="FX1052" s="93"/>
      <c r="FY1052" s="93"/>
      <c r="FZ1052" s="93"/>
      <c r="GA1052" s="93"/>
      <c r="GB1052" s="93"/>
      <c r="GC1052" s="93"/>
      <c r="GD1052" s="93"/>
      <c r="GE1052" s="93"/>
      <c r="GF1052" s="93"/>
      <c r="GG1052" s="93"/>
      <c r="GH1052" s="93"/>
      <c r="GI1052" s="93"/>
      <c r="GJ1052" s="93"/>
      <c r="GK1052" s="93"/>
      <c r="GL1052" s="93"/>
      <c r="GM1052" s="93"/>
      <c r="GN1052" s="93"/>
      <c r="GO1052" s="93"/>
      <c r="GP1052" s="93"/>
      <c r="GQ1052" s="93"/>
      <c r="GR1052" s="93"/>
      <c r="GS1052" s="93"/>
      <c r="GT1052" s="93"/>
      <c r="GU1052" s="93"/>
      <c r="GV1052" s="93"/>
      <c r="GW1052" s="93"/>
      <c r="GX1052" s="93"/>
      <c r="GY1052" s="93"/>
      <c r="GZ1052" s="93"/>
      <c r="HA1052" s="93"/>
      <c r="HB1052" s="93"/>
      <c r="HC1052" s="93"/>
      <c r="HD1052" s="93"/>
      <c r="HE1052" s="93"/>
      <c r="HF1052" s="93"/>
      <c r="HG1052" s="93"/>
      <c r="HH1052" s="93"/>
      <c r="HI1052" s="93"/>
      <c r="HJ1052" s="93"/>
      <c r="HK1052" s="93"/>
      <c r="HL1052" s="93"/>
      <c r="HM1052" s="93"/>
      <c r="HN1052" s="93"/>
      <c r="HO1052" s="93"/>
      <c r="HP1052" s="93"/>
      <c r="HQ1052" s="93"/>
      <c r="HR1052" s="93"/>
      <c r="HS1052" s="93"/>
      <c r="HT1052" s="93"/>
      <c r="HU1052" s="93"/>
      <c r="HV1052" s="93"/>
      <c r="HW1052" s="93"/>
      <c r="HX1052" s="93"/>
      <c r="HY1052" s="93"/>
      <c r="HZ1052" s="93"/>
      <c r="IA1052" s="93"/>
      <c r="IB1052" s="93"/>
      <c r="IC1052" s="93"/>
      <c r="ID1052" s="93"/>
      <c r="IE1052" s="93"/>
      <c r="IF1052" s="93"/>
      <c r="IG1052" s="93"/>
      <c r="IH1052" s="93"/>
      <c r="II1052" s="93"/>
      <c r="IJ1052" s="93"/>
      <c r="IK1052" s="93"/>
      <c r="IL1052" s="93"/>
      <c r="IM1052" s="93"/>
      <c r="IN1052" s="93"/>
      <c r="IO1052" s="93"/>
      <c r="IP1052" s="93"/>
      <c r="IQ1052" s="93"/>
      <c r="IR1052" s="93"/>
      <c r="IS1052" s="93"/>
      <c r="IT1052" s="93"/>
      <c r="IU1052" s="93"/>
      <c r="IV1052" s="93"/>
      <c r="IW1052" s="93"/>
      <c r="IX1052" s="93"/>
      <c r="IY1052" s="93"/>
      <c r="IZ1052" s="93"/>
      <c r="JA1052" s="93"/>
      <c r="JB1052" s="93"/>
      <c r="JC1052" s="93"/>
      <c r="JD1052" s="93"/>
      <c r="JE1052" s="93"/>
      <c r="JF1052" s="93"/>
      <c r="JG1052" s="93"/>
      <c r="JH1052" s="93"/>
      <c r="JI1052" s="93"/>
      <c r="JJ1052" s="93"/>
      <c r="JK1052" s="93"/>
      <c r="JL1052" s="93"/>
      <c r="JM1052" s="93"/>
      <c r="JN1052" s="93"/>
      <c r="JO1052" s="93"/>
      <c r="JP1052" s="93"/>
      <c r="JQ1052" s="93"/>
      <c r="JR1052" s="93"/>
      <c r="JS1052" s="93"/>
      <c r="JT1052" s="93"/>
      <c r="JU1052" s="93"/>
      <c r="JV1052" s="93"/>
      <c r="JW1052" s="93"/>
      <c r="JX1052" s="93"/>
      <c r="JY1052" s="93"/>
      <c r="JZ1052" s="93"/>
      <c r="KA1052" s="93"/>
      <c r="KB1052" s="93"/>
      <c r="KC1052" s="93"/>
      <c r="KD1052" s="93"/>
      <c r="KE1052" s="93"/>
      <c r="KF1052" s="93"/>
      <c r="KG1052" s="93"/>
      <c r="KH1052" s="93"/>
      <c r="KI1052" s="93"/>
      <c r="KJ1052" s="93"/>
      <c r="KK1052" s="93"/>
      <c r="KL1052" s="93"/>
      <c r="KM1052" s="93"/>
      <c r="KN1052" s="93"/>
      <c r="KO1052" s="93"/>
      <c r="KP1052" s="93"/>
      <c r="KQ1052" s="93"/>
      <c r="KR1052" s="93"/>
      <c r="KS1052" s="93"/>
      <c r="KT1052" s="93"/>
      <c r="KU1052" s="93"/>
      <c r="KV1052" s="93"/>
      <c r="KW1052" s="93"/>
      <c r="KX1052" s="93"/>
      <c r="KY1052" s="93"/>
      <c r="KZ1052" s="93"/>
      <c r="LA1052" s="93"/>
      <c r="LB1052" s="93"/>
      <c r="LC1052" s="93"/>
      <c r="LD1052" s="93"/>
      <c r="LE1052" s="93"/>
      <c r="LF1052" s="93"/>
      <c r="LG1052" s="93"/>
      <c r="LH1052" s="93"/>
      <c r="LI1052" s="93"/>
      <c r="LJ1052" s="93"/>
      <c r="LK1052" s="93"/>
      <c r="LL1052" s="93"/>
      <c r="LM1052" s="93"/>
      <c r="LN1052" s="93"/>
      <c r="LO1052" s="93"/>
      <c r="LP1052" s="93"/>
      <c r="LQ1052" s="93"/>
      <c r="LR1052" s="93"/>
      <c r="LS1052" s="93"/>
      <c r="LT1052" s="93"/>
      <c r="LU1052" s="93"/>
      <c r="LV1052" s="93"/>
      <c r="LW1052" s="93"/>
      <c r="LX1052" s="93"/>
      <c r="LY1052" s="93"/>
      <c r="LZ1052" s="93"/>
      <c r="MA1052" s="93"/>
      <c r="MB1052" s="93"/>
      <c r="MC1052" s="93"/>
      <c r="MD1052" s="93"/>
      <c r="ME1052" s="93"/>
      <c r="MF1052" s="93"/>
      <c r="MG1052" s="93"/>
      <c r="MH1052" s="93"/>
      <c r="MI1052" s="93"/>
      <c r="MJ1052" s="93"/>
      <c r="MK1052" s="93"/>
      <c r="ML1052" s="93"/>
      <c r="MM1052" s="93"/>
      <c r="MN1052" s="93"/>
      <c r="MO1052" s="93"/>
      <c r="MP1052" s="93"/>
      <c r="MQ1052" s="93"/>
      <c r="MR1052" s="93"/>
      <c r="MS1052" s="93"/>
      <c r="MT1052" s="93"/>
      <c r="MU1052" s="93"/>
      <c r="MV1052" s="93"/>
      <c r="MW1052" s="93"/>
      <c r="MX1052" s="93"/>
      <c r="MY1052" s="93"/>
      <c r="MZ1052" s="93"/>
      <c r="NA1052" s="93"/>
      <c r="NB1052" s="93"/>
      <c r="NC1052" s="93"/>
      <c r="ND1052" s="93"/>
      <c r="NE1052" s="93"/>
      <c r="NF1052" s="93"/>
      <c r="NG1052" s="93"/>
      <c r="NH1052" s="93"/>
      <c r="NI1052" s="93"/>
      <c r="NJ1052" s="93"/>
      <c r="NK1052" s="93"/>
      <c r="NL1052" s="93"/>
      <c r="NM1052" s="93"/>
      <c r="NN1052" s="93"/>
      <c r="NO1052" s="93"/>
      <c r="NP1052" s="93"/>
      <c r="NQ1052" s="93"/>
      <c r="NR1052" s="93"/>
      <c r="NS1052" s="93"/>
      <c r="NT1052" s="93"/>
      <c r="NU1052" s="93"/>
      <c r="NV1052" s="93"/>
      <c r="NW1052" s="93"/>
      <c r="NX1052" s="93"/>
      <c r="NY1052" s="93"/>
      <c r="NZ1052" s="93"/>
      <c r="OA1052" s="93"/>
      <c r="OB1052" s="93"/>
      <c r="OC1052" s="93"/>
      <c r="OD1052" s="93"/>
      <c r="OE1052" s="93"/>
      <c r="OF1052" s="93"/>
      <c r="OG1052" s="93"/>
      <c r="OH1052" s="93"/>
      <c r="OI1052" s="93"/>
      <c r="OJ1052" s="93"/>
      <c r="OK1052" s="93"/>
      <c r="OL1052" s="93"/>
      <c r="OM1052" s="93"/>
      <c r="ON1052" s="93"/>
      <c r="OO1052" s="93"/>
      <c r="OP1052" s="93"/>
      <c r="OQ1052" s="93"/>
      <c r="OR1052" s="93"/>
      <c r="OS1052" s="93"/>
      <c r="OT1052" s="93"/>
      <c r="OU1052" s="93"/>
      <c r="OV1052" s="93"/>
      <c r="OW1052" s="93"/>
      <c r="OX1052" s="93"/>
      <c r="OY1052" s="93"/>
      <c r="OZ1052" s="93"/>
      <c r="PA1052" s="93"/>
      <c r="PB1052" s="93"/>
      <c r="PC1052" s="93"/>
      <c r="PD1052" s="93"/>
      <c r="PE1052" s="93"/>
      <c r="PF1052" s="93"/>
      <c r="PG1052" s="93"/>
      <c r="PH1052" s="93"/>
      <c r="PI1052" s="93"/>
      <c r="PJ1052" s="93"/>
      <c r="PK1052" s="93"/>
      <c r="PL1052" s="93"/>
      <c r="PM1052" s="93"/>
      <c r="PN1052" s="93"/>
      <c r="PO1052" s="93"/>
      <c r="PP1052" s="93"/>
      <c r="PQ1052" s="93"/>
      <c r="PR1052" s="93"/>
      <c r="PS1052" s="93"/>
      <c r="PT1052" s="93"/>
      <c r="PU1052" s="93"/>
      <c r="PV1052" s="93"/>
      <c r="PW1052" s="93"/>
      <c r="PX1052" s="93"/>
      <c r="PY1052" s="93"/>
      <c r="PZ1052" s="93"/>
      <c r="QA1052" s="93"/>
      <c r="QB1052" s="93"/>
      <c r="QC1052" s="93"/>
      <c r="QD1052" s="93"/>
      <c r="QE1052" s="93"/>
      <c r="QF1052" s="93"/>
      <c r="QG1052" s="93"/>
      <c r="QH1052" s="93"/>
      <c r="QI1052" s="93"/>
      <c r="QJ1052" s="93"/>
      <c r="QK1052" s="93"/>
      <c r="QL1052" s="93"/>
      <c r="QM1052" s="93"/>
      <c r="QN1052" s="93"/>
      <c r="QO1052" s="93"/>
      <c r="QP1052" s="93"/>
      <c r="QQ1052" s="93"/>
      <c r="QR1052" s="93"/>
      <c r="QS1052" s="93"/>
      <c r="QT1052" s="93"/>
      <c r="QU1052" s="93"/>
      <c r="QV1052" s="93"/>
      <c r="QW1052" s="93"/>
      <c r="QX1052" s="93"/>
      <c r="QY1052" s="93"/>
      <c r="QZ1052" s="93"/>
      <c r="RA1052" s="93"/>
      <c r="RB1052" s="93"/>
      <c r="RC1052" s="93"/>
      <c r="RD1052" s="93"/>
      <c r="RE1052" s="93"/>
      <c r="RF1052" s="93"/>
      <c r="RG1052" s="93"/>
      <c r="RH1052" s="93"/>
      <c r="RI1052" s="93"/>
      <c r="RJ1052" s="93"/>
      <c r="RK1052" s="93"/>
      <c r="RL1052" s="93"/>
      <c r="RM1052" s="93"/>
      <c r="RN1052" s="93"/>
      <c r="RO1052" s="93"/>
      <c r="RP1052" s="93"/>
      <c r="RQ1052" s="93"/>
      <c r="RR1052" s="93"/>
      <c r="RS1052" s="93"/>
      <c r="RT1052" s="93"/>
      <c r="RU1052" s="93"/>
      <c r="RV1052" s="93"/>
      <c r="RW1052" s="93"/>
      <c r="RX1052" s="93"/>
      <c r="RY1052" s="93"/>
      <c r="RZ1052" s="93"/>
      <c r="SA1052" s="93"/>
      <c r="SB1052" s="93"/>
      <c r="SC1052" s="93"/>
      <c r="SD1052" s="93"/>
      <c r="SE1052" s="93"/>
      <c r="SF1052" s="93"/>
      <c r="SG1052" s="93"/>
      <c r="SH1052" s="93"/>
      <c r="SI1052" s="93"/>
      <c r="SJ1052" s="93"/>
      <c r="SK1052" s="93"/>
      <c r="SL1052" s="93"/>
      <c r="SM1052" s="93"/>
      <c r="SN1052" s="93"/>
      <c r="SO1052" s="93"/>
      <c r="SP1052" s="93"/>
      <c r="SQ1052" s="93"/>
      <c r="SR1052" s="93"/>
      <c r="SS1052" s="93"/>
      <c r="ST1052" s="93"/>
      <c r="SU1052" s="93"/>
      <c r="SV1052" s="93"/>
      <c r="SW1052" s="93"/>
      <c r="SX1052" s="93"/>
      <c r="SY1052" s="93"/>
      <c r="SZ1052" s="93"/>
      <c r="TA1052" s="93"/>
      <c r="TB1052" s="93"/>
      <c r="TC1052" s="93"/>
      <c r="TD1052" s="93"/>
      <c r="TE1052" s="93"/>
      <c r="TF1052" s="93"/>
      <c r="TG1052" s="93"/>
      <c r="TH1052" s="93"/>
      <c r="TI1052" s="93"/>
      <c r="TJ1052" s="93"/>
      <c r="TK1052" s="93"/>
      <c r="TL1052" s="93"/>
      <c r="TM1052" s="93"/>
      <c r="TN1052" s="93"/>
      <c r="TO1052" s="93"/>
      <c r="TP1052" s="93"/>
      <c r="TQ1052" s="93"/>
      <c r="TR1052" s="93"/>
      <c r="TS1052" s="93"/>
      <c r="TT1052" s="93"/>
      <c r="TU1052" s="93"/>
      <c r="TV1052" s="93"/>
      <c r="TW1052" s="93"/>
      <c r="TX1052" s="93"/>
      <c r="TY1052" s="93"/>
      <c r="TZ1052" s="93"/>
      <c r="UA1052" s="93"/>
      <c r="UB1052" s="93"/>
      <c r="UC1052" s="93"/>
      <c r="UD1052" s="93"/>
      <c r="UE1052" s="93"/>
      <c r="UF1052" s="93"/>
      <c r="UG1052" s="93"/>
      <c r="UH1052" s="93"/>
      <c r="UI1052" s="93"/>
      <c r="UJ1052" s="93"/>
      <c r="UK1052" s="93"/>
      <c r="UL1052" s="93"/>
      <c r="UM1052" s="93"/>
      <c r="UN1052" s="93"/>
      <c r="UO1052" s="93"/>
      <c r="UP1052" s="93"/>
      <c r="UQ1052" s="93"/>
      <c r="UR1052" s="93"/>
      <c r="US1052" s="93"/>
      <c r="UT1052" s="93"/>
      <c r="UU1052" s="93"/>
      <c r="UV1052" s="93"/>
      <c r="UW1052" s="93"/>
      <c r="UX1052" s="93"/>
      <c r="UY1052" s="93"/>
      <c r="UZ1052" s="93"/>
      <c r="VA1052" s="93"/>
      <c r="VB1052" s="93"/>
      <c r="VC1052" s="93"/>
      <c r="VD1052" s="93"/>
      <c r="VE1052" s="93"/>
      <c r="VF1052" s="93"/>
      <c r="VG1052" s="93"/>
      <c r="VH1052" s="93"/>
      <c r="VI1052" s="93"/>
      <c r="VJ1052" s="93"/>
      <c r="VK1052" s="93"/>
      <c r="VL1052" s="93"/>
      <c r="VM1052" s="93"/>
      <c r="VN1052" s="93"/>
      <c r="VO1052" s="93"/>
      <c r="VP1052" s="93"/>
      <c r="VQ1052" s="93"/>
      <c r="VR1052" s="93"/>
      <c r="VS1052" s="93"/>
      <c r="VT1052" s="93"/>
      <c r="VU1052" s="93"/>
      <c r="VV1052" s="93"/>
      <c r="VW1052" s="93"/>
      <c r="VX1052" s="93"/>
      <c r="VY1052" s="93"/>
      <c r="VZ1052" s="93"/>
      <c r="WA1052" s="93"/>
      <c r="WB1052" s="93"/>
      <c r="WC1052" s="93"/>
      <c r="WD1052" s="93"/>
      <c r="WE1052" s="93"/>
      <c r="WF1052" s="93"/>
      <c r="WG1052" s="93"/>
      <c r="WH1052" s="93"/>
      <c r="WI1052" s="93"/>
      <c r="WJ1052" s="93"/>
      <c r="WK1052" s="93"/>
      <c r="WL1052" s="93"/>
      <c r="WM1052" s="93"/>
      <c r="WN1052" s="93"/>
      <c r="WO1052" s="93"/>
      <c r="WP1052" s="93"/>
      <c r="WQ1052" s="93"/>
      <c r="WR1052" s="93"/>
      <c r="WS1052" s="93"/>
      <c r="WT1052" s="93"/>
      <c r="WU1052" s="93"/>
      <c r="WV1052" s="93"/>
      <c r="WW1052" s="93"/>
      <c r="WX1052" s="93"/>
      <c r="WY1052" s="93"/>
      <c r="WZ1052" s="93"/>
      <c r="XA1052" s="93"/>
      <c r="XB1052" s="93"/>
      <c r="XC1052" s="93"/>
      <c r="XD1052" s="93"/>
      <c r="XE1052" s="93"/>
      <c r="XF1052" s="93"/>
      <c r="XG1052" s="93"/>
      <c r="XH1052" s="93"/>
      <c r="XI1052" s="93"/>
      <c r="XJ1052" s="93"/>
      <c r="XK1052" s="93"/>
      <c r="XL1052" s="93"/>
      <c r="XM1052" s="93"/>
      <c r="XN1052" s="93"/>
      <c r="XO1052" s="93"/>
      <c r="XP1052" s="93"/>
      <c r="XQ1052" s="93"/>
      <c r="XR1052" s="93"/>
      <c r="XS1052" s="93"/>
      <c r="XT1052" s="93"/>
      <c r="XU1052" s="93"/>
      <c r="XV1052" s="93"/>
      <c r="XW1052" s="93"/>
      <c r="XX1052" s="93"/>
      <c r="XY1052" s="93"/>
      <c r="XZ1052" s="93"/>
      <c r="YA1052" s="93"/>
      <c r="YB1052" s="93"/>
      <c r="YC1052" s="93"/>
      <c r="YD1052" s="93"/>
      <c r="YE1052" s="93"/>
      <c r="YF1052" s="93"/>
      <c r="YG1052" s="93"/>
      <c r="YH1052" s="93"/>
      <c r="YI1052" s="93"/>
      <c r="YJ1052" s="93"/>
      <c r="YK1052" s="93"/>
      <c r="YL1052" s="93"/>
      <c r="YM1052" s="93"/>
      <c r="YN1052" s="93"/>
      <c r="YO1052" s="93"/>
      <c r="YP1052" s="93"/>
      <c r="YQ1052" s="93"/>
      <c r="YR1052" s="93"/>
      <c r="YS1052" s="93"/>
      <c r="YT1052" s="93"/>
      <c r="YU1052" s="93"/>
      <c r="YV1052" s="93"/>
      <c r="YW1052" s="93"/>
      <c r="YX1052" s="93"/>
      <c r="YY1052" s="93"/>
      <c r="YZ1052" s="93"/>
      <c r="ZA1052" s="93"/>
      <c r="ZB1052" s="93"/>
      <c r="ZC1052" s="93"/>
      <c r="ZD1052" s="93"/>
      <c r="ZE1052" s="93"/>
      <c r="ZF1052" s="93"/>
      <c r="ZG1052" s="93"/>
      <c r="ZH1052" s="93"/>
      <c r="ZI1052" s="93"/>
      <c r="ZJ1052" s="93"/>
      <c r="ZK1052" s="93"/>
      <c r="ZL1052" s="93"/>
      <c r="ZM1052" s="93"/>
      <c r="ZN1052" s="93"/>
      <c r="ZO1052" s="93"/>
      <c r="ZP1052" s="93"/>
      <c r="ZQ1052" s="93"/>
      <c r="ZR1052" s="93"/>
      <c r="ZS1052" s="93"/>
      <c r="ZT1052" s="93"/>
      <c r="ZU1052" s="93"/>
      <c r="ZV1052" s="93"/>
      <c r="ZW1052" s="93"/>
      <c r="ZX1052" s="93"/>
      <c r="ZY1052" s="93"/>
      <c r="ZZ1052" s="93"/>
      <c r="AAA1052" s="93"/>
      <c r="AAB1052" s="93"/>
      <c r="AAC1052" s="93"/>
      <c r="AAD1052" s="93"/>
      <c r="AAE1052" s="93"/>
      <c r="AAF1052" s="93"/>
      <c r="AAG1052" s="93"/>
      <c r="AAH1052" s="93"/>
      <c r="AAI1052" s="93"/>
      <c r="AAJ1052" s="93"/>
      <c r="AAK1052" s="93"/>
      <c r="AAL1052" s="93"/>
      <c r="AAM1052" s="93"/>
      <c r="AAN1052" s="93"/>
      <c r="AAO1052" s="93"/>
      <c r="AAP1052" s="93"/>
      <c r="AAQ1052" s="93"/>
      <c r="AAR1052" s="93"/>
      <c r="AAS1052" s="93"/>
      <c r="AAT1052" s="93"/>
      <c r="AAU1052" s="93"/>
      <c r="AAV1052" s="93"/>
      <c r="AAW1052" s="93"/>
      <c r="AAX1052" s="93"/>
      <c r="AAY1052" s="93"/>
      <c r="AAZ1052" s="93"/>
      <c r="ABA1052" s="93"/>
      <c r="ABB1052" s="93"/>
      <c r="ABC1052" s="93"/>
      <c r="ABD1052" s="93"/>
      <c r="ABE1052" s="93"/>
      <c r="ABF1052" s="93"/>
      <c r="ABG1052" s="93"/>
      <c r="ABH1052" s="93"/>
      <c r="ABI1052" s="93"/>
      <c r="ABJ1052" s="93"/>
      <c r="ABK1052" s="93"/>
      <c r="ABL1052" s="93"/>
      <c r="ABM1052" s="93"/>
      <c r="ABN1052" s="93"/>
      <c r="ABO1052" s="93"/>
      <c r="ABP1052" s="93"/>
      <c r="ABQ1052" s="93"/>
      <c r="ABR1052" s="93"/>
      <c r="ABS1052" s="93"/>
      <c r="ABT1052" s="93"/>
      <c r="ABU1052" s="93"/>
      <c r="ABV1052" s="93"/>
      <c r="ABW1052" s="93"/>
      <c r="ABX1052" s="93"/>
      <c r="ABY1052" s="93"/>
      <c r="ABZ1052" s="93"/>
      <c r="ACA1052" s="93"/>
      <c r="ACB1052" s="93"/>
      <c r="ACC1052" s="93"/>
      <c r="ACD1052" s="93"/>
      <c r="ACE1052" s="93"/>
      <c r="ACF1052" s="93"/>
      <c r="ACG1052" s="93"/>
      <c r="ACH1052" s="93"/>
      <c r="ACI1052" s="93"/>
      <c r="ACJ1052" s="93"/>
      <c r="ACK1052" s="93"/>
      <c r="ACL1052" s="93"/>
      <c r="ACM1052" s="93"/>
      <c r="ACN1052" s="93"/>
      <c r="ACO1052" s="93"/>
      <c r="ACP1052" s="93"/>
      <c r="ACQ1052" s="93"/>
      <c r="ACR1052" s="93"/>
      <c r="ACS1052" s="93"/>
      <c r="ACT1052" s="93"/>
      <c r="ACU1052" s="93"/>
      <c r="ACV1052" s="93"/>
      <c r="ACW1052" s="93"/>
      <c r="ACX1052" s="93"/>
      <c r="ACY1052" s="93"/>
      <c r="ACZ1052" s="93"/>
      <c r="ADA1052" s="93"/>
      <c r="ADB1052" s="93"/>
      <c r="ADC1052" s="93"/>
      <c r="ADD1052" s="93"/>
      <c r="ADE1052" s="93"/>
      <c r="ADF1052" s="93"/>
      <c r="ADG1052" s="93"/>
      <c r="ADH1052" s="93"/>
      <c r="ADI1052" s="93"/>
      <c r="ADJ1052" s="93"/>
      <c r="ADK1052" s="93"/>
      <c r="ADL1052" s="93"/>
      <c r="ADM1052" s="93"/>
      <c r="ADN1052" s="93"/>
      <c r="ADO1052" s="93"/>
      <c r="ADP1052" s="93"/>
      <c r="ADQ1052" s="93"/>
      <c r="ADR1052" s="93"/>
      <c r="ADS1052" s="93"/>
      <c r="ADT1052" s="93"/>
      <c r="ADU1052" s="93"/>
      <c r="ADV1052" s="93"/>
      <c r="ADW1052" s="93"/>
      <c r="ADX1052" s="93"/>
      <c r="ADY1052" s="93"/>
      <c r="ADZ1052" s="93"/>
      <c r="AEA1052" s="93"/>
      <c r="AEB1052" s="93"/>
      <c r="AEC1052" s="93"/>
      <c r="AED1052" s="93"/>
      <c r="AEE1052" s="93"/>
      <c r="AEF1052" s="93"/>
      <c r="AEG1052" s="93"/>
      <c r="AEH1052" s="93"/>
    </row>
    <row r="1053" spans="1:814" x14ac:dyDescent="0.25">
      <c r="B1053" s="5">
        <v>45429</v>
      </c>
      <c r="C1053" t="s">
        <v>103</v>
      </c>
      <c r="D1053" t="s">
        <v>0</v>
      </c>
      <c r="E1053" t="s">
        <v>66</v>
      </c>
      <c r="F1053" s="4" t="s">
        <v>78</v>
      </c>
      <c r="G1053" t="s">
        <v>79</v>
      </c>
      <c r="H1053" s="4" t="s">
        <v>44</v>
      </c>
      <c r="I1053" s="4" t="s">
        <v>359</v>
      </c>
      <c r="J1053" s="8">
        <v>-12</v>
      </c>
      <c r="K1053" s="29">
        <v>51750</v>
      </c>
      <c r="L1053" s="17">
        <f>+K1053*J1053</f>
        <v>-621000</v>
      </c>
      <c r="M1053" s="102" t="s">
        <v>529</v>
      </c>
      <c r="O1053" s="54">
        <v>20240071</v>
      </c>
      <c r="P1053" t="s">
        <v>500</v>
      </c>
    </row>
    <row r="1054" spans="1:814" x14ac:dyDescent="0.25">
      <c r="B1054" s="5">
        <v>45429</v>
      </c>
      <c r="C1054" t="s">
        <v>103</v>
      </c>
      <c r="D1054" t="s">
        <v>0</v>
      </c>
      <c r="E1054" t="s">
        <v>66</v>
      </c>
      <c r="F1054" s="4" t="s">
        <v>71</v>
      </c>
      <c r="G1054" t="s">
        <v>72</v>
      </c>
      <c r="H1054" s="4" t="s">
        <v>27</v>
      </c>
      <c r="I1054" s="4" t="s">
        <v>220</v>
      </c>
      <c r="J1054" s="8">
        <v>-6</v>
      </c>
      <c r="K1054" s="29">
        <v>51750</v>
      </c>
      <c r="L1054" s="17">
        <f>+K1054*J1054</f>
        <v>-310500</v>
      </c>
      <c r="M1054" s="102" t="s">
        <v>529</v>
      </c>
      <c r="O1054" s="54">
        <v>20240071</v>
      </c>
      <c r="P1054" t="s">
        <v>500</v>
      </c>
    </row>
    <row r="1055" spans="1:814" x14ac:dyDescent="0.25">
      <c r="B1055" s="5">
        <v>45429</v>
      </c>
      <c r="C1055" t="s">
        <v>103</v>
      </c>
      <c r="D1055" t="s">
        <v>0</v>
      </c>
      <c r="E1055" t="s">
        <v>14</v>
      </c>
      <c r="F1055" s="4" t="s">
        <v>25</v>
      </c>
      <c r="G1055" t="s">
        <v>26</v>
      </c>
      <c r="H1055" s="4" t="s">
        <v>27</v>
      </c>
      <c r="I1055" s="4" t="s">
        <v>490</v>
      </c>
      <c r="J1055" s="8">
        <v>-10</v>
      </c>
      <c r="K1055" s="79">
        <v>14.583333333333334</v>
      </c>
      <c r="L1055" s="84">
        <f>+J1055*K1055</f>
        <v>-145.83333333333334</v>
      </c>
      <c r="M1055" s="102" t="s">
        <v>527</v>
      </c>
      <c r="O1055" s="54">
        <v>20240072</v>
      </c>
      <c r="P1055" t="s">
        <v>232</v>
      </c>
    </row>
    <row r="1056" spans="1:814" x14ac:dyDescent="0.25">
      <c r="B1056" s="5">
        <v>45429</v>
      </c>
      <c r="C1056" t="s">
        <v>103</v>
      </c>
      <c r="D1056" t="s">
        <v>0</v>
      </c>
      <c r="E1056" t="s">
        <v>14</v>
      </c>
      <c r="F1056" s="4" t="s">
        <v>48</v>
      </c>
      <c r="G1056" t="s">
        <v>49</v>
      </c>
      <c r="H1056" s="4" t="s">
        <v>50</v>
      </c>
      <c r="I1056" s="4" t="s">
        <v>338</v>
      </c>
      <c r="J1056" s="8">
        <v>-10</v>
      </c>
      <c r="K1056" s="29">
        <v>69131</v>
      </c>
      <c r="L1056" s="17">
        <f>+J1056*K1056</f>
        <v>-691310</v>
      </c>
      <c r="M1056" s="102" t="s">
        <v>529</v>
      </c>
      <c r="O1056" s="54">
        <v>20240072</v>
      </c>
      <c r="P1056" t="s">
        <v>232</v>
      </c>
    </row>
    <row r="1057" spans="1:814" x14ac:dyDescent="0.25">
      <c r="B1057" s="5">
        <v>45429</v>
      </c>
      <c r="C1057" t="s">
        <v>103</v>
      </c>
      <c r="D1057" t="s">
        <v>0</v>
      </c>
      <c r="E1057" t="s">
        <v>14</v>
      </c>
      <c r="F1057" s="4" t="s">
        <v>327</v>
      </c>
      <c r="G1057" t="s">
        <v>328</v>
      </c>
      <c r="H1057" s="4" t="s">
        <v>329</v>
      </c>
      <c r="I1057" s="4" t="s">
        <v>330</v>
      </c>
      <c r="J1057" s="8">
        <v>-4</v>
      </c>
      <c r="K1057" s="90">
        <v>18</v>
      </c>
      <c r="L1057" s="17">
        <f>+J1057*K1057</f>
        <v>-72</v>
      </c>
      <c r="M1057" s="102" t="s">
        <v>527</v>
      </c>
      <c r="O1057" s="54">
        <v>20240072</v>
      </c>
      <c r="P1057" t="s">
        <v>232</v>
      </c>
    </row>
    <row r="1058" spans="1:814" x14ac:dyDescent="0.25">
      <c r="B1058" s="5">
        <v>45429</v>
      </c>
      <c r="C1058" t="s">
        <v>103</v>
      </c>
      <c r="D1058" t="s">
        <v>0</v>
      </c>
      <c r="E1058" t="s">
        <v>14</v>
      </c>
      <c r="F1058" s="4" t="s">
        <v>54</v>
      </c>
      <c r="G1058" t="s">
        <v>55</v>
      </c>
      <c r="H1058" s="4" t="s">
        <v>56</v>
      </c>
      <c r="I1058" s="4" t="s">
        <v>488</v>
      </c>
      <c r="J1058" s="8">
        <v>-10</v>
      </c>
      <c r="K1058" s="79">
        <v>18.75</v>
      </c>
      <c r="L1058" s="17">
        <f>+K1058*J1058</f>
        <v>-187.5</v>
      </c>
      <c r="M1058" s="102" t="s">
        <v>527</v>
      </c>
      <c r="O1058" s="54">
        <v>20240072</v>
      </c>
      <c r="P1058" t="s">
        <v>232</v>
      </c>
    </row>
    <row r="1059" spans="1:814" x14ac:dyDescent="0.25">
      <c r="B1059" s="5">
        <v>45429</v>
      </c>
      <c r="C1059" t="s">
        <v>103</v>
      </c>
      <c r="D1059" t="s">
        <v>0</v>
      </c>
      <c r="E1059" t="s">
        <v>14</v>
      </c>
      <c r="F1059" s="4" t="s">
        <v>58</v>
      </c>
      <c r="G1059" t="s">
        <v>59</v>
      </c>
      <c r="H1059" s="4" t="s">
        <v>60</v>
      </c>
      <c r="I1059" s="4" t="s">
        <v>341</v>
      </c>
      <c r="J1059" s="8">
        <v>-3</v>
      </c>
      <c r="K1059" s="29">
        <v>75398.578723404251</v>
      </c>
      <c r="L1059" s="17">
        <f>+J1059*K1059</f>
        <v>-226195.73617021274</v>
      </c>
      <c r="M1059" s="102" t="s">
        <v>529</v>
      </c>
      <c r="O1059" s="54">
        <v>20240072</v>
      </c>
      <c r="P1059" t="s">
        <v>232</v>
      </c>
    </row>
    <row r="1060" spans="1:814" x14ac:dyDescent="0.25">
      <c r="B1060" s="5">
        <v>45429</v>
      </c>
      <c r="C1060" t="s">
        <v>103</v>
      </c>
      <c r="D1060" t="s">
        <v>4</v>
      </c>
      <c r="E1060" t="s">
        <v>14</v>
      </c>
      <c r="F1060" s="4">
        <v>3318235</v>
      </c>
      <c r="G1060" t="s">
        <v>209</v>
      </c>
      <c r="H1060" s="4" t="s">
        <v>107</v>
      </c>
      <c r="I1060" s="4" t="s">
        <v>138</v>
      </c>
      <c r="J1060" s="8">
        <v>-2</v>
      </c>
      <c r="K1060" s="79">
        <v>31.311787072243344</v>
      </c>
      <c r="L1060" s="17">
        <f>+J1060*K1060</f>
        <v>-62.623574144486689</v>
      </c>
      <c r="M1060" s="102" t="s">
        <v>527</v>
      </c>
      <c r="O1060" s="54">
        <v>20240072</v>
      </c>
      <c r="P1060" t="s">
        <v>232</v>
      </c>
    </row>
    <row r="1061" spans="1:814" x14ac:dyDescent="0.25">
      <c r="B1061" s="5">
        <v>45429</v>
      </c>
      <c r="C1061" t="s">
        <v>103</v>
      </c>
      <c r="D1061" t="s">
        <v>0</v>
      </c>
      <c r="E1061" t="s">
        <v>66</v>
      </c>
      <c r="F1061" s="4" t="s">
        <v>86</v>
      </c>
      <c r="G1061" t="s">
        <v>87</v>
      </c>
      <c r="H1061" s="4" t="s">
        <v>50</v>
      </c>
      <c r="I1061" s="4" t="s">
        <v>446</v>
      </c>
      <c r="J1061" s="8">
        <v>-5</v>
      </c>
      <c r="K1061" s="29">
        <v>51750</v>
      </c>
      <c r="L1061" s="17">
        <f>+J1061*K1061</f>
        <v>-258750</v>
      </c>
      <c r="M1061" s="102" t="s">
        <v>529</v>
      </c>
      <c r="O1061" s="54">
        <v>20240072</v>
      </c>
      <c r="P1061" t="s">
        <v>232</v>
      </c>
    </row>
    <row r="1062" spans="1:814" x14ac:dyDescent="0.25">
      <c r="B1062" s="5">
        <v>45429</v>
      </c>
      <c r="C1062" t="s">
        <v>103</v>
      </c>
      <c r="D1062" t="s">
        <v>0</v>
      </c>
      <c r="E1062" t="s">
        <v>66</v>
      </c>
      <c r="F1062" s="4" t="s">
        <v>139</v>
      </c>
      <c r="G1062" t="s">
        <v>140</v>
      </c>
      <c r="H1062" s="4" t="s">
        <v>41</v>
      </c>
      <c r="I1062" s="4" t="s">
        <v>380</v>
      </c>
      <c r="J1062" s="8">
        <v>-12</v>
      </c>
      <c r="K1062" s="29">
        <v>51750</v>
      </c>
      <c r="L1062" s="17">
        <f>+K1062*J1062</f>
        <v>-621000</v>
      </c>
      <c r="M1062" s="102" t="s">
        <v>529</v>
      </c>
      <c r="O1062" s="54">
        <v>20240071</v>
      </c>
      <c r="P1062" t="s">
        <v>500</v>
      </c>
    </row>
    <row r="1063" spans="1:814" x14ac:dyDescent="0.25">
      <c r="B1063" s="5">
        <v>45429</v>
      </c>
      <c r="C1063" t="s">
        <v>103</v>
      </c>
      <c r="D1063" t="s">
        <v>0</v>
      </c>
      <c r="E1063" t="s">
        <v>14</v>
      </c>
      <c r="F1063" s="4" t="s">
        <v>42</v>
      </c>
      <c r="G1063" t="s">
        <v>43</v>
      </c>
      <c r="H1063" s="4" t="s">
        <v>44</v>
      </c>
      <c r="I1063" s="4" t="s">
        <v>484</v>
      </c>
      <c r="J1063" s="8">
        <v>-50</v>
      </c>
      <c r="K1063" s="79">
        <v>14.583333333333334</v>
      </c>
      <c r="L1063" s="80">
        <f t="shared" ref="L1063:L1065" si="54">+J1063*K1063</f>
        <v>-729.16666666666674</v>
      </c>
      <c r="M1063" s="102" t="s">
        <v>527</v>
      </c>
      <c r="O1063" s="54">
        <v>20240072</v>
      </c>
      <c r="P1063" t="s">
        <v>232</v>
      </c>
    </row>
    <row r="1064" spans="1:814" x14ac:dyDescent="0.25">
      <c r="B1064" s="5">
        <v>45429</v>
      </c>
      <c r="C1064" t="s">
        <v>103</v>
      </c>
      <c r="D1064" t="s">
        <v>0</v>
      </c>
      <c r="E1064" t="s">
        <v>66</v>
      </c>
      <c r="F1064" s="4" t="s">
        <v>78</v>
      </c>
      <c r="G1064" t="s">
        <v>79</v>
      </c>
      <c r="H1064" s="4" t="s">
        <v>44</v>
      </c>
      <c r="I1064" s="4" t="s">
        <v>359</v>
      </c>
      <c r="J1064" s="8">
        <v>-10</v>
      </c>
      <c r="K1064" s="29">
        <v>51750</v>
      </c>
      <c r="L1064" s="17">
        <f t="shared" si="54"/>
        <v>-517500</v>
      </c>
      <c r="M1064" s="102" t="s">
        <v>529</v>
      </c>
      <c r="O1064" s="54">
        <v>20240072</v>
      </c>
      <c r="P1064" t="s">
        <v>232</v>
      </c>
    </row>
    <row r="1065" spans="1:814" x14ac:dyDescent="0.25">
      <c r="B1065" s="5">
        <v>45429</v>
      </c>
      <c r="C1065" t="s">
        <v>103</v>
      </c>
      <c r="D1065" t="s">
        <v>0</v>
      </c>
      <c r="E1065" t="s">
        <v>14</v>
      </c>
      <c r="F1065" s="4" t="s">
        <v>39</v>
      </c>
      <c r="G1065" t="s">
        <v>40</v>
      </c>
      <c r="H1065" s="4" t="s">
        <v>41</v>
      </c>
      <c r="I1065" s="4" t="s">
        <v>403</v>
      </c>
      <c r="J1065" s="8">
        <v>-15</v>
      </c>
      <c r="K1065" s="79">
        <v>14.268493150684932</v>
      </c>
      <c r="L1065" s="17">
        <f t="shared" si="54"/>
        <v>-214.02739726027397</v>
      </c>
      <c r="M1065" s="102" t="s">
        <v>527</v>
      </c>
      <c r="O1065" s="54">
        <v>20240072</v>
      </c>
      <c r="P1065" t="s">
        <v>232</v>
      </c>
    </row>
    <row r="1066" spans="1:814" s="93" customFormat="1" x14ac:dyDescent="0.25">
      <c r="A1066"/>
      <c r="B1066" s="5">
        <v>45429</v>
      </c>
      <c r="C1066" t="s">
        <v>103</v>
      </c>
      <c r="D1066" t="s">
        <v>0</v>
      </c>
      <c r="E1066" t="s">
        <v>66</v>
      </c>
      <c r="F1066" s="4" t="s">
        <v>139</v>
      </c>
      <c r="G1066" t="s">
        <v>140</v>
      </c>
      <c r="H1066" s="4" t="s">
        <v>41</v>
      </c>
      <c r="I1066" s="4" t="s">
        <v>380</v>
      </c>
      <c r="J1066" s="8">
        <v>-5</v>
      </c>
      <c r="K1066" s="29">
        <v>51750</v>
      </c>
      <c r="L1066" s="17">
        <f>+J1066*K1066</f>
        <v>-258750</v>
      </c>
      <c r="M1066" s="102" t="s">
        <v>529</v>
      </c>
      <c r="N1066"/>
      <c r="O1066" s="54">
        <v>20240072</v>
      </c>
      <c r="P1066" t="s">
        <v>232</v>
      </c>
      <c r="Q1066"/>
      <c r="R1066"/>
      <c r="S1066"/>
      <c r="T1066"/>
      <c r="U1066"/>
      <c r="V1066" s="84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  <c r="BH1066"/>
      <c r="BI1066"/>
      <c r="BJ1066"/>
      <c r="BK1066"/>
      <c r="BL1066"/>
      <c r="BM1066"/>
      <c r="BN1066"/>
      <c r="BO1066"/>
      <c r="BP1066"/>
      <c r="BQ1066"/>
      <c r="BR1066"/>
      <c r="BS1066"/>
      <c r="BT1066"/>
      <c r="BU1066"/>
      <c r="BV1066"/>
      <c r="BW1066"/>
      <c r="BX1066"/>
      <c r="BY1066"/>
      <c r="BZ1066"/>
      <c r="CA1066"/>
      <c r="CB1066"/>
      <c r="CC1066"/>
      <c r="CD1066"/>
      <c r="CE1066"/>
      <c r="CF1066"/>
      <c r="CG1066"/>
      <c r="CH1066"/>
      <c r="CI1066"/>
      <c r="CJ1066"/>
      <c r="CK1066"/>
      <c r="CL1066"/>
      <c r="CM1066"/>
      <c r="CN1066"/>
      <c r="CO1066"/>
      <c r="CP1066"/>
      <c r="CQ1066"/>
      <c r="CR1066"/>
      <c r="CS1066"/>
      <c r="CT1066"/>
      <c r="CU1066"/>
      <c r="CV1066"/>
      <c r="CW1066"/>
      <c r="CX1066"/>
      <c r="CY1066"/>
      <c r="CZ1066"/>
      <c r="DA1066"/>
      <c r="DB1066"/>
      <c r="DC1066"/>
      <c r="DD1066"/>
      <c r="DE1066"/>
      <c r="DF1066"/>
      <c r="DG1066"/>
      <c r="DH1066"/>
      <c r="DI1066"/>
      <c r="DJ1066"/>
      <c r="DK1066"/>
      <c r="DL1066"/>
      <c r="DM1066"/>
      <c r="DN1066"/>
      <c r="DO1066"/>
      <c r="DP1066"/>
      <c r="DQ1066"/>
      <c r="DR1066"/>
      <c r="DS1066"/>
      <c r="DT1066"/>
      <c r="DU1066"/>
      <c r="DV1066"/>
      <c r="DW1066"/>
      <c r="DX1066"/>
      <c r="DY1066"/>
      <c r="DZ1066"/>
      <c r="EA1066"/>
      <c r="EB1066"/>
      <c r="EC1066"/>
      <c r="ED1066"/>
      <c r="EE1066"/>
      <c r="EF1066"/>
      <c r="EG1066"/>
      <c r="EH1066"/>
      <c r="EI1066"/>
      <c r="EJ1066"/>
      <c r="EK1066"/>
      <c r="EL1066"/>
      <c r="EM1066"/>
      <c r="EN1066"/>
      <c r="EO1066"/>
      <c r="EP1066"/>
      <c r="EQ1066"/>
      <c r="ER1066"/>
      <c r="ES1066"/>
      <c r="ET1066"/>
      <c r="EU1066"/>
      <c r="EV1066"/>
      <c r="EW1066"/>
      <c r="EX1066"/>
      <c r="EY1066"/>
      <c r="EZ1066"/>
      <c r="FA1066"/>
      <c r="FB1066"/>
      <c r="FC1066"/>
      <c r="FD1066"/>
      <c r="FE1066"/>
      <c r="FF1066"/>
      <c r="FG1066"/>
      <c r="FH1066"/>
      <c r="FI1066"/>
      <c r="FJ1066"/>
      <c r="FK1066"/>
      <c r="FL1066"/>
      <c r="FM1066"/>
      <c r="FN1066"/>
      <c r="FO1066"/>
      <c r="FP1066"/>
      <c r="FQ1066"/>
      <c r="FR1066"/>
      <c r="FS1066"/>
      <c r="FT1066"/>
      <c r="FU1066"/>
      <c r="FV1066"/>
      <c r="FW1066"/>
      <c r="FX1066"/>
      <c r="FY1066"/>
      <c r="FZ1066"/>
      <c r="GA1066"/>
      <c r="GB1066"/>
      <c r="GC1066"/>
      <c r="GD1066"/>
      <c r="GE1066"/>
      <c r="GF1066"/>
      <c r="GG1066"/>
      <c r="GH1066"/>
      <c r="GI1066"/>
      <c r="GJ1066"/>
      <c r="GK1066"/>
      <c r="GL1066"/>
      <c r="GM1066"/>
      <c r="GN1066"/>
      <c r="GO1066"/>
      <c r="GP1066"/>
      <c r="GQ1066"/>
      <c r="GR1066"/>
      <c r="GS1066"/>
      <c r="GT1066"/>
      <c r="GU1066"/>
      <c r="GV1066"/>
      <c r="GW1066"/>
      <c r="GX1066"/>
      <c r="GY1066"/>
      <c r="GZ1066"/>
      <c r="HA1066"/>
      <c r="HB1066"/>
      <c r="HC1066"/>
      <c r="HD1066"/>
      <c r="HE1066"/>
      <c r="HF1066"/>
      <c r="HG1066"/>
      <c r="HH1066"/>
      <c r="HI1066"/>
      <c r="HJ1066"/>
      <c r="HK1066"/>
      <c r="HL1066"/>
      <c r="HM1066"/>
      <c r="HN1066"/>
      <c r="HO1066"/>
      <c r="HP1066"/>
      <c r="HQ1066"/>
      <c r="HR1066"/>
      <c r="HS1066"/>
      <c r="HT1066"/>
      <c r="HU1066"/>
      <c r="HV1066"/>
      <c r="HW1066"/>
      <c r="HX1066"/>
      <c r="HY1066"/>
      <c r="HZ1066"/>
      <c r="IA1066"/>
      <c r="IB1066"/>
      <c r="IC1066"/>
      <c r="ID1066"/>
      <c r="IE1066"/>
      <c r="IF1066"/>
      <c r="IG1066"/>
      <c r="IH1066"/>
      <c r="II1066"/>
      <c r="IJ1066"/>
      <c r="IK1066"/>
      <c r="IL1066"/>
      <c r="IM1066"/>
      <c r="IN1066"/>
      <c r="IO1066"/>
      <c r="IP1066"/>
      <c r="IQ1066"/>
      <c r="IR1066"/>
      <c r="IS1066"/>
      <c r="IT1066"/>
      <c r="IU1066"/>
      <c r="IV1066"/>
      <c r="IW1066"/>
      <c r="IX1066"/>
      <c r="IY1066"/>
      <c r="IZ1066"/>
      <c r="JA1066"/>
      <c r="JB1066"/>
      <c r="JC1066"/>
      <c r="JD1066"/>
      <c r="JE1066"/>
      <c r="JF1066"/>
      <c r="JG1066"/>
      <c r="JH1066"/>
      <c r="JI1066"/>
      <c r="JJ1066"/>
      <c r="JK1066"/>
      <c r="JL1066"/>
      <c r="JM1066"/>
      <c r="JN1066"/>
      <c r="JO1066"/>
      <c r="JP1066"/>
      <c r="JQ1066"/>
      <c r="JR1066"/>
      <c r="JS1066"/>
      <c r="JT1066"/>
      <c r="JU1066"/>
      <c r="JV1066"/>
      <c r="JW1066"/>
      <c r="JX1066"/>
      <c r="JY1066"/>
      <c r="JZ1066"/>
      <c r="KA1066"/>
      <c r="KB1066"/>
      <c r="KC1066"/>
      <c r="KD1066"/>
      <c r="KE1066"/>
      <c r="KF1066"/>
      <c r="KG1066"/>
      <c r="KH1066"/>
      <c r="KI1066"/>
      <c r="KJ1066"/>
      <c r="KK1066"/>
      <c r="KL1066"/>
      <c r="KM1066"/>
      <c r="KN1066"/>
      <c r="KO1066"/>
      <c r="KP1066"/>
      <c r="KQ1066"/>
      <c r="KR1066"/>
      <c r="KS1066"/>
      <c r="KT1066"/>
      <c r="KU1066"/>
      <c r="KV1066"/>
      <c r="KW1066"/>
      <c r="KX1066"/>
      <c r="KY1066"/>
      <c r="KZ1066"/>
      <c r="LA1066"/>
      <c r="LB1066"/>
      <c r="LC1066"/>
      <c r="LD1066"/>
      <c r="LE1066"/>
      <c r="LF1066"/>
      <c r="LG1066"/>
      <c r="LH1066"/>
      <c r="LI1066"/>
      <c r="LJ1066"/>
      <c r="LK1066"/>
      <c r="LL1066"/>
      <c r="LM1066"/>
      <c r="LN1066"/>
      <c r="LO1066"/>
      <c r="LP1066"/>
      <c r="LQ1066"/>
      <c r="LR1066"/>
      <c r="LS1066"/>
      <c r="LT1066"/>
      <c r="LU1066"/>
      <c r="LV1066"/>
      <c r="LW1066"/>
      <c r="LX1066"/>
      <c r="LY1066"/>
      <c r="LZ1066"/>
      <c r="MA1066"/>
      <c r="MB1066"/>
      <c r="MC1066"/>
      <c r="MD1066"/>
      <c r="ME1066"/>
      <c r="MF1066"/>
      <c r="MG1066"/>
      <c r="MH1066"/>
      <c r="MI1066"/>
      <c r="MJ1066"/>
      <c r="MK1066"/>
      <c r="ML1066"/>
      <c r="MM1066"/>
      <c r="MN1066"/>
      <c r="MO1066"/>
      <c r="MP1066"/>
      <c r="MQ1066"/>
      <c r="MR1066"/>
      <c r="MS1066"/>
      <c r="MT1066"/>
      <c r="MU1066"/>
      <c r="MV1066"/>
      <c r="MW1066"/>
      <c r="MX1066"/>
      <c r="MY1066"/>
      <c r="MZ1066"/>
      <c r="NA1066"/>
      <c r="NB1066"/>
      <c r="NC1066"/>
      <c r="ND1066"/>
      <c r="NE1066"/>
      <c r="NF1066"/>
      <c r="NG1066"/>
      <c r="NH1066"/>
      <c r="NI1066"/>
      <c r="NJ1066"/>
      <c r="NK1066"/>
      <c r="NL1066"/>
      <c r="NM1066"/>
      <c r="NN1066"/>
      <c r="NO1066"/>
      <c r="NP1066"/>
      <c r="NQ1066"/>
      <c r="NR1066"/>
      <c r="NS1066"/>
      <c r="NT1066"/>
      <c r="NU1066"/>
      <c r="NV1066"/>
      <c r="NW1066"/>
      <c r="NX1066"/>
      <c r="NY1066"/>
      <c r="NZ1066"/>
      <c r="OA1066"/>
      <c r="OB1066"/>
      <c r="OC1066"/>
      <c r="OD1066"/>
      <c r="OE1066"/>
      <c r="OF1066"/>
      <c r="OG1066"/>
      <c r="OH1066"/>
      <c r="OI1066"/>
      <c r="OJ1066"/>
      <c r="OK1066"/>
      <c r="OL1066"/>
      <c r="OM1066"/>
      <c r="ON1066"/>
      <c r="OO1066"/>
      <c r="OP1066"/>
      <c r="OQ1066"/>
      <c r="OR1066"/>
      <c r="OS1066"/>
      <c r="OT1066"/>
      <c r="OU1066"/>
      <c r="OV1066"/>
      <c r="OW1066"/>
      <c r="OX1066"/>
      <c r="OY1066"/>
      <c r="OZ1066"/>
      <c r="PA1066"/>
      <c r="PB1066"/>
      <c r="PC1066"/>
      <c r="PD1066"/>
      <c r="PE1066"/>
      <c r="PF1066"/>
      <c r="PG1066"/>
      <c r="PH1066"/>
      <c r="PI1066"/>
      <c r="PJ1066"/>
      <c r="PK1066"/>
      <c r="PL1066"/>
      <c r="PM1066"/>
      <c r="PN1066"/>
      <c r="PO1066"/>
      <c r="PP1066"/>
      <c r="PQ1066"/>
      <c r="PR1066"/>
      <c r="PS1066"/>
      <c r="PT1066"/>
      <c r="PU1066"/>
      <c r="PV1066"/>
      <c r="PW1066"/>
      <c r="PX1066"/>
      <c r="PY1066"/>
      <c r="PZ1066"/>
      <c r="QA1066"/>
      <c r="QB1066"/>
      <c r="QC1066"/>
      <c r="QD1066"/>
      <c r="QE1066"/>
      <c r="QF1066"/>
      <c r="QG1066"/>
      <c r="QH1066"/>
      <c r="QI1066"/>
      <c r="QJ1066"/>
      <c r="QK1066"/>
      <c r="QL1066"/>
      <c r="QM1066"/>
      <c r="QN1066"/>
      <c r="QO1066"/>
      <c r="QP1066"/>
      <c r="QQ1066"/>
      <c r="QR1066"/>
      <c r="QS1066"/>
      <c r="QT1066"/>
      <c r="QU1066"/>
      <c r="QV1066"/>
      <c r="QW1066"/>
      <c r="QX1066"/>
      <c r="QY1066"/>
      <c r="QZ1066"/>
      <c r="RA1066"/>
      <c r="RB1066"/>
      <c r="RC1066"/>
      <c r="RD1066"/>
      <c r="RE1066"/>
      <c r="RF1066"/>
      <c r="RG1066"/>
      <c r="RH1066"/>
      <c r="RI1066"/>
      <c r="RJ1066"/>
      <c r="RK1066"/>
      <c r="RL1066"/>
      <c r="RM1066"/>
      <c r="RN1066"/>
      <c r="RO1066"/>
      <c r="RP1066"/>
      <c r="RQ1066"/>
      <c r="RR1066"/>
      <c r="RS1066"/>
      <c r="RT1066"/>
      <c r="RU1066"/>
      <c r="RV1066"/>
      <c r="RW1066"/>
      <c r="RX1066"/>
      <c r="RY1066"/>
      <c r="RZ1066"/>
      <c r="SA1066"/>
      <c r="SB1066"/>
      <c r="SC1066"/>
      <c r="SD1066"/>
      <c r="SE1066"/>
      <c r="SF1066"/>
      <c r="SG1066"/>
      <c r="SH1066"/>
      <c r="SI1066"/>
      <c r="SJ1066"/>
      <c r="SK1066"/>
      <c r="SL1066"/>
      <c r="SM1066"/>
      <c r="SN1066"/>
      <c r="SO1066"/>
      <c r="SP1066"/>
      <c r="SQ1066"/>
      <c r="SR1066"/>
      <c r="SS1066"/>
      <c r="ST1066"/>
      <c r="SU1066"/>
      <c r="SV1066"/>
      <c r="SW1066"/>
      <c r="SX1066"/>
      <c r="SY1066"/>
      <c r="SZ1066"/>
      <c r="TA1066"/>
      <c r="TB1066"/>
      <c r="TC1066"/>
      <c r="TD1066"/>
      <c r="TE1066"/>
      <c r="TF1066"/>
      <c r="TG1066"/>
      <c r="TH1066"/>
      <c r="TI1066"/>
      <c r="TJ1066"/>
      <c r="TK1066"/>
      <c r="TL1066"/>
      <c r="TM1066"/>
      <c r="TN1066"/>
      <c r="TO1066"/>
      <c r="TP1066"/>
      <c r="TQ1066"/>
      <c r="TR1066"/>
      <c r="TS1066"/>
      <c r="TT1066"/>
      <c r="TU1066"/>
      <c r="TV1066"/>
      <c r="TW1066"/>
      <c r="TX1066"/>
      <c r="TY1066"/>
      <c r="TZ1066"/>
      <c r="UA1066"/>
      <c r="UB1066"/>
      <c r="UC1066"/>
      <c r="UD1066"/>
      <c r="UE1066"/>
      <c r="UF1066"/>
      <c r="UG1066"/>
      <c r="UH1066"/>
      <c r="UI1066"/>
      <c r="UJ1066"/>
      <c r="UK1066"/>
      <c r="UL1066"/>
      <c r="UM1066"/>
      <c r="UN1066"/>
      <c r="UO1066"/>
      <c r="UP1066"/>
      <c r="UQ1066"/>
      <c r="UR1066"/>
      <c r="US1066"/>
      <c r="UT1066"/>
      <c r="UU1066"/>
      <c r="UV1066"/>
      <c r="UW1066"/>
      <c r="UX1066"/>
      <c r="UY1066"/>
      <c r="UZ1066"/>
      <c r="VA1066"/>
      <c r="VB1066"/>
      <c r="VC1066"/>
      <c r="VD1066"/>
      <c r="VE1066"/>
      <c r="VF1066"/>
      <c r="VG1066"/>
      <c r="VH1066"/>
      <c r="VI1066"/>
      <c r="VJ1066"/>
      <c r="VK1066"/>
      <c r="VL1066"/>
      <c r="VM1066"/>
      <c r="VN1066"/>
      <c r="VO1066"/>
      <c r="VP1066"/>
      <c r="VQ1066"/>
      <c r="VR1066"/>
      <c r="VS1066"/>
      <c r="VT1066"/>
      <c r="VU1066"/>
      <c r="VV1066"/>
      <c r="VW1066"/>
      <c r="VX1066"/>
      <c r="VY1066"/>
      <c r="VZ1066"/>
      <c r="WA1066"/>
      <c r="WB1066"/>
      <c r="WC1066"/>
      <c r="WD1066"/>
      <c r="WE1066"/>
      <c r="WF1066"/>
      <c r="WG1066"/>
      <c r="WH1066"/>
      <c r="WI1066"/>
      <c r="WJ1066"/>
      <c r="WK1066"/>
      <c r="WL1066"/>
      <c r="WM1066"/>
      <c r="WN1066"/>
      <c r="WO1066"/>
      <c r="WP1066"/>
      <c r="WQ1066"/>
      <c r="WR1066"/>
      <c r="WS1066"/>
      <c r="WT1066"/>
      <c r="WU1066"/>
      <c r="WV1066"/>
      <c r="WW1066"/>
      <c r="WX1066"/>
      <c r="WY1066"/>
      <c r="WZ1066"/>
      <c r="XA1066"/>
      <c r="XB1066"/>
      <c r="XC1066"/>
      <c r="XD1066"/>
      <c r="XE1066"/>
      <c r="XF1066"/>
      <c r="XG1066"/>
      <c r="XH1066"/>
      <c r="XI1066"/>
      <c r="XJ1066"/>
      <c r="XK1066"/>
      <c r="XL1066"/>
      <c r="XM1066"/>
      <c r="XN1066"/>
      <c r="XO1066"/>
      <c r="XP1066"/>
      <c r="XQ1066"/>
      <c r="XR1066"/>
      <c r="XS1066"/>
      <c r="XT1066"/>
      <c r="XU1066"/>
      <c r="XV1066"/>
      <c r="XW1066"/>
      <c r="XX1066"/>
      <c r="XY1066"/>
      <c r="XZ1066"/>
      <c r="YA1066"/>
      <c r="YB1066"/>
      <c r="YC1066"/>
      <c r="YD1066"/>
      <c r="YE1066"/>
      <c r="YF1066"/>
      <c r="YG1066"/>
      <c r="YH1066"/>
      <c r="YI1066"/>
      <c r="YJ1066"/>
      <c r="YK1066"/>
      <c r="YL1066"/>
      <c r="YM1066"/>
      <c r="YN1066"/>
      <c r="YO1066"/>
      <c r="YP1066"/>
      <c r="YQ1066"/>
      <c r="YR1066"/>
      <c r="YS1066"/>
      <c r="YT1066"/>
      <c r="YU1066"/>
      <c r="YV1066"/>
      <c r="YW1066"/>
      <c r="YX1066"/>
      <c r="YY1066"/>
      <c r="YZ1066"/>
      <c r="ZA1066"/>
      <c r="ZB1066"/>
      <c r="ZC1066"/>
      <c r="ZD1066"/>
      <c r="ZE1066"/>
      <c r="ZF1066"/>
      <c r="ZG1066"/>
      <c r="ZH1066"/>
      <c r="ZI1066"/>
      <c r="ZJ1066"/>
      <c r="ZK1066"/>
      <c r="ZL1066"/>
      <c r="ZM1066"/>
      <c r="ZN1066"/>
      <c r="ZO1066"/>
      <c r="ZP1066"/>
      <c r="ZQ1066"/>
      <c r="ZR1066"/>
      <c r="ZS1066"/>
      <c r="ZT1066"/>
      <c r="ZU1066"/>
      <c r="ZV1066"/>
      <c r="ZW1066"/>
      <c r="ZX1066"/>
      <c r="ZY1066"/>
      <c r="ZZ1066"/>
      <c r="AAA1066"/>
      <c r="AAB1066"/>
      <c r="AAC1066"/>
      <c r="AAD1066"/>
      <c r="AAE1066"/>
      <c r="AAF1066"/>
      <c r="AAG1066"/>
      <c r="AAH1066"/>
      <c r="AAI1066"/>
      <c r="AAJ1066"/>
      <c r="AAK1066"/>
      <c r="AAL1066"/>
      <c r="AAM1066"/>
      <c r="AAN1066"/>
      <c r="AAO1066"/>
      <c r="AAP1066"/>
      <c r="AAQ1066"/>
      <c r="AAR1066"/>
      <c r="AAS1066"/>
      <c r="AAT1066"/>
      <c r="AAU1066"/>
      <c r="AAV1066"/>
      <c r="AAW1066"/>
      <c r="AAX1066"/>
      <c r="AAY1066"/>
      <c r="AAZ1066"/>
      <c r="ABA1066"/>
      <c r="ABB1066"/>
      <c r="ABC1066"/>
      <c r="ABD1066"/>
      <c r="ABE1066"/>
      <c r="ABF1066"/>
      <c r="ABG1066"/>
      <c r="ABH1066"/>
      <c r="ABI1066"/>
      <c r="ABJ1066"/>
      <c r="ABK1066"/>
      <c r="ABL1066"/>
      <c r="ABM1066"/>
      <c r="ABN1066"/>
      <c r="ABO1066"/>
      <c r="ABP1066"/>
      <c r="ABQ1066"/>
      <c r="ABR1066"/>
      <c r="ABS1066"/>
      <c r="ABT1066"/>
      <c r="ABU1066"/>
      <c r="ABV1066"/>
      <c r="ABW1066"/>
      <c r="ABX1066"/>
      <c r="ABY1066"/>
      <c r="ABZ1066"/>
      <c r="ACA1066"/>
      <c r="ACB1066"/>
      <c r="ACC1066"/>
      <c r="ACD1066"/>
      <c r="ACE1066"/>
      <c r="ACF1066"/>
      <c r="ACG1066"/>
      <c r="ACH1066"/>
      <c r="ACI1066"/>
      <c r="ACJ1066"/>
      <c r="ACK1066"/>
      <c r="ACL1066"/>
      <c r="ACM1066"/>
      <c r="ACN1066"/>
      <c r="ACO1066"/>
      <c r="ACP1066"/>
      <c r="ACQ1066"/>
      <c r="ACR1066"/>
      <c r="ACS1066"/>
      <c r="ACT1066"/>
      <c r="ACU1066"/>
      <c r="ACV1066"/>
      <c r="ACW1066"/>
      <c r="ACX1066"/>
      <c r="ACY1066"/>
      <c r="ACZ1066"/>
      <c r="ADA1066"/>
      <c r="ADB1066"/>
      <c r="ADC1066"/>
      <c r="ADD1066"/>
      <c r="ADE1066"/>
      <c r="ADF1066"/>
      <c r="ADG1066"/>
      <c r="ADH1066"/>
      <c r="ADI1066"/>
      <c r="ADJ1066"/>
      <c r="ADK1066"/>
      <c r="ADL1066"/>
      <c r="ADM1066"/>
      <c r="ADN1066"/>
      <c r="ADO1066"/>
      <c r="ADP1066"/>
      <c r="ADQ1066"/>
      <c r="ADR1066"/>
      <c r="ADS1066"/>
      <c r="ADT1066"/>
      <c r="ADU1066"/>
      <c r="ADV1066"/>
      <c r="ADW1066"/>
      <c r="ADX1066"/>
      <c r="ADY1066"/>
      <c r="ADZ1066"/>
      <c r="AEA1066"/>
      <c r="AEB1066"/>
      <c r="AEC1066"/>
      <c r="AED1066"/>
      <c r="AEE1066"/>
      <c r="AEF1066"/>
      <c r="AEG1066"/>
      <c r="AEH1066"/>
    </row>
    <row r="1067" spans="1:814" s="93" customFormat="1" x14ac:dyDescent="0.25">
      <c r="B1067" s="92">
        <v>45433</v>
      </c>
      <c r="C1067" s="93" t="s">
        <v>63</v>
      </c>
      <c r="D1067" s="93" t="s">
        <v>0</v>
      </c>
      <c r="E1067" s="93" t="s">
        <v>14</v>
      </c>
      <c r="F1067" s="94" t="s">
        <v>25</v>
      </c>
      <c r="G1067" s="93" t="s">
        <v>26</v>
      </c>
      <c r="H1067" s="94" t="s">
        <v>27</v>
      </c>
      <c r="I1067" s="94" t="s">
        <v>490</v>
      </c>
      <c r="J1067" s="95">
        <v>30</v>
      </c>
      <c r="K1067" s="97">
        <v>14.694879832810868</v>
      </c>
      <c r="L1067" s="98">
        <f>+J1067*K1067</f>
        <v>440.84639498432603</v>
      </c>
      <c r="M1067" s="106" t="s">
        <v>527</v>
      </c>
      <c r="N1067" s="93" t="s">
        <v>642</v>
      </c>
      <c r="V1067" s="98"/>
    </row>
    <row r="1068" spans="1:814" s="93" customFormat="1" x14ac:dyDescent="0.25">
      <c r="B1068" s="92">
        <v>45433</v>
      </c>
      <c r="C1068" s="93" t="s">
        <v>63</v>
      </c>
      <c r="D1068" s="93" t="s">
        <v>0</v>
      </c>
      <c r="E1068" s="93" t="s">
        <v>14</v>
      </c>
      <c r="F1068" s="94" t="s">
        <v>322</v>
      </c>
      <c r="G1068" s="93" t="s">
        <v>324</v>
      </c>
      <c r="H1068" s="94" t="s">
        <v>325</v>
      </c>
      <c r="I1068" s="94" t="s">
        <v>326</v>
      </c>
      <c r="J1068" s="95">
        <v>29</v>
      </c>
      <c r="K1068" s="97">
        <v>23.091954022988503</v>
      </c>
      <c r="L1068" s="99">
        <f>+J1068*K1068</f>
        <v>669.66666666666663</v>
      </c>
      <c r="M1068" s="106" t="s">
        <v>527</v>
      </c>
      <c r="N1068" s="93" t="s">
        <v>642</v>
      </c>
      <c r="V1068" s="98"/>
    </row>
    <row r="1069" spans="1:814" s="93" customFormat="1" x14ac:dyDescent="0.25">
      <c r="B1069" s="92">
        <v>45433</v>
      </c>
      <c r="C1069" s="93" t="s">
        <v>63</v>
      </c>
      <c r="D1069" s="93" t="s">
        <v>0</v>
      </c>
      <c r="E1069" s="93" t="s">
        <v>14</v>
      </c>
      <c r="F1069" s="94" t="s">
        <v>48</v>
      </c>
      <c r="G1069" s="93" t="s">
        <v>49</v>
      </c>
      <c r="H1069" s="94" t="s">
        <v>50</v>
      </c>
      <c r="I1069" s="94" t="s">
        <v>493</v>
      </c>
      <c r="J1069" s="95">
        <v>4</v>
      </c>
      <c r="K1069" s="97">
        <v>14.694879832810868</v>
      </c>
      <c r="L1069" s="99">
        <f t="shared" ref="L1069:L1132" si="55">+J1069*K1069</f>
        <v>58.779519331243471</v>
      </c>
      <c r="M1069" s="106" t="s">
        <v>527</v>
      </c>
      <c r="N1069" s="93" t="s">
        <v>642</v>
      </c>
      <c r="V1069" s="98"/>
    </row>
    <row r="1070" spans="1:814" s="93" customFormat="1" x14ac:dyDescent="0.25">
      <c r="B1070" s="92">
        <v>45433</v>
      </c>
      <c r="C1070" s="93" t="s">
        <v>63</v>
      </c>
      <c r="D1070" s="93" t="s">
        <v>0</v>
      </c>
      <c r="E1070" s="93" t="s">
        <v>14</v>
      </c>
      <c r="F1070" s="94" t="s">
        <v>48</v>
      </c>
      <c r="G1070" s="93" t="s">
        <v>49</v>
      </c>
      <c r="H1070" s="94" t="s">
        <v>50</v>
      </c>
      <c r="I1070" s="94" t="s">
        <v>486</v>
      </c>
      <c r="J1070" s="95">
        <v>26</v>
      </c>
      <c r="K1070" s="97">
        <v>14.694879832810868</v>
      </c>
      <c r="L1070" s="99">
        <f t="shared" si="55"/>
        <v>382.06687565308255</v>
      </c>
      <c r="M1070" s="106" t="s">
        <v>527</v>
      </c>
      <c r="N1070" s="93" t="s">
        <v>642</v>
      </c>
      <c r="V1070" s="98"/>
    </row>
    <row r="1071" spans="1:814" s="93" customFormat="1" x14ac:dyDescent="0.25">
      <c r="B1071" s="92">
        <v>45433</v>
      </c>
      <c r="C1071" s="93" t="s">
        <v>63</v>
      </c>
      <c r="D1071" s="93" t="s">
        <v>0</v>
      </c>
      <c r="E1071" s="93" t="s">
        <v>14</v>
      </c>
      <c r="F1071" s="94" t="s">
        <v>46</v>
      </c>
      <c r="G1071" s="93" t="s">
        <v>532</v>
      </c>
      <c r="H1071" s="94" t="s">
        <v>146</v>
      </c>
      <c r="I1071" s="94" t="s">
        <v>494</v>
      </c>
      <c r="J1071" s="95">
        <f>15+15</f>
        <v>30</v>
      </c>
      <c r="K1071" s="97">
        <v>23.091954022988503</v>
      </c>
      <c r="L1071" s="99">
        <f t="shared" si="55"/>
        <v>692.75862068965512</v>
      </c>
      <c r="M1071" s="106" t="s">
        <v>527</v>
      </c>
      <c r="N1071" s="93" t="s">
        <v>642</v>
      </c>
      <c r="V1071" s="98"/>
    </row>
    <row r="1072" spans="1:814" s="93" customFormat="1" x14ac:dyDescent="0.25">
      <c r="B1072" s="92">
        <v>45433</v>
      </c>
      <c r="C1072" s="93" t="s">
        <v>63</v>
      </c>
      <c r="D1072" s="93" t="s">
        <v>4</v>
      </c>
      <c r="E1072" s="93" t="s">
        <v>14</v>
      </c>
      <c r="F1072" s="94">
        <v>3318225</v>
      </c>
      <c r="G1072" s="93" t="s">
        <v>148</v>
      </c>
      <c r="H1072" s="94" t="s">
        <v>148</v>
      </c>
      <c r="I1072" s="94" t="s">
        <v>138</v>
      </c>
      <c r="J1072" s="95">
        <v>3</v>
      </c>
      <c r="K1072" s="97">
        <v>52.481713688610235</v>
      </c>
      <c r="L1072" s="99">
        <f t="shared" si="55"/>
        <v>157.44514106583071</v>
      </c>
      <c r="M1072" s="106" t="s">
        <v>527</v>
      </c>
      <c r="N1072" s="93" t="s">
        <v>642</v>
      </c>
      <c r="V1072" s="98"/>
    </row>
    <row r="1073" spans="1:814" x14ac:dyDescent="0.25">
      <c r="A1073" s="93"/>
      <c r="B1073" s="92">
        <v>45433</v>
      </c>
      <c r="C1073" s="93" t="s">
        <v>63</v>
      </c>
      <c r="D1073" s="93" t="s">
        <v>0</v>
      </c>
      <c r="E1073" s="93" t="s">
        <v>14</v>
      </c>
      <c r="F1073" s="94" t="s">
        <v>39</v>
      </c>
      <c r="G1073" s="93" t="s">
        <v>40</v>
      </c>
      <c r="H1073" s="94" t="s">
        <v>41</v>
      </c>
      <c r="I1073" s="94" t="s">
        <v>485</v>
      </c>
      <c r="J1073" s="95">
        <f>25+25</f>
        <v>50</v>
      </c>
      <c r="K1073" s="97">
        <v>14.694879832810868</v>
      </c>
      <c r="L1073" s="99">
        <f>+J1073*K1073</f>
        <v>734.74399164054341</v>
      </c>
      <c r="M1073" s="106" t="s">
        <v>527</v>
      </c>
      <c r="N1073" s="93" t="s">
        <v>642</v>
      </c>
      <c r="O1073" s="93"/>
      <c r="P1073" s="93"/>
      <c r="Q1073" s="93"/>
      <c r="R1073" s="93"/>
      <c r="S1073" s="93"/>
      <c r="T1073" s="93"/>
      <c r="U1073" s="93"/>
      <c r="V1073" s="98"/>
      <c r="W1073" s="93"/>
      <c r="X1073" s="93"/>
      <c r="Y1073" s="93"/>
      <c r="Z1073" s="93"/>
      <c r="AA1073" s="93"/>
      <c r="AB1073" s="93"/>
      <c r="AC1073" s="93"/>
      <c r="AD1073" s="93"/>
      <c r="AE1073" s="93"/>
      <c r="AF1073" s="93"/>
      <c r="AG1073" s="93"/>
      <c r="AH1073" s="93"/>
      <c r="AI1073" s="93"/>
      <c r="AJ1073" s="93"/>
      <c r="AK1073" s="93"/>
      <c r="AL1073" s="93"/>
      <c r="AM1073" s="93"/>
      <c r="AN1073" s="93"/>
      <c r="AO1073" s="93"/>
      <c r="AP1073" s="93"/>
      <c r="AQ1073" s="93"/>
      <c r="AR1073" s="93"/>
      <c r="AS1073" s="93"/>
      <c r="AT1073" s="93"/>
      <c r="AU1073" s="93"/>
      <c r="AV1073" s="93"/>
      <c r="AW1073" s="93"/>
      <c r="AX1073" s="93"/>
      <c r="AY1073" s="93"/>
      <c r="AZ1073" s="93"/>
      <c r="BA1073" s="93"/>
      <c r="BB1073" s="93"/>
      <c r="BC1073" s="93"/>
      <c r="BD1073" s="93"/>
      <c r="BE1073" s="93"/>
      <c r="BF1073" s="93"/>
      <c r="BG1073" s="93"/>
      <c r="BH1073" s="93"/>
      <c r="BI1073" s="93"/>
      <c r="BJ1073" s="93"/>
      <c r="BK1073" s="93"/>
      <c r="BL1073" s="93"/>
      <c r="BM1073" s="93"/>
      <c r="BN1073" s="93"/>
      <c r="BO1073" s="93"/>
      <c r="BP1073" s="93"/>
      <c r="BQ1073" s="93"/>
      <c r="BR1073" s="93"/>
      <c r="BS1073" s="93"/>
      <c r="BT1073" s="93"/>
      <c r="BU1073" s="93"/>
      <c r="BV1073" s="93"/>
      <c r="BW1073" s="93"/>
      <c r="BX1073" s="93"/>
      <c r="BY1073" s="93"/>
      <c r="BZ1073" s="93"/>
      <c r="CA1073" s="93"/>
      <c r="CB1073" s="93"/>
      <c r="CC1073" s="93"/>
      <c r="CD1073" s="93"/>
      <c r="CE1073" s="93"/>
      <c r="CF1073" s="93"/>
      <c r="CG1073" s="93"/>
      <c r="CH1073" s="93"/>
      <c r="CI1073" s="93"/>
      <c r="CJ1073" s="93"/>
      <c r="CK1073" s="93"/>
      <c r="CL1073" s="93"/>
      <c r="CM1073" s="93"/>
      <c r="CN1073" s="93"/>
      <c r="CO1073" s="93"/>
      <c r="CP1073" s="93"/>
      <c r="CQ1073" s="93"/>
      <c r="CR1073" s="93"/>
      <c r="CS1073" s="93"/>
      <c r="CT1073" s="93"/>
      <c r="CU1073" s="93"/>
      <c r="CV1073" s="93"/>
      <c r="CW1073" s="93"/>
      <c r="CX1073" s="93"/>
      <c r="CY1073" s="93"/>
      <c r="CZ1073" s="93"/>
      <c r="DA1073" s="93"/>
      <c r="DB1073" s="93"/>
      <c r="DC1073" s="93"/>
      <c r="DD1073" s="93"/>
      <c r="DE1073" s="93"/>
      <c r="DF1073" s="93"/>
      <c r="DG1073" s="93"/>
      <c r="DH1073" s="93"/>
      <c r="DI1073" s="93"/>
      <c r="DJ1073" s="93"/>
      <c r="DK1073" s="93"/>
      <c r="DL1073" s="93"/>
      <c r="DM1073" s="93"/>
      <c r="DN1073" s="93"/>
      <c r="DO1073" s="93"/>
      <c r="DP1073" s="93"/>
      <c r="DQ1073" s="93"/>
      <c r="DR1073" s="93"/>
      <c r="DS1073" s="93"/>
      <c r="DT1073" s="93"/>
      <c r="DU1073" s="93"/>
      <c r="DV1073" s="93"/>
      <c r="DW1073" s="93"/>
      <c r="DX1073" s="93"/>
      <c r="DY1073" s="93"/>
      <c r="DZ1073" s="93"/>
      <c r="EA1073" s="93"/>
      <c r="EB1073" s="93"/>
      <c r="EC1073" s="93"/>
      <c r="ED1073" s="93"/>
      <c r="EE1073" s="93"/>
      <c r="EF1073" s="93"/>
      <c r="EG1073" s="93"/>
      <c r="EH1073" s="93"/>
      <c r="EI1073" s="93"/>
      <c r="EJ1073" s="93"/>
      <c r="EK1073" s="93"/>
      <c r="EL1073" s="93"/>
      <c r="EM1073" s="93"/>
      <c r="EN1073" s="93"/>
      <c r="EO1073" s="93"/>
      <c r="EP1073" s="93"/>
      <c r="EQ1073" s="93"/>
      <c r="ER1073" s="93"/>
      <c r="ES1073" s="93"/>
      <c r="ET1073" s="93"/>
      <c r="EU1073" s="93"/>
      <c r="EV1073" s="93"/>
      <c r="EW1073" s="93"/>
      <c r="EX1073" s="93"/>
      <c r="EY1073" s="93"/>
      <c r="EZ1073" s="93"/>
      <c r="FA1073" s="93"/>
      <c r="FB1073" s="93"/>
      <c r="FC1073" s="93"/>
      <c r="FD1073" s="93"/>
      <c r="FE1073" s="93"/>
      <c r="FF1073" s="93"/>
      <c r="FG1073" s="93"/>
      <c r="FH1073" s="93"/>
      <c r="FI1073" s="93"/>
      <c r="FJ1073" s="93"/>
      <c r="FK1073" s="93"/>
      <c r="FL1073" s="93"/>
      <c r="FM1073" s="93"/>
      <c r="FN1073" s="93"/>
      <c r="FO1073" s="93"/>
      <c r="FP1073" s="93"/>
      <c r="FQ1073" s="93"/>
      <c r="FR1073" s="93"/>
      <c r="FS1073" s="93"/>
      <c r="FT1073" s="93"/>
      <c r="FU1073" s="93"/>
      <c r="FV1073" s="93"/>
      <c r="FW1073" s="93"/>
      <c r="FX1073" s="93"/>
      <c r="FY1073" s="93"/>
      <c r="FZ1073" s="93"/>
      <c r="GA1073" s="93"/>
      <c r="GB1073" s="93"/>
      <c r="GC1073" s="93"/>
      <c r="GD1073" s="93"/>
      <c r="GE1073" s="93"/>
      <c r="GF1073" s="93"/>
      <c r="GG1073" s="93"/>
      <c r="GH1073" s="93"/>
      <c r="GI1073" s="93"/>
      <c r="GJ1073" s="93"/>
      <c r="GK1073" s="93"/>
      <c r="GL1073" s="93"/>
      <c r="GM1073" s="93"/>
      <c r="GN1073" s="93"/>
      <c r="GO1073" s="93"/>
      <c r="GP1073" s="93"/>
      <c r="GQ1073" s="93"/>
      <c r="GR1073" s="93"/>
      <c r="GS1073" s="93"/>
      <c r="GT1073" s="93"/>
      <c r="GU1073" s="93"/>
      <c r="GV1073" s="93"/>
      <c r="GW1073" s="93"/>
      <c r="GX1073" s="93"/>
      <c r="GY1073" s="93"/>
      <c r="GZ1073" s="93"/>
      <c r="HA1073" s="93"/>
      <c r="HB1073" s="93"/>
      <c r="HC1073" s="93"/>
      <c r="HD1073" s="93"/>
      <c r="HE1073" s="93"/>
      <c r="HF1073" s="93"/>
      <c r="HG1073" s="93"/>
      <c r="HH1073" s="93"/>
      <c r="HI1073" s="93"/>
      <c r="HJ1073" s="93"/>
      <c r="HK1073" s="93"/>
      <c r="HL1073" s="93"/>
      <c r="HM1073" s="93"/>
      <c r="HN1073" s="93"/>
      <c r="HO1073" s="93"/>
      <c r="HP1073" s="93"/>
      <c r="HQ1073" s="93"/>
      <c r="HR1073" s="93"/>
      <c r="HS1073" s="93"/>
      <c r="HT1073" s="93"/>
      <c r="HU1073" s="93"/>
      <c r="HV1073" s="93"/>
      <c r="HW1073" s="93"/>
      <c r="HX1073" s="93"/>
      <c r="HY1073" s="93"/>
      <c r="HZ1073" s="93"/>
      <c r="IA1073" s="93"/>
      <c r="IB1073" s="93"/>
      <c r="IC1073" s="93"/>
      <c r="ID1073" s="93"/>
      <c r="IE1073" s="93"/>
      <c r="IF1073" s="93"/>
      <c r="IG1073" s="93"/>
      <c r="IH1073" s="93"/>
      <c r="II1073" s="93"/>
      <c r="IJ1073" s="93"/>
      <c r="IK1073" s="93"/>
      <c r="IL1073" s="93"/>
      <c r="IM1073" s="93"/>
      <c r="IN1073" s="93"/>
      <c r="IO1073" s="93"/>
      <c r="IP1073" s="93"/>
      <c r="IQ1073" s="93"/>
      <c r="IR1073" s="93"/>
      <c r="IS1073" s="93"/>
      <c r="IT1073" s="93"/>
      <c r="IU1073" s="93"/>
      <c r="IV1073" s="93"/>
      <c r="IW1073" s="93"/>
      <c r="IX1073" s="93"/>
      <c r="IY1073" s="93"/>
      <c r="IZ1073" s="93"/>
      <c r="JA1073" s="93"/>
      <c r="JB1073" s="93"/>
      <c r="JC1073" s="93"/>
      <c r="JD1073" s="93"/>
      <c r="JE1073" s="93"/>
      <c r="JF1073" s="93"/>
      <c r="JG1073" s="93"/>
      <c r="JH1073" s="93"/>
      <c r="JI1073" s="93"/>
      <c r="JJ1073" s="93"/>
      <c r="JK1073" s="93"/>
      <c r="JL1073" s="93"/>
      <c r="JM1073" s="93"/>
      <c r="JN1073" s="93"/>
      <c r="JO1073" s="93"/>
      <c r="JP1073" s="93"/>
      <c r="JQ1073" s="93"/>
      <c r="JR1073" s="93"/>
      <c r="JS1073" s="93"/>
      <c r="JT1073" s="93"/>
      <c r="JU1073" s="93"/>
      <c r="JV1073" s="93"/>
      <c r="JW1073" s="93"/>
      <c r="JX1073" s="93"/>
      <c r="JY1073" s="93"/>
      <c r="JZ1073" s="93"/>
      <c r="KA1073" s="93"/>
      <c r="KB1073" s="93"/>
      <c r="KC1073" s="93"/>
      <c r="KD1073" s="93"/>
      <c r="KE1073" s="93"/>
      <c r="KF1073" s="93"/>
      <c r="KG1073" s="93"/>
      <c r="KH1073" s="93"/>
      <c r="KI1073" s="93"/>
      <c r="KJ1073" s="93"/>
      <c r="KK1073" s="93"/>
      <c r="KL1073" s="93"/>
      <c r="KM1073" s="93"/>
      <c r="KN1073" s="93"/>
      <c r="KO1073" s="93"/>
      <c r="KP1073" s="93"/>
      <c r="KQ1073" s="93"/>
      <c r="KR1073" s="93"/>
      <c r="KS1073" s="93"/>
      <c r="KT1073" s="93"/>
      <c r="KU1073" s="93"/>
      <c r="KV1073" s="93"/>
      <c r="KW1073" s="93"/>
      <c r="KX1073" s="93"/>
      <c r="KY1073" s="93"/>
      <c r="KZ1073" s="93"/>
      <c r="LA1073" s="93"/>
      <c r="LB1073" s="93"/>
      <c r="LC1073" s="93"/>
      <c r="LD1073" s="93"/>
      <c r="LE1073" s="93"/>
      <c r="LF1073" s="93"/>
      <c r="LG1073" s="93"/>
      <c r="LH1073" s="93"/>
      <c r="LI1073" s="93"/>
      <c r="LJ1073" s="93"/>
      <c r="LK1073" s="93"/>
      <c r="LL1073" s="93"/>
      <c r="LM1073" s="93"/>
      <c r="LN1073" s="93"/>
      <c r="LO1073" s="93"/>
      <c r="LP1073" s="93"/>
      <c r="LQ1073" s="93"/>
      <c r="LR1073" s="93"/>
      <c r="LS1073" s="93"/>
      <c r="LT1073" s="93"/>
      <c r="LU1073" s="93"/>
      <c r="LV1073" s="93"/>
      <c r="LW1073" s="93"/>
      <c r="LX1073" s="93"/>
      <c r="LY1073" s="93"/>
      <c r="LZ1073" s="93"/>
      <c r="MA1073" s="93"/>
      <c r="MB1073" s="93"/>
      <c r="MC1073" s="93"/>
      <c r="MD1073" s="93"/>
      <c r="ME1073" s="93"/>
      <c r="MF1073" s="93"/>
      <c r="MG1073" s="93"/>
      <c r="MH1073" s="93"/>
      <c r="MI1073" s="93"/>
      <c r="MJ1073" s="93"/>
      <c r="MK1073" s="93"/>
      <c r="ML1073" s="93"/>
      <c r="MM1073" s="93"/>
      <c r="MN1073" s="93"/>
      <c r="MO1073" s="93"/>
      <c r="MP1073" s="93"/>
      <c r="MQ1073" s="93"/>
      <c r="MR1073" s="93"/>
      <c r="MS1073" s="93"/>
      <c r="MT1073" s="93"/>
      <c r="MU1073" s="93"/>
      <c r="MV1073" s="93"/>
      <c r="MW1073" s="93"/>
      <c r="MX1073" s="93"/>
      <c r="MY1073" s="93"/>
      <c r="MZ1073" s="93"/>
      <c r="NA1073" s="93"/>
      <c r="NB1073" s="93"/>
      <c r="NC1073" s="93"/>
      <c r="ND1073" s="93"/>
      <c r="NE1073" s="93"/>
      <c r="NF1073" s="93"/>
      <c r="NG1073" s="93"/>
      <c r="NH1073" s="93"/>
      <c r="NI1073" s="93"/>
      <c r="NJ1073" s="93"/>
      <c r="NK1073" s="93"/>
      <c r="NL1073" s="93"/>
      <c r="NM1073" s="93"/>
      <c r="NN1073" s="93"/>
      <c r="NO1073" s="93"/>
      <c r="NP1073" s="93"/>
      <c r="NQ1073" s="93"/>
      <c r="NR1073" s="93"/>
      <c r="NS1073" s="93"/>
      <c r="NT1073" s="93"/>
      <c r="NU1073" s="93"/>
      <c r="NV1073" s="93"/>
      <c r="NW1073" s="93"/>
      <c r="NX1073" s="93"/>
      <c r="NY1073" s="93"/>
      <c r="NZ1073" s="93"/>
      <c r="OA1073" s="93"/>
      <c r="OB1073" s="93"/>
      <c r="OC1073" s="93"/>
      <c r="OD1073" s="93"/>
      <c r="OE1073" s="93"/>
      <c r="OF1073" s="93"/>
      <c r="OG1073" s="93"/>
      <c r="OH1073" s="93"/>
      <c r="OI1073" s="93"/>
      <c r="OJ1073" s="93"/>
      <c r="OK1073" s="93"/>
      <c r="OL1073" s="93"/>
      <c r="OM1073" s="93"/>
      <c r="ON1073" s="93"/>
      <c r="OO1073" s="93"/>
      <c r="OP1073" s="93"/>
      <c r="OQ1073" s="93"/>
      <c r="OR1073" s="93"/>
      <c r="OS1073" s="93"/>
      <c r="OT1073" s="93"/>
      <c r="OU1073" s="93"/>
      <c r="OV1073" s="93"/>
      <c r="OW1073" s="93"/>
      <c r="OX1073" s="93"/>
      <c r="OY1073" s="93"/>
      <c r="OZ1073" s="93"/>
      <c r="PA1073" s="93"/>
      <c r="PB1073" s="93"/>
      <c r="PC1073" s="93"/>
      <c r="PD1073" s="93"/>
      <c r="PE1073" s="93"/>
      <c r="PF1073" s="93"/>
      <c r="PG1073" s="93"/>
      <c r="PH1073" s="93"/>
      <c r="PI1073" s="93"/>
      <c r="PJ1073" s="93"/>
      <c r="PK1073" s="93"/>
      <c r="PL1073" s="93"/>
      <c r="PM1073" s="93"/>
      <c r="PN1073" s="93"/>
      <c r="PO1073" s="93"/>
      <c r="PP1073" s="93"/>
      <c r="PQ1073" s="93"/>
      <c r="PR1073" s="93"/>
      <c r="PS1073" s="93"/>
      <c r="PT1073" s="93"/>
      <c r="PU1073" s="93"/>
      <c r="PV1073" s="93"/>
      <c r="PW1073" s="93"/>
      <c r="PX1073" s="93"/>
      <c r="PY1073" s="93"/>
      <c r="PZ1073" s="93"/>
      <c r="QA1073" s="93"/>
      <c r="QB1073" s="93"/>
      <c r="QC1073" s="93"/>
      <c r="QD1073" s="93"/>
      <c r="QE1073" s="93"/>
      <c r="QF1073" s="93"/>
      <c r="QG1073" s="93"/>
      <c r="QH1073" s="93"/>
      <c r="QI1073" s="93"/>
      <c r="QJ1073" s="93"/>
      <c r="QK1073" s="93"/>
      <c r="QL1073" s="93"/>
      <c r="QM1073" s="93"/>
      <c r="QN1073" s="93"/>
      <c r="QO1073" s="93"/>
      <c r="QP1073" s="93"/>
      <c r="QQ1073" s="93"/>
      <c r="QR1073" s="93"/>
      <c r="QS1073" s="93"/>
      <c r="QT1073" s="93"/>
      <c r="QU1073" s="93"/>
      <c r="QV1073" s="93"/>
      <c r="QW1073" s="93"/>
      <c r="QX1073" s="93"/>
      <c r="QY1073" s="93"/>
      <c r="QZ1073" s="93"/>
      <c r="RA1073" s="93"/>
      <c r="RB1073" s="93"/>
      <c r="RC1073" s="93"/>
      <c r="RD1073" s="93"/>
      <c r="RE1073" s="93"/>
      <c r="RF1073" s="93"/>
      <c r="RG1073" s="93"/>
      <c r="RH1073" s="93"/>
      <c r="RI1073" s="93"/>
      <c r="RJ1073" s="93"/>
      <c r="RK1073" s="93"/>
      <c r="RL1073" s="93"/>
      <c r="RM1073" s="93"/>
      <c r="RN1073" s="93"/>
      <c r="RO1073" s="93"/>
      <c r="RP1073" s="93"/>
      <c r="RQ1073" s="93"/>
      <c r="RR1073" s="93"/>
      <c r="RS1073" s="93"/>
      <c r="RT1073" s="93"/>
      <c r="RU1073" s="93"/>
      <c r="RV1073" s="93"/>
      <c r="RW1073" s="93"/>
      <c r="RX1073" s="93"/>
      <c r="RY1073" s="93"/>
      <c r="RZ1073" s="93"/>
      <c r="SA1073" s="93"/>
      <c r="SB1073" s="93"/>
      <c r="SC1073" s="93"/>
      <c r="SD1073" s="93"/>
      <c r="SE1073" s="93"/>
      <c r="SF1073" s="93"/>
      <c r="SG1073" s="93"/>
      <c r="SH1073" s="93"/>
      <c r="SI1073" s="93"/>
      <c r="SJ1073" s="93"/>
      <c r="SK1073" s="93"/>
      <c r="SL1073" s="93"/>
      <c r="SM1073" s="93"/>
      <c r="SN1073" s="93"/>
      <c r="SO1073" s="93"/>
      <c r="SP1073" s="93"/>
      <c r="SQ1073" s="93"/>
      <c r="SR1073" s="93"/>
      <c r="SS1073" s="93"/>
      <c r="ST1073" s="93"/>
      <c r="SU1073" s="93"/>
      <c r="SV1073" s="93"/>
      <c r="SW1073" s="93"/>
      <c r="SX1073" s="93"/>
      <c r="SY1073" s="93"/>
      <c r="SZ1073" s="93"/>
      <c r="TA1073" s="93"/>
      <c r="TB1073" s="93"/>
      <c r="TC1073" s="93"/>
      <c r="TD1073" s="93"/>
      <c r="TE1073" s="93"/>
      <c r="TF1073" s="93"/>
      <c r="TG1073" s="93"/>
      <c r="TH1073" s="93"/>
      <c r="TI1073" s="93"/>
      <c r="TJ1073" s="93"/>
      <c r="TK1073" s="93"/>
      <c r="TL1073" s="93"/>
      <c r="TM1073" s="93"/>
      <c r="TN1073" s="93"/>
      <c r="TO1073" s="93"/>
      <c r="TP1073" s="93"/>
      <c r="TQ1073" s="93"/>
      <c r="TR1073" s="93"/>
      <c r="TS1073" s="93"/>
      <c r="TT1073" s="93"/>
      <c r="TU1073" s="93"/>
      <c r="TV1073" s="93"/>
      <c r="TW1073" s="93"/>
      <c r="TX1073" s="93"/>
      <c r="TY1073" s="93"/>
      <c r="TZ1073" s="93"/>
      <c r="UA1073" s="93"/>
      <c r="UB1073" s="93"/>
      <c r="UC1073" s="93"/>
      <c r="UD1073" s="93"/>
      <c r="UE1073" s="93"/>
      <c r="UF1073" s="93"/>
      <c r="UG1073" s="93"/>
      <c r="UH1073" s="93"/>
      <c r="UI1073" s="93"/>
      <c r="UJ1073" s="93"/>
      <c r="UK1073" s="93"/>
      <c r="UL1073" s="93"/>
      <c r="UM1073" s="93"/>
      <c r="UN1073" s="93"/>
      <c r="UO1073" s="93"/>
      <c r="UP1073" s="93"/>
      <c r="UQ1073" s="93"/>
      <c r="UR1073" s="93"/>
      <c r="US1073" s="93"/>
      <c r="UT1073" s="93"/>
      <c r="UU1073" s="93"/>
      <c r="UV1073" s="93"/>
      <c r="UW1073" s="93"/>
      <c r="UX1073" s="93"/>
      <c r="UY1073" s="93"/>
      <c r="UZ1073" s="93"/>
      <c r="VA1073" s="93"/>
      <c r="VB1073" s="93"/>
      <c r="VC1073" s="93"/>
      <c r="VD1073" s="93"/>
      <c r="VE1073" s="93"/>
      <c r="VF1073" s="93"/>
      <c r="VG1073" s="93"/>
      <c r="VH1073" s="93"/>
      <c r="VI1073" s="93"/>
      <c r="VJ1073" s="93"/>
      <c r="VK1073" s="93"/>
      <c r="VL1073" s="93"/>
      <c r="VM1073" s="93"/>
      <c r="VN1073" s="93"/>
      <c r="VO1073" s="93"/>
      <c r="VP1073" s="93"/>
      <c r="VQ1073" s="93"/>
      <c r="VR1073" s="93"/>
      <c r="VS1073" s="93"/>
      <c r="VT1073" s="93"/>
      <c r="VU1073" s="93"/>
      <c r="VV1073" s="93"/>
      <c r="VW1073" s="93"/>
      <c r="VX1073" s="93"/>
      <c r="VY1073" s="93"/>
      <c r="VZ1073" s="93"/>
      <c r="WA1073" s="93"/>
      <c r="WB1073" s="93"/>
      <c r="WC1073" s="93"/>
      <c r="WD1073" s="93"/>
      <c r="WE1073" s="93"/>
      <c r="WF1073" s="93"/>
      <c r="WG1073" s="93"/>
      <c r="WH1073" s="93"/>
      <c r="WI1073" s="93"/>
      <c r="WJ1073" s="93"/>
      <c r="WK1073" s="93"/>
      <c r="WL1073" s="93"/>
      <c r="WM1073" s="93"/>
      <c r="WN1073" s="93"/>
      <c r="WO1073" s="93"/>
      <c r="WP1073" s="93"/>
      <c r="WQ1073" s="93"/>
      <c r="WR1073" s="93"/>
      <c r="WS1073" s="93"/>
      <c r="WT1073" s="93"/>
      <c r="WU1073" s="93"/>
      <c r="WV1073" s="93"/>
      <c r="WW1073" s="93"/>
      <c r="WX1073" s="93"/>
      <c r="WY1073" s="93"/>
      <c r="WZ1073" s="93"/>
      <c r="XA1073" s="93"/>
      <c r="XB1073" s="93"/>
      <c r="XC1073" s="93"/>
      <c r="XD1073" s="93"/>
      <c r="XE1073" s="93"/>
      <c r="XF1073" s="93"/>
      <c r="XG1073" s="93"/>
      <c r="XH1073" s="93"/>
      <c r="XI1073" s="93"/>
      <c r="XJ1073" s="93"/>
      <c r="XK1073" s="93"/>
      <c r="XL1073" s="93"/>
      <c r="XM1073" s="93"/>
      <c r="XN1073" s="93"/>
      <c r="XO1073" s="93"/>
      <c r="XP1073" s="93"/>
      <c r="XQ1073" s="93"/>
      <c r="XR1073" s="93"/>
      <c r="XS1073" s="93"/>
      <c r="XT1073" s="93"/>
      <c r="XU1073" s="93"/>
      <c r="XV1073" s="93"/>
      <c r="XW1073" s="93"/>
      <c r="XX1073" s="93"/>
      <c r="XY1073" s="93"/>
      <c r="XZ1073" s="93"/>
      <c r="YA1073" s="93"/>
      <c r="YB1073" s="93"/>
      <c r="YC1073" s="93"/>
      <c r="YD1073" s="93"/>
      <c r="YE1073" s="93"/>
      <c r="YF1073" s="93"/>
      <c r="YG1073" s="93"/>
      <c r="YH1073" s="93"/>
      <c r="YI1073" s="93"/>
      <c r="YJ1073" s="93"/>
      <c r="YK1073" s="93"/>
      <c r="YL1073" s="93"/>
      <c r="YM1073" s="93"/>
      <c r="YN1073" s="93"/>
      <c r="YO1073" s="93"/>
      <c r="YP1073" s="93"/>
      <c r="YQ1073" s="93"/>
      <c r="YR1073" s="93"/>
      <c r="YS1073" s="93"/>
      <c r="YT1073" s="93"/>
      <c r="YU1073" s="93"/>
      <c r="YV1073" s="93"/>
      <c r="YW1073" s="93"/>
      <c r="YX1073" s="93"/>
      <c r="YY1073" s="93"/>
      <c r="YZ1073" s="93"/>
      <c r="ZA1073" s="93"/>
      <c r="ZB1073" s="93"/>
      <c r="ZC1073" s="93"/>
      <c r="ZD1073" s="93"/>
      <c r="ZE1073" s="93"/>
      <c r="ZF1073" s="93"/>
      <c r="ZG1073" s="93"/>
      <c r="ZH1073" s="93"/>
      <c r="ZI1073" s="93"/>
      <c r="ZJ1073" s="93"/>
      <c r="ZK1073" s="93"/>
      <c r="ZL1073" s="93"/>
      <c r="ZM1073" s="93"/>
      <c r="ZN1073" s="93"/>
      <c r="ZO1073" s="93"/>
      <c r="ZP1073" s="93"/>
      <c r="ZQ1073" s="93"/>
      <c r="ZR1073" s="93"/>
      <c r="ZS1073" s="93"/>
      <c r="ZT1073" s="93"/>
      <c r="ZU1073" s="93"/>
      <c r="ZV1073" s="93"/>
      <c r="ZW1073" s="93"/>
      <c r="ZX1073" s="93"/>
      <c r="ZY1073" s="93"/>
      <c r="ZZ1073" s="93"/>
      <c r="AAA1073" s="93"/>
      <c r="AAB1073" s="93"/>
      <c r="AAC1073" s="93"/>
      <c r="AAD1073" s="93"/>
      <c r="AAE1073" s="93"/>
      <c r="AAF1073" s="93"/>
      <c r="AAG1073" s="93"/>
      <c r="AAH1073" s="93"/>
      <c r="AAI1073" s="93"/>
      <c r="AAJ1073" s="93"/>
      <c r="AAK1073" s="93"/>
      <c r="AAL1073" s="93"/>
      <c r="AAM1073" s="93"/>
      <c r="AAN1073" s="93"/>
      <c r="AAO1073" s="93"/>
      <c r="AAP1073" s="93"/>
      <c r="AAQ1073" s="93"/>
      <c r="AAR1073" s="93"/>
      <c r="AAS1073" s="93"/>
      <c r="AAT1073" s="93"/>
      <c r="AAU1073" s="93"/>
      <c r="AAV1073" s="93"/>
      <c r="AAW1073" s="93"/>
      <c r="AAX1073" s="93"/>
      <c r="AAY1073" s="93"/>
      <c r="AAZ1073" s="93"/>
      <c r="ABA1073" s="93"/>
      <c r="ABB1073" s="93"/>
      <c r="ABC1073" s="93"/>
      <c r="ABD1073" s="93"/>
      <c r="ABE1073" s="93"/>
      <c r="ABF1073" s="93"/>
      <c r="ABG1073" s="93"/>
      <c r="ABH1073" s="93"/>
      <c r="ABI1073" s="93"/>
      <c r="ABJ1073" s="93"/>
      <c r="ABK1073" s="93"/>
      <c r="ABL1073" s="93"/>
      <c r="ABM1073" s="93"/>
      <c r="ABN1073" s="93"/>
      <c r="ABO1073" s="93"/>
      <c r="ABP1073" s="93"/>
      <c r="ABQ1073" s="93"/>
      <c r="ABR1073" s="93"/>
      <c r="ABS1073" s="93"/>
      <c r="ABT1073" s="93"/>
      <c r="ABU1073" s="93"/>
      <c r="ABV1073" s="93"/>
      <c r="ABW1073" s="93"/>
      <c r="ABX1073" s="93"/>
      <c r="ABY1073" s="93"/>
      <c r="ABZ1073" s="93"/>
      <c r="ACA1073" s="93"/>
      <c r="ACB1073" s="93"/>
      <c r="ACC1073" s="93"/>
      <c r="ACD1073" s="93"/>
      <c r="ACE1073" s="93"/>
      <c r="ACF1073" s="93"/>
      <c r="ACG1073" s="93"/>
      <c r="ACH1073" s="93"/>
      <c r="ACI1073" s="93"/>
      <c r="ACJ1073" s="93"/>
      <c r="ACK1073" s="93"/>
      <c r="ACL1073" s="93"/>
      <c r="ACM1073" s="93"/>
      <c r="ACN1073" s="93"/>
      <c r="ACO1073" s="93"/>
      <c r="ACP1073" s="93"/>
      <c r="ACQ1073" s="93"/>
      <c r="ACR1073" s="93"/>
      <c r="ACS1073" s="93"/>
      <c r="ACT1073" s="93"/>
      <c r="ACU1073" s="93"/>
      <c r="ACV1073" s="93"/>
      <c r="ACW1073" s="93"/>
      <c r="ACX1073" s="93"/>
      <c r="ACY1073" s="93"/>
      <c r="ACZ1073" s="93"/>
      <c r="ADA1073" s="93"/>
      <c r="ADB1073" s="93"/>
      <c r="ADC1073" s="93"/>
      <c r="ADD1073" s="93"/>
      <c r="ADE1073" s="93"/>
      <c r="ADF1073" s="93"/>
      <c r="ADG1073" s="93"/>
      <c r="ADH1073" s="93"/>
      <c r="ADI1073" s="93"/>
      <c r="ADJ1073" s="93"/>
      <c r="ADK1073" s="93"/>
      <c r="ADL1073" s="93"/>
      <c r="ADM1073" s="93"/>
      <c r="ADN1073" s="93"/>
      <c r="ADO1073" s="93"/>
      <c r="ADP1073" s="93"/>
      <c r="ADQ1073" s="93"/>
      <c r="ADR1073" s="93"/>
      <c r="ADS1073" s="93"/>
      <c r="ADT1073" s="93"/>
      <c r="ADU1073" s="93"/>
      <c r="ADV1073" s="93"/>
      <c r="ADW1073" s="93"/>
      <c r="ADX1073" s="93"/>
      <c r="ADY1073" s="93"/>
      <c r="ADZ1073" s="93"/>
      <c r="AEA1073" s="93"/>
      <c r="AEB1073" s="93"/>
      <c r="AEC1073" s="93"/>
      <c r="AED1073" s="93"/>
      <c r="AEE1073" s="93"/>
      <c r="AEF1073" s="93"/>
      <c r="AEG1073" s="93"/>
      <c r="AEH1073" s="93"/>
    </row>
    <row r="1074" spans="1:814" x14ac:dyDescent="0.25">
      <c r="B1074" s="5">
        <v>45433</v>
      </c>
      <c r="C1074" t="s">
        <v>121</v>
      </c>
      <c r="D1074" t="s">
        <v>0</v>
      </c>
      <c r="E1074" t="s">
        <v>66</v>
      </c>
      <c r="F1074" s="4" t="s">
        <v>78</v>
      </c>
      <c r="G1074" t="s">
        <v>79</v>
      </c>
      <c r="H1074" s="4" t="s">
        <v>80</v>
      </c>
      <c r="I1074" s="4" t="s">
        <v>359</v>
      </c>
      <c r="J1074" s="8">
        <v>-1</v>
      </c>
      <c r="K1074" s="29">
        <v>51750</v>
      </c>
      <c r="L1074" s="17">
        <f t="shared" si="55"/>
        <v>-51750</v>
      </c>
      <c r="M1074" s="102" t="s">
        <v>529</v>
      </c>
      <c r="O1074"/>
      <c r="Q1074" t="s">
        <v>462</v>
      </c>
    </row>
    <row r="1075" spans="1:814" x14ac:dyDescent="0.25">
      <c r="B1075" s="5">
        <v>45433</v>
      </c>
      <c r="C1075" t="s">
        <v>121</v>
      </c>
      <c r="D1075" t="s">
        <v>0</v>
      </c>
      <c r="E1075" t="s">
        <v>66</v>
      </c>
      <c r="F1075" s="4" t="s">
        <v>78</v>
      </c>
      <c r="G1075" t="s">
        <v>79</v>
      </c>
      <c r="H1075" s="4" t="s">
        <v>44</v>
      </c>
      <c r="I1075" s="4" t="s">
        <v>359</v>
      </c>
      <c r="J1075" s="8">
        <v>-2</v>
      </c>
      <c r="K1075" s="29">
        <v>51750</v>
      </c>
      <c r="L1075" s="17">
        <f t="shared" si="55"/>
        <v>-103500</v>
      </c>
      <c r="M1075" s="102" t="s">
        <v>529</v>
      </c>
      <c r="O1075"/>
      <c r="Q1075" t="s">
        <v>462</v>
      </c>
    </row>
    <row r="1076" spans="1:814" x14ac:dyDescent="0.25">
      <c r="B1076" s="5">
        <v>45433</v>
      </c>
      <c r="C1076" t="s">
        <v>121</v>
      </c>
      <c r="D1076" t="s">
        <v>0</v>
      </c>
      <c r="E1076" t="s">
        <v>66</v>
      </c>
      <c r="F1076" s="4" t="s">
        <v>139</v>
      </c>
      <c r="G1076" t="s">
        <v>140</v>
      </c>
      <c r="H1076" s="4" t="s">
        <v>41</v>
      </c>
      <c r="I1076" s="4" t="s">
        <v>380</v>
      </c>
      <c r="J1076" s="8">
        <v>-2</v>
      </c>
      <c r="K1076" s="29">
        <v>51750</v>
      </c>
      <c r="L1076" s="17">
        <f>+J1076*K1076</f>
        <v>-103500</v>
      </c>
      <c r="M1076" s="102" t="s">
        <v>529</v>
      </c>
      <c r="O1076"/>
      <c r="Q1076" t="s">
        <v>462</v>
      </c>
    </row>
    <row r="1077" spans="1:814" x14ac:dyDescent="0.25">
      <c r="B1077" s="5">
        <v>45440</v>
      </c>
      <c r="C1077" t="s">
        <v>103</v>
      </c>
      <c r="D1077" t="s">
        <v>0</v>
      </c>
      <c r="E1077" t="s">
        <v>14</v>
      </c>
      <c r="F1077" s="4" t="s">
        <v>25</v>
      </c>
      <c r="G1077" t="s">
        <v>26</v>
      </c>
      <c r="H1077" s="4" t="s">
        <v>27</v>
      </c>
      <c r="I1077" s="4" t="s">
        <v>490</v>
      </c>
      <c r="J1077" s="8">
        <v>-10</v>
      </c>
      <c r="K1077" s="79">
        <v>14.583333333333334</v>
      </c>
      <c r="L1077" s="84">
        <f t="shared" si="55"/>
        <v>-145.83333333333334</v>
      </c>
      <c r="M1077" s="102" t="s">
        <v>527</v>
      </c>
      <c r="O1077" s="54">
        <v>20240077</v>
      </c>
      <c r="P1077" t="s">
        <v>507</v>
      </c>
    </row>
    <row r="1078" spans="1:814" x14ac:dyDescent="0.25">
      <c r="B1078" s="5">
        <v>45440</v>
      </c>
      <c r="C1078" t="s">
        <v>103</v>
      </c>
      <c r="D1078" t="s">
        <v>0</v>
      </c>
      <c r="E1078" t="s">
        <v>14</v>
      </c>
      <c r="F1078" s="4" t="s">
        <v>35</v>
      </c>
      <c r="G1078" t="s">
        <v>36</v>
      </c>
      <c r="H1078" s="4" t="s">
        <v>37</v>
      </c>
      <c r="I1078" s="4" t="s">
        <v>334</v>
      </c>
      <c r="J1078" s="8">
        <v>-15</v>
      </c>
      <c r="K1078" s="29">
        <v>69131</v>
      </c>
      <c r="L1078" s="17">
        <f t="shared" si="55"/>
        <v>-1036965</v>
      </c>
      <c r="M1078" s="102" t="s">
        <v>529</v>
      </c>
      <c r="O1078" s="54">
        <v>20240077</v>
      </c>
      <c r="P1078" t="s">
        <v>507</v>
      </c>
    </row>
    <row r="1079" spans="1:814" x14ac:dyDescent="0.25">
      <c r="B1079" s="5">
        <v>45440</v>
      </c>
      <c r="C1079" t="s">
        <v>103</v>
      </c>
      <c r="D1079" t="s">
        <v>0</v>
      </c>
      <c r="E1079" t="s">
        <v>14</v>
      </c>
      <c r="F1079" s="4" t="s">
        <v>54</v>
      </c>
      <c r="G1079" t="s">
        <v>55</v>
      </c>
      <c r="H1079" s="4" t="s">
        <v>56</v>
      </c>
      <c r="I1079" s="4" t="s">
        <v>488</v>
      </c>
      <c r="J1079" s="8">
        <v>-15</v>
      </c>
      <c r="K1079" s="79">
        <v>18.75</v>
      </c>
      <c r="L1079" s="17">
        <f t="shared" si="55"/>
        <v>-281.25</v>
      </c>
      <c r="M1079" s="102" t="s">
        <v>527</v>
      </c>
      <c r="O1079" s="54">
        <v>20240077</v>
      </c>
      <c r="P1079" t="s">
        <v>507</v>
      </c>
    </row>
    <row r="1080" spans="1:814" x14ac:dyDescent="0.25">
      <c r="B1080" s="5">
        <v>45440</v>
      </c>
      <c r="C1080" t="s">
        <v>103</v>
      </c>
      <c r="D1080" t="s">
        <v>0</v>
      </c>
      <c r="E1080" t="s">
        <v>14</v>
      </c>
      <c r="F1080" s="4" t="s">
        <v>42</v>
      </c>
      <c r="G1080" t="s">
        <v>43</v>
      </c>
      <c r="H1080" s="4" t="s">
        <v>44</v>
      </c>
      <c r="I1080" s="4" t="s">
        <v>484</v>
      </c>
      <c r="J1080" s="8">
        <v>-10</v>
      </c>
      <c r="K1080" s="79">
        <v>14.583333333333334</v>
      </c>
      <c r="L1080" s="80">
        <f t="shared" si="55"/>
        <v>-145.83333333333334</v>
      </c>
      <c r="M1080" s="102" t="s">
        <v>527</v>
      </c>
      <c r="O1080" s="54">
        <v>20240077</v>
      </c>
      <c r="P1080" t="s">
        <v>507</v>
      </c>
    </row>
    <row r="1081" spans="1:814" x14ac:dyDescent="0.25">
      <c r="B1081" s="5">
        <v>45440</v>
      </c>
      <c r="C1081" t="s">
        <v>103</v>
      </c>
      <c r="D1081" t="s">
        <v>0</v>
      </c>
      <c r="E1081" t="s">
        <v>14</v>
      </c>
      <c r="F1081" s="4" t="s">
        <v>25</v>
      </c>
      <c r="G1081" t="s">
        <v>26</v>
      </c>
      <c r="H1081" s="4" t="s">
        <v>27</v>
      </c>
      <c r="I1081" s="4" t="s">
        <v>490</v>
      </c>
      <c r="J1081" s="8">
        <v>-13</v>
      </c>
      <c r="K1081" s="79">
        <v>14.694879832810868</v>
      </c>
      <c r="L1081" s="84">
        <f t="shared" si="55"/>
        <v>-191.03343782654127</v>
      </c>
      <c r="M1081" s="102" t="s">
        <v>527</v>
      </c>
      <c r="O1081" s="54">
        <v>20240079</v>
      </c>
      <c r="P1081" t="s">
        <v>136</v>
      </c>
    </row>
    <row r="1082" spans="1:814" x14ac:dyDescent="0.25">
      <c r="B1082" s="5">
        <v>45440</v>
      </c>
      <c r="C1082" t="s">
        <v>103</v>
      </c>
      <c r="D1082" t="s">
        <v>0</v>
      </c>
      <c r="E1082" t="s">
        <v>14</v>
      </c>
      <c r="F1082" s="4" t="s">
        <v>42</v>
      </c>
      <c r="G1082" t="s">
        <v>43</v>
      </c>
      <c r="H1082" s="4" t="s">
        <v>44</v>
      </c>
      <c r="I1082" s="4" t="s">
        <v>484</v>
      </c>
      <c r="J1082" s="8">
        <v>-15</v>
      </c>
      <c r="K1082" s="79">
        <v>14.583333333333334</v>
      </c>
      <c r="L1082" s="80">
        <f t="shared" si="55"/>
        <v>-218.75</v>
      </c>
      <c r="M1082" s="102" t="s">
        <v>527</v>
      </c>
      <c r="O1082" s="54">
        <v>20240079</v>
      </c>
      <c r="P1082" t="s">
        <v>136</v>
      </c>
    </row>
    <row r="1083" spans="1:814" x14ac:dyDescent="0.25">
      <c r="B1083" s="5">
        <v>45440</v>
      </c>
      <c r="C1083" t="s">
        <v>103</v>
      </c>
      <c r="D1083" t="s">
        <v>0</v>
      </c>
      <c r="E1083" t="s">
        <v>14</v>
      </c>
      <c r="F1083" s="4" t="s">
        <v>54</v>
      </c>
      <c r="G1083" t="s">
        <v>55</v>
      </c>
      <c r="H1083" s="4" t="s">
        <v>56</v>
      </c>
      <c r="I1083" s="4" t="s">
        <v>488</v>
      </c>
      <c r="J1083" s="8">
        <v>-8</v>
      </c>
      <c r="K1083" s="79">
        <v>18.75</v>
      </c>
      <c r="L1083" s="17">
        <f t="shared" si="55"/>
        <v>-150</v>
      </c>
      <c r="M1083" s="102" t="s">
        <v>527</v>
      </c>
      <c r="O1083" s="54">
        <v>20240079</v>
      </c>
      <c r="P1083" t="s">
        <v>136</v>
      </c>
    </row>
    <row r="1084" spans="1:814" x14ac:dyDescent="0.25">
      <c r="B1084" s="5">
        <v>45441</v>
      </c>
      <c r="C1084" t="s">
        <v>120</v>
      </c>
      <c r="D1084" t="s">
        <v>0</v>
      </c>
      <c r="E1084" t="s">
        <v>66</v>
      </c>
      <c r="F1084" s="4" t="s">
        <v>86</v>
      </c>
      <c r="G1084" t="s">
        <v>87</v>
      </c>
      <c r="H1084" s="4" t="s">
        <v>50</v>
      </c>
      <c r="I1084" s="4" t="s">
        <v>446</v>
      </c>
      <c r="J1084" s="8">
        <v>40</v>
      </c>
      <c r="K1084" s="29">
        <v>51750</v>
      </c>
      <c r="L1084" s="17">
        <f t="shared" si="55"/>
        <v>2070000</v>
      </c>
      <c r="M1084" s="102" t="s">
        <v>529</v>
      </c>
      <c r="Q1084" t="s">
        <v>530</v>
      </c>
    </row>
    <row r="1085" spans="1:814" x14ac:dyDescent="0.25">
      <c r="B1085" s="5">
        <v>45441</v>
      </c>
      <c r="C1085" t="s">
        <v>103</v>
      </c>
      <c r="D1085" t="s">
        <v>0</v>
      </c>
      <c r="E1085" t="s">
        <v>66</v>
      </c>
      <c r="F1085" s="4" t="s">
        <v>86</v>
      </c>
      <c r="G1085" t="s">
        <v>87</v>
      </c>
      <c r="H1085" s="4" t="s">
        <v>50</v>
      </c>
      <c r="I1085" s="4" t="s">
        <v>446</v>
      </c>
      <c r="J1085" s="8">
        <v>-50</v>
      </c>
      <c r="K1085" s="29">
        <v>51750</v>
      </c>
      <c r="L1085" s="17">
        <f t="shared" si="55"/>
        <v>-2587500</v>
      </c>
      <c r="M1085" s="102" t="s">
        <v>529</v>
      </c>
      <c r="O1085" s="54">
        <v>20240083</v>
      </c>
      <c r="P1085" t="s">
        <v>601</v>
      </c>
    </row>
    <row r="1086" spans="1:814" x14ac:dyDescent="0.25">
      <c r="B1086" s="5">
        <v>45441</v>
      </c>
      <c r="C1086" t="s">
        <v>103</v>
      </c>
      <c r="D1086" t="s">
        <v>4</v>
      </c>
      <c r="E1086" t="s">
        <v>66</v>
      </c>
      <c r="F1086" s="4" t="s">
        <v>102</v>
      </c>
      <c r="G1086" t="s">
        <v>101</v>
      </c>
      <c r="H1086" s="4" t="s">
        <v>107</v>
      </c>
      <c r="I1086" s="4" t="s">
        <v>138</v>
      </c>
      <c r="J1086" s="8">
        <v>-3</v>
      </c>
      <c r="K1086" s="29">
        <v>102340</v>
      </c>
      <c r="L1086" s="17">
        <f t="shared" si="55"/>
        <v>-307020</v>
      </c>
      <c r="M1086" s="102" t="s">
        <v>529</v>
      </c>
      <c r="O1086" s="54">
        <v>20240083</v>
      </c>
      <c r="P1086" t="s">
        <v>601</v>
      </c>
    </row>
    <row r="1087" spans="1:814" s="109" customFormat="1" x14ac:dyDescent="0.25">
      <c r="A1087"/>
      <c r="B1087" s="5">
        <v>45441</v>
      </c>
      <c r="C1087" t="s">
        <v>103</v>
      </c>
      <c r="D1087" t="s">
        <v>0</v>
      </c>
      <c r="E1087" t="s">
        <v>66</v>
      </c>
      <c r="F1087" s="4" t="s">
        <v>78</v>
      </c>
      <c r="G1087" t="s">
        <v>79</v>
      </c>
      <c r="H1087" s="4" t="s">
        <v>80</v>
      </c>
      <c r="I1087" s="4" t="s">
        <v>447</v>
      </c>
      <c r="J1087" s="8">
        <v>-60</v>
      </c>
      <c r="K1087" s="29">
        <v>51750</v>
      </c>
      <c r="L1087" s="17">
        <f t="shared" si="55"/>
        <v>-3105000</v>
      </c>
      <c r="M1087" s="102" t="s">
        <v>529</v>
      </c>
      <c r="N1087"/>
      <c r="O1087" s="54">
        <v>20240083</v>
      </c>
      <c r="P1087" t="s">
        <v>601</v>
      </c>
      <c r="Q1087"/>
      <c r="R1087"/>
      <c r="S1087"/>
      <c r="T1087"/>
      <c r="U1087"/>
      <c r="V1087" s="84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  <c r="BI1087"/>
      <c r="BJ1087"/>
      <c r="BK1087"/>
      <c r="BL1087"/>
      <c r="BM1087"/>
      <c r="BN1087"/>
      <c r="BO1087"/>
      <c r="BP1087"/>
      <c r="BQ1087"/>
      <c r="BR1087"/>
      <c r="BS1087"/>
      <c r="BT1087"/>
      <c r="BU1087"/>
      <c r="BV1087"/>
      <c r="BW1087"/>
      <c r="BX1087"/>
      <c r="BY1087"/>
      <c r="BZ1087"/>
      <c r="CA1087"/>
      <c r="CB1087"/>
      <c r="CC1087"/>
      <c r="CD1087"/>
      <c r="CE1087"/>
      <c r="CF1087"/>
      <c r="CG1087"/>
      <c r="CH1087"/>
      <c r="CI1087"/>
      <c r="CJ1087"/>
      <c r="CK1087"/>
      <c r="CL1087"/>
      <c r="CM1087"/>
      <c r="CN1087"/>
      <c r="CO1087"/>
      <c r="CP1087"/>
      <c r="CQ1087"/>
      <c r="CR1087"/>
      <c r="CS1087"/>
      <c r="CT1087"/>
      <c r="CU1087"/>
      <c r="CV1087"/>
      <c r="CW1087"/>
      <c r="CX1087"/>
      <c r="CY1087"/>
      <c r="CZ1087"/>
      <c r="DA1087"/>
      <c r="DB1087"/>
      <c r="DC1087"/>
      <c r="DD1087"/>
      <c r="DE1087"/>
      <c r="DF1087"/>
      <c r="DG1087"/>
      <c r="DH1087"/>
      <c r="DI1087"/>
      <c r="DJ1087"/>
      <c r="DK1087"/>
      <c r="DL1087"/>
      <c r="DM1087"/>
      <c r="DN1087"/>
      <c r="DO1087"/>
      <c r="DP1087"/>
      <c r="DQ1087"/>
      <c r="DR1087"/>
      <c r="DS1087"/>
      <c r="DT1087"/>
      <c r="DU1087"/>
      <c r="DV1087"/>
      <c r="DW1087"/>
      <c r="DX1087"/>
      <c r="DY1087"/>
      <c r="DZ1087"/>
      <c r="EA1087"/>
      <c r="EB1087"/>
      <c r="EC1087"/>
      <c r="ED1087"/>
      <c r="EE1087"/>
      <c r="EF1087"/>
      <c r="EG1087"/>
      <c r="EH1087"/>
      <c r="EI1087"/>
      <c r="EJ1087"/>
      <c r="EK1087"/>
      <c r="EL1087"/>
      <c r="EM1087"/>
      <c r="EN1087"/>
      <c r="EO1087"/>
      <c r="EP1087"/>
      <c r="EQ1087"/>
      <c r="ER1087"/>
      <c r="ES1087"/>
      <c r="ET1087"/>
      <c r="EU1087"/>
      <c r="EV1087"/>
      <c r="EW1087"/>
      <c r="EX1087"/>
      <c r="EY1087"/>
      <c r="EZ1087"/>
      <c r="FA1087"/>
      <c r="FB1087"/>
      <c r="FC1087"/>
      <c r="FD1087"/>
      <c r="FE1087"/>
      <c r="FF1087"/>
      <c r="FG1087"/>
      <c r="FH1087"/>
      <c r="FI1087"/>
      <c r="FJ1087"/>
      <c r="FK1087"/>
      <c r="FL1087"/>
      <c r="FM1087"/>
      <c r="FN1087"/>
      <c r="FO1087"/>
      <c r="FP1087"/>
      <c r="FQ1087"/>
      <c r="FR1087"/>
      <c r="FS1087"/>
      <c r="FT1087"/>
      <c r="FU1087"/>
      <c r="FV1087"/>
      <c r="FW1087"/>
      <c r="FX1087"/>
      <c r="FY1087"/>
      <c r="FZ1087"/>
      <c r="GA1087"/>
      <c r="GB1087"/>
      <c r="GC1087"/>
      <c r="GD1087"/>
      <c r="GE1087"/>
      <c r="GF1087"/>
      <c r="GG1087"/>
      <c r="GH1087"/>
      <c r="GI1087"/>
      <c r="GJ1087"/>
      <c r="GK1087"/>
      <c r="GL1087"/>
      <c r="GM1087"/>
      <c r="GN1087"/>
      <c r="GO1087"/>
      <c r="GP1087"/>
      <c r="GQ1087"/>
      <c r="GR1087"/>
      <c r="GS1087"/>
      <c r="GT1087"/>
      <c r="GU1087"/>
      <c r="GV1087"/>
      <c r="GW1087"/>
      <c r="GX1087"/>
      <c r="GY1087"/>
      <c r="GZ1087"/>
      <c r="HA1087"/>
      <c r="HB1087"/>
      <c r="HC1087"/>
      <c r="HD1087"/>
      <c r="HE1087"/>
      <c r="HF1087"/>
      <c r="HG1087"/>
      <c r="HH1087"/>
      <c r="HI1087"/>
      <c r="HJ1087"/>
      <c r="HK1087"/>
      <c r="HL1087"/>
      <c r="HM1087"/>
      <c r="HN1087"/>
      <c r="HO1087"/>
      <c r="HP1087"/>
      <c r="HQ1087"/>
      <c r="HR1087"/>
      <c r="HS1087"/>
      <c r="HT1087"/>
      <c r="HU1087"/>
      <c r="HV1087"/>
      <c r="HW1087"/>
      <c r="HX1087"/>
      <c r="HY1087"/>
      <c r="HZ1087"/>
      <c r="IA1087"/>
      <c r="IB1087"/>
      <c r="IC1087"/>
      <c r="ID1087"/>
      <c r="IE1087"/>
      <c r="IF1087"/>
      <c r="IG1087"/>
      <c r="IH1087"/>
      <c r="II1087"/>
      <c r="IJ1087"/>
      <c r="IK1087"/>
      <c r="IL1087"/>
      <c r="IM1087"/>
      <c r="IN1087"/>
      <c r="IO1087"/>
      <c r="IP1087"/>
      <c r="IQ1087"/>
      <c r="IR1087"/>
      <c r="IS1087"/>
      <c r="IT1087"/>
      <c r="IU1087"/>
      <c r="IV1087"/>
      <c r="IW1087"/>
      <c r="IX1087"/>
      <c r="IY1087"/>
      <c r="IZ1087"/>
      <c r="JA1087"/>
      <c r="JB1087"/>
      <c r="JC1087"/>
      <c r="JD1087"/>
      <c r="JE1087"/>
      <c r="JF1087"/>
      <c r="JG1087"/>
      <c r="JH1087"/>
      <c r="JI1087"/>
      <c r="JJ1087"/>
      <c r="JK1087"/>
      <c r="JL1087"/>
      <c r="JM1087"/>
      <c r="JN1087"/>
      <c r="JO1087"/>
      <c r="JP1087"/>
      <c r="JQ1087"/>
      <c r="JR1087"/>
      <c r="JS1087"/>
      <c r="JT1087"/>
      <c r="JU1087"/>
      <c r="JV1087"/>
      <c r="JW1087"/>
      <c r="JX1087"/>
      <c r="JY1087"/>
      <c r="JZ1087"/>
      <c r="KA1087"/>
      <c r="KB1087"/>
      <c r="KC1087"/>
      <c r="KD1087"/>
      <c r="KE1087"/>
      <c r="KF1087"/>
      <c r="KG1087"/>
      <c r="KH1087"/>
      <c r="KI1087"/>
      <c r="KJ1087"/>
      <c r="KK1087"/>
      <c r="KL1087"/>
      <c r="KM1087"/>
      <c r="KN1087"/>
      <c r="KO1087"/>
      <c r="KP1087"/>
      <c r="KQ1087"/>
      <c r="KR1087"/>
      <c r="KS1087"/>
      <c r="KT1087"/>
      <c r="KU1087"/>
      <c r="KV1087"/>
      <c r="KW1087"/>
      <c r="KX1087"/>
      <c r="KY1087"/>
      <c r="KZ1087"/>
      <c r="LA1087"/>
      <c r="LB1087"/>
      <c r="LC1087"/>
      <c r="LD1087"/>
      <c r="LE1087"/>
      <c r="LF1087"/>
      <c r="LG1087"/>
      <c r="LH1087"/>
      <c r="LI1087"/>
      <c r="LJ1087"/>
      <c r="LK1087"/>
      <c r="LL1087"/>
      <c r="LM1087"/>
      <c r="LN1087"/>
      <c r="LO1087"/>
      <c r="LP1087"/>
      <c r="LQ1087"/>
      <c r="LR1087"/>
      <c r="LS1087"/>
      <c r="LT1087"/>
      <c r="LU1087"/>
      <c r="LV1087"/>
      <c r="LW1087"/>
      <c r="LX1087"/>
      <c r="LY1087"/>
      <c r="LZ1087"/>
      <c r="MA1087"/>
      <c r="MB1087"/>
      <c r="MC1087"/>
      <c r="MD1087"/>
      <c r="ME1087"/>
      <c r="MF1087"/>
      <c r="MG1087"/>
      <c r="MH1087"/>
      <c r="MI1087"/>
      <c r="MJ1087"/>
      <c r="MK1087"/>
      <c r="ML1087"/>
      <c r="MM1087"/>
      <c r="MN1087"/>
      <c r="MO1087"/>
      <c r="MP1087"/>
      <c r="MQ1087"/>
      <c r="MR1087"/>
      <c r="MS1087"/>
      <c r="MT1087"/>
      <c r="MU1087"/>
      <c r="MV1087"/>
      <c r="MW1087"/>
      <c r="MX1087"/>
      <c r="MY1087"/>
      <c r="MZ1087"/>
      <c r="NA1087"/>
      <c r="NB1087"/>
      <c r="NC1087"/>
      <c r="ND1087"/>
      <c r="NE1087"/>
      <c r="NF1087"/>
      <c r="NG1087"/>
      <c r="NH1087"/>
      <c r="NI1087"/>
      <c r="NJ1087"/>
      <c r="NK1087"/>
      <c r="NL1087"/>
      <c r="NM1087"/>
      <c r="NN1087"/>
      <c r="NO1087"/>
      <c r="NP1087"/>
      <c r="NQ1087"/>
      <c r="NR1087"/>
      <c r="NS1087"/>
      <c r="NT1087"/>
      <c r="NU1087"/>
      <c r="NV1087"/>
      <c r="NW1087"/>
      <c r="NX1087"/>
      <c r="NY1087"/>
      <c r="NZ1087"/>
      <c r="OA1087"/>
      <c r="OB1087"/>
      <c r="OC1087"/>
      <c r="OD1087"/>
      <c r="OE1087"/>
      <c r="OF1087"/>
      <c r="OG1087"/>
      <c r="OH1087"/>
      <c r="OI1087"/>
      <c r="OJ1087"/>
      <c r="OK1087"/>
      <c r="OL1087"/>
      <c r="OM1087"/>
      <c r="ON1087"/>
      <c r="OO1087"/>
      <c r="OP1087"/>
      <c r="OQ1087"/>
      <c r="OR1087"/>
      <c r="OS1087"/>
      <c r="OT1087"/>
      <c r="OU1087"/>
      <c r="OV1087"/>
      <c r="OW1087"/>
      <c r="OX1087"/>
      <c r="OY1087"/>
      <c r="OZ1087"/>
      <c r="PA1087"/>
      <c r="PB1087"/>
      <c r="PC1087"/>
      <c r="PD1087"/>
      <c r="PE1087"/>
      <c r="PF1087"/>
      <c r="PG1087"/>
      <c r="PH1087"/>
      <c r="PI1087"/>
      <c r="PJ1087"/>
      <c r="PK1087"/>
      <c r="PL1087"/>
      <c r="PM1087"/>
      <c r="PN1087"/>
      <c r="PO1087"/>
      <c r="PP1087"/>
      <c r="PQ1087"/>
      <c r="PR1087"/>
      <c r="PS1087"/>
      <c r="PT1087"/>
      <c r="PU1087"/>
      <c r="PV1087"/>
      <c r="PW1087"/>
      <c r="PX1087"/>
      <c r="PY1087"/>
      <c r="PZ1087"/>
      <c r="QA1087"/>
      <c r="QB1087"/>
      <c r="QC1087"/>
      <c r="QD1087"/>
      <c r="QE1087"/>
      <c r="QF1087"/>
      <c r="QG1087"/>
      <c r="QH1087"/>
      <c r="QI1087"/>
      <c r="QJ1087"/>
      <c r="QK1087"/>
      <c r="QL1087"/>
      <c r="QM1087"/>
      <c r="QN1087"/>
      <c r="QO1087"/>
      <c r="QP1087"/>
      <c r="QQ1087"/>
      <c r="QR1087"/>
      <c r="QS1087"/>
      <c r="QT1087"/>
      <c r="QU1087"/>
      <c r="QV1087"/>
      <c r="QW1087"/>
      <c r="QX1087"/>
      <c r="QY1087"/>
      <c r="QZ1087"/>
      <c r="RA1087"/>
      <c r="RB1087"/>
      <c r="RC1087"/>
      <c r="RD1087"/>
      <c r="RE1087"/>
      <c r="RF1087"/>
      <c r="RG1087"/>
      <c r="RH1087"/>
      <c r="RI1087"/>
      <c r="RJ1087"/>
      <c r="RK1087"/>
      <c r="RL1087"/>
      <c r="RM1087"/>
      <c r="RN1087"/>
      <c r="RO1087"/>
      <c r="RP1087"/>
      <c r="RQ1087"/>
      <c r="RR1087"/>
      <c r="RS1087"/>
      <c r="RT1087"/>
      <c r="RU1087"/>
      <c r="RV1087"/>
      <c r="RW1087"/>
      <c r="RX1087"/>
      <c r="RY1087"/>
      <c r="RZ1087"/>
      <c r="SA1087"/>
      <c r="SB1087"/>
      <c r="SC1087"/>
      <c r="SD1087"/>
      <c r="SE1087"/>
      <c r="SF1087"/>
      <c r="SG1087"/>
      <c r="SH1087"/>
      <c r="SI1087"/>
      <c r="SJ1087"/>
      <c r="SK1087"/>
      <c r="SL1087"/>
      <c r="SM1087"/>
      <c r="SN1087"/>
      <c r="SO1087"/>
      <c r="SP1087"/>
      <c r="SQ1087"/>
      <c r="SR1087"/>
      <c r="SS1087"/>
      <c r="ST1087"/>
      <c r="SU1087"/>
      <c r="SV1087"/>
      <c r="SW1087"/>
      <c r="SX1087"/>
      <c r="SY1087"/>
      <c r="SZ1087"/>
      <c r="TA1087"/>
      <c r="TB1087"/>
      <c r="TC1087"/>
      <c r="TD1087"/>
      <c r="TE1087"/>
      <c r="TF1087"/>
      <c r="TG1087"/>
      <c r="TH1087"/>
      <c r="TI1087"/>
      <c r="TJ1087"/>
      <c r="TK1087"/>
      <c r="TL1087"/>
      <c r="TM1087"/>
      <c r="TN1087"/>
      <c r="TO1087"/>
      <c r="TP1087"/>
      <c r="TQ1087"/>
      <c r="TR1087"/>
      <c r="TS1087"/>
      <c r="TT1087"/>
      <c r="TU1087"/>
      <c r="TV1087"/>
      <c r="TW1087"/>
      <c r="TX1087"/>
      <c r="TY1087"/>
      <c r="TZ1087"/>
      <c r="UA1087"/>
      <c r="UB1087"/>
      <c r="UC1087"/>
      <c r="UD1087"/>
      <c r="UE1087"/>
      <c r="UF1087"/>
      <c r="UG1087"/>
      <c r="UH1087"/>
      <c r="UI1087"/>
      <c r="UJ1087"/>
      <c r="UK1087"/>
      <c r="UL1087"/>
      <c r="UM1087"/>
      <c r="UN1087"/>
      <c r="UO1087"/>
      <c r="UP1087"/>
      <c r="UQ1087"/>
      <c r="UR1087"/>
      <c r="US1087"/>
      <c r="UT1087"/>
      <c r="UU1087"/>
      <c r="UV1087"/>
      <c r="UW1087"/>
      <c r="UX1087"/>
      <c r="UY1087"/>
      <c r="UZ1087"/>
      <c r="VA1087"/>
      <c r="VB1087"/>
      <c r="VC1087"/>
      <c r="VD1087"/>
      <c r="VE1087"/>
      <c r="VF1087"/>
      <c r="VG1087"/>
      <c r="VH1087"/>
      <c r="VI1087"/>
      <c r="VJ1087"/>
      <c r="VK1087"/>
      <c r="VL1087"/>
      <c r="VM1087"/>
      <c r="VN1087"/>
      <c r="VO1087"/>
      <c r="VP1087"/>
      <c r="VQ1087"/>
      <c r="VR1087"/>
      <c r="VS1087"/>
      <c r="VT1087"/>
      <c r="VU1087"/>
      <c r="VV1087"/>
      <c r="VW1087"/>
      <c r="VX1087"/>
      <c r="VY1087"/>
      <c r="VZ1087"/>
      <c r="WA1087"/>
      <c r="WB1087"/>
      <c r="WC1087"/>
      <c r="WD1087"/>
      <c r="WE1087"/>
      <c r="WF1087"/>
      <c r="WG1087"/>
      <c r="WH1087"/>
      <c r="WI1087"/>
      <c r="WJ1087"/>
      <c r="WK1087"/>
      <c r="WL1087"/>
      <c r="WM1087"/>
      <c r="WN1087"/>
      <c r="WO1087"/>
      <c r="WP1087"/>
      <c r="WQ1087"/>
      <c r="WR1087"/>
      <c r="WS1087"/>
      <c r="WT1087"/>
      <c r="WU1087"/>
      <c r="WV1087"/>
      <c r="WW1087"/>
      <c r="WX1087"/>
      <c r="WY1087"/>
      <c r="WZ1087"/>
      <c r="XA1087"/>
      <c r="XB1087"/>
      <c r="XC1087"/>
      <c r="XD1087"/>
      <c r="XE1087"/>
      <c r="XF1087"/>
      <c r="XG1087"/>
      <c r="XH1087"/>
      <c r="XI1087"/>
      <c r="XJ1087"/>
      <c r="XK1087"/>
      <c r="XL1087"/>
      <c r="XM1087"/>
      <c r="XN1087"/>
      <c r="XO1087"/>
      <c r="XP1087"/>
      <c r="XQ1087"/>
      <c r="XR1087"/>
      <c r="XS1087"/>
      <c r="XT1087"/>
      <c r="XU1087"/>
      <c r="XV1087"/>
      <c r="XW1087"/>
      <c r="XX1087"/>
      <c r="XY1087"/>
      <c r="XZ1087"/>
      <c r="YA1087"/>
      <c r="YB1087"/>
      <c r="YC1087"/>
      <c r="YD1087"/>
      <c r="YE1087"/>
      <c r="YF1087"/>
      <c r="YG1087"/>
      <c r="YH1087"/>
      <c r="YI1087"/>
      <c r="YJ1087"/>
      <c r="YK1087"/>
      <c r="YL1087"/>
      <c r="YM1087"/>
      <c r="YN1087"/>
      <c r="YO1087"/>
      <c r="YP1087"/>
      <c r="YQ1087"/>
      <c r="YR1087"/>
      <c r="YS1087"/>
      <c r="YT1087"/>
      <c r="YU1087"/>
      <c r="YV1087"/>
      <c r="YW1087"/>
      <c r="YX1087"/>
      <c r="YY1087"/>
      <c r="YZ1087"/>
      <c r="ZA1087"/>
      <c r="ZB1087"/>
      <c r="ZC1087"/>
      <c r="ZD1087"/>
      <c r="ZE1087"/>
      <c r="ZF1087"/>
      <c r="ZG1087"/>
      <c r="ZH1087"/>
      <c r="ZI1087"/>
      <c r="ZJ1087"/>
      <c r="ZK1087"/>
      <c r="ZL1087"/>
      <c r="ZM1087"/>
      <c r="ZN1087"/>
      <c r="ZO1087"/>
      <c r="ZP1087"/>
      <c r="ZQ1087"/>
      <c r="ZR1087"/>
      <c r="ZS1087"/>
      <c r="ZT1087"/>
      <c r="ZU1087"/>
      <c r="ZV1087"/>
      <c r="ZW1087"/>
      <c r="ZX1087"/>
      <c r="ZY1087"/>
      <c r="ZZ1087"/>
      <c r="AAA1087"/>
      <c r="AAB1087"/>
      <c r="AAC1087"/>
      <c r="AAD1087"/>
      <c r="AAE1087"/>
      <c r="AAF1087"/>
      <c r="AAG1087"/>
      <c r="AAH1087"/>
      <c r="AAI1087"/>
      <c r="AAJ1087"/>
      <c r="AAK1087"/>
      <c r="AAL1087"/>
      <c r="AAM1087"/>
      <c r="AAN1087"/>
      <c r="AAO1087"/>
      <c r="AAP1087"/>
      <c r="AAQ1087"/>
      <c r="AAR1087"/>
      <c r="AAS1087"/>
      <c r="AAT1087"/>
      <c r="AAU1087"/>
      <c r="AAV1087"/>
      <c r="AAW1087"/>
      <c r="AAX1087"/>
      <c r="AAY1087"/>
      <c r="AAZ1087"/>
      <c r="ABA1087"/>
      <c r="ABB1087"/>
      <c r="ABC1087"/>
      <c r="ABD1087"/>
      <c r="ABE1087"/>
      <c r="ABF1087"/>
      <c r="ABG1087"/>
      <c r="ABH1087"/>
      <c r="ABI1087"/>
      <c r="ABJ1087"/>
      <c r="ABK1087"/>
      <c r="ABL1087"/>
      <c r="ABM1087"/>
      <c r="ABN1087"/>
      <c r="ABO1087"/>
      <c r="ABP1087"/>
      <c r="ABQ1087"/>
      <c r="ABR1087"/>
      <c r="ABS1087"/>
      <c r="ABT1087"/>
      <c r="ABU1087"/>
      <c r="ABV1087"/>
      <c r="ABW1087"/>
      <c r="ABX1087"/>
      <c r="ABY1087"/>
      <c r="ABZ1087"/>
      <c r="ACA1087"/>
      <c r="ACB1087"/>
      <c r="ACC1087"/>
      <c r="ACD1087"/>
      <c r="ACE1087"/>
      <c r="ACF1087"/>
      <c r="ACG1087"/>
      <c r="ACH1087"/>
      <c r="ACI1087"/>
      <c r="ACJ1087"/>
      <c r="ACK1087"/>
      <c r="ACL1087"/>
      <c r="ACM1087"/>
      <c r="ACN1087"/>
      <c r="ACO1087"/>
      <c r="ACP1087"/>
      <c r="ACQ1087"/>
      <c r="ACR1087"/>
      <c r="ACS1087"/>
      <c r="ACT1087"/>
      <c r="ACU1087"/>
      <c r="ACV1087"/>
      <c r="ACW1087"/>
      <c r="ACX1087"/>
      <c r="ACY1087"/>
      <c r="ACZ1087"/>
      <c r="ADA1087"/>
      <c r="ADB1087"/>
      <c r="ADC1087"/>
      <c r="ADD1087"/>
      <c r="ADE1087"/>
      <c r="ADF1087"/>
      <c r="ADG1087"/>
      <c r="ADH1087"/>
      <c r="ADI1087"/>
      <c r="ADJ1087"/>
      <c r="ADK1087"/>
      <c r="ADL1087"/>
      <c r="ADM1087"/>
      <c r="ADN1087"/>
      <c r="ADO1087"/>
      <c r="ADP1087"/>
      <c r="ADQ1087"/>
      <c r="ADR1087"/>
      <c r="ADS1087"/>
      <c r="ADT1087"/>
      <c r="ADU1087"/>
      <c r="ADV1087"/>
      <c r="ADW1087"/>
      <c r="ADX1087"/>
      <c r="ADY1087"/>
      <c r="ADZ1087"/>
      <c r="AEA1087"/>
      <c r="AEB1087"/>
      <c r="AEC1087"/>
      <c r="AED1087"/>
      <c r="AEE1087"/>
      <c r="AEF1087"/>
      <c r="AEG1087"/>
      <c r="AEH1087"/>
    </row>
    <row r="1088" spans="1:814" x14ac:dyDescent="0.25">
      <c r="B1088" s="5">
        <v>45441</v>
      </c>
      <c r="C1088" t="s">
        <v>103</v>
      </c>
      <c r="D1088" t="s">
        <v>0</v>
      </c>
      <c r="E1088" t="s">
        <v>66</v>
      </c>
      <c r="F1088" s="4" t="s">
        <v>71</v>
      </c>
      <c r="G1088" t="s">
        <v>72</v>
      </c>
      <c r="H1088" s="4" t="s">
        <v>27</v>
      </c>
      <c r="I1088" s="4" t="s">
        <v>376</v>
      </c>
      <c r="J1088" s="8">
        <v>-30</v>
      </c>
      <c r="K1088" s="29">
        <v>51750</v>
      </c>
      <c r="L1088" s="17">
        <f t="shared" si="55"/>
        <v>-1552500</v>
      </c>
      <c r="M1088" s="102" t="s">
        <v>529</v>
      </c>
      <c r="O1088" s="54">
        <v>20240083</v>
      </c>
      <c r="P1088" t="s">
        <v>601</v>
      </c>
    </row>
    <row r="1089" spans="1:814" x14ac:dyDescent="0.25">
      <c r="B1089" s="5">
        <v>45441</v>
      </c>
      <c r="C1089" t="s">
        <v>121</v>
      </c>
      <c r="D1089" t="s">
        <v>0</v>
      </c>
      <c r="E1089" t="s">
        <v>66</v>
      </c>
      <c r="F1089" s="4" t="s">
        <v>78</v>
      </c>
      <c r="G1089" t="s">
        <v>79</v>
      </c>
      <c r="H1089" s="4" t="s">
        <v>80</v>
      </c>
      <c r="I1089" s="4" t="s">
        <v>359</v>
      </c>
      <c r="J1089" s="8">
        <v>-1</v>
      </c>
      <c r="K1089" s="29">
        <v>51750</v>
      </c>
      <c r="L1089" s="17">
        <f t="shared" si="55"/>
        <v>-51750</v>
      </c>
      <c r="M1089" s="102" t="s">
        <v>529</v>
      </c>
      <c r="O1089"/>
      <c r="Q1089" t="s">
        <v>462</v>
      </c>
    </row>
    <row r="1090" spans="1:814" x14ac:dyDescent="0.25">
      <c r="B1090" s="5">
        <v>45441</v>
      </c>
      <c r="C1090" t="s">
        <v>121</v>
      </c>
      <c r="D1090" t="s">
        <v>0</v>
      </c>
      <c r="E1090" t="s">
        <v>66</v>
      </c>
      <c r="F1090" s="4" t="s">
        <v>78</v>
      </c>
      <c r="G1090" t="s">
        <v>79</v>
      </c>
      <c r="H1090" s="4" t="s">
        <v>44</v>
      </c>
      <c r="I1090" s="4" t="s">
        <v>359</v>
      </c>
      <c r="J1090" s="8">
        <v>-2</v>
      </c>
      <c r="K1090" s="29">
        <v>51750</v>
      </c>
      <c r="L1090" s="17">
        <f t="shared" si="55"/>
        <v>-103500</v>
      </c>
      <c r="M1090" s="102" t="s">
        <v>529</v>
      </c>
      <c r="O1090"/>
      <c r="Q1090" t="s">
        <v>462</v>
      </c>
    </row>
    <row r="1091" spans="1:814" x14ac:dyDescent="0.25">
      <c r="B1091" s="5">
        <v>45441</v>
      </c>
      <c r="C1091" t="s">
        <v>103</v>
      </c>
      <c r="D1091" t="s">
        <v>0</v>
      </c>
      <c r="E1091" t="s">
        <v>66</v>
      </c>
      <c r="F1091" s="4" t="s">
        <v>71</v>
      </c>
      <c r="G1091" t="s">
        <v>72</v>
      </c>
      <c r="H1091" s="4" t="s">
        <v>27</v>
      </c>
      <c r="I1091" s="4" t="s">
        <v>442</v>
      </c>
      <c r="J1091" s="8">
        <v>-19</v>
      </c>
      <c r="K1091" s="29">
        <v>51750</v>
      </c>
      <c r="L1091" s="17">
        <f t="shared" si="55"/>
        <v>-983250</v>
      </c>
      <c r="M1091" s="102" t="s">
        <v>529</v>
      </c>
      <c r="O1091" s="54">
        <v>20240078</v>
      </c>
      <c r="P1091" t="s">
        <v>480</v>
      </c>
    </row>
    <row r="1092" spans="1:814" x14ac:dyDescent="0.25">
      <c r="B1092" s="5">
        <v>45441</v>
      </c>
      <c r="C1092" t="s">
        <v>103</v>
      </c>
      <c r="D1092" t="s">
        <v>0</v>
      </c>
      <c r="E1092" t="s">
        <v>66</v>
      </c>
      <c r="F1092" s="4" t="s">
        <v>91</v>
      </c>
      <c r="G1092" t="s">
        <v>92</v>
      </c>
      <c r="H1092" s="4" t="s">
        <v>93</v>
      </c>
      <c r="I1092" s="4" t="s">
        <v>415</v>
      </c>
      <c r="J1092" s="8">
        <v>-10</v>
      </c>
      <c r="K1092" s="29">
        <v>51750</v>
      </c>
      <c r="L1092" s="17">
        <f t="shared" si="55"/>
        <v>-517500</v>
      </c>
      <c r="M1092" s="102" t="s">
        <v>529</v>
      </c>
      <c r="O1092" s="54">
        <v>20240078</v>
      </c>
      <c r="P1092" t="s">
        <v>480</v>
      </c>
    </row>
    <row r="1093" spans="1:814" x14ac:dyDescent="0.25">
      <c r="B1093" s="5">
        <v>45440</v>
      </c>
      <c r="C1093" t="s">
        <v>103</v>
      </c>
      <c r="D1093" t="s">
        <v>0</v>
      </c>
      <c r="E1093" t="s">
        <v>14</v>
      </c>
      <c r="F1093" s="4" t="s">
        <v>39</v>
      </c>
      <c r="G1093" t="s">
        <v>40</v>
      </c>
      <c r="H1093" s="4" t="s">
        <v>41</v>
      </c>
      <c r="I1093" s="4" t="s">
        <v>335</v>
      </c>
      <c r="J1093" s="8">
        <v>-15</v>
      </c>
      <c r="K1093" s="29">
        <v>69131</v>
      </c>
      <c r="L1093" s="17">
        <f t="shared" si="55"/>
        <v>-1036965</v>
      </c>
      <c r="M1093" s="102" t="s">
        <v>529</v>
      </c>
      <c r="O1093" s="54">
        <v>20240077</v>
      </c>
      <c r="P1093" t="s">
        <v>507</v>
      </c>
    </row>
    <row r="1094" spans="1:814" x14ac:dyDescent="0.25">
      <c r="B1094" s="5">
        <v>45441</v>
      </c>
      <c r="C1094" t="s">
        <v>103</v>
      </c>
      <c r="D1094" t="s">
        <v>0</v>
      </c>
      <c r="E1094" t="s">
        <v>66</v>
      </c>
      <c r="F1094" s="4" t="s">
        <v>78</v>
      </c>
      <c r="G1094" t="s">
        <v>79</v>
      </c>
      <c r="H1094" s="4" t="s">
        <v>80</v>
      </c>
      <c r="I1094" s="4" t="s">
        <v>447</v>
      </c>
      <c r="J1094" s="8">
        <v>-26</v>
      </c>
      <c r="K1094" s="29">
        <v>51750</v>
      </c>
      <c r="L1094" s="17">
        <f t="shared" si="55"/>
        <v>-1345500</v>
      </c>
      <c r="M1094" s="102" t="s">
        <v>529</v>
      </c>
      <c r="O1094" s="54">
        <v>20240078</v>
      </c>
      <c r="P1094" t="s">
        <v>480</v>
      </c>
    </row>
    <row r="1095" spans="1:814" x14ac:dyDescent="0.25">
      <c r="B1095" s="5">
        <v>45441</v>
      </c>
      <c r="C1095" t="s">
        <v>103</v>
      </c>
      <c r="D1095" t="s">
        <v>0</v>
      </c>
      <c r="E1095" t="s">
        <v>66</v>
      </c>
      <c r="F1095" s="4" t="s">
        <v>86</v>
      </c>
      <c r="G1095" t="s">
        <v>87</v>
      </c>
      <c r="H1095" s="4" t="s">
        <v>50</v>
      </c>
      <c r="I1095" s="4" t="s">
        <v>446</v>
      </c>
      <c r="J1095" s="8">
        <v>-13</v>
      </c>
      <c r="K1095" s="29">
        <v>51750</v>
      </c>
      <c r="L1095" s="17">
        <f t="shared" si="55"/>
        <v>-672750</v>
      </c>
      <c r="M1095" s="102" t="s">
        <v>529</v>
      </c>
      <c r="O1095" s="54">
        <v>20240078</v>
      </c>
      <c r="P1095" t="s">
        <v>480</v>
      </c>
    </row>
    <row r="1096" spans="1:814" x14ac:dyDescent="0.25">
      <c r="B1096" s="5">
        <v>45441</v>
      </c>
      <c r="C1096" t="s">
        <v>121</v>
      </c>
      <c r="D1096" t="s">
        <v>0</v>
      </c>
      <c r="E1096" t="s">
        <v>66</v>
      </c>
      <c r="F1096" s="4" t="s">
        <v>139</v>
      </c>
      <c r="G1096" t="s">
        <v>140</v>
      </c>
      <c r="H1096" s="4" t="s">
        <v>41</v>
      </c>
      <c r="I1096" s="4" t="s">
        <v>380</v>
      </c>
      <c r="J1096" s="8">
        <v>-2</v>
      </c>
      <c r="K1096" s="29">
        <v>51750</v>
      </c>
      <c r="L1096" s="17">
        <f t="shared" si="55"/>
        <v>-103500</v>
      </c>
      <c r="M1096" s="102" t="s">
        <v>529</v>
      </c>
      <c r="O1096"/>
      <c r="Q1096" t="s">
        <v>462</v>
      </c>
    </row>
    <row r="1097" spans="1:814" x14ac:dyDescent="0.25">
      <c r="B1097" s="5">
        <v>45441</v>
      </c>
      <c r="C1097" t="s">
        <v>103</v>
      </c>
      <c r="D1097" t="s">
        <v>0</v>
      </c>
      <c r="E1097" t="s">
        <v>66</v>
      </c>
      <c r="F1097" s="4" t="s">
        <v>139</v>
      </c>
      <c r="G1097" t="s">
        <v>140</v>
      </c>
      <c r="H1097" s="4" t="s">
        <v>141</v>
      </c>
      <c r="I1097" s="4" t="s">
        <v>443</v>
      </c>
      <c r="J1097" s="8">
        <v>-40</v>
      </c>
      <c r="K1097" s="29">
        <v>51750</v>
      </c>
      <c r="L1097" s="17">
        <f t="shared" si="55"/>
        <v>-2070000</v>
      </c>
      <c r="M1097" s="102" t="s">
        <v>529</v>
      </c>
      <c r="O1097" s="54">
        <v>20240078</v>
      </c>
      <c r="P1097" t="s">
        <v>480</v>
      </c>
    </row>
    <row r="1098" spans="1:814" s="109" customFormat="1" x14ac:dyDescent="0.25">
      <c r="A1098"/>
      <c r="B1098" s="5">
        <v>45442</v>
      </c>
      <c r="C1098" t="s">
        <v>120</v>
      </c>
      <c r="D1098" t="s">
        <v>0</v>
      </c>
      <c r="E1098" t="s">
        <v>66</v>
      </c>
      <c r="F1098" s="4" t="s">
        <v>139</v>
      </c>
      <c r="G1098" t="s">
        <v>140</v>
      </c>
      <c r="H1098" s="4" t="s">
        <v>41</v>
      </c>
      <c r="I1098" s="4" t="s">
        <v>380</v>
      </c>
      <c r="J1098" s="8">
        <v>-1</v>
      </c>
      <c r="K1098" s="29">
        <v>51750</v>
      </c>
      <c r="L1098" s="17">
        <f>+J1098*K1098</f>
        <v>-51750</v>
      </c>
      <c r="M1098" s="102" t="s">
        <v>529</v>
      </c>
      <c r="N1098"/>
      <c r="O1098"/>
      <c r="P1098"/>
      <c r="Q1098" t="s">
        <v>501</v>
      </c>
      <c r="R1098"/>
      <c r="S1098"/>
      <c r="T1098"/>
      <c r="U1098"/>
      <c r="V1098" s="84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/>
      <c r="BU1098"/>
      <c r="BV1098"/>
      <c r="BW1098"/>
      <c r="BX1098"/>
      <c r="BY1098"/>
      <c r="BZ1098"/>
      <c r="CA1098"/>
      <c r="CB1098"/>
      <c r="CC1098"/>
      <c r="CD1098"/>
      <c r="CE1098"/>
      <c r="CF1098"/>
      <c r="CG1098"/>
      <c r="CH1098"/>
      <c r="CI1098"/>
      <c r="CJ1098"/>
      <c r="CK1098"/>
      <c r="CL1098"/>
      <c r="CM1098"/>
      <c r="CN1098"/>
      <c r="CO1098"/>
      <c r="CP1098"/>
      <c r="CQ1098"/>
      <c r="CR1098"/>
      <c r="CS1098"/>
      <c r="CT1098"/>
      <c r="CU1098"/>
      <c r="CV1098"/>
      <c r="CW1098"/>
      <c r="CX1098"/>
      <c r="CY1098"/>
      <c r="CZ1098"/>
      <c r="DA1098"/>
      <c r="DB1098"/>
      <c r="DC1098"/>
      <c r="DD1098"/>
      <c r="DE1098"/>
      <c r="DF1098"/>
      <c r="DG1098"/>
      <c r="DH1098"/>
      <c r="DI1098"/>
      <c r="DJ1098"/>
      <c r="DK1098"/>
      <c r="DL1098"/>
      <c r="DM1098"/>
      <c r="DN1098"/>
      <c r="DO1098"/>
      <c r="DP1098"/>
      <c r="DQ1098"/>
      <c r="DR1098"/>
      <c r="DS1098"/>
      <c r="DT1098"/>
      <c r="DU1098"/>
      <c r="DV1098"/>
      <c r="DW1098"/>
      <c r="DX1098"/>
      <c r="DY1098"/>
      <c r="DZ1098"/>
      <c r="EA1098"/>
      <c r="EB1098"/>
      <c r="EC1098"/>
      <c r="ED1098"/>
      <c r="EE1098"/>
      <c r="EF1098"/>
      <c r="EG1098"/>
      <c r="EH1098"/>
      <c r="EI1098"/>
      <c r="EJ1098"/>
      <c r="EK1098"/>
      <c r="EL1098"/>
      <c r="EM1098"/>
      <c r="EN1098"/>
      <c r="EO1098"/>
      <c r="EP1098"/>
      <c r="EQ1098"/>
      <c r="ER1098"/>
      <c r="ES1098"/>
      <c r="ET1098"/>
      <c r="EU1098"/>
      <c r="EV1098"/>
      <c r="EW1098"/>
      <c r="EX1098"/>
      <c r="EY1098"/>
      <c r="EZ1098"/>
      <c r="FA1098"/>
      <c r="FB1098"/>
      <c r="FC1098"/>
      <c r="FD1098"/>
      <c r="FE1098"/>
      <c r="FF1098"/>
      <c r="FG1098"/>
      <c r="FH1098"/>
      <c r="FI1098"/>
      <c r="FJ1098"/>
      <c r="FK1098"/>
      <c r="FL1098"/>
      <c r="FM1098"/>
      <c r="FN1098"/>
      <c r="FO1098"/>
      <c r="FP1098"/>
      <c r="FQ1098"/>
      <c r="FR1098"/>
      <c r="FS1098"/>
      <c r="FT1098"/>
      <c r="FU1098"/>
      <c r="FV1098"/>
      <c r="FW1098"/>
      <c r="FX1098"/>
      <c r="FY1098"/>
      <c r="FZ1098"/>
      <c r="GA1098"/>
      <c r="GB1098"/>
      <c r="GC1098"/>
      <c r="GD1098"/>
      <c r="GE1098"/>
      <c r="GF1098"/>
      <c r="GG1098"/>
      <c r="GH1098"/>
      <c r="GI1098"/>
      <c r="GJ1098"/>
      <c r="GK1098"/>
      <c r="GL1098"/>
      <c r="GM1098"/>
      <c r="GN1098"/>
      <c r="GO1098"/>
      <c r="GP1098"/>
      <c r="GQ1098"/>
      <c r="GR1098"/>
      <c r="GS1098"/>
      <c r="GT1098"/>
      <c r="GU1098"/>
      <c r="GV1098"/>
      <c r="GW1098"/>
      <c r="GX1098"/>
      <c r="GY1098"/>
      <c r="GZ1098"/>
      <c r="HA1098"/>
      <c r="HB1098"/>
      <c r="HC1098"/>
      <c r="HD1098"/>
      <c r="HE1098"/>
      <c r="HF1098"/>
      <c r="HG1098"/>
      <c r="HH1098"/>
      <c r="HI1098"/>
      <c r="HJ1098"/>
      <c r="HK1098"/>
      <c r="HL1098"/>
      <c r="HM1098"/>
      <c r="HN1098"/>
      <c r="HO1098"/>
      <c r="HP1098"/>
      <c r="HQ1098"/>
      <c r="HR1098"/>
      <c r="HS1098"/>
      <c r="HT1098"/>
      <c r="HU1098"/>
      <c r="HV1098"/>
      <c r="HW1098"/>
      <c r="HX1098"/>
      <c r="HY1098"/>
      <c r="HZ1098"/>
      <c r="IA1098"/>
      <c r="IB1098"/>
      <c r="IC1098"/>
      <c r="ID1098"/>
      <c r="IE1098"/>
      <c r="IF1098"/>
      <c r="IG1098"/>
      <c r="IH1098"/>
      <c r="II1098"/>
      <c r="IJ1098"/>
      <c r="IK1098"/>
      <c r="IL1098"/>
      <c r="IM1098"/>
      <c r="IN1098"/>
      <c r="IO1098"/>
      <c r="IP1098"/>
      <c r="IQ1098"/>
      <c r="IR1098"/>
      <c r="IS1098"/>
      <c r="IT1098"/>
      <c r="IU1098"/>
      <c r="IV1098"/>
      <c r="IW1098"/>
      <c r="IX1098"/>
      <c r="IY1098"/>
      <c r="IZ1098"/>
      <c r="JA1098"/>
      <c r="JB1098"/>
      <c r="JC1098"/>
      <c r="JD1098"/>
      <c r="JE1098"/>
      <c r="JF1098"/>
      <c r="JG1098"/>
      <c r="JH1098"/>
      <c r="JI1098"/>
      <c r="JJ1098"/>
      <c r="JK1098"/>
      <c r="JL1098"/>
      <c r="JM1098"/>
      <c r="JN1098"/>
      <c r="JO1098"/>
      <c r="JP1098"/>
      <c r="JQ1098"/>
      <c r="JR1098"/>
      <c r="JS1098"/>
      <c r="JT1098"/>
      <c r="JU1098"/>
      <c r="JV1098"/>
      <c r="JW1098"/>
      <c r="JX1098"/>
      <c r="JY1098"/>
      <c r="JZ1098"/>
      <c r="KA1098"/>
      <c r="KB1098"/>
      <c r="KC1098"/>
      <c r="KD1098"/>
      <c r="KE1098"/>
      <c r="KF1098"/>
      <c r="KG1098"/>
      <c r="KH1098"/>
      <c r="KI1098"/>
      <c r="KJ1098"/>
      <c r="KK1098"/>
      <c r="KL1098"/>
      <c r="KM1098"/>
      <c r="KN1098"/>
      <c r="KO1098"/>
      <c r="KP1098"/>
      <c r="KQ1098"/>
      <c r="KR1098"/>
      <c r="KS1098"/>
      <c r="KT1098"/>
      <c r="KU1098"/>
      <c r="KV1098"/>
      <c r="KW1098"/>
      <c r="KX1098"/>
      <c r="KY1098"/>
      <c r="KZ1098"/>
      <c r="LA1098"/>
      <c r="LB1098"/>
      <c r="LC1098"/>
      <c r="LD1098"/>
      <c r="LE1098"/>
      <c r="LF1098"/>
      <c r="LG1098"/>
      <c r="LH1098"/>
      <c r="LI1098"/>
      <c r="LJ1098"/>
      <c r="LK1098"/>
      <c r="LL1098"/>
      <c r="LM1098"/>
      <c r="LN1098"/>
      <c r="LO1098"/>
      <c r="LP1098"/>
      <c r="LQ1098"/>
      <c r="LR1098"/>
      <c r="LS1098"/>
      <c r="LT1098"/>
      <c r="LU1098"/>
      <c r="LV1098"/>
      <c r="LW1098"/>
      <c r="LX1098"/>
      <c r="LY1098"/>
      <c r="LZ1098"/>
      <c r="MA1098"/>
      <c r="MB1098"/>
      <c r="MC1098"/>
      <c r="MD1098"/>
      <c r="ME1098"/>
      <c r="MF1098"/>
      <c r="MG1098"/>
      <c r="MH1098"/>
      <c r="MI1098"/>
      <c r="MJ1098"/>
      <c r="MK1098"/>
      <c r="ML1098"/>
      <c r="MM1098"/>
      <c r="MN1098"/>
      <c r="MO1098"/>
      <c r="MP1098"/>
      <c r="MQ1098"/>
      <c r="MR1098"/>
      <c r="MS1098"/>
      <c r="MT1098"/>
      <c r="MU1098"/>
      <c r="MV1098"/>
      <c r="MW1098"/>
      <c r="MX1098"/>
      <c r="MY1098"/>
      <c r="MZ1098"/>
      <c r="NA1098"/>
      <c r="NB1098"/>
      <c r="NC1098"/>
      <c r="ND1098"/>
      <c r="NE1098"/>
      <c r="NF1098"/>
      <c r="NG1098"/>
      <c r="NH1098"/>
      <c r="NI1098"/>
      <c r="NJ1098"/>
      <c r="NK1098"/>
      <c r="NL1098"/>
      <c r="NM1098"/>
      <c r="NN1098"/>
      <c r="NO1098"/>
      <c r="NP1098"/>
      <c r="NQ1098"/>
      <c r="NR1098"/>
      <c r="NS1098"/>
      <c r="NT1098"/>
      <c r="NU1098"/>
      <c r="NV1098"/>
      <c r="NW1098"/>
      <c r="NX1098"/>
      <c r="NY1098"/>
      <c r="NZ1098"/>
      <c r="OA1098"/>
      <c r="OB1098"/>
      <c r="OC1098"/>
      <c r="OD1098"/>
      <c r="OE1098"/>
      <c r="OF1098"/>
      <c r="OG1098"/>
      <c r="OH1098"/>
      <c r="OI1098"/>
      <c r="OJ1098"/>
      <c r="OK1098"/>
      <c r="OL1098"/>
      <c r="OM1098"/>
      <c r="ON1098"/>
      <c r="OO1098"/>
      <c r="OP1098"/>
      <c r="OQ1098"/>
      <c r="OR1098"/>
      <c r="OS1098"/>
      <c r="OT1098"/>
      <c r="OU1098"/>
      <c r="OV1098"/>
      <c r="OW1098"/>
      <c r="OX1098"/>
      <c r="OY1098"/>
      <c r="OZ1098"/>
      <c r="PA1098"/>
      <c r="PB1098"/>
      <c r="PC1098"/>
      <c r="PD1098"/>
      <c r="PE1098"/>
      <c r="PF1098"/>
      <c r="PG1098"/>
      <c r="PH1098"/>
      <c r="PI1098"/>
      <c r="PJ1098"/>
      <c r="PK1098"/>
      <c r="PL1098"/>
      <c r="PM1098"/>
      <c r="PN1098"/>
      <c r="PO1098"/>
      <c r="PP1098"/>
      <c r="PQ1098"/>
      <c r="PR1098"/>
      <c r="PS1098"/>
      <c r="PT1098"/>
      <c r="PU1098"/>
      <c r="PV1098"/>
      <c r="PW1098"/>
      <c r="PX1098"/>
      <c r="PY1098"/>
      <c r="PZ1098"/>
      <c r="QA1098"/>
      <c r="QB1098"/>
      <c r="QC1098"/>
      <c r="QD1098"/>
      <c r="QE1098"/>
      <c r="QF1098"/>
      <c r="QG1098"/>
      <c r="QH1098"/>
      <c r="QI1098"/>
      <c r="QJ1098"/>
      <c r="QK1098"/>
      <c r="QL1098"/>
      <c r="QM1098"/>
      <c r="QN1098"/>
      <c r="QO1098"/>
      <c r="QP1098"/>
      <c r="QQ1098"/>
      <c r="QR1098"/>
      <c r="QS1098"/>
      <c r="QT1098"/>
      <c r="QU1098"/>
      <c r="QV1098"/>
      <c r="QW1098"/>
      <c r="QX1098"/>
      <c r="QY1098"/>
      <c r="QZ1098"/>
      <c r="RA1098"/>
      <c r="RB1098"/>
      <c r="RC1098"/>
      <c r="RD1098"/>
      <c r="RE1098"/>
      <c r="RF1098"/>
      <c r="RG1098"/>
      <c r="RH1098"/>
      <c r="RI1098"/>
      <c r="RJ1098"/>
      <c r="RK1098"/>
      <c r="RL1098"/>
      <c r="RM1098"/>
      <c r="RN1098"/>
      <c r="RO1098"/>
      <c r="RP1098"/>
      <c r="RQ1098"/>
      <c r="RR1098"/>
      <c r="RS1098"/>
      <c r="RT1098"/>
      <c r="RU1098"/>
      <c r="RV1098"/>
      <c r="RW1098"/>
      <c r="RX1098"/>
      <c r="RY1098"/>
      <c r="RZ1098"/>
      <c r="SA1098"/>
      <c r="SB1098"/>
      <c r="SC1098"/>
      <c r="SD1098"/>
      <c r="SE1098"/>
      <c r="SF1098"/>
      <c r="SG1098"/>
      <c r="SH1098"/>
      <c r="SI1098"/>
      <c r="SJ1098"/>
      <c r="SK1098"/>
      <c r="SL1098"/>
      <c r="SM1098"/>
      <c r="SN1098"/>
      <c r="SO1098"/>
      <c r="SP1098"/>
      <c r="SQ1098"/>
      <c r="SR1098"/>
      <c r="SS1098"/>
      <c r="ST1098"/>
      <c r="SU1098"/>
      <c r="SV1098"/>
      <c r="SW1098"/>
      <c r="SX1098"/>
      <c r="SY1098"/>
      <c r="SZ1098"/>
      <c r="TA1098"/>
      <c r="TB1098"/>
      <c r="TC1098"/>
      <c r="TD1098"/>
      <c r="TE1098"/>
      <c r="TF1098"/>
      <c r="TG1098"/>
      <c r="TH1098"/>
      <c r="TI1098"/>
      <c r="TJ1098"/>
      <c r="TK1098"/>
      <c r="TL1098"/>
      <c r="TM1098"/>
      <c r="TN1098"/>
      <c r="TO1098"/>
      <c r="TP1098"/>
      <c r="TQ1098"/>
      <c r="TR1098"/>
      <c r="TS1098"/>
      <c r="TT1098"/>
      <c r="TU1098"/>
      <c r="TV1098"/>
      <c r="TW1098"/>
      <c r="TX1098"/>
      <c r="TY1098"/>
      <c r="TZ1098"/>
      <c r="UA1098"/>
      <c r="UB1098"/>
      <c r="UC1098"/>
      <c r="UD1098"/>
      <c r="UE1098"/>
      <c r="UF1098"/>
      <c r="UG1098"/>
      <c r="UH1098"/>
      <c r="UI1098"/>
      <c r="UJ1098"/>
      <c r="UK1098"/>
      <c r="UL1098"/>
      <c r="UM1098"/>
      <c r="UN1098"/>
      <c r="UO1098"/>
      <c r="UP1098"/>
      <c r="UQ1098"/>
      <c r="UR1098"/>
      <c r="US1098"/>
      <c r="UT1098"/>
      <c r="UU1098"/>
      <c r="UV1098"/>
      <c r="UW1098"/>
      <c r="UX1098"/>
      <c r="UY1098"/>
      <c r="UZ1098"/>
      <c r="VA1098"/>
      <c r="VB1098"/>
      <c r="VC1098"/>
      <c r="VD1098"/>
      <c r="VE1098"/>
      <c r="VF1098"/>
      <c r="VG1098"/>
      <c r="VH1098"/>
      <c r="VI1098"/>
      <c r="VJ1098"/>
      <c r="VK1098"/>
      <c r="VL1098"/>
      <c r="VM1098"/>
      <c r="VN1098"/>
      <c r="VO1098"/>
      <c r="VP1098"/>
      <c r="VQ1098"/>
      <c r="VR1098"/>
      <c r="VS1098"/>
      <c r="VT1098"/>
      <c r="VU1098"/>
      <c r="VV1098"/>
      <c r="VW1098"/>
      <c r="VX1098"/>
      <c r="VY1098"/>
      <c r="VZ1098"/>
      <c r="WA1098"/>
      <c r="WB1098"/>
      <c r="WC1098"/>
      <c r="WD1098"/>
      <c r="WE1098"/>
      <c r="WF1098"/>
      <c r="WG1098"/>
      <c r="WH1098"/>
      <c r="WI1098"/>
      <c r="WJ1098"/>
      <c r="WK1098"/>
      <c r="WL1098"/>
      <c r="WM1098"/>
      <c r="WN1098"/>
      <c r="WO1098"/>
      <c r="WP1098"/>
      <c r="WQ1098"/>
      <c r="WR1098"/>
      <c r="WS1098"/>
      <c r="WT1098"/>
      <c r="WU1098"/>
      <c r="WV1098"/>
      <c r="WW1098"/>
      <c r="WX1098"/>
      <c r="WY1098"/>
      <c r="WZ1098"/>
      <c r="XA1098"/>
      <c r="XB1098"/>
      <c r="XC1098"/>
      <c r="XD1098"/>
      <c r="XE1098"/>
      <c r="XF1098"/>
      <c r="XG1098"/>
      <c r="XH1098"/>
      <c r="XI1098"/>
      <c r="XJ1098"/>
      <c r="XK1098"/>
      <c r="XL1098"/>
      <c r="XM1098"/>
      <c r="XN1098"/>
      <c r="XO1098"/>
      <c r="XP1098"/>
      <c r="XQ1098"/>
      <c r="XR1098"/>
      <c r="XS1098"/>
      <c r="XT1098"/>
      <c r="XU1098"/>
      <c r="XV1098"/>
      <c r="XW1098"/>
      <c r="XX1098"/>
      <c r="XY1098"/>
      <c r="XZ1098"/>
      <c r="YA1098"/>
      <c r="YB1098"/>
      <c r="YC1098"/>
      <c r="YD1098"/>
      <c r="YE1098"/>
      <c r="YF1098"/>
      <c r="YG1098"/>
      <c r="YH1098"/>
      <c r="YI1098"/>
      <c r="YJ1098"/>
      <c r="YK1098"/>
      <c r="YL1098"/>
      <c r="YM1098"/>
      <c r="YN1098"/>
      <c r="YO1098"/>
      <c r="YP1098"/>
      <c r="YQ1098"/>
      <c r="YR1098"/>
      <c r="YS1098"/>
      <c r="YT1098"/>
      <c r="YU1098"/>
      <c r="YV1098"/>
      <c r="YW1098"/>
      <c r="YX1098"/>
      <c r="YY1098"/>
      <c r="YZ1098"/>
      <c r="ZA1098"/>
      <c r="ZB1098"/>
      <c r="ZC1098"/>
      <c r="ZD1098"/>
      <c r="ZE1098"/>
      <c r="ZF1098"/>
      <c r="ZG1098"/>
      <c r="ZH1098"/>
      <c r="ZI1098"/>
      <c r="ZJ1098"/>
      <c r="ZK1098"/>
      <c r="ZL1098"/>
      <c r="ZM1098"/>
      <c r="ZN1098"/>
      <c r="ZO1098"/>
      <c r="ZP1098"/>
      <c r="ZQ1098"/>
      <c r="ZR1098"/>
      <c r="ZS1098"/>
      <c r="ZT1098"/>
      <c r="ZU1098"/>
      <c r="ZV1098"/>
      <c r="ZW1098"/>
      <c r="ZX1098"/>
      <c r="ZY1098"/>
      <c r="ZZ1098"/>
      <c r="AAA1098"/>
      <c r="AAB1098"/>
      <c r="AAC1098"/>
      <c r="AAD1098"/>
      <c r="AAE1098"/>
      <c r="AAF1098"/>
      <c r="AAG1098"/>
      <c r="AAH1098"/>
      <c r="AAI1098"/>
      <c r="AAJ1098"/>
      <c r="AAK1098"/>
      <c r="AAL1098"/>
      <c r="AAM1098"/>
      <c r="AAN1098"/>
      <c r="AAO1098"/>
      <c r="AAP1098"/>
      <c r="AAQ1098"/>
      <c r="AAR1098"/>
      <c r="AAS1098"/>
      <c r="AAT1098"/>
      <c r="AAU1098"/>
      <c r="AAV1098"/>
      <c r="AAW1098"/>
      <c r="AAX1098"/>
      <c r="AAY1098"/>
      <c r="AAZ1098"/>
      <c r="ABA1098"/>
      <c r="ABB1098"/>
      <c r="ABC1098"/>
      <c r="ABD1098"/>
      <c r="ABE1098"/>
      <c r="ABF1098"/>
      <c r="ABG1098"/>
      <c r="ABH1098"/>
      <c r="ABI1098"/>
      <c r="ABJ1098"/>
      <c r="ABK1098"/>
      <c r="ABL1098"/>
      <c r="ABM1098"/>
      <c r="ABN1098"/>
      <c r="ABO1098"/>
      <c r="ABP1098"/>
      <c r="ABQ1098"/>
      <c r="ABR1098"/>
      <c r="ABS1098"/>
      <c r="ABT1098"/>
      <c r="ABU1098"/>
      <c r="ABV1098"/>
      <c r="ABW1098"/>
      <c r="ABX1098"/>
      <c r="ABY1098"/>
      <c r="ABZ1098"/>
      <c r="ACA1098"/>
      <c r="ACB1098"/>
      <c r="ACC1098"/>
      <c r="ACD1098"/>
      <c r="ACE1098"/>
      <c r="ACF1098"/>
      <c r="ACG1098"/>
      <c r="ACH1098"/>
      <c r="ACI1098"/>
      <c r="ACJ1098"/>
      <c r="ACK1098"/>
      <c r="ACL1098"/>
      <c r="ACM1098"/>
      <c r="ACN1098"/>
      <c r="ACO1098"/>
      <c r="ACP1098"/>
      <c r="ACQ1098"/>
      <c r="ACR1098"/>
      <c r="ACS1098"/>
      <c r="ACT1098"/>
      <c r="ACU1098"/>
      <c r="ACV1098"/>
      <c r="ACW1098"/>
      <c r="ACX1098"/>
      <c r="ACY1098"/>
      <c r="ACZ1098"/>
      <c r="ADA1098"/>
      <c r="ADB1098"/>
      <c r="ADC1098"/>
      <c r="ADD1098"/>
      <c r="ADE1098"/>
      <c r="ADF1098"/>
      <c r="ADG1098"/>
      <c r="ADH1098"/>
      <c r="ADI1098"/>
      <c r="ADJ1098"/>
      <c r="ADK1098"/>
      <c r="ADL1098"/>
      <c r="ADM1098"/>
      <c r="ADN1098"/>
      <c r="ADO1098"/>
      <c r="ADP1098"/>
      <c r="ADQ1098"/>
      <c r="ADR1098"/>
      <c r="ADS1098"/>
      <c r="ADT1098"/>
      <c r="ADU1098"/>
      <c r="ADV1098"/>
      <c r="ADW1098"/>
      <c r="ADX1098"/>
      <c r="ADY1098"/>
      <c r="ADZ1098"/>
      <c r="AEA1098"/>
      <c r="AEB1098"/>
      <c r="AEC1098"/>
      <c r="AED1098"/>
      <c r="AEE1098"/>
      <c r="AEF1098"/>
      <c r="AEG1098"/>
      <c r="AEH1098"/>
    </row>
    <row r="1099" spans="1:814" s="109" customFormat="1" x14ac:dyDescent="0.25">
      <c r="A1099"/>
      <c r="B1099" s="5">
        <v>45442</v>
      </c>
      <c r="C1099" t="s">
        <v>120</v>
      </c>
      <c r="D1099" t="s">
        <v>0</v>
      </c>
      <c r="E1099" t="s">
        <v>14</v>
      </c>
      <c r="F1099" s="4" t="s">
        <v>39</v>
      </c>
      <c r="G1099" t="s">
        <v>40</v>
      </c>
      <c r="H1099" s="4" t="s">
        <v>41</v>
      </c>
      <c r="I1099" s="4" t="s">
        <v>335</v>
      </c>
      <c r="J1099" s="8">
        <v>-2</v>
      </c>
      <c r="K1099" s="29">
        <v>69131</v>
      </c>
      <c r="L1099" s="17">
        <f>+J1099*K1099</f>
        <v>-138262</v>
      </c>
      <c r="M1099" s="102" t="s">
        <v>529</v>
      </c>
      <c r="N1099"/>
      <c r="O1099"/>
      <c r="P1099"/>
      <c r="Q1099" t="s">
        <v>501</v>
      </c>
      <c r="R1099"/>
      <c r="S1099"/>
      <c r="T1099"/>
      <c r="U1099"/>
      <c r="V1099" s="84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  <c r="BL1099"/>
      <c r="BM1099"/>
      <c r="BN1099"/>
      <c r="BO1099"/>
      <c r="BP1099"/>
      <c r="BQ1099"/>
      <c r="BR1099"/>
      <c r="BS1099"/>
      <c r="BT1099"/>
      <c r="BU1099"/>
      <c r="BV1099"/>
      <c r="BW1099"/>
      <c r="BX1099"/>
      <c r="BY1099"/>
      <c r="BZ1099"/>
      <c r="CA1099"/>
      <c r="CB1099"/>
      <c r="CC1099"/>
      <c r="CD1099"/>
      <c r="CE1099"/>
      <c r="CF1099"/>
      <c r="CG1099"/>
      <c r="CH1099"/>
      <c r="CI1099"/>
      <c r="CJ1099"/>
      <c r="CK1099"/>
      <c r="CL1099"/>
      <c r="CM1099"/>
      <c r="CN1099"/>
      <c r="CO1099"/>
      <c r="CP1099"/>
      <c r="CQ1099"/>
      <c r="CR1099"/>
      <c r="CS1099"/>
      <c r="CT1099"/>
      <c r="CU1099"/>
      <c r="CV1099"/>
      <c r="CW1099"/>
      <c r="CX1099"/>
      <c r="CY1099"/>
      <c r="CZ1099"/>
      <c r="DA1099"/>
      <c r="DB1099"/>
      <c r="DC1099"/>
      <c r="DD1099"/>
      <c r="DE1099"/>
      <c r="DF1099"/>
      <c r="DG1099"/>
      <c r="DH1099"/>
      <c r="DI1099"/>
      <c r="DJ1099"/>
      <c r="DK1099"/>
      <c r="DL1099"/>
      <c r="DM1099"/>
      <c r="DN1099"/>
      <c r="DO1099"/>
      <c r="DP1099"/>
      <c r="DQ1099"/>
      <c r="DR1099"/>
      <c r="DS1099"/>
      <c r="DT1099"/>
      <c r="DU1099"/>
      <c r="DV1099"/>
      <c r="DW1099"/>
      <c r="DX1099"/>
      <c r="DY1099"/>
      <c r="DZ1099"/>
      <c r="EA1099"/>
      <c r="EB1099"/>
      <c r="EC1099"/>
      <c r="ED1099"/>
      <c r="EE1099"/>
      <c r="EF1099"/>
      <c r="EG1099"/>
      <c r="EH1099"/>
      <c r="EI1099"/>
      <c r="EJ1099"/>
      <c r="EK1099"/>
      <c r="EL1099"/>
      <c r="EM1099"/>
      <c r="EN1099"/>
      <c r="EO1099"/>
      <c r="EP1099"/>
      <c r="EQ1099"/>
      <c r="ER1099"/>
      <c r="ES1099"/>
      <c r="ET1099"/>
      <c r="EU1099"/>
      <c r="EV1099"/>
      <c r="EW1099"/>
      <c r="EX1099"/>
      <c r="EY1099"/>
      <c r="EZ1099"/>
      <c r="FA1099"/>
      <c r="FB1099"/>
      <c r="FC1099"/>
      <c r="FD1099"/>
      <c r="FE1099"/>
      <c r="FF1099"/>
      <c r="FG1099"/>
      <c r="FH1099"/>
      <c r="FI1099"/>
      <c r="FJ1099"/>
      <c r="FK1099"/>
      <c r="FL1099"/>
      <c r="FM1099"/>
      <c r="FN1099"/>
      <c r="FO1099"/>
      <c r="FP1099"/>
      <c r="FQ1099"/>
      <c r="FR1099"/>
      <c r="FS1099"/>
      <c r="FT1099"/>
      <c r="FU1099"/>
      <c r="FV1099"/>
      <c r="FW1099"/>
      <c r="FX1099"/>
      <c r="FY1099"/>
      <c r="FZ1099"/>
      <c r="GA1099"/>
      <c r="GB1099"/>
      <c r="GC1099"/>
      <c r="GD1099"/>
      <c r="GE1099"/>
      <c r="GF1099"/>
      <c r="GG1099"/>
      <c r="GH1099"/>
      <c r="GI1099"/>
      <c r="GJ1099"/>
      <c r="GK1099"/>
      <c r="GL1099"/>
      <c r="GM1099"/>
      <c r="GN1099"/>
      <c r="GO1099"/>
      <c r="GP1099"/>
      <c r="GQ1099"/>
      <c r="GR1099"/>
      <c r="GS1099"/>
      <c r="GT1099"/>
      <c r="GU1099"/>
      <c r="GV1099"/>
      <c r="GW1099"/>
      <c r="GX1099"/>
      <c r="GY1099"/>
      <c r="GZ1099"/>
      <c r="HA1099"/>
      <c r="HB1099"/>
      <c r="HC1099"/>
      <c r="HD1099"/>
      <c r="HE1099"/>
      <c r="HF1099"/>
      <c r="HG1099"/>
      <c r="HH1099"/>
      <c r="HI1099"/>
      <c r="HJ1099"/>
      <c r="HK1099"/>
      <c r="HL1099"/>
      <c r="HM1099"/>
      <c r="HN1099"/>
      <c r="HO1099"/>
      <c r="HP1099"/>
      <c r="HQ1099"/>
      <c r="HR1099"/>
      <c r="HS1099"/>
      <c r="HT1099"/>
      <c r="HU1099"/>
      <c r="HV1099"/>
      <c r="HW1099"/>
      <c r="HX1099"/>
      <c r="HY1099"/>
      <c r="HZ1099"/>
      <c r="IA1099"/>
      <c r="IB1099"/>
      <c r="IC1099"/>
      <c r="ID1099"/>
      <c r="IE1099"/>
      <c r="IF1099"/>
      <c r="IG1099"/>
      <c r="IH1099"/>
      <c r="II1099"/>
      <c r="IJ1099"/>
      <c r="IK1099"/>
      <c r="IL1099"/>
      <c r="IM1099"/>
      <c r="IN1099"/>
      <c r="IO1099"/>
      <c r="IP1099"/>
      <c r="IQ1099"/>
      <c r="IR1099"/>
      <c r="IS1099"/>
      <c r="IT1099"/>
      <c r="IU1099"/>
      <c r="IV1099"/>
      <c r="IW1099"/>
      <c r="IX1099"/>
      <c r="IY1099"/>
      <c r="IZ1099"/>
      <c r="JA1099"/>
      <c r="JB1099"/>
      <c r="JC1099"/>
      <c r="JD1099"/>
      <c r="JE1099"/>
      <c r="JF1099"/>
      <c r="JG1099"/>
      <c r="JH1099"/>
      <c r="JI1099"/>
      <c r="JJ1099"/>
      <c r="JK1099"/>
      <c r="JL1099"/>
      <c r="JM1099"/>
      <c r="JN1099"/>
      <c r="JO1099"/>
      <c r="JP1099"/>
      <c r="JQ1099"/>
      <c r="JR1099"/>
      <c r="JS1099"/>
      <c r="JT1099"/>
      <c r="JU1099"/>
      <c r="JV1099"/>
      <c r="JW1099"/>
      <c r="JX1099"/>
      <c r="JY1099"/>
      <c r="JZ1099"/>
      <c r="KA1099"/>
      <c r="KB1099"/>
      <c r="KC1099"/>
      <c r="KD1099"/>
      <c r="KE1099"/>
      <c r="KF1099"/>
      <c r="KG1099"/>
      <c r="KH1099"/>
      <c r="KI1099"/>
      <c r="KJ1099"/>
      <c r="KK1099"/>
      <c r="KL1099"/>
      <c r="KM1099"/>
      <c r="KN1099"/>
      <c r="KO1099"/>
      <c r="KP1099"/>
      <c r="KQ1099"/>
      <c r="KR1099"/>
      <c r="KS1099"/>
      <c r="KT1099"/>
      <c r="KU1099"/>
      <c r="KV1099"/>
      <c r="KW1099"/>
      <c r="KX1099"/>
      <c r="KY1099"/>
      <c r="KZ1099"/>
      <c r="LA1099"/>
      <c r="LB1099"/>
      <c r="LC1099"/>
      <c r="LD1099"/>
      <c r="LE1099"/>
      <c r="LF1099"/>
      <c r="LG1099"/>
      <c r="LH1099"/>
      <c r="LI1099"/>
      <c r="LJ1099"/>
      <c r="LK1099"/>
      <c r="LL1099"/>
      <c r="LM1099"/>
      <c r="LN1099"/>
      <c r="LO1099"/>
      <c r="LP1099"/>
      <c r="LQ1099"/>
      <c r="LR1099"/>
      <c r="LS1099"/>
      <c r="LT1099"/>
      <c r="LU1099"/>
      <c r="LV1099"/>
      <c r="LW1099"/>
      <c r="LX1099"/>
      <c r="LY1099"/>
      <c r="LZ1099"/>
      <c r="MA1099"/>
      <c r="MB1099"/>
      <c r="MC1099"/>
      <c r="MD1099"/>
      <c r="ME1099"/>
      <c r="MF1099"/>
      <c r="MG1099"/>
      <c r="MH1099"/>
      <c r="MI1099"/>
      <c r="MJ1099"/>
      <c r="MK1099"/>
      <c r="ML1099"/>
      <c r="MM1099"/>
      <c r="MN1099"/>
      <c r="MO1099"/>
      <c r="MP1099"/>
      <c r="MQ1099"/>
      <c r="MR1099"/>
      <c r="MS1099"/>
      <c r="MT1099"/>
      <c r="MU1099"/>
      <c r="MV1099"/>
      <c r="MW1099"/>
      <c r="MX1099"/>
      <c r="MY1099"/>
      <c r="MZ1099"/>
      <c r="NA1099"/>
      <c r="NB1099"/>
      <c r="NC1099"/>
      <c r="ND1099"/>
      <c r="NE1099"/>
      <c r="NF1099"/>
      <c r="NG1099"/>
      <c r="NH1099"/>
      <c r="NI1099"/>
      <c r="NJ1099"/>
      <c r="NK1099"/>
      <c r="NL1099"/>
      <c r="NM1099"/>
      <c r="NN1099"/>
      <c r="NO1099"/>
      <c r="NP1099"/>
      <c r="NQ1099"/>
      <c r="NR1099"/>
      <c r="NS1099"/>
      <c r="NT1099"/>
      <c r="NU1099"/>
      <c r="NV1099"/>
      <c r="NW1099"/>
      <c r="NX1099"/>
      <c r="NY1099"/>
      <c r="NZ1099"/>
      <c r="OA1099"/>
      <c r="OB1099"/>
      <c r="OC1099"/>
      <c r="OD1099"/>
      <c r="OE1099"/>
      <c r="OF1099"/>
      <c r="OG1099"/>
      <c r="OH1099"/>
      <c r="OI1099"/>
      <c r="OJ1099"/>
      <c r="OK1099"/>
      <c r="OL1099"/>
      <c r="OM1099"/>
      <c r="ON1099"/>
      <c r="OO1099"/>
      <c r="OP1099"/>
      <c r="OQ1099"/>
      <c r="OR1099"/>
      <c r="OS1099"/>
      <c r="OT1099"/>
      <c r="OU1099"/>
      <c r="OV1099"/>
      <c r="OW1099"/>
      <c r="OX1099"/>
      <c r="OY1099"/>
      <c r="OZ1099"/>
      <c r="PA1099"/>
      <c r="PB1099"/>
      <c r="PC1099"/>
      <c r="PD1099"/>
      <c r="PE1099"/>
      <c r="PF1099"/>
      <c r="PG1099"/>
      <c r="PH1099"/>
      <c r="PI1099"/>
      <c r="PJ1099"/>
      <c r="PK1099"/>
      <c r="PL1099"/>
      <c r="PM1099"/>
      <c r="PN1099"/>
      <c r="PO1099"/>
      <c r="PP1099"/>
      <c r="PQ1099"/>
      <c r="PR1099"/>
      <c r="PS1099"/>
      <c r="PT1099"/>
      <c r="PU1099"/>
      <c r="PV1099"/>
      <c r="PW1099"/>
      <c r="PX1099"/>
      <c r="PY1099"/>
      <c r="PZ1099"/>
      <c r="QA1099"/>
      <c r="QB1099"/>
      <c r="QC1099"/>
      <c r="QD1099"/>
      <c r="QE1099"/>
      <c r="QF1099"/>
      <c r="QG1099"/>
      <c r="QH1099"/>
      <c r="QI1099"/>
      <c r="QJ1099"/>
      <c r="QK1099"/>
      <c r="QL1099"/>
      <c r="QM1099"/>
      <c r="QN1099"/>
      <c r="QO1099"/>
      <c r="QP1099"/>
      <c r="QQ1099"/>
      <c r="QR1099"/>
      <c r="QS1099"/>
      <c r="QT1099"/>
      <c r="QU1099"/>
      <c r="QV1099"/>
      <c r="QW1099"/>
      <c r="QX1099"/>
      <c r="QY1099"/>
      <c r="QZ1099"/>
      <c r="RA1099"/>
      <c r="RB1099"/>
      <c r="RC1099"/>
      <c r="RD1099"/>
      <c r="RE1099"/>
      <c r="RF1099"/>
      <c r="RG1099"/>
      <c r="RH1099"/>
      <c r="RI1099"/>
      <c r="RJ1099"/>
      <c r="RK1099"/>
      <c r="RL1099"/>
      <c r="RM1099"/>
      <c r="RN1099"/>
      <c r="RO1099"/>
      <c r="RP1099"/>
      <c r="RQ1099"/>
      <c r="RR1099"/>
      <c r="RS1099"/>
      <c r="RT1099"/>
      <c r="RU1099"/>
      <c r="RV1099"/>
      <c r="RW1099"/>
      <c r="RX1099"/>
      <c r="RY1099"/>
      <c r="RZ1099"/>
      <c r="SA1099"/>
      <c r="SB1099"/>
      <c r="SC1099"/>
      <c r="SD1099"/>
      <c r="SE1099"/>
      <c r="SF1099"/>
      <c r="SG1099"/>
      <c r="SH1099"/>
      <c r="SI1099"/>
      <c r="SJ1099"/>
      <c r="SK1099"/>
      <c r="SL1099"/>
      <c r="SM1099"/>
      <c r="SN1099"/>
      <c r="SO1099"/>
      <c r="SP1099"/>
      <c r="SQ1099"/>
      <c r="SR1099"/>
      <c r="SS1099"/>
      <c r="ST1099"/>
      <c r="SU1099"/>
      <c r="SV1099"/>
      <c r="SW1099"/>
      <c r="SX1099"/>
      <c r="SY1099"/>
      <c r="SZ1099"/>
      <c r="TA1099"/>
      <c r="TB1099"/>
      <c r="TC1099"/>
      <c r="TD1099"/>
      <c r="TE1099"/>
      <c r="TF1099"/>
      <c r="TG1099"/>
      <c r="TH1099"/>
      <c r="TI1099"/>
      <c r="TJ1099"/>
      <c r="TK1099"/>
      <c r="TL1099"/>
      <c r="TM1099"/>
      <c r="TN1099"/>
      <c r="TO1099"/>
      <c r="TP1099"/>
      <c r="TQ1099"/>
      <c r="TR1099"/>
      <c r="TS1099"/>
      <c r="TT1099"/>
      <c r="TU1099"/>
      <c r="TV1099"/>
      <c r="TW1099"/>
      <c r="TX1099"/>
      <c r="TY1099"/>
      <c r="TZ1099"/>
      <c r="UA1099"/>
      <c r="UB1099"/>
      <c r="UC1099"/>
      <c r="UD1099"/>
      <c r="UE1099"/>
      <c r="UF1099"/>
      <c r="UG1099"/>
      <c r="UH1099"/>
      <c r="UI1099"/>
      <c r="UJ1099"/>
      <c r="UK1099"/>
      <c r="UL1099"/>
      <c r="UM1099"/>
      <c r="UN1099"/>
      <c r="UO1099"/>
      <c r="UP1099"/>
      <c r="UQ1099"/>
      <c r="UR1099"/>
      <c r="US1099"/>
      <c r="UT1099"/>
      <c r="UU1099"/>
      <c r="UV1099"/>
      <c r="UW1099"/>
      <c r="UX1099"/>
      <c r="UY1099"/>
      <c r="UZ1099"/>
      <c r="VA1099"/>
      <c r="VB1099"/>
      <c r="VC1099"/>
      <c r="VD1099"/>
      <c r="VE1099"/>
      <c r="VF1099"/>
      <c r="VG1099"/>
      <c r="VH1099"/>
      <c r="VI1099"/>
      <c r="VJ1099"/>
      <c r="VK1099"/>
      <c r="VL1099"/>
      <c r="VM1099"/>
      <c r="VN1099"/>
      <c r="VO1099"/>
      <c r="VP1099"/>
      <c r="VQ1099"/>
      <c r="VR1099"/>
      <c r="VS1099"/>
      <c r="VT1099"/>
      <c r="VU1099"/>
      <c r="VV1099"/>
      <c r="VW1099"/>
      <c r="VX1099"/>
      <c r="VY1099"/>
      <c r="VZ1099"/>
      <c r="WA1099"/>
      <c r="WB1099"/>
      <c r="WC1099"/>
      <c r="WD1099"/>
      <c r="WE1099"/>
      <c r="WF1099"/>
      <c r="WG1099"/>
      <c r="WH1099"/>
      <c r="WI1099"/>
      <c r="WJ1099"/>
      <c r="WK1099"/>
      <c r="WL1099"/>
      <c r="WM1099"/>
      <c r="WN1099"/>
      <c r="WO1099"/>
      <c r="WP1099"/>
      <c r="WQ1099"/>
      <c r="WR1099"/>
      <c r="WS1099"/>
      <c r="WT1099"/>
      <c r="WU1099"/>
      <c r="WV1099"/>
      <c r="WW1099"/>
      <c r="WX1099"/>
      <c r="WY1099"/>
      <c r="WZ1099"/>
      <c r="XA1099"/>
      <c r="XB1099"/>
      <c r="XC1099"/>
      <c r="XD1099"/>
      <c r="XE1099"/>
      <c r="XF1099"/>
      <c r="XG1099"/>
      <c r="XH1099"/>
      <c r="XI1099"/>
      <c r="XJ1099"/>
      <c r="XK1099"/>
      <c r="XL1099"/>
      <c r="XM1099"/>
      <c r="XN1099"/>
      <c r="XO1099"/>
      <c r="XP1099"/>
      <c r="XQ1099"/>
      <c r="XR1099"/>
      <c r="XS1099"/>
      <c r="XT1099"/>
      <c r="XU1099"/>
      <c r="XV1099"/>
      <c r="XW1099"/>
      <c r="XX1099"/>
      <c r="XY1099"/>
      <c r="XZ1099"/>
      <c r="YA1099"/>
      <c r="YB1099"/>
      <c r="YC1099"/>
      <c r="YD1099"/>
      <c r="YE1099"/>
      <c r="YF1099"/>
      <c r="YG1099"/>
      <c r="YH1099"/>
      <c r="YI1099"/>
      <c r="YJ1099"/>
      <c r="YK1099"/>
      <c r="YL1099"/>
      <c r="YM1099"/>
      <c r="YN1099"/>
      <c r="YO1099"/>
      <c r="YP1099"/>
      <c r="YQ1099"/>
      <c r="YR1099"/>
      <c r="YS1099"/>
      <c r="YT1099"/>
      <c r="YU1099"/>
      <c r="YV1099"/>
      <c r="YW1099"/>
      <c r="YX1099"/>
      <c r="YY1099"/>
      <c r="YZ1099"/>
      <c r="ZA1099"/>
      <c r="ZB1099"/>
      <c r="ZC1099"/>
      <c r="ZD1099"/>
      <c r="ZE1099"/>
      <c r="ZF1099"/>
      <c r="ZG1099"/>
      <c r="ZH1099"/>
      <c r="ZI1099"/>
      <c r="ZJ1099"/>
      <c r="ZK1099"/>
      <c r="ZL1099"/>
      <c r="ZM1099"/>
      <c r="ZN1099"/>
      <c r="ZO1099"/>
      <c r="ZP1099"/>
      <c r="ZQ1099"/>
      <c r="ZR1099"/>
      <c r="ZS1099"/>
      <c r="ZT1099"/>
      <c r="ZU1099"/>
      <c r="ZV1099"/>
      <c r="ZW1099"/>
      <c r="ZX1099"/>
      <c r="ZY1099"/>
      <c r="ZZ1099"/>
      <c r="AAA1099"/>
      <c r="AAB1099"/>
      <c r="AAC1099"/>
      <c r="AAD1099"/>
      <c r="AAE1099"/>
      <c r="AAF1099"/>
      <c r="AAG1099"/>
      <c r="AAH1099"/>
      <c r="AAI1099"/>
      <c r="AAJ1099"/>
      <c r="AAK1099"/>
      <c r="AAL1099"/>
      <c r="AAM1099"/>
      <c r="AAN1099"/>
      <c r="AAO1099"/>
      <c r="AAP1099"/>
      <c r="AAQ1099"/>
      <c r="AAR1099"/>
      <c r="AAS1099"/>
      <c r="AAT1099"/>
      <c r="AAU1099"/>
      <c r="AAV1099"/>
      <c r="AAW1099"/>
      <c r="AAX1099"/>
      <c r="AAY1099"/>
      <c r="AAZ1099"/>
      <c r="ABA1099"/>
      <c r="ABB1099"/>
      <c r="ABC1099"/>
      <c r="ABD1099"/>
      <c r="ABE1099"/>
      <c r="ABF1099"/>
      <c r="ABG1099"/>
      <c r="ABH1099"/>
      <c r="ABI1099"/>
      <c r="ABJ1099"/>
      <c r="ABK1099"/>
      <c r="ABL1099"/>
      <c r="ABM1099"/>
      <c r="ABN1099"/>
      <c r="ABO1099"/>
      <c r="ABP1099"/>
      <c r="ABQ1099"/>
      <c r="ABR1099"/>
      <c r="ABS1099"/>
      <c r="ABT1099"/>
      <c r="ABU1099"/>
      <c r="ABV1099"/>
      <c r="ABW1099"/>
      <c r="ABX1099"/>
      <c r="ABY1099"/>
      <c r="ABZ1099"/>
      <c r="ACA1099"/>
      <c r="ACB1099"/>
      <c r="ACC1099"/>
      <c r="ACD1099"/>
      <c r="ACE1099"/>
      <c r="ACF1099"/>
      <c r="ACG1099"/>
      <c r="ACH1099"/>
      <c r="ACI1099"/>
      <c r="ACJ1099"/>
      <c r="ACK1099"/>
      <c r="ACL1099"/>
      <c r="ACM1099"/>
      <c r="ACN1099"/>
      <c r="ACO1099"/>
      <c r="ACP1099"/>
      <c r="ACQ1099"/>
      <c r="ACR1099"/>
      <c r="ACS1099"/>
      <c r="ACT1099"/>
      <c r="ACU1099"/>
      <c r="ACV1099"/>
      <c r="ACW1099"/>
      <c r="ACX1099"/>
      <c r="ACY1099"/>
      <c r="ACZ1099"/>
      <c r="ADA1099"/>
      <c r="ADB1099"/>
      <c r="ADC1099"/>
      <c r="ADD1099"/>
      <c r="ADE1099"/>
      <c r="ADF1099"/>
      <c r="ADG1099"/>
      <c r="ADH1099"/>
      <c r="ADI1099"/>
      <c r="ADJ1099"/>
      <c r="ADK1099"/>
      <c r="ADL1099"/>
      <c r="ADM1099"/>
      <c r="ADN1099"/>
      <c r="ADO1099"/>
      <c r="ADP1099"/>
      <c r="ADQ1099"/>
      <c r="ADR1099"/>
      <c r="ADS1099"/>
      <c r="ADT1099"/>
      <c r="ADU1099"/>
      <c r="ADV1099"/>
      <c r="ADW1099"/>
      <c r="ADX1099"/>
      <c r="ADY1099"/>
      <c r="ADZ1099"/>
      <c r="AEA1099"/>
      <c r="AEB1099"/>
      <c r="AEC1099"/>
      <c r="AED1099"/>
      <c r="AEE1099"/>
      <c r="AEF1099"/>
      <c r="AEG1099"/>
      <c r="AEH1099"/>
    </row>
    <row r="1100" spans="1:814" s="69" customFormat="1" x14ac:dyDescent="0.25">
      <c r="B1100" s="68">
        <v>45443</v>
      </c>
      <c r="C1100" s="69" t="s">
        <v>63</v>
      </c>
      <c r="D1100" s="69" t="s">
        <v>0</v>
      </c>
      <c r="E1100" s="69" t="s">
        <v>66</v>
      </c>
      <c r="F1100" s="70" t="s">
        <v>71</v>
      </c>
      <c r="G1100" s="69" t="s">
        <v>72</v>
      </c>
      <c r="H1100" s="70" t="s">
        <v>27</v>
      </c>
      <c r="I1100" s="144" t="s">
        <v>389</v>
      </c>
      <c r="J1100" s="71">
        <v>5</v>
      </c>
      <c r="K1100" s="72">
        <v>51750</v>
      </c>
      <c r="L1100" s="73">
        <f t="shared" si="55"/>
        <v>258750</v>
      </c>
      <c r="M1100" s="107" t="s">
        <v>529</v>
      </c>
      <c r="N1100" s="69" t="s">
        <v>519</v>
      </c>
      <c r="V1100" s="168"/>
    </row>
    <row r="1101" spans="1:814" s="69" customFormat="1" x14ac:dyDescent="0.25">
      <c r="B1101" s="68">
        <v>45443</v>
      </c>
      <c r="C1101" s="69" t="s">
        <v>63</v>
      </c>
      <c r="D1101" s="69" t="s">
        <v>0</v>
      </c>
      <c r="E1101" s="69" t="s">
        <v>66</v>
      </c>
      <c r="F1101" s="70" t="s">
        <v>71</v>
      </c>
      <c r="G1101" s="69" t="s">
        <v>72</v>
      </c>
      <c r="H1101" s="70" t="s">
        <v>27</v>
      </c>
      <c r="I1101" s="144" t="s">
        <v>520</v>
      </c>
      <c r="J1101" s="71">
        <v>5</v>
      </c>
      <c r="K1101" s="72">
        <v>51750</v>
      </c>
      <c r="L1101" s="73">
        <f t="shared" si="55"/>
        <v>258750</v>
      </c>
      <c r="M1101" s="107" t="s">
        <v>529</v>
      </c>
      <c r="N1101" s="69" t="s">
        <v>519</v>
      </c>
      <c r="V1101" s="168"/>
      <c r="IU1101" s="69" t="s">
        <v>506</v>
      </c>
    </row>
    <row r="1102" spans="1:814" s="109" customFormat="1" x14ac:dyDescent="0.25">
      <c r="B1102" s="110">
        <v>45443</v>
      </c>
      <c r="C1102" s="109" t="s">
        <v>63</v>
      </c>
      <c r="D1102" s="109" t="s">
        <v>0</v>
      </c>
      <c r="E1102" s="109" t="s">
        <v>66</v>
      </c>
      <c r="F1102" s="111" t="s">
        <v>75</v>
      </c>
      <c r="G1102" s="109" t="s">
        <v>76</v>
      </c>
      <c r="H1102" s="111" t="s">
        <v>37</v>
      </c>
      <c r="I1102" s="111" t="s">
        <v>521</v>
      </c>
      <c r="J1102" s="112">
        <v>50</v>
      </c>
      <c r="K1102" s="113">
        <v>51750</v>
      </c>
      <c r="L1102" s="114">
        <f t="shared" si="55"/>
        <v>2587500</v>
      </c>
      <c r="M1102" s="115" t="s">
        <v>529</v>
      </c>
      <c r="N1102" s="109" t="s">
        <v>519</v>
      </c>
      <c r="V1102" s="169"/>
    </row>
    <row r="1103" spans="1:814" s="69" customFormat="1" x14ac:dyDescent="0.25">
      <c r="B1103" s="68">
        <v>45443</v>
      </c>
      <c r="C1103" s="69" t="s">
        <v>63</v>
      </c>
      <c r="D1103" s="69" t="s">
        <v>0</v>
      </c>
      <c r="E1103" s="69" t="s">
        <v>66</v>
      </c>
      <c r="F1103" s="70" t="s">
        <v>86</v>
      </c>
      <c r="G1103" s="69" t="s">
        <v>87</v>
      </c>
      <c r="H1103" s="70" t="s">
        <v>50</v>
      </c>
      <c r="I1103" s="154" t="s">
        <v>524</v>
      </c>
      <c r="J1103" s="157">
        <v>150</v>
      </c>
      <c r="K1103" s="72">
        <v>51750</v>
      </c>
      <c r="L1103" s="73">
        <f t="shared" si="55"/>
        <v>7762500</v>
      </c>
      <c r="M1103" s="107" t="s">
        <v>529</v>
      </c>
      <c r="N1103" s="69" t="s">
        <v>519</v>
      </c>
      <c r="V1103" s="168"/>
    </row>
    <row r="1104" spans="1:814" s="69" customFormat="1" x14ac:dyDescent="0.25">
      <c r="B1104" s="68">
        <v>45443</v>
      </c>
      <c r="C1104" s="69" t="s">
        <v>63</v>
      </c>
      <c r="D1104" s="69" t="s">
        <v>0</v>
      </c>
      <c r="E1104" s="69" t="s">
        <v>66</v>
      </c>
      <c r="F1104" s="70" t="s">
        <v>82</v>
      </c>
      <c r="G1104" s="69" t="s">
        <v>83</v>
      </c>
      <c r="H1104" s="70" t="s">
        <v>84</v>
      </c>
      <c r="I1104" s="70" t="s">
        <v>525</v>
      </c>
      <c r="J1104" s="78">
        <v>10</v>
      </c>
      <c r="K1104" s="72">
        <v>51750</v>
      </c>
      <c r="L1104" s="73">
        <f t="shared" si="55"/>
        <v>517500</v>
      </c>
      <c r="M1104" s="107" t="s">
        <v>529</v>
      </c>
      <c r="N1104" s="69" t="s">
        <v>519</v>
      </c>
      <c r="V1104" s="168"/>
      <c r="IX1104" s="69" t="s">
        <v>506</v>
      </c>
    </row>
    <row r="1105" spans="1:814" x14ac:dyDescent="0.25">
      <c r="A1105" s="109"/>
      <c r="B1105" s="110">
        <v>45443</v>
      </c>
      <c r="C1105" s="109" t="s">
        <v>63</v>
      </c>
      <c r="D1105" s="109" t="s">
        <v>0</v>
      </c>
      <c r="E1105" s="109" t="s">
        <v>66</v>
      </c>
      <c r="F1105" s="111" t="s">
        <v>78</v>
      </c>
      <c r="G1105" s="109" t="s">
        <v>79</v>
      </c>
      <c r="H1105" s="111" t="s">
        <v>80</v>
      </c>
      <c r="I1105" s="111" t="s">
        <v>508</v>
      </c>
      <c r="J1105" s="112">
        <v>70</v>
      </c>
      <c r="K1105" s="113">
        <v>51750</v>
      </c>
      <c r="L1105" s="114">
        <f t="shared" si="55"/>
        <v>3622500</v>
      </c>
      <c r="M1105" s="115" t="s">
        <v>529</v>
      </c>
      <c r="N1105" s="109" t="s">
        <v>519</v>
      </c>
      <c r="O1105" s="151"/>
      <c r="P1105" s="109"/>
      <c r="Q1105" s="109"/>
      <c r="R1105" s="109"/>
      <c r="S1105" s="109"/>
      <c r="T1105" s="109"/>
      <c r="U1105" s="109"/>
      <c r="V1105" s="169"/>
      <c r="W1105" s="109"/>
      <c r="X1105" s="109"/>
      <c r="Y1105" s="109"/>
      <c r="Z1105" s="109"/>
      <c r="AA1105" s="109"/>
      <c r="AB1105" s="109"/>
      <c r="AC1105" s="109"/>
      <c r="AD1105" s="109"/>
      <c r="AE1105" s="109"/>
      <c r="AF1105" s="109"/>
      <c r="AG1105" s="109"/>
      <c r="AH1105" s="109"/>
      <c r="AI1105" s="109"/>
      <c r="AJ1105" s="109"/>
      <c r="AK1105" s="109"/>
      <c r="AL1105" s="109"/>
      <c r="AM1105" s="109"/>
      <c r="AN1105" s="109"/>
      <c r="AO1105" s="109"/>
      <c r="AP1105" s="109"/>
      <c r="AQ1105" s="109"/>
      <c r="AR1105" s="109"/>
      <c r="AS1105" s="109"/>
      <c r="AT1105" s="109"/>
      <c r="AU1105" s="109"/>
      <c r="AV1105" s="109"/>
      <c r="AW1105" s="109"/>
      <c r="AX1105" s="109"/>
      <c r="AY1105" s="109"/>
      <c r="AZ1105" s="109"/>
      <c r="BA1105" s="109"/>
      <c r="BB1105" s="109"/>
      <c r="BC1105" s="109"/>
      <c r="BD1105" s="109"/>
      <c r="BE1105" s="109"/>
      <c r="BF1105" s="109"/>
      <c r="BG1105" s="109"/>
      <c r="BH1105" s="109"/>
      <c r="BI1105" s="109"/>
      <c r="BJ1105" s="109"/>
      <c r="BK1105" s="109"/>
      <c r="BL1105" s="109"/>
      <c r="BM1105" s="109"/>
      <c r="BN1105" s="109"/>
      <c r="BO1105" s="109"/>
      <c r="BP1105" s="109"/>
      <c r="BQ1105" s="109"/>
      <c r="BR1105" s="109"/>
      <c r="BS1105" s="109"/>
      <c r="BT1105" s="109"/>
      <c r="BU1105" s="109"/>
      <c r="BV1105" s="109"/>
      <c r="BW1105" s="109"/>
      <c r="BX1105" s="109"/>
      <c r="BY1105" s="109"/>
      <c r="BZ1105" s="109"/>
      <c r="CA1105" s="109"/>
      <c r="CB1105" s="109"/>
      <c r="CC1105" s="109"/>
      <c r="CD1105" s="109"/>
      <c r="CE1105" s="109"/>
      <c r="CF1105" s="109"/>
      <c r="CG1105" s="109"/>
      <c r="CH1105" s="109"/>
      <c r="CI1105" s="109"/>
      <c r="CJ1105" s="109"/>
      <c r="CK1105" s="109"/>
      <c r="CL1105" s="109"/>
      <c r="CM1105" s="109"/>
      <c r="CN1105" s="109"/>
      <c r="CO1105" s="109"/>
      <c r="CP1105" s="109"/>
      <c r="CQ1105" s="109"/>
      <c r="CR1105" s="109"/>
      <c r="CS1105" s="109"/>
      <c r="CT1105" s="109"/>
      <c r="CU1105" s="109"/>
      <c r="CV1105" s="109"/>
      <c r="CW1105" s="109"/>
      <c r="CX1105" s="109"/>
      <c r="CY1105" s="109"/>
      <c r="CZ1105" s="109"/>
      <c r="DA1105" s="109"/>
      <c r="DB1105" s="109"/>
      <c r="DC1105" s="109"/>
      <c r="DD1105" s="109"/>
      <c r="DE1105" s="109"/>
      <c r="DF1105" s="109"/>
      <c r="DG1105" s="109"/>
      <c r="DH1105" s="109"/>
      <c r="DI1105" s="109"/>
      <c r="DJ1105" s="109"/>
      <c r="DK1105" s="109"/>
      <c r="DL1105" s="109"/>
      <c r="DM1105" s="109"/>
      <c r="DN1105" s="109"/>
      <c r="DO1105" s="109"/>
      <c r="DP1105" s="109"/>
      <c r="DQ1105" s="109"/>
      <c r="DR1105" s="109"/>
      <c r="DS1105" s="109"/>
      <c r="DT1105" s="109"/>
      <c r="DU1105" s="109"/>
      <c r="DV1105" s="109"/>
      <c r="DW1105" s="109"/>
      <c r="DX1105" s="109"/>
      <c r="DY1105" s="109"/>
      <c r="DZ1105" s="109"/>
      <c r="EA1105" s="109"/>
      <c r="EB1105" s="109"/>
      <c r="EC1105" s="109"/>
      <c r="ED1105" s="109"/>
      <c r="EE1105" s="109"/>
      <c r="EF1105" s="109"/>
      <c r="EG1105" s="109"/>
      <c r="EH1105" s="109"/>
      <c r="EI1105" s="109"/>
      <c r="EJ1105" s="109"/>
      <c r="EK1105" s="109"/>
      <c r="EL1105" s="109"/>
      <c r="EM1105" s="109"/>
      <c r="EN1105" s="109"/>
      <c r="EO1105" s="109"/>
      <c r="EP1105" s="109"/>
      <c r="EQ1105" s="109"/>
      <c r="ER1105" s="109"/>
      <c r="ES1105" s="109"/>
      <c r="ET1105" s="109"/>
      <c r="EU1105" s="109"/>
      <c r="EV1105" s="109"/>
      <c r="EW1105" s="109"/>
      <c r="EX1105" s="109"/>
      <c r="EY1105" s="109"/>
      <c r="EZ1105" s="109"/>
      <c r="FA1105" s="109"/>
      <c r="FB1105" s="109"/>
      <c r="FC1105" s="109"/>
      <c r="FD1105" s="109"/>
      <c r="FE1105" s="109"/>
      <c r="FF1105" s="109"/>
      <c r="FG1105" s="109"/>
      <c r="FH1105" s="109"/>
      <c r="FI1105" s="109"/>
      <c r="FJ1105" s="109"/>
      <c r="FK1105" s="109"/>
      <c r="FL1105" s="109"/>
      <c r="FM1105" s="109"/>
      <c r="FN1105" s="109"/>
      <c r="FO1105" s="109"/>
      <c r="FP1105" s="109"/>
      <c r="FQ1105" s="109"/>
      <c r="FR1105" s="109"/>
      <c r="FS1105" s="109"/>
      <c r="FT1105" s="109"/>
      <c r="FU1105" s="109"/>
      <c r="FV1105" s="109"/>
      <c r="FW1105" s="109"/>
      <c r="FX1105" s="109"/>
      <c r="FY1105" s="109"/>
      <c r="FZ1105" s="109"/>
      <c r="GA1105" s="109"/>
      <c r="GB1105" s="109"/>
      <c r="GC1105" s="109"/>
      <c r="GD1105" s="109"/>
      <c r="GE1105" s="109"/>
      <c r="GF1105" s="109"/>
      <c r="GG1105" s="109"/>
      <c r="GH1105" s="109"/>
      <c r="GI1105" s="109"/>
      <c r="GJ1105" s="109"/>
      <c r="GK1105" s="109"/>
      <c r="GL1105" s="109"/>
      <c r="GM1105" s="109"/>
      <c r="GN1105" s="109"/>
      <c r="GO1105" s="109"/>
      <c r="GP1105" s="109"/>
      <c r="GQ1105" s="109"/>
      <c r="GR1105" s="109"/>
      <c r="GS1105" s="109"/>
      <c r="GT1105" s="109"/>
      <c r="GU1105" s="109"/>
      <c r="GV1105" s="109"/>
      <c r="GW1105" s="109"/>
      <c r="GX1105" s="109"/>
      <c r="GY1105" s="109"/>
      <c r="GZ1105" s="109"/>
      <c r="HA1105" s="109"/>
      <c r="HB1105" s="109"/>
      <c r="HC1105" s="109"/>
      <c r="HD1105" s="109"/>
      <c r="HE1105" s="109"/>
      <c r="HF1105" s="109"/>
      <c r="HG1105" s="109"/>
      <c r="HH1105" s="109"/>
      <c r="HI1105" s="109"/>
      <c r="HJ1105" s="109"/>
      <c r="HK1105" s="109"/>
      <c r="HL1105" s="109"/>
      <c r="HM1105" s="109"/>
      <c r="HN1105" s="109"/>
      <c r="HO1105" s="109"/>
      <c r="HP1105" s="109"/>
      <c r="HQ1105" s="109"/>
      <c r="HR1105" s="109"/>
      <c r="HS1105" s="109"/>
      <c r="HT1105" s="109"/>
      <c r="HU1105" s="109"/>
      <c r="HV1105" s="109"/>
      <c r="HW1105" s="109"/>
      <c r="HX1105" s="109"/>
      <c r="HY1105" s="109"/>
      <c r="HZ1105" s="109"/>
      <c r="IA1105" s="109"/>
      <c r="IB1105" s="109"/>
      <c r="IC1105" s="109"/>
      <c r="ID1105" s="109"/>
      <c r="IE1105" s="109"/>
      <c r="IF1105" s="109"/>
      <c r="IG1105" s="109"/>
      <c r="IH1105" s="109"/>
      <c r="II1105" s="109"/>
      <c r="IJ1105" s="109"/>
      <c r="IK1105" s="109"/>
      <c r="IL1105" s="109"/>
      <c r="IM1105" s="109"/>
      <c r="IN1105" s="109"/>
      <c r="IO1105" s="109"/>
      <c r="IP1105" s="109"/>
      <c r="IQ1105" s="109"/>
      <c r="IR1105" s="109"/>
      <c r="IS1105" s="109"/>
      <c r="IT1105" s="109"/>
      <c r="IU1105" s="109"/>
      <c r="IV1105" s="109"/>
      <c r="IW1105" s="109" t="s">
        <v>506</v>
      </c>
      <c r="IX1105" s="109"/>
      <c r="IY1105" s="109"/>
      <c r="IZ1105" s="109"/>
      <c r="JA1105" s="109"/>
      <c r="JB1105" s="109"/>
      <c r="JC1105" s="109"/>
      <c r="JD1105" s="109"/>
      <c r="JE1105" s="109"/>
      <c r="JF1105" s="109"/>
      <c r="JG1105" s="109"/>
      <c r="JH1105" s="109"/>
      <c r="JI1105" s="109"/>
      <c r="JJ1105" s="109"/>
      <c r="JK1105" s="109"/>
      <c r="JL1105" s="109"/>
      <c r="JM1105" s="109"/>
      <c r="JN1105" s="109"/>
      <c r="JO1105" s="109"/>
      <c r="JP1105" s="109"/>
      <c r="JQ1105" s="109"/>
      <c r="JR1105" s="109"/>
      <c r="JS1105" s="109"/>
      <c r="JT1105" s="109"/>
      <c r="JU1105" s="109"/>
      <c r="JV1105" s="109"/>
      <c r="JW1105" s="109"/>
      <c r="JX1105" s="109"/>
      <c r="JY1105" s="109"/>
      <c r="JZ1105" s="109"/>
      <c r="KA1105" s="109"/>
      <c r="KB1105" s="109"/>
      <c r="KC1105" s="109"/>
      <c r="KD1105" s="109"/>
      <c r="KE1105" s="109"/>
      <c r="KF1105" s="109"/>
      <c r="KG1105" s="109"/>
      <c r="KH1105" s="109"/>
      <c r="KI1105" s="109"/>
      <c r="KJ1105" s="109"/>
      <c r="KK1105" s="109"/>
      <c r="KL1105" s="109"/>
      <c r="KM1105" s="109"/>
      <c r="KN1105" s="109"/>
      <c r="KO1105" s="109"/>
      <c r="KP1105" s="109"/>
      <c r="KQ1105" s="109"/>
      <c r="KR1105" s="109"/>
      <c r="KS1105" s="109"/>
      <c r="KT1105" s="109"/>
      <c r="KU1105" s="109"/>
      <c r="KV1105" s="109"/>
      <c r="KW1105" s="109"/>
      <c r="KX1105" s="109"/>
      <c r="KY1105" s="109"/>
      <c r="KZ1105" s="109"/>
      <c r="LA1105" s="109"/>
      <c r="LB1105" s="109"/>
      <c r="LC1105" s="109"/>
      <c r="LD1105" s="109"/>
      <c r="LE1105" s="109"/>
      <c r="LF1105" s="109"/>
      <c r="LG1105" s="109"/>
      <c r="LH1105" s="109"/>
      <c r="LI1105" s="109"/>
      <c r="LJ1105" s="109"/>
      <c r="LK1105" s="109"/>
      <c r="LL1105" s="109"/>
      <c r="LM1105" s="109"/>
      <c r="LN1105" s="109"/>
      <c r="LO1105" s="109"/>
      <c r="LP1105" s="109"/>
      <c r="LQ1105" s="109"/>
      <c r="LR1105" s="109"/>
      <c r="LS1105" s="109"/>
      <c r="LT1105" s="109"/>
      <c r="LU1105" s="109"/>
      <c r="LV1105" s="109"/>
      <c r="LW1105" s="109"/>
      <c r="LX1105" s="109"/>
      <c r="LY1105" s="109"/>
      <c r="LZ1105" s="109"/>
      <c r="MA1105" s="109"/>
      <c r="MB1105" s="109"/>
      <c r="MC1105" s="109"/>
      <c r="MD1105" s="109"/>
      <c r="ME1105" s="109"/>
      <c r="MF1105" s="109"/>
      <c r="MG1105" s="109"/>
      <c r="MH1105" s="109"/>
      <c r="MI1105" s="109"/>
      <c r="MJ1105" s="109"/>
      <c r="MK1105" s="109"/>
      <c r="ML1105" s="109"/>
      <c r="MM1105" s="109"/>
      <c r="MN1105" s="109"/>
      <c r="MO1105" s="109"/>
      <c r="MP1105" s="109"/>
      <c r="MQ1105" s="109"/>
      <c r="MR1105" s="109"/>
      <c r="MS1105" s="109"/>
      <c r="MT1105" s="109"/>
      <c r="MU1105" s="109"/>
      <c r="MV1105" s="109"/>
      <c r="MW1105" s="109"/>
      <c r="MX1105" s="109"/>
      <c r="MY1105" s="109"/>
      <c r="MZ1105" s="109"/>
      <c r="NA1105" s="109"/>
      <c r="NB1105" s="109"/>
      <c r="NC1105" s="109"/>
      <c r="ND1105" s="109"/>
      <c r="NE1105" s="109"/>
      <c r="NF1105" s="109"/>
      <c r="NG1105" s="109"/>
      <c r="NH1105" s="109"/>
      <c r="NI1105" s="109"/>
      <c r="NJ1105" s="109"/>
      <c r="NK1105" s="109"/>
      <c r="NL1105" s="109"/>
      <c r="NM1105" s="109"/>
      <c r="NN1105" s="109"/>
      <c r="NO1105" s="109"/>
      <c r="NP1105" s="109"/>
      <c r="NQ1105" s="109"/>
      <c r="NR1105" s="109"/>
      <c r="NS1105" s="109"/>
      <c r="NT1105" s="109"/>
      <c r="NU1105" s="109"/>
      <c r="NV1105" s="109"/>
      <c r="NW1105" s="109"/>
      <c r="NX1105" s="109"/>
      <c r="NY1105" s="109"/>
      <c r="NZ1105" s="109"/>
      <c r="OA1105" s="109"/>
      <c r="OB1105" s="109"/>
      <c r="OC1105" s="109"/>
      <c r="OD1105" s="109"/>
      <c r="OE1105" s="109"/>
      <c r="OF1105" s="109"/>
      <c r="OG1105" s="109"/>
      <c r="OH1105" s="109"/>
      <c r="OI1105" s="109"/>
      <c r="OJ1105" s="109"/>
      <c r="OK1105" s="109"/>
      <c r="OL1105" s="109"/>
      <c r="OM1105" s="109"/>
      <c r="ON1105" s="109"/>
      <c r="OO1105" s="109"/>
      <c r="OP1105" s="109"/>
      <c r="OQ1105" s="109"/>
      <c r="OR1105" s="109"/>
      <c r="OS1105" s="109"/>
      <c r="OT1105" s="109"/>
      <c r="OU1105" s="109"/>
      <c r="OV1105" s="109"/>
      <c r="OW1105" s="109"/>
      <c r="OX1105" s="109"/>
      <c r="OY1105" s="109"/>
      <c r="OZ1105" s="109"/>
      <c r="PA1105" s="109"/>
      <c r="PB1105" s="109"/>
      <c r="PC1105" s="109"/>
      <c r="PD1105" s="109"/>
      <c r="PE1105" s="109"/>
      <c r="PF1105" s="109"/>
      <c r="PG1105" s="109"/>
      <c r="PH1105" s="109"/>
      <c r="PI1105" s="109"/>
      <c r="PJ1105" s="109"/>
      <c r="PK1105" s="109"/>
      <c r="PL1105" s="109"/>
      <c r="PM1105" s="109"/>
      <c r="PN1105" s="109"/>
      <c r="PO1105" s="109"/>
      <c r="PP1105" s="109"/>
      <c r="PQ1105" s="109"/>
      <c r="PR1105" s="109"/>
      <c r="PS1105" s="109"/>
      <c r="PT1105" s="109"/>
      <c r="PU1105" s="109"/>
      <c r="PV1105" s="109"/>
      <c r="PW1105" s="109"/>
      <c r="PX1105" s="109"/>
      <c r="PY1105" s="109"/>
      <c r="PZ1105" s="109"/>
      <c r="QA1105" s="109"/>
      <c r="QB1105" s="109"/>
      <c r="QC1105" s="109"/>
      <c r="QD1105" s="109"/>
      <c r="QE1105" s="109"/>
      <c r="QF1105" s="109"/>
      <c r="QG1105" s="109"/>
      <c r="QH1105" s="109"/>
      <c r="QI1105" s="109"/>
      <c r="QJ1105" s="109"/>
      <c r="QK1105" s="109"/>
      <c r="QL1105" s="109"/>
      <c r="QM1105" s="109"/>
      <c r="QN1105" s="109"/>
      <c r="QO1105" s="109"/>
      <c r="QP1105" s="109"/>
      <c r="QQ1105" s="109"/>
      <c r="QR1105" s="109"/>
      <c r="QS1105" s="109"/>
      <c r="QT1105" s="109"/>
      <c r="QU1105" s="109"/>
      <c r="QV1105" s="109"/>
      <c r="QW1105" s="109"/>
      <c r="QX1105" s="109"/>
      <c r="QY1105" s="109"/>
      <c r="QZ1105" s="109"/>
      <c r="RA1105" s="109"/>
      <c r="RB1105" s="109"/>
      <c r="RC1105" s="109"/>
      <c r="RD1105" s="109"/>
      <c r="RE1105" s="109"/>
      <c r="RF1105" s="109"/>
      <c r="RG1105" s="109"/>
      <c r="RH1105" s="109"/>
      <c r="RI1105" s="109"/>
      <c r="RJ1105" s="109"/>
      <c r="RK1105" s="109"/>
      <c r="RL1105" s="109"/>
      <c r="RM1105" s="109"/>
      <c r="RN1105" s="109"/>
      <c r="RO1105" s="109"/>
      <c r="RP1105" s="109"/>
      <c r="RQ1105" s="109"/>
      <c r="RR1105" s="109"/>
      <c r="RS1105" s="109"/>
      <c r="RT1105" s="109"/>
      <c r="RU1105" s="109"/>
      <c r="RV1105" s="109"/>
      <c r="RW1105" s="109"/>
      <c r="RX1105" s="109"/>
      <c r="RY1105" s="109"/>
      <c r="RZ1105" s="109"/>
      <c r="SA1105" s="109"/>
      <c r="SB1105" s="109"/>
      <c r="SC1105" s="109"/>
      <c r="SD1105" s="109"/>
      <c r="SE1105" s="109"/>
      <c r="SF1105" s="109"/>
      <c r="SG1105" s="109"/>
      <c r="SH1105" s="109"/>
      <c r="SI1105" s="109"/>
      <c r="SJ1105" s="109"/>
      <c r="SK1105" s="109"/>
      <c r="SL1105" s="109"/>
      <c r="SM1105" s="109"/>
      <c r="SN1105" s="109"/>
      <c r="SO1105" s="109"/>
      <c r="SP1105" s="109"/>
      <c r="SQ1105" s="109"/>
      <c r="SR1105" s="109"/>
      <c r="SS1105" s="109"/>
      <c r="ST1105" s="109"/>
      <c r="SU1105" s="109"/>
      <c r="SV1105" s="109"/>
      <c r="SW1105" s="109"/>
      <c r="SX1105" s="109"/>
      <c r="SY1105" s="109"/>
      <c r="SZ1105" s="109"/>
      <c r="TA1105" s="109"/>
      <c r="TB1105" s="109"/>
      <c r="TC1105" s="109"/>
      <c r="TD1105" s="109"/>
      <c r="TE1105" s="109"/>
      <c r="TF1105" s="109"/>
      <c r="TG1105" s="109"/>
      <c r="TH1105" s="109"/>
      <c r="TI1105" s="109"/>
      <c r="TJ1105" s="109"/>
      <c r="TK1105" s="109"/>
      <c r="TL1105" s="109"/>
      <c r="TM1105" s="109"/>
      <c r="TN1105" s="109"/>
      <c r="TO1105" s="109"/>
      <c r="TP1105" s="109"/>
      <c r="TQ1105" s="109"/>
      <c r="TR1105" s="109"/>
      <c r="TS1105" s="109"/>
      <c r="TT1105" s="109"/>
      <c r="TU1105" s="109"/>
      <c r="TV1105" s="109"/>
      <c r="TW1105" s="109"/>
      <c r="TX1105" s="109"/>
      <c r="TY1105" s="109"/>
      <c r="TZ1105" s="109"/>
      <c r="UA1105" s="109"/>
      <c r="UB1105" s="109"/>
      <c r="UC1105" s="109"/>
      <c r="UD1105" s="109"/>
      <c r="UE1105" s="109"/>
      <c r="UF1105" s="109"/>
      <c r="UG1105" s="109"/>
      <c r="UH1105" s="109"/>
      <c r="UI1105" s="109"/>
      <c r="UJ1105" s="109"/>
      <c r="UK1105" s="109"/>
      <c r="UL1105" s="109"/>
      <c r="UM1105" s="109"/>
      <c r="UN1105" s="109"/>
      <c r="UO1105" s="109"/>
      <c r="UP1105" s="109"/>
      <c r="UQ1105" s="109"/>
      <c r="UR1105" s="109"/>
      <c r="US1105" s="109"/>
      <c r="UT1105" s="109"/>
      <c r="UU1105" s="109"/>
      <c r="UV1105" s="109"/>
      <c r="UW1105" s="109"/>
      <c r="UX1105" s="109"/>
      <c r="UY1105" s="109"/>
      <c r="UZ1105" s="109"/>
      <c r="VA1105" s="109"/>
      <c r="VB1105" s="109"/>
      <c r="VC1105" s="109"/>
      <c r="VD1105" s="109"/>
      <c r="VE1105" s="109"/>
      <c r="VF1105" s="109"/>
      <c r="VG1105" s="109"/>
      <c r="VH1105" s="109"/>
      <c r="VI1105" s="109"/>
      <c r="VJ1105" s="109"/>
      <c r="VK1105" s="109"/>
      <c r="VL1105" s="109"/>
      <c r="VM1105" s="109"/>
      <c r="VN1105" s="109"/>
      <c r="VO1105" s="109"/>
      <c r="VP1105" s="109"/>
      <c r="VQ1105" s="109"/>
      <c r="VR1105" s="109"/>
      <c r="VS1105" s="109"/>
      <c r="VT1105" s="109"/>
      <c r="VU1105" s="109"/>
      <c r="VV1105" s="109"/>
      <c r="VW1105" s="109"/>
      <c r="VX1105" s="109"/>
      <c r="VY1105" s="109"/>
      <c r="VZ1105" s="109"/>
      <c r="WA1105" s="109"/>
      <c r="WB1105" s="109"/>
      <c r="WC1105" s="109"/>
      <c r="WD1105" s="109"/>
      <c r="WE1105" s="109"/>
      <c r="WF1105" s="109"/>
      <c r="WG1105" s="109"/>
      <c r="WH1105" s="109"/>
      <c r="WI1105" s="109"/>
      <c r="WJ1105" s="109"/>
      <c r="WK1105" s="109"/>
      <c r="WL1105" s="109"/>
      <c r="WM1105" s="109"/>
      <c r="WN1105" s="109"/>
      <c r="WO1105" s="109"/>
      <c r="WP1105" s="109"/>
      <c r="WQ1105" s="109"/>
      <c r="WR1105" s="109"/>
      <c r="WS1105" s="109"/>
      <c r="WT1105" s="109"/>
      <c r="WU1105" s="109"/>
      <c r="WV1105" s="109"/>
      <c r="WW1105" s="109"/>
      <c r="WX1105" s="109"/>
      <c r="WY1105" s="109"/>
      <c r="WZ1105" s="109"/>
      <c r="XA1105" s="109"/>
      <c r="XB1105" s="109"/>
      <c r="XC1105" s="109"/>
      <c r="XD1105" s="109"/>
      <c r="XE1105" s="109"/>
      <c r="XF1105" s="109"/>
      <c r="XG1105" s="109"/>
      <c r="XH1105" s="109"/>
      <c r="XI1105" s="109"/>
      <c r="XJ1105" s="109"/>
      <c r="XK1105" s="109"/>
      <c r="XL1105" s="109"/>
      <c r="XM1105" s="109"/>
      <c r="XN1105" s="109"/>
      <c r="XO1105" s="109"/>
      <c r="XP1105" s="109"/>
      <c r="XQ1105" s="109"/>
      <c r="XR1105" s="109"/>
      <c r="XS1105" s="109"/>
      <c r="XT1105" s="109"/>
      <c r="XU1105" s="109"/>
      <c r="XV1105" s="109"/>
      <c r="XW1105" s="109"/>
      <c r="XX1105" s="109"/>
      <c r="XY1105" s="109"/>
      <c r="XZ1105" s="109"/>
      <c r="YA1105" s="109"/>
      <c r="YB1105" s="109"/>
      <c r="YC1105" s="109"/>
      <c r="YD1105" s="109"/>
      <c r="YE1105" s="109"/>
      <c r="YF1105" s="109"/>
      <c r="YG1105" s="109"/>
      <c r="YH1105" s="109"/>
      <c r="YI1105" s="109"/>
      <c r="YJ1105" s="109"/>
      <c r="YK1105" s="109"/>
      <c r="YL1105" s="109"/>
      <c r="YM1105" s="109"/>
      <c r="YN1105" s="109"/>
      <c r="YO1105" s="109"/>
      <c r="YP1105" s="109"/>
      <c r="YQ1105" s="109"/>
      <c r="YR1105" s="109"/>
      <c r="YS1105" s="109"/>
      <c r="YT1105" s="109"/>
      <c r="YU1105" s="109"/>
      <c r="YV1105" s="109"/>
      <c r="YW1105" s="109"/>
      <c r="YX1105" s="109"/>
      <c r="YY1105" s="109"/>
      <c r="YZ1105" s="109"/>
      <c r="ZA1105" s="109"/>
      <c r="ZB1105" s="109"/>
      <c r="ZC1105" s="109"/>
      <c r="ZD1105" s="109"/>
      <c r="ZE1105" s="109"/>
      <c r="ZF1105" s="109"/>
      <c r="ZG1105" s="109"/>
      <c r="ZH1105" s="109"/>
      <c r="ZI1105" s="109"/>
      <c r="ZJ1105" s="109"/>
      <c r="ZK1105" s="109"/>
      <c r="ZL1105" s="109"/>
      <c r="ZM1105" s="109"/>
      <c r="ZN1105" s="109"/>
      <c r="ZO1105" s="109"/>
      <c r="ZP1105" s="109"/>
      <c r="ZQ1105" s="109"/>
      <c r="ZR1105" s="109"/>
      <c r="ZS1105" s="109"/>
      <c r="ZT1105" s="109"/>
      <c r="ZU1105" s="109"/>
      <c r="ZV1105" s="109"/>
      <c r="ZW1105" s="109"/>
      <c r="ZX1105" s="109"/>
      <c r="ZY1105" s="109"/>
      <c r="ZZ1105" s="109"/>
      <c r="AAA1105" s="109"/>
      <c r="AAB1105" s="109"/>
      <c r="AAC1105" s="109"/>
      <c r="AAD1105" s="109"/>
      <c r="AAE1105" s="109"/>
      <c r="AAF1105" s="109"/>
      <c r="AAG1105" s="109"/>
      <c r="AAH1105" s="109"/>
      <c r="AAI1105" s="109"/>
      <c r="AAJ1105" s="109"/>
      <c r="AAK1105" s="109"/>
      <c r="AAL1105" s="109"/>
      <c r="AAM1105" s="109"/>
      <c r="AAN1105" s="109"/>
      <c r="AAO1105" s="109"/>
      <c r="AAP1105" s="109"/>
      <c r="AAQ1105" s="109"/>
      <c r="AAR1105" s="109"/>
      <c r="AAS1105" s="109"/>
      <c r="AAT1105" s="109"/>
      <c r="AAU1105" s="109"/>
      <c r="AAV1105" s="109"/>
      <c r="AAW1105" s="109"/>
      <c r="AAX1105" s="109"/>
      <c r="AAY1105" s="109"/>
      <c r="AAZ1105" s="109"/>
      <c r="ABA1105" s="109"/>
      <c r="ABB1105" s="109"/>
      <c r="ABC1105" s="109"/>
      <c r="ABD1105" s="109"/>
      <c r="ABE1105" s="109"/>
      <c r="ABF1105" s="109"/>
      <c r="ABG1105" s="109"/>
      <c r="ABH1105" s="109"/>
      <c r="ABI1105" s="109"/>
      <c r="ABJ1105" s="109"/>
      <c r="ABK1105" s="109"/>
      <c r="ABL1105" s="109"/>
      <c r="ABM1105" s="109"/>
      <c r="ABN1105" s="109"/>
      <c r="ABO1105" s="109"/>
      <c r="ABP1105" s="109"/>
      <c r="ABQ1105" s="109"/>
      <c r="ABR1105" s="109"/>
      <c r="ABS1105" s="109"/>
      <c r="ABT1105" s="109"/>
      <c r="ABU1105" s="109"/>
      <c r="ABV1105" s="109"/>
      <c r="ABW1105" s="109"/>
      <c r="ABX1105" s="109"/>
      <c r="ABY1105" s="109"/>
      <c r="ABZ1105" s="109"/>
      <c r="ACA1105" s="109"/>
      <c r="ACB1105" s="109"/>
      <c r="ACC1105" s="109"/>
      <c r="ACD1105" s="109"/>
      <c r="ACE1105" s="109"/>
      <c r="ACF1105" s="109"/>
      <c r="ACG1105" s="109"/>
      <c r="ACH1105" s="109"/>
      <c r="ACI1105" s="109"/>
      <c r="ACJ1105" s="109"/>
      <c r="ACK1105" s="109"/>
      <c r="ACL1105" s="109"/>
      <c r="ACM1105" s="109"/>
      <c r="ACN1105" s="109"/>
      <c r="ACO1105" s="109"/>
      <c r="ACP1105" s="109"/>
      <c r="ACQ1105" s="109"/>
      <c r="ACR1105" s="109"/>
      <c r="ACS1105" s="109"/>
      <c r="ACT1105" s="109"/>
      <c r="ACU1105" s="109"/>
      <c r="ACV1105" s="109"/>
      <c r="ACW1105" s="109"/>
      <c r="ACX1105" s="109"/>
      <c r="ACY1105" s="109"/>
      <c r="ACZ1105" s="109"/>
      <c r="ADA1105" s="109"/>
      <c r="ADB1105" s="109"/>
      <c r="ADC1105" s="109"/>
      <c r="ADD1105" s="109"/>
      <c r="ADE1105" s="109"/>
      <c r="ADF1105" s="109"/>
      <c r="ADG1105" s="109"/>
      <c r="ADH1105" s="109"/>
      <c r="ADI1105" s="109"/>
      <c r="ADJ1105" s="109"/>
      <c r="ADK1105" s="109"/>
      <c r="ADL1105" s="109"/>
      <c r="ADM1105" s="109"/>
      <c r="ADN1105" s="109"/>
      <c r="ADO1105" s="109"/>
      <c r="ADP1105" s="109"/>
      <c r="ADQ1105" s="109"/>
      <c r="ADR1105" s="109"/>
      <c r="ADS1105" s="109"/>
      <c r="ADT1105" s="109"/>
      <c r="ADU1105" s="109"/>
      <c r="ADV1105" s="109"/>
      <c r="ADW1105" s="109"/>
      <c r="ADX1105" s="109"/>
      <c r="ADY1105" s="109"/>
      <c r="ADZ1105" s="109"/>
      <c r="AEA1105" s="109"/>
      <c r="AEB1105" s="109"/>
      <c r="AEC1105" s="109"/>
      <c r="AED1105" s="109"/>
      <c r="AEE1105" s="109"/>
      <c r="AEF1105" s="109"/>
      <c r="AEG1105" s="109"/>
      <c r="AEH1105" s="109"/>
    </row>
    <row r="1106" spans="1:814" s="69" customFormat="1" x14ac:dyDescent="0.25">
      <c r="A1106" s="109"/>
      <c r="B1106" s="110">
        <v>45443</v>
      </c>
      <c r="C1106" s="109" t="s">
        <v>63</v>
      </c>
      <c r="D1106" s="109" t="s">
        <v>0</v>
      </c>
      <c r="E1106" s="109" t="s">
        <v>66</v>
      </c>
      <c r="F1106" s="111" t="s">
        <v>139</v>
      </c>
      <c r="G1106" s="109" t="s">
        <v>140</v>
      </c>
      <c r="H1106" s="111" t="s">
        <v>141</v>
      </c>
      <c r="I1106" s="111" t="s">
        <v>522</v>
      </c>
      <c r="J1106" s="112">
        <v>5</v>
      </c>
      <c r="K1106" s="113">
        <v>51750</v>
      </c>
      <c r="L1106" s="114">
        <f>+J1106*K1106</f>
        <v>258750</v>
      </c>
      <c r="M1106" s="115" t="s">
        <v>529</v>
      </c>
      <c r="N1106" s="109" t="s">
        <v>519</v>
      </c>
      <c r="O1106" s="109"/>
      <c r="P1106" s="109"/>
      <c r="Q1106" s="109"/>
      <c r="R1106" s="109"/>
      <c r="S1106" s="109"/>
      <c r="T1106" s="109"/>
      <c r="U1106" s="109"/>
      <c r="V1106" s="169"/>
      <c r="W1106" s="109"/>
      <c r="X1106" s="109"/>
      <c r="Y1106" s="109"/>
      <c r="Z1106" s="109"/>
      <c r="AA1106" s="109"/>
      <c r="AB1106" s="109"/>
      <c r="AC1106" s="109"/>
      <c r="AD1106" s="109"/>
      <c r="AE1106" s="109"/>
      <c r="AF1106" s="109"/>
      <c r="AG1106" s="109"/>
      <c r="AH1106" s="109"/>
      <c r="AI1106" s="109"/>
      <c r="AJ1106" s="109"/>
      <c r="AK1106" s="109"/>
      <c r="AL1106" s="109"/>
      <c r="AM1106" s="109"/>
      <c r="AN1106" s="109"/>
      <c r="AO1106" s="109"/>
      <c r="AP1106" s="109"/>
      <c r="AQ1106" s="109"/>
      <c r="AR1106" s="109"/>
      <c r="AS1106" s="109"/>
      <c r="AT1106" s="109"/>
      <c r="AU1106" s="109"/>
      <c r="AV1106" s="109"/>
      <c r="AW1106" s="109"/>
      <c r="AX1106" s="109"/>
      <c r="AY1106" s="109"/>
      <c r="AZ1106" s="109"/>
      <c r="BA1106" s="109"/>
      <c r="BB1106" s="109"/>
      <c r="BC1106" s="109"/>
      <c r="BD1106" s="109"/>
      <c r="BE1106" s="109"/>
      <c r="BF1106" s="109"/>
      <c r="BG1106" s="109"/>
      <c r="BH1106" s="109"/>
      <c r="BI1106" s="109"/>
      <c r="BJ1106" s="109"/>
      <c r="BK1106" s="109"/>
      <c r="BL1106" s="109"/>
      <c r="BM1106" s="109"/>
      <c r="BN1106" s="109"/>
      <c r="BO1106" s="109"/>
      <c r="BP1106" s="109"/>
      <c r="BQ1106" s="109"/>
      <c r="BR1106" s="109"/>
      <c r="BS1106" s="109"/>
      <c r="BT1106" s="109"/>
      <c r="BU1106" s="109"/>
      <c r="BV1106" s="109"/>
      <c r="BW1106" s="109"/>
      <c r="BX1106" s="109"/>
      <c r="BY1106" s="109"/>
      <c r="BZ1106" s="109"/>
      <c r="CA1106" s="109"/>
      <c r="CB1106" s="109"/>
      <c r="CC1106" s="109"/>
      <c r="CD1106" s="109"/>
      <c r="CE1106" s="109"/>
      <c r="CF1106" s="109"/>
      <c r="CG1106" s="109"/>
      <c r="CH1106" s="109"/>
      <c r="CI1106" s="109"/>
      <c r="CJ1106" s="109"/>
      <c r="CK1106" s="109"/>
      <c r="CL1106" s="109"/>
      <c r="CM1106" s="109"/>
      <c r="CN1106" s="109"/>
      <c r="CO1106" s="109"/>
      <c r="CP1106" s="109"/>
      <c r="CQ1106" s="109"/>
      <c r="CR1106" s="109"/>
      <c r="CS1106" s="109"/>
      <c r="CT1106" s="109"/>
      <c r="CU1106" s="109"/>
      <c r="CV1106" s="109"/>
      <c r="CW1106" s="109"/>
      <c r="CX1106" s="109"/>
      <c r="CY1106" s="109"/>
      <c r="CZ1106" s="109"/>
      <c r="DA1106" s="109"/>
      <c r="DB1106" s="109"/>
      <c r="DC1106" s="109"/>
      <c r="DD1106" s="109"/>
      <c r="DE1106" s="109"/>
      <c r="DF1106" s="109"/>
      <c r="DG1106" s="109"/>
      <c r="DH1106" s="109"/>
      <c r="DI1106" s="109"/>
      <c r="DJ1106" s="109"/>
      <c r="DK1106" s="109"/>
      <c r="DL1106" s="109"/>
      <c r="DM1106" s="109"/>
      <c r="DN1106" s="109"/>
      <c r="DO1106" s="109"/>
      <c r="DP1106" s="109"/>
      <c r="DQ1106" s="109"/>
      <c r="DR1106" s="109"/>
      <c r="DS1106" s="109"/>
      <c r="DT1106" s="109"/>
      <c r="DU1106" s="109"/>
      <c r="DV1106" s="109"/>
      <c r="DW1106" s="109"/>
      <c r="DX1106" s="109"/>
      <c r="DY1106" s="109"/>
      <c r="DZ1106" s="109"/>
      <c r="EA1106" s="109"/>
      <c r="EB1106" s="109"/>
      <c r="EC1106" s="109"/>
      <c r="ED1106" s="109"/>
      <c r="EE1106" s="109"/>
      <c r="EF1106" s="109"/>
      <c r="EG1106" s="109"/>
      <c r="EH1106" s="109"/>
      <c r="EI1106" s="109"/>
      <c r="EJ1106" s="109"/>
      <c r="EK1106" s="109"/>
      <c r="EL1106" s="109"/>
      <c r="EM1106" s="109"/>
      <c r="EN1106" s="109"/>
      <c r="EO1106" s="109"/>
      <c r="EP1106" s="109"/>
      <c r="EQ1106" s="109"/>
      <c r="ER1106" s="109"/>
      <c r="ES1106" s="109"/>
      <c r="ET1106" s="109"/>
      <c r="EU1106" s="109"/>
      <c r="EV1106" s="109"/>
      <c r="EW1106" s="109"/>
      <c r="EX1106" s="109"/>
      <c r="EY1106" s="109"/>
      <c r="EZ1106" s="109"/>
      <c r="FA1106" s="109"/>
      <c r="FB1106" s="109"/>
      <c r="FC1106" s="109"/>
      <c r="FD1106" s="109"/>
      <c r="FE1106" s="109"/>
      <c r="FF1106" s="109"/>
      <c r="FG1106" s="109"/>
      <c r="FH1106" s="109"/>
      <c r="FI1106" s="109"/>
      <c r="FJ1106" s="109"/>
      <c r="FK1106" s="109"/>
      <c r="FL1106" s="109"/>
      <c r="FM1106" s="109"/>
      <c r="FN1106" s="109"/>
      <c r="FO1106" s="109"/>
      <c r="FP1106" s="109"/>
      <c r="FQ1106" s="109"/>
      <c r="FR1106" s="109"/>
      <c r="FS1106" s="109"/>
      <c r="FT1106" s="109"/>
      <c r="FU1106" s="109"/>
      <c r="FV1106" s="109"/>
      <c r="FW1106" s="109"/>
      <c r="FX1106" s="109"/>
      <c r="FY1106" s="109"/>
      <c r="FZ1106" s="109"/>
      <c r="GA1106" s="109"/>
      <c r="GB1106" s="109"/>
      <c r="GC1106" s="109"/>
      <c r="GD1106" s="109"/>
      <c r="GE1106" s="109"/>
      <c r="GF1106" s="109"/>
      <c r="GG1106" s="109"/>
      <c r="GH1106" s="109"/>
      <c r="GI1106" s="109"/>
      <c r="GJ1106" s="109"/>
      <c r="GK1106" s="109"/>
      <c r="GL1106" s="109"/>
      <c r="GM1106" s="109"/>
      <c r="GN1106" s="109"/>
      <c r="GO1106" s="109"/>
      <c r="GP1106" s="109"/>
      <c r="GQ1106" s="109"/>
      <c r="GR1106" s="109"/>
      <c r="GS1106" s="109"/>
      <c r="GT1106" s="109"/>
      <c r="GU1106" s="109"/>
      <c r="GV1106" s="109"/>
      <c r="GW1106" s="109"/>
      <c r="GX1106" s="109"/>
      <c r="GY1106" s="109"/>
      <c r="GZ1106" s="109"/>
      <c r="HA1106" s="109"/>
      <c r="HB1106" s="109"/>
      <c r="HC1106" s="109"/>
      <c r="HD1106" s="109"/>
      <c r="HE1106" s="109"/>
      <c r="HF1106" s="109"/>
      <c r="HG1106" s="109"/>
      <c r="HH1106" s="109"/>
      <c r="HI1106" s="109"/>
      <c r="HJ1106" s="109"/>
      <c r="HK1106" s="109"/>
      <c r="HL1106" s="109"/>
      <c r="HM1106" s="109"/>
      <c r="HN1106" s="109"/>
      <c r="HO1106" s="109"/>
      <c r="HP1106" s="109"/>
      <c r="HQ1106" s="109"/>
      <c r="HR1106" s="109"/>
      <c r="HS1106" s="109"/>
      <c r="HT1106" s="109"/>
      <c r="HU1106" s="109"/>
      <c r="HV1106" s="109"/>
      <c r="HW1106" s="109"/>
      <c r="HX1106" s="109"/>
      <c r="HY1106" s="109"/>
      <c r="HZ1106" s="109"/>
      <c r="IA1106" s="109"/>
      <c r="IB1106" s="109"/>
      <c r="IC1106" s="109"/>
      <c r="ID1106" s="109"/>
      <c r="IE1106" s="109"/>
      <c r="IF1106" s="109"/>
      <c r="IG1106" s="109"/>
      <c r="IH1106" s="109"/>
      <c r="II1106" s="109"/>
      <c r="IJ1106" s="109"/>
      <c r="IK1106" s="109"/>
      <c r="IL1106" s="109"/>
      <c r="IM1106" s="109"/>
      <c r="IN1106" s="109"/>
      <c r="IO1106" s="109"/>
      <c r="IP1106" s="109"/>
      <c r="IQ1106" s="109"/>
      <c r="IR1106" s="109"/>
      <c r="IS1106" s="109"/>
      <c r="IT1106" s="109"/>
      <c r="IU1106" s="109"/>
      <c r="IV1106" s="109" t="s">
        <v>506</v>
      </c>
      <c r="IW1106" s="109"/>
      <c r="IX1106" s="109"/>
      <c r="IY1106" s="109"/>
      <c r="IZ1106" s="109"/>
      <c r="JA1106" s="109"/>
      <c r="JB1106" s="109"/>
      <c r="JC1106" s="109"/>
      <c r="JD1106" s="109"/>
      <c r="JE1106" s="109"/>
      <c r="JF1106" s="109"/>
      <c r="JG1106" s="109"/>
      <c r="JH1106" s="109"/>
      <c r="JI1106" s="109"/>
      <c r="JJ1106" s="109"/>
      <c r="JK1106" s="109"/>
      <c r="JL1106" s="109"/>
      <c r="JM1106" s="109"/>
      <c r="JN1106" s="109"/>
      <c r="JO1106" s="109"/>
      <c r="JP1106" s="109"/>
      <c r="JQ1106" s="109"/>
      <c r="JR1106" s="109"/>
      <c r="JS1106" s="109"/>
      <c r="JT1106" s="109"/>
      <c r="JU1106" s="109"/>
      <c r="JV1106" s="109"/>
      <c r="JW1106" s="109"/>
      <c r="JX1106" s="109"/>
      <c r="JY1106" s="109"/>
      <c r="JZ1106" s="109"/>
      <c r="KA1106" s="109"/>
      <c r="KB1106" s="109"/>
      <c r="KC1106" s="109"/>
      <c r="KD1106" s="109"/>
      <c r="KE1106" s="109"/>
      <c r="KF1106" s="109"/>
      <c r="KG1106" s="109"/>
      <c r="KH1106" s="109"/>
      <c r="KI1106" s="109"/>
      <c r="KJ1106" s="109"/>
      <c r="KK1106" s="109"/>
      <c r="KL1106" s="109"/>
      <c r="KM1106" s="109"/>
      <c r="KN1106" s="109"/>
      <c r="KO1106" s="109"/>
      <c r="KP1106" s="109"/>
      <c r="KQ1106" s="109"/>
      <c r="KR1106" s="109"/>
      <c r="KS1106" s="109"/>
      <c r="KT1106" s="109"/>
      <c r="KU1106" s="109"/>
      <c r="KV1106" s="109"/>
      <c r="KW1106" s="109"/>
      <c r="KX1106" s="109"/>
      <c r="KY1106" s="109"/>
      <c r="KZ1106" s="109"/>
      <c r="LA1106" s="109"/>
      <c r="LB1106" s="109"/>
      <c r="LC1106" s="109"/>
      <c r="LD1106" s="109"/>
      <c r="LE1106" s="109"/>
      <c r="LF1106" s="109"/>
      <c r="LG1106" s="109"/>
      <c r="LH1106" s="109"/>
      <c r="LI1106" s="109"/>
      <c r="LJ1106" s="109"/>
      <c r="LK1106" s="109"/>
      <c r="LL1106" s="109"/>
      <c r="LM1106" s="109"/>
      <c r="LN1106" s="109"/>
      <c r="LO1106" s="109"/>
      <c r="LP1106" s="109"/>
      <c r="LQ1106" s="109"/>
      <c r="LR1106" s="109"/>
      <c r="LS1106" s="109"/>
      <c r="LT1106" s="109"/>
      <c r="LU1106" s="109"/>
      <c r="LV1106" s="109"/>
      <c r="LW1106" s="109"/>
      <c r="LX1106" s="109"/>
      <c r="LY1106" s="109"/>
      <c r="LZ1106" s="109"/>
      <c r="MA1106" s="109"/>
      <c r="MB1106" s="109"/>
      <c r="MC1106" s="109"/>
      <c r="MD1106" s="109"/>
      <c r="ME1106" s="109"/>
      <c r="MF1106" s="109"/>
      <c r="MG1106" s="109"/>
      <c r="MH1106" s="109"/>
      <c r="MI1106" s="109"/>
      <c r="MJ1106" s="109"/>
      <c r="MK1106" s="109"/>
      <c r="ML1106" s="109"/>
      <c r="MM1106" s="109"/>
      <c r="MN1106" s="109"/>
      <c r="MO1106" s="109"/>
      <c r="MP1106" s="109"/>
      <c r="MQ1106" s="109"/>
      <c r="MR1106" s="109"/>
      <c r="MS1106" s="109"/>
      <c r="MT1106" s="109"/>
      <c r="MU1106" s="109"/>
      <c r="MV1106" s="109"/>
      <c r="MW1106" s="109"/>
      <c r="MX1106" s="109"/>
      <c r="MY1106" s="109"/>
      <c r="MZ1106" s="109"/>
      <c r="NA1106" s="109"/>
      <c r="NB1106" s="109"/>
      <c r="NC1106" s="109"/>
      <c r="ND1106" s="109"/>
      <c r="NE1106" s="109"/>
      <c r="NF1106" s="109"/>
      <c r="NG1106" s="109"/>
      <c r="NH1106" s="109"/>
      <c r="NI1106" s="109"/>
      <c r="NJ1106" s="109"/>
      <c r="NK1106" s="109"/>
      <c r="NL1106" s="109"/>
      <c r="NM1106" s="109"/>
      <c r="NN1106" s="109"/>
      <c r="NO1106" s="109"/>
      <c r="NP1106" s="109"/>
      <c r="NQ1106" s="109"/>
      <c r="NR1106" s="109"/>
      <c r="NS1106" s="109"/>
      <c r="NT1106" s="109"/>
      <c r="NU1106" s="109"/>
      <c r="NV1106" s="109"/>
      <c r="NW1106" s="109"/>
      <c r="NX1106" s="109"/>
      <c r="NY1106" s="109"/>
      <c r="NZ1106" s="109"/>
      <c r="OA1106" s="109"/>
      <c r="OB1106" s="109"/>
      <c r="OC1106" s="109"/>
      <c r="OD1106" s="109"/>
      <c r="OE1106" s="109"/>
      <c r="OF1106" s="109"/>
      <c r="OG1106" s="109"/>
      <c r="OH1106" s="109"/>
      <c r="OI1106" s="109"/>
      <c r="OJ1106" s="109"/>
      <c r="OK1106" s="109"/>
      <c r="OL1106" s="109"/>
      <c r="OM1106" s="109"/>
      <c r="ON1106" s="109"/>
      <c r="OO1106" s="109"/>
      <c r="OP1106" s="109"/>
      <c r="OQ1106" s="109"/>
      <c r="OR1106" s="109"/>
      <c r="OS1106" s="109"/>
      <c r="OT1106" s="109"/>
      <c r="OU1106" s="109"/>
      <c r="OV1106" s="109"/>
      <c r="OW1106" s="109"/>
      <c r="OX1106" s="109"/>
      <c r="OY1106" s="109"/>
      <c r="OZ1106" s="109"/>
      <c r="PA1106" s="109"/>
      <c r="PB1106" s="109"/>
      <c r="PC1106" s="109"/>
      <c r="PD1106" s="109"/>
      <c r="PE1106" s="109"/>
      <c r="PF1106" s="109"/>
      <c r="PG1106" s="109"/>
      <c r="PH1106" s="109"/>
      <c r="PI1106" s="109"/>
      <c r="PJ1106" s="109"/>
      <c r="PK1106" s="109"/>
      <c r="PL1106" s="109"/>
      <c r="PM1106" s="109"/>
      <c r="PN1106" s="109"/>
      <c r="PO1106" s="109"/>
      <c r="PP1106" s="109"/>
      <c r="PQ1106" s="109"/>
      <c r="PR1106" s="109"/>
      <c r="PS1106" s="109"/>
      <c r="PT1106" s="109"/>
      <c r="PU1106" s="109"/>
      <c r="PV1106" s="109"/>
      <c r="PW1106" s="109"/>
      <c r="PX1106" s="109"/>
      <c r="PY1106" s="109"/>
      <c r="PZ1106" s="109"/>
      <c r="QA1106" s="109"/>
      <c r="QB1106" s="109"/>
      <c r="QC1106" s="109"/>
      <c r="QD1106" s="109"/>
      <c r="QE1106" s="109"/>
      <c r="QF1106" s="109"/>
      <c r="QG1106" s="109"/>
      <c r="QH1106" s="109"/>
      <c r="QI1106" s="109"/>
      <c r="QJ1106" s="109"/>
      <c r="QK1106" s="109"/>
      <c r="QL1106" s="109"/>
      <c r="QM1106" s="109"/>
      <c r="QN1106" s="109"/>
      <c r="QO1106" s="109"/>
      <c r="QP1106" s="109"/>
      <c r="QQ1106" s="109"/>
      <c r="QR1106" s="109"/>
      <c r="QS1106" s="109"/>
      <c r="QT1106" s="109"/>
      <c r="QU1106" s="109"/>
      <c r="QV1106" s="109"/>
      <c r="QW1106" s="109"/>
      <c r="QX1106" s="109"/>
      <c r="QY1106" s="109"/>
      <c r="QZ1106" s="109"/>
      <c r="RA1106" s="109"/>
      <c r="RB1106" s="109"/>
      <c r="RC1106" s="109"/>
      <c r="RD1106" s="109"/>
      <c r="RE1106" s="109"/>
      <c r="RF1106" s="109"/>
      <c r="RG1106" s="109"/>
      <c r="RH1106" s="109"/>
      <c r="RI1106" s="109"/>
      <c r="RJ1106" s="109"/>
      <c r="RK1106" s="109"/>
      <c r="RL1106" s="109"/>
      <c r="RM1106" s="109"/>
      <c r="RN1106" s="109"/>
      <c r="RO1106" s="109"/>
      <c r="RP1106" s="109"/>
      <c r="RQ1106" s="109"/>
      <c r="RR1106" s="109"/>
      <c r="RS1106" s="109"/>
      <c r="RT1106" s="109"/>
      <c r="RU1106" s="109"/>
      <c r="RV1106" s="109"/>
      <c r="RW1106" s="109"/>
      <c r="RX1106" s="109"/>
      <c r="RY1106" s="109"/>
      <c r="RZ1106" s="109"/>
      <c r="SA1106" s="109"/>
      <c r="SB1106" s="109"/>
      <c r="SC1106" s="109"/>
      <c r="SD1106" s="109"/>
      <c r="SE1106" s="109"/>
      <c r="SF1106" s="109"/>
      <c r="SG1106" s="109"/>
      <c r="SH1106" s="109"/>
      <c r="SI1106" s="109"/>
      <c r="SJ1106" s="109"/>
      <c r="SK1106" s="109"/>
      <c r="SL1106" s="109"/>
      <c r="SM1106" s="109"/>
      <c r="SN1106" s="109"/>
      <c r="SO1106" s="109"/>
      <c r="SP1106" s="109"/>
      <c r="SQ1106" s="109"/>
      <c r="SR1106" s="109"/>
      <c r="SS1106" s="109"/>
      <c r="ST1106" s="109"/>
      <c r="SU1106" s="109"/>
      <c r="SV1106" s="109"/>
      <c r="SW1106" s="109"/>
      <c r="SX1106" s="109"/>
      <c r="SY1106" s="109"/>
      <c r="SZ1106" s="109"/>
      <c r="TA1106" s="109"/>
      <c r="TB1106" s="109"/>
      <c r="TC1106" s="109"/>
      <c r="TD1106" s="109"/>
      <c r="TE1106" s="109"/>
      <c r="TF1106" s="109"/>
      <c r="TG1106" s="109"/>
      <c r="TH1106" s="109"/>
      <c r="TI1106" s="109"/>
      <c r="TJ1106" s="109"/>
      <c r="TK1106" s="109"/>
      <c r="TL1106" s="109"/>
      <c r="TM1106" s="109"/>
      <c r="TN1106" s="109"/>
      <c r="TO1106" s="109"/>
      <c r="TP1106" s="109"/>
      <c r="TQ1106" s="109"/>
      <c r="TR1106" s="109"/>
      <c r="TS1106" s="109"/>
      <c r="TT1106" s="109"/>
      <c r="TU1106" s="109"/>
      <c r="TV1106" s="109"/>
      <c r="TW1106" s="109"/>
      <c r="TX1106" s="109"/>
      <c r="TY1106" s="109"/>
      <c r="TZ1106" s="109"/>
      <c r="UA1106" s="109"/>
      <c r="UB1106" s="109"/>
      <c r="UC1106" s="109"/>
      <c r="UD1106" s="109"/>
      <c r="UE1106" s="109"/>
      <c r="UF1106" s="109"/>
      <c r="UG1106" s="109"/>
      <c r="UH1106" s="109"/>
      <c r="UI1106" s="109"/>
      <c r="UJ1106" s="109"/>
      <c r="UK1106" s="109"/>
      <c r="UL1106" s="109"/>
      <c r="UM1106" s="109"/>
      <c r="UN1106" s="109"/>
      <c r="UO1106" s="109"/>
      <c r="UP1106" s="109"/>
      <c r="UQ1106" s="109"/>
      <c r="UR1106" s="109"/>
      <c r="US1106" s="109"/>
      <c r="UT1106" s="109"/>
      <c r="UU1106" s="109"/>
      <c r="UV1106" s="109"/>
      <c r="UW1106" s="109"/>
      <c r="UX1106" s="109"/>
      <c r="UY1106" s="109"/>
      <c r="UZ1106" s="109"/>
      <c r="VA1106" s="109"/>
      <c r="VB1106" s="109"/>
      <c r="VC1106" s="109"/>
      <c r="VD1106" s="109"/>
      <c r="VE1106" s="109"/>
      <c r="VF1106" s="109"/>
      <c r="VG1106" s="109"/>
      <c r="VH1106" s="109"/>
      <c r="VI1106" s="109"/>
      <c r="VJ1106" s="109"/>
      <c r="VK1106" s="109"/>
      <c r="VL1106" s="109"/>
      <c r="VM1106" s="109"/>
      <c r="VN1106" s="109"/>
      <c r="VO1106" s="109"/>
      <c r="VP1106" s="109"/>
      <c r="VQ1106" s="109"/>
      <c r="VR1106" s="109"/>
      <c r="VS1106" s="109"/>
      <c r="VT1106" s="109"/>
      <c r="VU1106" s="109"/>
      <c r="VV1106" s="109"/>
      <c r="VW1106" s="109"/>
      <c r="VX1106" s="109"/>
      <c r="VY1106" s="109"/>
      <c r="VZ1106" s="109"/>
      <c r="WA1106" s="109"/>
      <c r="WB1106" s="109"/>
      <c r="WC1106" s="109"/>
      <c r="WD1106" s="109"/>
      <c r="WE1106" s="109"/>
      <c r="WF1106" s="109"/>
      <c r="WG1106" s="109"/>
      <c r="WH1106" s="109"/>
      <c r="WI1106" s="109"/>
      <c r="WJ1106" s="109"/>
      <c r="WK1106" s="109"/>
      <c r="WL1106" s="109"/>
      <c r="WM1106" s="109"/>
      <c r="WN1106" s="109"/>
      <c r="WO1106" s="109"/>
      <c r="WP1106" s="109"/>
      <c r="WQ1106" s="109"/>
      <c r="WR1106" s="109"/>
      <c r="WS1106" s="109"/>
      <c r="WT1106" s="109"/>
      <c r="WU1106" s="109"/>
      <c r="WV1106" s="109"/>
      <c r="WW1106" s="109"/>
      <c r="WX1106" s="109"/>
      <c r="WY1106" s="109"/>
      <c r="WZ1106" s="109"/>
      <c r="XA1106" s="109"/>
      <c r="XB1106" s="109"/>
      <c r="XC1106" s="109"/>
      <c r="XD1106" s="109"/>
      <c r="XE1106" s="109"/>
      <c r="XF1106" s="109"/>
      <c r="XG1106" s="109"/>
      <c r="XH1106" s="109"/>
      <c r="XI1106" s="109"/>
      <c r="XJ1106" s="109"/>
      <c r="XK1106" s="109"/>
      <c r="XL1106" s="109"/>
      <c r="XM1106" s="109"/>
      <c r="XN1106" s="109"/>
      <c r="XO1106" s="109"/>
      <c r="XP1106" s="109"/>
      <c r="XQ1106" s="109"/>
      <c r="XR1106" s="109"/>
      <c r="XS1106" s="109"/>
      <c r="XT1106" s="109"/>
      <c r="XU1106" s="109"/>
      <c r="XV1106" s="109"/>
      <c r="XW1106" s="109"/>
      <c r="XX1106" s="109"/>
      <c r="XY1106" s="109"/>
      <c r="XZ1106" s="109"/>
      <c r="YA1106" s="109"/>
      <c r="YB1106" s="109"/>
      <c r="YC1106" s="109"/>
      <c r="YD1106" s="109"/>
      <c r="YE1106" s="109"/>
      <c r="YF1106" s="109"/>
      <c r="YG1106" s="109"/>
      <c r="YH1106" s="109"/>
      <c r="YI1106" s="109"/>
      <c r="YJ1106" s="109"/>
      <c r="YK1106" s="109"/>
      <c r="YL1106" s="109"/>
      <c r="YM1106" s="109"/>
      <c r="YN1106" s="109"/>
      <c r="YO1106" s="109"/>
      <c r="YP1106" s="109"/>
      <c r="YQ1106" s="109"/>
      <c r="YR1106" s="109"/>
      <c r="YS1106" s="109"/>
      <c r="YT1106" s="109"/>
      <c r="YU1106" s="109"/>
      <c r="YV1106" s="109"/>
      <c r="YW1106" s="109"/>
      <c r="YX1106" s="109"/>
      <c r="YY1106" s="109"/>
      <c r="YZ1106" s="109"/>
      <c r="ZA1106" s="109"/>
      <c r="ZB1106" s="109"/>
      <c r="ZC1106" s="109"/>
      <c r="ZD1106" s="109"/>
      <c r="ZE1106" s="109"/>
      <c r="ZF1106" s="109"/>
      <c r="ZG1106" s="109"/>
      <c r="ZH1106" s="109"/>
      <c r="ZI1106" s="109"/>
      <c r="ZJ1106" s="109"/>
      <c r="ZK1106" s="109"/>
      <c r="ZL1106" s="109"/>
      <c r="ZM1106" s="109"/>
      <c r="ZN1106" s="109"/>
      <c r="ZO1106" s="109"/>
      <c r="ZP1106" s="109"/>
      <c r="ZQ1106" s="109"/>
      <c r="ZR1106" s="109"/>
      <c r="ZS1106" s="109"/>
      <c r="ZT1106" s="109"/>
      <c r="ZU1106" s="109"/>
      <c r="ZV1106" s="109"/>
      <c r="ZW1106" s="109"/>
      <c r="ZX1106" s="109"/>
      <c r="ZY1106" s="109"/>
      <c r="ZZ1106" s="109"/>
      <c r="AAA1106" s="109"/>
      <c r="AAB1106" s="109"/>
      <c r="AAC1106" s="109"/>
      <c r="AAD1106" s="109"/>
      <c r="AAE1106" s="109"/>
      <c r="AAF1106" s="109"/>
      <c r="AAG1106" s="109"/>
      <c r="AAH1106" s="109"/>
      <c r="AAI1106" s="109"/>
      <c r="AAJ1106" s="109"/>
      <c r="AAK1106" s="109"/>
      <c r="AAL1106" s="109"/>
      <c r="AAM1106" s="109"/>
      <c r="AAN1106" s="109"/>
      <c r="AAO1106" s="109"/>
      <c r="AAP1106" s="109"/>
      <c r="AAQ1106" s="109"/>
      <c r="AAR1106" s="109"/>
      <c r="AAS1106" s="109"/>
      <c r="AAT1106" s="109"/>
      <c r="AAU1106" s="109"/>
      <c r="AAV1106" s="109"/>
      <c r="AAW1106" s="109"/>
      <c r="AAX1106" s="109"/>
      <c r="AAY1106" s="109"/>
      <c r="AAZ1106" s="109"/>
      <c r="ABA1106" s="109"/>
      <c r="ABB1106" s="109"/>
      <c r="ABC1106" s="109"/>
      <c r="ABD1106" s="109"/>
      <c r="ABE1106" s="109"/>
      <c r="ABF1106" s="109"/>
      <c r="ABG1106" s="109"/>
      <c r="ABH1106" s="109"/>
      <c r="ABI1106" s="109"/>
      <c r="ABJ1106" s="109"/>
      <c r="ABK1106" s="109"/>
      <c r="ABL1106" s="109"/>
      <c r="ABM1106" s="109"/>
      <c r="ABN1106" s="109"/>
      <c r="ABO1106" s="109"/>
      <c r="ABP1106" s="109"/>
      <c r="ABQ1106" s="109"/>
      <c r="ABR1106" s="109"/>
      <c r="ABS1106" s="109"/>
      <c r="ABT1106" s="109"/>
      <c r="ABU1106" s="109"/>
      <c r="ABV1106" s="109"/>
      <c r="ABW1106" s="109"/>
      <c r="ABX1106" s="109"/>
      <c r="ABY1106" s="109"/>
      <c r="ABZ1106" s="109"/>
      <c r="ACA1106" s="109"/>
      <c r="ACB1106" s="109"/>
      <c r="ACC1106" s="109"/>
      <c r="ACD1106" s="109"/>
      <c r="ACE1106" s="109"/>
      <c r="ACF1106" s="109"/>
      <c r="ACG1106" s="109"/>
      <c r="ACH1106" s="109"/>
      <c r="ACI1106" s="109"/>
      <c r="ACJ1106" s="109"/>
      <c r="ACK1106" s="109"/>
      <c r="ACL1106" s="109"/>
      <c r="ACM1106" s="109"/>
      <c r="ACN1106" s="109"/>
      <c r="ACO1106" s="109"/>
      <c r="ACP1106" s="109"/>
      <c r="ACQ1106" s="109"/>
      <c r="ACR1106" s="109"/>
      <c r="ACS1106" s="109"/>
      <c r="ACT1106" s="109"/>
      <c r="ACU1106" s="109"/>
      <c r="ACV1106" s="109"/>
      <c r="ACW1106" s="109"/>
      <c r="ACX1106" s="109"/>
      <c r="ACY1106" s="109"/>
      <c r="ACZ1106" s="109"/>
      <c r="ADA1106" s="109"/>
      <c r="ADB1106" s="109"/>
      <c r="ADC1106" s="109"/>
      <c r="ADD1106" s="109"/>
      <c r="ADE1106" s="109"/>
      <c r="ADF1106" s="109"/>
      <c r="ADG1106" s="109"/>
      <c r="ADH1106" s="109"/>
      <c r="ADI1106" s="109"/>
      <c r="ADJ1106" s="109"/>
      <c r="ADK1106" s="109"/>
      <c r="ADL1106" s="109"/>
      <c r="ADM1106" s="109"/>
      <c r="ADN1106" s="109"/>
      <c r="ADO1106" s="109"/>
      <c r="ADP1106" s="109"/>
      <c r="ADQ1106" s="109"/>
      <c r="ADR1106" s="109"/>
      <c r="ADS1106" s="109"/>
      <c r="ADT1106" s="109"/>
      <c r="ADU1106" s="109"/>
      <c r="ADV1106" s="109"/>
      <c r="ADW1106" s="109"/>
      <c r="ADX1106" s="109"/>
      <c r="ADY1106" s="109"/>
      <c r="ADZ1106" s="109"/>
      <c r="AEA1106" s="109"/>
      <c r="AEB1106" s="109"/>
      <c r="AEC1106" s="109"/>
      <c r="AED1106" s="109"/>
      <c r="AEE1106" s="109"/>
      <c r="AEF1106" s="109"/>
      <c r="AEG1106" s="109"/>
      <c r="AEH1106" s="109"/>
    </row>
    <row r="1107" spans="1:814" x14ac:dyDescent="0.25">
      <c r="A1107" s="109"/>
      <c r="B1107" s="110">
        <v>45443</v>
      </c>
      <c r="C1107" s="109" t="s">
        <v>63</v>
      </c>
      <c r="D1107" s="109" t="s">
        <v>0</v>
      </c>
      <c r="E1107" s="109" t="s">
        <v>66</v>
      </c>
      <c r="F1107" s="111" t="s">
        <v>139</v>
      </c>
      <c r="G1107" s="109" t="s">
        <v>140</v>
      </c>
      <c r="H1107" s="111" t="s">
        <v>141</v>
      </c>
      <c r="I1107" s="111" t="s">
        <v>523</v>
      </c>
      <c r="J1107" s="112">
        <v>5</v>
      </c>
      <c r="K1107" s="113">
        <v>51750</v>
      </c>
      <c r="L1107" s="114">
        <f>+J1107*K1107</f>
        <v>258750</v>
      </c>
      <c r="M1107" s="115" t="s">
        <v>529</v>
      </c>
      <c r="N1107" s="109" t="s">
        <v>519</v>
      </c>
      <c r="O1107" s="109"/>
      <c r="P1107" s="109"/>
      <c r="Q1107" s="109"/>
      <c r="R1107" s="109"/>
      <c r="S1107" s="109"/>
      <c r="T1107" s="109"/>
      <c r="U1107" s="109"/>
      <c r="V1107" s="169"/>
      <c r="W1107" s="109"/>
      <c r="X1107" s="109"/>
      <c r="Y1107" s="109"/>
      <c r="Z1107" s="109"/>
      <c r="AA1107" s="109"/>
      <c r="AB1107" s="109"/>
      <c r="AC1107" s="109"/>
      <c r="AD1107" s="109"/>
      <c r="AE1107" s="109"/>
      <c r="AF1107" s="109"/>
      <c r="AG1107" s="109"/>
      <c r="AH1107" s="109"/>
      <c r="AI1107" s="109"/>
      <c r="AJ1107" s="109"/>
      <c r="AK1107" s="109"/>
      <c r="AL1107" s="109"/>
      <c r="AM1107" s="109"/>
      <c r="AN1107" s="109"/>
      <c r="AO1107" s="109"/>
      <c r="AP1107" s="109"/>
      <c r="AQ1107" s="109"/>
      <c r="AR1107" s="109"/>
      <c r="AS1107" s="109"/>
      <c r="AT1107" s="109"/>
      <c r="AU1107" s="109"/>
      <c r="AV1107" s="109"/>
      <c r="AW1107" s="109"/>
      <c r="AX1107" s="109"/>
      <c r="AY1107" s="109"/>
      <c r="AZ1107" s="109"/>
      <c r="BA1107" s="109"/>
      <c r="BB1107" s="109"/>
      <c r="BC1107" s="109"/>
      <c r="BD1107" s="109"/>
      <c r="BE1107" s="109"/>
      <c r="BF1107" s="109"/>
      <c r="BG1107" s="109"/>
      <c r="BH1107" s="109"/>
      <c r="BI1107" s="109"/>
      <c r="BJ1107" s="109"/>
      <c r="BK1107" s="109"/>
      <c r="BL1107" s="109"/>
      <c r="BM1107" s="109"/>
      <c r="BN1107" s="109"/>
      <c r="BO1107" s="109"/>
      <c r="BP1107" s="109"/>
      <c r="BQ1107" s="109"/>
      <c r="BR1107" s="109"/>
      <c r="BS1107" s="109"/>
      <c r="BT1107" s="109"/>
      <c r="BU1107" s="109"/>
      <c r="BV1107" s="109"/>
      <c r="BW1107" s="109"/>
      <c r="BX1107" s="109"/>
      <c r="BY1107" s="109"/>
      <c r="BZ1107" s="109"/>
      <c r="CA1107" s="109"/>
      <c r="CB1107" s="109"/>
      <c r="CC1107" s="109"/>
      <c r="CD1107" s="109"/>
      <c r="CE1107" s="109"/>
      <c r="CF1107" s="109"/>
      <c r="CG1107" s="109"/>
      <c r="CH1107" s="109"/>
      <c r="CI1107" s="109"/>
      <c r="CJ1107" s="109"/>
      <c r="CK1107" s="109"/>
      <c r="CL1107" s="109"/>
      <c r="CM1107" s="109"/>
      <c r="CN1107" s="109"/>
      <c r="CO1107" s="109"/>
      <c r="CP1107" s="109"/>
      <c r="CQ1107" s="109"/>
      <c r="CR1107" s="109"/>
      <c r="CS1107" s="109"/>
      <c r="CT1107" s="109"/>
      <c r="CU1107" s="109"/>
      <c r="CV1107" s="109"/>
      <c r="CW1107" s="109"/>
      <c r="CX1107" s="109"/>
      <c r="CY1107" s="109"/>
      <c r="CZ1107" s="109"/>
      <c r="DA1107" s="109"/>
      <c r="DB1107" s="109"/>
      <c r="DC1107" s="109"/>
      <c r="DD1107" s="109"/>
      <c r="DE1107" s="109"/>
      <c r="DF1107" s="109"/>
      <c r="DG1107" s="109"/>
      <c r="DH1107" s="109"/>
      <c r="DI1107" s="109"/>
      <c r="DJ1107" s="109"/>
      <c r="DK1107" s="109"/>
      <c r="DL1107" s="109"/>
      <c r="DM1107" s="109"/>
      <c r="DN1107" s="109"/>
      <c r="DO1107" s="109"/>
      <c r="DP1107" s="109"/>
      <c r="DQ1107" s="109"/>
      <c r="DR1107" s="109"/>
      <c r="DS1107" s="109"/>
      <c r="DT1107" s="109"/>
      <c r="DU1107" s="109"/>
      <c r="DV1107" s="109"/>
      <c r="DW1107" s="109"/>
      <c r="DX1107" s="109"/>
      <c r="DY1107" s="109"/>
      <c r="DZ1107" s="109"/>
      <c r="EA1107" s="109"/>
      <c r="EB1107" s="109"/>
      <c r="EC1107" s="109"/>
      <c r="ED1107" s="109"/>
      <c r="EE1107" s="109"/>
      <c r="EF1107" s="109"/>
      <c r="EG1107" s="109"/>
      <c r="EH1107" s="109"/>
      <c r="EI1107" s="109"/>
      <c r="EJ1107" s="109"/>
      <c r="EK1107" s="109"/>
      <c r="EL1107" s="109"/>
      <c r="EM1107" s="109"/>
      <c r="EN1107" s="109"/>
      <c r="EO1107" s="109"/>
      <c r="EP1107" s="109"/>
      <c r="EQ1107" s="109"/>
      <c r="ER1107" s="109"/>
      <c r="ES1107" s="109"/>
      <c r="ET1107" s="109"/>
      <c r="EU1107" s="109"/>
      <c r="EV1107" s="109"/>
      <c r="EW1107" s="109"/>
      <c r="EX1107" s="109"/>
      <c r="EY1107" s="109"/>
      <c r="EZ1107" s="109"/>
      <c r="FA1107" s="109"/>
      <c r="FB1107" s="109"/>
      <c r="FC1107" s="109"/>
      <c r="FD1107" s="109"/>
      <c r="FE1107" s="109"/>
      <c r="FF1107" s="109"/>
      <c r="FG1107" s="109"/>
      <c r="FH1107" s="109"/>
      <c r="FI1107" s="109"/>
      <c r="FJ1107" s="109"/>
      <c r="FK1107" s="109"/>
      <c r="FL1107" s="109"/>
      <c r="FM1107" s="109"/>
      <c r="FN1107" s="109"/>
      <c r="FO1107" s="109"/>
      <c r="FP1107" s="109"/>
      <c r="FQ1107" s="109"/>
      <c r="FR1107" s="109"/>
      <c r="FS1107" s="109"/>
      <c r="FT1107" s="109"/>
      <c r="FU1107" s="109"/>
      <c r="FV1107" s="109"/>
      <c r="FW1107" s="109"/>
      <c r="FX1107" s="109"/>
      <c r="FY1107" s="109"/>
      <c r="FZ1107" s="109"/>
      <c r="GA1107" s="109"/>
      <c r="GB1107" s="109"/>
      <c r="GC1107" s="109"/>
      <c r="GD1107" s="109"/>
      <c r="GE1107" s="109"/>
      <c r="GF1107" s="109"/>
      <c r="GG1107" s="109"/>
      <c r="GH1107" s="109"/>
      <c r="GI1107" s="109"/>
      <c r="GJ1107" s="109"/>
      <c r="GK1107" s="109"/>
      <c r="GL1107" s="109"/>
      <c r="GM1107" s="109"/>
      <c r="GN1107" s="109"/>
      <c r="GO1107" s="109"/>
      <c r="GP1107" s="109"/>
      <c r="GQ1107" s="109"/>
      <c r="GR1107" s="109"/>
      <c r="GS1107" s="109"/>
      <c r="GT1107" s="109"/>
      <c r="GU1107" s="109"/>
      <c r="GV1107" s="109"/>
      <c r="GW1107" s="109"/>
      <c r="GX1107" s="109"/>
      <c r="GY1107" s="109"/>
      <c r="GZ1107" s="109"/>
      <c r="HA1107" s="109"/>
      <c r="HB1107" s="109"/>
      <c r="HC1107" s="109"/>
      <c r="HD1107" s="109"/>
      <c r="HE1107" s="109"/>
      <c r="HF1107" s="109"/>
      <c r="HG1107" s="109"/>
      <c r="HH1107" s="109"/>
      <c r="HI1107" s="109"/>
      <c r="HJ1107" s="109"/>
      <c r="HK1107" s="109"/>
      <c r="HL1107" s="109"/>
      <c r="HM1107" s="109"/>
      <c r="HN1107" s="109"/>
      <c r="HO1107" s="109"/>
      <c r="HP1107" s="109"/>
      <c r="HQ1107" s="109"/>
      <c r="HR1107" s="109"/>
      <c r="HS1107" s="109"/>
      <c r="HT1107" s="109"/>
      <c r="HU1107" s="109"/>
      <c r="HV1107" s="109"/>
      <c r="HW1107" s="109"/>
      <c r="HX1107" s="109"/>
      <c r="HY1107" s="109"/>
      <c r="HZ1107" s="109"/>
      <c r="IA1107" s="109"/>
      <c r="IB1107" s="109"/>
      <c r="IC1107" s="109"/>
      <c r="ID1107" s="109"/>
      <c r="IE1107" s="109"/>
      <c r="IF1107" s="109"/>
      <c r="IG1107" s="109"/>
      <c r="IH1107" s="109"/>
      <c r="II1107" s="109"/>
      <c r="IJ1107" s="109"/>
      <c r="IK1107" s="109"/>
      <c r="IL1107" s="109"/>
      <c r="IM1107" s="109"/>
      <c r="IN1107" s="109"/>
      <c r="IO1107" s="109"/>
      <c r="IP1107" s="109"/>
      <c r="IQ1107" s="109"/>
      <c r="IR1107" s="109"/>
      <c r="IS1107" s="109"/>
      <c r="IT1107" s="109"/>
      <c r="IU1107" s="109"/>
      <c r="IV1107" s="109"/>
      <c r="IW1107" s="109"/>
      <c r="IX1107" s="109"/>
      <c r="IY1107" s="109"/>
      <c r="IZ1107" s="109"/>
      <c r="JA1107" s="109"/>
      <c r="JB1107" s="109"/>
      <c r="JC1107" s="109"/>
      <c r="JD1107" s="109"/>
      <c r="JE1107" s="109"/>
      <c r="JF1107" s="109"/>
      <c r="JG1107" s="109"/>
      <c r="JH1107" s="109"/>
      <c r="JI1107" s="109"/>
      <c r="JJ1107" s="109"/>
      <c r="JK1107" s="109"/>
      <c r="JL1107" s="109"/>
      <c r="JM1107" s="109"/>
      <c r="JN1107" s="109"/>
      <c r="JO1107" s="109"/>
      <c r="JP1107" s="109"/>
      <c r="JQ1107" s="109"/>
      <c r="JR1107" s="109"/>
      <c r="JS1107" s="109"/>
      <c r="JT1107" s="109"/>
      <c r="JU1107" s="109"/>
      <c r="JV1107" s="109"/>
      <c r="JW1107" s="109"/>
      <c r="JX1107" s="109"/>
      <c r="JY1107" s="109"/>
      <c r="JZ1107" s="109"/>
      <c r="KA1107" s="109"/>
      <c r="KB1107" s="109"/>
      <c r="KC1107" s="109"/>
      <c r="KD1107" s="109"/>
      <c r="KE1107" s="109"/>
      <c r="KF1107" s="109"/>
      <c r="KG1107" s="109"/>
      <c r="KH1107" s="109"/>
      <c r="KI1107" s="109"/>
      <c r="KJ1107" s="109"/>
      <c r="KK1107" s="109"/>
      <c r="KL1107" s="109"/>
      <c r="KM1107" s="109"/>
      <c r="KN1107" s="109"/>
      <c r="KO1107" s="109"/>
      <c r="KP1107" s="109"/>
      <c r="KQ1107" s="109"/>
      <c r="KR1107" s="109"/>
      <c r="KS1107" s="109"/>
      <c r="KT1107" s="109"/>
      <c r="KU1107" s="109"/>
      <c r="KV1107" s="109"/>
      <c r="KW1107" s="109"/>
      <c r="KX1107" s="109"/>
      <c r="KY1107" s="109"/>
      <c r="KZ1107" s="109"/>
      <c r="LA1107" s="109"/>
      <c r="LB1107" s="109"/>
      <c r="LC1107" s="109"/>
      <c r="LD1107" s="109"/>
      <c r="LE1107" s="109"/>
      <c r="LF1107" s="109"/>
      <c r="LG1107" s="109"/>
      <c r="LH1107" s="109"/>
      <c r="LI1107" s="109"/>
      <c r="LJ1107" s="109"/>
      <c r="LK1107" s="109"/>
      <c r="LL1107" s="109"/>
      <c r="LM1107" s="109"/>
      <c r="LN1107" s="109"/>
      <c r="LO1107" s="109"/>
      <c r="LP1107" s="109"/>
      <c r="LQ1107" s="109"/>
      <c r="LR1107" s="109"/>
      <c r="LS1107" s="109"/>
      <c r="LT1107" s="109"/>
      <c r="LU1107" s="109"/>
      <c r="LV1107" s="109"/>
      <c r="LW1107" s="109"/>
      <c r="LX1107" s="109"/>
      <c r="LY1107" s="109"/>
      <c r="LZ1107" s="109"/>
      <c r="MA1107" s="109"/>
      <c r="MB1107" s="109"/>
      <c r="MC1107" s="109"/>
      <c r="MD1107" s="109"/>
      <c r="ME1107" s="109"/>
      <c r="MF1107" s="109"/>
      <c r="MG1107" s="109"/>
      <c r="MH1107" s="109"/>
      <c r="MI1107" s="109"/>
      <c r="MJ1107" s="109"/>
      <c r="MK1107" s="109"/>
      <c r="ML1107" s="109"/>
      <c r="MM1107" s="109"/>
      <c r="MN1107" s="109"/>
      <c r="MO1107" s="109"/>
      <c r="MP1107" s="109"/>
      <c r="MQ1107" s="109"/>
      <c r="MR1107" s="109"/>
      <c r="MS1107" s="109"/>
      <c r="MT1107" s="109"/>
      <c r="MU1107" s="109"/>
      <c r="MV1107" s="109"/>
      <c r="MW1107" s="109"/>
      <c r="MX1107" s="109"/>
      <c r="MY1107" s="109"/>
      <c r="MZ1107" s="109"/>
      <c r="NA1107" s="109"/>
      <c r="NB1107" s="109"/>
      <c r="NC1107" s="109"/>
      <c r="ND1107" s="109"/>
      <c r="NE1107" s="109"/>
      <c r="NF1107" s="109"/>
      <c r="NG1107" s="109"/>
      <c r="NH1107" s="109"/>
      <c r="NI1107" s="109"/>
      <c r="NJ1107" s="109"/>
      <c r="NK1107" s="109"/>
      <c r="NL1107" s="109"/>
      <c r="NM1107" s="109"/>
      <c r="NN1107" s="109"/>
      <c r="NO1107" s="109"/>
      <c r="NP1107" s="109"/>
      <c r="NQ1107" s="109"/>
      <c r="NR1107" s="109"/>
      <c r="NS1107" s="109"/>
      <c r="NT1107" s="109"/>
      <c r="NU1107" s="109"/>
      <c r="NV1107" s="109"/>
      <c r="NW1107" s="109"/>
      <c r="NX1107" s="109"/>
      <c r="NY1107" s="109"/>
      <c r="NZ1107" s="109"/>
      <c r="OA1107" s="109"/>
      <c r="OB1107" s="109"/>
      <c r="OC1107" s="109"/>
      <c r="OD1107" s="109"/>
      <c r="OE1107" s="109"/>
      <c r="OF1107" s="109"/>
      <c r="OG1107" s="109"/>
      <c r="OH1107" s="109"/>
      <c r="OI1107" s="109"/>
      <c r="OJ1107" s="109"/>
      <c r="OK1107" s="109"/>
      <c r="OL1107" s="109"/>
      <c r="OM1107" s="109"/>
      <c r="ON1107" s="109"/>
      <c r="OO1107" s="109"/>
      <c r="OP1107" s="109"/>
      <c r="OQ1107" s="109"/>
      <c r="OR1107" s="109"/>
      <c r="OS1107" s="109"/>
      <c r="OT1107" s="109"/>
      <c r="OU1107" s="109"/>
      <c r="OV1107" s="109"/>
      <c r="OW1107" s="109"/>
      <c r="OX1107" s="109"/>
      <c r="OY1107" s="109"/>
      <c r="OZ1107" s="109"/>
      <c r="PA1107" s="109"/>
      <c r="PB1107" s="109"/>
      <c r="PC1107" s="109"/>
      <c r="PD1107" s="109"/>
      <c r="PE1107" s="109"/>
      <c r="PF1107" s="109"/>
      <c r="PG1107" s="109"/>
      <c r="PH1107" s="109"/>
      <c r="PI1107" s="109"/>
      <c r="PJ1107" s="109"/>
      <c r="PK1107" s="109"/>
      <c r="PL1107" s="109"/>
      <c r="PM1107" s="109"/>
      <c r="PN1107" s="109"/>
      <c r="PO1107" s="109"/>
      <c r="PP1107" s="109"/>
      <c r="PQ1107" s="109"/>
      <c r="PR1107" s="109"/>
      <c r="PS1107" s="109"/>
      <c r="PT1107" s="109"/>
      <c r="PU1107" s="109"/>
      <c r="PV1107" s="109"/>
      <c r="PW1107" s="109"/>
      <c r="PX1107" s="109"/>
      <c r="PY1107" s="109"/>
      <c r="PZ1107" s="109"/>
      <c r="QA1107" s="109"/>
      <c r="QB1107" s="109"/>
      <c r="QC1107" s="109"/>
      <c r="QD1107" s="109"/>
      <c r="QE1107" s="109"/>
      <c r="QF1107" s="109"/>
      <c r="QG1107" s="109"/>
      <c r="QH1107" s="109"/>
      <c r="QI1107" s="109"/>
      <c r="QJ1107" s="109"/>
      <c r="QK1107" s="109"/>
      <c r="QL1107" s="109"/>
      <c r="QM1107" s="109"/>
      <c r="QN1107" s="109"/>
      <c r="QO1107" s="109"/>
      <c r="QP1107" s="109"/>
      <c r="QQ1107" s="109"/>
      <c r="QR1107" s="109"/>
      <c r="QS1107" s="109"/>
      <c r="QT1107" s="109"/>
      <c r="QU1107" s="109"/>
      <c r="QV1107" s="109"/>
      <c r="QW1107" s="109"/>
      <c r="QX1107" s="109"/>
      <c r="QY1107" s="109"/>
      <c r="QZ1107" s="109"/>
      <c r="RA1107" s="109"/>
      <c r="RB1107" s="109"/>
      <c r="RC1107" s="109"/>
      <c r="RD1107" s="109"/>
      <c r="RE1107" s="109"/>
      <c r="RF1107" s="109"/>
      <c r="RG1107" s="109"/>
      <c r="RH1107" s="109"/>
      <c r="RI1107" s="109"/>
      <c r="RJ1107" s="109"/>
      <c r="RK1107" s="109"/>
      <c r="RL1107" s="109"/>
      <c r="RM1107" s="109"/>
      <c r="RN1107" s="109"/>
      <c r="RO1107" s="109"/>
      <c r="RP1107" s="109"/>
      <c r="RQ1107" s="109"/>
      <c r="RR1107" s="109"/>
      <c r="RS1107" s="109"/>
      <c r="RT1107" s="109"/>
      <c r="RU1107" s="109"/>
      <c r="RV1107" s="109"/>
      <c r="RW1107" s="109"/>
      <c r="RX1107" s="109"/>
      <c r="RY1107" s="109"/>
      <c r="RZ1107" s="109"/>
      <c r="SA1107" s="109"/>
      <c r="SB1107" s="109"/>
      <c r="SC1107" s="109"/>
      <c r="SD1107" s="109"/>
      <c r="SE1107" s="109"/>
      <c r="SF1107" s="109"/>
      <c r="SG1107" s="109"/>
      <c r="SH1107" s="109"/>
      <c r="SI1107" s="109"/>
      <c r="SJ1107" s="109"/>
      <c r="SK1107" s="109"/>
      <c r="SL1107" s="109"/>
      <c r="SM1107" s="109"/>
      <c r="SN1107" s="109"/>
      <c r="SO1107" s="109"/>
      <c r="SP1107" s="109"/>
      <c r="SQ1107" s="109"/>
      <c r="SR1107" s="109"/>
      <c r="SS1107" s="109"/>
      <c r="ST1107" s="109"/>
      <c r="SU1107" s="109"/>
      <c r="SV1107" s="109"/>
      <c r="SW1107" s="109"/>
      <c r="SX1107" s="109"/>
      <c r="SY1107" s="109"/>
      <c r="SZ1107" s="109"/>
      <c r="TA1107" s="109"/>
      <c r="TB1107" s="109"/>
      <c r="TC1107" s="109"/>
      <c r="TD1107" s="109"/>
      <c r="TE1107" s="109"/>
      <c r="TF1107" s="109"/>
      <c r="TG1107" s="109"/>
      <c r="TH1107" s="109"/>
      <c r="TI1107" s="109"/>
      <c r="TJ1107" s="109"/>
      <c r="TK1107" s="109"/>
      <c r="TL1107" s="109"/>
      <c r="TM1107" s="109"/>
      <c r="TN1107" s="109"/>
      <c r="TO1107" s="109"/>
      <c r="TP1107" s="109"/>
      <c r="TQ1107" s="109"/>
      <c r="TR1107" s="109"/>
      <c r="TS1107" s="109"/>
      <c r="TT1107" s="109"/>
      <c r="TU1107" s="109"/>
      <c r="TV1107" s="109"/>
      <c r="TW1107" s="109"/>
      <c r="TX1107" s="109"/>
      <c r="TY1107" s="109"/>
      <c r="TZ1107" s="109"/>
      <c r="UA1107" s="109"/>
      <c r="UB1107" s="109"/>
      <c r="UC1107" s="109"/>
      <c r="UD1107" s="109"/>
      <c r="UE1107" s="109"/>
      <c r="UF1107" s="109"/>
      <c r="UG1107" s="109"/>
      <c r="UH1107" s="109"/>
      <c r="UI1107" s="109"/>
      <c r="UJ1107" s="109"/>
      <c r="UK1107" s="109"/>
      <c r="UL1107" s="109"/>
      <c r="UM1107" s="109"/>
      <c r="UN1107" s="109"/>
      <c r="UO1107" s="109"/>
      <c r="UP1107" s="109"/>
      <c r="UQ1107" s="109"/>
      <c r="UR1107" s="109"/>
      <c r="US1107" s="109"/>
      <c r="UT1107" s="109"/>
      <c r="UU1107" s="109"/>
      <c r="UV1107" s="109"/>
      <c r="UW1107" s="109"/>
      <c r="UX1107" s="109"/>
      <c r="UY1107" s="109"/>
      <c r="UZ1107" s="109"/>
      <c r="VA1107" s="109"/>
      <c r="VB1107" s="109"/>
      <c r="VC1107" s="109"/>
      <c r="VD1107" s="109"/>
      <c r="VE1107" s="109"/>
      <c r="VF1107" s="109"/>
      <c r="VG1107" s="109"/>
      <c r="VH1107" s="109"/>
      <c r="VI1107" s="109"/>
      <c r="VJ1107" s="109"/>
      <c r="VK1107" s="109"/>
      <c r="VL1107" s="109"/>
      <c r="VM1107" s="109"/>
      <c r="VN1107" s="109"/>
      <c r="VO1107" s="109"/>
      <c r="VP1107" s="109"/>
      <c r="VQ1107" s="109"/>
      <c r="VR1107" s="109"/>
      <c r="VS1107" s="109"/>
      <c r="VT1107" s="109"/>
      <c r="VU1107" s="109"/>
      <c r="VV1107" s="109"/>
      <c r="VW1107" s="109"/>
      <c r="VX1107" s="109"/>
      <c r="VY1107" s="109"/>
      <c r="VZ1107" s="109"/>
      <c r="WA1107" s="109"/>
      <c r="WB1107" s="109"/>
      <c r="WC1107" s="109"/>
      <c r="WD1107" s="109"/>
      <c r="WE1107" s="109"/>
      <c r="WF1107" s="109"/>
      <c r="WG1107" s="109"/>
      <c r="WH1107" s="109"/>
      <c r="WI1107" s="109"/>
      <c r="WJ1107" s="109"/>
      <c r="WK1107" s="109"/>
      <c r="WL1107" s="109"/>
      <c r="WM1107" s="109"/>
      <c r="WN1107" s="109"/>
      <c r="WO1107" s="109"/>
      <c r="WP1107" s="109"/>
      <c r="WQ1107" s="109"/>
      <c r="WR1107" s="109"/>
      <c r="WS1107" s="109"/>
      <c r="WT1107" s="109"/>
      <c r="WU1107" s="109"/>
      <c r="WV1107" s="109"/>
      <c r="WW1107" s="109"/>
      <c r="WX1107" s="109"/>
      <c r="WY1107" s="109"/>
      <c r="WZ1107" s="109"/>
      <c r="XA1107" s="109"/>
      <c r="XB1107" s="109"/>
      <c r="XC1107" s="109"/>
      <c r="XD1107" s="109"/>
      <c r="XE1107" s="109"/>
      <c r="XF1107" s="109"/>
      <c r="XG1107" s="109"/>
      <c r="XH1107" s="109"/>
      <c r="XI1107" s="109"/>
      <c r="XJ1107" s="109"/>
      <c r="XK1107" s="109"/>
      <c r="XL1107" s="109"/>
      <c r="XM1107" s="109"/>
      <c r="XN1107" s="109"/>
      <c r="XO1107" s="109"/>
      <c r="XP1107" s="109"/>
      <c r="XQ1107" s="109"/>
      <c r="XR1107" s="109"/>
      <c r="XS1107" s="109"/>
      <c r="XT1107" s="109"/>
      <c r="XU1107" s="109"/>
      <c r="XV1107" s="109"/>
      <c r="XW1107" s="109"/>
      <c r="XX1107" s="109"/>
      <c r="XY1107" s="109"/>
      <c r="XZ1107" s="109"/>
      <c r="YA1107" s="109"/>
      <c r="YB1107" s="109"/>
      <c r="YC1107" s="109"/>
      <c r="YD1107" s="109"/>
      <c r="YE1107" s="109"/>
      <c r="YF1107" s="109"/>
      <c r="YG1107" s="109"/>
      <c r="YH1107" s="109"/>
      <c r="YI1107" s="109"/>
      <c r="YJ1107" s="109"/>
      <c r="YK1107" s="109"/>
      <c r="YL1107" s="109"/>
      <c r="YM1107" s="109"/>
      <c r="YN1107" s="109"/>
      <c r="YO1107" s="109"/>
      <c r="YP1107" s="109"/>
      <c r="YQ1107" s="109"/>
      <c r="YR1107" s="109"/>
      <c r="YS1107" s="109"/>
      <c r="YT1107" s="109"/>
      <c r="YU1107" s="109"/>
      <c r="YV1107" s="109"/>
      <c r="YW1107" s="109"/>
      <c r="YX1107" s="109"/>
      <c r="YY1107" s="109"/>
      <c r="YZ1107" s="109"/>
      <c r="ZA1107" s="109"/>
      <c r="ZB1107" s="109"/>
      <c r="ZC1107" s="109"/>
      <c r="ZD1107" s="109"/>
      <c r="ZE1107" s="109"/>
      <c r="ZF1107" s="109"/>
      <c r="ZG1107" s="109"/>
      <c r="ZH1107" s="109"/>
      <c r="ZI1107" s="109"/>
      <c r="ZJ1107" s="109"/>
      <c r="ZK1107" s="109"/>
      <c r="ZL1107" s="109"/>
      <c r="ZM1107" s="109"/>
      <c r="ZN1107" s="109"/>
      <c r="ZO1107" s="109"/>
      <c r="ZP1107" s="109"/>
      <c r="ZQ1107" s="109"/>
      <c r="ZR1107" s="109"/>
      <c r="ZS1107" s="109"/>
      <c r="ZT1107" s="109"/>
      <c r="ZU1107" s="109"/>
      <c r="ZV1107" s="109"/>
      <c r="ZW1107" s="109"/>
      <c r="ZX1107" s="109"/>
      <c r="ZY1107" s="109"/>
      <c r="ZZ1107" s="109"/>
      <c r="AAA1107" s="109"/>
      <c r="AAB1107" s="109"/>
      <c r="AAC1107" s="109"/>
      <c r="AAD1107" s="109"/>
      <c r="AAE1107" s="109"/>
      <c r="AAF1107" s="109"/>
      <c r="AAG1107" s="109"/>
      <c r="AAH1107" s="109"/>
      <c r="AAI1107" s="109"/>
      <c r="AAJ1107" s="109"/>
      <c r="AAK1107" s="109"/>
      <c r="AAL1107" s="109"/>
      <c r="AAM1107" s="109"/>
      <c r="AAN1107" s="109"/>
      <c r="AAO1107" s="109"/>
      <c r="AAP1107" s="109"/>
      <c r="AAQ1107" s="109"/>
      <c r="AAR1107" s="109"/>
      <c r="AAS1107" s="109"/>
      <c r="AAT1107" s="109"/>
      <c r="AAU1107" s="109"/>
      <c r="AAV1107" s="109"/>
      <c r="AAW1107" s="109"/>
      <c r="AAX1107" s="109"/>
      <c r="AAY1107" s="109"/>
      <c r="AAZ1107" s="109"/>
      <c r="ABA1107" s="109"/>
      <c r="ABB1107" s="109"/>
      <c r="ABC1107" s="109"/>
      <c r="ABD1107" s="109"/>
      <c r="ABE1107" s="109"/>
      <c r="ABF1107" s="109"/>
      <c r="ABG1107" s="109"/>
      <c r="ABH1107" s="109"/>
      <c r="ABI1107" s="109"/>
      <c r="ABJ1107" s="109"/>
      <c r="ABK1107" s="109"/>
      <c r="ABL1107" s="109"/>
      <c r="ABM1107" s="109"/>
      <c r="ABN1107" s="109"/>
      <c r="ABO1107" s="109"/>
      <c r="ABP1107" s="109"/>
      <c r="ABQ1107" s="109"/>
      <c r="ABR1107" s="109"/>
      <c r="ABS1107" s="109"/>
      <c r="ABT1107" s="109"/>
      <c r="ABU1107" s="109"/>
      <c r="ABV1107" s="109"/>
      <c r="ABW1107" s="109"/>
      <c r="ABX1107" s="109"/>
      <c r="ABY1107" s="109"/>
      <c r="ABZ1107" s="109"/>
      <c r="ACA1107" s="109"/>
      <c r="ACB1107" s="109"/>
      <c r="ACC1107" s="109"/>
      <c r="ACD1107" s="109"/>
      <c r="ACE1107" s="109"/>
      <c r="ACF1107" s="109"/>
      <c r="ACG1107" s="109"/>
      <c r="ACH1107" s="109"/>
      <c r="ACI1107" s="109"/>
      <c r="ACJ1107" s="109"/>
      <c r="ACK1107" s="109"/>
      <c r="ACL1107" s="109"/>
      <c r="ACM1107" s="109"/>
      <c r="ACN1107" s="109"/>
      <c r="ACO1107" s="109"/>
      <c r="ACP1107" s="109"/>
      <c r="ACQ1107" s="109"/>
      <c r="ACR1107" s="109"/>
      <c r="ACS1107" s="109"/>
      <c r="ACT1107" s="109"/>
      <c r="ACU1107" s="109"/>
      <c r="ACV1107" s="109"/>
      <c r="ACW1107" s="109"/>
      <c r="ACX1107" s="109"/>
      <c r="ACY1107" s="109"/>
      <c r="ACZ1107" s="109"/>
      <c r="ADA1107" s="109"/>
      <c r="ADB1107" s="109"/>
      <c r="ADC1107" s="109"/>
      <c r="ADD1107" s="109"/>
      <c r="ADE1107" s="109"/>
      <c r="ADF1107" s="109"/>
      <c r="ADG1107" s="109"/>
      <c r="ADH1107" s="109"/>
      <c r="ADI1107" s="109"/>
      <c r="ADJ1107" s="109"/>
      <c r="ADK1107" s="109"/>
      <c r="ADL1107" s="109"/>
      <c r="ADM1107" s="109"/>
      <c r="ADN1107" s="109"/>
      <c r="ADO1107" s="109"/>
      <c r="ADP1107" s="109"/>
      <c r="ADQ1107" s="109"/>
      <c r="ADR1107" s="109"/>
      <c r="ADS1107" s="109"/>
      <c r="ADT1107" s="109"/>
      <c r="ADU1107" s="109"/>
      <c r="ADV1107" s="109"/>
      <c r="ADW1107" s="109"/>
      <c r="ADX1107" s="109"/>
      <c r="ADY1107" s="109"/>
      <c r="ADZ1107" s="109"/>
      <c r="AEA1107" s="109"/>
      <c r="AEB1107" s="109"/>
      <c r="AEC1107" s="109"/>
      <c r="AED1107" s="109"/>
      <c r="AEE1107" s="109"/>
      <c r="AEF1107" s="109"/>
      <c r="AEG1107" s="109"/>
      <c r="AEH1107" s="109"/>
    </row>
    <row r="1108" spans="1:814" x14ac:dyDescent="0.25">
      <c r="B1108" s="5">
        <v>45447</v>
      </c>
      <c r="C1108" t="s">
        <v>103</v>
      </c>
      <c r="D1108" t="s">
        <v>0</v>
      </c>
      <c r="E1108" t="s">
        <v>66</v>
      </c>
      <c r="F1108" s="4" t="s">
        <v>247</v>
      </c>
      <c r="G1108" t="s">
        <v>354</v>
      </c>
      <c r="H1108" s="4" t="s">
        <v>265</v>
      </c>
      <c r="I1108" s="4" t="s">
        <v>361</v>
      </c>
      <c r="J1108" s="8">
        <v>-2</v>
      </c>
      <c r="K1108" s="29">
        <f>67500*0.9</f>
        <v>60750</v>
      </c>
      <c r="L1108" s="17">
        <f t="shared" si="55"/>
        <v>-121500</v>
      </c>
      <c r="M1108" s="102" t="s">
        <v>529</v>
      </c>
      <c r="O1108" s="54">
        <v>20240086</v>
      </c>
      <c r="P1108" t="s">
        <v>503</v>
      </c>
    </row>
    <row r="1109" spans="1:814" x14ac:dyDescent="0.25">
      <c r="B1109" s="5">
        <v>45448</v>
      </c>
      <c r="C1109" t="s">
        <v>120</v>
      </c>
      <c r="D1109" t="s">
        <v>0</v>
      </c>
      <c r="E1109" t="s">
        <v>66</v>
      </c>
      <c r="F1109" s="4" t="s">
        <v>82</v>
      </c>
      <c r="G1109" t="s">
        <v>83</v>
      </c>
      <c r="H1109" s="4" t="s">
        <v>84</v>
      </c>
      <c r="I1109" s="4" t="s">
        <v>299</v>
      </c>
      <c r="J1109" s="8">
        <v>-1</v>
      </c>
      <c r="K1109" s="29">
        <v>51750</v>
      </c>
      <c r="L1109" s="17">
        <f t="shared" si="55"/>
        <v>-51750</v>
      </c>
      <c r="M1109" s="102" t="s">
        <v>529</v>
      </c>
      <c r="O1109"/>
      <c r="Q1109" t="s">
        <v>501</v>
      </c>
    </row>
    <row r="1110" spans="1:814" x14ac:dyDescent="0.25">
      <c r="B1110" s="5">
        <v>45448</v>
      </c>
      <c r="C1110" t="s">
        <v>120</v>
      </c>
      <c r="D1110" t="s">
        <v>0</v>
      </c>
      <c r="E1110" t="s">
        <v>66</v>
      </c>
      <c r="F1110" s="4" t="s">
        <v>86</v>
      </c>
      <c r="G1110" t="s">
        <v>87</v>
      </c>
      <c r="H1110" s="4" t="s">
        <v>50</v>
      </c>
      <c r="I1110" s="4" t="s">
        <v>535</v>
      </c>
      <c r="J1110" s="8">
        <v>-1</v>
      </c>
      <c r="K1110" s="29">
        <v>51750</v>
      </c>
      <c r="L1110" s="17">
        <f t="shared" si="55"/>
        <v>-51750</v>
      </c>
      <c r="M1110" s="102" t="s">
        <v>529</v>
      </c>
      <c r="O1110"/>
      <c r="Q1110" t="s">
        <v>501</v>
      </c>
    </row>
    <row r="1111" spans="1:814" x14ac:dyDescent="0.25">
      <c r="B1111" s="5">
        <v>45448</v>
      </c>
      <c r="C1111" t="s">
        <v>121</v>
      </c>
      <c r="D1111" t="s">
        <v>0</v>
      </c>
      <c r="E1111" t="s">
        <v>66</v>
      </c>
      <c r="F1111" s="4" t="s">
        <v>78</v>
      </c>
      <c r="G1111" t="s">
        <v>79</v>
      </c>
      <c r="H1111" s="4" t="s">
        <v>80</v>
      </c>
      <c r="I1111" s="4" t="s">
        <v>179</v>
      </c>
      <c r="J1111" s="8">
        <v>1</v>
      </c>
      <c r="K1111" s="29">
        <v>51750</v>
      </c>
      <c r="L1111" s="17">
        <f t="shared" si="55"/>
        <v>51750</v>
      </c>
      <c r="M1111" s="102" t="s">
        <v>529</v>
      </c>
      <c r="O1111"/>
      <c r="Q1111" t="s">
        <v>502</v>
      </c>
    </row>
    <row r="1112" spans="1:814" x14ac:dyDescent="0.25">
      <c r="B1112" s="5">
        <v>45448</v>
      </c>
      <c r="C1112" t="s">
        <v>103</v>
      </c>
      <c r="D1112" t="s">
        <v>4</v>
      </c>
      <c r="E1112" t="s">
        <v>66</v>
      </c>
      <c r="F1112" s="4" t="s">
        <v>102</v>
      </c>
      <c r="G1112" t="s">
        <v>101</v>
      </c>
      <c r="H1112" s="4" t="s">
        <v>107</v>
      </c>
      <c r="I1112" s="4" t="s">
        <v>138</v>
      </c>
      <c r="J1112" s="8">
        <v>-1</v>
      </c>
      <c r="K1112" s="29">
        <v>102340</v>
      </c>
      <c r="L1112" s="17">
        <f t="shared" si="55"/>
        <v>-102340</v>
      </c>
      <c r="M1112" s="102" t="s">
        <v>529</v>
      </c>
      <c r="O1112" s="54">
        <v>20240085</v>
      </c>
      <c r="P1112" t="s">
        <v>504</v>
      </c>
    </row>
    <row r="1113" spans="1:814" x14ac:dyDescent="0.25">
      <c r="B1113" s="5">
        <v>45448</v>
      </c>
      <c r="C1113" t="s">
        <v>103</v>
      </c>
      <c r="D1113" t="s">
        <v>4</v>
      </c>
      <c r="E1113" t="s">
        <v>14</v>
      </c>
      <c r="F1113" s="4">
        <v>3318235</v>
      </c>
      <c r="G1113" t="s">
        <v>209</v>
      </c>
      <c r="H1113" s="4" t="s">
        <v>107</v>
      </c>
      <c r="I1113" s="4" t="s">
        <v>138</v>
      </c>
      <c r="J1113" s="8">
        <v>-1</v>
      </c>
      <c r="K1113" s="79">
        <v>31.311787072243344</v>
      </c>
      <c r="L1113" s="17">
        <f t="shared" si="55"/>
        <v>-31.311787072243344</v>
      </c>
      <c r="M1113" s="102" t="s">
        <v>527</v>
      </c>
      <c r="O1113" s="54">
        <v>20240085</v>
      </c>
      <c r="P1113" t="s">
        <v>504</v>
      </c>
    </row>
    <row r="1114" spans="1:814" x14ac:dyDescent="0.25">
      <c r="B1114" s="5">
        <v>45448</v>
      </c>
      <c r="C1114" t="s">
        <v>197</v>
      </c>
      <c r="D1114" t="s">
        <v>4</v>
      </c>
      <c r="E1114" t="s">
        <v>66</v>
      </c>
      <c r="F1114" s="4" t="s">
        <v>102</v>
      </c>
      <c r="G1114" t="s">
        <v>101</v>
      </c>
      <c r="H1114" s="4" t="s">
        <v>107</v>
      </c>
      <c r="I1114" s="4" t="s">
        <v>138</v>
      </c>
      <c r="J1114" s="8">
        <v>-8</v>
      </c>
      <c r="K1114" s="29">
        <v>102340</v>
      </c>
      <c r="L1114" s="17">
        <f t="shared" si="55"/>
        <v>-818720</v>
      </c>
      <c r="N1114" t="s">
        <v>198</v>
      </c>
      <c r="O1114"/>
      <c r="R1114" t="s">
        <v>198</v>
      </c>
    </row>
    <row r="1115" spans="1:814" x14ac:dyDescent="0.25">
      <c r="B1115" s="5">
        <v>45448</v>
      </c>
      <c r="C1115" t="s">
        <v>120</v>
      </c>
      <c r="D1115" t="s">
        <v>0</v>
      </c>
      <c r="E1115" t="s">
        <v>66</v>
      </c>
      <c r="F1115" s="4" t="s">
        <v>78</v>
      </c>
      <c r="G1115" t="s">
        <v>79</v>
      </c>
      <c r="H1115" s="4" t="s">
        <v>80</v>
      </c>
      <c r="I1115" s="4" t="s">
        <v>179</v>
      </c>
      <c r="J1115" s="8">
        <v>-1</v>
      </c>
      <c r="K1115" s="29">
        <v>51750</v>
      </c>
      <c r="L1115" s="17">
        <f t="shared" si="55"/>
        <v>-51750</v>
      </c>
      <c r="M1115" s="102" t="s">
        <v>529</v>
      </c>
      <c r="O1115"/>
      <c r="Q1115" t="s">
        <v>501</v>
      </c>
    </row>
    <row r="1116" spans="1:814" s="69" customFormat="1" x14ac:dyDescent="0.25">
      <c r="A1116"/>
      <c r="B1116" s="5">
        <v>45448</v>
      </c>
      <c r="C1116" t="s">
        <v>120</v>
      </c>
      <c r="D1116" t="s">
        <v>0</v>
      </c>
      <c r="E1116" t="s">
        <v>66</v>
      </c>
      <c r="F1116" s="4" t="s">
        <v>78</v>
      </c>
      <c r="G1116" t="s">
        <v>79</v>
      </c>
      <c r="H1116" s="4" t="s">
        <v>44</v>
      </c>
      <c r="I1116" s="4" t="s">
        <v>359</v>
      </c>
      <c r="J1116" s="8">
        <v>-1</v>
      </c>
      <c r="K1116" s="29">
        <v>51750</v>
      </c>
      <c r="L1116" s="17">
        <f t="shared" si="55"/>
        <v>-51750</v>
      </c>
      <c r="M1116" s="102" t="s">
        <v>529</v>
      </c>
      <c r="N1116"/>
      <c r="O1116"/>
      <c r="P1116"/>
      <c r="Q1116" t="s">
        <v>501</v>
      </c>
      <c r="R1116"/>
      <c r="S1116"/>
      <c r="T1116"/>
      <c r="U1116"/>
      <c r="V1116" s="84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  <c r="BN1116"/>
      <c r="BO1116"/>
      <c r="BP1116"/>
      <c r="BQ1116"/>
      <c r="BR1116"/>
      <c r="BS1116"/>
      <c r="BT1116"/>
      <c r="BU1116"/>
      <c r="BV1116"/>
      <c r="BW1116"/>
      <c r="BX1116"/>
      <c r="BY1116"/>
      <c r="BZ1116"/>
      <c r="CA1116"/>
      <c r="CB1116"/>
      <c r="CC1116"/>
      <c r="CD1116"/>
      <c r="CE1116"/>
      <c r="CF1116"/>
      <c r="CG1116"/>
      <c r="CH1116"/>
      <c r="CI1116"/>
      <c r="CJ1116"/>
      <c r="CK1116"/>
      <c r="CL1116"/>
      <c r="CM1116"/>
      <c r="CN1116"/>
      <c r="CO1116"/>
      <c r="CP1116"/>
      <c r="CQ1116"/>
      <c r="CR1116"/>
      <c r="CS1116"/>
      <c r="CT1116"/>
      <c r="CU1116"/>
      <c r="CV1116"/>
      <c r="CW1116"/>
      <c r="CX1116"/>
      <c r="CY1116"/>
      <c r="CZ1116"/>
      <c r="DA1116"/>
      <c r="DB1116"/>
      <c r="DC1116"/>
      <c r="DD1116"/>
      <c r="DE1116"/>
      <c r="DF1116"/>
      <c r="DG1116"/>
      <c r="DH1116"/>
      <c r="DI1116"/>
      <c r="DJ1116"/>
      <c r="DK1116"/>
      <c r="DL1116"/>
      <c r="DM1116"/>
      <c r="DN1116"/>
      <c r="DO1116"/>
      <c r="DP1116"/>
      <c r="DQ1116"/>
      <c r="DR1116"/>
      <c r="DS1116"/>
      <c r="DT1116"/>
      <c r="DU1116"/>
      <c r="DV1116"/>
      <c r="DW1116"/>
      <c r="DX1116"/>
      <c r="DY1116"/>
      <c r="DZ1116"/>
      <c r="EA1116"/>
      <c r="EB1116"/>
      <c r="EC1116"/>
      <c r="ED1116"/>
      <c r="EE1116"/>
      <c r="EF1116"/>
      <c r="EG1116"/>
      <c r="EH1116"/>
      <c r="EI1116"/>
      <c r="EJ1116"/>
      <c r="EK1116"/>
      <c r="EL1116"/>
      <c r="EM1116"/>
      <c r="EN1116"/>
      <c r="EO1116"/>
      <c r="EP1116"/>
      <c r="EQ1116"/>
      <c r="ER1116"/>
      <c r="ES1116"/>
      <c r="ET1116"/>
      <c r="EU1116"/>
      <c r="EV1116"/>
      <c r="EW1116"/>
      <c r="EX1116"/>
      <c r="EY1116"/>
      <c r="EZ1116"/>
      <c r="FA1116"/>
      <c r="FB1116"/>
      <c r="FC1116"/>
      <c r="FD1116"/>
      <c r="FE1116"/>
      <c r="FF1116"/>
      <c r="FG1116"/>
      <c r="FH1116"/>
      <c r="FI1116"/>
      <c r="FJ1116"/>
      <c r="FK1116"/>
      <c r="FL1116"/>
      <c r="FM1116"/>
      <c r="FN1116"/>
      <c r="FO1116"/>
      <c r="FP1116"/>
      <c r="FQ1116"/>
      <c r="FR1116"/>
      <c r="FS1116"/>
      <c r="FT1116"/>
      <c r="FU1116"/>
      <c r="FV1116"/>
      <c r="FW1116"/>
      <c r="FX1116"/>
      <c r="FY1116"/>
      <c r="FZ1116"/>
      <c r="GA1116"/>
      <c r="GB1116"/>
      <c r="GC1116"/>
      <c r="GD1116"/>
      <c r="GE1116"/>
      <c r="GF1116"/>
      <c r="GG1116"/>
      <c r="GH1116"/>
      <c r="GI1116"/>
      <c r="GJ1116"/>
      <c r="GK1116"/>
      <c r="GL1116"/>
      <c r="GM1116"/>
      <c r="GN1116"/>
      <c r="GO1116"/>
      <c r="GP1116"/>
      <c r="GQ1116"/>
      <c r="GR1116"/>
      <c r="GS1116"/>
      <c r="GT1116"/>
      <c r="GU1116"/>
      <c r="GV1116"/>
      <c r="GW1116"/>
      <c r="GX1116"/>
      <c r="GY1116"/>
      <c r="GZ1116"/>
      <c r="HA1116"/>
      <c r="HB1116"/>
      <c r="HC1116"/>
      <c r="HD1116"/>
      <c r="HE1116"/>
      <c r="HF1116"/>
      <c r="HG1116"/>
      <c r="HH1116"/>
      <c r="HI1116"/>
      <c r="HJ1116"/>
      <c r="HK1116"/>
      <c r="HL1116"/>
      <c r="HM1116"/>
      <c r="HN1116"/>
      <c r="HO1116"/>
      <c r="HP1116"/>
      <c r="HQ1116"/>
      <c r="HR1116"/>
      <c r="HS1116"/>
      <c r="HT1116"/>
      <c r="HU1116"/>
      <c r="HV1116"/>
      <c r="HW1116"/>
      <c r="HX1116"/>
      <c r="HY1116"/>
      <c r="HZ1116"/>
      <c r="IA1116"/>
      <c r="IB1116"/>
      <c r="IC1116"/>
      <c r="ID1116"/>
      <c r="IE1116"/>
      <c r="IF1116"/>
      <c r="IG1116"/>
      <c r="IH1116"/>
      <c r="II1116"/>
      <c r="IJ1116"/>
      <c r="IK1116"/>
      <c r="IL1116"/>
      <c r="IM1116"/>
      <c r="IN1116"/>
      <c r="IO1116"/>
      <c r="IP1116"/>
      <c r="IQ1116"/>
      <c r="IR1116"/>
      <c r="IS1116"/>
      <c r="IT1116"/>
      <c r="IU1116"/>
      <c r="IV1116"/>
      <c r="IW1116"/>
      <c r="IX1116"/>
      <c r="IY1116"/>
      <c r="IZ1116"/>
      <c r="JA1116"/>
      <c r="JB1116"/>
      <c r="JC1116"/>
      <c r="JD1116"/>
      <c r="JE1116"/>
      <c r="JF1116"/>
      <c r="JG1116"/>
      <c r="JH1116"/>
      <c r="JI1116"/>
      <c r="JJ1116"/>
      <c r="JK1116"/>
      <c r="JL1116"/>
      <c r="JM1116"/>
      <c r="JN1116"/>
      <c r="JO1116"/>
      <c r="JP1116"/>
      <c r="JQ1116"/>
      <c r="JR1116"/>
      <c r="JS1116"/>
      <c r="JT1116"/>
      <c r="JU1116"/>
      <c r="JV1116"/>
      <c r="JW1116"/>
      <c r="JX1116"/>
      <c r="JY1116"/>
      <c r="JZ1116"/>
      <c r="KA1116"/>
      <c r="KB1116"/>
      <c r="KC1116"/>
      <c r="KD1116"/>
      <c r="KE1116"/>
      <c r="KF1116"/>
      <c r="KG1116"/>
      <c r="KH1116"/>
      <c r="KI1116"/>
      <c r="KJ1116"/>
      <c r="KK1116"/>
      <c r="KL1116"/>
      <c r="KM1116"/>
      <c r="KN1116"/>
      <c r="KO1116"/>
      <c r="KP1116"/>
      <c r="KQ1116"/>
      <c r="KR1116"/>
      <c r="KS1116"/>
      <c r="KT1116"/>
      <c r="KU1116"/>
      <c r="KV1116"/>
      <c r="KW1116"/>
      <c r="KX1116"/>
      <c r="KY1116"/>
      <c r="KZ1116"/>
      <c r="LA1116"/>
      <c r="LB1116"/>
      <c r="LC1116"/>
      <c r="LD1116"/>
      <c r="LE1116"/>
      <c r="LF1116"/>
      <c r="LG1116"/>
      <c r="LH1116"/>
      <c r="LI1116"/>
      <c r="LJ1116"/>
      <c r="LK1116"/>
      <c r="LL1116"/>
      <c r="LM1116"/>
      <c r="LN1116"/>
      <c r="LO1116"/>
      <c r="LP1116"/>
      <c r="LQ1116"/>
      <c r="LR1116"/>
      <c r="LS1116"/>
      <c r="LT1116"/>
      <c r="LU1116"/>
      <c r="LV1116"/>
      <c r="LW1116"/>
      <c r="LX1116"/>
      <c r="LY1116"/>
      <c r="LZ1116"/>
      <c r="MA1116"/>
      <c r="MB1116"/>
      <c r="MC1116"/>
      <c r="MD1116"/>
      <c r="ME1116"/>
      <c r="MF1116"/>
      <c r="MG1116"/>
      <c r="MH1116"/>
      <c r="MI1116"/>
      <c r="MJ1116"/>
      <c r="MK1116"/>
      <c r="ML1116"/>
      <c r="MM1116"/>
      <c r="MN1116"/>
      <c r="MO1116"/>
      <c r="MP1116"/>
      <c r="MQ1116"/>
      <c r="MR1116"/>
      <c r="MS1116"/>
      <c r="MT1116"/>
      <c r="MU1116"/>
      <c r="MV1116"/>
      <c r="MW1116"/>
      <c r="MX1116"/>
      <c r="MY1116"/>
      <c r="MZ1116"/>
      <c r="NA1116"/>
      <c r="NB1116"/>
      <c r="NC1116"/>
      <c r="ND1116"/>
      <c r="NE1116"/>
      <c r="NF1116"/>
      <c r="NG1116"/>
      <c r="NH1116"/>
      <c r="NI1116"/>
      <c r="NJ1116"/>
      <c r="NK1116"/>
      <c r="NL1116"/>
      <c r="NM1116"/>
      <c r="NN1116"/>
      <c r="NO1116"/>
      <c r="NP1116"/>
      <c r="NQ1116"/>
      <c r="NR1116"/>
      <c r="NS1116"/>
      <c r="NT1116"/>
      <c r="NU1116"/>
      <c r="NV1116"/>
      <c r="NW1116"/>
      <c r="NX1116"/>
      <c r="NY1116"/>
      <c r="NZ1116"/>
      <c r="OA1116"/>
      <c r="OB1116"/>
      <c r="OC1116"/>
      <c r="OD1116"/>
      <c r="OE1116"/>
      <c r="OF1116"/>
      <c r="OG1116"/>
      <c r="OH1116"/>
      <c r="OI1116"/>
      <c r="OJ1116"/>
      <c r="OK1116"/>
      <c r="OL1116"/>
      <c r="OM1116"/>
      <c r="ON1116"/>
      <c r="OO1116"/>
      <c r="OP1116"/>
      <c r="OQ1116"/>
      <c r="OR1116"/>
      <c r="OS1116"/>
      <c r="OT1116"/>
      <c r="OU1116"/>
      <c r="OV1116"/>
      <c r="OW1116"/>
      <c r="OX1116"/>
      <c r="OY1116"/>
      <c r="OZ1116"/>
      <c r="PA1116"/>
      <c r="PB1116"/>
      <c r="PC1116"/>
      <c r="PD1116"/>
      <c r="PE1116"/>
      <c r="PF1116"/>
      <c r="PG1116"/>
      <c r="PH1116"/>
      <c r="PI1116"/>
      <c r="PJ1116"/>
      <c r="PK1116"/>
      <c r="PL1116"/>
      <c r="PM1116"/>
      <c r="PN1116"/>
      <c r="PO1116"/>
      <c r="PP1116"/>
      <c r="PQ1116"/>
      <c r="PR1116"/>
      <c r="PS1116"/>
      <c r="PT1116"/>
      <c r="PU1116"/>
      <c r="PV1116"/>
      <c r="PW1116"/>
      <c r="PX1116"/>
      <c r="PY1116"/>
      <c r="PZ1116"/>
      <c r="QA1116"/>
      <c r="QB1116"/>
      <c r="QC1116"/>
      <c r="QD1116"/>
      <c r="QE1116"/>
      <c r="QF1116"/>
      <c r="QG1116"/>
      <c r="QH1116"/>
      <c r="QI1116"/>
      <c r="QJ1116"/>
      <c r="QK1116"/>
      <c r="QL1116"/>
      <c r="QM1116"/>
      <c r="QN1116"/>
      <c r="QO1116"/>
      <c r="QP1116"/>
      <c r="QQ1116"/>
      <c r="QR1116"/>
      <c r="QS1116"/>
      <c r="QT1116"/>
      <c r="QU1116"/>
      <c r="QV1116"/>
      <c r="QW1116"/>
      <c r="QX1116"/>
      <c r="QY1116"/>
      <c r="QZ1116"/>
      <c r="RA1116"/>
      <c r="RB1116"/>
      <c r="RC1116"/>
      <c r="RD1116"/>
      <c r="RE1116"/>
      <c r="RF1116"/>
      <c r="RG1116"/>
      <c r="RH1116"/>
      <c r="RI1116"/>
      <c r="RJ1116"/>
      <c r="RK1116"/>
      <c r="RL1116"/>
      <c r="RM1116"/>
      <c r="RN1116"/>
      <c r="RO1116"/>
      <c r="RP1116"/>
      <c r="RQ1116"/>
      <c r="RR1116"/>
      <c r="RS1116"/>
      <c r="RT1116"/>
      <c r="RU1116"/>
      <c r="RV1116"/>
      <c r="RW1116"/>
      <c r="RX1116"/>
      <c r="RY1116"/>
      <c r="RZ1116"/>
      <c r="SA1116"/>
      <c r="SB1116"/>
      <c r="SC1116"/>
      <c r="SD1116"/>
      <c r="SE1116"/>
      <c r="SF1116"/>
      <c r="SG1116"/>
      <c r="SH1116"/>
      <c r="SI1116"/>
      <c r="SJ1116"/>
      <c r="SK1116"/>
      <c r="SL1116"/>
      <c r="SM1116"/>
      <c r="SN1116"/>
      <c r="SO1116"/>
      <c r="SP1116"/>
      <c r="SQ1116"/>
      <c r="SR1116"/>
      <c r="SS1116"/>
      <c r="ST1116"/>
      <c r="SU1116"/>
      <c r="SV1116"/>
      <c r="SW1116"/>
      <c r="SX1116"/>
      <c r="SY1116"/>
      <c r="SZ1116"/>
      <c r="TA1116"/>
      <c r="TB1116"/>
      <c r="TC1116"/>
      <c r="TD1116"/>
      <c r="TE1116"/>
      <c r="TF1116"/>
      <c r="TG1116"/>
      <c r="TH1116"/>
      <c r="TI1116"/>
      <c r="TJ1116"/>
      <c r="TK1116"/>
      <c r="TL1116"/>
      <c r="TM1116"/>
      <c r="TN1116"/>
      <c r="TO1116"/>
      <c r="TP1116"/>
      <c r="TQ1116"/>
      <c r="TR1116"/>
      <c r="TS1116"/>
      <c r="TT1116"/>
      <c r="TU1116"/>
      <c r="TV1116"/>
      <c r="TW1116"/>
      <c r="TX1116"/>
      <c r="TY1116"/>
      <c r="TZ1116"/>
      <c r="UA1116"/>
      <c r="UB1116"/>
      <c r="UC1116"/>
      <c r="UD1116"/>
      <c r="UE1116"/>
      <c r="UF1116"/>
      <c r="UG1116"/>
      <c r="UH1116"/>
      <c r="UI1116"/>
      <c r="UJ1116"/>
      <c r="UK1116"/>
      <c r="UL1116"/>
      <c r="UM1116"/>
      <c r="UN1116"/>
      <c r="UO1116"/>
      <c r="UP1116"/>
      <c r="UQ1116"/>
      <c r="UR1116"/>
      <c r="US1116"/>
      <c r="UT1116"/>
      <c r="UU1116"/>
      <c r="UV1116"/>
      <c r="UW1116"/>
      <c r="UX1116"/>
      <c r="UY1116"/>
      <c r="UZ1116"/>
      <c r="VA1116"/>
      <c r="VB1116"/>
      <c r="VC1116"/>
      <c r="VD1116"/>
      <c r="VE1116"/>
      <c r="VF1116"/>
      <c r="VG1116"/>
      <c r="VH1116"/>
      <c r="VI1116"/>
      <c r="VJ1116"/>
      <c r="VK1116"/>
      <c r="VL1116"/>
      <c r="VM1116"/>
      <c r="VN1116"/>
      <c r="VO1116"/>
      <c r="VP1116"/>
      <c r="VQ1116"/>
      <c r="VR1116"/>
      <c r="VS1116"/>
      <c r="VT1116"/>
      <c r="VU1116"/>
      <c r="VV1116"/>
      <c r="VW1116"/>
      <c r="VX1116"/>
      <c r="VY1116"/>
      <c r="VZ1116"/>
      <c r="WA1116"/>
      <c r="WB1116"/>
      <c r="WC1116"/>
      <c r="WD1116"/>
      <c r="WE1116"/>
      <c r="WF1116"/>
      <c r="WG1116"/>
      <c r="WH1116"/>
      <c r="WI1116"/>
      <c r="WJ1116"/>
      <c r="WK1116"/>
      <c r="WL1116"/>
      <c r="WM1116"/>
      <c r="WN1116"/>
      <c r="WO1116"/>
      <c r="WP1116"/>
      <c r="WQ1116"/>
      <c r="WR1116"/>
      <c r="WS1116"/>
      <c r="WT1116"/>
      <c r="WU1116"/>
      <c r="WV1116"/>
      <c r="WW1116"/>
      <c r="WX1116"/>
      <c r="WY1116"/>
      <c r="WZ1116"/>
      <c r="XA1116"/>
      <c r="XB1116"/>
      <c r="XC1116"/>
      <c r="XD1116"/>
      <c r="XE1116"/>
      <c r="XF1116"/>
      <c r="XG1116"/>
      <c r="XH1116"/>
      <c r="XI1116"/>
      <c r="XJ1116"/>
      <c r="XK1116"/>
      <c r="XL1116"/>
      <c r="XM1116"/>
      <c r="XN1116"/>
      <c r="XO1116"/>
      <c r="XP1116"/>
      <c r="XQ1116"/>
      <c r="XR1116"/>
      <c r="XS1116"/>
      <c r="XT1116"/>
      <c r="XU1116"/>
      <c r="XV1116"/>
      <c r="XW1116"/>
      <c r="XX1116"/>
      <c r="XY1116"/>
      <c r="XZ1116"/>
      <c r="YA1116"/>
      <c r="YB1116"/>
      <c r="YC1116"/>
      <c r="YD1116"/>
      <c r="YE1116"/>
      <c r="YF1116"/>
      <c r="YG1116"/>
      <c r="YH1116"/>
      <c r="YI1116"/>
      <c r="YJ1116"/>
      <c r="YK1116"/>
      <c r="YL1116"/>
      <c r="YM1116"/>
      <c r="YN1116"/>
      <c r="YO1116"/>
      <c r="YP1116"/>
      <c r="YQ1116"/>
      <c r="YR1116"/>
      <c r="YS1116"/>
      <c r="YT1116"/>
      <c r="YU1116"/>
      <c r="YV1116"/>
      <c r="YW1116"/>
      <c r="YX1116"/>
      <c r="YY1116"/>
      <c r="YZ1116"/>
      <c r="ZA1116"/>
      <c r="ZB1116"/>
      <c r="ZC1116"/>
      <c r="ZD1116"/>
      <c r="ZE1116"/>
      <c r="ZF1116"/>
      <c r="ZG1116"/>
      <c r="ZH1116"/>
      <c r="ZI1116"/>
      <c r="ZJ1116"/>
      <c r="ZK1116"/>
      <c r="ZL1116"/>
      <c r="ZM1116"/>
      <c r="ZN1116"/>
      <c r="ZO1116"/>
      <c r="ZP1116"/>
      <c r="ZQ1116"/>
      <c r="ZR1116"/>
      <c r="ZS1116"/>
      <c r="ZT1116"/>
      <c r="ZU1116"/>
      <c r="ZV1116"/>
      <c r="ZW1116"/>
      <c r="ZX1116"/>
      <c r="ZY1116"/>
      <c r="ZZ1116"/>
      <c r="AAA1116"/>
      <c r="AAB1116"/>
      <c r="AAC1116"/>
      <c r="AAD1116"/>
      <c r="AAE1116"/>
      <c r="AAF1116"/>
      <c r="AAG1116"/>
      <c r="AAH1116"/>
      <c r="AAI1116"/>
      <c r="AAJ1116"/>
      <c r="AAK1116"/>
      <c r="AAL1116"/>
      <c r="AAM1116"/>
      <c r="AAN1116"/>
      <c r="AAO1116"/>
      <c r="AAP1116"/>
      <c r="AAQ1116"/>
      <c r="AAR1116"/>
      <c r="AAS1116"/>
      <c r="AAT1116"/>
      <c r="AAU1116"/>
      <c r="AAV1116"/>
      <c r="AAW1116"/>
      <c r="AAX1116"/>
      <c r="AAY1116"/>
      <c r="AAZ1116"/>
      <c r="ABA1116"/>
      <c r="ABB1116"/>
      <c r="ABC1116"/>
      <c r="ABD1116"/>
      <c r="ABE1116"/>
      <c r="ABF1116"/>
      <c r="ABG1116"/>
      <c r="ABH1116"/>
      <c r="ABI1116"/>
      <c r="ABJ1116"/>
      <c r="ABK1116"/>
      <c r="ABL1116"/>
      <c r="ABM1116"/>
      <c r="ABN1116"/>
      <c r="ABO1116"/>
      <c r="ABP1116"/>
      <c r="ABQ1116"/>
      <c r="ABR1116"/>
      <c r="ABS1116"/>
      <c r="ABT1116"/>
      <c r="ABU1116"/>
      <c r="ABV1116"/>
      <c r="ABW1116"/>
      <c r="ABX1116"/>
      <c r="ABY1116"/>
      <c r="ABZ1116"/>
      <c r="ACA1116"/>
      <c r="ACB1116"/>
      <c r="ACC1116"/>
      <c r="ACD1116"/>
      <c r="ACE1116"/>
      <c r="ACF1116"/>
      <c r="ACG1116"/>
      <c r="ACH1116"/>
      <c r="ACI1116"/>
      <c r="ACJ1116"/>
      <c r="ACK1116"/>
      <c r="ACL1116"/>
      <c r="ACM1116"/>
      <c r="ACN1116"/>
      <c r="ACO1116"/>
      <c r="ACP1116"/>
      <c r="ACQ1116"/>
      <c r="ACR1116"/>
      <c r="ACS1116"/>
      <c r="ACT1116"/>
      <c r="ACU1116"/>
      <c r="ACV1116"/>
      <c r="ACW1116"/>
      <c r="ACX1116"/>
      <c r="ACY1116"/>
      <c r="ACZ1116"/>
      <c r="ADA1116"/>
      <c r="ADB1116"/>
      <c r="ADC1116"/>
      <c r="ADD1116"/>
      <c r="ADE1116"/>
      <c r="ADF1116"/>
      <c r="ADG1116"/>
      <c r="ADH1116"/>
      <c r="ADI1116"/>
      <c r="ADJ1116"/>
      <c r="ADK1116"/>
      <c r="ADL1116"/>
      <c r="ADM1116"/>
      <c r="ADN1116"/>
      <c r="ADO1116"/>
      <c r="ADP1116"/>
      <c r="ADQ1116"/>
      <c r="ADR1116"/>
      <c r="ADS1116"/>
      <c r="ADT1116"/>
      <c r="ADU1116"/>
      <c r="ADV1116"/>
      <c r="ADW1116"/>
      <c r="ADX1116"/>
      <c r="ADY1116"/>
      <c r="ADZ1116"/>
      <c r="AEA1116"/>
      <c r="AEB1116"/>
      <c r="AEC1116"/>
      <c r="AED1116"/>
      <c r="AEE1116"/>
      <c r="AEF1116"/>
      <c r="AEG1116"/>
      <c r="AEH1116"/>
    </row>
    <row r="1117" spans="1:814" s="109" customFormat="1" x14ac:dyDescent="0.25">
      <c r="B1117" s="110">
        <v>45449</v>
      </c>
      <c r="C1117" s="109" t="s">
        <v>63</v>
      </c>
      <c r="D1117" s="109" t="s">
        <v>0</v>
      </c>
      <c r="E1117" s="109" t="s">
        <v>66</v>
      </c>
      <c r="F1117" s="111" t="s">
        <v>75</v>
      </c>
      <c r="G1117" s="109" t="s">
        <v>76</v>
      </c>
      <c r="H1117" s="111" t="s">
        <v>37</v>
      </c>
      <c r="I1117" s="111" t="s">
        <v>513</v>
      </c>
      <c r="J1117" s="112">
        <v>90</v>
      </c>
      <c r="K1117" s="113">
        <v>51750</v>
      </c>
      <c r="L1117" s="114">
        <f t="shared" si="55"/>
        <v>4657500</v>
      </c>
      <c r="M1117" s="115" t="s">
        <v>529</v>
      </c>
      <c r="N1117" s="109" t="s">
        <v>514</v>
      </c>
      <c r="V1117" s="169"/>
      <c r="IR1117" s="109" t="s">
        <v>506</v>
      </c>
    </row>
    <row r="1118" spans="1:814" x14ac:dyDescent="0.25">
      <c r="A1118" s="69"/>
      <c r="B1118" s="68">
        <v>45449</v>
      </c>
      <c r="C1118" s="69" t="s">
        <v>63</v>
      </c>
      <c r="D1118" s="69" t="s">
        <v>0</v>
      </c>
      <c r="E1118" s="69" t="s">
        <v>66</v>
      </c>
      <c r="F1118" s="70" t="s">
        <v>139</v>
      </c>
      <c r="G1118" s="69" t="s">
        <v>140</v>
      </c>
      <c r="H1118" s="70" t="s">
        <v>141</v>
      </c>
      <c r="I1118" s="154" t="s">
        <v>515</v>
      </c>
      <c r="J1118" s="157">
        <v>10</v>
      </c>
      <c r="K1118" s="72">
        <v>51750</v>
      </c>
      <c r="L1118" s="73">
        <f t="shared" si="55"/>
        <v>517500</v>
      </c>
      <c r="M1118" s="107" t="s">
        <v>529</v>
      </c>
      <c r="N1118" s="69" t="s">
        <v>514</v>
      </c>
      <c r="O1118" s="69"/>
      <c r="P1118" s="69"/>
      <c r="Q1118" s="69"/>
      <c r="R1118" s="69"/>
      <c r="S1118" s="69"/>
      <c r="T1118" s="69"/>
      <c r="U1118" s="69"/>
      <c r="V1118" s="168"/>
      <c r="W1118" s="69"/>
      <c r="X1118" s="69"/>
      <c r="Y1118" s="69"/>
      <c r="Z1118" s="69"/>
      <c r="AA1118" s="69"/>
      <c r="AB1118" s="69"/>
      <c r="AC1118" s="69"/>
      <c r="AD1118" s="69"/>
      <c r="AE1118" s="69"/>
      <c r="AF1118" s="69"/>
      <c r="AG1118" s="69"/>
      <c r="AH1118" s="69"/>
      <c r="AI1118" s="69"/>
      <c r="AJ1118" s="69"/>
      <c r="AK1118" s="69"/>
      <c r="AL1118" s="69"/>
      <c r="AM1118" s="69"/>
      <c r="AN1118" s="69"/>
      <c r="AO1118" s="69"/>
      <c r="AP1118" s="69"/>
      <c r="AQ1118" s="69"/>
      <c r="AR1118" s="69"/>
      <c r="AS1118" s="69"/>
      <c r="AT1118" s="69"/>
      <c r="AU1118" s="69"/>
      <c r="AV1118" s="69"/>
      <c r="AW1118" s="69"/>
      <c r="AX1118" s="69"/>
      <c r="AY1118" s="69"/>
      <c r="AZ1118" s="69"/>
      <c r="BA1118" s="69"/>
      <c r="BB1118" s="69"/>
      <c r="BC1118" s="69"/>
      <c r="BD1118" s="69"/>
      <c r="BE1118" s="69"/>
      <c r="BF1118" s="69"/>
      <c r="BG1118" s="69"/>
      <c r="BH1118" s="69"/>
      <c r="BI1118" s="69"/>
      <c r="BJ1118" s="69"/>
      <c r="BK1118" s="69"/>
      <c r="BL1118" s="69"/>
      <c r="BM1118" s="69"/>
      <c r="BN1118" s="69"/>
      <c r="BO1118" s="69"/>
      <c r="BP1118" s="69"/>
      <c r="BQ1118" s="69"/>
      <c r="BR1118" s="69"/>
      <c r="BS1118" s="69"/>
      <c r="BT1118" s="69"/>
      <c r="BU1118" s="69"/>
      <c r="BV1118" s="69"/>
      <c r="BW1118" s="69"/>
      <c r="BX1118" s="69"/>
      <c r="BY1118" s="69"/>
      <c r="BZ1118" s="69"/>
      <c r="CA1118" s="69"/>
      <c r="CB1118" s="69"/>
      <c r="CC1118" s="69"/>
      <c r="CD1118" s="69"/>
      <c r="CE1118" s="69"/>
      <c r="CF1118" s="69"/>
      <c r="CG1118" s="69"/>
      <c r="CH1118" s="69"/>
      <c r="CI1118" s="69"/>
      <c r="CJ1118" s="69"/>
      <c r="CK1118" s="69"/>
      <c r="CL1118" s="69"/>
      <c r="CM1118" s="69"/>
      <c r="CN1118" s="69"/>
      <c r="CO1118" s="69"/>
      <c r="CP1118" s="69"/>
      <c r="CQ1118" s="69"/>
      <c r="CR1118" s="69"/>
      <c r="CS1118" s="69"/>
      <c r="CT1118" s="69"/>
      <c r="CU1118" s="69"/>
      <c r="CV1118" s="69"/>
      <c r="CW1118" s="69"/>
      <c r="CX1118" s="69"/>
      <c r="CY1118" s="69"/>
      <c r="CZ1118" s="69"/>
      <c r="DA1118" s="69"/>
      <c r="DB1118" s="69"/>
      <c r="DC1118" s="69"/>
      <c r="DD1118" s="69"/>
      <c r="DE1118" s="69"/>
      <c r="DF1118" s="69"/>
      <c r="DG1118" s="69"/>
      <c r="DH1118" s="69"/>
      <c r="DI1118" s="69"/>
      <c r="DJ1118" s="69"/>
      <c r="DK1118" s="69"/>
      <c r="DL1118" s="69"/>
      <c r="DM1118" s="69"/>
      <c r="DN1118" s="69"/>
      <c r="DO1118" s="69"/>
      <c r="DP1118" s="69"/>
      <c r="DQ1118" s="69"/>
      <c r="DR1118" s="69"/>
      <c r="DS1118" s="69"/>
      <c r="DT1118" s="69"/>
      <c r="DU1118" s="69"/>
      <c r="DV1118" s="69"/>
      <c r="DW1118" s="69"/>
      <c r="DX1118" s="69"/>
      <c r="DY1118" s="69"/>
      <c r="DZ1118" s="69"/>
      <c r="EA1118" s="69"/>
      <c r="EB1118" s="69"/>
      <c r="EC1118" s="69"/>
      <c r="ED1118" s="69"/>
      <c r="EE1118" s="69"/>
      <c r="EF1118" s="69"/>
      <c r="EG1118" s="69"/>
      <c r="EH1118" s="69"/>
      <c r="EI1118" s="69"/>
      <c r="EJ1118" s="69"/>
      <c r="EK1118" s="69"/>
      <c r="EL1118" s="69"/>
      <c r="EM1118" s="69"/>
      <c r="EN1118" s="69"/>
      <c r="EO1118" s="69"/>
      <c r="EP1118" s="69"/>
      <c r="EQ1118" s="69"/>
      <c r="ER1118" s="69"/>
      <c r="ES1118" s="69"/>
      <c r="ET1118" s="69"/>
      <c r="EU1118" s="69"/>
      <c r="EV1118" s="69"/>
      <c r="EW1118" s="69"/>
      <c r="EX1118" s="69"/>
      <c r="EY1118" s="69"/>
      <c r="EZ1118" s="69"/>
      <c r="FA1118" s="69"/>
      <c r="FB1118" s="69"/>
      <c r="FC1118" s="69"/>
      <c r="FD1118" s="69"/>
      <c r="FE1118" s="69"/>
      <c r="FF1118" s="69"/>
      <c r="FG1118" s="69"/>
      <c r="FH1118" s="69"/>
      <c r="FI1118" s="69"/>
      <c r="FJ1118" s="69"/>
      <c r="FK1118" s="69"/>
      <c r="FL1118" s="69"/>
      <c r="FM1118" s="69"/>
      <c r="FN1118" s="69"/>
      <c r="FO1118" s="69"/>
      <c r="FP1118" s="69"/>
      <c r="FQ1118" s="69"/>
      <c r="FR1118" s="69"/>
      <c r="FS1118" s="69"/>
      <c r="FT1118" s="69"/>
      <c r="FU1118" s="69"/>
      <c r="FV1118" s="69"/>
      <c r="FW1118" s="69"/>
      <c r="FX1118" s="69"/>
      <c r="FY1118" s="69"/>
      <c r="FZ1118" s="69"/>
      <c r="GA1118" s="69"/>
      <c r="GB1118" s="69"/>
      <c r="GC1118" s="69"/>
      <c r="GD1118" s="69"/>
      <c r="GE1118" s="69"/>
      <c r="GF1118" s="69"/>
      <c r="GG1118" s="69"/>
      <c r="GH1118" s="69"/>
      <c r="GI1118" s="69"/>
      <c r="GJ1118" s="69"/>
      <c r="GK1118" s="69"/>
      <c r="GL1118" s="69"/>
      <c r="GM1118" s="69"/>
      <c r="GN1118" s="69"/>
      <c r="GO1118" s="69"/>
      <c r="GP1118" s="69"/>
      <c r="GQ1118" s="69"/>
      <c r="GR1118" s="69"/>
      <c r="GS1118" s="69"/>
      <c r="GT1118" s="69"/>
      <c r="GU1118" s="69"/>
      <c r="GV1118" s="69"/>
      <c r="GW1118" s="69"/>
      <c r="GX1118" s="69"/>
      <c r="GY1118" s="69"/>
      <c r="GZ1118" s="69"/>
      <c r="HA1118" s="69"/>
      <c r="HB1118" s="69"/>
      <c r="HC1118" s="69"/>
      <c r="HD1118" s="69"/>
      <c r="HE1118" s="69"/>
      <c r="HF1118" s="69"/>
      <c r="HG1118" s="69"/>
      <c r="HH1118" s="69"/>
      <c r="HI1118" s="69"/>
      <c r="HJ1118" s="69"/>
      <c r="HK1118" s="69"/>
      <c r="HL1118" s="69"/>
      <c r="HM1118" s="69"/>
      <c r="HN1118" s="69"/>
      <c r="HO1118" s="69"/>
      <c r="HP1118" s="69"/>
      <c r="HQ1118" s="69"/>
      <c r="HR1118" s="69"/>
      <c r="HS1118" s="69"/>
      <c r="HT1118" s="69"/>
      <c r="HU1118" s="69"/>
      <c r="HV1118" s="69"/>
      <c r="HW1118" s="69"/>
      <c r="HX1118" s="69"/>
      <c r="HY1118" s="69"/>
      <c r="HZ1118" s="69"/>
      <c r="IA1118" s="69"/>
      <c r="IB1118" s="69"/>
      <c r="IC1118" s="69"/>
      <c r="ID1118" s="69"/>
      <c r="IE1118" s="69"/>
      <c r="IF1118" s="69"/>
      <c r="IG1118" s="69"/>
      <c r="IH1118" s="69"/>
      <c r="II1118" s="69"/>
      <c r="IJ1118" s="69"/>
      <c r="IK1118" s="69"/>
      <c r="IL1118" s="69"/>
      <c r="IM1118" s="69"/>
      <c r="IN1118" s="69"/>
      <c r="IO1118" s="69"/>
      <c r="IP1118" s="69"/>
      <c r="IQ1118" s="69"/>
      <c r="IR1118" s="69"/>
      <c r="IS1118" s="69"/>
      <c r="IT1118" s="69"/>
      <c r="IU1118" s="69"/>
      <c r="IV1118" s="69"/>
      <c r="IW1118" s="69"/>
      <c r="IX1118" s="69"/>
      <c r="IY1118" s="69"/>
      <c r="IZ1118" s="69"/>
      <c r="JA1118" s="69"/>
      <c r="JB1118" s="69"/>
      <c r="JC1118" s="69"/>
      <c r="JD1118" s="69"/>
      <c r="JE1118" s="69"/>
      <c r="JF1118" s="69"/>
      <c r="JG1118" s="69"/>
      <c r="JH1118" s="69"/>
      <c r="JI1118" s="69"/>
      <c r="JJ1118" s="69"/>
      <c r="JK1118" s="69"/>
      <c r="JL1118" s="69"/>
      <c r="JM1118" s="69"/>
      <c r="JN1118" s="69"/>
      <c r="JO1118" s="69"/>
      <c r="JP1118" s="69"/>
      <c r="JQ1118" s="69"/>
      <c r="JR1118" s="69"/>
      <c r="JS1118" s="69"/>
      <c r="JT1118" s="69"/>
      <c r="JU1118" s="69"/>
      <c r="JV1118" s="69"/>
      <c r="JW1118" s="69"/>
      <c r="JX1118" s="69"/>
      <c r="JY1118" s="69"/>
      <c r="JZ1118" s="69"/>
      <c r="KA1118" s="69"/>
      <c r="KB1118" s="69"/>
      <c r="KC1118" s="69"/>
      <c r="KD1118" s="69"/>
      <c r="KE1118" s="69"/>
      <c r="KF1118" s="69"/>
      <c r="KG1118" s="69"/>
      <c r="KH1118" s="69"/>
      <c r="KI1118" s="69"/>
      <c r="KJ1118" s="69"/>
      <c r="KK1118" s="69"/>
      <c r="KL1118" s="69"/>
      <c r="KM1118" s="69"/>
      <c r="KN1118" s="69"/>
      <c r="KO1118" s="69"/>
      <c r="KP1118" s="69"/>
      <c r="KQ1118" s="69"/>
      <c r="KR1118" s="69"/>
      <c r="KS1118" s="69"/>
      <c r="KT1118" s="69"/>
      <c r="KU1118" s="69"/>
      <c r="KV1118" s="69"/>
      <c r="KW1118" s="69"/>
      <c r="KX1118" s="69"/>
      <c r="KY1118" s="69"/>
      <c r="KZ1118" s="69"/>
      <c r="LA1118" s="69"/>
      <c r="LB1118" s="69"/>
      <c r="LC1118" s="69"/>
      <c r="LD1118" s="69"/>
      <c r="LE1118" s="69"/>
      <c r="LF1118" s="69"/>
      <c r="LG1118" s="69"/>
      <c r="LH1118" s="69"/>
      <c r="LI1118" s="69"/>
      <c r="LJ1118" s="69"/>
      <c r="LK1118" s="69"/>
      <c r="LL1118" s="69"/>
      <c r="LM1118" s="69"/>
      <c r="LN1118" s="69"/>
      <c r="LO1118" s="69"/>
      <c r="LP1118" s="69"/>
      <c r="LQ1118" s="69"/>
      <c r="LR1118" s="69"/>
      <c r="LS1118" s="69"/>
      <c r="LT1118" s="69"/>
      <c r="LU1118" s="69"/>
      <c r="LV1118" s="69"/>
      <c r="LW1118" s="69"/>
      <c r="LX1118" s="69"/>
      <c r="LY1118" s="69"/>
      <c r="LZ1118" s="69"/>
      <c r="MA1118" s="69"/>
      <c r="MB1118" s="69"/>
      <c r="MC1118" s="69"/>
      <c r="MD1118" s="69"/>
      <c r="ME1118" s="69"/>
      <c r="MF1118" s="69"/>
      <c r="MG1118" s="69"/>
      <c r="MH1118" s="69"/>
      <c r="MI1118" s="69"/>
      <c r="MJ1118" s="69"/>
      <c r="MK1118" s="69"/>
      <c r="ML1118" s="69"/>
      <c r="MM1118" s="69"/>
      <c r="MN1118" s="69"/>
      <c r="MO1118" s="69"/>
      <c r="MP1118" s="69"/>
      <c r="MQ1118" s="69"/>
      <c r="MR1118" s="69"/>
      <c r="MS1118" s="69"/>
      <c r="MT1118" s="69"/>
      <c r="MU1118" s="69"/>
      <c r="MV1118" s="69"/>
      <c r="MW1118" s="69"/>
      <c r="MX1118" s="69"/>
      <c r="MY1118" s="69"/>
      <c r="MZ1118" s="69"/>
      <c r="NA1118" s="69"/>
      <c r="NB1118" s="69"/>
      <c r="NC1118" s="69"/>
      <c r="ND1118" s="69"/>
      <c r="NE1118" s="69"/>
      <c r="NF1118" s="69"/>
      <c r="NG1118" s="69"/>
      <c r="NH1118" s="69"/>
      <c r="NI1118" s="69"/>
      <c r="NJ1118" s="69"/>
      <c r="NK1118" s="69"/>
      <c r="NL1118" s="69"/>
      <c r="NM1118" s="69"/>
      <c r="NN1118" s="69"/>
      <c r="NO1118" s="69"/>
      <c r="NP1118" s="69"/>
      <c r="NQ1118" s="69"/>
      <c r="NR1118" s="69"/>
      <c r="NS1118" s="69"/>
      <c r="NT1118" s="69"/>
      <c r="NU1118" s="69"/>
      <c r="NV1118" s="69"/>
      <c r="NW1118" s="69"/>
      <c r="NX1118" s="69"/>
      <c r="NY1118" s="69"/>
      <c r="NZ1118" s="69"/>
      <c r="OA1118" s="69"/>
      <c r="OB1118" s="69"/>
      <c r="OC1118" s="69"/>
      <c r="OD1118" s="69"/>
      <c r="OE1118" s="69"/>
      <c r="OF1118" s="69"/>
      <c r="OG1118" s="69"/>
      <c r="OH1118" s="69"/>
      <c r="OI1118" s="69"/>
      <c r="OJ1118" s="69"/>
      <c r="OK1118" s="69"/>
      <c r="OL1118" s="69"/>
      <c r="OM1118" s="69"/>
      <c r="ON1118" s="69"/>
      <c r="OO1118" s="69"/>
      <c r="OP1118" s="69"/>
      <c r="OQ1118" s="69"/>
      <c r="OR1118" s="69"/>
      <c r="OS1118" s="69"/>
      <c r="OT1118" s="69"/>
      <c r="OU1118" s="69"/>
      <c r="OV1118" s="69"/>
      <c r="OW1118" s="69"/>
      <c r="OX1118" s="69"/>
      <c r="OY1118" s="69"/>
      <c r="OZ1118" s="69"/>
      <c r="PA1118" s="69"/>
      <c r="PB1118" s="69"/>
      <c r="PC1118" s="69"/>
      <c r="PD1118" s="69"/>
      <c r="PE1118" s="69"/>
      <c r="PF1118" s="69"/>
      <c r="PG1118" s="69"/>
      <c r="PH1118" s="69"/>
      <c r="PI1118" s="69"/>
      <c r="PJ1118" s="69"/>
      <c r="PK1118" s="69"/>
      <c r="PL1118" s="69"/>
      <c r="PM1118" s="69"/>
      <c r="PN1118" s="69"/>
      <c r="PO1118" s="69"/>
      <c r="PP1118" s="69"/>
      <c r="PQ1118" s="69"/>
      <c r="PR1118" s="69"/>
      <c r="PS1118" s="69"/>
      <c r="PT1118" s="69"/>
      <c r="PU1118" s="69"/>
      <c r="PV1118" s="69"/>
      <c r="PW1118" s="69"/>
      <c r="PX1118" s="69"/>
      <c r="PY1118" s="69"/>
      <c r="PZ1118" s="69"/>
      <c r="QA1118" s="69"/>
      <c r="QB1118" s="69"/>
      <c r="QC1118" s="69"/>
      <c r="QD1118" s="69"/>
      <c r="QE1118" s="69"/>
      <c r="QF1118" s="69"/>
      <c r="QG1118" s="69"/>
      <c r="QH1118" s="69"/>
      <c r="QI1118" s="69"/>
      <c r="QJ1118" s="69"/>
      <c r="QK1118" s="69"/>
      <c r="QL1118" s="69"/>
      <c r="QM1118" s="69"/>
      <c r="QN1118" s="69"/>
      <c r="QO1118" s="69"/>
      <c r="QP1118" s="69"/>
      <c r="QQ1118" s="69"/>
      <c r="QR1118" s="69"/>
      <c r="QS1118" s="69"/>
      <c r="QT1118" s="69"/>
      <c r="QU1118" s="69"/>
      <c r="QV1118" s="69"/>
      <c r="QW1118" s="69"/>
      <c r="QX1118" s="69"/>
      <c r="QY1118" s="69"/>
      <c r="QZ1118" s="69"/>
      <c r="RA1118" s="69"/>
      <c r="RB1118" s="69"/>
      <c r="RC1118" s="69"/>
      <c r="RD1118" s="69"/>
      <c r="RE1118" s="69"/>
      <c r="RF1118" s="69"/>
      <c r="RG1118" s="69"/>
      <c r="RH1118" s="69"/>
      <c r="RI1118" s="69"/>
      <c r="RJ1118" s="69"/>
      <c r="RK1118" s="69"/>
      <c r="RL1118" s="69"/>
      <c r="RM1118" s="69"/>
      <c r="RN1118" s="69"/>
      <c r="RO1118" s="69"/>
      <c r="RP1118" s="69"/>
      <c r="RQ1118" s="69"/>
      <c r="RR1118" s="69"/>
      <c r="RS1118" s="69"/>
      <c r="RT1118" s="69"/>
      <c r="RU1118" s="69"/>
      <c r="RV1118" s="69"/>
      <c r="RW1118" s="69"/>
      <c r="RX1118" s="69"/>
      <c r="RY1118" s="69"/>
      <c r="RZ1118" s="69"/>
      <c r="SA1118" s="69"/>
      <c r="SB1118" s="69"/>
      <c r="SC1118" s="69"/>
      <c r="SD1118" s="69"/>
      <c r="SE1118" s="69"/>
      <c r="SF1118" s="69"/>
      <c r="SG1118" s="69"/>
      <c r="SH1118" s="69"/>
      <c r="SI1118" s="69"/>
      <c r="SJ1118" s="69"/>
      <c r="SK1118" s="69"/>
      <c r="SL1118" s="69"/>
      <c r="SM1118" s="69"/>
      <c r="SN1118" s="69"/>
      <c r="SO1118" s="69"/>
      <c r="SP1118" s="69"/>
      <c r="SQ1118" s="69"/>
      <c r="SR1118" s="69"/>
      <c r="SS1118" s="69"/>
      <c r="ST1118" s="69"/>
      <c r="SU1118" s="69"/>
      <c r="SV1118" s="69"/>
      <c r="SW1118" s="69"/>
      <c r="SX1118" s="69"/>
      <c r="SY1118" s="69"/>
      <c r="SZ1118" s="69"/>
      <c r="TA1118" s="69"/>
      <c r="TB1118" s="69"/>
      <c r="TC1118" s="69"/>
      <c r="TD1118" s="69"/>
      <c r="TE1118" s="69"/>
      <c r="TF1118" s="69"/>
      <c r="TG1118" s="69"/>
      <c r="TH1118" s="69"/>
      <c r="TI1118" s="69"/>
      <c r="TJ1118" s="69"/>
      <c r="TK1118" s="69"/>
      <c r="TL1118" s="69"/>
      <c r="TM1118" s="69"/>
      <c r="TN1118" s="69"/>
      <c r="TO1118" s="69"/>
      <c r="TP1118" s="69"/>
      <c r="TQ1118" s="69"/>
      <c r="TR1118" s="69"/>
      <c r="TS1118" s="69"/>
      <c r="TT1118" s="69"/>
      <c r="TU1118" s="69"/>
      <c r="TV1118" s="69"/>
      <c r="TW1118" s="69"/>
      <c r="TX1118" s="69"/>
      <c r="TY1118" s="69"/>
      <c r="TZ1118" s="69"/>
      <c r="UA1118" s="69"/>
      <c r="UB1118" s="69"/>
      <c r="UC1118" s="69"/>
      <c r="UD1118" s="69"/>
      <c r="UE1118" s="69"/>
      <c r="UF1118" s="69"/>
      <c r="UG1118" s="69"/>
      <c r="UH1118" s="69"/>
      <c r="UI1118" s="69"/>
      <c r="UJ1118" s="69"/>
      <c r="UK1118" s="69"/>
      <c r="UL1118" s="69"/>
      <c r="UM1118" s="69"/>
      <c r="UN1118" s="69"/>
      <c r="UO1118" s="69"/>
      <c r="UP1118" s="69"/>
      <c r="UQ1118" s="69"/>
      <c r="UR1118" s="69"/>
      <c r="US1118" s="69"/>
      <c r="UT1118" s="69"/>
      <c r="UU1118" s="69"/>
      <c r="UV1118" s="69"/>
      <c r="UW1118" s="69"/>
      <c r="UX1118" s="69"/>
      <c r="UY1118" s="69"/>
      <c r="UZ1118" s="69"/>
      <c r="VA1118" s="69"/>
      <c r="VB1118" s="69"/>
      <c r="VC1118" s="69"/>
      <c r="VD1118" s="69"/>
      <c r="VE1118" s="69"/>
      <c r="VF1118" s="69"/>
      <c r="VG1118" s="69"/>
      <c r="VH1118" s="69"/>
      <c r="VI1118" s="69"/>
      <c r="VJ1118" s="69"/>
      <c r="VK1118" s="69"/>
      <c r="VL1118" s="69"/>
      <c r="VM1118" s="69"/>
      <c r="VN1118" s="69"/>
      <c r="VO1118" s="69"/>
      <c r="VP1118" s="69"/>
      <c r="VQ1118" s="69"/>
      <c r="VR1118" s="69"/>
      <c r="VS1118" s="69"/>
      <c r="VT1118" s="69"/>
      <c r="VU1118" s="69"/>
      <c r="VV1118" s="69"/>
      <c r="VW1118" s="69"/>
      <c r="VX1118" s="69"/>
      <c r="VY1118" s="69"/>
      <c r="VZ1118" s="69"/>
      <c r="WA1118" s="69"/>
      <c r="WB1118" s="69"/>
      <c r="WC1118" s="69"/>
      <c r="WD1118" s="69"/>
      <c r="WE1118" s="69"/>
      <c r="WF1118" s="69"/>
      <c r="WG1118" s="69"/>
      <c r="WH1118" s="69"/>
      <c r="WI1118" s="69"/>
      <c r="WJ1118" s="69"/>
      <c r="WK1118" s="69"/>
      <c r="WL1118" s="69"/>
      <c r="WM1118" s="69"/>
      <c r="WN1118" s="69"/>
      <c r="WO1118" s="69"/>
      <c r="WP1118" s="69"/>
      <c r="WQ1118" s="69"/>
      <c r="WR1118" s="69"/>
      <c r="WS1118" s="69"/>
      <c r="WT1118" s="69"/>
      <c r="WU1118" s="69"/>
      <c r="WV1118" s="69"/>
      <c r="WW1118" s="69"/>
      <c r="WX1118" s="69"/>
      <c r="WY1118" s="69"/>
      <c r="WZ1118" s="69"/>
      <c r="XA1118" s="69"/>
      <c r="XB1118" s="69"/>
      <c r="XC1118" s="69"/>
      <c r="XD1118" s="69"/>
      <c r="XE1118" s="69"/>
      <c r="XF1118" s="69"/>
      <c r="XG1118" s="69"/>
      <c r="XH1118" s="69"/>
      <c r="XI1118" s="69"/>
      <c r="XJ1118" s="69"/>
      <c r="XK1118" s="69"/>
      <c r="XL1118" s="69"/>
      <c r="XM1118" s="69"/>
      <c r="XN1118" s="69"/>
      <c r="XO1118" s="69"/>
      <c r="XP1118" s="69"/>
      <c r="XQ1118" s="69"/>
      <c r="XR1118" s="69"/>
      <c r="XS1118" s="69"/>
      <c r="XT1118" s="69"/>
      <c r="XU1118" s="69"/>
      <c r="XV1118" s="69"/>
      <c r="XW1118" s="69"/>
      <c r="XX1118" s="69"/>
      <c r="XY1118" s="69"/>
      <c r="XZ1118" s="69"/>
      <c r="YA1118" s="69"/>
      <c r="YB1118" s="69"/>
      <c r="YC1118" s="69"/>
      <c r="YD1118" s="69"/>
      <c r="YE1118" s="69"/>
      <c r="YF1118" s="69"/>
      <c r="YG1118" s="69"/>
      <c r="YH1118" s="69"/>
      <c r="YI1118" s="69"/>
      <c r="YJ1118" s="69"/>
      <c r="YK1118" s="69"/>
      <c r="YL1118" s="69"/>
      <c r="YM1118" s="69"/>
      <c r="YN1118" s="69"/>
      <c r="YO1118" s="69"/>
      <c r="YP1118" s="69"/>
      <c r="YQ1118" s="69"/>
      <c r="YR1118" s="69"/>
      <c r="YS1118" s="69"/>
      <c r="YT1118" s="69"/>
      <c r="YU1118" s="69"/>
      <c r="YV1118" s="69"/>
      <c r="YW1118" s="69"/>
      <c r="YX1118" s="69"/>
      <c r="YY1118" s="69"/>
      <c r="YZ1118" s="69"/>
      <c r="ZA1118" s="69"/>
      <c r="ZB1118" s="69"/>
      <c r="ZC1118" s="69"/>
      <c r="ZD1118" s="69"/>
      <c r="ZE1118" s="69"/>
      <c r="ZF1118" s="69"/>
      <c r="ZG1118" s="69"/>
      <c r="ZH1118" s="69"/>
      <c r="ZI1118" s="69"/>
      <c r="ZJ1118" s="69"/>
      <c r="ZK1118" s="69"/>
      <c r="ZL1118" s="69"/>
      <c r="ZM1118" s="69"/>
      <c r="ZN1118" s="69"/>
      <c r="ZO1118" s="69"/>
      <c r="ZP1118" s="69"/>
      <c r="ZQ1118" s="69"/>
      <c r="ZR1118" s="69"/>
      <c r="ZS1118" s="69"/>
      <c r="ZT1118" s="69"/>
      <c r="ZU1118" s="69"/>
      <c r="ZV1118" s="69"/>
      <c r="ZW1118" s="69"/>
      <c r="ZX1118" s="69"/>
      <c r="ZY1118" s="69"/>
      <c r="ZZ1118" s="69"/>
      <c r="AAA1118" s="69"/>
      <c r="AAB1118" s="69"/>
      <c r="AAC1118" s="69"/>
      <c r="AAD1118" s="69"/>
      <c r="AAE1118" s="69"/>
      <c r="AAF1118" s="69"/>
      <c r="AAG1118" s="69"/>
      <c r="AAH1118" s="69"/>
      <c r="AAI1118" s="69"/>
      <c r="AAJ1118" s="69"/>
      <c r="AAK1118" s="69"/>
      <c r="AAL1118" s="69"/>
      <c r="AAM1118" s="69"/>
      <c r="AAN1118" s="69"/>
      <c r="AAO1118" s="69"/>
      <c r="AAP1118" s="69"/>
      <c r="AAQ1118" s="69"/>
      <c r="AAR1118" s="69"/>
      <c r="AAS1118" s="69"/>
      <c r="AAT1118" s="69"/>
      <c r="AAU1118" s="69"/>
      <c r="AAV1118" s="69"/>
      <c r="AAW1118" s="69"/>
      <c r="AAX1118" s="69"/>
      <c r="AAY1118" s="69"/>
      <c r="AAZ1118" s="69"/>
      <c r="ABA1118" s="69"/>
      <c r="ABB1118" s="69"/>
      <c r="ABC1118" s="69"/>
      <c r="ABD1118" s="69"/>
      <c r="ABE1118" s="69"/>
      <c r="ABF1118" s="69"/>
      <c r="ABG1118" s="69"/>
      <c r="ABH1118" s="69"/>
      <c r="ABI1118" s="69"/>
      <c r="ABJ1118" s="69"/>
      <c r="ABK1118" s="69"/>
      <c r="ABL1118" s="69"/>
      <c r="ABM1118" s="69"/>
      <c r="ABN1118" s="69"/>
      <c r="ABO1118" s="69"/>
      <c r="ABP1118" s="69"/>
      <c r="ABQ1118" s="69"/>
      <c r="ABR1118" s="69"/>
      <c r="ABS1118" s="69"/>
      <c r="ABT1118" s="69"/>
      <c r="ABU1118" s="69"/>
      <c r="ABV1118" s="69"/>
      <c r="ABW1118" s="69"/>
      <c r="ABX1118" s="69"/>
      <c r="ABY1118" s="69"/>
      <c r="ABZ1118" s="69"/>
      <c r="ACA1118" s="69"/>
      <c r="ACB1118" s="69"/>
      <c r="ACC1118" s="69"/>
      <c r="ACD1118" s="69"/>
      <c r="ACE1118" s="69"/>
      <c r="ACF1118" s="69"/>
      <c r="ACG1118" s="69"/>
      <c r="ACH1118" s="69"/>
      <c r="ACI1118" s="69"/>
      <c r="ACJ1118" s="69"/>
      <c r="ACK1118" s="69"/>
      <c r="ACL1118" s="69"/>
      <c r="ACM1118" s="69"/>
      <c r="ACN1118" s="69"/>
      <c r="ACO1118" s="69"/>
      <c r="ACP1118" s="69"/>
      <c r="ACQ1118" s="69"/>
      <c r="ACR1118" s="69"/>
      <c r="ACS1118" s="69"/>
      <c r="ACT1118" s="69"/>
      <c r="ACU1118" s="69"/>
      <c r="ACV1118" s="69"/>
      <c r="ACW1118" s="69"/>
      <c r="ACX1118" s="69"/>
      <c r="ACY1118" s="69"/>
      <c r="ACZ1118" s="69"/>
      <c r="ADA1118" s="69"/>
      <c r="ADB1118" s="69"/>
      <c r="ADC1118" s="69"/>
      <c r="ADD1118" s="69"/>
      <c r="ADE1118" s="69"/>
      <c r="ADF1118" s="69"/>
      <c r="ADG1118" s="69"/>
      <c r="ADH1118" s="69"/>
      <c r="ADI1118" s="69"/>
      <c r="ADJ1118" s="69"/>
      <c r="ADK1118" s="69"/>
      <c r="ADL1118" s="69"/>
      <c r="ADM1118" s="69"/>
      <c r="ADN1118" s="69"/>
      <c r="ADO1118" s="69"/>
      <c r="ADP1118" s="69"/>
      <c r="ADQ1118" s="69"/>
      <c r="ADR1118" s="69"/>
      <c r="ADS1118" s="69"/>
      <c r="ADT1118" s="69"/>
      <c r="ADU1118" s="69"/>
      <c r="ADV1118" s="69"/>
      <c r="ADW1118" s="69"/>
      <c r="ADX1118" s="69"/>
      <c r="ADY1118" s="69"/>
      <c r="ADZ1118" s="69"/>
      <c r="AEA1118" s="69"/>
      <c r="AEB1118" s="69"/>
      <c r="AEC1118" s="69"/>
      <c r="AED1118" s="69"/>
      <c r="AEE1118" s="69"/>
      <c r="AEF1118" s="69"/>
      <c r="AEG1118" s="69"/>
      <c r="AEH1118" s="69"/>
    </row>
    <row r="1119" spans="1:814" x14ac:dyDescent="0.25">
      <c r="B1119" s="5">
        <v>45449</v>
      </c>
      <c r="C1119" t="s">
        <v>63</v>
      </c>
      <c r="D1119" t="s">
        <v>0</v>
      </c>
      <c r="E1119" t="s">
        <v>66</v>
      </c>
      <c r="F1119" s="4" t="s">
        <v>139</v>
      </c>
      <c r="G1119" t="s">
        <v>140</v>
      </c>
      <c r="H1119" s="4" t="s">
        <v>141</v>
      </c>
      <c r="I1119" s="4" t="s">
        <v>516</v>
      </c>
      <c r="J1119" s="8">
        <v>20</v>
      </c>
      <c r="K1119" s="29">
        <v>51750</v>
      </c>
      <c r="L1119" s="35">
        <f t="shared" si="55"/>
        <v>1035000</v>
      </c>
      <c r="M1119" s="104" t="s">
        <v>529</v>
      </c>
      <c r="N1119" t="s">
        <v>514</v>
      </c>
      <c r="O1119"/>
      <c r="IS1119" t="s">
        <v>506</v>
      </c>
    </row>
    <row r="1120" spans="1:814" x14ac:dyDescent="0.25">
      <c r="B1120" s="5">
        <v>45449</v>
      </c>
      <c r="C1120" t="s">
        <v>103</v>
      </c>
      <c r="D1120" t="s">
        <v>0</v>
      </c>
      <c r="E1120" t="s">
        <v>14</v>
      </c>
      <c r="F1120" s="4" t="s">
        <v>25</v>
      </c>
      <c r="G1120" t="s">
        <v>26</v>
      </c>
      <c r="H1120" s="4" t="s">
        <v>27</v>
      </c>
      <c r="I1120" s="4" t="s">
        <v>490</v>
      </c>
      <c r="J1120" s="8">
        <v>-6</v>
      </c>
      <c r="K1120" s="79">
        <v>14.583333333333334</v>
      </c>
      <c r="L1120" s="85">
        <f t="shared" si="55"/>
        <v>-87.5</v>
      </c>
      <c r="M1120" s="104" t="s">
        <v>527</v>
      </c>
      <c r="O1120" s="54">
        <v>20240087</v>
      </c>
      <c r="P1120" t="s">
        <v>243</v>
      </c>
    </row>
    <row r="1121" spans="2:16" x14ac:dyDescent="0.25">
      <c r="B1121" s="5">
        <v>45449</v>
      </c>
      <c r="C1121" t="s">
        <v>103</v>
      </c>
      <c r="D1121" t="s">
        <v>0</v>
      </c>
      <c r="E1121" t="s">
        <v>14</v>
      </c>
      <c r="F1121" s="4" t="s">
        <v>46</v>
      </c>
      <c r="G1121" t="s">
        <v>532</v>
      </c>
      <c r="H1121" s="4" t="s">
        <v>146</v>
      </c>
      <c r="I1121" s="4" t="s">
        <v>483</v>
      </c>
      <c r="J1121" s="8">
        <v>-6</v>
      </c>
      <c r="K1121" s="29">
        <v>73331</v>
      </c>
      <c r="L1121" s="35">
        <f t="shared" si="55"/>
        <v>-439986</v>
      </c>
      <c r="M1121" s="104" t="s">
        <v>529</v>
      </c>
      <c r="O1121" s="54">
        <v>20240087</v>
      </c>
      <c r="P1121" t="s">
        <v>243</v>
      </c>
    </row>
    <row r="1122" spans="2:16" x14ac:dyDescent="0.25">
      <c r="B1122" s="5">
        <v>45449</v>
      </c>
      <c r="C1122" t="s">
        <v>103</v>
      </c>
      <c r="D1122" t="s">
        <v>0</v>
      </c>
      <c r="E1122" t="s">
        <v>14</v>
      </c>
      <c r="F1122" s="4" t="s">
        <v>54</v>
      </c>
      <c r="G1122" t="s">
        <v>55</v>
      </c>
      <c r="H1122" s="4" t="s">
        <v>56</v>
      </c>
      <c r="I1122" s="4" t="s">
        <v>488</v>
      </c>
      <c r="J1122" s="8">
        <v>-6</v>
      </c>
      <c r="K1122" s="79">
        <v>18.75</v>
      </c>
      <c r="L1122" s="35">
        <f t="shared" si="55"/>
        <v>-112.5</v>
      </c>
      <c r="M1122" s="104" t="s">
        <v>527</v>
      </c>
      <c r="O1122" s="54">
        <v>20240087</v>
      </c>
      <c r="P1122" t="s">
        <v>243</v>
      </c>
    </row>
    <row r="1123" spans="2:16" x14ac:dyDescent="0.25">
      <c r="B1123" s="5">
        <v>45449</v>
      </c>
      <c r="C1123" t="s">
        <v>103</v>
      </c>
      <c r="D1123" t="s">
        <v>0</v>
      </c>
      <c r="E1123" t="s">
        <v>14</v>
      </c>
      <c r="F1123" s="4" t="s">
        <v>58</v>
      </c>
      <c r="G1123" t="s">
        <v>59</v>
      </c>
      <c r="H1123" s="4" t="s">
        <v>60</v>
      </c>
      <c r="I1123" s="4" t="s">
        <v>341</v>
      </c>
      <c r="J1123" s="8">
        <v>-3</v>
      </c>
      <c r="K1123" s="29">
        <v>75398.578723404251</v>
      </c>
      <c r="L1123" s="35">
        <f t="shared" si="55"/>
        <v>-226195.73617021274</v>
      </c>
      <c r="M1123" s="104" t="s">
        <v>529</v>
      </c>
      <c r="O1123" s="54">
        <v>20240087</v>
      </c>
      <c r="P1123" t="s">
        <v>243</v>
      </c>
    </row>
    <row r="1124" spans="2:16" x14ac:dyDescent="0.25">
      <c r="B1124" s="5">
        <v>45449</v>
      </c>
      <c r="C1124" t="s">
        <v>103</v>
      </c>
      <c r="D1124" t="s">
        <v>0</v>
      </c>
      <c r="E1124" t="s">
        <v>66</v>
      </c>
      <c r="F1124" s="4" t="s">
        <v>86</v>
      </c>
      <c r="G1124" t="s">
        <v>87</v>
      </c>
      <c r="H1124" s="4" t="s">
        <v>50</v>
      </c>
      <c r="I1124" s="4" t="s">
        <v>446</v>
      </c>
      <c r="J1124" s="8">
        <v>-4</v>
      </c>
      <c r="K1124" s="29">
        <v>51750</v>
      </c>
      <c r="L1124" s="35">
        <f t="shared" si="55"/>
        <v>-207000</v>
      </c>
      <c r="M1124" s="104" t="s">
        <v>529</v>
      </c>
      <c r="O1124" s="54">
        <v>20240087</v>
      </c>
      <c r="P1124" t="s">
        <v>243</v>
      </c>
    </row>
    <row r="1125" spans="2:16" x14ac:dyDescent="0.25">
      <c r="B1125" s="5">
        <v>45449</v>
      </c>
      <c r="C1125" t="s">
        <v>103</v>
      </c>
      <c r="D1125" t="s">
        <v>0</v>
      </c>
      <c r="E1125" t="s">
        <v>66</v>
      </c>
      <c r="F1125" s="4" t="s">
        <v>78</v>
      </c>
      <c r="G1125" t="s">
        <v>79</v>
      </c>
      <c r="H1125" s="4" t="s">
        <v>80</v>
      </c>
      <c r="I1125" s="4" t="s">
        <v>508</v>
      </c>
      <c r="J1125" s="8">
        <v>-15</v>
      </c>
      <c r="K1125" s="29">
        <v>51750</v>
      </c>
      <c r="L1125" s="17">
        <f t="shared" si="55"/>
        <v>-776250</v>
      </c>
      <c r="M1125" s="102" t="s">
        <v>529</v>
      </c>
      <c r="O1125" s="54">
        <v>20240087</v>
      </c>
      <c r="P1125" t="s">
        <v>243</v>
      </c>
    </row>
    <row r="1126" spans="2:16" x14ac:dyDescent="0.25">
      <c r="B1126" s="5">
        <v>45449</v>
      </c>
      <c r="C1126" t="s">
        <v>103</v>
      </c>
      <c r="D1126" t="s">
        <v>4</v>
      </c>
      <c r="E1126" t="s">
        <v>66</v>
      </c>
      <c r="F1126" s="4" t="s">
        <v>102</v>
      </c>
      <c r="G1126" t="s">
        <v>101</v>
      </c>
      <c r="H1126" s="4" t="s">
        <v>107</v>
      </c>
      <c r="I1126" s="4" t="s">
        <v>138</v>
      </c>
      <c r="J1126" s="8">
        <v>-3</v>
      </c>
      <c r="K1126" s="29">
        <v>102340</v>
      </c>
      <c r="L1126" s="35">
        <f t="shared" si="55"/>
        <v>-307020</v>
      </c>
      <c r="M1126" s="104" t="s">
        <v>529</v>
      </c>
      <c r="O1126" s="54">
        <v>20240087</v>
      </c>
      <c r="P1126" t="s">
        <v>243</v>
      </c>
    </row>
    <row r="1127" spans="2:16" x14ac:dyDescent="0.25">
      <c r="B1127" s="5">
        <v>45449</v>
      </c>
      <c r="C1127" t="s">
        <v>63</v>
      </c>
      <c r="D1127" t="s">
        <v>0</v>
      </c>
      <c r="E1127" t="s">
        <v>66</v>
      </c>
      <c r="F1127" s="4" t="s">
        <v>139</v>
      </c>
      <c r="G1127" t="s">
        <v>140</v>
      </c>
      <c r="H1127" s="4" t="s">
        <v>141</v>
      </c>
      <c r="I1127" s="4" t="s">
        <v>517</v>
      </c>
      <c r="J1127" s="8">
        <v>19</v>
      </c>
      <c r="K1127" s="29">
        <v>51750</v>
      </c>
      <c r="L1127" s="148">
        <f t="shared" si="55"/>
        <v>983250</v>
      </c>
      <c r="M1127" s="149" t="s">
        <v>529</v>
      </c>
      <c r="N1127" t="s">
        <v>514</v>
      </c>
      <c r="O1127"/>
    </row>
    <row r="1128" spans="2:16" x14ac:dyDescent="0.25">
      <c r="B1128" s="5">
        <v>45449</v>
      </c>
      <c r="C1128" t="s">
        <v>103</v>
      </c>
      <c r="D1128" t="s">
        <v>0</v>
      </c>
      <c r="E1128" t="s">
        <v>14</v>
      </c>
      <c r="F1128" s="4" t="s">
        <v>25</v>
      </c>
      <c r="G1128" t="s">
        <v>26</v>
      </c>
      <c r="H1128" s="4" t="s">
        <v>27</v>
      </c>
      <c r="I1128" s="4" t="s">
        <v>490</v>
      </c>
      <c r="J1128" s="8">
        <v>-14</v>
      </c>
      <c r="K1128" s="79">
        <v>14.583333333333334</v>
      </c>
      <c r="L1128" s="85">
        <f>+J1128*K1128</f>
        <v>-204.16666666666669</v>
      </c>
      <c r="M1128" s="104" t="s">
        <v>527</v>
      </c>
      <c r="O1128" s="54">
        <v>20240088</v>
      </c>
      <c r="P1128" t="s">
        <v>282</v>
      </c>
    </row>
    <row r="1129" spans="2:16" x14ac:dyDescent="0.25">
      <c r="B1129" s="5">
        <v>45449</v>
      </c>
      <c r="C1129" t="s">
        <v>103</v>
      </c>
      <c r="D1129" t="s">
        <v>0</v>
      </c>
      <c r="E1129" t="s">
        <v>14</v>
      </c>
      <c r="F1129" s="4" t="s">
        <v>35</v>
      </c>
      <c r="G1129" t="s">
        <v>36</v>
      </c>
      <c r="H1129" s="4" t="s">
        <v>37</v>
      </c>
      <c r="I1129" s="4" t="s">
        <v>492</v>
      </c>
      <c r="J1129" s="8">
        <v>-4</v>
      </c>
      <c r="K1129" s="79">
        <v>14.583333333333334</v>
      </c>
      <c r="L1129" s="83">
        <f>+J1129*K1129</f>
        <v>-58.333333333333336</v>
      </c>
      <c r="M1129" s="104" t="s">
        <v>527</v>
      </c>
      <c r="O1129" s="54">
        <v>20240088</v>
      </c>
      <c r="P1129" t="s">
        <v>282</v>
      </c>
    </row>
    <row r="1130" spans="2:16" x14ac:dyDescent="0.25">
      <c r="B1130" s="5">
        <v>45449</v>
      </c>
      <c r="C1130" t="s">
        <v>103</v>
      </c>
      <c r="D1130" t="s">
        <v>0</v>
      </c>
      <c r="E1130" t="s">
        <v>14</v>
      </c>
      <c r="F1130" s="4" t="s">
        <v>39</v>
      </c>
      <c r="G1130" t="s">
        <v>40</v>
      </c>
      <c r="H1130" s="4" t="s">
        <v>41</v>
      </c>
      <c r="I1130" s="4" t="s">
        <v>312</v>
      </c>
      <c r="J1130" s="8">
        <v>-15</v>
      </c>
      <c r="K1130" s="29">
        <v>69875.829545454544</v>
      </c>
      <c r="L1130" s="35">
        <f>+J1130*K1130</f>
        <v>-1048137.4431818181</v>
      </c>
      <c r="M1130" s="104" t="s">
        <v>529</v>
      </c>
      <c r="O1130" s="54">
        <v>20240088</v>
      </c>
      <c r="P1130" t="s">
        <v>282</v>
      </c>
    </row>
    <row r="1131" spans="2:16" x14ac:dyDescent="0.25">
      <c r="B1131" s="5">
        <v>45449</v>
      </c>
      <c r="C1131" t="s">
        <v>103</v>
      </c>
      <c r="D1131" t="s">
        <v>0</v>
      </c>
      <c r="E1131" t="s">
        <v>14</v>
      </c>
      <c r="F1131" s="4" t="s">
        <v>42</v>
      </c>
      <c r="G1131" t="s">
        <v>43</v>
      </c>
      <c r="H1131" s="4" t="s">
        <v>44</v>
      </c>
      <c r="I1131" s="4" t="s">
        <v>484</v>
      </c>
      <c r="J1131" s="8">
        <v>-5</v>
      </c>
      <c r="K1131" s="79">
        <v>14.583333333333334</v>
      </c>
      <c r="L1131" s="83">
        <f>+J1131*K1131</f>
        <v>-72.916666666666671</v>
      </c>
      <c r="M1131" s="104" t="s">
        <v>527</v>
      </c>
      <c r="O1131" s="54">
        <v>20240088</v>
      </c>
      <c r="P1131" t="s">
        <v>282</v>
      </c>
    </row>
    <row r="1132" spans="2:16" x14ac:dyDescent="0.25">
      <c r="B1132" s="5">
        <v>45449</v>
      </c>
      <c r="C1132" t="s">
        <v>103</v>
      </c>
      <c r="D1132" t="s">
        <v>0</v>
      </c>
      <c r="E1132" t="s">
        <v>14</v>
      </c>
      <c r="F1132" s="4" t="s">
        <v>48</v>
      </c>
      <c r="G1132" t="s">
        <v>49</v>
      </c>
      <c r="H1132" s="4" t="s">
        <v>50</v>
      </c>
      <c r="I1132" s="4" t="s">
        <v>487</v>
      </c>
      <c r="J1132" s="8">
        <v>-13</v>
      </c>
      <c r="K1132" s="79">
        <v>14.583333333333334</v>
      </c>
      <c r="L1132" s="83">
        <f t="shared" si="55"/>
        <v>-189.58333333333334</v>
      </c>
      <c r="M1132" s="104" t="s">
        <v>527</v>
      </c>
      <c r="O1132" s="54">
        <v>20240088</v>
      </c>
      <c r="P1132" t="s">
        <v>282</v>
      </c>
    </row>
    <row r="1133" spans="2:16" x14ac:dyDescent="0.25">
      <c r="B1133" s="5">
        <v>45449</v>
      </c>
      <c r="C1133" t="s">
        <v>103</v>
      </c>
      <c r="D1133" t="s">
        <v>0</v>
      </c>
      <c r="E1133" t="s">
        <v>14</v>
      </c>
      <c r="F1133" s="4" t="s">
        <v>54</v>
      </c>
      <c r="G1133" t="s">
        <v>55</v>
      </c>
      <c r="H1133" s="4" t="s">
        <v>56</v>
      </c>
      <c r="I1133" s="4" t="s">
        <v>405</v>
      </c>
      <c r="J1133" s="8">
        <v>-6</v>
      </c>
      <c r="K1133" s="79">
        <v>18.345205479452055</v>
      </c>
      <c r="L1133" s="35">
        <f t="shared" ref="L1133:L1171" si="56">+J1133*K1133</f>
        <v>-110.07123287671233</v>
      </c>
      <c r="M1133" s="104" t="s">
        <v>527</v>
      </c>
      <c r="O1133" s="54">
        <v>20240088</v>
      </c>
      <c r="P1133" t="s">
        <v>282</v>
      </c>
    </row>
    <row r="1134" spans="2:16" x14ac:dyDescent="0.25">
      <c r="B1134" s="5">
        <v>45449</v>
      </c>
      <c r="C1134" t="s">
        <v>103</v>
      </c>
      <c r="D1134" t="s">
        <v>0</v>
      </c>
      <c r="E1134" t="s">
        <v>14</v>
      </c>
      <c r="F1134" s="4" t="s">
        <v>54</v>
      </c>
      <c r="G1134" t="s">
        <v>55</v>
      </c>
      <c r="H1134" s="4" t="s">
        <v>56</v>
      </c>
      <c r="I1134" s="4" t="s">
        <v>488</v>
      </c>
      <c r="J1134" s="8">
        <v>-11</v>
      </c>
      <c r="K1134" s="79">
        <v>18.75</v>
      </c>
      <c r="L1134" s="35">
        <f t="shared" si="56"/>
        <v>-206.25</v>
      </c>
      <c r="M1134" s="104" t="s">
        <v>527</v>
      </c>
      <c r="O1134" s="54">
        <v>20240088</v>
      </c>
      <c r="P1134" t="s">
        <v>282</v>
      </c>
    </row>
    <row r="1135" spans="2:16" x14ac:dyDescent="0.25">
      <c r="B1135" s="5">
        <v>45449</v>
      </c>
      <c r="C1135" t="s">
        <v>103</v>
      </c>
      <c r="D1135" t="s">
        <v>0</v>
      </c>
      <c r="E1135" t="s">
        <v>14</v>
      </c>
      <c r="F1135" s="4" t="s">
        <v>58</v>
      </c>
      <c r="G1135" t="s">
        <v>59</v>
      </c>
      <c r="H1135" s="4" t="s">
        <v>60</v>
      </c>
      <c r="I1135" s="4" t="s">
        <v>341</v>
      </c>
      <c r="J1135" s="8">
        <v>-9</v>
      </c>
      <c r="K1135" s="29">
        <v>75398.578723404251</v>
      </c>
      <c r="L1135" s="35">
        <f t="shared" si="56"/>
        <v>-678587.20851063821</v>
      </c>
      <c r="M1135" s="104" t="s">
        <v>529</v>
      </c>
      <c r="O1135" s="54">
        <v>20240088</v>
      </c>
      <c r="P1135" t="s">
        <v>282</v>
      </c>
    </row>
    <row r="1136" spans="2:16" x14ac:dyDescent="0.25">
      <c r="B1136" s="5">
        <v>45449</v>
      </c>
      <c r="C1136" t="s">
        <v>103</v>
      </c>
      <c r="D1136" t="s">
        <v>0</v>
      </c>
      <c r="E1136" t="s">
        <v>66</v>
      </c>
      <c r="F1136" s="4" t="s">
        <v>71</v>
      </c>
      <c r="G1136" t="s">
        <v>72</v>
      </c>
      <c r="H1136" s="4" t="s">
        <v>27</v>
      </c>
      <c r="I1136" s="4" t="s">
        <v>219</v>
      </c>
      <c r="J1136" s="8">
        <v>-1</v>
      </c>
      <c r="K1136" s="29">
        <v>51750</v>
      </c>
      <c r="L1136" s="35">
        <f t="shared" si="56"/>
        <v>-51750</v>
      </c>
      <c r="M1136" s="104" t="s">
        <v>529</v>
      </c>
      <c r="O1136" s="54">
        <v>20240088</v>
      </c>
      <c r="P1136" t="s">
        <v>282</v>
      </c>
    </row>
    <row r="1137" spans="1:814" x14ac:dyDescent="0.25">
      <c r="B1137" s="5">
        <v>45449</v>
      </c>
      <c r="C1137" t="s">
        <v>103</v>
      </c>
      <c r="D1137" t="s">
        <v>0</v>
      </c>
      <c r="E1137" t="s">
        <v>66</v>
      </c>
      <c r="F1137" s="4" t="s">
        <v>71</v>
      </c>
      <c r="G1137" t="s">
        <v>72</v>
      </c>
      <c r="H1137" s="4" t="s">
        <v>27</v>
      </c>
      <c r="I1137" s="4" t="s">
        <v>376</v>
      </c>
      <c r="J1137" s="8">
        <v>-5</v>
      </c>
      <c r="K1137" s="29">
        <v>51750</v>
      </c>
      <c r="L1137" s="35">
        <f t="shared" si="56"/>
        <v>-258750</v>
      </c>
      <c r="M1137" s="104" t="s">
        <v>529</v>
      </c>
      <c r="O1137" s="54">
        <v>20240088</v>
      </c>
      <c r="P1137" t="s">
        <v>282</v>
      </c>
    </row>
    <row r="1138" spans="1:814" x14ac:dyDescent="0.25">
      <c r="B1138" s="5">
        <v>45449</v>
      </c>
      <c r="C1138" t="s">
        <v>103</v>
      </c>
      <c r="D1138" t="s">
        <v>0</v>
      </c>
      <c r="E1138" t="s">
        <v>66</v>
      </c>
      <c r="F1138" s="4" t="s">
        <v>139</v>
      </c>
      <c r="G1138" t="s">
        <v>140</v>
      </c>
      <c r="H1138" s="4" t="s">
        <v>41</v>
      </c>
      <c r="I1138" s="4" t="s">
        <v>522</v>
      </c>
      <c r="J1138" s="8">
        <v>-2</v>
      </c>
      <c r="K1138" s="29">
        <v>51750</v>
      </c>
      <c r="L1138" s="35">
        <f>+J1138*K1138</f>
        <v>-103500</v>
      </c>
      <c r="M1138" s="104" t="s">
        <v>529</v>
      </c>
      <c r="O1138" s="54">
        <v>20240088</v>
      </c>
      <c r="P1138" t="s">
        <v>282</v>
      </c>
    </row>
    <row r="1139" spans="1:814" x14ac:dyDescent="0.25">
      <c r="B1139" s="5">
        <v>45449</v>
      </c>
      <c r="C1139" t="s">
        <v>103</v>
      </c>
      <c r="D1139" t="s">
        <v>0</v>
      </c>
      <c r="E1139" t="s">
        <v>66</v>
      </c>
      <c r="F1139" s="4" t="s">
        <v>75</v>
      </c>
      <c r="G1139" t="s">
        <v>76</v>
      </c>
      <c r="H1139" s="4" t="s">
        <v>37</v>
      </c>
      <c r="I1139" s="4" t="s">
        <v>379</v>
      </c>
      <c r="J1139" s="8">
        <v>-6</v>
      </c>
      <c r="K1139" s="29">
        <v>51750</v>
      </c>
      <c r="L1139" s="35">
        <f t="shared" si="56"/>
        <v>-310500</v>
      </c>
      <c r="M1139" s="104" t="s">
        <v>529</v>
      </c>
      <c r="O1139" s="54">
        <v>20240088</v>
      </c>
      <c r="P1139" t="s">
        <v>282</v>
      </c>
    </row>
    <row r="1140" spans="1:814" x14ac:dyDescent="0.25">
      <c r="B1140" s="5">
        <v>45449</v>
      </c>
      <c r="C1140" t="s">
        <v>103</v>
      </c>
      <c r="D1140" t="s">
        <v>0</v>
      </c>
      <c r="E1140" t="s">
        <v>66</v>
      </c>
      <c r="F1140" s="4" t="s">
        <v>86</v>
      </c>
      <c r="G1140" t="s">
        <v>87</v>
      </c>
      <c r="H1140" s="4" t="s">
        <v>50</v>
      </c>
      <c r="I1140" s="4" t="s">
        <v>446</v>
      </c>
      <c r="J1140" s="8">
        <v>-16</v>
      </c>
      <c r="K1140" s="29">
        <v>51750</v>
      </c>
      <c r="L1140" s="35">
        <f>+J1140*K1140</f>
        <v>-828000</v>
      </c>
      <c r="M1140" s="104" t="s">
        <v>529</v>
      </c>
      <c r="O1140" s="54">
        <v>20240088</v>
      </c>
      <c r="P1140" t="s">
        <v>282</v>
      </c>
    </row>
    <row r="1141" spans="1:814" x14ac:dyDescent="0.25">
      <c r="B1141" s="5">
        <v>45449</v>
      </c>
      <c r="C1141" t="s">
        <v>63</v>
      </c>
      <c r="D1141" t="s">
        <v>0</v>
      </c>
      <c r="E1141" t="s">
        <v>66</v>
      </c>
      <c r="F1141" s="4" t="s">
        <v>139</v>
      </c>
      <c r="G1141" t="s">
        <v>140</v>
      </c>
      <c r="H1141" s="4" t="s">
        <v>141</v>
      </c>
      <c r="I1141" s="4" t="s">
        <v>518</v>
      </c>
      <c r="J1141" s="8">
        <v>41</v>
      </c>
      <c r="K1141" s="29">
        <v>51750</v>
      </c>
      <c r="L1141" s="35">
        <f t="shared" si="56"/>
        <v>2121750</v>
      </c>
      <c r="M1141" s="104" t="s">
        <v>529</v>
      </c>
      <c r="N1141" t="s">
        <v>514</v>
      </c>
      <c r="O1141"/>
      <c r="IT1141" t="s">
        <v>506</v>
      </c>
    </row>
    <row r="1142" spans="1:814" x14ac:dyDescent="0.25">
      <c r="B1142" s="5">
        <v>45449</v>
      </c>
      <c r="C1142" t="s">
        <v>103</v>
      </c>
      <c r="D1142" t="s">
        <v>0</v>
      </c>
      <c r="E1142" t="s">
        <v>14</v>
      </c>
      <c r="F1142" s="4" t="s">
        <v>35</v>
      </c>
      <c r="G1142" t="s">
        <v>36</v>
      </c>
      <c r="H1142" s="4" t="s">
        <v>37</v>
      </c>
      <c r="I1142" s="4" t="s">
        <v>509</v>
      </c>
      <c r="J1142" s="8">
        <v>-9</v>
      </c>
      <c r="K1142" s="79">
        <v>14.583333333333334</v>
      </c>
      <c r="L1142" s="83">
        <f t="shared" si="56"/>
        <v>-131.25</v>
      </c>
      <c r="M1142" s="104" t="s">
        <v>527</v>
      </c>
      <c r="O1142" s="54">
        <v>20240089</v>
      </c>
      <c r="P1142" t="s">
        <v>413</v>
      </c>
    </row>
    <row r="1143" spans="1:814" x14ac:dyDescent="0.25">
      <c r="B1143" s="5">
        <v>45449</v>
      </c>
      <c r="C1143" t="s">
        <v>103</v>
      </c>
      <c r="D1143" t="s">
        <v>0</v>
      </c>
      <c r="E1143" t="s">
        <v>14</v>
      </c>
      <c r="F1143" s="4" t="s">
        <v>48</v>
      </c>
      <c r="G1143" t="s">
        <v>49</v>
      </c>
      <c r="H1143" s="4" t="s">
        <v>50</v>
      </c>
      <c r="I1143" s="4" t="s">
        <v>338</v>
      </c>
      <c r="J1143" s="8">
        <v>-3</v>
      </c>
      <c r="K1143" s="29">
        <v>69131</v>
      </c>
      <c r="L1143" s="35">
        <f t="shared" si="56"/>
        <v>-207393</v>
      </c>
      <c r="M1143" s="104" t="s">
        <v>529</v>
      </c>
      <c r="O1143" s="54">
        <v>20240089</v>
      </c>
      <c r="P1143" t="s">
        <v>413</v>
      </c>
    </row>
    <row r="1144" spans="1:814" x14ac:dyDescent="0.25">
      <c r="B1144" s="5">
        <v>45449</v>
      </c>
      <c r="C1144" t="s">
        <v>103</v>
      </c>
      <c r="D1144" t="s">
        <v>0</v>
      </c>
      <c r="E1144" t="s">
        <v>66</v>
      </c>
      <c r="F1144" s="4" t="s">
        <v>75</v>
      </c>
      <c r="G1144" t="s">
        <v>76</v>
      </c>
      <c r="H1144" s="4" t="s">
        <v>37</v>
      </c>
      <c r="I1144" s="4" t="s">
        <v>445</v>
      </c>
      <c r="J1144" s="8">
        <v>-3</v>
      </c>
      <c r="K1144" s="29">
        <v>51750</v>
      </c>
      <c r="L1144" s="35">
        <f t="shared" si="56"/>
        <v>-155250</v>
      </c>
      <c r="M1144" s="104" t="s">
        <v>529</v>
      </c>
      <c r="O1144" s="54">
        <v>20240089</v>
      </c>
      <c r="P1144" t="s">
        <v>413</v>
      </c>
    </row>
    <row r="1145" spans="1:814" x14ac:dyDescent="0.25">
      <c r="B1145" s="5">
        <v>45449</v>
      </c>
      <c r="C1145" t="s">
        <v>103</v>
      </c>
      <c r="D1145" t="s">
        <v>0</v>
      </c>
      <c r="E1145" t="s">
        <v>14</v>
      </c>
      <c r="F1145" s="4" t="s">
        <v>42</v>
      </c>
      <c r="G1145" t="s">
        <v>43</v>
      </c>
      <c r="H1145" s="4" t="s">
        <v>44</v>
      </c>
      <c r="I1145" s="4" t="s">
        <v>484</v>
      </c>
      <c r="J1145" s="8">
        <v>-25</v>
      </c>
      <c r="K1145" s="79">
        <v>14.694879832810868</v>
      </c>
      <c r="L1145" s="83">
        <f t="shared" si="56"/>
        <v>-367.37199582027171</v>
      </c>
      <c r="M1145" s="104" t="s">
        <v>527</v>
      </c>
      <c r="O1145" s="54">
        <v>20240089</v>
      </c>
      <c r="P1145" t="s">
        <v>413</v>
      </c>
    </row>
    <row r="1146" spans="1:814" x14ac:dyDescent="0.25">
      <c r="B1146" s="5">
        <v>45449</v>
      </c>
      <c r="C1146" t="s">
        <v>103</v>
      </c>
      <c r="D1146" t="s">
        <v>0</v>
      </c>
      <c r="E1146" t="s">
        <v>66</v>
      </c>
      <c r="F1146" s="4" t="s">
        <v>82</v>
      </c>
      <c r="G1146" t="s">
        <v>83</v>
      </c>
      <c r="H1146" s="4" t="s">
        <v>84</v>
      </c>
      <c r="I1146" s="4" t="s">
        <v>299</v>
      </c>
      <c r="J1146" s="8">
        <v>-5</v>
      </c>
      <c r="K1146" s="29">
        <v>51750</v>
      </c>
      <c r="L1146" s="35">
        <f t="shared" si="56"/>
        <v>-258750</v>
      </c>
      <c r="M1146" s="104" t="s">
        <v>529</v>
      </c>
      <c r="O1146" s="54">
        <v>20240089</v>
      </c>
      <c r="P1146" t="s">
        <v>413</v>
      </c>
    </row>
    <row r="1147" spans="1:814" x14ac:dyDescent="0.25">
      <c r="B1147" s="5">
        <v>45454</v>
      </c>
      <c r="C1147" t="s">
        <v>479</v>
      </c>
      <c r="D1147" t="s">
        <v>0</v>
      </c>
      <c r="E1147" t="s">
        <v>66</v>
      </c>
      <c r="F1147" s="4" t="s">
        <v>247</v>
      </c>
      <c r="G1147" t="s">
        <v>354</v>
      </c>
      <c r="H1147" s="4" t="s">
        <v>265</v>
      </c>
      <c r="I1147" s="4" t="s">
        <v>361</v>
      </c>
      <c r="J1147" s="8">
        <v>-2</v>
      </c>
      <c r="K1147" s="29">
        <f>67500*0.9</f>
        <v>60750</v>
      </c>
      <c r="L1147" s="17">
        <f t="shared" si="56"/>
        <v>-121500</v>
      </c>
      <c r="M1147" s="102" t="s">
        <v>529</v>
      </c>
      <c r="O1147"/>
      <c r="Q1147" t="s">
        <v>505</v>
      </c>
    </row>
    <row r="1148" spans="1:814" x14ac:dyDescent="0.25">
      <c r="A1148" s="69"/>
      <c r="B1148" s="68">
        <v>45455</v>
      </c>
      <c r="C1148" s="69" t="s">
        <v>63</v>
      </c>
      <c r="D1148" s="69" t="s">
        <v>0</v>
      </c>
      <c r="E1148" s="69" t="s">
        <v>66</v>
      </c>
      <c r="F1148" s="70" t="s">
        <v>78</v>
      </c>
      <c r="G1148" s="69" t="s">
        <v>79</v>
      </c>
      <c r="H1148" s="70" t="s">
        <v>80</v>
      </c>
      <c r="I1148" s="154" t="s">
        <v>510</v>
      </c>
      <c r="J1148" s="157">
        <v>260</v>
      </c>
      <c r="K1148" s="72">
        <f>57500*0.9</f>
        <v>51750</v>
      </c>
      <c r="L1148" s="73">
        <f t="shared" si="56"/>
        <v>13455000</v>
      </c>
      <c r="M1148" s="107" t="s">
        <v>529</v>
      </c>
      <c r="N1148" s="69" t="s">
        <v>511</v>
      </c>
      <c r="O1148" s="69"/>
      <c r="P1148" s="69"/>
      <c r="Q1148" s="69"/>
      <c r="R1148" s="69"/>
      <c r="S1148" s="69"/>
      <c r="T1148" s="69"/>
      <c r="U1148" s="69"/>
      <c r="V1148" s="168"/>
      <c r="W1148" s="69"/>
      <c r="X1148" s="69"/>
      <c r="Y1148" s="69"/>
      <c r="Z1148" s="69"/>
      <c r="AA1148" s="69"/>
      <c r="AB1148" s="69"/>
      <c r="AC1148" s="69"/>
      <c r="AD1148" s="69"/>
      <c r="AE1148" s="69"/>
      <c r="AF1148" s="69"/>
      <c r="AG1148" s="69"/>
      <c r="AH1148" s="69"/>
      <c r="AI1148" s="69"/>
      <c r="AJ1148" s="69"/>
      <c r="AK1148" s="69"/>
      <c r="AL1148" s="69"/>
      <c r="AM1148" s="69"/>
      <c r="AN1148" s="69"/>
      <c r="AO1148" s="69"/>
      <c r="AP1148" s="69"/>
      <c r="AQ1148" s="69"/>
      <c r="AR1148" s="69"/>
      <c r="AS1148" s="69"/>
      <c r="AT1148" s="69"/>
      <c r="AU1148" s="69"/>
      <c r="AV1148" s="69"/>
      <c r="AW1148" s="69"/>
      <c r="AX1148" s="69"/>
      <c r="AY1148" s="69"/>
      <c r="AZ1148" s="69"/>
      <c r="BA1148" s="69"/>
      <c r="BB1148" s="69"/>
      <c r="BC1148" s="69"/>
      <c r="BD1148" s="69"/>
      <c r="BE1148" s="69"/>
      <c r="BF1148" s="69"/>
      <c r="BG1148" s="69"/>
      <c r="BH1148" s="69"/>
      <c r="BI1148" s="69"/>
      <c r="BJ1148" s="69"/>
      <c r="BK1148" s="69"/>
      <c r="BL1148" s="69"/>
      <c r="BM1148" s="69"/>
      <c r="BN1148" s="69"/>
      <c r="BO1148" s="69"/>
      <c r="BP1148" s="69"/>
      <c r="BQ1148" s="69"/>
      <c r="BR1148" s="69"/>
      <c r="BS1148" s="69"/>
      <c r="BT1148" s="69"/>
      <c r="BU1148" s="69"/>
      <c r="BV1148" s="69"/>
      <c r="BW1148" s="69"/>
      <c r="BX1148" s="69"/>
      <c r="BY1148" s="69"/>
      <c r="BZ1148" s="69"/>
      <c r="CA1148" s="69"/>
      <c r="CB1148" s="69"/>
      <c r="CC1148" s="69"/>
      <c r="CD1148" s="69"/>
      <c r="CE1148" s="69"/>
      <c r="CF1148" s="69"/>
      <c r="CG1148" s="69"/>
      <c r="CH1148" s="69"/>
      <c r="CI1148" s="69"/>
      <c r="CJ1148" s="69"/>
      <c r="CK1148" s="69"/>
      <c r="CL1148" s="69"/>
      <c r="CM1148" s="69"/>
      <c r="CN1148" s="69"/>
      <c r="CO1148" s="69"/>
      <c r="CP1148" s="69"/>
      <c r="CQ1148" s="69"/>
      <c r="CR1148" s="69"/>
      <c r="CS1148" s="69"/>
      <c r="CT1148" s="69"/>
      <c r="CU1148" s="69"/>
      <c r="CV1148" s="69"/>
      <c r="CW1148" s="69"/>
      <c r="CX1148" s="69"/>
      <c r="CY1148" s="69"/>
      <c r="CZ1148" s="69"/>
      <c r="DA1148" s="69"/>
      <c r="DB1148" s="69"/>
      <c r="DC1148" s="69"/>
      <c r="DD1148" s="69"/>
      <c r="DE1148" s="69"/>
      <c r="DF1148" s="69"/>
      <c r="DG1148" s="69"/>
      <c r="DH1148" s="69"/>
      <c r="DI1148" s="69"/>
      <c r="DJ1148" s="69"/>
      <c r="DK1148" s="69"/>
      <c r="DL1148" s="69"/>
      <c r="DM1148" s="69"/>
      <c r="DN1148" s="69"/>
      <c r="DO1148" s="69"/>
      <c r="DP1148" s="69"/>
      <c r="DQ1148" s="69"/>
      <c r="DR1148" s="69"/>
      <c r="DS1148" s="69"/>
      <c r="DT1148" s="69"/>
      <c r="DU1148" s="69"/>
      <c r="DV1148" s="69"/>
      <c r="DW1148" s="69"/>
      <c r="DX1148" s="69"/>
      <c r="DY1148" s="69"/>
      <c r="DZ1148" s="69"/>
      <c r="EA1148" s="69"/>
      <c r="EB1148" s="69"/>
      <c r="EC1148" s="69"/>
      <c r="ED1148" s="69"/>
      <c r="EE1148" s="69"/>
      <c r="EF1148" s="69"/>
      <c r="EG1148" s="69"/>
      <c r="EH1148" s="69"/>
      <c r="EI1148" s="69"/>
      <c r="EJ1148" s="69"/>
      <c r="EK1148" s="69"/>
      <c r="EL1148" s="69"/>
      <c r="EM1148" s="69"/>
      <c r="EN1148" s="69"/>
      <c r="EO1148" s="69"/>
      <c r="EP1148" s="69"/>
      <c r="EQ1148" s="69"/>
      <c r="ER1148" s="69"/>
      <c r="ES1148" s="69"/>
      <c r="ET1148" s="69"/>
      <c r="EU1148" s="69"/>
      <c r="EV1148" s="69"/>
      <c r="EW1148" s="69"/>
      <c r="EX1148" s="69"/>
      <c r="EY1148" s="69"/>
      <c r="EZ1148" s="69"/>
      <c r="FA1148" s="69"/>
      <c r="FB1148" s="69"/>
      <c r="FC1148" s="69"/>
      <c r="FD1148" s="69"/>
      <c r="FE1148" s="69"/>
      <c r="FF1148" s="69"/>
      <c r="FG1148" s="69"/>
      <c r="FH1148" s="69"/>
      <c r="FI1148" s="69"/>
      <c r="FJ1148" s="69"/>
      <c r="FK1148" s="69"/>
      <c r="FL1148" s="69"/>
      <c r="FM1148" s="69"/>
      <c r="FN1148" s="69"/>
      <c r="FO1148" s="69"/>
      <c r="FP1148" s="69"/>
      <c r="FQ1148" s="69"/>
      <c r="FR1148" s="69"/>
      <c r="FS1148" s="69"/>
      <c r="FT1148" s="69"/>
      <c r="FU1148" s="69"/>
      <c r="FV1148" s="69"/>
      <c r="FW1148" s="69"/>
      <c r="FX1148" s="69"/>
      <c r="FY1148" s="69"/>
      <c r="FZ1148" s="69"/>
      <c r="GA1148" s="69"/>
      <c r="GB1148" s="69"/>
      <c r="GC1148" s="69"/>
      <c r="GD1148" s="69"/>
      <c r="GE1148" s="69"/>
      <c r="GF1148" s="69"/>
      <c r="GG1148" s="69"/>
      <c r="GH1148" s="69"/>
      <c r="GI1148" s="69"/>
      <c r="GJ1148" s="69"/>
      <c r="GK1148" s="69"/>
      <c r="GL1148" s="69"/>
      <c r="GM1148" s="69"/>
      <c r="GN1148" s="69"/>
      <c r="GO1148" s="69"/>
      <c r="GP1148" s="69"/>
      <c r="GQ1148" s="69"/>
      <c r="GR1148" s="69"/>
      <c r="GS1148" s="69"/>
      <c r="GT1148" s="69"/>
      <c r="GU1148" s="69"/>
      <c r="GV1148" s="69"/>
      <c r="GW1148" s="69"/>
      <c r="GX1148" s="69"/>
      <c r="GY1148" s="69"/>
      <c r="GZ1148" s="69"/>
      <c r="HA1148" s="69"/>
      <c r="HB1148" s="69"/>
      <c r="HC1148" s="69"/>
      <c r="HD1148" s="69"/>
      <c r="HE1148" s="69"/>
      <c r="HF1148" s="69"/>
      <c r="HG1148" s="69"/>
      <c r="HH1148" s="69"/>
      <c r="HI1148" s="69"/>
      <c r="HJ1148" s="69"/>
      <c r="HK1148" s="69"/>
      <c r="HL1148" s="69"/>
      <c r="HM1148" s="69"/>
      <c r="HN1148" s="69"/>
      <c r="HO1148" s="69"/>
      <c r="HP1148" s="69"/>
      <c r="HQ1148" s="69"/>
      <c r="HR1148" s="69"/>
      <c r="HS1148" s="69"/>
      <c r="HT1148" s="69"/>
      <c r="HU1148" s="69"/>
      <c r="HV1148" s="69"/>
      <c r="HW1148" s="69"/>
      <c r="HX1148" s="69"/>
      <c r="HY1148" s="69"/>
      <c r="HZ1148" s="69"/>
      <c r="IA1148" s="69"/>
      <c r="IB1148" s="69"/>
      <c r="IC1148" s="69"/>
      <c r="ID1148" s="69"/>
      <c r="IE1148" s="69"/>
      <c r="IF1148" s="69"/>
      <c r="IG1148" s="69"/>
      <c r="IH1148" s="69"/>
      <c r="II1148" s="69"/>
      <c r="IJ1148" s="69"/>
      <c r="IK1148" s="69"/>
      <c r="IL1148" s="69"/>
      <c r="IM1148" s="69"/>
      <c r="IN1148" s="69"/>
      <c r="IO1148" s="69"/>
      <c r="IP1148" s="69"/>
      <c r="IQ1148" s="69" t="s">
        <v>506</v>
      </c>
      <c r="IR1148" s="69"/>
      <c r="IS1148" s="69"/>
      <c r="IT1148" s="69"/>
      <c r="IU1148" s="69"/>
      <c r="IV1148" s="69"/>
      <c r="IW1148" s="69"/>
      <c r="IX1148" s="69"/>
      <c r="IY1148" s="69"/>
      <c r="IZ1148" s="69"/>
      <c r="JA1148" s="69"/>
      <c r="JB1148" s="69"/>
      <c r="JC1148" s="69"/>
      <c r="JD1148" s="69"/>
      <c r="JE1148" s="69"/>
      <c r="JF1148" s="69"/>
      <c r="JG1148" s="69"/>
      <c r="JH1148" s="69"/>
      <c r="JI1148" s="69"/>
      <c r="JJ1148" s="69"/>
      <c r="JK1148" s="69"/>
      <c r="JL1148" s="69"/>
      <c r="JM1148" s="69"/>
      <c r="JN1148" s="69"/>
      <c r="JO1148" s="69"/>
      <c r="JP1148" s="69"/>
      <c r="JQ1148" s="69"/>
      <c r="JR1148" s="69"/>
      <c r="JS1148" s="69"/>
      <c r="JT1148" s="69"/>
      <c r="JU1148" s="69"/>
      <c r="JV1148" s="69"/>
      <c r="JW1148" s="69"/>
      <c r="JX1148" s="69"/>
      <c r="JY1148" s="69"/>
      <c r="JZ1148" s="69"/>
      <c r="KA1148" s="69"/>
      <c r="KB1148" s="69"/>
      <c r="KC1148" s="69"/>
      <c r="KD1148" s="69"/>
      <c r="KE1148" s="69"/>
      <c r="KF1148" s="69"/>
      <c r="KG1148" s="69"/>
      <c r="KH1148" s="69"/>
      <c r="KI1148" s="69"/>
      <c r="KJ1148" s="69"/>
      <c r="KK1148" s="69"/>
      <c r="KL1148" s="69"/>
      <c r="KM1148" s="69"/>
      <c r="KN1148" s="69"/>
      <c r="KO1148" s="69"/>
      <c r="KP1148" s="69"/>
      <c r="KQ1148" s="69"/>
      <c r="KR1148" s="69"/>
      <c r="KS1148" s="69"/>
      <c r="KT1148" s="69"/>
      <c r="KU1148" s="69"/>
      <c r="KV1148" s="69"/>
      <c r="KW1148" s="69"/>
      <c r="KX1148" s="69"/>
      <c r="KY1148" s="69"/>
      <c r="KZ1148" s="69"/>
      <c r="LA1148" s="69"/>
      <c r="LB1148" s="69"/>
      <c r="LC1148" s="69"/>
      <c r="LD1148" s="69"/>
      <c r="LE1148" s="69"/>
      <c r="LF1148" s="69"/>
      <c r="LG1148" s="69"/>
      <c r="LH1148" s="69"/>
      <c r="LI1148" s="69"/>
      <c r="LJ1148" s="69"/>
      <c r="LK1148" s="69"/>
      <c r="LL1148" s="69"/>
      <c r="LM1148" s="69"/>
      <c r="LN1148" s="69"/>
      <c r="LO1148" s="69"/>
      <c r="LP1148" s="69"/>
      <c r="LQ1148" s="69"/>
      <c r="LR1148" s="69"/>
      <c r="LS1148" s="69"/>
      <c r="LT1148" s="69"/>
      <c r="LU1148" s="69"/>
      <c r="LV1148" s="69"/>
      <c r="LW1148" s="69"/>
      <c r="LX1148" s="69"/>
      <c r="LY1148" s="69"/>
      <c r="LZ1148" s="69"/>
      <c r="MA1148" s="69"/>
      <c r="MB1148" s="69"/>
      <c r="MC1148" s="69"/>
      <c r="MD1148" s="69"/>
      <c r="ME1148" s="69"/>
      <c r="MF1148" s="69"/>
      <c r="MG1148" s="69"/>
      <c r="MH1148" s="69"/>
      <c r="MI1148" s="69"/>
      <c r="MJ1148" s="69"/>
      <c r="MK1148" s="69"/>
      <c r="ML1148" s="69"/>
      <c r="MM1148" s="69"/>
      <c r="MN1148" s="69"/>
      <c r="MO1148" s="69"/>
      <c r="MP1148" s="69"/>
      <c r="MQ1148" s="69"/>
      <c r="MR1148" s="69"/>
      <c r="MS1148" s="69"/>
      <c r="MT1148" s="69"/>
      <c r="MU1148" s="69"/>
      <c r="MV1148" s="69"/>
      <c r="MW1148" s="69"/>
      <c r="MX1148" s="69"/>
      <c r="MY1148" s="69"/>
      <c r="MZ1148" s="69"/>
      <c r="NA1148" s="69"/>
      <c r="NB1148" s="69"/>
      <c r="NC1148" s="69"/>
      <c r="ND1148" s="69"/>
      <c r="NE1148" s="69"/>
      <c r="NF1148" s="69"/>
      <c r="NG1148" s="69"/>
      <c r="NH1148" s="69"/>
      <c r="NI1148" s="69"/>
      <c r="NJ1148" s="69"/>
      <c r="NK1148" s="69"/>
      <c r="NL1148" s="69"/>
      <c r="NM1148" s="69"/>
      <c r="NN1148" s="69"/>
      <c r="NO1148" s="69"/>
      <c r="NP1148" s="69"/>
      <c r="NQ1148" s="69"/>
      <c r="NR1148" s="69"/>
      <c r="NS1148" s="69"/>
      <c r="NT1148" s="69"/>
      <c r="NU1148" s="69"/>
      <c r="NV1148" s="69"/>
      <c r="NW1148" s="69"/>
      <c r="NX1148" s="69"/>
      <c r="NY1148" s="69"/>
      <c r="NZ1148" s="69"/>
      <c r="OA1148" s="69"/>
      <c r="OB1148" s="69"/>
      <c r="OC1148" s="69"/>
      <c r="OD1148" s="69"/>
      <c r="OE1148" s="69"/>
      <c r="OF1148" s="69"/>
      <c r="OG1148" s="69"/>
      <c r="OH1148" s="69"/>
      <c r="OI1148" s="69"/>
      <c r="OJ1148" s="69"/>
      <c r="OK1148" s="69"/>
      <c r="OL1148" s="69"/>
      <c r="OM1148" s="69"/>
      <c r="ON1148" s="69"/>
      <c r="OO1148" s="69"/>
      <c r="OP1148" s="69"/>
      <c r="OQ1148" s="69"/>
      <c r="OR1148" s="69"/>
      <c r="OS1148" s="69"/>
      <c r="OT1148" s="69"/>
      <c r="OU1148" s="69"/>
      <c r="OV1148" s="69"/>
      <c r="OW1148" s="69"/>
      <c r="OX1148" s="69"/>
      <c r="OY1148" s="69"/>
      <c r="OZ1148" s="69"/>
      <c r="PA1148" s="69"/>
      <c r="PB1148" s="69"/>
      <c r="PC1148" s="69"/>
      <c r="PD1148" s="69"/>
      <c r="PE1148" s="69"/>
      <c r="PF1148" s="69"/>
      <c r="PG1148" s="69"/>
      <c r="PH1148" s="69"/>
      <c r="PI1148" s="69"/>
      <c r="PJ1148" s="69"/>
      <c r="PK1148" s="69"/>
      <c r="PL1148" s="69"/>
      <c r="PM1148" s="69"/>
      <c r="PN1148" s="69"/>
      <c r="PO1148" s="69"/>
      <c r="PP1148" s="69"/>
      <c r="PQ1148" s="69"/>
      <c r="PR1148" s="69"/>
      <c r="PS1148" s="69"/>
      <c r="PT1148" s="69"/>
      <c r="PU1148" s="69"/>
      <c r="PV1148" s="69"/>
      <c r="PW1148" s="69"/>
      <c r="PX1148" s="69"/>
      <c r="PY1148" s="69"/>
      <c r="PZ1148" s="69"/>
      <c r="QA1148" s="69"/>
      <c r="QB1148" s="69"/>
      <c r="QC1148" s="69"/>
      <c r="QD1148" s="69"/>
      <c r="QE1148" s="69"/>
      <c r="QF1148" s="69"/>
      <c r="QG1148" s="69"/>
      <c r="QH1148" s="69"/>
      <c r="QI1148" s="69"/>
      <c r="QJ1148" s="69"/>
      <c r="QK1148" s="69"/>
      <c r="QL1148" s="69"/>
      <c r="QM1148" s="69"/>
      <c r="QN1148" s="69"/>
      <c r="QO1148" s="69"/>
      <c r="QP1148" s="69"/>
      <c r="QQ1148" s="69"/>
      <c r="QR1148" s="69"/>
      <c r="QS1148" s="69"/>
      <c r="QT1148" s="69"/>
      <c r="QU1148" s="69"/>
      <c r="QV1148" s="69"/>
      <c r="QW1148" s="69"/>
      <c r="QX1148" s="69"/>
      <c r="QY1148" s="69"/>
      <c r="QZ1148" s="69"/>
      <c r="RA1148" s="69"/>
      <c r="RB1148" s="69"/>
      <c r="RC1148" s="69"/>
      <c r="RD1148" s="69"/>
      <c r="RE1148" s="69"/>
      <c r="RF1148" s="69"/>
      <c r="RG1148" s="69"/>
      <c r="RH1148" s="69"/>
      <c r="RI1148" s="69"/>
      <c r="RJ1148" s="69"/>
      <c r="RK1148" s="69"/>
      <c r="RL1148" s="69"/>
      <c r="RM1148" s="69"/>
      <c r="RN1148" s="69"/>
      <c r="RO1148" s="69"/>
      <c r="RP1148" s="69"/>
      <c r="RQ1148" s="69"/>
      <c r="RR1148" s="69"/>
      <c r="RS1148" s="69"/>
      <c r="RT1148" s="69"/>
      <c r="RU1148" s="69"/>
      <c r="RV1148" s="69"/>
      <c r="RW1148" s="69"/>
      <c r="RX1148" s="69"/>
      <c r="RY1148" s="69"/>
      <c r="RZ1148" s="69"/>
      <c r="SA1148" s="69"/>
      <c r="SB1148" s="69"/>
      <c r="SC1148" s="69"/>
      <c r="SD1148" s="69"/>
      <c r="SE1148" s="69"/>
      <c r="SF1148" s="69"/>
      <c r="SG1148" s="69"/>
      <c r="SH1148" s="69"/>
      <c r="SI1148" s="69"/>
      <c r="SJ1148" s="69"/>
      <c r="SK1148" s="69"/>
      <c r="SL1148" s="69"/>
      <c r="SM1148" s="69"/>
      <c r="SN1148" s="69"/>
      <c r="SO1148" s="69"/>
      <c r="SP1148" s="69"/>
      <c r="SQ1148" s="69"/>
      <c r="SR1148" s="69"/>
      <c r="SS1148" s="69"/>
      <c r="ST1148" s="69"/>
      <c r="SU1148" s="69"/>
      <c r="SV1148" s="69"/>
      <c r="SW1148" s="69"/>
      <c r="SX1148" s="69"/>
      <c r="SY1148" s="69"/>
      <c r="SZ1148" s="69"/>
      <c r="TA1148" s="69"/>
      <c r="TB1148" s="69"/>
      <c r="TC1148" s="69"/>
      <c r="TD1148" s="69"/>
      <c r="TE1148" s="69"/>
      <c r="TF1148" s="69"/>
      <c r="TG1148" s="69"/>
      <c r="TH1148" s="69"/>
      <c r="TI1148" s="69"/>
      <c r="TJ1148" s="69"/>
      <c r="TK1148" s="69"/>
      <c r="TL1148" s="69"/>
      <c r="TM1148" s="69"/>
      <c r="TN1148" s="69"/>
      <c r="TO1148" s="69"/>
      <c r="TP1148" s="69"/>
      <c r="TQ1148" s="69"/>
      <c r="TR1148" s="69"/>
      <c r="TS1148" s="69"/>
      <c r="TT1148" s="69"/>
      <c r="TU1148" s="69"/>
      <c r="TV1148" s="69"/>
      <c r="TW1148" s="69"/>
      <c r="TX1148" s="69"/>
      <c r="TY1148" s="69"/>
      <c r="TZ1148" s="69"/>
      <c r="UA1148" s="69"/>
      <c r="UB1148" s="69"/>
      <c r="UC1148" s="69"/>
      <c r="UD1148" s="69"/>
      <c r="UE1148" s="69"/>
      <c r="UF1148" s="69"/>
      <c r="UG1148" s="69"/>
      <c r="UH1148" s="69"/>
      <c r="UI1148" s="69"/>
      <c r="UJ1148" s="69"/>
      <c r="UK1148" s="69"/>
      <c r="UL1148" s="69"/>
      <c r="UM1148" s="69"/>
      <c r="UN1148" s="69"/>
      <c r="UO1148" s="69"/>
      <c r="UP1148" s="69"/>
      <c r="UQ1148" s="69"/>
      <c r="UR1148" s="69"/>
      <c r="US1148" s="69"/>
      <c r="UT1148" s="69"/>
      <c r="UU1148" s="69"/>
      <c r="UV1148" s="69"/>
      <c r="UW1148" s="69"/>
      <c r="UX1148" s="69"/>
      <c r="UY1148" s="69"/>
      <c r="UZ1148" s="69"/>
      <c r="VA1148" s="69"/>
      <c r="VB1148" s="69"/>
      <c r="VC1148" s="69"/>
      <c r="VD1148" s="69"/>
      <c r="VE1148" s="69"/>
      <c r="VF1148" s="69"/>
      <c r="VG1148" s="69"/>
      <c r="VH1148" s="69"/>
      <c r="VI1148" s="69"/>
      <c r="VJ1148" s="69"/>
      <c r="VK1148" s="69"/>
      <c r="VL1148" s="69"/>
      <c r="VM1148" s="69"/>
      <c r="VN1148" s="69"/>
      <c r="VO1148" s="69"/>
      <c r="VP1148" s="69"/>
      <c r="VQ1148" s="69"/>
      <c r="VR1148" s="69"/>
      <c r="VS1148" s="69"/>
      <c r="VT1148" s="69"/>
      <c r="VU1148" s="69"/>
      <c r="VV1148" s="69"/>
      <c r="VW1148" s="69"/>
      <c r="VX1148" s="69"/>
      <c r="VY1148" s="69"/>
      <c r="VZ1148" s="69"/>
      <c r="WA1148" s="69"/>
      <c r="WB1148" s="69"/>
      <c r="WC1148" s="69"/>
      <c r="WD1148" s="69"/>
      <c r="WE1148" s="69"/>
      <c r="WF1148" s="69"/>
      <c r="WG1148" s="69"/>
      <c r="WH1148" s="69"/>
      <c r="WI1148" s="69"/>
      <c r="WJ1148" s="69"/>
      <c r="WK1148" s="69"/>
      <c r="WL1148" s="69"/>
      <c r="WM1148" s="69"/>
      <c r="WN1148" s="69"/>
      <c r="WO1148" s="69"/>
      <c r="WP1148" s="69"/>
      <c r="WQ1148" s="69"/>
      <c r="WR1148" s="69"/>
      <c r="WS1148" s="69"/>
      <c r="WT1148" s="69"/>
      <c r="WU1148" s="69"/>
      <c r="WV1148" s="69"/>
      <c r="WW1148" s="69"/>
      <c r="WX1148" s="69"/>
      <c r="WY1148" s="69"/>
      <c r="WZ1148" s="69"/>
      <c r="XA1148" s="69"/>
      <c r="XB1148" s="69"/>
      <c r="XC1148" s="69"/>
      <c r="XD1148" s="69"/>
      <c r="XE1148" s="69"/>
      <c r="XF1148" s="69"/>
      <c r="XG1148" s="69"/>
      <c r="XH1148" s="69"/>
      <c r="XI1148" s="69"/>
      <c r="XJ1148" s="69"/>
      <c r="XK1148" s="69"/>
      <c r="XL1148" s="69"/>
      <c r="XM1148" s="69"/>
      <c r="XN1148" s="69"/>
      <c r="XO1148" s="69"/>
      <c r="XP1148" s="69"/>
      <c r="XQ1148" s="69"/>
      <c r="XR1148" s="69"/>
      <c r="XS1148" s="69"/>
      <c r="XT1148" s="69"/>
      <c r="XU1148" s="69"/>
      <c r="XV1148" s="69"/>
      <c r="XW1148" s="69"/>
      <c r="XX1148" s="69"/>
      <c r="XY1148" s="69"/>
      <c r="XZ1148" s="69"/>
      <c r="YA1148" s="69"/>
      <c r="YB1148" s="69"/>
      <c r="YC1148" s="69"/>
      <c r="YD1148" s="69"/>
      <c r="YE1148" s="69"/>
      <c r="YF1148" s="69"/>
      <c r="YG1148" s="69"/>
      <c r="YH1148" s="69"/>
      <c r="YI1148" s="69"/>
      <c r="YJ1148" s="69"/>
      <c r="YK1148" s="69"/>
      <c r="YL1148" s="69"/>
      <c r="YM1148" s="69"/>
      <c r="YN1148" s="69"/>
      <c r="YO1148" s="69"/>
      <c r="YP1148" s="69"/>
      <c r="YQ1148" s="69"/>
      <c r="YR1148" s="69"/>
      <c r="YS1148" s="69"/>
      <c r="YT1148" s="69"/>
      <c r="YU1148" s="69"/>
      <c r="YV1148" s="69"/>
      <c r="YW1148" s="69"/>
      <c r="YX1148" s="69"/>
      <c r="YY1148" s="69"/>
      <c r="YZ1148" s="69"/>
      <c r="ZA1148" s="69"/>
      <c r="ZB1148" s="69"/>
      <c r="ZC1148" s="69"/>
      <c r="ZD1148" s="69"/>
      <c r="ZE1148" s="69"/>
      <c r="ZF1148" s="69"/>
      <c r="ZG1148" s="69"/>
      <c r="ZH1148" s="69"/>
      <c r="ZI1148" s="69"/>
      <c r="ZJ1148" s="69"/>
      <c r="ZK1148" s="69"/>
      <c r="ZL1148" s="69"/>
      <c r="ZM1148" s="69"/>
      <c r="ZN1148" s="69"/>
      <c r="ZO1148" s="69"/>
      <c r="ZP1148" s="69"/>
      <c r="ZQ1148" s="69"/>
      <c r="ZR1148" s="69"/>
      <c r="ZS1148" s="69"/>
      <c r="ZT1148" s="69"/>
      <c r="ZU1148" s="69"/>
      <c r="ZV1148" s="69"/>
      <c r="ZW1148" s="69"/>
      <c r="ZX1148" s="69"/>
      <c r="ZY1148" s="69"/>
      <c r="ZZ1148" s="69"/>
      <c r="AAA1148" s="69"/>
      <c r="AAB1148" s="69"/>
      <c r="AAC1148" s="69"/>
      <c r="AAD1148" s="69"/>
      <c r="AAE1148" s="69"/>
      <c r="AAF1148" s="69"/>
      <c r="AAG1148" s="69"/>
      <c r="AAH1148" s="69"/>
      <c r="AAI1148" s="69"/>
      <c r="AAJ1148" s="69"/>
      <c r="AAK1148" s="69"/>
      <c r="AAL1148" s="69"/>
      <c r="AAM1148" s="69"/>
      <c r="AAN1148" s="69"/>
      <c r="AAO1148" s="69"/>
      <c r="AAP1148" s="69"/>
      <c r="AAQ1148" s="69"/>
      <c r="AAR1148" s="69"/>
      <c r="AAS1148" s="69"/>
      <c r="AAT1148" s="69"/>
      <c r="AAU1148" s="69"/>
      <c r="AAV1148" s="69"/>
      <c r="AAW1148" s="69"/>
      <c r="AAX1148" s="69"/>
      <c r="AAY1148" s="69"/>
      <c r="AAZ1148" s="69"/>
      <c r="ABA1148" s="69"/>
      <c r="ABB1148" s="69"/>
      <c r="ABC1148" s="69"/>
      <c r="ABD1148" s="69"/>
      <c r="ABE1148" s="69"/>
      <c r="ABF1148" s="69"/>
      <c r="ABG1148" s="69"/>
      <c r="ABH1148" s="69"/>
      <c r="ABI1148" s="69"/>
      <c r="ABJ1148" s="69"/>
      <c r="ABK1148" s="69"/>
      <c r="ABL1148" s="69"/>
      <c r="ABM1148" s="69"/>
      <c r="ABN1148" s="69"/>
      <c r="ABO1148" s="69"/>
      <c r="ABP1148" s="69"/>
      <c r="ABQ1148" s="69"/>
      <c r="ABR1148" s="69"/>
      <c r="ABS1148" s="69"/>
      <c r="ABT1148" s="69"/>
      <c r="ABU1148" s="69"/>
      <c r="ABV1148" s="69"/>
      <c r="ABW1148" s="69"/>
      <c r="ABX1148" s="69"/>
      <c r="ABY1148" s="69"/>
      <c r="ABZ1148" s="69"/>
      <c r="ACA1148" s="69"/>
      <c r="ACB1148" s="69"/>
      <c r="ACC1148" s="69"/>
      <c r="ACD1148" s="69"/>
      <c r="ACE1148" s="69"/>
      <c r="ACF1148" s="69"/>
      <c r="ACG1148" s="69"/>
      <c r="ACH1148" s="69"/>
      <c r="ACI1148" s="69"/>
      <c r="ACJ1148" s="69"/>
      <c r="ACK1148" s="69"/>
      <c r="ACL1148" s="69"/>
      <c r="ACM1148" s="69"/>
      <c r="ACN1148" s="69"/>
      <c r="ACO1148" s="69"/>
      <c r="ACP1148" s="69"/>
      <c r="ACQ1148" s="69"/>
      <c r="ACR1148" s="69"/>
      <c r="ACS1148" s="69"/>
      <c r="ACT1148" s="69"/>
      <c r="ACU1148" s="69"/>
      <c r="ACV1148" s="69"/>
      <c r="ACW1148" s="69"/>
      <c r="ACX1148" s="69"/>
      <c r="ACY1148" s="69"/>
      <c r="ACZ1148" s="69"/>
      <c r="ADA1148" s="69"/>
      <c r="ADB1148" s="69"/>
      <c r="ADC1148" s="69"/>
      <c r="ADD1148" s="69"/>
      <c r="ADE1148" s="69"/>
      <c r="ADF1148" s="69"/>
      <c r="ADG1148" s="69"/>
      <c r="ADH1148" s="69"/>
      <c r="ADI1148" s="69"/>
      <c r="ADJ1148" s="69"/>
      <c r="ADK1148" s="69"/>
      <c r="ADL1148" s="69"/>
      <c r="ADM1148" s="69"/>
      <c r="ADN1148" s="69"/>
      <c r="ADO1148" s="69"/>
      <c r="ADP1148" s="69"/>
      <c r="ADQ1148" s="69"/>
      <c r="ADR1148" s="69"/>
      <c r="ADS1148" s="69"/>
      <c r="ADT1148" s="69"/>
      <c r="ADU1148" s="69"/>
      <c r="ADV1148" s="69"/>
      <c r="ADW1148" s="69"/>
      <c r="ADX1148" s="69"/>
      <c r="ADY1148" s="69"/>
      <c r="ADZ1148" s="69"/>
      <c r="AEA1148" s="69"/>
      <c r="AEB1148" s="69"/>
      <c r="AEC1148" s="69"/>
      <c r="AED1148" s="69"/>
      <c r="AEE1148" s="69"/>
      <c r="AEF1148" s="69"/>
      <c r="AEG1148" s="69"/>
      <c r="AEH1148" s="69"/>
    </row>
    <row r="1149" spans="1:814" s="69" customFormat="1" x14ac:dyDescent="0.25">
      <c r="B1149" s="68">
        <v>45455</v>
      </c>
      <c r="C1149" s="69" t="s">
        <v>63</v>
      </c>
      <c r="D1149" s="69" t="s">
        <v>0</v>
      </c>
      <c r="E1149" s="69" t="s">
        <v>66</v>
      </c>
      <c r="F1149" s="70" t="s">
        <v>86</v>
      </c>
      <c r="G1149" s="69" t="s">
        <v>87</v>
      </c>
      <c r="H1149" s="70" t="s">
        <v>50</v>
      </c>
      <c r="I1149" s="154" t="s">
        <v>512</v>
      </c>
      <c r="J1149" s="157">
        <v>60</v>
      </c>
      <c r="K1149" s="72">
        <f>57500*0.9</f>
        <v>51750</v>
      </c>
      <c r="L1149" s="73">
        <f t="shared" si="56"/>
        <v>3105000</v>
      </c>
      <c r="M1149" s="107" t="s">
        <v>529</v>
      </c>
      <c r="N1149" s="69" t="s">
        <v>511</v>
      </c>
      <c r="V1149" s="168"/>
    </row>
    <row r="1150" spans="1:814" x14ac:dyDescent="0.25">
      <c r="B1150" s="5">
        <v>45457</v>
      </c>
      <c r="C1150" t="s">
        <v>103</v>
      </c>
      <c r="D1150" t="s">
        <v>0</v>
      </c>
      <c r="E1150" t="s">
        <v>14</v>
      </c>
      <c r="F1150" s="4" t="s">
        <v>25</v>
      </c>
      <c r="G1150" t="s">
        <v>26</v>
      </c>
      <c r="H1150" s="4" t="s">
        <v>27</v>
      </c>
      <c r="I1150" s="4" t="s">
        <v>490</v>
      </c>
      <c r="J1150" s="8">
        <v>-8</v>
      </c>
      <c r="K1150" s="79">
        <v>14.694879832810868</v>
      </c>
      <c r="L1150" s="84">
        <f t="shared" si="56"/>
        <v>-117.55903866248694</v>
      </c>
      <c r="M1150" s="102" t="s">
        <v>527</v>
      </c>
      <c r="O1150" s="54">
        <v>20240091</v>
      </c>
      <c r="P1150" t="s">
        <v>232</v>
      </c>
    </row>
    <row r="1151" spans="1:814" x14ac:dyDescent="0.25">
      <c r="B1151" s="5">
        <v>45457</v>
      </c>
      <c r="C1151" t="s">
        <v>103</v>
      </c>
      <c r="D1151" t="s">
        <v>0</v>
      </c>
      <c r="E1151" t="s">
        <v>14</v>
      </c>
      <c r="F1151" s="4" t="s">
        <v>35</v>
      </c>
      <c r="G1151" t="s">
        <v>36</v>
      </c>
      <c r="H1151" s="4" t="s">
        <v>37</v>
      </c>
      <c r="I1151" s="4" t="s">
        <v>509</v>
      </c>
      <c r="J1151" s="8">
        <v>-15</v>
      </c>
      <c r="K1151" s="79">
        <v>14.583333333333334</v>
      </c>
      <c r="L1151" s="80">
        <f t="shared" si="56"/>
        <v>-218.75</v>
      </c>
      <c r="M1151" s="102" t="s">
        <v>527</v>
      </c>
      <c r="O1151" s="54">
        <v>20240091</v>
      </c>
      <c r="P1151" t="s">
        <v>232</v>
      </c>
    </row>
    <row r="1152" spans="1:814" x14ac:dyDescent="0.25">
      <c r="B1152" s="5">
        <v>45457</v>
      </c>
      <c r="C1152" t="s">
        <v>103</v>
      </c>
      <c r="D1152" t="s">
        <v>0</v>
      </c>
      <c r="E1152" t="s">
        <v>14</v>
      </c>
      <c r="F1152" s="4" t="s">
        <v>48</v>
      </c>
      <c r="G1152" t="s">
        <v>49</v>
      </c>
      <c r="H1152" s="4" t="s">
        <v>50</v>
      </c>
      <c r="I1152" s="4" t="s">
        <v>400</v>
      </c>
      <c r="J1152" s="8">
        <v>-2</v>
      </c>
      <c r="K1152" s="29">
        <v>69131</v>
      </c>
      <c r="L1152" s="17">
        <f t="shared" si="56"/>
        <v>-138262</v>
      </c>
      <c r="M1152" s="102" t="s">
        <v>529</v>
      </c>
      <c r="O1152" s="54">
        <v>20240091</v>
      </c>
      <c r="P1152" t="s">
        <v>232</v>
      </c>
    </row>
    <row r="1153" spans="1:814" x14ac:dyDescent="0.25">
      <c r="B1153" s="5">
        <v>45457</v>
      </c>
      <c r="C1153" t="s">
        <v>103</v>
      </c>
      <c r="D1153" t="s">
        <v>0</v>
      </c>
      <c r="E1153" t="s">
        <v>14</v>
      </c>
      <c r="F1153" s="4" t="s">
        <v>322</v>
      </c>
      <c r="G1153" t="s">
        <v>324</v>
      </c>
      <c r="H1153" s="4" t="s">
        <v>325</v>
      </c>
      <c r="I1153" s="4" t="s">
        <v>326</v>
      </c>
      <c r="J1153" s="8">
        <v>-2</v>
      </c>
      <c r="K1153" s="79">
        <v>22.421917808219177</v>
      </c>
      <c r="L1153" s="17">
        <f t="shared" si="56"/>
        <v>-44.843835616438355</v>
      </c>
      <c r="M1153" s="102" t="s">
        <v>529</v>
      </c>
      <c r="O1153" s="54">
        <v>20240091</v>
      </c>
      <c r="P1153" t="s">
        <v>232</v>
      </c>
    </row>
    <row r="1154" spans="1:814" x14ac:dyDescent="0.25">
      <c r="B1154" s="5">
        <v>45457</v>
      </c>
      <c r="C1154" t="s">
        <v>103</v>
      </c>
      <c r="D1154" t="s">
        <v>0</v>
      </c>
      <c r="E1154" t="s">
        <v>14</v>
      </c>
      <c r="F1154" s="4" t="s">
        <v>327</v>
      </c>
      <c r="G1154" t="s">
        <v>328</v>
      </c>
      <c r="H1154" s="4" t="s">
        <v>329</v>
      </c>
      <c r="I1154" s="4" t="s">
        <v>330</v>
      </c>
      <c r="J1154" s="8">
        <v>-2</v>
      </c>
      <c r="K1154" s="90">
        <v>18</v>
      </c>
      <c r="L1154" s="17">
        <f t="shared" si="56"/>
        <v>-36</v>
      </c>
      <c r="M1154" s="102" t="s">
        <v>527</v>
      </c>
      <c r="O1154" s="54">
        <v>20240091</v>
      </c>
      <c r="P1154" t="s">
        <v>232</v>
      </c>
    </row>
    <row r="1155" spans="1:814" x14ac:dyDescent="0.25">
      <c r="B1155" s="5">
        <v>45457</v>
      </c>
      <c r="C1155" t="s">
        <v>103</v>
      </c>
      <c r="D1155" t="s">
        <v>0</v>
      </c>
      <c r="E1155" t="s">
        <v>66</v>
      </c>
      <c r="F1155" s="4" t="s">
        <v>71</v>
      </c>
      <c r="G1155" t="s">
        <v>72</v>
      </c>
      <c r="H1155" s="4" t="s">
        <v>27</v>
      </c>
      <c r="I1155" s="4" t="s">
        <v>442</v>
      </c>
      <c r="J1155" s="8">
        <v>-2</v>
      </c>
      <c r="K1155" s="29">
        <v>51750</v>
      </c>
      <c r="L1155" s="17">
        <f t="shared" si="56"/>
        <v>-103500</v>
      </c>
      <c r="M1155" s="102" t="s">
        <v>529</v>
      </c>
      <c r="O1155" s="54">
        <v>20240091</v>
      </c>
      <c r="P1155" t="s">
        <v>232</v>
      </c>
    </row>
    <row r="1156" spans="1:814" x14ac:dyDescent="0.25">
      <c r="B1156" s="5">
        <v>45457</v>
      </c>
      <c r="C1156" t="s">
        <v>103</v>
      </c>
      <c r="D1156" t="s">
        <v>0</v>
      </c>
      <c r="E1156" t="s">
        <v>66</v>
      </c>
      <c r="F1156" s="4" t="s">
        <v>75</v>
      </c>
      <c r="G1156" t="s">
        <v>76</v>
      </c>
      <c r="H1156" s="4" t="s">
        <v>37</v>
      </c>
      <c r="I1156" s="4" t="s">
        <v>378</v>
      </c>
      <c r="J1156" s="8">
        <v>-2</v>
      </c>
      <c r="K1156" s="29">
        <v>51750</v>
      </c>
      <c r="L1156" s="17">
        <f t="shared" si="56"/>
        <v>-103500</v>
      </c>
      <c r="M1156" s="102" t="s">
        <v>529</v>
      </c>
      <c r="O1156" s="54">
        <v>20240091</v>
      </c>
      <c r="P1156" t="s">
        <v>232</v>
      </c>
    </row>
    <row r="1157" spans="1:814" x14ac:dyDescent="0.25">
      <c r="B1157" s="5">
        <v>45449</v>
      </c>
      <c r="C1157" t="s">
        <v>103</v>
      </c>
      <c r="D1157" t="s">
        <v>0</v>
      </c>
      <c r="E1157" t="s">
        <v>14</v>
      </c>
      <c r="F1157" s="4" t="s">
        <v>39</v>
      </c>
      <c r="G1157" t="s">
        <v>40</v>
      </c>
      <c r="H1157" s="4" t="s">
        <v>41</v>
      </c>
      <c r="I1157" s="4" t="s">
        <v>312</v>
      </c>
      <c r="J1157" s="8">
        <v>-13</v>
      </c>
      <c r="K1157" s="29">
        <v>69875.829545454544</v>
      </c>
      <c r="L1157" s="35">
        <f t="shared" si="56"/>
        <v>-908385.78409090906</v>
      </c>
      <c r="M1157" s="104" t="s">
        <v>529</v>
      </c>
      <c r="O1157" s="54">
        <v>20240089</v>
      </c>
      <c r="P1157" t="s">
        <v>413</v>
      </c>
    </row>
    <row r="1158" spans="1:814" x14ac:dyDescent="0.25">
      <c r="B1158" s="5">
        <v>45457</v>
      </c>
      <c r="C1158" t="s">
        <v>103</v>
      </c>
      <c r="D1158" t="s">
        <v>0</v>
      </c>
      <c r="E1158" t="s">
        <v>66</v>
      </c>
      <c r="F1158" s="4" t="s">
        <v>86</v>
      </c>
      <c r="G1158" t="s">
        <v>87</v>
      </c>
      <c r="H1158" s="4" t="s">
        <v>50</v>
      </c>
      <c r="I1158" s="4" t="s">
        <v>512</v>
      </c>
      <c r="J1158" s="8">
        <v>-15</v>
      </c>
      <c r="K1158" s="29">
        <v>51750</v>
      </c>
      <c r="L1158" s="17">
        <f t="shared" si="56"/>
        <v>-776250</v>
      </c>
      <c r="M1158" s="102" t="s">
        <v>529</v>
      </c>
      <c r="O1158" s="54">
        <v>20240091</v>
      </c>
      <c r="P1158" t="s">
        <v>232</v>
      </c>
    </row>
    <row r="1159" spans="1:814" x14ac:dyDescent="0.25">
      <c r="B1159" s="5">
        <v>45457</v>
      </c>
      <c r="C1159" t="s">
        <v>103</v>
      </c>
      <c r="D1159" t="s">
        <v>4</v>
      </c>
      <c r="E1159" t="s">
        <v>66</v>
      </c>
      <c r="F1159" s="4" t="s">
        <v>102</v>
      </c>
      <c r="G1159" t="s">
        <v>101</v>
      </c>
      <c r="H1159" s="4" t="s">
        <v>107</v>
      </c>
      <c r="I1159" s="4">
        <v>50362</v>
      </c>
      <c r="J1159" s="8">
        <v>-2</v>
      </c>
      <c r="K1159" s="29">
        <v>102340</v>
      </c>
      <c r="L1159" s="17">
        <f t="shared" si="56"/>
        <v>-204680</v>
      </c>
      <c r="M1159" s="102" t="s">
        <v>529</v>
      </c>
      <c r="O1159" s="54">
        <v>20240091</v>
      </c>
      <c r="P1159" t="s">
        <v>232</v>
      </c>
    </row>
    <row r="1160" spans="1:814" x14ac:dyDescent="0.25">
      <c r="B1160" s="5">
        <v>45457</v>
      </c>
      <c r="C1160" t="s">
        <v>103</v>
      </c>
      <c r="D1160" t="s">
        <v>4</v>
      </c>
      <c r="E1160" t="s">
        <v>66</v>
      </c>
      <c r="F1160" s="4" t="s">
        <v>276</v>
      </c>
      <c r="G1160" t="s">
        <v>275</v>
      </c>
      <c r="H1160" s="4" t="s">
        <v>148</v>
      </c>
      <c r="I1160" s="4">
        <v>50361</v>
      </c>
      <c r="J1160" s="8">
        <v>-2</v>
      </c>
      <c r="K1160" s="29">
        <v>83600</v>
      </c>
      <c r="L1160" s="17">
        <f t="shared" si="56"/>
        <v>-167200</v>
      </c>
      <c r="M1160" s="102" t="s">
        <v>529</v>
      </c>
      <c r="O1160" s="54">
        <v>20240091</v>
      </c>
      <c r="P1160" t="s">
        <v>232</v>
      </c>
    </row>
    <row r="1161" spans="1:814" x14ac:dyDescent="0.25">
      <c r="B1161" s="5">
        <v>45457</v>
      </c>
      <c r="C1161" t="s">
        <v>103</v>
      </c>
      <c r="D1161" t="s">
        <v>0</v>
      </c>
      <c r="E1161" t="s">
        <v>66</v>
      </c>
      <c r="F1161" s="4" t="s">
        <v>78</v>
      </c>
      <c r="G1161" t="s">
        <v>79</v>
      </c>
      <c r="H1161" s="4" t="s">
        <v>80</v>
      </c>
      <c r="I1161" s="4" t="s">
        <v>508</v>
      </c>
      <c r="J1161" s="8">
        <v>-15</v>
      </c>
      <c r="K1161" s="29">
        <v>51750</v>
      </c>
      <c r="L1161" s="17">
        <f t="shared" si="56"/>
        <v>-776250</v>
      </c>
      <c r="M1161" s="102" t="s">
        <v>529</v>
      </c>
      <c r="O1161" s="54">
        <v>20240091</v>
      </c>
      <c r="P1161" t="s">
        <v>232</v>
      </c>
      <c r="IW1161" t="s">
        <v>506</v>
      </c>
    </row>
    <row r="1162" spans="1:814" x14ac:dyDescent="0.25">
      <c r="B1162" s="5">
        <v>45457</v>
      </c>
      <c r="C1162" t="s">
        <v>103</v>
      </c>
      <c r="D1162" t="s">
        <v>4</v>
      </c>
      <c r="E1162" t="s">
        <v>14</v>
      </c>
      <c r="F1162" s="4">
        <v>3318235</v>
      </c>
      <c r="G1162" t="s">
        <v>209</v>
      </c>
      <c r="H1162" s="4" t="s">
        <v>107</v>
      </c>
      <c r="I1162" s="4" t="s">
        <v>138</v>
      </c>
      <c r="J1162" s="8">
        <v>-2</v>
      </c>
      <c r="K1162" s="79">
        <v>31.311787072243344</v>
      </c>
      <c r="L1162" s="17">
        <f t="shared" si="56"/>
        <v>-62.623574144486689</v>
      </c>
      <c r="M1162" s="102" t="s">
        <v>527</v>
      </c>
      <c r="O1162" s="54">
        <v>20240091</v>
      </c>
      <c r="P1162" t="s">
        <v>232</v>
      </c>
    </row>
    <row r="1163" spans="1:814" x14ac:dyDescent="0.25">
      <c r="B1163" s="5">
        <v>45466</v>
      </c>
      <c r="C1163" t="s">
        <v>63</v>
      </c>
      <c r="D1163" t="s">
        <v>0</v>
      </c>
      <c r="E1163" t="s">
        <v>14</v>
      </c>
      <c r="F1163" s="4" t="s">
        <v>25</v>
      </c>
      <c r="G1163" t="s">
        <v>26</v>
      </c>
      <c r="H1163" s="4" t="s">
        <v>27</v>
      </c>
      <c r="I1163" s="4" t="s">
        <v>490</v>
      </c>
      <c r="J1163" s="8">
        <v>30</v>
      </c>
      <c r="K1163" s="79">
        <v>14.447761194029852</v>
      </c>
      <c r="L1163" s="35">
        <f t="shared" si="56"/>
        <v>433.43283582089555</v>
      </c>
      <c r="M1163" s="104" t="s">
        <v>527</v>
      </c>
      <c r="N1163" s="133" t="s">
        <v>643</v>
      </c>
    </row>
    <row r="1164" spans="1:814" s="69" customFormat="1" x14ac:dyDescent="0.25">
      <c r="B1164" s="68">
        <v>45466</v>
      </c>
      <c r="C1164" s="69" t="s">
        <v>63</v>
      </c>
      <c r="D1164" s="69" t="s">
        <v>0</v>
      </c>
      <c r="E1164" s="69" t="s">
        <v>14</v>
      </c>
      <c r="F1164" s="70" t="s">
        <v>35</v>
      </c>
      <c r="G1164" s="69" t="s">
        <v>36</v>
      </c>
      <c r="H1164" s="70" t="s">
        <v>37</v>
      </c>
      <c r="I1164" s="70" t="s">
        <v>492</v>
      </c>
      <c r="J1164" s="71">
        <v>30</v>
      </c>
      <c r="K1164" s="116">
        <v>14.447761194029852</v>
      </c>
      <c r="L1164" s="73">
        <f t="shared" si="56"/>
        <v>433.43283582089555</v>
      </c>
      <c r="M1164" s="107" t="s">
        <v>527</v>
      </c>
      <c r="N1164" s="93" t="s">
        <v>643</v>
      </c>
      <c r="O1164" s="91"/>
      <c r="V1164" s="168"/>
    </row>
    <row r="1165" spans="1:814" s="69" customFormat="1" x14ac:dyDescent="0.25">
      <c r="A1165"/>
      <c r="B1165" s="5">
        <v>45457</v>
      </c>
      <c r="C1165" t="s">
        <v>103</v>
      </c>
      <c r="D1165" t="s">
        <v>0</v>
      </c>
      <c r="E1165" t="s">
        <v>14</v>
      </c>
      <c r="F1165" s="4" t="s">
        <v>39</v>
      </c>
      <c r="G1165" t="s">
        <v>40</v>
      </c>
      <c r="H1165" s="4" t="s">
        <v>41</v>
      </c>
      <c r="I1165" s="4" t="s">
        <v>485</v>
      </c>
      <c r="J1165" s="8">
        <v>-15</v>
      </c>
      <c r="K1165" s="84">
        <v>14.583333333333334</v>
      </c>
      <c r="L1165" s="80">
        <f t="shared" si="56"/>
        <v>-218.75</v>
      </c>
      <c r="M1165" s="102" t="s">
        <v>527</v>
      </c>
      <c r="N1165"/>
      <c r="O1165" s="54">
        <v>20240091</v>
      </c>
      <c r="P1165" t="s">
        <v>232</v>
      </c>
      <c r="Q1165"/>
      <c r="R1165"/>
      <c r="S1165"/>
      <c r="T1165"/>
      <c r="U1165"/>
      <c r="V1165" s="84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  <c r="BG1165"/>
      <c r="BH1165"/>
      <c r="BI1165"/>
      <c r="BJ1165"/>
      <c r="BK1165"/>
      <c r="BL1165"/>
      <c r="BM1165"/>
      <c r="BN1165"/>
      <c r="BO1165"/>
      <c r="BP1165"/>
      <c r="BQ1165"/>
      <c r="BR1165"/>
      <c r="BS1165"/>
      <c r="BT1165"/>
      <c r="BU1165"/>
      <c r="BV1165"/>
      <c r="BW1165"/>
      <c r="BX1165"/>
      <c r="BY1165"/>
      <c r="BZ1165"/>
      <c r="CA1165"/>
      <c r="CB1165"/>
      <c r="CC1165"/>
      <c r="CD1165"/>
      <c r="CE1165"/>
      <c r="CF1165"/>
      <c r="CG1165"/>
      <c r="CH1165"/>
      <c r="CI1165"/>
      <c r="CJ1165"/>
      <c r="CK1165"/>
      <c r="CL1165"/>
      <c r="CM1165"/>
      <c r="CN1165"/>
      <c r="CO1165"/>
      <c r="CP1165"/>
      <c r="CQ1165"/>
      <c r="CR1165"/>
      <c r="CS1165"/>
      <c r="CT1165"/>
      <c r="CU1165"/>
      <c r="CV1165"/>
      <c r="CW1165"/>
      <c r="CX1165"/>
      <c r="CY1165"/>
      <c r="CZ1165"/>
      <c r="DA1165"/>
      <c r="DB1165"/>
      <c r="DC1165"/>
      <c r="DD1165"/>
      <c r="DE1165"/>
      <c r="DF1165"/>
      <c r="DG1165"/>
      <c r="DH1165"/>
      <c r="DI1165"/>
      <c r="DJ1165"/>
      <c r="DK1165"/>
      <c r="DL1165"/>
      <c r="DM1165"/>
      <c r="DN1165"/>
      <c r="DO1165"/>
      <c r="DP1165"/>
      <c r="DQ1165"/>
      <c r="DR1165"/>
      <c r="DS1165"/>
      <c r="DT1165"/>
      <c r="DU1165"/>
      <c r="DV1165"/>
      <c r="DW1165"/>
      <c r="DX1165"/>
      <c r="DY1165"/>
      <c r="DZ1165"/>
      <c r="EA1165"/>
      <c r="EB1165"/>
      <c r="EC1165"/>
      <c r="ED1165"/>
      <c r="EE1165"/>
      <c r="EF1165"/>
      <c r="EG1165"/>
      <c r="EH1165"/>
      <c r="EI1165"/>
      <c r="EJ1165"/>
      <c r="EK1165"/>
      <c r="EL1165"/>
      <c r="EM1165"/>
      <c r="EN1165"/>
      <c r="EO1165"/>
      <c r="EP1165"/>
      <c r="EQ1165"/>
      <c r="ER1165"/>
      <c r="ES1165"/>
      <c r="ET1165"/>
      <c r="EU1165"/>
      <c r="EV1165"/>
      <c r="EW1165"/>
      <c r="EX1165"/>
      <c r="EY1165"/>
      <c r="EZ1165"/>
      <c r="FA1165"/>
      <c r="FB1165"/>
      <c r="FC1165"/>
      <c r="FD1165"/>
      <c r="FE1165"/>
      <c r="FF1165"/>
      <c r="FG1165"/>
      <c r="FH1165"/>
      <c r="FI1165"/>
      <c r="FJ1165"/>
      <c r="FK1165"/>
      <c r="FL1165"/>
      <c r="FM1165"/>
      <c r="FN1165"/>
      <c r="FO1165"/>
      <c r="FP1165"/>
      <c r="FQ1165"/>
      <c r="FR1165"/>
      <c r="FS1165"/>
      <c r="FT1165"/>
      <c r="FU1165"/>
      <c r="FV1165"/>
      <c r="FW1165"/>
      <c r="FX1165"/>
      <c r="FY1165"/>
      <c r="FZ1165"/>
      <c r="GA1165"/>
      <c r="GB1165"/>
      <c r="GC1165"/>
      <c r="GD1165"/>
      <c r="GE1165"/>
      <c r="GF1165"/>
      <c r="GG1165"/>
      <c r="GH1165"/>
      <c r="GI1165"/>
      <c r="GJ1165"/>
      <c r="GK1165"/>
      <c r="GL1165"/>
      <c r="GM1165"/>
      <c r="GN1165"/>
      <c r="GO1165"/>
      <c r="GP1165"/>
      <c r="GQ1165"/>
      <c r="GR1165"/>
      <c r="GS1165"/>
      <c r="GT1165"/>
      <c r="GU1165"/>
      <c r="GV1165"/>
      <c r="GW1165"/>
      <c r="GX1165"/>
      <c r="GY1165"/>
      <c r="GZ1165"/>
      <c r="HA1165"/>
      <c r="HB1165"/>
      <c r="HC1165"/>
      <c r="HD1165"/>
      <c r="HE1165"/>
      <c r="HF1165"/>
      <c r="HG1165"/>
      <c r="HH1165"/>
      <c r="HI1165"/>
      <c r="HJ1165"/>
      <c r="HK1165"/>
      <c r="HL1165"/>
      <c r="HM1165"/>
      <c r="HN1165"/>
      <c r="HO1165"/>
      <c r="HP1165"/>
      <c r="HQ1165"/>
      <c r="HR1165"/>
      <c r="HS1165"/>
      <c r="HT1165"/>
      <c r="HU1165"/>
      <c r="HV1165"/>
      <c r="HW1165"/>
      <c r="HX1165"/>
      <c r="HY1165"/>
      <c r="HZ1165"/>
      <c r="IA1165"/>
      <c r="IB1165"/>
      <c r="IC1165"/>
      <c r="ID1165"/>
      <c r="IE1165"/>
      <c r="IF1165"/>
      <c r="IG1165"/>
      <c r="IH1165"/>
      <c r="II1165"/>
      <c r="IJ1165"/>
      <c r="IK1165"/>
      <c r="IL1165"/>
      <c r="IM1165"/>
      <c r="IN1165"/>
      <c r="IO1165"/>
      <c r="IP1165"/>
      <c r="IQ1165"/>
      <c r="IR1165"/>
      <c r="IS1165"/>
      <c r="IT1165"/>
      <c r="IU1165"/>
      <c r="IV1165"/>
      <c r="IW1165"/>
      <c r="IX1165"/>
      <c r="IY1165"/>
      <c r="IZ1165"/>
      <c r="JA1165"/>
      <c r="JB1165"/>
      <c r="JC1165"/>
      <c r="JD1165"/>
      <c r="JE1165"/>
      <c r="JF1165"/>
      <c r="JG1165"/>
      <c r="JH1165"/>
      <c r="JI1165"/>
      <c r="JJ1165"/>
      <c r="JK1165"/>
      <c r="JL1165"/>
      <c r="JM1165"/>
      <c r="JN1165"/>
      <c r="JO1165"/>
      <c r="JP1165"/>
      <c r="JQ1165"/>
      <c r="JR1165"/>
      <c r="JS1165"/>
      <c r="JT1165"/>
      <c r="JU1165"/>
      <c r="JV1165"/>
      <c r="JW1165"/>
      <c r="JX1165"/>
      <c r="JY1165"/>
      <c r="JZ1165"/>
      <c r="KA1165"/>
      <c r="KB1165"/>
      <c r="KC1165"/>
      <c r="KD1165"/>
      <c r="KE1165"/>
      <c r="KF1165"/>
      <c r="KG1165"/>
      <c r="KH1165"/>
      <c r="KI1165"/>
      <c r="KJ1165"/>
      <c r="KK1165"/>
      <c r="KL1165"/>
      <c r="KM1165"/>
      <c r="KN1165"/>
      <c r="KO1165"/>
      <c r="KP1165"/>
      <c r="KQ1165"/>
      <c r="KR1165"/>
      <c r="KS1165"/>
      <c r="KT1165"/>
      <c r="KU1165"/>
      <c r="KV1165"/>
      <c r="KW1165"/>
      <c r="KX1165"/>
      <c r="KY1165"/>
      <c r="KZ1165"/>
      <c r="LA1165"/>
      <c r="LB1165"/>
      <c r="LC1165"/>
      <c r="LD1165"/>
      <c r="LE1165"/>
      <c r="LF1165"/>
      <c r="LG1165"/>
      <c r="LH1165"/>
      <c r="LI1165"/>
      <c r="LJ1165"/>
      <c r="LK1165"/>
      <c r="LL1165"/>
      <c r="LM1165"/>
      <c r="LN1165"/>
      <c r="LO1165"/>
      <c r="LP1165"/>
      <c r="LQ1165"/>
      <c r="LR1165"/>
      <c r="LS1165"/>
      <c r="LT1165"/>
      <c r="LU1165"/>
      <c r="LV1165"/>
      <c r="LW1165"/>
      <c r="LX1165"/>
      <c r="LY1165"/>
      <c r="LZ1165"/>
      <c r="MA1165"/>
      <c r="MB1165"/>
      <c r="MC1165"/>
      <c r="MD1165"/>
      <c r="ME1165"/>
      <c r="MF1165"/>
      <c r="MG1165"/>
      <c r="MH1165"/>
      <c r="MI1165"/>
      <c r="MJ1165"/>
      <c r="MK1165"/>
      <c r="ML1165"/>
      <c r="MM1165"/>
      <c r="MN1165"/>
      <c r="MO1165"/>
      <c r="MP1165"/>
      <c r="MQ1165"/>
      <c r="MR1165"/>
      <c r="MS1165"/>
      <c r="MT1165"/>
      <c r="MU1165"/>
      <c r="MV1165"/>
      <c r="MW1165"/>
      <c r="MX1165"/>
      <c r="MY1165"/>
      <c r="MZ1165"/>
      <c r="NA1165"/>
      <c r="NB1165"/>
      <c r="NC1165"/>
      <c r="ND1165"/>
      <c r="NE1165"/>
      <c r="NF1165"/>
      <c r="NG1165"/>
      <c r="NH1165"/>
      <c r="NI1165"/>
      <c r="NJ1165"/>
      <c r="NK1165"/>
      <c r="NL1165"/>
      <c r="NM1165"/>
      <c r="NN1165"/>
      <c r="NO1165"/>
      <c r="NP1165"/>
      <c r="NQ1165"/>
      <c r="NR1165"/>
      <c r="NS1165"/>
      <c r="NT1165"/>
      <c r="NU1165"/>
      <c r="NV1165"/>
      <c r="NW1165"/>
      <c r="NX1165"/>
      <c r="NY1165"/>
      <c r="NZ1165"/>
      <c r="OA1165"/>
      <c r="OB1165"/>
      <c r="OC1165"/>
      <c r="OD1165"/>
      <c r="OE1165"/>
      <c r="OF1165"/>
      <c r="OG1165"/>
      <c r="OH1165"/>
      <c r="OI1165"/>
      <c r="OJ1165"/>
      <c r="OK1165"/>
      <c r="OL1165"/>
      <c r="OM1165"/>
      <c r="ON1165"/>
      <c r="OO1165"/>
      <c r="OP1165"/>
      <c r="OQ1165"/>
      <c r="OR1165"/>
      <c r="OS1165"/>
      <c r="OT1165"/>
      <c r="OU1165"/>
      <c r="OV1165"/>
      <c r="OW1165"/>
      <c r="OX1165"/>
      <c r="OY1165"/>
      <c r="OZ1165"/>
      <c r="PA1165"/>
      <c r="PB1165"/>
      <c r="PC1165"/>
      <c r="PD1165"/>
      <c r="PE1165"/>
      <c r="PF1165"/>
      <c r="PG1165"/>
      <c r="PH1165"/>
      <c r="PI1165"/>
      <c r="PJ1165"/>
      <c r="PK1165"/>
      <c r="PL1165"/>
      <c r="PM1165"/>
      <c r="PN1165"/>
      <c r="PO1165"/>
      <c r="PP1165"/>
      <c r="PQ1165"/>
      <c r="PR1165"/>
      <c r="PS1165"/>
      <c r="PT1165"/>
      <c r="PU1165"/>
      <c r="PV1165"/>
      <c r="PW1165"/>
      <c r="PX1165"/>
      <c r="PY1165"/>
      <c r="PZ1165"/>
      <c r="QA1165"/>
      <c r="QB1165"/>
      <c r="QC1165"/>
      <c r="QD1165"/>
      <c r="QE1165"/>
      <c r="QF1165"/>
      <c r="QG1165"/>
      <c r="QH1165"/>
      <c r="QI1165"/>
      <c r="QJ1165"/>
      <c r="QK1165"/>
      <c r="QL1165"/>
      <c r="QM1165"/>
      <c r="QN1165"/>
      <c r="QO1165"/>
      <c r="QP1165"/>
      <c r="QQ1165"/>
      <c r="QR1165"/>
      <c r="QS1165"/>
      <c r="QT1165"/>
      <c r="QU1165"/>
      <c r="QV1165"/>
      <c r="QW1165"/>
      <c r="QX1165"/>
      <c r="QY1165"/>
      <c r="QZ1165"/>
      <c r="RA1165"/>
      <c r="RB1165"/>
      <c r="RC1165"/>
      <c r="RD1165"/>
      <c r="RE1165"/>
      <c r="RF1165"/>
      <c r="RG1165"/>
      <c r="RH1165"/>
      <c r="RI1165"/>
      <c r="RJ1165"/>
      <c r="RK1165"/>
      <c r="RL1165"/>
      <c r="RM1165"/>
      <c r="RN1165"/>
      <c r="RO1165"/>
      <c r="RP1165"/>
      <c r="RQ1165"/>
      <c r="RR1165"/>
      <c r="RS1165"/>
      <c r="RT1165"/>
      <c r="RU1165"/>
      <c r="RV1165"/>
      <c r="RW1165"/>
      <c r="RX1165"/>
      <c r="RY1165"/>
      <c r="RZ1165"/>
      <c r="SA1165"/>
      <c r="SB1165"/>
      <c r="SC1165"/>
      <c r="SD1165"/>
      <c r="SE1165"/>
      <c r="SF1165"/>
      <c r="SG1165"/>
      <c r="SH1165"/>
      <c r="SI1165"/>
      <c r="SJ1165"/>
      <c r="SK1165"/>
      <c r="SL1165"/>
      <c r="SM1165"/>
      <c r="SN1165"/>
      <c r="SO1165"/>
      <c r="SP1165"/>
      <c r="SQ1165"/>
      <c r="SR1165"/>
      <c r="SS1165"/>
      <c r="ST1165"/>
      <c r="SU1165"/>
      <c r="SV1165"/>
      <c r="SW1165"/>
      <c r="SX1165"/>
      <c r="SY1165"/>
      <c r="SZ1165"/>
      <c r="TA1165"/>
      <c r="TB1165"/>
      <c r="TC1165"/>
      <c r="TD1165"/>
      <c r="TE1165"/>
      <c r="TF1165"/>
      <c r="TG1165"/>
      <c r="TH1165"/>
      <c r="TI1165"/>
      <c r="TJ1165"/>
      <c r="TK1165"/>
      <c r="TL1165"/>
      <c r="TM1165"/>
      <c r="TN1165"/>
      <c r="TO1165"/>
      <c r="TP1165"/>
      <c r="TQ1165"/>
      <c r="TR1165"/>
      <c r="TS1165"/>
      <c r="TT1165"/>
      <c r="TU1165"/>
      <c r="TV1165"/>
      <c r="TW1165"/>
      <c r="TX1165"/>
      <c r="TY1165"/>
      <c r="TZ1165"/>
      <c r="UA1165"/>
      <c r="UB1165"/>
      <c r="UC1165"/>
      <c r="UD1165"/>
      <c r="UE1165"/>
      <c r="UF1165"/>
      <c r="UG1165"/>
      <c r="UH1165"/>
      <c r="UI1165"/>
      <c r="UJ1165"/>
      <c r="UK1165"/>
      <c r="UL1165"/>
      <c r="UM1165"/>
      <c r="UN1165"/>
      <c r="UO1165"/>
      <c r="UP1165"/>
      <c r="UQ1165"/>
      <c r="UR1165"/>
      <c r="US1165"/>
      <c r="UT1165"/>
      <c r="UU1165"/>
      <c r="UV1165"/>
      <c r="UW1165"/>
      <c r="UX1165"/>
      <c r="UY1165"/>
      <c r="UZ1165"/>
      <c r="VA1165"/>
      <c r="VB1165"/>
      <c r="VC1165"/>
      <c r="VD1165"/>
      <c r="VE1165"/>
      <c r="VF1165"/>
      <c r="VG1165"/>
      <c r="VH1165"/>
      <c r="VI1165"/>
      <c r="VJ1165"/>
      <c r="VK1165"/>
      <c r="VL1165"/>
      <c r="VM1165"/>
      <c r="VN1165"/>
      <c r="VO1165"/>
      <c r="VP1165"/>
      <c r="VQ1165"/>
      <c r="VR1165"/>
      <c r="VS1165"/>
      <c r="VT1165"/>
      <c r="VU1165"/>
      <c r="VV1165"/>
      <c r="VW1165"/>
      <c r="VX1165"/>
      <c r="VY1165"/>
      <c r="VZ1165"/>
      <c r="WA1165"/>
      <c r="WB1165"/>
      <c r="WC1165"/>
      <c r="WD1165"/>
      <c r="WE1165"/>
      <c r="WF1165"/>
      <c r="WG1165"/>
      <c r="WH1165"/>
      <c r="WI1165"/>
      <c r="WJ1165"/>
      <c r="WK1165"/>
      <c r="WL1165"/>
      <c r="WM1165"/>
      <c r="WN1165"/>
      <c r="WO1165"/>
      <c r="WP1165"/>
      <c r="WQ1165"/>
      <c r="WR1165"/>
      <c r="WS1165"/>
      <c r="WT1165"/>
      <c r="WU1165"/>
      <c r="WV1165"/>
      <c r="WW1165"/>
      <c r="WX1165"/>
      <c r="WY1165"/>
      <c r="WZ1165"/>
      <c r="XA1165"/>
      <c r="XB1165"/>
      <c r="XC1165"/>
      <c r="XD1165"/>
      <c r="XE1165"/>
      <c r="XF1165"/>
      <c r="XG1165"/>
      <c r="XH1165"/>
      <c r="XI1165"/>
      <c r="XJ1165"/>
      <c r="XK1165"/>
      <c r="XL1165"/>
      <c r="XM1165"/>
      <c r="XN1165"/>
      <c r="XO1165"/>
      <c r="XP1165"/>
      <c r="XQ1165"/>
      <c r="XR1165"/>
      <c r="XS1165"/>
      <c r="XT1165"/>
      <c r="XU1165"/>
      <c r="XV1165"/>
      <c r="XW1165"/>
      <c r="XX1165"/>
      <c r="XY1165"/>
      <c r="XZ1165"/>
      <c r="YA1165"/>
      <c r="YB1165"/>
      <c r="YC1165"/>
      <c r="YD1165"/>
      <c r="YE1165"/>
      <c r="YF1165"/>
      <c r="YG1165"/>
      <c r="YH1165"/>
      <c r="YI1165"/>
      <c r="YJ1165"/>
      <c r="YK1165"/>
      <c r="YL1165"/>
      <c r="YM1165"/>
      <c r="YN1165"/>
      <c r="YO1165"/>
      <c r="YP1165"/>
      <c r="YQ1165"/>
      <c r="YR1165"/>
      <c r="YS1165"/>
      <c r="YT1165"/>
      <c r="YU1165"/>
      <c r="YV1165"/>
      <c r="YW1165"/>
      <c r="YX1165"/>
      <c r="YY1165"/>
      <c r="YZ1165"/>
      <c r="ZA1165"/>
      <c r="ZB1165"/>
      <c r="ZC1165"/>
      <c r="ZD1165"/>
      <c r="ZE1165"/>
      <c r="ZF1165"/>
      <c r="ZG1165"/>
      <c r="ZH1165"/>
      <c r="ZI1165"/>
      <c r="ZJ1165"/>
      <c r="ZK1165"/>
      <c r="ZL1165"/>
      <c r="ZM1165"/>
      <c r="ZN1165"/>
      <c r="ZO1165"/>
      <c r="ZP1165"/>
      <c r="ZQ1165"/>
      <c r="ZR1165"/>
      <c r="ZS1165"/>
      <c r="ZT1165"/>
      <c r="ZU1165"/>
      <c r="ZV1165"/>
      <c r="ZW1165"/>
      <c r="ZX1165"/>
      <c r="ZY1165"/>
      <c r="ZZ1165"/>
      <c r="AAA1165"/>
      <c r="AAB1165"/>
      <c r="AAC1165"/>
      <c r="AAD1165"/>
      <c r="AAE1165"/>
      <c r="AAF1165"/>
      <c r="AAG1165"/>
      <c r="AAH1165"/>
      <c r="AAI1165"/>
      <c r="AAJ1165"/>
      <c r="AAK1165"/>
      <c r="AAL1165"/>
      <c r="AAM1165"/>
      <c r="AAN1165"/>
      <c r="AAO1165"/>
      <c r="AAP1165"/>
      <c r="AAQ1165"/>
      <c r="AAR1165"/>
      <c r="AAS1165"/>
      <c r="AAT1165"/>
      <c r="AAU1165"/>
      <c r="AAV1165"/>
      <c r="AAW1165"/>
      <c r="AAX1165"/>
      <c r="AAY1165"/>
      <c r="AAZ1165"/>
      <c r="ABA1165"/>
      <c r="ABB1165"/>
      <c r="ABC1165"/>
      <c r="ABD1165"/>
      <c r="ABE1165"/>
      <c r="ABF1165"/>
      <c r="ABG1165"/>
      <c r="ABH1165"/>
      <c r="ABI1165"/>
      <c r="ABJ1165"/>
      <c r="ABK1165"/>
      <c r="ABL1165"/>
      <c r="ABM1165"/>
      <c r="ABN1165"/>
      <c r="ABO1165"/>
      <c r="ABP1165"/>
      <c r="ABQ1165"/>
      <c r="ABR1165"/>
      <c r="ABS1165"/>
      <c r="ABT1165"/>
      <c r="ABU1165"/>
      <c r="ABV1165"/>
      <c r="ABW1165"/>
      <c r="ABX1165"/>
      <c r="ABY1165"/>
      <c r="ABZ1165"/>
      <c r="ACA1165"/>
      <c r="ACB1165"/>
      <c r="ACC1165"/>
      <c r="ACD1165"/>
      <c r="ACE1165"/>
      <c r="ACF1165"/>
      <c r="ACG1165"/>
      <c r="ACH1165"/>
      <c r="ACI1165"/>
      <c r="ACJ1165"/>
      <c r="ACK1165"/>
      <c r="ACL1165"/>
      <c r="ACM1165"/>
      <c r="ACN1165"/>
      <c r="ACO1165"/>
      <c r="ACP1165"/>
      <c r="ACQ1165"/>
      <c r="ACR1165"/>
      <c r="ACS1165"/>
      <c r="ACT1165"/>
      <c r="ACU1165"/>
      <c r="ACV1165"/>
      <c r="ACW1165"/>
      <c r="ACX1165"/>
      <c r="ACY1165"/>
      <c r="ACZ1165"/>
      <c r="ADA1165"/>
      <c r="ADB1165"/>
      <c r="ADC1165"/>
      <c r="ADD1165"/>
      <c r="ADE1165"/>
      <c r="ADF1165"/>
      <c r="ADG1165"/>
      <c r="ADH1165"/>
      <c r="ADI1165"/>
      <c r="ADJ1165"/>
      <c r="ADK1165"/>
      <c r="ADL1165"/>
      <c r="ADM1165"/>
      <c r="ADN1165"/>
      <c r="ADO1165"/>
      <c r="ADP1165"/>
      <c r="ADQ1165"/>
      <c r="ADR1165"/>
      <c r="ADS1165"/>
      <c r="ADT1165"/>
      <c r="ADU1165"/>
      <c r="ADV1165"/>
      <c r="ADW1165"/>
      <c r="ADX1165"/>
      <c r="ADY1165"/>
      <c r="ADZ1165"/>
      <c r="AEA1165"/>
      <c r="AEB1165"/>
      <c r="AEC1165"/>
      <c r="AED1165"/>
      <c r="AEE1165"/>
      <c r="AEF1165"/>
      <c r="AEG1165"/>
      <c r="AEH1165"/>
    </row>
    <row r="1166" spans="1:814" s="69" customFormat="1" x14ac:dyDescent="0.25">
      <c r="B1166" s="68">
        <v>45466</v>
      </c>
      <c r="C1166" s="69" t="s">
        <v>63</v>
      </c>
      <c r="D1166" s="69" t="s">
        <v>0</v>
      </c>
      <c r="E1166" s="69" t="s">
        <v>14</v>
      </c>
      <c r="F1166" s="70" t="s">
        <v>48</v>
      </c>
      <c r="G1166" s="69" t="s">
        <v>49</v>
      </c>
      <c r="H1166" s="70" t="s">
        <v>50</v>
      </c>
      <c r="I1166" s="70" t="s">
        <v>487</v>
      </c>
      <c r="J1166" s="71">
        <v>30</v>
      </c>
      <c r="K1166" s="116">
        <v>14.447761194029852</v>
      </c>
      <c r="L1166" s="73">
        <f t="shared" si="56"/>
        <v>433.43283582089555</v>
      </c>
      <c r="M1166" s="107" t="s">
        <v>527</v>
      </c>
      <c r="N1166" s="93" t="s">
        <v>643</v>
      </c>
      <c r="O1166" s="91"/>
      <c r="V1166" s="168"/>
      <c r="JN1166" s="69" t="s">
        <v>506</v>
      </c>
    </row>
    <row r="1167" spans="1:814" x14ac:dyDescent="0.25">
      <c r="B1167" s="5">
        <v>45466</v>
      </c>
      <c r="C1167" t="s">
        <v>63</v>
      </c>
      <c r="D1167" t="s">
        <v>0</v>
      </c>
      <c r="E1167" t="s">
        <v>14</v>
      </c>
      <c r="F1167" s="4" t="s">
        <v>42</v>
      </c>
      <c r="G1167" t="s">
        <v>43</v>
      </c>
      <c r="H1167" s="4" t="s">
        <v>44</v>
      </c>
      <c r="I1167" s="4" t="s">
        <v>484</v>
      </c>
      <c r="J1167" s="8">
        <v>60</v>
      </c>
      <c r="K1167" s="79">
        <v>14.447761194029852</v>
      </c>
      <c r="L1167" s="35">
        <f t="shared" si="56"/>
        <v>866.8656716417911</v>
      </c>
      <c r="M1167" s="104" t="s">
        <v>527</v>
      </c>
      <c r="N1167" s="133" t="s">
        <v>643</v>
      </c>
    </row>
    <row r="1168" spans="1:814" s="69" customFormat="1" x14ac:dyDescent="0.25">
      <c r="B1168" s="68">
        <v>45466</v>
      </c>
      <c r="C1168" s="69" t="s">
        <v>63</v>
      </c>
      <c r="D1168" s="69" t="s">
        <v>0</v>
      </c>
      <c r="E1168" s="69" t="s">
        <v>14</v>
      </c>
      <c r="F1168" s="70" t="s">
        <v>54</v>
      </c>
      <c r="G1168" s="69" t="s">
        <v>55</v>
      </c>
      <c r="H1168" s="70" t="s">
        <v>56</v>
      </c>
      <c r="I1168" s="70" t="s">
        <v>488</v>
      </c>
      <c r="J1168" s="71">
        <v>50</v>
      </c>
      <c r="K1168" s="116">
        <v>18.575692963752665</v>
      </c>
      <c r="L1168" s="73">
        <f t="shared" si="56"/>
        <v>928.78464818763325</v>
      </c>
      <c r="M1168" s="107" t="s">
        <v>527</v>
      </c>
      <c r="N1168" s="93" t="s">
        <v>643</v>
      </c>
      <c r="O1168" s="91"/>
      <c r="V1168" s="168"/>
      <c r="JP1168" s="69" t="s">
        <v>506</v>
      </c>
    </row>
    <row r="1169" spans="1:814" s="69" customFormat="1" x14ac:dyDescent="0.25">
      <c r="B1169" s="68">
        <v>45466</v>
      </c>
      <c r="C1169" s="69" t="s">
        <v>63</v>
      </c>
      <c r="D1169" s="69" t="s">
        <v>0</v>
      </c>
      <c r="E1169" s="69" t="s">
        <v>14</v>
      </c>
      <c r="F1169" s="70" t="s">
        <v>58</v>
      </c>
      <c r="G1169" s="69" t="s">
        <v>59</v>
      </c>
      <c r="H1169" s="70" t="s">
        <v>60</v>
      </c>
      <c r="I1169" s="70" t="s">
        <v>489</v>
      </c>
      <c r="J1169" s="71">
        <v>30</v>
      </c>
      <c r="K1169" s="116">
        <v>18.575692963752665</v>
      </c>
      <c r="L1169" s="73">
        <f t="shared" si="56"/>
        <v>557.27078891257997</v>
      </c>
      <c r="M1169" s="107" t="s">
        <v>527</v>
      </c>
      <c r="N1169" s="93" t="s">
        <v>643</v>
      </c>
      <c r="O1169" s="91"/>
      <c r="V1169" s="168"/>
    </row>
    <row r="1170" spans="1:814" s="69" customFormat="1" x14ac:dyDescent="0.25">
      <c r="B1170" s="68">
        <v>45466</v>
      </c>
      <c r="C1170" s="69" t="s">
        <v>63</v>
      </c>
      <c r="D1170" s="69" t="s">
        <v>4</v>
      </c>
      <c r="E1170" s="69" t="s">
        <v>14</v>
      </c>
      <c r="F1170" s="70">
        <v>3318225</v>
      </c>
      <c r="G1170" s="69" t="s">
        <v>148</v>
      </c>
      <c r="H1170" s="70" t="s">
        <v>148</v>
      </c>
      <c r="I1170" s="70" t="s">
        <v>138</v>
      </c>
      <c r="J1170" s="71">
        <v>3</v>
      </c>
      <c r="K1170" s="116">
        <v>51.599147121535175</v>
      </c>
      <c r="L1170" s="73">
        <f t="shared" si="56"/>
        <v>154.79744136460553</v>
      </c>
      <c r="M1170" s="107" t="s">
        <v>527</v>
      </c>
      <c r="N1170" s="93" t="s">
        <v>643</v>
      </c>
      <c r="O1170" s="91"/>
      <c r="V1170" s="168"/>
    </row>
    <row r="1171" spans="1:814" s="69" customFormat="1" x14ac:dyDescent="0.25">
      <c r="B1171" s="68">
        <v>45466</v>
      </c>
      <c r="C1171" s="69" t="s">
        <v>63</v>
      </c>
      <c r="D1171" s="69" t="s">
        <v>4</v>
      </c>
      <c r="E1171" s="69" t="s">
        <v>14</v>
      </c>
      <c r="F1171" s="70">
        <v>3318055</v>
      </c>
      <c r="G1171" s="69" t="s">
        <v>318</v>
      </c>
      <c r="H1171" s="70" t="s">
        <v>109</v>
      </c>
      <c r="I1171" s="70" t="s">
        <v>138</v>
      </c>
      <c r="J1171" s="71">
        <v>1</v>
      </c>
      <c r="K1171" s="117">
        <v>309.59488272921106</v>
      </c>
      <c r="L1171" s="73">
        <f t="shared" si="56"/>
        <v>309.59488272921106</v>
      </c>
      <c r="M1171" s="107" t="s">
        <v>527</v>
      </c>
      <c r="N1171" s="93" t="s">
        <v>643</v>
      </c>
      <c r="V1171" s="168"/>
    </row>
    <row r="1172" spans="1:814" x14ac:dyDescent="0.25">
      <c r="A1172" s="69"/>
      <c r="B1172" s="68">
        <v>45466</v>
      </c>
      <c r="C1172" s="69" t="s">
        <v>63</v>
      </c>
      <c r="D1172" s="69" t="s">
        <v>0</v>
      </c>
      <c r="E1172" s="69" t="s">
        <v>14</v>
      </c>
      <c r="F1172" s="70" t="s">
        <v>39</v>
      </c>
      <c r="G1172" s="69" t="s">
        <v>40</v>
      </c>
      <c r="H1172" s="70" t="s">
        <v>41</v>
      </c>
      <c r="I1172" s="70" t="s">
        <v>531</v>
      </c>
      <c r="J1172" s="71">
        <v>50</v>
      </c>
      <c r="K1172" s="116">
        <v>14.447761194029852</v>
      </c>
      <c r="L1172" s="73">
        <f>+J1172*K1172</f>
        <v>722.38805970149258</v>
      </c>
      <c r="M1172" s="107" t="s">
        <v>527</v>
      </c>
      <c r="N1172" s="93" t="s">
        <v>643</v>
      </c>
      <c r="O1172" s="91"/>
      <c r="P1172" s="69"/>
      <c r="Q1172" s="69"/>
      <c r="R1172" s="69"/>
      <c r="S1172" s="69"/>
      <c r="T1172" s="69"/>
      <c r="U1172" s="69"/>
      <c r="V1172" s="168"/>
      <c r="W1172" s="69"/>
      <c r="X1172" s="69"/>
      <c r="Y1172" s="69"/>
      <c r="Z1172" s="69"/>
      <c r="AA1172" s="69"/>
      <c r="AB1172" s="69"/>
      <c r="AC1172" s="69"/>
      <c r="AD1172" s="69"/>
      <c r="AE1172" s="69"/>
      <c r="AF1172" s="69"/>
      <c r="AG1172" s="69"/>
      <c r="AH1172" s="69"/>
      <c r="AI1172" s="69"/>
      <c r="AJ1172" s="69"/>
      <c r="AK1172" s="69"/>
      <c r="AL1172" s="69"/>
      <c r="AM1172" s="69"/>
      <c r="AN1172" s="69"/>
      <c r="AO1172" s="69"/>
      <c r="AP1172" s="69"/>
      <c r="AQ1172" s="69"/>
      <c r="AR1172" s="69"/>
      <c r="AS1172" s="69"/>
      <c r="AT1172" s="69"/>
      <c r="AU1172" s="69"/>
      <c r="AV1172" s="69"/>
      <c r="AW1172" s="69"/>
      <c r="AX1172" s="69"/>
      <c r="AY1172" s="69"/>
      <c r="AZ1172" s="69"/>
      <c r="BA1172" s="69"/>
      <c r="BB1172" s="69"/>
      <c r="BC1172" s="69"/>
      <c r="BD1172" s="69"/>
      <c r="BE1172" s="69"/>
      <c r="BF1172" s="69"/>
      <c r="BG1172" s="69"/>
      <c r="BH1172" s="69"/>
      <c r="BI1172" s="69"/>
      <c r="BJ1172" s="69"/>
      <c r="BK1172" s="69"/>
      <c r="BL1172" s="69"/>
      <c r="BM1172" s="69"/>
      <c r="BN1172" s="69"/>
      <c r="BO1172" s="69"/>
      <c r="BP1172" s="69"/>
      <c r="BQ1172" s="69"/>
      <c r="BR1172" s="69"/>
      <c r="BS1172" s="69"/>
      <c r="BT1172" s="69"/>
      <c r="BU1172" s="69"/>
      <c r="BV1172" s="69"/>
      <c r="BW1172" s="69"/>
      <c r="BX1172" s="69"/>
      <c r="BY1172" s="69"/>
      <c r="BZ1172" s="69"/>
      <c r="CA1172" s="69"/>
      <c r="CB1172" s="69"/>
      <c r="CC1172" s="69"/>
      <c r="CD1172" s="69"/>
      <c r="CE1172" s="69"/>
      <c r="CF1172" s="69"/>
      <c r="CG1172" s="69"/>
      <c r="CH1172" s="69"/>
      <c r="CI1172" s="69"/>
      <c r="CJ1172" s="69"/>
      <c r="CK1172" s="69"/>
      <c r="CL1172" s="69"/>
      <c r="CM1172" s="69"/>
      <c r="CN1172" s="69"/>
      <c r="CO1172" s="69"/>
      <c r="CP1172" s="69"/>
      <c r="CQ1172" s="69"/>
      <c r="CR1172" s="69"/>
      <c r="CS1172" s="69"/>
      <c r="CT1172" s="69"/>
      <c r="CU1172" s="69"/>
      <c r="CV1172" s="69"/>
      <c r="CW1172" s="69"/>
      <c r="CX1172" s="69"/>
      <c r="CY1172" s="69"/>
      <c r="CZ1172" s="69"/>
      <c r="DA1172" s="69"/>
      <c r="DB1172" s="69"/>
      <c r="DC1172" s="69"/>
      <c r="DD1172" s="69"/>
      <c r="DE1172" s="69"/>
      <c r="DF1172" s="69"/>
      <c r="DG1172" s="69"/>
      <c r="DH1172" s="69"/>
      <c r="DI1172" s="69"/>
      <c r="DJ1172" s="69"/>
      <c r="DK1172" s="69"/>
      <c r="DL1172" s="69"/>
      <c r="DM1172" s="69"/>
      <c r="DN1172" s="69"/>
      <c r="DO1172" s="69"/>
      <c r="DP1172" s="69"/>
      <c r="DQ1172" s="69"/>
      <c r="DR1172" s="69"/>
      <c r="DS1172" s="69"/>
      <c r="DT1172" s="69"/>
      <c r="DU1172" s="69"/>
      <c r="DV1172" s="69"/>
      <c r="DW1172" s="69"/>
      <c r="DX1172" s="69"/>
      <c r="DY1172" s="69"/>
      <c r="DZ1172" s="69"/>
      <c r="EA1172" s="69"/>
      <c r="EB1172" s="69"/>
      <c r="EC1172" s="69"/>
      <c r="ED1172" s="69"/>
      <c r="EE1172" s="69"/>
      <c r="EF1172" s="69"/>
      <c r="EG1172" s="69"/>
      <c r="EH1172" s="69"/>
      <c r="EI1172" s="69"/>
      <c r="EJ1172" s="69"/>
      <c r="EK1172" s="69"/>
      <c r="EL1172" s="69"/>
      <c r="EM1172" s="69"/>
      <c r="EN1172" s="69"/>
      <c r="EO1172" s="69"/>
      <c r="EP1172" s="69"/>
      <c r="EQ1172" s="69"/>
      <c r="ER1172" s="69"/>
      <c r="ES1172" s="69"/>
      <c r="ET1172" s="69"/>
      <c r="EU1172" s="69"/>
      <c r="EV1172" s="69"/>
      <c r="EW1172" s="69"/>
      <c r="EX1172" s="69"/>
      <c r="EY1172" s="69"/>
      <c r="EZ1172" s="69"/>
      <c r="FA1172" s="69"/>
      <c r="FB1172" s="69"/>
      <c r="FC1172" s="69"/>
      <c r="FD1172" s="69"/>
      <c r="FE1172" s="69"/>
      <c r="FF1172" s="69"/>
      <c r="FG1172" s="69"/>
      <c r="FH1172" s="69"/>
      <c r="FI1172" s="69"/>
      <c r="FJ1172" s="69"/>
      <c r="FK1172" s="69"/>
      <c r="FL1172" s="69"/>
      <c r="FM1172" s="69"/>
      <c r="FN1172" s="69"/>
      <c r="FO1172" s="69"/>
      <c r="FP1172" s="69"/>
      <c r="FQ1172" s="69"/>
      <c r="FR1172" s="69"/>
      <c r="FS1172" s="69"/>
      <c r="FT1172" s="69"/>
      <c r="FU1172" s="69"/>
      <c r="FV1172" s="69"/>
      <c r="FW1172" s="69"/>
      <c r="FX1172" s="69"/>
      <c r="FY1172" s="69"/>
      <c r="FZ1172" s="69"/>
      <c r="GA1172" s="69"/>
      <c r="GB1172" s="69"/>
      <c r="GC1172" s="69"/>
      <c r="GD1172" s="69"/>
      <c r="GE1172" s="69"/>
      <c r="GF1172" s="69"/>
      <c r="GG1172" s="69"/>
      <c r="GH1172" s="69"/>
      <c r="GI1172" s="69"/>
      <c r="GJ1172" s="69"/>
      <c r="GK1172" s="69"/>
      <c r="GL1172" s="69"/>
      <c r="GM1172" s="69"/>
      <c r="GN1172" s="69"/>
      <c r="GO1172" s="69"/>
      <c r="GP1172" s="69"/>
      <c r="GQ1172" s="69"/>
      <c r="GR1172" s="69"/>
      <c r="GS1172" s="69"/>
      <c r="GT1172" s="69"/>
      <c r="GU1172" s="69"/>
      <c r="GV1172" s="69"/>
      <c r="GW1172" s="69"/>
      <c r="GX1172" s="69"/>
      <c r="GY1172" s="69"/>
      <c r="GZ1172" s="69"/>
      <c r="HA1172" s="69"/>
      <c r="HB1172" s="69"/>
      <c r="HC1172" s="69"/>
      <c r="HD1172" s="69"/>
      <c r="HE1172" s="69"/>
      <c r="HF1172" s="69"/>
      <c r="HG1172" s="69"/>
      <c r="HH1172" s="69"/>
      <c r="HI1172" s="69"/>
      <c r="HJ1172" s="69"/>
      <c r="HK1172" s="69"/>
      <c r="HL1172" s="69"/>
      <c r="HM1172" s="69"/>
      <c r="HN1172" s="69"/>
      <c r="HO1172" s="69"/>
      <c r="HP1172" s="69"/>
      <c r="HQ1172" s="69"/>
      <c r="HR1172" s="69"/>
      <c r="HS1172" s="69"/>
      <c r="HT1172" s="69"/>
      <c r="HU1172" s="69"/>
      <c r="HV1172" s="69"/>
      <c r="HW1172" s="69"/>
      <c r="HX1172" s="69"/>
      <c r="HY1172" s="69"/>
      <c r="HZ1172" s="69"/>
      <c r="IA1172" s="69"/>
      <c r="IB1172" s="69"/>
      <c r="IC1172" s="69"/>
      <c r="ID1172" s="69"/>
      <c r="IE1172" s="69"/>
      <c r="IF1172" s="69"/>
      <c r="IG1172" s="69"/>
      <c r="IH1172" s="69"/>
      <c r="II1172" s="69"/>
      <c r="IJ1172" s="69"/>
      <c r="IK1172" s="69"/>
      <c r="IL1172" s="69"/>
      <c r="IM1172" s="69"/>
      <c r="IN1172" s="69"/>
      <c r="IO1172" s="69"/>
      <c r="IP1172" s="69"/>
      <c r="IQ1172" s="69"/>
      <c r="IR1172" s="69"/>
      <c r="IS1172" s="69"/>
      <c r="IT1172" s="69"/>
      <c r="IU1172" s="69"/>
      <c r="IV1172" s="69"/>
      <c r="IW1172" s="69"/>
      <c r="IX1172" s="69"/>
      <c r="IY1172" s="69"/>
      <c r="IZ1172" s="69"/>
      <c r="JA1172" s="69"/>
      <c r="JB1172" s="69"/>
      <c r="JC1172" s="69"/>
      <c r="JD1172" s="69"/>
      <c r="JE1172" s="69"/>
      <c r="JF1172" s="69"/>
      <c r="JG1172" s="69"/>
      <c r="JH1172" s="69"/>
      <c r="JI1172" s="69"/>
      <c r="JJ1172" s="69"/>
      <c r="JK1172" s="69"/>
      <c r="JL1172" s="69"/>
      <c r="JM1172" s="69" t="s">
        <v>506</v>
      </c>
      <c r="JN1172" s="69"/>
      <c r="JO1172" s="69"/>
      <c r="JP1172" s="69"/>
      <c r="JQ1172" s="69"/>
      <c r="JR1172" s="69"/>
      <c r="JS1172" s="69"/>
      <c r="JT1172" s="69"/>
      <c r="JU1172" s="69"/>
      <c r="JV1172" s="69"/>
      <c r="JW1172" s="69"/>
      <c r="JX1172" s="69"/>
      <c r="JY1172" s="69"/>
      <c r="JZ1172" s="69"/>
      <c r="KA1172" s="69"/>
      <c r="KB1172" s="69"/>
      <c r="KC1172" s="69"/>
      <c r="KD1172" s="69"/>
      <c r="KE1172" s="69"/>
      <c r="KF1172" s="69"/>
      <c r="KG1172" s="69"/>
      <c r="KH1172" s="69"/>
      <c r="KI1172" s="69"/>
      <c r="KJ1172" s="69"/>
      <c r="KK1172" s="69"/>
      <c r="KL1172" s="69"/>
      <c r="KM1172" s="69"/>
      <c r="KN1172" s="69"/>
      <c r="KO1172" s="69"/>
      <c r="KP1172" s="69"/>
      <c r="KQ1172" s="69"/>
      <c r="KR1172" s="69"/>
      <c r="KS1172" s="69"/>
      <c r="KT1172" s="69"/>
      <c r="KU1172" s="69"/>
      <c r="KV1172" s="69"/>
      <c r="KW1172" s="69"/>
      <c r="KX1172" s="69"/>
      <c r="KY1172" s="69"/>
      <c r="KZ1172" s="69"/>
      <c r="LA1172" s="69"/>
      <c r="LB1172" s="69"/>
      <c r="LC1172" s="69"/>
      <c r="LD1172" s="69"/>
      <c r="LE1172" s="69"/>
      <c r="LF1172" s="69"/>
      <c r="LG1172" s="69"/>
      <c r="LH1172" s="69"/>
      <c r="LI1172" s="69"/>
      <c r="LJ1172" s="69"/>
      <c r="LK1172" s="69"/>
      <c r="LL1172" s="69"/>
      <c r="LM1172" s="69"/>
      <c r="LN1172" s="69"/>
      <c r="LO1172" s="69"/>
      <c r="LP1172" s="69"/>
      <c r="LQ1172" s="69"/>
      <c r="LR1172" s="69"/>
      <c r="LS1172" s="69"/>
      <c r="LT1172" s="69"/>
      <c r="LU1172" s="69"/>
      <c r="LV1172" s="69"/>
      <c r="LW1172" s="69"/>
      <c r="LX1172" s="69"/>
      <c r="LY1172" s="69"/>
      <c r="LZ1172" s="69"/>
      <c r="MA1172" s="69"/>
      <c r="MB1172" s="69"/>
      <c r="MC1172" s="69"/>
      <c r="MD1172" s="69"/>
      <c r="ME1172" s="69"/>
      <c r="MF1172" s="69"/>
      <c r="MG1172" s="69"/>
      <c r="MH1172" s="69"/>
      <c r="MI1172" s="69"/>
      <c r="MJ1172" s="69"/>
      <c r="MK1172" s="69"/>
      <c r="ML1172" s="69"/>
      <c r="MM1172" s="69"/>
      <c r="MN1172" s="69"/>
      <c r="MO1172" s="69"/>
      <c r="MP1172" s="69"/>
      <c r="MQ1172" s="69"/>
      <c r="MR1172" s="69"/>
      <c r="MS1172" s="69"/>
      <c r="MT1172" s="69"/>
      <c r="MU1172" s="69"/>
      <c r="MV1172" s="69"/>
      <c r="MW1172" s="69"/>
      <c r="MX1172" s="69"/>
      <c r="MY1172" s="69"/>
      <c r="MZ1172" s="69"/>
      <c r="NA1172" s="69"/>
      <c r="NB1172" s="69"/>
      <c r="NC1172" s="69"/>
      <c r="ND1172" s="69"/>
      <c r="NE1172" s="69"/>
      <c r="NF1172" s="69"/>
      <c r="NG1172" s="69"/>
      <c r="NH1172" s="69"/>
      <c r="NI1172" s="69"/>
      <c r="NJ1172" s="69"/>
      <c r="NK1172" s="69"/>
      <c r="NL1172" s="69"/>
      <c r="NM1172" s="69"/>
      <c r="NN1172" s="69"/>
      <c r="NO1172" s="69"/>
      <c r="NP1172" s="69"/>
      <c r="NQ1172" s="69"/>
      <c r="NR1172" s="69"/>
      <c r="NS1172" s="69"/>
      <c r="NT1172" s="69"/>
      <c r="NU1172" s="69"/>
      <c r="NV1172" s="69"/>
      <c r="NW1172" s="69"/>
      <c r="NX1172" s="69"/>
      <c r="NY1172" s="69"/>
      <c r="NZ1172" s="69"/>
      <c r="OA1172" s="69"/>
      <c r="OB1172" s="69"/>
      <c r="OC1172" s="69"/>
      <c r="OD1172" s="69"/>
      <c r="OE1172" s="69"/>
      <c r="OF1172" s="69"/>
      <c r="OG1172" s="69"/>
      <c r="OH1172" s="69"/>
      <c r="OI1172" s="69"/>
      <c r="OJ1172" s="69"/>
      <c r="OK1172" s="69"/>
      <c r="OL1172" s="69"/>
      <c r="OM1172" s="69"/>
      <c r="ON1172" s="69"/>
      <c r="OO1172" s="69"/>
      <c r="OP1172" s="69"/>
      <c r="OQ1172" s="69"/>
      <c r="OR1172" s="69"/>
      <c r="OS1172" s="69"/>
      <c r="OT1172" s="69"/>
      <c r="OU1172" s="69"/>
      <c r="OV1172" s="69"/>
      <c r="OW1172" s="69"/>
      <c r="OX1172" s="69"/>
      <c r="OY1172" s="69"/>
      <c r="OZ1172" s="69"/>
      <c r="PA1172" s="69"/>
      <c r="PB1172" s="69"/>
      <c r="PC1172" s="69"/>
      <c r="PD1172" s="69"/>
      <c r="PE1172" s="69"/>
      <c r="PF1172" s="69"/>
      <c r="PG1172" s="69"/>
      <c r="PH1172" s="69"/>
      <c r="PI1172" s="69"/>
      <c r="PJ1172" s="69"/>
      <c r="PK1172" s="69"/>
      <c r="PL1172" s="69"/>
      <c r="PM1172" s="69"/>
      <c r="PN1172" s="69"/>
      <c r="PO1172" s="69"/>
      <c r="PP1172" s="69"/>
      <c r="PQ1172" s="69"/>
      <c r="PR1172" s="69"/>
      <c r="PS1172" s="69"/>
      <c r="PT1172" s="69"/>
      <c r="PU1172" s="69"/>
      <c r="PV1172" s="69"/>
      <c r="PW1172" s="69"/>
      <c r="PX1172" s="69"/>
      <c r="PY1172" s="69"/>
      <c r="PZ1172" s="69"/>
      <c r="QA1172" s="69"/>
      <c r="QB1172" s="69"/>
      <c r="QC1172" s="69"/>
      <c r="QD1172" s="69"/>
      <c r="QE1172" s="69"/>
      <c r="QF1172" s="69"/>
      <c r="QG1172" s="69"/>
      <c r="QH1172" s="69"/>
      <c r="QI1172" s="69"/>
      <c r="QJ1172" s="69"/>
      <c r="QK1172" s="69"/>
      <c r="QL1172" s="69"/>
      <c r="QM1172" s="69"/>
      <c r="QN1172" s="69"/>
      <c r="QO1172" s="69"/>
      <c r="QP1172" s="69"/>
      <c r="QQ1172" s="69"/>
      <c r="QR1172" s="69"/>
      <c r="QS1172" s="69"/>
      <c r="QT1172" s="69"/>
      <c r="QU1172" s="69"/>
      <c r="QV1172" s="69"/>
      <c r="QW1172" s="69"/>
      <c r="QX1172" s="69"/>
      <c r="QY1172" s="69"/>
      <c r="QZ1172" s="69"/>
      <c r="RA1172" s="69"/>
      <c r="RB1172" s="69"/>
      <c r="RC1172" s="69"/>
      <c r="RD1172" s="69"/>
      <c r="RE1172" s="69"/>
      <c r="RF1172" s="69"/>
      <c r="RG1172" s="69"/>
      <c r="RH1172" s="69"/>
      <c r="RI1172" s="69"/>
      <c r="RJ1172" s="69"/>
      <c r="RK1172" s="69"/>
      <c r="RL1172" s="69"/>
      <c r="RM1172" s="69"/>
      <c r="RN1172" s="69"/>
      <c r="RO1172" s="69"/>
      <c r="RP1172" s="69"/>
      <c r="RQ1172" s="69"/>
      <c r="RR1172" s="69"/>
      <c r="RS1172" s="69"/>
      <c r="RT1172" s="69"/>
      <c r="RU1172" s="69"/>
      <c r="RV1172" s="69"/>
      <c r="RW1172" s="69"/>
      <c r="RX1172" s="69"/>
      <c r="RY1172" s="69"/>
      <c r="RZ1172" s="69"/>
      <c r="SA1172" s="69"/>
      <c r="SB1172" s="69"/>
      <c r="SC1172" s="69"/>
      <c r="SD1172" s="69"/>
      <c r="SE1172" s="69"/>
      <c r="SF1172" s="69"/>
      <c r="SG1172" s="69"/>
      <c r="SH1172" s="69"/>
      <c r="SI1172" s="69"/>
      <c r="SJ1172" s="69"/>
      <c r="SK1172" s="69"/>
      <c r="SL1172" s="69"/>
      <c r="SM1172" s="69"/>
      <c r="SN1172" s="69"/>
      <c r="SO1172" s="69"/>
      <c r="SP1172" s="69"/>
      <c r="SQ1172" s="69"/>
      <c r="SR1172" s="69"/>
      <c r="SS1172" s="69"/>
      <c r="ST1172" s="69"/>
      <c r="SU1172" s="69"/>
      <c r="SV1172" s="69"/>
      <c r="SW1172" s="69"/>
      <c r="SX1172" s="69"/>
      <c r="SY1172" s="69"/>
      <c r="SZ1172" s="69"/>
      <c r="TA1172" s="69"/>
      <c r="TB1172" s="69"/>
      <c r="TC1172" s="69"/>
      <c r="TD1172" s="69"/>
      <c r="TE1172" s="69"/>
      <c r="TF1172" s="69"/>
      <c r="TG1172" s="69"/>
      <c r="TH1172" s="69"/>
      <c r="TI1172" s="69"/>
      <c r="TJ1172" s="69"/>
      <c r="TK1172" s="69"/>
      <c r="TL1172" s="69"/>
      <c r="TM1172" s="69"/>
      <c r="TN1172" s="69"/>
      <c r="TO1172" s="69"/>
      <c r="TP1172" s="69"/>
      <c r="TQ1172" s="69"/>
      <c r="TR1172" s="69"/>
      <c r="TS1172" s="69"/>
      <c r="TT1172" s="69"/>
      <c r="TU1172" s="69"/>
      <c r="TV1172" s="69"/>
      <c r="TW1172" s="69"/>
      <c r="TX1172" s="69"/>
      <c r="TY1172" s="69"/>
      <c r="TZ1172" s="69"/>
      <c r="UA1172" s="69"/>
      <c r="UB1172" s="69"/>
      <c r="UC1172" s="69"/>
      <c r="UD1172" s="69"/>
      <c r="UE1172" s="69"/>
      <c r="UF1172" s="69"/>
      <c r="UG1172" s="69"/>
      <c r="UH1172" s="69"/>
      <c r="UI1172" s="69"/>
      <c r="UJ1172" s="69"/>
      <c r="UK1172" s="69"/>
      <c r="UL1172" s="69"/>
      <c r="UM1172" s="69"/>
      <c r="UN1172" s="69"/>
      <c r="UO1172" s="69"/>
      <c r="UP1172" s="69"/>
      <c r="UQ1172" s="69"/>
      <c r="UR1172" s="69"/>
      <c r="US1172" s="69"/>
      <c r="UT1172" s="69"/>
      <c r="UU1172" s="69"/>
      <c r="UV1172" s="69"/>
      <c r="UW1172" s="69"/>
      <c r="UX1172" s="69"/>
      <c r="UY1172" s="69"/>
      <c r="UZ1172" s="69"/>
      <c r="VA1172" s="69"/>
      <c r="VB1172" s="69"/>
      <c r="VC1172" s="69"/>
      <c r="VD1172" s="69"/>
      <c r="VE1172" s="69"/>
      <c r="VF1172" s="69"/>
      <c r="VG1172" s="69"/>
      <c r="VH1172" s="69"/>
      <c r="VI1172" s="69"/>
      <c r="VJ1172" s="69"/>
      <c r="VK1172" s="69"/>
      <c r="VL1172" s="69"/>
      <c r="VM1172" s="69"/>
      <c r="VN1172" s="69"/>
      <c r="VO1172" s="69"/>
      <c r="VP1172" s="69"/>
      <c r="VQ1172" s="69"/>
      <c r="VR1172" s="69"/>
      <c r="VS1172" s="69"/>
      <c r="VT1172" s="69"/>
      <c r="VU1172" s="69"/>
      <c r="VV1172" s="69"/>
      <c r="VW1172" s="69"/>
      <c r="VX1172" s="69"/>
      <c r="VY1172" s="69"/>
      <c r="VZ1172" s="69"/>
      <c r="WA1172" s="69"/>
      <c r="WB1172" s="69"/>
      <c r="WC1172" s="69"/>
      <c r="WD1172" s="69"/>
      <c r="WE1172" s="69"/>
      <c r="WF1172" s="69"/>
      <c r="WG1172" s="69"/>
      <c r="WH1172" s="69"/>
      <c r="WI1172" s="69"/>
      <c r="WJ1172" s="69"/>
      <c r="WK1172" s="69"/>
      <c r="WL1172" s="69"/>
      <c r="WM1172" s="69"/>
      <c r="WN1172" s="69"/>
      <c r="WO1172" s="69"/>
      <c r="WP1172" s="69"/>
      <c r="WQ1172" s="69"/>
      <c r="WR1172" s="69"/>
      <c r="WS1172" s="69"/>
      <c r="WT1172" s="69"/>
      <c r="WU1172" s="69"/>
      <c r="WV1172" s="69"/>
      <c r="WW1172" s="69"/>
      <c r="WX1172" s="69"/>
      <c r="WY1172" s="69"/>
      <c r="WZ1172" s="69"/>
      <c r="XA1172" s="69"/>
      <c r="XB1172" s="69"/>
      <c r="XC1172" s="69"/>
      <c r="XD1172" s="69"/>
      <c r="XE1172" s="69"/>
      <c r="XF1172" s="69"/>
      <c r="XG1172" s="69"/>
      <c r="XH1172" s="69"/>
      <c r="XI1172" s="69"/>
      <c r="XJ1172" s="69"/>
      <c r="XK1172" s="69"/>
      <c r="XL1172" s="69"/>
      <c r="XM1172" s="69"/>
      <c r="XN1172" s="69"/>
      <c r="XO1172" s="69"/>
      <c r="XP1172" s="69"/>
      <c r="XQ1172" s="69"/>
      <c r="XR1172" s="69"/>
      <c r="XS1172" s="69"/>
      <c r="XT1172" s="69"/>
      <c r="XU1172" s="69"/>
      <c r="XV1172" s="69"/>
      <c r="XW1172" s="69"/>
      <c r="XX1172" s="69"/>
      <c r="XY1172" s="69"/>
      <c r="XZ1172" s="69"/>
      <c r="YA1172" s="69"/>
      <c r="YB1172" s="69"/>
      <c r="YC1172" s="69"/>
      <c r="YD1172" s="69"/>
      <c r="YE1172" s="69"/>
      <c r="YF1172" s="69"/>
      <c r="YG1172" s="69"/>
      <c r="YH1172" s="69"/>
      <c r="YI1172" s="69"/>
      <c r="YJ1172" s="69"/>
      <c r="YK1172" s="69"/>
      <c r="YL1172" s="69"/>
      <c r="YM1172" s="69"/>
      <c r="YN1172" s="69"/>
      <c r="YO1172" s="69"/>
      <c r="YP1172" s="69"/>
      <c r="YQ1172" s="69"/>
      <c r="YR1172" s="69"/>
      <c r="YS1172" s="69"/>
      <c r="YT1172" s="69"/>
      <c r="YU1172" s="69"/>
      <c r="YV1172" s="69"/>
      <c r="YW1172" s="69"/>
      <c r="YX1172" s="69"/>
      <c r="YY1172" s="69"/>
      <c r="YZ1172" s="69"/>
      <c r="ZA1172" s="69"/>
      <c r="ZB1172" s="69"/>
      <c r="ZC1172" s="69"/>
      <c r="ZD1172" s="69"/>
      <c r="ZE1172" s="69"/>
      <c r="ZF1172" s="69"/>
      <c r="ZG1172" s="69"/>
      <c r="ZH1172" s="69"/>
      <c r="ZI1172" s="69"/>
      <c r="ZJ1172" s="69"/>
      <c r="ZK1172" s="69"/>
      <c r="ZL1172" s="69"/>
      <c r="ZM1172" s="69"/>
      <c r="ZN1172" s="69"/>
      <c r="ZO1172" s="69"/>
      <c r="ZP1172" s="69"/>
      <c r="ZQ1172" s="69"/>
      <c r="ZR1172" s="69"/>
      <c r="ZS1172" s="69"/>
      <c r="ZT1172" s="69"/>
      <c r="ZU1172" s="69"/>
      <c r="ZV1172" s="69"/>
      <c r="ZW1172" s="69"/>
      <c r="ZX1172" s="69"/>
      <c r="ZY1172" s="69"/>
      <c r="ZZ1172" s="69"/>
      <c r="AAA1172" s="69"/>
      <c r="AAB1172" s="69"/>
      <c r="AAC1172" s="69"/>
      <c r="AAD1172" s="69"/>
      <c r="AAE1172" s="69"/>
      <c r="AAF1172" s="69"/>
      <c r="AAG1172" s="69"/>
      <c r="AAH1172" s="69"/>
      <c r="AAI1172" s="69"/>
      <c r="AAJ1172" s="69"/>
      <c r="AAK1172" s="69"/>
      <c r="AAL1172" s="69"/>
      <c r="AAM1172" s="69"/>
      <c r="AAN1172" s="69"/>
      <c r="AAO1172" s="69"/>
      <c r="AAP1172" s="69"/>
      <c r="AAQ1172" s="69"/>
      <c r="AAR1172" s="69"/>
      <c r="AAS1172" s="69"/>
      <c r="AAT1172" s="69"/>
      <c r="AAU1172" s="69"/>
      <c r="AAV1172" s="69"/>
      <c r="AAW1172" s="69"/>
      <c r="AAX1172" s="69"/>
      <c r="AAY1172" s="69"/>
      <c r="AAZ1172" s="69"/>
      <c r="ABA1172" s="69"/>
      <c r="ABB1172" s="69"/>
      <c r="ABC1172" s="69"/>
      <c r="ABD1172" s="69"/>
      <c r="ABE1172" s="69"/>
      <c r="ABF1172" s="69"/>
      <c r="ABG1172" s="69"/>
      <c r="ABH1172" s="69"/>
      <c r="ABI1172" s="69"/>
      <c r="ABJ1172" s="69"/>
      <c r="ABK1172" s="69"/>
      <c r="ABL1172" s="69"/>
      <c r="ABM1172" s="69"/>
      <c r="ABN1172" s="69"/>
      <c r="ABO1172" s="69"/>
      <c r="ABP1172" s="69"/>
      <c r="ABQ1172" s="69"/>
      <c r="ABR1172" s="69"/>
      <c r="ABS1172" s="69"/>
      <c r="ABT1172" s="69"/>
      <c r="ABU1172" s="69"/>
      <c r="ABV1172" s="69"/>
      <c r="ABW1172" s="69"/>
      <c r="ABX1172" s="69"/>
      <c r="ABY1172" s="69"/>
      <c r="ABZ1172" s="69"/>
      <c r="ACA1172" s="69"/>
      <c r="ACB1172" s="69"/>
      <c r="ACC1172" s="69"/>
      <c r="ACD1172" s="69"/>
      <c r="ACE1172" s="69"/>
      <c r="ACF1172" s="69"/>
      <c r="ACG1172" s="69"/>
      <c r="ACH1172" s="69"/>
      <c r="ACI1172" s="69"/>
      <c r="ACJ1172" s="69"/>
      <c r="ACK1172" s="69"/>
      <c r="ACL1172" s="69"/>
      <c r="ACM1172" s="69"/>
      <c r="ACN1172" s="69"/>
      <c r="ACO1172" s="69"/>
      <c r="ACP1172" s="69"/>
      <c r="ACQ1172" s="69"/>
      <c r="ACR1172" s="69"/>
      <c r="ACS1172" s="69"/>
      <c r="ACT1172" s="69"/>
      <c r="ACU1172" s="69"/>
      <c r="ACV1172" s="69"/>
      <c r="ACW1172" s="69"/>
      <c r="ACX1172" s="69"/>
      <c r="ACY1172" s="69"/>
      <c r="ACZ1172" s="69"/>
      <c r="ADA1172" s="69"/>
      <c r="ADB1172" s="69"/>
      <c r="ADC1172" s="69"/>
      <c r="ADD1172" s="69"/>
      <c r="ADE1172" s="69"/>
      <c r="ADF1172" s="69"/>
      <c r="ADG1172" s="69"/>
      <c r="ADH1172" s="69"/>
      <c r="ADI1172" s="69"/>
      <c r="ADJ1172" s="69"/>
      <c r="ADK1172" s="69"/>
      <c r="ADL1172" s="69"/>
      <c r="ADM1172" s="69"/>
      <c r="ADN1172" s="69"/>
      <c r="ADO1172" s="69"/>
      <c r="ADP1172" s="69"/>
      <c r="ADQ1172" s="69"/>
      <c r="ADR1172" s="69"/>
      <c r="ADS1172" s="69"/>
      <c r="ADT1172" s="69"/>
      <c r="ADU1172" s="69"/>
      <c r="ADV1172" s="69"/>
      <c r="ADW1172" s="69"/>
      <c r="ADX1172" s="69"/>
      <c r="ADY1172" s="69"/>
      <c r="ADZ1172" s="69"/>
      <c r="AEA1172" s="69"/>
      <c r="AEB1172" s="69"/>
      <c r="AEC1172" s="69"/>
      <c r="AED1172" s="69"/>
      <c r="AEE1172" s="69"/>
      <c r="AEF1172" s="69"/>
      <c r="AEG1172" s="69"/>
      <c r="AEH1172" s="69"/>
    </row>
    <row r="1173" spans="1:814" x14ac:dyDescent="0.25">
      <c r="B1173" s="5">
        <v>45469</v>
      </c>
      <c r="C1173" t="s">
        <v>20</v>
      </c>
      <c r="D1173" t="s">
        <v>4</v>
      </c>
      <c r="E1173" t="s">
        <v>14</v>
      </c>
      <c r="F1173" s="4">
        <v>3318235</v>
      </c>
      <c r="G1173" t="s">
        <v>209</v>
      </c>
      <c r="H1173" s="4" t="s">
        <v>107</v>
      </c>
      <c r="I1173" s="4" t="s">
        <v>138</v>
      </c>
      <c r="J1173" s="8">
        <v>26</v>
      </c>
      <c r="K1173" s="79">
        <v>31.311787072243344</v>
      </c>
      <c r="L1173" s="17">
        <v>628.16326530612241</v>
      </c>
      <c r="M1173" s="102" t="s">
        <v>527</v>
      </c>
      <c r="N1173" t="s">
        <v>288</v>
      </c>
    </row>
    <row r="1174" spans="1:814" x14ac:dyDescent="0.25">
      <c r="B1174" s="5">
        <v>45469</v>
      </c>
      <c r="C1174" t="s">
        <v>120</v>
      </c>
      <c r="D1174" t="s">
        <v>4</v>
      </c>
      <c r="E1174" t="s">
        <v>14</v>
      </c>
      <c r="F1174" s="4">
        <v>3318235</v>
      </c>
      <c r="G1174" t="s">
        <v>209</v>
      </c>
      <c r="H1174" s="4" t="s">
        <v>107</v>
      </c>
      <c r="I1174" s="4" t="s">
        <v>138</v>
      </c>
      <c r="J1174" s="8">
        <v>-15</v>
      </c>
      <c r="K1174" s="79">
        <v>31.311787072243344</v>
      </c>
      <c r="L1174" s="17">
        <v>628.16326530612241</v>
      </c>
      <c r="M1174" s="102" t="s">
        <v>527</v>
      </c>
      <c r="P1174" t="s">
        <v>149</v>
      </c>
      <c r="Q1174" t="s">
        <v>658</v>
      </c>
    </row>
    <row r="1175" spans="1:814" x14ac:dyDescent="0.25">
      <c r="B1175" s="5">
        <v>45469</v>
      </c>
      <c r="C1175" t="s">
        <v>120</v>
      </c>
      <c r="D1175" t="s">
        <v>4</v>
      </c>
      <c r="E1175" t="s">
        <v>14</v>
      </c>
      <c r="F1175" s="4">
        <v>3308050</v>
      </c>
      <c r="G1175" t="s">
        <v>137</v>
      </c>
      <c r="H1175" s="4" t="s">
        <v>137</v>
      </c>
      <c r="I1175" s="4" t="s">
        <v>138</v>
      </c>
      <c r="J1175" s="8">
        <v>-10</v>
      </c>
      <c r="K1175" s="51">
        <v>438441.296969697</v>
      </c>
      <c r="L1175" s="17">
        <f t="shared" ref="L1175:L1186" si="57">+J1175*K1175</f>
        <v>-4384412.9696969697</v>
      </c>
      <c r="M1175" s="102" t="s">
        <v>527</v>
      </c>
      <c r="P1175" t="s">
        <v>149</v>
      </c>
      <c r="Q1175" t="s">
        <v>658</v>
      </c>
    </row>
    <row r="1176" spans="1:814" x14ac:dyDescent="0.25">
      <c r="B1176" s="5">
        <v>45471</v>
      </c>
      <c r="C1176" t="s">
        <v>103</v>
      </c>
      <c r="D1176" t="s">
        <v>0</v>
      </c>
      <c r="E1176" t="s">
        <v>14</v>
      </c>
      <c r="F1176" s="4" t="s">
        <v>25</v>
      </c>
      <c r="G1176" t="s">
        <v>26</v>
      </c>
      <c r="H1176" s="4" t="s">
        <v>27</v>
      </c>
      <c r="I1176" s="4" t="s">
        <v>490</v>
      </c>
      <c r="J1176" s="8">
        <v>-9</v>
      </c>
      <c r="K1176" s="79">
        <v>14.694879832810868</v>
      </c>
      <c r="L1176" s="17">
        <f t="shared" si="57"/>
        <v>-132.2539184952978</v>
      </c>
      <c r="M1176" s="102" t="s">
        <v>527</v>
      </c>
      <c r="O1176" s="54">
        <v>20240090</v>
      </c>
      <c r="P1176" t="s">
        <v>234</v>
      </c>
    </row>
    <row r="1177" spans="1:814" x14ac:dyDescent="0.25">
      <c r="B1177" s="5">
        <v>45471</v>
      </c>
      <c r="C1177" t="s">
        <v>103</v>
      </c>
      <c r="D1177" t="s">
        <v>0</v>
      </c>
      <c r="E1177" t="s">
        <v>14</v>
      </c>
      <c r="F1177" s="4" t="s">
        <v>35</v>
      </c>
      <c r="G1177" t="s">
        <v>36</v>
      </c>
      <c r="H1177" s="4" t="s">
        <v>37</v>
      </c>
      <c r="I1177" s="4" t="s">
        <v>492</v>
      </c>
      <c r="J1177" s="8">
        <v>-10</v>
      </c>
      <c r="K1177" s="79">
        <v>14.447761194029852</v>
      </c>
      <c r="L1177" s="17">
        <f t="shared" si="57"/>
        <v>-144.47761194029852</v>
      </c>
      <c r="M1177" s="102" t="s">
        <v>527</v>
      </c>
      <c r="O1177" s="54">
        <v>20240090</v>
      </c>
      <c r="P1177" t="s">
        <v>234</v>
      </c>
    </row>
    <row r="1178" spans="1:814" x14ac:dyDescent="0.25">
      <c r="B1178" s="5">
        <v>45457</v>
      </c>
      <c r="C1178" t="s">
        <v>103</v>
      </c>
      <c r="D1178" t="s">
        <v>0</v>
      </c>
      <c r="E1178" t="s">
        <v>66</v>
      </c>
      <c r="F1178" s="4" t="s">
        <v>139</v>
      </c>
      <c r="G1178" t="s">
        <v>140</v>
      </c>
      <c r="H1178" s="4" t="s">
        <v>41</v>
      </c>
      <c r="I1178" s="4" t="s">
        <v>380</v>
      </c>
      <c r="J1178" s="8">
        <v>-5</v>
      </c>
      <c r="K1178" s="29">
        <v>51750</v>
      </c>
      <c r="L1178" s="17">
        <f t="shared" si="57"/>
        <v>-258750</v>
      </c>
      <c r="M1178" s="102" t="s">
        <v>529</v>
      </c>
      <c r="O1178" s="54">
        <v>20240091</v>
      </c>
      <c r="P1178" t="s">
        <v>232</v>
      </c>
    </row>
    <row r="1179" spans="1:814" x14ac:dyDescent="0.25">
      <c r="B1179" s="5">
        <v>45471</v>
      </c>
      <c r="C1179" t="s">
        <v>103</v>
      </c>
      <c r="D1179" t="s">
        <v>4</v>
      </c>
      <c r="E1179" t="s">
        <v>14</v>
      </c>
      <c r="F1179" s="4">
        <v>3308050</v>
      </c>
      <c r="G1179" t="s">
        <v>137</v>
      </c>
      <c r="H1179" s="4" t="s">
        <v>137</v>
      </c>
      <c r="I1179" s="4" t="s">
        <v>138</v>
      </c>
      <c r="J1179" s="8">
        <v>-2</v>
      </c>
      <c r="K1179" s="79">
        <v>104.3726235741445</v>
      </c>
      <c r="L1179" s="17">
        <f t="shared" si="57"/>
        <v>-208.745247148289</v>
      </c>
      <c r="M1179" s="102" t="s">
        <v>527</v>
      </c>
      <c r="O1179" s="54">
        <v>20240090</v>
      </c>
      <c r="P1179" t="s">
        <v>234</v>
      </c>
      <c r="JK1179" t="s">
        <v>506</v>
      </c>
    </row>
    <row r="1180" spans="1:814" x14ac:dyDescent="0.25">
      <c r="B1180" s="5">
        <v>45471</v>
      </c>
      <c r="C1180" t="s">
        <v>103</v>
      </c>
      <c r="D1180" t="s">
        <v>0</v>
      </c>
      <c r="E1180" t="s">
        <v>14</v>
      </c>
      <c r="F1180" s="4" t="s">
        <v>39</v>
      </c>
      <c r="G1180" t="s">
        <v>40</v>
      </c>
      <c r="H1180" s="4" t="s">
        <v>41</v>
      </c>
      <c r="I1180" s="4" t="s">
        <v>485</v>
      </c>
      <c r="J1180" s="8">
        <v>-9</v>
      </c>
      <c r="K1180" s="84">
        <v>14.583333333333334</v>
      </c>
      <c r="L1180" s="80">
        <f>+J1180*K1180</f>
        <v>-131.25</v>
      </c>
      <c r="M1180" s="102" t="s">
        <v>527</v>
      </c>
      <c r="O1180" s="54">
        <v>20240090</v>
      </c>
      <c r="P1180" t="s">
        <v>234</v>
      </c>
    </row>
    <row r="1181" spans="1:814" x14ac:dyDescent="0.25">
      <c r="B1181" s="5">
        <v>45471</v>
      </c>
      <c r="C1181" t="s">
        <v>103</v>
      </c>
      <c r="D1181" t="s">
        <v>0</v>
      </c>
      <c r="E1181" t="s">
        <v>14</v>
      </c>
      <c r="F1181" s="4" t="s">
        <v>42</v>
      </c>
      <c r="G1181" t="s">
        <v>43</v>
      </c>
      <c r="H1181" s="4" t="s">
        <v>44</v>
      </c>
      <c r="I1181" s="4" t="s">
        <v>484</v>
      </c>
      <c r="J1181" s="8">
        <v>-10</v>
      </c>
      <c r="K1181" s="79">
        <v>14.694879832810868</v>
      </c>
      <c r="L1181" s="17">
        <f t="shared" si="57"/>
        <v>-146.94879832810867</v>
      </c>
      <c r="M1181" s="102" t="s">
        <v>527</v>
      </c>
      <c r="O1181" s="54">
        <v>20240090</v>
      </c>
      <c r="P1181" t="s">
        <v>234</v>
      </c>
    </row>
    <row r="1182" spans="1:814" x14ac:dyDescent="0.25">
      <c r="B1182" s="5">
        <v>45471</v>
      </c>
      <c r="C1182" t="s">
        <v>103</v>
      </c>
      <c r="D1182" t="s">
        <v>4</v>
      </c>
      <c r="E1182" t="s">
        <v>14</v>
      </c>
      <c r="F1182" s="4">
        <v>3318235</v>
      </c>
      <c r="G1182" t="s">
        <v>209</v>
      </c>
      <c r="H1182" s="4" t="s">
        <v>107</v>
      </c>
      <c r="I1182" s="4" t="s">
        <v>138</v>
      </c>
      <c r="J1182" s="8">
        <v>-2</v>
      </c>
      <c r="K1182" s="79">
        <v>31.311787072243344</v>
      </c>
      <c r="L1182" s="17">
        <f t="shared" si="57"/>
        <v>-62.623574144486689</v>
      </c>
      <c r="M1182" s="102" t="s">
        <v>527</v>
      </c>
      <c r="O1182" s="54">
        <v>20240090</v>
      </c>
      <c r="P1182" t="s">
        <v>234</v>
      </c>
    </row>
    <row r="1183" spans="1:814" x14ac:dyDescent="0.25">
      <c r="B1183" s="5">
        <v>45475</v>
      </c>
      <c r="C1183" t="s">
        <v>120</v>
      </c>
      <c r="D1183" t="s">
        <v>0</v>
      </c>
      <c r="E1183" t="s">
        <v>66</v>
      </c>
      <c r="F1183" s="4" t="s">
        <v>139</v>
      </c>
      <c r="G1183" t="s">
        <v>140</v>
      </c>
      <c r="H1183" s="4" t="s">
        <v>141</v>
      </c>
      <c r="I1183" s="4" t="s">
        <v>545</v>
      </c>
      <c r="J1183" s="8">
        <v>1</v>
      </c>
      <c r="K1183" s="29">
        <v>51750</v>
      </c>
      <c r="L1183" s="17">
        <f>+K1183*J1183</f>
        <v>51750</v>
      </c>
      <c r="M1183" s="102" t="s">
        <v>529</v>
      </c>
      <c r="Q1183" t="s">
        <v>547</v>
      </c>
    </row>
    <row r="1184" spans="1:814" x14ac:dyDescent="0.25">
      <c r="B1184" s="5">
        <v>45477</v>
      </c>
      <c r="C1184" t="s">
        <v>120</v>
      </c>
      <c r="D1184" t="s">
        <v>4</v>
      </c>
      <c r="E1184" t="s">
        <v>66</v>
      </c>
      <c r="F1184" s="4" t="s">
        <v>96</v>
      </c>
      <c r="G1184" t="s">
        <v>95</v>
      </c>
      <c r="H1184" s="4" t="s">
        <v>106</v>
      </c>
      <c r="I1184" s="4">
        <v>52006</v>
      </c>
      <c r="J1184" s="8">
        <v>-5</v>
      </c>
      <c r="K1184" s="29">
        <v>647360</v>
      </c>
      <c r="L1184" s="17">
        <f t="shared" si="57"/>
        <v>-3236800</v>
      </c>
      <c r="M1184" s="102" t="s">
        <v>529</v>
      </c>
      <c r="Q1184" t="s">
        <v>576</v>
      </c>
    </row>
    <row r="1185" spans="1:814" x14ac:dyDescent="0.25">
      <c r="B1185" s="5">
        <v>45477</v>
      </c>
      <c r="C1185" t="s">
        <v>120</v>
      </c>
      <c r="D1185" t="s">
        <v>4</v>
      </c>
      <c r="E1185" t="s">
        <v>66</v>
      </c>
      <c r="F1185" s="4" t="s">
        <v>102</v>
      </c>
      <c r="G1185" t="s">
        <v>101</v>
      </c>
      <c r="H1185" s="4" t="s">
        <v>107</v>
      </c>
      <c r="I1185" s="4" t="s">
        <v>138</v>
      </c>
      <c r="J1185" s="8">
        <v>-3</v>
      </c>
      <c r="K1185" s="29">
        <v>102340</v>
      </c>
      <c r="L1185" s="17">
        <f t="shared" si="57"/>
        <v>-307020</v>
      </c>
      <c r="M1185" s="102" t="s">
        <v>529</v>
      </c>
      <c r="Q1185" t="s">
        <v>576</v>
      </c>
    </row>
    <row r="1186" spans="1:814" x14ac:dyDescent="0.25">
      <c r="B1186" s="5">
        <v>45478</v>
      </c>
      <c r="C1186" t="s">
        <v>103</v>
      </c>
      <c r="D1186" t="s">
        <v>4</v>
      </c>
      <c r="E1186" t="s">
        <v>66</v>
      </c>
      <c r="F1186" s="4" t="s">
        <v>276</v>
      </c>
      <c r="G1186" t="s">
        <v>275</v>
      </c>
      <c r="H1186" s="4" t="s">
        <v>148</v>
      </c>
      <c r="I1186" s="4">
        <v>50361</v>
      </c>
      <c r="J1186" s="8">
        <v>-1</v>
      </c>
      <c r="K1186" s="79">
        <v>83600</v>
      </c>
      <c r="L1186" s="17">
        <f t="shared" si="57"/>
        <v>-83600</v>
      </c>
      <c r="M1186" s="102" t="s">
        <v>529</v>
      </c>
      <c r="O1186" s="54">
        <v>20240097</v>
      </c>
      <c r="P1186" t="s">
        <v>482</v>
      </c>
    </row>
    <row r="1187" spans="1:814" x14ac:dyDescent="0.25">
      <c r="B1187" s="5">
        <v>45478</v>
      </c>
      <c r="C1187" t="s">
        <v>189</v>
      </c>
      <c r="D1187" t="s">
        <v>4</v>
      </c>
      <c r="E1187" t="s">
        <v>66</v>
      </c>
      <c r="F1187" s="4" t="s">
        <v>276</v>
      </c>
      <c r="G1187" t="s">
        <v>275</v>
      </c>
      <c r="H1187" s="4" t="s">
        <v>148</v>
      </c>
      <c r="I1187" s="4">
        <v>50361</v>
      </c>
      <c r="J1187" s="8">
        <v>-1</v>
      </c>
      <c r="K1187" s="79">
        <v>83600</v>
      </c>
      <c r="L1187" s="17">
        <f>+J1186*K1186</f>
        <v>-83600</v>
      </c>
      <c r="M1187" s="102" t="s">
        <v>529</v>
      </c>
      <c r="O1187" s="54">
        <v>20240097</v>
      </c>
      <c r="P1187" t="s">
        <v>482</v>
      </c>
    </row>
    <row r="1188" spans="1:814" x14ac:dyDescent="0.25">
      <c r="B1188" s="5">
        <v>45478</v>
      </c>
      <c r="C1188" t="s">
        <v>103</v>
      </c>
      <c r="D1188" t="s">
        <v>0</v>
      </c>
      <c r="E1188" t="s">
        <v>66</v>
      </c>
      <c r="F1188" s="4" t="s">
        <v>78</v>
      </c>
      <c r="G1188" t="s">
        <v>79</v>
      </c>
      <c r="H1188" s="4" t="s">
        <v>80</v>
      </c>
      <c r="I1188" s="4" t="s">
        <v>508</v>
      </c>
      <c r="J1188" s="8">
        <v>-8</v>
      </c>
      <c r="K1188" s="29">
        <v>51750</v>
      </c>
      <c r="L1188" s="17">
        <f>+J1188*K1188</f>
        <v>-414000</v>
      </c>
      <c r="M1188" s="102" t="s">
        <v>529</v>
      </c>
      <c r="O1188" s="54">
        <v>20240098</v>
      </c>
      <c r="P1188" t="s">
        <v>537</v>
      </c>
    </row>
    <row r="1189" spans="1:814" x14ac:dyDescent="0.25">
      <c r="B1189" s="5">
        <v>45482</v>
      </c>
      <c r="C1189" t="s">
        <v>103</v>
      </c>
      <c r="D1189" t="s">
        <v>0</v>
      </c>
      <c r="E1189" t="s">
        <v>66</v>
      </c>
      <c r="F1189" s="4" t="s">
        <v>78</v>
      </c>
      <c r="G1189" t="s">
        <v>79</v>
      </c>
      <c r="H1189" s="4" t="s">
        <v>80</v>
      </c>
      <c r="I1189" s="4" t="s">
        <v>510</v>
      </c>
      <c r="J1189" s="8">
        <v>-3</v>
      </c>
      <c r="K1189" s="29">
        <v>51750</v>
      </c>
      <c r="L1189" s="17">
        <f t="shared" ref="L1189:L1195" si="58">+J1189*K1189</f>
        <v>-155250</v>
      </c>
      <c r="M1189" s="102" t="s">
        <v>529</v>
      </c>
      <c r="O1189" s="54">
        <v>20240099</v>
      </c>
      <c r="P1189" t="s">
        <v>538</v>
      </c>
    </row>
    <row r="1190" spans="1:814" x14ac:dyDescent="0.25">
      <c r="B1190" s="5">
        <v>45482</v>
      </c>
      <c r="C1190" t="s">
        <v>103</v>
      </c>
      <c r="D1190" t="s">
        <v>0</v>
      </c>
      <c r="E1190" t="s">
        <v>66</v>
      </c>
      <c r="F1190" s="4" t="s">
        <v>71</v>
      </c>
      <c r="G1190" t="s">
        <v>72</v>
      </c>
      <c r="H1190" s="4" t="s">
        <v>27</v>
      </c>
      <c r="I1190" s="4" t="s">
        <v>539</v>
      </c>
      <c r="J1190" s="8">
        <v>-2</v>
      </c>
      <c r="K1190" s="29">
        <v>51750</v>
      </c>
      <c r="L1190" s="17">
        <f t="shared" si="58"/>
        <v>-103500</v>
      </c>
      <c r="M1190" s="102" t="s">
        <v>529</v>
      </c>
      <c r="O1190" s="54">
        <v>20240099</v>
      </c>
      <c r="P1190" t="s">
        <v>538</v>
      </c>
    </row>
    <row r="1191" spans="1:814" x14ac:dyDescent="0.25">
      <c r="B1191" s="5">
        <v>45482</v>
      </c>
      <c r="C1191" t="s">
        <v>103</v>
      </c>
      <c r="D1191" t="s">
        <v>0</v>
      </c>
      <c r="E1191" t="s">
        <v>66</v>
      </c>
      <c r="F1191" s="4" t="s">
        <v>78</v>
      </c>
      <c r="G1191" t="s">
        <v>79</v>
      </c>
      <c r="H1191" s="4" t="s">
        <v>80</v>
      </c>
      <c r="I1191" s="4" t="s">
        <v>510</v>
      </c>
      <c r="J1191" s="8">
        <v>-8</v>
      </c>
      <c r="K1191" s="29">
        <v>51750</v>
      </c>
      <c r="L1191" s="17">
        <f t="shared" si="58"/>
        <v>-414000</v>
      </c>
      <c r="M1191" s="102" t="s">
        <v>529</v>
      </c>
      <c r="O1191" s="54">
        <v>20240100</v>
      </c>
      <c r="P1191" t="s">
        <v>500</v>
      </c>
      <c r="IQ1191" t="s">
        <v>506</v>
      </c>
    </row>
    <row r="1192" spans="1:814" x14ac:dyDescent="0.25">
      <c r="B1192" s="5">
        <v>45482</v>
      </c>
      <c r="C1192" t="s">
        <v>103</v>
      </c>
      <c r="D1192" t="s">
        <v>0</v>
      </c>
      <c r="E1192" t="s">
        <v>66</v>
      </c>
      <c r="F1192" s="4" t="s">
        <v>139</v>
      </c>
      <c r="G1192" t="s">
        <v>140</v>
      </c>
      <c r="H1192" s="4" t="s">
        <v>141</v>
      </c>
      <c r="I1192" s="4" t="s">
        <v>380</v>
      </c>
      <c r="J1192" s="8">
        <v>-10</v>
      </c>
      <c r="K1192" s="29">
        <v>51750</v>
      </c>
      <c r="L1192" s="17">
        <f>+J1192*K1192</f>
        <v>-517500</v>
      </c>
      <c r="M1192" s="102" t="s">
        <v>529</v>
      </c>
      <c r="O1192" s="54">
        <v>20240100</v>
      </c>
      <c r="P1192" t="s">
        <v>500</v>
      </c>
      <c r="IV1192" t="s">
        <v>506</v>
      </c>
    </row>
    <row r="1193" spans="1:814" x14ac:dyDescent="0.25">
      <c r="B1193" s="5">
        <v>45483</v>
      </c>
      <c r="C1193" t="s">
        <v>103</v>
      </c>
      <c r="D1193" t="s">
        <v>0</v>
      </c>
      <c r="E1193" t="s">
        <v>66</v>
      </c>
      <c r="F1193" s="4" t="s">
        <v>86</v>
      </c>
      <c r="G1193" t="s">
        <v>87</v>
      </c>
      <c r="H1193" s="4" t="s">
        <v>50</v>
      </c>
      <c r="I1193" s="4" t="s">
        <v>524</v>
      </c>
      <c r="J1193" s="8">
        <v>-10</v>
      </c>
      <c r="K1193" s="29">
        <v>51750</v>
      </c>
      <c r="L1193" s="17">
        <f t="shared" si="58"/>
        <v>-517500</v>
      </c>
      <c r="M1193" s="102" t="s">
        <v>529</v>
      </c>
      <c r="O1193" s="54">
        <v>20240101</v>
      </c>
      <c r="P1193" t="s">
        <v>541</v>
      </c>
    </row>
    <row r="1194" spans="1:814" x14ac:dyDescent="0.25">
      <c r="B1194" s="5">
        <v>45483</v>
      </c>
      <c r="C1194" t="s">
        <v>103</v>
      </c>
      <c r="D1194" t="s">
        <v>0</v>
      </c>
      <c r="E1194" t="s">
        <v>66</v>
      </c>
      <c r="F1194" s="4" t="s">
        <v>71</v>
      </c>
      <c r="G1194" t="s">
        <v>72</v>
      </c>
      <c r="H1194" s="4" t="s">
        <v>27</v>
      </c>
      <c r="I1194" s="4" t="s">
        <v>442</v>
      </c>
      <c r="J1194" s="8">
        <v>-2</v>
      </c>
      <c r="K1194" s="29">
        <v>51750</v>
      </c>
      <c r="L1194" s="17">
        <f t="shared" si="58"/>
        <v>-103500</v>
      </c>
      <c r="M1194" s="102" t="s">
        <v>529</v>
      </c>
      <c r="O1194" s="54">
        <v>20240102</v>
      </c>
      <c r="P1194" t="s">
        <v>542</v>
      </c>
    </row>
    <row r="1195" spans="1:814" x14ac:dyDescent="0.25">
      <c r="B1195" s="5">
        <v>45483</v>
      </c>
      <c r="C1195" t="s">
        <v>103</v>
      </c>
      <c r="D1195" t="s">
        <v>0</v>
      </c>
      <c r="E1195" t="s">
        <v>66</v>
      </c>
      <c r="F1195" s="4" t="s">
        <v>75</v>
      </c>
      <c r="G1195" t="s">
        <v>76</v>
      </c>
      <c r="H1195" s="4" t="s">
        <v>37</v>
      </c>
      <c r="I1195" s="4" t="s">
        <v>379</v>
      </c>
      <c r="J1195" s="8">
        <v>-2</v>
      </c>
      <c r="K1195" s="29">
        <v>51750</v>
      </c>
      <c r="L1195" s="17">
        <f t="shared" si="58"/>
        <v>-103500</v>
      </c>
      <c r="M1195" s="102" t="s">
        <v>529</v>
      </c>
      <c r="O1195" s="54">
        <v>20240102</v>
      </c>
      <c r="P1195" t="s">
        <v>542</v>
      </c>
    </row>
    <row r="1196" spans="1:814" x14ac:dyDescent="0.25">
      <c r="B1196" s="5">
        <v>45483</v>
      </c>
      <c r="C1196" t="s">
        <v>103</v>
      </c>
      <c r="D1196" t="s">
        <v>0</v>
      </c>
      <c r="E1196" t="s">
        <v>66</v>
      </c>
      <c r="F1196" s="4" t="s">
        <v>139</v>
      </c>
      <c r="G1196" t="s">
        <v>140</v>
      </c>
      <c r="H1196" s="4" t="s">
        <v>141</v>
      </c>
      <c r="I1196" s="4" t="s">
        <v>380</v>
      </c>
      <c r="J1196" s="8">
        <v>-2</v>
      </c>
      <c r="K1196" s="29">
        <v>51750</v>
      </c>
      <c r="L1196" s="17">
        <f>+J1196*K1196</f>
        <v>-103500</v>
      </c>
      <c r="M1196" s="102" t="s">
        <v>529</v>
      </c>
      <c r="O1196" s="54">
        <v>20240102</v>
      </c>
      <c r="P1196" t="s">
        <v>542</v>
      </c>
      <c r="IV1196" t="s">
        <v>506</v>
      </c>
    </row>
    <row r="1197" spans="1:814" x14ac:dyDescent="0.25">
      <c r="B1197" s="5">
        <v>45491</v>
      </c>
      <c r="C1197" t="s">
        <v>103</v>
      </c>
      <c r="D1197" t="s">
        <v>0</v>
      </c>
      <c r="E1197" t="s">
        <v>14</v>
      </c>
      <c r="F1197" s="4" t="s">
        <v>322</v>
      </c>
      <c r="G1197" t="s">
        <v>324</v>
      </c>
      <c r="H1197" s="4" t="s">
        <v>325</v>
      </c>
      <c r="I1197" s="4" t="s">
        <v>326</v>
      </c>
      <c r="J1197" s="8">
        <v>-4</v>
      </c>
      <c r="K1197" s="79">
        <v>22.421917808219177</v>
      </c>
      <c r="L1197" s="17">
        <f t="shared" ref="L1197:L1203" si="59">+J1197*K1197</f>
        <v>-89.68767123287671</v>
      </c>
      <c r="M1197" s="102" t="s">
        <v>527</v>
      </c>
      <c r="O1197" s="54">
        <v>20240104</v>
      </c>
      <c r="P1197" t="s">
        <v>232</v>
      </c>
    </row>
    <row r="1198" spans="1:814" x14ac:dyDescent="0.25">
      <c r="B1198" s="5">
        <v>45491</v>
      </c>
      <c r="C1198" t="s">
        <v>103</v>
      </c>
      <c r="D1198" t="s">
        <v>0</v>
      </c>
      <c r="E1198" t="s">
        <v>66</v>
      </c>
      <c r="F1198" s="4" t="s">
        <v>82</v>
      </c>
      <c r="G1198" t="s">
        <v>83</v>
      </c>
      <c r="H1198" s="4" t="s">
        <v>84</v>
      </c>
      <c r="I1198" s="4" t="s">
        <v>525</v>
      </c>
      <c r="J1198" s="8">
        <v>-10</v>
      </c>
      <c r="K1198" s="79">
        <v>51750</v>
      </c>
      <c r="L1198" s="17">
        <f t="shared" si="59"/>
        <v>-517500</v>
      </c>
      <c r="M1198" s="102" t="s">
        <v>529</v>
      </c>
      <c r="O1198" s="54">
        <v>20240104</v>
      </c>
      <c r="P1198" t="s">
        <v>232</v>
      </c>
      <c r="IX1198" t="s">
        <v>506</v>
      </c>
    </row>
    <row r="1199" spans="1:814" x14ac:dyDescent="0.25">
      <c r="B1199" s="5">
        <v>45491</v>
      </c>
      <c r="C1199" t="s">
        <v>103</v>
      </c>
      <c r="D1199" t="s">
        <v>0</v>
      </c>
      <c r="E1199" t="s">
        <v>14</v>
      </c>
      <c r="F1199" s="4" t="s">
        <v>42</v>
      </c>
      <c r="G1199" t="s">
        <v>43</v>
      </c>
      <c r="H1199" s="4" t="s">
        <v>44</v>
      </c>
      <c r="I1199" s="4" t="s">
        <v>484</v>
      </c>
      <c r="J1199" s="8">
        <v>-15</v>
      </c>
      <c r="K1199" s="79">
        <v>14.694879832810868</v>
      </c>
      <c r="L1199" s="17">
        <f t="shared" si="59"/>
        <v>-220.42319749216301</v>
      </c>
      <c r="M1199" s="102" t="s">
        <v>527</v>
      </c>
      <c r="O1199" s="54">
        <v>20240104</v>
      </c>
      <c r="P1199" t="s">
        <v>232</v>
      </c>
    </row>
    <row r="1200" spans="1:814" s="93" customFormat="1" x14ac:dyDescent="0.25">
      <c r="A1200"/>
      <c r="B1200" s="5">
        <v>45492</v>
      </c>
      <c r="C1200" t="s">
        <v>103</v>
      </c>
      <c r="D1200" t="s">
        <v>0</v>
      </c>
      <c r="E1200" t="s">
        <v>14</v>
      </c>
      <c r="F1200" s="4" t="s">
        <v>42</v>
      </c>
      <c r="G1200" t="s">
        <v>43</v>
      </c>
      <c r="H1200" s="4" t="s">
        <v>44</v>
      </c>
      <c r="I1200" s="4" t="s">
        <v>484</v>
      </c>
      <c r="J1200" s="8">
        <v>-10</v>
      </c>
      <c r="K1200" s="79">
        <v>14.694879832810868</v>
      </c>
      <c r="L1200" s="17">
        <f t="shared" si="59"/>
        <v>-146.94879832810867</v>
      </c>
      <c r="M1200" s="102" t="s">
        <v>527</v>
      </c>
      <c r="N1200"/>
      <c r="O1200" s="54">
        <v>20240105</v>
      </c>
      <c r="P1200" t="s">
        <v>136</v>
      </c>
      <c r="Q1200"/>
      <c r="R1200"/>
      <c r="S1200"/>
      <c r="T1200"/>
      <c r="U1200"/>
      <c r="V1200" s="84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/>
      <c r="BC1200"/>
      <c r="BD1200"/>
      <c r="BE1200"/>
      <c r="BF1200"/>
      <c r="BG1200"/>
      <c r="BH1200"/>
      <c r="BI1200"/>
      <c r="BJ1200"/>
      <c r="BK1200"/>
      <c r="BL1200"/>
      <c r="BM1200"/>
      <c r="BN1200"/>
      <c r="BO1200"/>
      <c r="BP1200"/>
      <c r="BQ1200"/>
      <c r="BR1200"/>
      <c r="BS1200"/>
      <c r="BT1200"/>
      <c r="BU1200"/>
      <c r="BV1200"/>
      <c r="BW1200"/>
      <c r="BX1200"/>
      <c r="BY1200"/>
      <c r="BZ1200"/>
      <c r="CA1200"/>
      <c r="CB1200"/>
      <c r="CC1200"/>
      <c r="CD1200"/>
      <c r="CE1200"/>
      <c r="CF1200"/>
      <c r="CG1200"/>
      <c r="CH1200"/>
      <c r="CI1200"/>
      <c r="CJ1200"/>
      <c r="CK1200"/>
      <c r="CL1200"/>
      <c r="CM1200"/>
      <c r="CN1200"/>
      <c r="CO1200"/>
      <c r="CP1200"/>
      <c r="CQ1200"/>
      <c r="CR1200"/>
      <c r="CS1200"/>
      <c r="CT1200"/>
      <c r="CU1200"/>
      <c r="CV1200"/>
      <c r="CW1200"/>
      <c r="CX1200"/>
      <c r="CY1200"/>
      <c r="CZ1200"/>
      <c r="DA1200"/>
      <c r="DB1200"/>
      <c r="DC1200"/>
      <c r="DD1200"/>
      <c r="DE1200"/>
      <c r="DF1200"/>
      <c r="DG1200"/>
      <c r="DH1200"/>
      <c r="DI1200"/>
      <c r="DJ1200"/>
      <c r="DK1200"/>
      <c r="DL1200"/>
      <c r="DM1200"/>
      <c r="DN1200"/>
      <c r="DO1200"/>
      <c r="DP1200"/>
      <c r="DQ1200"/>
      <c r="DR1200"/>
      <c r="DS1200"/>
      <c r="DT1200"/>
      <c r="DU1200"/>
      <c r="DV1200"/>
      <c r="DW1200"/>
      <c r="DX1200"/>
      <c r="DY1200"/>
      <c r="DZ1200"/>
      <c r="EA1200"/>
      <c r="EB1200"/>
      <c r="EC1200"/>
      <c r="ED1200"/>
      <c r="EE1200"/>
      <c r="EF1200"/>
      <c r="EG1200"/>
      <c r="EH1200"/>
      <c r="EI1200"/>
      <c r="EJ1200"/>
      <c r="EK1200"/>
      <c r="EL1200"/>
      <c r="EM1200"/>
      <c r="EN1200"/>
      <c r="EO1200"/>
      <c r="EP1200"/>
      <c r="EQ1200"/>
      <c r="ER1200"/>
      <c r="ES1200"/>
      <c r="ET1200"/>
      <c r="EU1200"/>
      <c r="EV1200"/>
      <c r="EW1200"/>
      <c r="EX1200"/>
      <c r="EY1200"/>
      <c r="EZ1200"/>
      <c r="FA1200"/>
      <c r="FB1200"/>
      <c r="FC1200"/>
      <c r="FD1200"/>
      <c r="FE1200"/>
      <c r="FF1200"/>
      <c r="FG1200"/>
      <c r="FH1200"/>
      <c r="FI1200"/>
      <c r="FJ1200"/>
      <c r="FK1200"/>
      <c r="FL1200"/>
      <c r="FM1200"/>
      <c r="FN1200"/>
      <c r="FO1200"/>
      <c r="FP1200"/>
      <c r="FQ1200"/>
      <c r="FR1200"/>
      <c r="FS1200"/>
      <c r="FT1200"/>
      <c r="FU1200"/>
      <c r="FV1200"/>
      <c r="FW1200"/>
      <c r="FX1200"/>
      <c r="FY1200"/>
      <c r="FZ1200"/>
      <c r="GA1200"/>
      <c r="GB1200"/>
      <c r="GC1200"/>
      <c r="GD1200"/>
      <c r="GE1200"/>
      <c r="GF1200"/>
      <c r="GG1200"/>
      <c r="GH1200"/>
      <c r="GI1200"/>
      <c r="GJ1200"/>
      <c r="GK1200"/>
      <c r="GL1200"/>
      <c r="GM1200"/>
      <c r="GN1200"/>
      <c r="GO1200"/>
      <c r="GP1200"/>
      <c r="GQ1200"/>
      <c r="GR1200"/>
      <c r="GS1200"/>
      <c r="GT1200"/>
      <c r="GU1200"/>
      <c r="GV1200"/>
      <c r="GW1200"/>
      <c r="GX1200"/>
      <c r="GY1200"/>
      <c r="GZ1200"/>
      <c r="HA1200"/>
      <c r="HB1200"/>
      <c r="HC1200"/>
      <c r="HD1200"/>
      <c r="HE1200"/>
      <c r="HF1200"/>
      <c r="HG1200"/>
      <c r="HH1200"/>
      <c r="HI1200"/>
      <c r="HJ1200"/>
      <c r="HK1200"/>
      <c r="HL1200"/>
      <c r="HM1200"/>
      <c r="HN1200"/>
      <c r="HO1200"/>
      <c r="HP1200"/>
      <c r="HQ1200"/>
      <c r="HR1200"/>
      <c r="HS1200"/>
      <c r="HT1200"/>
      <c r="HU1200"/>
      <c r="HV1200"/>
      <c r="HW1200"/>
      <c r="HX1200"/>
      <c r="HY1200"/>
      <c r="HZ1200"/>
      <c r="IA1200"/>
      <c r="IB1200"/>
      <c r="IC1200"/>
      <c r="ID1200"/>
      <c r="IE1200"/>
      <c r="IF1200"/>
      <c r="IG1200"/>
      <c r="IH1200"/>
      <c r="II1200"/>
      <c r="IJ1200"/>
      <c r="IK1200"/>
      <c r="IL1200"/>
      <c r="IM1200"/>
      <c r="IN1200"/>
      <c r="IO1200"/>
      <c r="IP1200"/>
      <c r="IQ1200"/>
      <c r="IR1200"/>
      <c r="IS1200"/>
      <c r="IT1200"/>
      <c r="IU1200"/>
      <c r="IV1200"/>
      <c r="IW1200"/>
      <c r="IX1200"/>
      <c r="IY1200"/>
      <c r="IZ1200"/>
      <c r="JA1200"/>
      <c r="JB1200"/>
      <c r="JC1200"/>
      <c r="JD1200"/>
      <c r="JE1200"/>
      <c r="JF1200"/>
      <c r="JG1200"/>
      <c r="JH1200"/>
      <c r="JI1200"/>
      <c r="JJ1200"/>
      <c r="JK1200"/>
      <c r="JL1200"/>
      <c r="JM1200"/>
      <c r="JN1200"/>
      <c r="JO1200"/>
      <c r="JP1200"/>
      <c r="JQ1200"/>
      <c r="JR1200"/>
      <c r="JS1200"/>
      <c r="JT1200"/>
      <c r="JU1200"/>
      <c r="JV1200"/>
      <c r="JW1200"/>
      <c r="JX1200"/>
      <c r="JY1200"/>
      <c r="JZ1200"/>
      <c r="KA1200"/>
      <c r="KB1200"/>
      <c r="KC1200"/>
      <c r="KD1200"/>
      <c r="KE1200"/>
      <c r="KF1200"/>
      <c r="KG1200"/>
      <c r="KH1200"/>
      <c r="KI1200"/>
      <c r="KJ1200"/>
      <c r="KK1200"/>
      <c r="KL1200"/>
      <c r="KM1200"/>
      <c r="KN1200"/>
      <c r="KO1200"/>
      <c r="KP1200"/>
      <c r="KQ1200"/>
      <c r="KR1200"/>
      <c r="KS1200"/>
      <c r="KT1200"/>
      <c r="KU1200"/>
      <c r="KV1200"/>
      <c r="KW1200"/>
      <c r="KX1200"/>
      <c r="KY1200"/>
      <c r="KZ1200"/>
      <c r="LA1200"/>
      <c r="LB1200"/>
      <c r="LC1200"/>
      <c r="LD1200"/>
      <c r="LE1200"/>
      <c r="LF1200"/>
      <c r="LG1200"/>
      <c r="LH1200"/>
      <c r="LI1200"/>
      <c r="LJ1200"/>
      <c r="LK1200"/>
      <c r="LL1200"/>
      <c r="LM1200"/>
      <c r="LN1200"/>
      <c r="LO1200"/>
      <c r="LP1200"/>
      <c r="LQ1200"/>
      <c r="LR1200"/>
      <c r="LS1200"/>
      <c r="LT1200"/>
      <c r="LU1200"/>
      <c r="LV1200"/>
      <c r="LW1200"/>
      <c r="LX1200"/>
      <c r="LY1200"/>
      <c r="LZ1200"/>
      <c r="MA1200"/>
      <c r="MB1200"/>
      <c r="MC1200"/>
      <c r="MD1200"/>
      <c r="ME1200"/>
      <c r="MF1200"/>
      <c r="MG1200"/>
      <c r="MH1200"/>
      <c r="MI1200"/>
      <c r="MJ1200"/>
      <c r="MK1200"/>
      <c r="ML1200"/>
      <c r="MM1200"/>
      <c r="MN1200"/>
      <c r="MO1200"/>
      <c r="MP1200"/>
      <c r="MQ1200"/>
      <c r="MR1200"/>
      <c r="MS1200"/>
      <c r="MT1200"/>
      <c r="MU1200"/>
      <c r="MV1200"/>
      <c r="MW1200"/>
      <c r="MX1200"/>
      <c r="MY1200"/>
      <c r="MZ1200"/>
      <c r="NA1200"/>
      <c r="NB1200"/>
      <c r="NC1200"/>
      <c r="ND1200"/>
      <c r="NE1200"/>
      <c r="NF1200"/>
      <c r="NG1200"/>
      <c r="NH1200"/>
      <c r="NI1200"/>
      <c r="NJ1200"/>
      <c r="NK1200"/>
      <c r="NL1200"/>
      <c r="NM1200"/>
      <c r="NN1200"/>
      <c r="NO1200"/>
      <c r="NP1200"/>
      <c r="NQ1200"/>
      <c r="NR1200"/>
      <c r="NS1200"/>
      <c r="NT1200"/>
      <c r="NU1200"/>
      <c r="NV1200"/>
      <c r="NW1200"/>
      <c r="NX1200"/>
      <c r="NY1200"/>
      <c r="NZ1200"/>
      <c r="OA1200"/>
      <c r="OB1200"/>
      <c r="OC1200"/>
      <c r="OD1200"/>
      <c r="OE1200"/>
      <c r="OF1200"/>
      <c r="OG1200"/>
      <c r="OH1200"/>
      <c r="OI1200"/>
      <c r="OJ1200"/>
      <c r="OK1200"/>
      <c r="OL1200"/>
      <c r="OM1200"/>
      <c r="ON1200"/>
      <c r="OO1200"/>
      <c r="OP1200"/>
      <c r="OQ1200"/>
      <c r="OR1200"/>
      <c r="OS1200"/>
      <c r="OT1200"/>
      <c r="OU1200"/>
      <c r="OV1200"/>
      <c r="OW1200"/>
      <c r="OX1200"/>
      <c r="OY1200"/>
      <c r="OZ1200"/>
      <c r="PA1200"/>
      <c r="PB1200"/>
      <c r="PC1200"/>
      <c r="PD1200"/>
      <c r="PE1200"/>
      <c r="PF1200"/>
      <c r="PG1200"/>
      <c r="PH1200"/>
      <c r="PI1200"/>
      <c r="PJ1200"/>
      <c r="PK1200"/>
      <c r="PL1200"/>
      <c r="PM1200"/>
      <c r="PN1200"/>
      <c r="PO1200"/>
      <c r="PP1200"/>
      <c r="PQ1200"/>
      <c r="PR1200"/>
      <c r="PS1200"/>
      <c r="PT1200"/>
      <c r="PU1200"/>
      <c r="PV1200"/>
      <c r="PW1200"/>
      <c r="PX1200"/>
      <c r="PY1200"/>
      <c r="PZ1200"/>
      <c r="QA1200"/>
      <c r="QB1200"/>
      <c r="QC1200"/>
      <c r="QD1200"/>
      <c r="QE1200"/>
      <c r="QF1200"/>
      <c r="QG1200"/>
      <c r="QH1200"/>
      <c r="QI1200"/>
      <c r="QJ1200"/>
      <c r="QK1200"/>
      <c r="QL1200"/>
      <c r="QM1200"/>
      <c r="QN1200"/>
      <c r="QO1200"/>
      <c r="QP1200"/>
      <c r="QQ1200"/>
      <c r="QR1200"/>
      <c r="QS1200"/>
      <c r="QT1200"/>
      <c r="QU1200"/>
      <c r="QV1200"/>
      <c r="QW1200"/>
      <c r="QX1200"/>
      <c r="QY1200"/>
      <c r="QZ1200"/>
      <c r="RA1200"/>
      <c r="RB1200"/>
      <c r="RC1200"/>
      <c r="RD1200"/>
      <c r="RE1200"/>
      <c r="RF1200"/>
      <c r="RG1200"/>
      <c r="RH1200"/>
      <c r="RI1200"/>
      <c r="RJ1200"/>
      <c r="RK1200"/>
      <c r="RL1200"/>
      <c r="RM1200"/>
      <c r="RN1200"/>
      <c r="RO1200"/>
      <c r="RP1200"/>
      <c r="RQ1200"/>
      <c r="RR1200"/>
      <c r="RS1200"/>
      <c r="RT1200"/>
      <c r="RU1200"/>
      <c r="RV1200"/>
      <c r="RW1200"/>
      <c r="RX1200"/>
      <c r="RY1200"/>
      <c r="RZ1200"/>
      <c r="SA1200"/>
      <c r="SB1200"/>
      <c r="SC1200"/>
      <c r="SD1200"/>
      <c r="SE1200"/>
      <c r="SF1200"/>
      <c r="SG1200"/>
      <c r="SH1200"/>
      <c r="SI1200"/>
      <c r="SJ1200"/>
      <c r="SK1200"/>
      <c r="SL1200"/>
      <c r="SM1200"/>
      <c r="SN1200"/>
      <c r="SO1200"/>
      <c r="SP1200"/>
      <c r="SQ1200"/>
      <c r="SR1200"/>
      <c r="SS1200"/>
      <c r="ST1200"/>
      <c r="SU1200"/>
      <c r="SV1200"/>
      <c r="SW1200"/>
      <c r="SX1200"/>
      <c r="SY1200"/>
      <c r="SZ1200"/>
      <c r="TA1200"/>
      <c r="TB1200"/>
      <c r="TC1200"/>
      <c r="TD1200"/>
      <c r="TE1200"/>
      <c r="TF1200"/>
      <c r="TG1200"/>
      <c r="TH1200"/>
      <c r="TI1200"/>
      <c r="TJ1200"/>
      <c r="TK1200"/>
      <c r="TL1200"/>
      <c r="TM1200"/>
      <c r="TN1200"/>
      <c r="TO1200"/>
      <c r="TP1200"/>
      <c r="TQ1200"/>
      <c r="TR1200"/>
      <c r="TS1200"/>
      <c r="TT1200"/>
      <c r="TU1200"/>
      <c r="TV1200"/>
      <c r="TW1200"/>
      <c r="TX1200"/>
      <c r="TY1200"/>
      <c r="TZ1200"/>
      <c r="UA1200"/>
      <c r="UB1200"/>
      <c r="UC1200"/>
      <c r="UD1200"/>
      <c r="UE1200"/>
      <c r="UF1200"/>
      <c r="UG1200"/>
      <c r="UH1200"/>
      <c r="UI1200"/>
      <c r="UJ1200"/>
      <c r="UK1200"/>
      <c r="UL1200"/>
      <c r="UM1200"/>
      <c r="UN1200"/>
      <c r="UO1200"/>
      <c r="UP1200"/>
      <c r="UQ1200"/>
      <c r="UR1200"/>
      <c r="US1200"/>
      <c r="UT1200"/>
      <c r="UU1200"/>
      <c r="UV1200"/>
      <c r="UW1200"/>
      <c r="UX1200"/>
      <c r="UY1200"/>
      <c r="UZ1200"/>
      <c r="VA1200"/>
      <c r="VB1200"/>
      <c r="VC1200"/>
      <c r="VD1200"/>
      <c r="VE1200"/>
      <c r="VF1200"/>
      <c r="VG1200"/>
      <c r="VH1200"/>
      <c r="VI1200"/>
      <c r="VJ1200"/>
      <c r="VK1200"/>
      <c r="VL1200"/>
      <c r="VM1200"/>
      <c r="VN1200"/>
      <c r="VO1200"/>
      <c r="VP1200"/>
      <c r="VQ1200"/>
      <c r="VR1200"/>
      <c r="VS1200"/>
      <c r="VT1200"/>
      <c r="VU1200"/>
      <c r="VV1200"/>
      <c r="VW1200"/>
      <c r="VX1200"/>
      <c r="VY1200"/>
      <c r="VZ1200"/>
      <c r="WA1200"/>
      <c r="WB1200"/>
      <c r="WC1200"/>
      <c r="WD1200"/>
      <c r="WE1200"/>
      <c r="WF1200"/>
      <c r="WG1200"/>
      <c r="WH1200"/>
      <c r="WI1200"/>
      <c r="WJ1200"/>
      <c r="WK1200"/>
      <c r="WL1200"/>
      <c r="WM1200"/>
      <c r="WN1200"/>
      <c r="WO1200"/>
      <c r="WP1200"/>
      <c r="WQ1200"/>
      <c r="WR1200"/>
      <c r="WS1200"/>
      <c r="WT1200"/>
      <c r="WU1200"/>
      <c r="WV1200"/>
      <c r="WW1200"/>
      <c r="WX1200"/>
      <c r="WY1200"/>
      <c r="WZ1200"/>
      <c r="XA1200"/>
      <c r="XB1200"/>
      <c r="XC1200"/>
      <c r="XD1200"/>
      <c r="XE1200"/>
      <c r="XF1200"/>
      <c r="XG1200"/>
      <c r="XH1200"/>
      <c r="XI1200"/>
      <c r="XJ1200"/>
      <c r="XK1200"/>
      <c r="XL1200"/>
      <c r="XM1200"/>
      <c r="XN1200"/>
      <c r="XO1200"/>
      <c r="XP1200"/>
      <c r="XQ1200"/>
      <c r="XR1200"/>
      <c r="XS1200"/>
      <c r="XT1200"/>
      <c r="XU1200"/>
      <c r="XV1200"/>
      <c r="XW1200"/>
      <c r="XX1200"/>
      <c r="XY1200"/>
      <c r="XZ1200"/>
      <c r="YA1200"/>
      <c r="YB1200"/>
      <c r="YC1200"/>
      <c r="YD1200"/>
      <c r="YE1200"/>
      <c r="YF1200"/>
      <c r="YG1200"/>
      <c r="YH1200"/>
      <c r="YI1200"/>
      <c r="YJ1200"/>
      <c r="YK1200"/>
      <c r="YL1200"/>
      <c r="YM1200"/>
      <c r="YN1200"/>
      <c r="YO1200"/>
      <c r="YP1200"/>
      <c r="YQ1200"/>
      <c r="YR1200"/>
      <c r="YS1200"/>
      <c r="YT1200"/>
      <c r="YU1200"/>
      <c r="YV1200"/>
      <c r="YW1200"/>
      <c r="YX1200"/>
      <c r="YY1200"/>
      <c r="YZ1200"/>
      <c r="ZA1200"/>
      <c r="ZB1200"/>
      <c r="ZC1200"/>
      <c r="ZD1200"/>
      <c r="ZE1200"/>
      <c r="ZF1200"/>
      <c r="ZG1200"/>
      <c r="ZH1200"/>
      <c r="ZI1200"/>
      <c r="ZJ1200"/>
      <c r="ZK1200"/>
      <c r="ZL1200"/>
      <c r="ZM1200"/>
      <c r="ZN1200"/>
      <c r="ZO1200"/>
      <c r="ZP1200"/>
      <c r="ZQ1200"/>
      <c r="ZR1200"/>
      <c r="ZS1200"/>
      <c r="ZT1200"/>
      <c r="ZU1200"/>
      <c r="ZV1200"/>
      <c r="ZW1200"/>
      <c r="ZX1200"/>
      <c r="ZY1200"/>
      <c r="ZZ1200"/>
      <c r="AAA1200"/>
      <c r="AAB1200"/>
      <c r="AAC1200"/>
      <c r="AAD1200"/>
      <c r="AAE1200"/>
      <c r="AAF1200"/>
      <c r="AAG1200"/>
      <c r="AAH1200"/>
      <c r="AAI1200"/>
      <c r="AAJ1200"/>
      <c r="AAK1200"/>
      <c r="AAL1200"/>
      <c r="AAM1200"/>
      <c r="AAN1200"/>
      <c r="AAO1200"/>
      <c r="AAP1200"/>
      <c r="AAQ1200"/>
      <c r="AAR1200"/>
      <c r="AAS1200"/>
      <c r="AAT1200"/>
      <c r="AAU1200"/>
      <c r="AAV1200"/>
      <c r="AAW1200"/>
      <c r="AAX1200"/>
      <c r="AAY1200"/>
      <c r="AAZ1200"/>
      <c r="ABA1200"/>
      <c r="ABB1200"/>
      <c r="ABC1200"/>
      <c r="ABD1200"/>
      <c r="ABE1200"/>
      <c r="ABF1200"/>
      <c r="ABG1200"/>
      <c r="ABH1200"/>
      <c r="ABI1200"/>
      <c r="ABJ1200"/>
      <c r="ABK1200"/>
      <c r="ABL1200"/>
      <c r="ABM1200"/>
      <c r="ABN1200"/>
      <c r="ABO1200"/>
      <c r="ABP1200"/>
      <c r="ABQ1200"/>
      <c r="ABR1200"/>
      <c r="ABS1200"/>
      <c r="ABT1200"/>
      <c r="ABU1200"/>
      <c r="ABV1200"/>
      <c r="ABW1200"/>
      <c r="ABX1200"/>
      <c r="ABY1200"/>
      <c r="ABZ1200"/>
      <c r="ACA1200"/>
      <c r="ACB1200"/>
      <c r="ACC1200"/>
      <c r="ACD1200"/>
      <c r="ACE1200"/>
      <c r="ACF1200"/>
      <c r="ACG1200"/>
      <c r="ACH1200"/>
      <c r="ACI1200"/>
      <c r="ACJ1200"/>
      <c r="ACK1200"/>
      <c r="ACL1200"/>
      <c r="ACM1200"/>
      <c r="ACN1200"/>
      <c r="ACO1200"/>
      <c r="ACP1200"/>
      <c r="ACQ1200"/>
      <c r="ACR1200"/>
      <c r="ACS1200"/>
      <c r="ACT1200"/>
      <c r="ACU1200"/>
      <c r="ACV1200"/>
      <c r="ACW1200"/>
      <c r="ACX1200"/>
      <c r="ACY1200"/>
      <c r="ACZ1200"/>
      <c r="ADA1200"/>
      <c r="ADB1200"/>
      <c r="ADC1200"/>
      <c r="ADD1200"/>
      <c r="ADE1200"/>
      <c r="ADF1200"/>
      <c r="ADG1200"/>
      <c r="ADH1200"/>
      <c r="ADI1200"/>
      <c r="ADJ1200"/>
      <c r="ADK1200"/>
      <c r="ADL1200"/>
      <c r="ADM1200"/>
      <c r="ADN1200"/>
      <c r="ADO1200"/>
      <c r="ADP1200"/>
      <c r="ADQ1200"/>
      <c r="ADR1200"/>
      <c r="ADS1200"/>
      <c r="ADT1200"/>
      <c r="ADU1200"/>
      <c r="ADV1200"/>
      <c r="ADW1200"/>
      <c r="ADX1200"/>
      <c r="ADY1200"/>
      <c r="ADZ1200"/>
      <c r="AEA1200"/>
      <c r="AEB1200"/>
      <c r="AEC1200"/>
      <c r="AED1200"/>
      <c r="AEE1200"/>
      <c r="AEF1200"/>
      <c r="AEG1200"/>
      <c r="AEH1200"/>
    </row>
    <row r="1201" spans="1:814" x14ac:dyDescent="0.25">
      <c r="B1201" s="5">
        <v>45492</v>
      </c>
      <c r="C1201" t="s">
        <v>103</v>
      </c>
      <c r="D1201" t="s">
        <v>0</v>
      </c>
      <c r="E1201" t="s">
        <v>14</v>
      </c>
      <c r="F1201" s="4" t="s">
        <v>39</v>
      </c>
      <c r="G1201" t="s">
        <v>40</v>
      </c>
      <c r="H1201" s="4" t="s">
        <v>41</v>
      </c>
      <c r="I1201" s="4" t="s">
        <v>312</v>
      </c>
      <c r="J1201" s="8">
        <v>-10</v>
      </c>
      <c r="K1201" s="29">
        <v>69875.829545454544</v>
      </c>
      <c r="L1201" s="17">
        <f>+J1201*K1201</f>
        <v>-698758.29545454541</v>
      </c>
      <c r="M1201" s="102" t="s">
        <v>529</v>
      </c>
      <c r="O1201" s="54">
        <v>20240105</v>
      </c>
      <c r="P1201" t="s">
        <v>136</v>
      </c>
    </row>
    <row r="1202" spans="1:814" s="55" customFormat="1" x14ac:dyDescent="0.25">
      <c r="B1202" s="86">
        <v>45502</v>
      </c>
      <c r="C1202" s="55" t="s">
        <v>103</v>
      </c>
      <c r="D1202" s="55" t="s">
        <v>0</v>
      </c>
      <c r="E1202" s="55" t="s">
        <v>14</v>
      </c>
      <c r="F1202" s="56" t="s">
        <v>25</v>
      </c>
      <c r="G1202" s="55" t="s">
        <v>26</v>
      </c>
      <c r="H1202" s="56" t="s">
        <v>27</v>
      </c>
      <c r="I1202" s="56" t="s">
        <v>490</v>
      </c>
      <c r="J1202" s="87">
        <v>-15</v>
      </c>
      <c r="K1202" s="118">
        <v>14.447761194029852</v>
      </c>
      <c r="L1202" s="88">
        <f t="shared" si="59"/>
        <v>-216.71641791044777</v>
      </c>
      <c r="M1202" s="108" t="s">
        <v>527</v>
      </c>
      <c r="O1202" s="101">
        <v>20240108</v>
      </c>
      <c r="P1202" s="55" t="s">
        <v>136</v>
      </c>
      <c r="V1202" s="170"/>
    </row>
    <row r="1203" spans="1:814" x14ac:dyDescent="0.25">
      <c r="B1203" s="5">
        <v>45502</v>
      </c>
      <c r="C1203" t="s">
        <v>103</v>
      </c>
      <c r="D1203" t="s">
        <v>0</v>
      </c>
      <c r="E1203" t="s">
        <v>14</v>
      </c>
      <c r="F1203" s="4" t="s">
        <v>54</v>
      </c>
      <c r="G1203" t="s">
        <v>55</v>
      </c>
      <c r="H1203" s="4" t="s">
        <v>56</v>
      </c>
      <c r="I1203" s="4" t="s">
        <v>488</v>
      </c>
      <c r="J1203" s="8">
        <v>-16</v>
      </c>
      <c r="K1203" s="79">
        <v>18.575692963752665</v>
      </c>
      <c r="L1203" s="17">
        <f t="shared" si="59"/>
        <v>-297.21108742004265</v>
      </c>
      <c r="M1203" s="102" t="s">
        <v>527</v>
      </c>
      <c r="O1203" s="54">
        <v>20240108</v>
      </c>
      <c r="P1203" t="s">
        <v>136</v>
      </c>
      <c r="JP1203" t="s">
        <v>506</v>
      </c>
    </row>
    <row r="1204" spans="1:814" x14ac:dyDescent="0.25">
      <c r="B1204" s="5">
        <v>45502</v>
      </c>
      <c r="C1204" t="s">
        <v>103</v>
      </c>
      <c r="D1204" t="s">
        <v>0</v>
      </c>
      <c r="E1204" t="s">
        <v>14</v>
      </c>
      <c r="F1204" s="4" t="s">
        <v>25</v>
      </c>
      <c r="G1204" t="s">
        <v>26</v>
      </c>
      <c r="H1204" s="4" t="s">
        <v>27</v>
      </c>
      <c r="I1204" s="4" t="s">
        <v>490</v>
      </c>
      <c r="J1204" s="8">
        <v>-10</v>
      </c>
      <c r="K1204" s="79">
        <v>14.583333333333334</v>
      </c>
      <c r="L1204" s="17">
        <v>583.33333333333337</v>
      </c>
      <c r="M1204" s="102" t="s">
        <v>527</v>
      </c>
      <c r="O1204" s="54">
        <v>20240109</v>
      </c>
      <c r="P1204" t="s">
        <v>533</v>
      </c>
    </row>
    <row r="1205" spans="1:814" x14ac:dyDescent="0.25">
      <c r="B1205" s="5">
        <v>45502</v>
      </c>
      <c r="C1205" t="s">
        <v>103</v>
      </c>
      <c r="D1205" t="s">
        <v>0</v>
      </c>
      <c r="E1205" t="s">
        <v>14</v>
      </c>
      <c r="F1205" s="4" t="s">
        <v>35</v>
      </c>
      <c r="G1205" t="s">
        <v>36</v>
      </c>
      <c r="H1205" s="4" t="s">
        <v>37</v>
      </c>
      <c r="I1205" s="4" t="s">
        <v>492</v>
      </c>
      <c r="J1205" s="8">
        <v>-15</v>
      </c>
      <c r="K1205" s="79">
        <v>14.447761194029852</v>
      </c>
      <c r="L1205" s="17">
        <f t="shared" ref="L1205:L1247" si="60">+J1205*K1205</f>
        <v>-216.71641791044777</v>
      </c>
      <c r="M1205" s="102" t="s">
        <v>527</v>
      </c>
      <c r="O1205" s="54">
        <v>20240109</v>
      </c>
      <c r="P1205" t="s">
        <v>533</v>
      </c>
    </row>
    <row r="1206" spans="1:814" x14ac:dyDescent="0.25">
      <c r="B1206" s="5">
        <v>45502</v>
      </c>
      <c r="C1206" t="s">
        <v>103</v>
      </c>
      <c r="D1206" t="s">
        <v>0</v>
      </c>
      <c r="E1206" t="s">
        <v>14</v>
      </c>
      <c r="F1206" s="4" t="s">
        <v>54</v>
      </c>
      <c r="G1206" t="s">
        <v>55</v>
      </c>
      <c r="H1206" s="4" t="s">
        <v>56</v>
      </c>
      <c r="I1206" s="4" t="s">
        <v>488</v>
      </c>
      <c r="J1206" s="8">
        <v>-10</v>
      </c>
      <c r="K1206" s="79">
        <v>18.575692963752665</v>
      </c>
      <c r="L1206" s="17">
        <f t="shared" si="60"/>
        <v>-185.75692963752664</v>
      </c>
      <c r="M1206" s="102" t="s">
        <v>527</v>
      </c>
      <c r="O1206" s="54">
        <v>20240109</v>
      </c>
      <c r="P1206" t="s">
        <v>533</v>
      </c>
      <c r="JP1206" t="s">
        <v>506</v>
      </c>
    </row>
    <row r="1207" spans="1:814" s="93" customFormat="1" x14ac:dyDescent="0.25">
      <c r="A1207"/>
      <c r="B1207" s="5">
        <v>45502</v>
      </c>
      <c r="C1207" t="s">
        <v>103</v>
      </c>
      <c r="D1207" t="s">
        <v>0</v>
      </c>
      <c r="E1207" t="s">
        <v>14</v>
      </c>
      <c r="F1207" s="4" t="s">
        <v>42</v>
      </c>
      <c r="G1207" t="s">
        <v>43</v>
      </c>
      <c r="H1207" s="4" t="s">
        <v>44</v>
      </c>
      <c r="I1207" s="4" t="s">
        <v>484</v>
      </c>
      <c r="J1207" s="8">
        <v>-15</v>
      </c>
      <c r="K1207" s="79">
        <v>14.447761194029852</v>
      </c>
      <c r="L1207" s="17">
        <f t="shared" si="60"/>
        <v>-216.71641791044777</v>
      </c>
      <c r="M1207" s="102" t="s">
        <v>527</v>
      </c>
      <c r="N1207"/>
      <c r="O1207" s="54">
        <v>20240109</v>
      </c>
      <c r="P1207" t="s">
        <v>533</v>
      </c>
      <c r="Q1207"/>
      <c r="R1207"/>
      <c r="S1207"/>
      <c r="T1207"/>
      <c r="U1207"/>
      <c r="V1207" s="84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  <c r="BA1207"/>
      <c r="BB1207"/>
      <c r="BC1207"/>
      <c r="BD1207"/>
      <c r="BE1207"/>
      <c r="BF1207"/>
      <c r="BG1207"/>
      <c r="BH1207"/>
      <c r="BI1207"/>
      <c r="BJ1207"/>
      <c r="BK1207"/>
      <c r="BL1207"/>
      <c r="BM1207"/>
      <c r="BN1207"/>
      <c r="BO1207"/>
      <c r="BP1207"/>
      <c r="BQ1207"/>
      <c r="BR1207"/>
      <c r="BS1207"/>
      <c r="BT1207"/>
      <c r="BU1207"/>
      <c r="BV1207"/>
      <c r="BW1207"/>
      <c r="BX1207"/>
      <c r="BY1207"/>
      <c r="BZ1207"/>
      <c r="CA1207"/>
      <c r="CB1207"/>
      <c r="CC1207"/>
      <c r="CD1207"/>
      <c r="CE1207"/>
      <c r="CF1207"/>
      <c r="CG1207"/>
      <c r="CH1207"/>
      <c r="CI1207"/>
      <c r="CJ1207"/>
      <c r="CK1207"/>
      <c r="CL1207"/>
      <c r="CM1207"/>
      <c r="CN1207"/>
      <c r="CO1207"/>
      <c r="CP1207"/>
      <c r="CQ1207"/>
      <c r="CR1207"/>
      <c r="CS1207"/>
      <c r="CT1207"/>
      <c r="CU1207"/>
      <c r="CV1207"/>
      <c r="CW1207"/>
      <c r="CX1207"/>
      <c r="CY1207"/>
      <c r="CZ1207"/>
      <c r="DA1207"/>
      <c r="DB1207"/>
      <c r="DC1207"/>
      <c r="DD1207"/>
      <c r="DE1207"/>
      <c r="DF1207"/>
      <c r="DG1207"/>
      <c r="DH1207"/>
      <c r="DI1207"/>
      <c r="DJ1207"/>
      <c r="DK1207"/>
      <c r="DL1207"/>
      <c r="DM1207"/>
      <c r="DN1207"/>
      <c r="DO1207"/>
      <c r="DP1207"/>
      <c r="DQ1207"/>
      <c r="DR1207"/>
      <c r="DS1207"/>
      <c r="DT1207"/>
      <c r="DU1207"/>
      <c r="DV1207"/>
      <c r="DW1207"/>
      <c r="DX1207"/>
      <c r="DY1207"/>
      <c r="DZ1207"/>
      <c r="EA1207"/>
      <c r="EB1207"/>
      <c r="EC1207"/>
      <c r="ED1207"/>
      <c r="EE1207"/>
      <c r="EF1207"/>
      <c r="EG1207"/>
      <c r="EH1207"/>
      <c r="EI1207"/>
      <c r="EJ1207"/>
      <c r="EK1207"/>
      <c r="EL1207"/>
      <c r="EM1207"/>
      <c r="EN1207"/>
      <c r="EO1207"/>
      <c r="EP1207"/>
      <c r="EQ1207"/>
      <c r="ER1207"/>
      <c r="ES1207"/>
      <c r="ET1207"/>
      <c r="EU1207"/>
      <c r="EV1207"/>
      <c r="EW1207"/>
      <c r="EX1207"/>
      <c r="EY1207"/>
      <c r="EZ1207"/>
      <c r="FA1207"/>
      <c r="FB1207"/>
      <c r="FC1207"/>
      <c r="FD1207"/>
      <c r="FE1207"/>
      <c r="FF1207"/>
      <c r="FG1207"/>
      <c r="FH1207"/>
      <c r="FI1207"/>
      <c r="FJ1207"/>
      <c r="FK1207"/>
      <c r="FL1207"/>
      <c r="FM1207"/>
      <c r="FN1207"/>
      <c r="FO1207"/>
      <c r="FP1207"/>
      <c r="FQ1207"/>
      <c r="FR1207"/>
      <c r="FS1207"/>
      <c r="FT1207"/>
      <c r="FU1207"/>
      <c r="FV1207"/>
      <c r="FW1207"/>
      <c r="FX1207"/>
      <c r="FY1207"/>
      <c r="FZ1207"/>
      <c r="GA1207"/>
      <c r="GB1207"/>
      <c r="GC1207"/>
      <c r="GD1207"/>
      <c r="GE1207"/>
      <c r="GF1207"/>
      <c r="GG1207"/>
      <c r="GH1207"/>
      <c r="GI1207"/>
      <c r="GJ1207"/>
      <c r="GK1207"/>
      <c r="GL1207"/>
      <c r="GM1207"/>
      <c r="GN1207"/>
      <c r="GO1207"/>
      <c r="GP1207"/>
      <c r="GQ1207"/>
      <c r="GR1207"/>
      <c r="GS1207"/>
      <c r="GT1207"/>
      <c r="GU1207"/>
      <c r="GV1207"/>
      <c r="GW1207"/>
      <c r="GX1207"/>
      <c r="GY1207"/>
      <c r="GZ1207"/>
      <c r="HA1207"/>
      <c r="HB1207"/>
      <c r="HC1207"/>
      <c r="HD1207"/>
      <c r="HE1207"/>
      <c r="HF1207"/>
      <c r="HG1207"/>
      <c r="HH1207"/>
      <c r="HI1207"/>
      <c r="HJ1207"/>
      <c r="HK1207"/>
      <c r="HL1207"/>
      <c r="HM1207"/>
      <c r="HN1207"/>
      <c r="HO1207"/>
      <c r="HP1207"/>
      <c r="HQ1207"/>
      <c r="HR1207"/>
      <c r="HS1207"/>
      <c r="HT1207"/>
      <c r="HU1207"/>
      <c r="HV1207"/>
      <c r="HW1207"/>
      <c r="HX1207"/>
      <c r="HY1207"/>
      <c r="HZ1207"/>
      <c r="IA1207"/>
      <c r="IB1207"/>
      <c r="IC1207"/>
      <c r="ID1207"/>
      <c r="IE1207"/>
      <c r="IF1207"/>
      <c r="IG1207"/>
      <c r="IH1207"/>
      <c r="II1207"/>
      <c r="IJ1207"/>
      <c r="IK1207"/>
      <c r="IL1207"/>
      <c r="IM1207"/>
      <c r="IN1207"/>
      <c r="IO1207"/>
      <c r="IP1207"/>
      <c r="IQ1207"/>
      <c r="IR1207"/>
      <c r="IS1207"/>
      <c r="IT1207"/>
      <c r="IU1207"/>
      <c r="IV1207"/>
      <c r="IW1207"/>
      <c r="IX1207"/>
      <c r="IY1207"/>
      <c r="IZ1207"/>
      <c r="JA1207"/>
      <c r="JB1207"/>
      <c r="JC1207"/>
      <c r="JD1207"/>
      <c r="JE1207"/>
      <c r="JF1207"/>
      <c r="JG1207"/>
      <c r="JH1207"/>
      <c r="JI1207"/>
      <c r="JJ1207"/>
      <c r="JK1207"/>
      <c r="JL1207"/>
      <c r="JM1207"/>
      <c r="JN1207"/>
      <c r="JO1207"/>
      <c r="JP1207"/>
      <c r="JQ1207"/>
      <c r="JR1207"/>
      <c r="JS1207"/>
      <c r="JT1207"/>
      <c r="JU1207"/>
      <c r="JV1207"/>
      <c r="JW1207"/>
      <c r="JX1207"/>
      <c r="JY1207"/>
      <c r="JZ1207"/>
      <c r="KA1207"/>
      <c r="KB1207"/>
      <c r="KC1207"/>
      <c r="KD1207"/>
      <c r="KE1207"/>
      <c r="KF1207"/>
      <c r="KG1207"/>
      <c r="KH1207"/>
      <c r="KI1207"/>
      <c r="KJ1207"/>
      <c r="KK1207"/>
      <c r="KL1207"/>
      <c r="KM1207"/>
      <c r="KN1207"/>
      <c r="KO1207"/>
      <c r="KP1207"/>
      <c r="KQ1207"/>
      <c r="KR1207"/>
      <c r="KS1207"/>
      <c r="KT1207"/>
      <c r="KU1207"/>
      <c r="KV1207"/>
      <c r="KW1207"/>
      <c r="KX1207"/>
      <c r="KY1207"/>
      <c r="KZ1207"/>
      <c r="LA1207"/>
      <c r="LB1207"/>
      <c r="LC1207"/>
      <c r="LD1207"/>
      <c r="LE1207"/>
      <c r="LF1207"/>
      <c r="LG1207"/>
      <c r="LH1207"/>
      <c r="LI1207"/>
      <c r="LJ1207"/>
      <c r="LK1207"/>
      <c r="LL1207"/>
      <c r="LM1207"/>
      <c r="LN1207"/>
      <c r="LO1207"/>
      <c r="LP1207"/>
      <c r="LQ1207"/>
      <c r="LR1207"/>
      <c r="LS1207"/>
      <c r="LT1207"/>
      <c r="LU1207"/>
      <c r="LV1207"/>
      <c r="LW1207"/>
      <c r="LX1207"/>
      <c r="LY1207"/>
      <c r="LZ1207"/>
      <c r="MA1207"/>
      <c r="MB1207"/>
      <c r="MC1207"/>
      <c r="MD1207"/>
      <c r="ME1207"/>
      <c r="MF1207"/>
      <c r="MG1207"/>
      <c r="MH1207"/>
      <c r="MI1207"/>
      <c r="MJ1207"/>
      <c r="MK1207"/>
      <c r="ML1207"/>
      <c r="MM1207"/>
      <c r="MN1207"/>
      <c r="MO1207"/>
      <c r="MP1207"/>
      <c r="MQ1207"/>
      <c r="MR1207"/>
      <c r="MS1207"/>
      <c r="MT1207"/>
      <c r="MU1207"/>
      <c r="MV1207"/>
      <c r="MW1207"/>
      <c r="MX1207"/>
      <c r="MY1207"/>
      <c r="MZ1207"/>
      <c r="NA1207"/>
      <c r="NB1207"/>
      <c r="NC1207"/>
      <c r="ND1207"/>
      <c r="NE1207"/>
      <c r="NF1207"/>
      <c r="NG1207"/>
      <c r="NH1207"/>
      <c r="NI1207"/>
      <c r="NJ1207"/>
      <c r="NK1207"/>
      <c r="NL1207"/>
      <c r="NM1207"/>
      <c r="NN1207"/>
      <c r="NO1207"/>
      <c r="NP1207"/>
      <c r="NQ1207"/>
      <c r="NR1207"/>
      <c r="NS1207"/>
      <c r="NT1207"/>
      <c r="NU1207"/>
      <c r="NV1207"/>
      <c r="NW1207"/>
      <c r="NX1207"/>
      <c r="NY1207"/>
      <c r="NZ1207"/>
      <c r="OA1207"/>
      <c r="OB1207"/>
      <c r="OC1207"/>
      <c r="OD1207"/>
      <c r="OE1207"/>
      <c r="OF1207"/>
      <c r="OG1207"/>
      <c r="OH1207"/>
      <c r="OI1207"/>
      <c r="OJ1207"/>
      <c r="OK1207"/>
      <c r="OL1207"/>
      <c r="OM1207"/>
      <c r="ON1207"/>
      <c r="OO1207"/>
      <c r="OP1207"/>
      <c r="OQ1207"/>
      <c r="OR1207"/>
      <c r="OS1207"/>
      <c r="OT1207"/>
      <c r="OU1207"/>
      <c r="OV1207"/>
      <c r="OW1207"/>
      <c r="OX1207"/>
      <c r="OY1207"/>
      <c r="OZ1207"/>
      <c r="PA1207"/>
      <c r="PB1207"/>
      <c r="PC1207"/>
      <c r="PD1207"/>
      <c r="PE1207"/>
      <c r="PF1207"/>
      <c r="PG1207"/>
      <c r="PH1207"/>
      <c r="PI1207"/>
      <c r="PJ1207"/>
      <c r="PK1207"/>
      <c r="PL1207"/>
      <c r="PM1207"/>
      <c r="PN1207"/>
      <c r="PO1207"/>
      <c r="PP1207"/>
      <c r="PQ1207"/>
      <c r="PR1207"/>
      <c r="PS1207"/>
      <c r="PT1207"/>
      <c r="PU1207"/>
      <c r="PV1207"/>
      <c r="PW1207"/>
      <c r="PX1207"/>
      <c r="PY1207"/>
      <c r="PZ1207"/>
      <c r="QA1207"/>
      <c r="QB1207"/>
      <c r="QC1207"/>
      <c r="QD1207"/>
      <c r="QE1207"/>
      <c r="QF1207"/>
      <c r="QG1207"/>
      <c r="QH1207"/>
      <c r="QI1207"/>
      <c r="QJ1207"/>
      <c r="QK1207"/>
      <c r="QL1207"/>
      <c r="QM1207"/>
      <c r="QN1207"/>
      <c r="QO1207"/>
      <c r="QP1207"/>
      <c r="QQ1207"/>
      <c r="QR1207"/>
      <c r="QS1207"/>
      <c r="QT1207"/>
      <c r="QU1207"/>
      <c r="QV1207"/>
      <c r="QW1207"/>
      <c r="QX1207"/>
      <c r="QY1207"/>
      <c r="QZ1207"/>
      <c r="RA1207"/>
      <c r="RB1207"/>
      <c r="RC1207"/>
      <c r="RD1207"/>
      <c r="RE1207"/>
      <c r="RF1207"/>
      <c r="RG1207"/>
      <c r="RH1207"/>
      <c r="RI1207"/>
      <c r="RJ1207"/>
      <c r="RK1207"/>
      <c r="RL1207"/>
      <c r="RM1207"/>
      <c r="RN1207"/>
      <c r="RO1207"/>
      <c r="RP1207"/>
      <c r="RQ1207"/>
      <c r="RR1207"/>
      <c r="RS1207"/>
      <c r="RT1207"/>
      <c r="RU1207"/>
      <c r="RV1207"/>
      <c r="RW1207"/>
      <c r="RX1207"/>
      <c r="RY1207"/>
      <c r="RZ1207"/>
      <c r="SA1207"/>
      <c r="SB1207"/>
      <c r="SC1207"/>
      <c r="SD1207"/>
      <c r="SE1207"/>
      <c r="SF1207"/>
      <c r="SG1207"/>
      <c r="SH1207"/>
      <c r="SI1207"/>
      <c r="SJ1207"/>
      <c r="SK1207"/>
      <c r="SL1207"/>
      <c r="SM1207"/>
      <c r="SN1207"/>
      <c r="SO1207"/>
      <c r="SP1207"/>
      <c r="SQ1207"/>
      <c r="SR1207"/>
      <c r="SS1207"/>
      <c r="ST1207"/>
      <c r="SU1207"/>
      <c r="SV1207"/>
      <c r="SW1207"/>
      <c r="SX1207"/>
      <c r="SY1207"/>
      <c r="SZ1207"/>
      <c r="TA1207"/>
      <c r="TB1207"/>
      <c r="TC1207"/>
      <c r="TD1207"/>
      <c r="TE1207"/>
      <c r="TF1207"/>
      <c r="TG1207"/>
      <c r="TH1207"/>
      <c r="TI1207"/>
      <c r="TJ1207"/>
      <c r="TK1207"/>
      <c r="TL1207"/>
      <c r="TM1207"/>
      <c r="TN1207"/>
      <c r="TO1207"/>
      <c r="TP1207"/>
      <c r="TQ1207"/>
      <c r="TR1207"/>
      <c r="TS1207"/>
      <c r="TT1207"/>
      <c r="TU1207"/>
      <c r="TV1207"/>
      <c r="TW1207"/>
      <c r="TX1207"/>
      <c r="TY1207"/>
      <c r="TZ1207"/>
      <c r="UA1207"/>
      <c r="UB1207"/>
      <c r="UC1207"/>
      <c r="UD1207"/>
      <c r="UE1207"/>
      <c r="UF1207"/>
      <c r="UG1207"/>
      <c r="UH1207"/>
      <c r="UI1207"/>
      <c r="UJ1207"/>
      <c r="UK1207"/>
      <c r="UL1207"/>
      <c r="UM1207"/>
      <c r="UN1207"/>
      <c r="UO1207"/>
      <c r="UP1207"/>
      <c r="UQ1207"/>
      <c r="UR1207"/>
      <c r="US1207"/>
      <c r="UT1207"/>
      <c r="UU1207"/>
      <c r="UV1207"/>
      <c r="UW1207"/>
      <c r="UX1207"/>
      <c r="UY1207"/>
      <c r="UZ1207"/>
      <c r="VA1207"/>
      <c r="VB1207"/>
      <c r="VC1207"/>
      <c r="VD1207"/>
      <c r="VE1207"/>
      <c r="VF1207"/>
      <c r="VG1207"/>
      <c r="VH1207"/>
      <c r="VI1207"/>
      <c r="VJ1207"/>
      <c r="VK1207"/>
      <c r="VL1207"/>
      <c r="VM1207"/>
      <c r="VN1207"/>
      <c r="VO1207"/>
      <c r="VP1207"/>
      <c r="VQ1207"/>
      <c r="VR1207"/>
      <c r="VS1207"/>
      <c r="VT1207"/>
      <c r="VU1207"/>
      <c r="VV1207"/>
      <c r="VW1207"/>
      <c r="VX1207"/>
      <c r="VY1207"/>
      <c r="VZ1207"/>
      <c r="WA1207"/>
      <c r="WB1207"/>
      <c r="WC1207"/>
      <c r="WD1207"/>
      <c r="WE1207"/>
      <c r="WF1207"/>
      <c r="WG1207"/>
      <c r="WH1207"/>
      <c r="WI1207"/>
      <c r="WJ1207"/>
      <c r="WK1207"/>
      <c r="WL1207"/>
      <c r="WM1207"/>
      <c r="WN1207"/>
      <c r="WO1207"/>
      <c r="WP1207"/>
      <c r="WQ1207"/>
      <c r="WR1207"/>
      <c r="WS1207"/>
      <c r="WT1207"/>
      <c r="WU1207"/>
      <c r="WV1207"/>
      <c r="WW1207"/>
      <c r="WX1207"/>
      <c r="WY1207"/>
      <c r="WZ1207"/>
      <c r="XA1207"/>
      <c r="XB1207"/>
      <c r="XC1207"/>
      <c r="XD1207"/>
      <c r="XE1207"/>
      <c r="XF1207"/>
      <c r="XG1207"/>
      <c r="XH1207"/>
      <c r="XI1207"/>
      <c r="XJ1207"/>
      <c r="XK1207"/>
      <c r="XL1207"/>
      <c r="XM1207"/>
      <c r="XN1207"/>
      <c r="XO1207"/>
      <c r="XP1207"/>
      <c r="XQ1207"/>
      <c r="XR1207"/>
      <c r="XS1207"/>
      <c r="XT1207"/>
      <c r="XU1207"/>
      <c r="XV1207"/>
      <c r="XW1207"/>
      <c r="XX1207"/>
      <c r="XY1207"/>
      <c r="XZ1207"/>
      <c r="YA1207"/>
      <c r="YB1207"/>
      <c r="YC1207"/>
      <c r="YD1207"/>
      <c r="YE1207"/>
      <c r="YF1207"/>
      <c r="YG1207"/>
      <c r="YH1207"/>
      <c r="YI1207"/>
      <c r="YJ1207"/>
      <c r="YK1207"/>
      <c r="YL1207"/>
      <c r="YM1207"/>
      <c r="YN1207"/>
      <c r="YO1207"/>
      <c r="YP1207"/>
      <c r="YQ1207"/>
      <c r="YR1207"/>
      <c r="YS1207"/>
      <c r="YT1207"/>
      <c r="YU1207"/>
      <c r="YV1207"/>
      <c r="YW1207"/>
      <c r="YX1207"/>
      <c r="YY1207"/>
      <c r="YZ1207"/>
      <c r="ZA1207"/>
      <c r="ZB1207"/>
      <c r="ZC1207"/>
      <c r="ZD1207"/>
      <c r="ZE1207"/>
      <c r="ZF1207"/>
      <c r="ZG1207"/>
      <c r="ZH1207"/>
      <c r="ZI1207"/>
      <c r="ZJ1207"/>
      <c r="ZK1207"/>
      <c r="ZL1207"/>
      <c r="ZM1207"/>
      <c r="ZN1207"/>
      <c r="ZO1207"/>
      <c r="ZP1207"/>
      <c r="ZQ1207"/>
      <c r="ZR1207"/>
      <c r="ZS1207"/>
      <c r="ZT1207"/>
      <c r="ZU1207"/>
      <c r="ZV1207"/>
      <c r="ZW1207"/>
      <c r="ZX1207"/>
      <c r="ZY1207"/>
      <c r="ZZ1207"/>
      <c r="AAA1207"/>
      <c r="AAB1207"/>
      <c r="AAC1207"/>
      <c r="AAD1207"/>
      <c r="AAE1207"/>
      <c r="AAF1207"/>
      <c r="AAG1207"/>
      <c r="AAH1207"/>
      <c r="AAI1207"/>
      <c r="AAJ1207"/>
      <c r="AAK1207"/>
      <c r="AAL1207"/>
      <c r="AAM1207"/>
      <c r="AAN1207"/>
      <c r="AAO1207"/>
      <c r="AAP1207"/>
      <c r="AAQ1207"/>
      <c r="AAR1207"/>
      <c r="AAS1207"/>
      <c r="AAT1207"/>
      <c r="AAU1207"/>
      <c r="AAV1207"/>
      <c r="AAW1207"/>
      <c r="AAX1207"/>
      <c r="AAY1207"/>
      <c r="AAZ1207"/>
      <c r="ABA1207"/>
      <c r="ABB1207"/>
      <c r="ABC1207"/>
      <c r="ABD1207"/>
      <c r="ABE1207"/>
      <c r="ABF1207"/>
      <c r="ABG1207"/>
      <c r="ABH1207"/>
      <c r="ABI1207"/>
      <c r="ABJ1207"/>
      <c r="ABK1207"/>
      <c r="ABL1207"/>
      <c r="ABM1207"/>
      <c r="ABN1207"/>
      <c r="ABO1207"/>
      <c r="ABP1207"/>
      <c r="ABQ1207"/>
      <c r="ABR1207"/>
      <c r="ABS1207"/>
      <c r="ABT1207"/>
      <c r="ABU1207"/>
      <c r="ABV1207"/>
      <c r="ABW1207"/>
      <c r="ABX1207"/>
      <c r="ABY1207"/>
      <c r="ABZ1207"/>
      <c r="ACA1207"/>
      <c r="ACB1207"/>
      <c r="ACC1207"/>
      <c r="ACD1207"/>
      <c r="ACE1207"/>
      <c r="ACF1207"/>
      <c r="ACG1207"/>
      <c r="ACH1207"/>
      <c r="ACI1207"/>
      <c r="ACJ1207"/>
      <c r="ACK1207"/>
      <c r="ACL1207"/>
      <c r="ACM1207"/>
      <c r="ACN1207"/>
      <c r="ACO1207"/>
      <c r="ACP1207"/>
      <c r="ACQ1207"/>
      <c r="ACR1207"/>
      <c r="ACS1207"/>
      <c r="ACT1207"/>
      <c r="ACU1207"/>
      <c r="ACV1207"/>
      <c r="ACW1207"/>
      <c r="ACX1207"/>
      <c r="ACY1207"/>
      <c r="ACZ1207"/>
      <c r="ADA1207"/>
      <c r="ADB1207"/>
      <c r="ADC1207"/>
      <c r="ADD1207"/>
      <c r="ADE1207"/>
      <c r="ADF1207"/>
      <c r="ADG1207"/>
      <c r="ADH1207"/>
      <c r="ADI1207"/>
      <c r="ADJ1207"/>
      <c r="ADK1207"/>
      <c r="ADL1207"/>
      <c r="ADM1207"/>
      <c r="ADN1207"/>
      <c r="ADO1207"/>
      <c r="ADP1207"/>
      <c r="ADQ1207"/>
      <c r="ADR1207"/>
      <c r="ADS1207"/>
      <c r="ADT1207"/>
      <c r="ADU1207"/>
      <c r="ADV1207"/>
      <c r="ADW1207"/>
      <c r="ADX1207"/>
      <c r="ADY1207"/>
      <c r="ADZ1207"/>
      <c r="AEA1207"/>
      <c r="AEB1207"/>
      <c r="AEC1207"/>
      <c r="AED1207"/>
      <c r="AEE1207"/>
      <c r="AEF1207"/>
      <c r="AEG1207"/>
      <c r="AEH1207"/>
    </row>
    <row r="1208" spans="1:814" x14ac:dyDescent="0.25">
      <c r="B1208" s="5">
        <v>45502</v>
      </c>
      <c r="C1208" t="s">
        <v>103</v>
      </c>
      <c r="D1208" t="s">
        <v>0</v>
      </c>
      <c r="E1208" t="s">
        <v>14</v>
      </c>
      <c r="F1208" s="4" t="s">
        <v>46</v>
      </c>
      <c r="G1208" t="s">
        <v>532</v>
      </c>
      <c r="H1208" s="4" t="s">
        <v>146</v>
      </c>
      <c r="I1208" s="4" t="s">
        <v>494</v>
      </c>
      <c r="J1208" s="8">
        <v>-10</v>
      </c>
      <c r="K1208" s="79">
        <v>23.091954022988503</v>
      </c>
      <c r="L1208" s="17">
        <f t="shared" si="60"/>
        <v>-230.91954022988503</v>
      </c>
      <c r="M1208" s="102" t="s">
        <v>527</v>
      </c>
      <c r="O1208" s="54">
        <v>20240109</v>
      </c>
      <c r="P1208" t="s">
        <v>533</v>
      </c>
    </row>
    <row r="1209" spans="1:814" x14ac:dyDescent="0.25">
      <c r="B1209" s="5">
        <v>45502</v>
      </c>
      <c r="C1209" t="s">
        <v>103</v>
      </c>
      <c r="D1209" t="s">
        <v>0</v>
      </c>
      <c r="E1209" t="s">
        <v>14</v>
      </c>
      <c r="F1209" s="4" t="s">
        <v>39</v>
      </c>
      <c r="G1209" t="s">
        <v>40</v>
      </c>
      <c r="H1209" s="4" t="s">
        <v>41</v>
      </c>
      <c r="I1209" s="4" t="s">
        <v>531</v>
      </c>
      <c r="J1209" s="8">
        <v>-20</v>
      </c>
      <c r="K1209" s="79">
        <v>14.447761194029852</v>
      </c>
      <c r="L1209" s="35">
        <f>+J1209*K1209</f>
        <v>-288.95522388059703</v>
      </c>
      <c r="M1209" s="104" t="s">
        <v>527</v>
      </c>
      <c r="O1209" s="54">
        <v>20240109</v>
      </c>
      <c r="P1209" t="s">
        <v>533</v>
      </c>
      <c r="JM1209" t="s">
        <v>506</v>
      </c>
    </row>
    <row r="1210" spans="1:814" x14ac:dyDescent="0.25">
      <c r="B1210" s="86">
        <v>45503</v>
      </c>
      <c r="C1210" t="s">
        <v>103</v>
      </c>
      <c r="D1210" t="s">
        <v>0</v>
      </c>
      <c r="E1210" t="s">
        <v>66</v>
      </c>
      <c r="F1210" s="4" t="s">
        <v>78</v>
      </c>
      <c r="G1210" t="s">
        <v>79</v>
      </c>
      <c r="H1210" s="4" t="s">
        <v>80</v>
      </c>
      <c r="I1210" s="4" t="s">
        <v>510</v>
      </c>
      <c r="J1210" s="8">
        <v>-9</v>
      </c>
      <c r="K1210" s="29">
        <v>51750</v>
      </c>
      <c r="L1210" s="17">
        <f t="shared" si="60"/>
        <v>-465750</v>
      </c>
      <c r="M1210" s="102" t="s">
        <v>529</v>
      </c>
      <c r="O1210" s="54">
        <v>20240113</v>
      </c>
      <c r="P1210" t="s">
        <v>534</v>
      </c>
    </row>
    <row r="1211" spans="1:814" x14ac:dyDescent="0.25">
      <c r="B1211" s="86">
        <v>45503</v>
      </c>
      <c r="C1211" t="s">
        <v>103</v>
      </c>
      <c r="D1211" t="s">
        <v>0</v>
      </c>
      <c r="E1211" t="s">
        <v>66</v>
      </c>
      <c r="F1211" s="4" t="s">
        <v>139</v>
      </c>
      <c r="G1211" t="s">
        <v>140</v>
      </c>
      <c r="H1211" s="4" t="s">
        <v>141</v>
      </c>
      <c r="I1211" s="4" t="s">
        <v>443</v>
      </c>
      <c r="J1211" s="8">
        <v>-5</v>
      </c>
      <c r="K1211" s="29">
        <v>51750</v>
      </c>
      <c r="L1211" s="17">
        <f>+J1211*K1211</f>
        <v>-258750</v>
      </c>
      <c r="M1211" s="102" t="s">
        <v>529</v>
      </c>
      <c r="O1211" s="54">
        <v>20240113</v>
      </c>
      <c r="P1211" t="s">
        <v>534</v>
      </c>
    </row>
    <row r="1212" spans="1:814" x14ac:dyDescent="0.25">
      <c r="B1212" s="86">
        <v>45504</v>
      </c>
      <c r="C1212" t="s">
        <v>121</v>
      </c>
      <c r="D1212" t="s">
        <v>0</v>
      </c>
      <c r="E1212" t="s">
        <v>66</v>
      </c>
      <c r="F1212" s="4" t="s">
        <v>86</v>
      </c>
      <c r="G1212" t="s">
        <v>87</v>
      </c>
      <c r="H1212" s="4" t="s">
        <v>184</v>
      </c>
      <c r="I1212" s="4" t="s">
        <v>535</v>
      </c>
      <c r="J1212" s="8">
        <v>1</v>
      </c>
      <c r="K1212" s="29">
        <v>51750</v>
      </c>
      <c r="L1212" s="17">
        <f t="shared" si="60"/>
        <v>51750</v>
      </c>
      <c r="M1212" s="102" t="s">
        <v>529</v>
      </c>
      <c r="Q1212" t="s">
        <v>550</v>
      </c>
    </row>
    <row r="1213" spans="1:814" x14ac:dyDescent="0.25">
      <c r="B1213" s="5">
        <v>45505</v>
      </c>
      <c r="C1213" t="s">
        <v>121</v>
      </c>
      <c r="D1213" t="s">
        <v>0</v>
      </c>
      <c r="E1213" t="s">
        <v>66</v>
      </c>
      <c r="F1213" s="4" t="s">
        <v>86</v>
      </c>
      <c r="G1213" t="s">
        <v>87</v>
      </c>
      <c r="H1213" s="4" t="s">
        <v>50</v>
      </c>
      <c r="I1213" s="4" t="s">
        <v>535</v>
      </c>
      <c r="J1213" s="8">
        <v>1</v>
      </c>
      <c r="K1213" s="29">
        <v>51750</v>
      </c>
      <c r="L1213" s="17">
        <f t="shared" si="60"/>
        <v>51750</v>
      </c>
      <c r="M1213" s="102" t="s">
        <v>529</v>
      </c>
    </row>
    <row r="1214" spans="1:814" x14ac:dyDescent="0.25">
      <c r="B1214" s="86">
        <v>45506</v>
      </c>
      <c r="C1214" t="s">
        <v>103</v>
      </c>
      <c r="D1214" t="s">
        <v>0</v>
      </c>
      <c r="E1214" t="s">
        <v>66</v>
      </c>
      <c r="F1214" s="4" t="s">
        <v>71</v>
      </c>
      <c r="G1214" t="s">
        <v>72</v>
      </c>
      <c r="H1214" s="4" t="s">
        <v>27</v>
      </c>
      <c r="I1214" s="4" t="s">
        <v>442</v>
      </c>
      <c r="J1214" s="8">
        <v>-15</v>
      </c>
      <c r="K1214" s="29">
        <v>51750</v>
      </c>
      <c r="L1214" s="17">
        <f t="shared" si="60"/>
        <v>-776250</v>
      </c>
      <c r="M1214" s="102" t="s">
        <v>529</v>
      </c>
      <c r="O1214" s="54">
        <v>20240107</v>
      </c>
      <c r="P1214" t="s">
        <v>480</v>
      </c>
    </row>
    <row r="1215" spans="1:814" x14ac:dyDescent="0.25">
      <c r="B1215" s="86">
        <v>45506</v>
      </c>
      <c r="C1215" t="s">
        <v>103</v>
      </c>
      <c r="D1215" t="s">
        <v>0</v>
      </c>
      <c r="E1215" t="s">
        <v>66</v>
      </c>
      <c r="F1215" s="4" t="s">
        <v>71</v>
      </c>
      <c r="G1215" t="s">
        <v>72</v>
      </c>
      <c r="H1215" s="4" t="s">
        <v>27</v>
      </c>
      <c r="I1215" s="4" t="s">
        <v>442</v>
      </c>
      <c r="J1215" s="8">
        <v>-12</v>
      </c>
      <c r="K1215" s="29">
        <v>51750</v>
      </c>
      <c r="L1215" s="17">
        <f t="shared" si="60"/>
        <v>-621000</v>
      </c>
      <c r="M1215" s="102" t="s">
        <v>529</v>
      </c>
      <c r="O1215" s="54">
        <v>20240107</v>
      </c>
      <c r="P1215" t="s">
        <v>480</v>
      </c>
    </row>
    <row r="1216" spans="1:814" x14ac:dyDescent="0.25">
      <c r="B1216" s="86">
        <v>45506</v>
      </c>
      <c r="C1216" t="s">
        <v>103</v>
      </c>
      <c r="D1216" t="s">
        <v>0</v>
      </c>
      <c r="E1216" t="s">
        <v>66</v>
      </c>
      <c r="F1216" s="4" t="s">
        <v>71</v>
      </c>
      <c r="G1216" t="s">
        <v>72</v>
      </c>
      <c r="H1216" s="4" t="s">
        <v>27</v>
      </c>
      <c r="I1216" s="4" t="s">
        <v>220</v>
      </c>
      <c r="J1216" s="8">
        <v>-3</v>
      </c>
      <c r="K1216" s="29">
        <v>51750</v>
      </c>
      <c r="L1216" s="17">
        <f t="shared" si="60"/>
        <v>-155250</v>
      </c>
      <c r="M1216" s="102" t="s">
        <v>529</v>
      </c>
      <c r="O1216" s="54">
        <v>20240107</v>
      </c>
      <c r="P1216" t="s">
        <v>480</v>
      </c>
    </row>
    <row r="1217" spans="2:257" x14ac:dyDescent="0.25">
      <c r="B1217" s="86">
        <v>45506</v>
      </c>
      <c r="C1217" t="s">
        <v>103</v>
      </c>
      <c r="D1217" t="s">
        <v>0</v>
      </c>
      <c r="E1217" t="s">
        <v>66</v>
      </c>
      <c r="F1217" s="4" t="s">
        <v>75</v>
      </c>
      <c r="G1217" t="s">
        <v>76</v>
      </c>
      <c r="H1217" s="4" t="s">
        <v>37</v>
      </c>
      <c r="I1217" s="4" t="s">
        <v>379</v>
      </c>
      <c r="J1217" s="8">
        <v>-15</v>
      </c>
      <c r="K1217" s="29">
        <v>51750</v>
      </c>
      <c r="L1217" s="17">
        <f t="shared" si="60"/>
        <v>-776250</v>
      </c>
      <c r="M1217" s="102" t="s">
        <v>529</v>
      </c>
      <c r="O1217" s="54">
        <v>20240107</v>
      </c>
      <c r="P1217" t="s">
        <v>480</v>
      </c>
    </row>
    <row r="1218" spans="2:257" x14ac:dyDescent="0.25">
      <c r="B1218" s="86">
        <v>45506</v>
      </c>
      <c r="C1218" t="s">
        <v>103</v>
      </c>
      <c r="D1218" t="s">
        <v>0</v>
      </c>
      <c r="E1218" t="s">
        <v>66</v>
      </c>
      <c r="F1218" s="4" t="s">
        <v>75</v>
      </c>
      <c r="G1218" t="s">
        <v>76</v>
      </c>
      <c r="H1218" s="4" t="s">
        <v>37</v>
      </c>
      <c r="I1218" s="4" t="s">
        <v>285</v>
      </c>
      <c r="J1218" s="8">
        <v>-10</v>
      </c>
      <c r="K1218" s="29">
        <v>51750</v>
      </c>
      <c r="L1218" s="17">
        <f t="shared" si="60"/>
        <v>-517500</v>
      </c>
      <c r="M1218" s="102" t="s">
        <v>529</v>
      </c>
      <c r="O1218" s="54">
        <v>20240107</v>
      </c>
      <c r="P1218" t="s">
        <v>480</v>
      </c>
    </row>
    <row r="1219" spans="2:257" x14ac:dyDescent="0.25">
      <c r="B1219" s="86">
        <v>45506</v>
      </c>
      <c r="C1219" t="s">
        <v>103</v>
      </c>
      <c r="D1219" t="s">
        <v>0</v>
      </c>
      <c r="E1219" t="s">
        <v>66</v>
      </c>
      <c r="F1219" s="4" t="s">
        <v>86</v>
      </c>
      <c r="G1219" t="s">
        <v>87</v>
      </c>
      <c r="H1219" s="4" t="s">
        <v>50</v>
      </c>
      <c r="I1219" s="4" t="s">
        <v>512</v>
      </c>
      <c r="J1219" s="8">
        <v>-20</v>
      </c>
      <c r="K1219" s="29">
        <v>51750</v>
      </c>
      <c r="L1219" s="17">
        <f t="shared" si="60"/>
        <v>-1035000</v>
      </c>
      <c r="M1219" s="102" t="s">
        <v>529</v>
      </c>
      <c r="O1219" s="54">
        <v>20240107</v>
      </c>
      <c r="P1219" t="s">
        <v>480</v>
      </c>
    </row>
    <row r="1220" spans="2:257" x14ac:dyDescent="0.25">
      <c r="B1220" s="86">
        <v>45506</v>
      </c>
      <c r="C1220" t="s">
        <v>103</v>
      </c>
      <c r="D1220" t="s">
        <v>0</v>
      </c>
      <c r="E1220" t="s">
        <v>66</v>
      </c>
      <c r="F1220" s="4" t="s">
        <v>86</v>
      </c>
      <c r="G1220" t="s">
        <v>87</v>
      </c>
      <c r="H1220" s="4" t="s">
        <v>50</v>
      </c>
      <c r="I1220" s="4" t="s">
        <v>524</v>
      </c>
      <c r="J1220" s="8">
        <v>-12</v>
      </c>
      <c r="K1220" s="29">
        <v>51750</v>
      </c>
      <c r="L1220" s="17">
        <f t="shared" si="60"/>
        <v>-621000</v>
      </c>
      <c r="M1220" s="102" t="s">
        <v>529</v>
      </c>
      <c r="O1220" s="54">
        <v>20240107</v>
      </c>
      <c r="P1220" t="s">
        <v>480</v>
      </c>
    </row>
    <row r="1221" spans="2:257" x14ac:dyDescent="0.25">
      <c r="B1221" s="86">
        <v>45506</v>
      </c>
      <c r="C1221" t="s">
        <v>103</v>
      </c>
      <c r="D1221" t="s">
        <v>0</v>
      </c>
      <c r="E1221" t="s">
        <v>66</v>
      </c>
      <c r="F1221" s="4" t="s">
        <v>91</v>
      </c>
      <c r="G1221" t="s">
        <v>92</v>
      </c>
      <c r="H1221" s="4" t="s">
        <v>93</v>
      </c>
      <c r="I1221" s="4" t="s">
        <v>383</v>
      </c>
      <c r="J1221" s="8">
        <v>-36</v>
      </c>
      <c r="K1221" s="29">
        <v>51750</v>
      </c>
      <c r="L1221" s="17">
        <f t="shared" si="60"/>
        <v>-1863000</v>
      </c>
      <c r="M1221" s="102" t="s">
        <v>529</v>
      </c>
      <c r="O1221" s="54">
        <v>20240107</v>
      </c>
      <c r="P1221" t="s">
        <v>480</v>
      </c>
    </row>
    <row r="1222" spans="2:257" x14ac:dyDescent="0.25">
      <c r="B1222" s="86">
        <v>45506</v>
      </c>
      <c r="C1222" t="s">
        <v>103</v>
      </c>
      <c r="D1222" t="s">
        <v>4</v>
      </c>
      <c r="E1222" t="s">
        <v>66</v>
      </c>
      <c r="F1222" s="4" t="s">
        <v>96</v>
      </c>
      <c r="G1222" t="s">
        <v>95</v>
      </c>
      <c r="H1222" s="4" t="s">
        <v>106</v>
      </c>
      <c r="I1222" s="4">
        <v>52006</v>
      </c>
      <c r="J1222" s="8">
        <v>-5</v>
      </c>
      <c r="K1222" s="29">
        <v>647360</v>
      </c>
      <c r="L1222" s="17">
        <f t="shared" si="60"/>
        <v>-3236800</v>
      </c>
      <c r="M1222" s="102" t="s">
        <v>529</v>
      </c>
      <c r="O1222" s="54">
        <v>20240107</v>
      </c>
      <c r="P1222" t="s">
        <v>480</v>
      </c>
    </row>
    <row r="1223" spans="2:257" x14ac:dyDescent="0.25">
      <c r="B1223" s="86">
        <v>45506</v>
      </c>
      <c r="C1223" t="s">
        <v>103</v>
      </c>
      <c r="D1223" t="s">
        <v>4</v>
      </c>
      <c r="E1223" t="s">
        <v>66</v>
      </c>
      <c r="F1223" s="4" t="s">
        <v>102</v>
      </c>
      <c r="G1223" t="s">
        <v>101</v>
      </c>
      <c r="H1223" s="4" t="s">
        <v>107</v>
      </c>
      <c r="I1223" s="4" t="s">
        <v>138</v>
      </c>
      <c r="J1223" s="8">
        <v>-5</v>
      </c>
      <c r="K1223" s="29">
        <v>102340</v>
      </c>
      <c r="L1223" s="17">
        <f t="shared" si="60"/>
        <v>-511700</v>
      </c>
      <c r="M1223" s="102" t="s">
        <v>529</v>
      </c>
      <c r="O1223" s="54">
        <v>20240107</v>
      </c>
      <c r="P1223" t="s">
        <v>480</v>
      </c>
    </row>
    <row r="1224" spans="2:257" x14ac:dyDescent="0.25">
      <c r="B1224" s="86">
        <v>45506</v>
      </c>
      <c r="C1224" t="s">
        <v>103</v>
      </c>
      <c r="D1224" t="s">
        <v>4</v>
      </c>
      <c r="E1224" t="s">
        <v>66</v>
      </c>
      <c r="F1224" s="4" t="s">
        <v>274</v>
      </c>
      <c r="G1224" t="s">
        <v>273</v>
      </c>
      <c r="H1224" s="4" t="s">
        <v>271</v>
      </c>
      <c r="I1224" s="4" t="s">
        <v>138</v>
      </c>
      <c r="J1224" s="8">
        <v>-5</v>
      </c>
      <c r="K1224" s="29">
        <v>172550</v>
      </c>
      <c r="L1224" s="17">
        <f t="shared" si="60"/>
        <v>-862750</v>
      </c>
      <c r="M1224" s="102" t="s">
        <v>529</v>
      </c>
      <c r="O1224" s="54">
        <v>20240107</v>
      </c>
      <c r="P1224" t="s">
        <v>480</v>
      </c>
    </row>
    <row r="1225" spans="2:257" x14ac:dyDescent="0.25">
      <c r="B1225" s="86">
        <v>45506</v>
      </c>
      <c r="C1225" t="s">
        <v>103</v>
      </c>
      <c r="D1225" t="s">
        <v>4</v>
      </c>
      <c r="E1225" t="s">
        <v>66</v>
      </c>
      <c r="F1225" s="4" t="s">
        <v>276</v>
      </c>
      <c r="G1225" t="s">
        <v>275</v>
      </c>
      <c r="H1225" s="4" t="s">
        <v>148</v>
      </c>
      <c r="I1225" s="4">
        <v>50361</v>
      </c>
      <c r="J1225" s="8">
        <v>-5</v>
      </c>
      <c r="K1225" s="29">
        <v>83600</v>
      </c>
      <c r="L1225" s="17">
        <f t="shared" si="60"/>
        <v>-418000</v>
      </c>
      <c r="M1225" s="102" t="s">
        <v>529</v>
      </c>
      <c r="O1225" s="54">
        <v>20240107</v>
      </c>
      <c r="P1225" t="s">
        <v>480</v>
      </c>
    </row>
    <row r="1226" spans="2:257" x14ac:dyDescent="0.25">
      <c r="B1226" s="86">
        <v>45506</v>
      </c>
      <c r="C1226" t="s">
        <v>103</v>
      </c>
      <c r="D1226" t="s">
        <v>0</v>
      </c>
      <c r="E1226" t="s">
        <v>66</v>
      </c>
      <c r="F1226" s="4" t="s">
        <v>78</v>
      </c>
      <c r="G1226" t="s">
        <v>79</v>
      </c>
      <c r="H1226" s="4" t="s">
        <v>80</v>
      </c>
      <c r="I1226" s="4" t="s">
        <v>508</v>
      </c>
      <c r="J1226" s="8">
        <v>-15</v>
      </c>
      <c r="K1226" s="29">
        <v>51750</v>
      </c>
      <c r="L1226" s="17">
        <f t="shared" si="60"/>
        <v>-776250</v>
      </c>
      <c r="M1226" s="102" t="s">
        <v>529</v>
      </c>
      <c r="O1226" s="54">
        <v>20240107</v>
      </c>
      <c r="P1226" t="s">
        <v>480</v>
      </c>
      <c r="IW1226" t="s">
        <v>506</v>
      </c>
    </row>
    <row r="1227" spans="2:257" x14ac:dyDescent="0.25">
      <c r="B1227" s="86">
        <v>45506</v>
      </c>
      <c r="C1227" t="s">
        <v>103</v>
      </c>
      <c r="D1227" t="s">
        <v>0</v>
      </c>
      <c r="E1227" t="s">
        <v>66</v>
      </c>
      <c r="F1227" s="4" t="s">
        <v>139</v>
      </c>
      <c r="G1227" t="s">
        <v>140</v>
      </c>
      <c r="H1227" s="4" t="s">
        <v>141</v>
      </c>
      <c r="I1227" s="4" t="s">
        <v>443</v>
      </c>
      <c r="J1227" s="8">
        <v>-25</v>
      </c>
      <c r="K1227" s="29">
        <v>51750</v>
      </c>
      <c r="L1227" s="17">
        <f t="shared" si="60"/>
        <v>-1293750</v>
      </c>
      <c r="M1227" s="102" t="s">
        <v>529</v>
      </c>
      <c r="O1227" s="54">
        <v>20240107</v>
      </c>
      <c r="P1227" t="s">
        <v>480</v>
      </c>
    </row>
    <row r="1228" spans="2:257" x14ac:dyDescent="0.25">
      <c r="B1228" s="5">
        <v>45506</v>
      </c>
      <c r="C1228" t="s">
        <v>103</v>
      </c>
      <c r="D1228" t="s">
        <v>0</v>
      </c>
      <c r="E1228" t="s">
        <v>66</v>
      </c>
      <c r="F1228" s="4" t="s">
        <v>139</v>
      </c>
      <c r="G1228" t="s">
        <v>140</v>
      </c>
      <c r="H1228" s="4" t="s">
        <v>141</v>
      </c>
      <c r="I1228" s="4" t="s">
        <v>443</v>
      </c>
      <c r="J1228" s="8">
        <v>-5</v>
      </c>
      <c r="K1228" s="29">
        <v>51750</v>
      </c>
      <c r="L1228" s="17">
        <f>+J1228*K1228</f>
        <v>-258750</v>
      </c>
      <c r="M1228" s="102" t="s">
        <v>529</v>
      </c>
      <c r="O1228" s="54">
        <v>20240119</v>
      </c>
      <c r="P1228" t="s">
        <v>232</v>
      </c>
    </row>
    <row r="1229" spans="2:257" x14ac:dyDescent="0.25">
      <c r="B1229" s="5">
        <v>45506</v>
      </c>
      <c r="C1229" t="s">
        <v>103</v>
      </c>
      <c r="D1229" t="s">
        <v>0</v>
      </c>
      <c r="E1229" t="s">
        <v>14</v>
      </c>
      <c r="F1229" s="4" t="s">
        <v>42</v>
      </c>
      <c r="G1229" t="s">
        <v>43</v>
      </c>
      <c r="H1229" s="4" t="s">
        <v>44</v>
      </c>
      <c r="I1229" s="4" t="s">
        <v>484</v>
      </c>
      <c r="J1229" s="8">
        <v>-40</v>
      </c>
      <c r="K1229" s="79">
        <v>14.447761194029852</v>
      </c>
      <c r="L1229" s="17">
        <f t="shared" si="60"/>
        <v>-577.91044776119406</v>
      </c>
      <c r="M1229" s="102" t="s">
        <v>527</v>
      </c>
      <c r="O1229" s="54">
        <v>20240119</v>
      </c>
      <c r="P1229" t="s">
        <v>232</v>
      </c>
    </row>
    <row r="1230" spans="2:257" x14ac:dyDescent="0.25">
      <c r="B1230" s="5">
        <v>45506</v>
      </c>
      <c r="C1230" t="s">
        <v>103</v>
      </c>
      <c r="D1230" t="s">
        <v>0</v>
      </c>
      <c r="E1230" t="s">
        <v>14</v>
      </c>
      <c r="F1230" s="4" t="s">
        <v>39</v>
      </c>
      <c r="G1230" t="s">
        <v>40</v>
      </c>
      <c r="H1230" s="4" t="s">
        <v>41</v>
      </c>
      <c r="I1230" s="4" t="s">
        <v>485</v>
      </c>
      <c r="J1230" s="8">
        <v>-20</v>
      </c>
      <c r="K1230" s="84">
        <v>14.5833333333333</v>
      </c>
      <c r="L1230" s="17">
        <f t="shared" si="60"/>
        <v>-291.666666666666</v>
      </c>
      <c r="M1230" s="102" t="s">
        <v>527</v>
      </c>
      <c r="O1230" s="54">
        <v>20240119</v>
      </c>
      <c r="P1230" t="s">
        <v>232</v>
      </c>
    </row>
    <row r="1231" spans="2:257" x14ac:dyDescent="0.25">
      <c r="B1231" s="5">
        <v>45506</v>
      </c>
      <c r="C1231" t="s">
        <v>103</v>
      </c>
      <c r="D1231" t="s">
        <v>0</v>
      </c>
      <c r="E1231" t="s">
        <v>14</v>
      </c>
      <c r="F1231" s="4" t="s">
        <v>54</v>
      </c>
      <c r="G1231" t="s">
        <v>55</v>
      </c>
      <c r="H1231" s="4" t="s">
        <v>56</v>
      </c>
      <c r="I1231" s="4" t="s">
        <v>488</v>
      </c>
      <c r="J1231" s="8">
        <v>-20</v>
      </c>
      <c r="K1231" s="79">
        <v>18.575692963752665</v>
      </c>
      <c r="L1231" s="17">
        <f t="shared" si="60"/>
        <v>-371.51385927505328</v>
      </c>
      <c r="M1231" s="102" t="s">
        <v>527</v>
      </c>
      <c r="O1231" s="54">
        <v>20240119</v>
      </c>
      <c r="P1231" t="s">
        <v>232</v>
      </c>
    </row>
    <row r="1232" spans="2:257" x14ac:dyDescent="0.25">
      <c r="B1232" s="5">
        <v>45506</v>
      </c>
      <c r="C1232" t="s">
        <v>103</v>
      </c>
      <c r="D1232" t="s">
        <v>4</v>
      </c>
      <c r="E1232" t="s">
        <v>14</v>
      </c>
      <c r="F1232" s="4">
        <v>3318235</v>
      </c>
      <c r="G1232" t="s">
        <v>209</v>
      </c>
      <c r="H1232" s="4" t="s">
        <v>107</v>
      </c>
      <c r="I1232" s="4" t="s">
        <v>138</v>
      </c>
      <c r="J1232" s="8">
        <v>-1</v>
      </c>
      <c r="K1232" s="79">
        <v>31.311787072243344</v>
      </c>
      <c r="L1232" s="17">
        <f t="shared" si="60"/>
        <v>-31.311787072243344</v>
      </c>
      <c r="M1232" s="102" t="s">
        <v>527</v>
      </c>
      <c r="O1232" s="54">
        <v>20240119</v>
      </c>
      <c r="P1232" t="s">
        <v>232</v>
      </c>
    </row>
    <row r="1233" spans="2:17" x14ac:dyDescent="0.25">
      <c r="B1233" s="5">
        <v>45506</v>
      </c>
      <c r="C1233" t="s">
        <v>103</v>
      </c>
      <c r="D1233" t="s">
        <v>4</v>
      </c>
      <c r="E1233" t="s">
        <v>14</v>
      </c>
      <c r="F1233" s="4">
        <v>3338235</v>
      </c>
      <c r="G1233" t="s">
        <v>231</v>
      </c>
      <c r="H1233" s="4" t="s">
        <v>231</v>
      </c>
      <c r="I1233" s="4" t="s">
        <v>138</v>
      </c>
      <c r="J1233" s="8">
        <v>-2</v>
      </c>
      <c r="K1233" s="29">
        <v>153420.53519000002</v>
      </c>
      <c r="L1233" s="17">
        <f t="shared" si="60"/>
        <v>-306841.07038000005</v>
      </c>
      <c r="M1233" s="102" t="s">
        <v>529</v>
      </c>
      <c r="O1233" s="54">
        <v>20240119</v>
      </c>
      <c r="P1233" t="s">
        <v>232</v>
      </c>
    </row>
    <row r="1234" spans="2:17" x14ac:dyDescent="0.25">
      <c r="B1234" s="5">
        <v>45506</v>
      </c>
      <c r="C1234" t="s">
        <v>103</v>
      </c>
      <c r="D1234" t="s">
        <v>4</v>
      </c>
      <c r="E1234" t="s">
        <v>14</v>
      </c>
      <c r="F1234" s="4">
        <v>3348235</v>
      </c>
      <c r="G1234" t="s">
        <v>207</v>
      </c>
      <c r="H1234" s="4" t="s">
        <v>208</v>
      </c>
      <c r="I1234" s="4" t="s">
        <v>138</v>
      </c>
      <c r="J1234" s="8">
        <v>-1</v>
      </c>
      <c r="K1234" s="29">
        <v>153420.53519000002</v>
      </c>
      <c r="L1234" s="17">
        <f t="shared" si="60"/>
        <v>-153420.53519000002</v>
      </c>
      <c r="M1234" s="102" t="s">
        <v>529</v>
      </c>
      <c r="O1234" s="54">
        <v>20240119</v>
      </c>
      <c r="P1234" t="s">
        <v>232</v>
      </c>
      <c r="Q1234" t="s">
        <v>536</v>
      </c>
    </row>
    <row r="1235" spans="2:17" x14ac:dyDescent="0.25">
      <c r="B1235" s="5">
        <v>45506</v>
      </c>
      <c r="C1235" t="s">
        <v>477</v>
      </c>
      <c r="D1235" t="s">
        <v>4</v>
      </c>
      <c r="E1235" t="s">
        <v>14</v>
      </c>
      <c r="F1235" s="4">
        <v>3348235</v>
      </c>
      <c r="G1235" t="s">
        <v>207</v>
      </c>
      <c r="H1235" s="4" t="s">
        <v>208</v>
      </c>
      <c r="I1235" s="4" t="s">
        <v>138</v>
      </c>
      <c r="J1235" s="8">
        <v>-1</v>
      </c>
      <c r="K1235" s="29">
        <v>153420.53519000002</v>
      </c>
      <c r="L1235" s="17">
        <f t="shared" si="60"/>
        <v>-153420.53519000002</v>
      </c>
      <c r="M1235" s="102" t="s">
        <v>529</v>
      </c>
      <c r="O1235" s="54">
        <v>20240119</v>
      </c>
      <c r="P1235" t="s">
        <v>232</v>
      </c>
      <c r="Q1235" t="s">
        <v>536</v>
      </c>
    </row>
    <row r="1236" spans="2:17" x14ac:dyDescent="0.25">
      <c r="B1236" s="5">
        <v>45513</v>
      </c>
      <c r="C1236" t="s">
        <v>120</v>
      </c>
      <c r="D1236" t="s">
        <v>0</v>
      </c>
      <c r="E1236" t="s">
        <v>66</v>
      </c>
      <c r="F1236" s="4" t="s">
        <v>71</v>
      </c>
      <c r="G1236" t="s">
        <v>72</v>
      </c>
      <c r="H1236" s="4" t="s">
        <v>27</v>
      </c>
      <c r="I1236" s="4" t="s">
        <v>543</v>
      </c>
      <c r="J1236" s="8">
        <v>2</v>
      </c>
      <c r="K1236" s="29">
        <v>51750</v>
      </c>
      <c r="L1236" s="17">
        <f t="shared" si="60"/>
        <v>103500</v>
      </c>
      <c r="M1236" s="102" t="s">
        <v>529</v>
      </c>
      <c r="Q1236" t="s">
        <v>546</v>
      </c>
    </row>
    <row r="1237" spans="2:17" x14ac:dyDescent="0.25">
      <c r="B1237" s="5">
        <v>45506</v>
      </c>
      <c r="C1237" t="s">
        <v>20</v>
      </c>
      <c r="D1237" t="s">
        <v>4</v>
      </c>
      <c r="E1237" t="s">
        <v>14</v>
      </c>
      <c r="F1237" s="4">
        <v>3338235</v>
      </c>
      <c r="G1237" t="s">
        <v>231</v>
      </c>
      <c r="H1237" s="4" t="s">
        <v>231</v>
      </c>
      <c r="I1237" s="4" t="s">
        <v>138</v>
      </c>
      <c r="J1237" s="8">
        <v>3</v>
      </c>
      <c r="K1237" s="29">
        <v>153420.53519000002</v>
      </c>
      <c r="L1237" s="17">
        <f t="shared" si="60"/>
        <v>460261.60557000007</v>
      </c>
      <c r="M1237" s="102" t="s">
        <v>529</v>
      </c>
      <c r="N1237" t="s">
        <v>288</v>
      </c>
    </row>
    <row r="1238" spans="2:17" x14ac:dyDescent="0.25">
      <c r="B1238" s="5">
        <v>45513</v>
      </c>
      <c r="C1238" t="s">
        <v>103</v>
      </c>
      <c r="D1238" t="s">
        <v>0</v>
      </c>
      <c r="E1238" t="s">
        <v>66</v>
      </c>
      <c r="F1238" s="4" t="s">
        <v>86</v>
      </c>
      <c r="G1238" t="s">
        <v>87</v>
      </c>
      <c r="H1238" s="4" t="s">
        <v>184</v>
      </c>
      <c r="I1238" s="4" t="s">
        <v>180</v>
      </c>
      <c r="J1238" s="8">
        <v>-4</v>
      </c>
      <c r="K1238" s="29">
        <v>51750</v>
      </c>
      <c r="L1238" s="17">
        <f t="shared" si="60"/>
        <v>-207000</v>
      </c>
      <c r="M1238" s="102" t="s">
        <v>529</v>
      </c>
      <c r="O1238" s="54">
        <v>20240120</v>
      </c>
      <c r="P1238" t="s">
        <v>544</v>
      </c>
    </row>
    <row r="1239" spans="2:17" x14ac:dyDescent="0.25">
      <c r="B1239" s="5">
        <v>45513</v>
      </c>
      <c r="C1239" t="s">
        <v>103</v>
      </c>
      <c r="D1239" t="s">
        <v>4</v>
      </c>
      <c r="E1239" t="s">
        <v>66</v>
      </c>
      <c r="F1239" s="4" t="s">
        <v>96</v>
      </c>
      <c r="G1239" t="s">
        <v>95</v>
      </c>
      <c r="H1239" s="4" t="s">
        <v>106</v>
      </c>
      <c r="I1239" s="4">
        <v>52006</v>
      </c>
      <c r="J1239" s="8">
        <v>-1</v>
      </c>
      <c r="K1239" s="29">
        <v>647360</v>
      </c>
      <c r="L1239" s="17">
        <f t="shared" si="60"/>
        <v>-647360</v>
      </c>
      <c r="M1239" s="102" t="s">
        <v>529</v>
      </c>
      <c r="O1239" s="54">
        <v>20240120</v>
      </c>
      <c r="P1239" t="s">
        <v>544</v>
      </c>
    </row>
    <row r="1240" spans="2:17" x14ac:dyDescent="0.25">
      <c r="B1240" s="5">
        <v>45513</v>
      </c>
      <c r="C1240" t="s">
        <v>103</v>
      </c>
      <c r="D1240" t="s">
        <v>4</v>
      </c>
      <c r="E1240" t="s">
        <v>66</v>
      </c>
      <c r="F1240" s="4" t="s">
        <v>102</v>
      </c>
      <c r="G1240" t="s">
        <v>101</v>
      </c>
      <c r="H1240" s="4" t="s">
        <v>107</v>
      </c>
      <c r="I1240" s="4" t="s">
        <v>138</v>
      </c>
      <c r="J1240" s="8">
        <v>-1</v>
      </c>
      <c r="K1240" s="29">
        <v>102340</v>
      </c>
      <c r="L1240" s="17">
        <f t="shared" si="60"/>
        <v>-102340</v>
      </c>
      <c r="M1240" s="102" t="s">
        <v>529</v>
      </c>
      <c r="O1240" s="54">
        <v>20240120</v>
      </c>
      <c r="P1240" t="s">
        <v>544</v>
      </c>
    </row>
    <row r="1241" spans="2:17" x14ac:dyDescent="0.25">
      <c r="B1241" s="5">
        <v>45513</v>
      </c>
      <c r="C1241" t="s">
        <v>103</v>
      </c>
      <c r="D1241" t="s">
        <v>0</v>
      </c>
      <c r="E1241" t="s">
        <v>66</v>
      </c>
      <c r="F1241" s="4" t="s">
        <v>71</v>
      </c>
      <c r="G1241" t="s">
        <v>72</v>
      </c>
      <c r="H1241" s="4" t="s">
        <v>27</v>
      </c>
      <c r="I1241" s="4" t="s">
        <v>543</v>
      </c>
      <c r="J1241" s="8">
        <v>-2</v>
      </c>
      <c r="K1241" s="29">
        <v>51750</v>
      </c>
      <c r="L1241" s="17">
        <f t="shared" si="60"/>
        <v>-103500</v>
      </c>
      <c r="M1241" s="102" t="s">
        <v>529</v>
      </c>
      <c r="O1241" s="54">
        <v>20240120</v>
      </c>
      <c r="P1241" t="s">
        <v>544</v>
      </c>
    </row>
    <row r="1242" spans="2:17" x14ac:dyDescent="0.25">
      <c r="B1242" s="5">
        <v>45513</v>
      </c>
      <c r="C1242" t="s">
        <v>103</v>
      </c>
      <c r="D1242" t="s">
        <v>0</v>
      </c>
      <c r="E1242" t="s">
        <v>66</v>
      </c>
      <c r="F1242" s="4" t="s">
        <v>75</v>
      </c>
      <c r="G1242" t="s">
        <v>76</v>
      </c>
      <c r="H1242" s="4" t="s">
        <v>37</v>
      </c>
      <c r="I1242" s="4" t="s">
        <v>379</v>
      </c>
      <c r="J1242" s="8">
        <v>-2</v>
      </c>
      <c r="K1242" s="29">
        <v>51750</v>
      </c>
      <c r="L1242" s="17">
        <f t="shared" si="60"/>
        <v>-103500</v>
      </c>
      <c r="M1242" s="102" t="s">
        <v>529</v>
      </c>
      <c r="O1242" s="54">
        <v>20240120</v>
      </c>
      <c r="P1242" t="s">
        <v>544</v>
      </c>
    </row>
    <row r="1243" spans="2:17" x14ac:dyDescent="0.25">
      <c r="B1243" s="5">
        <v>45513</v>
      </c>
      <c r="C1243" t="s">
        <v>103</v>
      </c>
      <c r="D1243" t="s">
        <v>0</v>
      </c>
      <c r="E1243" t="s">
        <v>66</v>
      </c>
      <c r="F1243" s="4" t="s">
        <v>78</v>
      </c>
      <c r="G1243" t="s">
        <v>79</v>
      </c>
      <c r="H1243" s="4" t="s">
        <v>80</v>
      </c>
      <c r="I1243" s="4" t="s">
        <v>510</v>
      </c>
      <c r="J1243" s="8">
        <v>-2</v>
      </c>
      <c r="K1243" s="29">
        <v>51750</v>
      </c>
      <c r="L1243" s="17">
        <f t="shared" si="60"/>
        <v>-103500</v>
      </c>
      <c r="M1243" s="102" t="s">
        <v>529</v>
      </c>
      <c r="O1243" s="54">
        <v>20240120</v>
      </c>
      <c r="P1243" t="s">
        <v>544</v>
      </c>
    </row>
    <row r="1244" spans="2:17" x14ac:dyDescent="0.25">
      <c r="B1244" s="5">
        <v>45513</v>
      </c>
      <c r="C1244" t="s">
        <v>103</v>
      </c>
      <c r="D1244" t="s">
        <v>0</v>
      </c>
      <c r="E1244" t="s">
        <v>66</v>
      </c>
      <c r="F1244" s="4" t="s">
        <v>86</v>
      </c>
      <c r="G1244" t="s">
        <v>87</v>
      </c>
      <c r="H1244" s="4" t="s">
        <v>50</v>
      </c>
      <c r="I1244" s="4" t="s">
        <v>512</v>
      </c>
      <c r="J1244" s="8">
        <v>-1</v>
      </c>
      <c r="K1244" s="29">
        <v>51750</v>
      </c>
      <c r="L1244" s="17">
        <f t="shared" si="60"/>
        <v>-51750</v>
      </c>
      <c r="M1244" s="102" t="s">
        <v>529</v>
      </c>
      <c r="O1244" s="54">
        <v>20240120</v>
      </c>
      <c r="P1244" t="s">
        <v>544</v>
      </c>
    </row>
    <row r="1245" spans="2:17" x14ac:dyDescent="0.25">
      <c r="B1245" s="5">
        <v>45513</v>
      </c>
      <c r="C1245" t="s">
        <v>103</v>
      </c>
      <c r="D1245" t="s">
        <v>0</v>
      </c>
      <c r="E1245" t="s">
        <v>66</v>
      </c>
      <c r="F1245" s="4" t="s">
        <v>78</v>
      </c>
      <c r="G1245" t="s">
        <v>79</v>
      </c>
      <c r="H1245" s="4" t="s">
        <v>80</v>
      </c>
      <c r="I1245" s="4" t="s">
        <v>510</v>
      </c>
      <c r="J1245" s="8">
        <v>-2</v>
      </c>
      <c r="K1245" s="29">
        <v>51750</v>
      </c>
      <c r="L1245" s="17">
        <f t="shared" si="60"/>
        <v>-103500</v>
      </c>
      <c r="M1245" s="102" t="s">
        <v>529</v>
      </c>
      <c r="O1245" s="54">
        <v>20240120</v>
      </c>
      <c r="P1245" t="s">
        <v>544</v>
      </c>
    </row>
    <row r="1246" spans="2:17" x14ac:dyDescent="0.25">
      <c r="B1246" s="5">
        <v>45518</v>
      </c>
      <c r="C1246" t="s">
        <v>120</v>
      </c>
      <c r="D1246" t="s">
        <v>0</v>
      </c>
      <c r="E1246" t="s">
        <v>66</v>
      </c>
      <c r="F1246" s="4" t="s">
        <v>71</v>
      </c>
      <c r="G1246" t="s">
        <v>72</v>
      </c>
      <c r="H1246" s="4" t="s">
        <v>27</v>
      </c>
      <c r="I1246" s="4" t="s">
        <v>543</v>
      </c>
      <c r="J1246" s="8">
        <v>2</v>
      </c>
      <c r="K1246" s="29">
        <v>51750</v>
      </c>
      <c r="L1246" s="17">
        <f t="shared" si="60"/>
        <v>103500</v>
      </c>
      <c r="M1246" s="102" t="s">
        <v>529</v>
      </c>
    </row>
    <row r="1247" spans="2:17" x14ac:dyDescent="0.25">
      <c r="B1247" s="5">
        <v>45518</v>
      </c>
      <c r="C1247" t="s">
        <v>121</v>
      </c>
      <c r="D1247" t="s">
        <v>0</v>
      </c>
      <c r="E1247" t="s">
        <v>66</v>
      </c>
      <c r="F1247" s="4" t="s">
        <v>86</v>
      </c>
      <c r="G1247" t="s">
        <v>87</v>
      </c>
      <c r="H1247" s="4" t="s">
        <v>50</v>
      </c>
      <c r="I1247" s="4" t="s">
        <v>524</v>
      </c>
      <c r="J1247" s="8">
        <v>-20</v>
      </c>
      <c r="K1247" s="29">
        <v>51750</v>
      </c>
      <c r="L1247" s="35">
        <f t="shared" si="60"/>
        <v>-1035000</v>
      </c>
      <c r="M1247" s="102" t="s">
        <v>529</v>
      </c>
      <c r="Q1247" t="s">
        <v>548</v>
      </c>
    </row>
    <row r="1248" spans="2:17" x14ac:dyDescent="0.25">
      <c r="B1248" s="5">
        <v>45518</v>
      </c>
      <c r="C1248" t="s">
        <v>103</v>
      </c>
      <c r="D1248" t="s">
        <v>0</v>
      </c>
      <c r="E1248" t="s">
        <v>14</v>
      </c>
      <c r="F1248" s="4" t="s">
        <v>35</v>
      </c>
      <c r="G1248" t="s">
        <v>36</v>
      </c>
      <c r="H1248" s="4" t="s">
        <v>37</v>
      </c>
      <c r="I1248" s="4" t="s">
        <v>492</v>
      </c>
      <c r="J1248" s="8">
        <v>-2</v>
      </c>
      <c r="K1248" s="79">
        <v>14.583333333333334</v>
      </c>
      <c r="L1248" s="35">
        <v>161.05592105263159</v>
      </c>
      <c r="M1248" s="104" t="s">
        <v>527</v>
      </c>
      <c r="O1248" s="54">
        <v>20240121</v>
      </c>
      <c r="P1248" t="s">
        <v>413</v>
      </c>
    </row>
    <row r="1249" spans="1:814" x14ac:dyDescent="0.25">
      <c r="B1249" s="5">
        <v>45518</v>
      </c>
      <c r="C1249" t="s">
        <v>103</v>
      </c>
      <c r="D1249" t="s">
        <v>0</v>
      </c>
      <c r="E1249" t="s">
        <v>14</v>
      </c>
      <c r="F1249" s="4" t="s">
        <v>48</v>
      </c>
      <c r="G1249" t="s">
        <v>49</v>
      </c>
      <c r="H1249" s="4" t="s">
        <v>50</v>
      </c>
      <c r="I1249" s="4" t="s">
        <v>338</v>
      </c>
      <c r="J1249" s="8">
        <v>-3</v>
      </c>
      <c r="K1249" s="29">
        <v>69131</v>
      </c>
      <c r="L1249" s="35">
        <v>2419585</v>
      </c>
      <c r="M1249" s="104" t="s">
        <v>529</v>
      </c>
      <c r="O1249" s="54">
        <v>20240121</v>
      </c>
      <c r="P1249" t="s">
        <v>413</v>
      </c>
    </row>
    <row r="1250" spans="1:814" x14ac:dyDescent="0.25">
      <c r="B1250" s="5">
        <v>45518</v>
      </c>
      <c r="C1250" t="s">
        <v>103</v>
      </c>
      <c r="D1250" t="s">
        <v>0</v>
      </c>
      <c r="E1250" t="s">
        <v>14</v>
      </c>
      <c r="F1250" s="4" t="s">
        <v>54</v>
      </c>
      <c r="G1250" t="s">
        <v>55</v>
      </c>
      <c r="H1250" s="4" t="s">
        <v>56</v>
      </c>
      <c r="I1250" s="4" t="s">
        <v>488</v>
      </c>
      <c r="J1250" s="8">
        <v>-4</v>
      </c>
      <c r="K1250" s="79">
        <v>18.575692963752665</v>
      </c>
      <c r="L1250" s="35">
        <v>932.0723684210526</v>
      </c>
      <c r="M1250" s="104" t="s">
        <v>527</v>
      </c>
      <c r="O1250" s="54">
        <v>20240121</v>
      </c>
      <c r="P1250" t="s">
        <v>413</v>
      </c>
    </row>
    <row r="1251" spans="1:814" x14ac:dyDescent="0.25">
      <c r="B1251" s="5">
        <v>45518</v>
      </c>
      <c r="C1251" t="s">
        <v>103</v>
      </c>
      <c r="D1251" t="s">
        <v>0</v>
      </c>
      <c r="E1251" t="s">
        <v>14</v>
      </c>
      <c r="F1251" s="4" t="s">
        <v>58</v>
      </c>
      <c r="G1251" t="s">
        <v>59</v>
      </c>
      <c r="H1251" s="4" t="s">
        <v>60</v>
      </c>
      <c r="I1251" s="4" t="s">
        <v>341</v>
      </c>
      <c r="J1251" s="8">
        <v>-5</v>
      </c>
      <c r="K1251" s="29">
        <v>75398.578723404251</v>
      </c>
      <c r="L1251" s="35">
        <v>7539857.8723404249</v>
      </c>
      <c r="M1251" s="104" t="s">
        <v>529</v>
      </c>
      <c r="O1251" s="54">
        <v>20240121</v>
      </c>
      <c r="P1251" t="s">
        <v>413</v>
      </c>
    </row>
    <row r="1252" spans="1:814" x14ac:dyDescent="0.25">
      <c r="B1252" s="5">
        <v>45518</v>
      </c>
      <c r="C1252" t="s">
        <v>103</v>
      </c>
      <c r="D1252" t="s">
        <v>0</v>
      </c>
      <c r="E1252" t="s">
        <v>66</v>
      </c>
      <c r="F1252" s="4" t="s">
        <v>75</v>
      </c>
      <c r="G1252" t="s">
        <v>76</v>
      </c>
      <c r="H1252" s="4" t="s">
        <v>37</v>
      </c>
      <c r="I1252" s="4" t="s">
        <v>445</v>
      </c>
      <c r="J1252" s="8">
        <v>-2</v>
      </c>
      <c r="K1252" s="29">
        <v>51750</v>
      </c>
      <c r="L1252" s="35">
        <v>2587500</v>
      </c>
      <c r="M1252" s="104" t="s">
        <v>529</v>
      </c>
      <c r="O1252" s="54">
        <v>20240121</v>
      </c>
      <c r="P1252" t="s">
        <v>413</v>
      </c>
    </row>
    <row r="1253" spans="1:814" x14ac:dyDescent="0.25">
      <c r="B1253" s="5">
        <v>45518</v>
      </c>
      <c r="C1253" t="s">
        <v>103</v>
      </c>
      <c r="D1253" t="s">
        <v>0</v>
      </c>
      <c r="E1253" t="s">
        <v>66</v>
      </c>
      <c r="F1253" s="4" t="s">
        <v>75</v>
      </c>
      <c r="G1253" t="s">
        <v>76</v>
      </c>
      <c r="H1253" s="4" t="s">
        <v>37</v>
      </c>
      <c r="I1253" s="4" t="s">
        <v>379</v>
      </c>
      <c r="J1253" s="8">
        <v>-7</v>
      </c>
      <c r="K1253" s="29">
        <v>51750</v>
      </c>
      <c r="L1253" s="35">
        <v>2173500</v>
      </c>
      <c r="M1253" s="104" t="s">
        <v>529</v>
      </c>
      <c r="O1253" s="54">
        <v>20240121</v>
      </c>
      <c r="P1253" t="s">
        <v>413</v>
      </c>
    </row>
    <row r="1254" spans="1:814" s="109" customFormat="1" x14ac:dyDescent="0.25">
      <c r="A1254"/>
      <c r="B1254" s="5">
        <v>45518</v>
      </c>
      <c r="C1254" t="s">
        <v>103</v>
      </c>
      <c r="D1254" t="s">
        <v>0</v>
      </c>
      <c r="E1254" t="s">
        <v>66</v>
      </c>
      <c r="F1254" s="4" t="s">
        <v>78</v>
      </c>
      <c r="G1254" t="s">
        <v>79</v>
      </c>
      <c r="H1254" s="4" t="s">
        <v>80</v>
      </c>
      <c r="I1254" s="4" t="s">
        <v>510</v>
      </c>
      <c r="J1254" s="8">
        <v>-4</v>
      </c>
      <c r="K1254" s="29">
        <v>51750</v>
      </c>
      <c r="L1254" s="35">
        <v>13455000</v>
      </c>
      <c r="M1254" s="104" t="s">
        <v>529</v>
      </c>
      <c r="N1254"/>
      <c r="O1254" s="54">
        <v>20240121</v>
      </c>
      <c r="P1254" t="s">
        <v>413</v>
      </c>
      <c r="Q1254"/>
      <c r="R1254"/>
      <c r="S1254"/>
      <c r="T1254"/>
      <c r="U1254"/>
      <c r="V1254" s="8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/>
      <c r="BB1254"/>
      <c r="BC1254"/>
      <c r="BD1254"/>
      <c r="BE1254"/>
      <c r="BF1254"/>
      <c r="BG1254"/>
      <c r="BH1254"/>
      <c r="BI1254"/>
      <c r="BJ1254"/>
      <c r="BK1254"/>
      <c r="BL1254"/>
      <c r="BM1254"/>
      <c r="BN1254"/>
      <c r="BO1254"/>
      <c r="BP1254"/>
      <c r="BQ1254"/>
      <c r="BR1254"/>
      <c r="BS1254"/>
      <c r="BT1254"/>
      <c r="BU1254"/>
      <c r="BV1254"/>
      <c r="BW1254"/>
      <c r="BX1254"/>
      <c r="BY1254"/>
      <c r="BZ1254"/>
      <c r="CA1254"/>
      <c r="CB1254"/>
      <c r="CC1254"/>
      <c r="CD1254"/>
      <c r="CE1254"/>
      <c r="CF1254"/>
      <c r="CG1254"/>
      <c r="CH1254"/>
      <c r="CI1254"/>
      <c r="CJ1254"/>
      <c r="CK1254"/>
      <c r="CL1254"/>
      <c r="CM1254"/>
      <c r="CN1254"/>
      <c r="CO1254"/>
      <c r="CP1254"/>
      <c r="CQ1254"/>
      <c r="CR1254"/>
      <c r="CS1254"/>
      <c r="CT1254"/>
      <c r="CU1254"/>
      <c r="CV1254"/>
      <c r="CW1254"/>
      <c r="CX1254"/>
      <c r="CY1254"/>
      <c r="CZ1254"/>
      <c r="DA1254"/>
      <c r="DB1254"/>
      <c r="DC1254"/>
      <c r="DD1254"/>
      <c r="DE1254"/>
      <c r="DF1254"/>
      <c r="DG1254"/>
      <c r="DH1254"/>
      <c r="DI1254"/>
      <c r="DJ1254"/>
      <c r="DK1254"/>
      <c r="DL1254"/>
      <c r="DM1254"/>
      <c r="DN1254"/>
      <c r="DO1254"/>
      <c r="DP1254"/>
      <c r="DQ1254"/>
      <c r="DR1254"/>
      <c r="DS1254"/>
      <c r="DT1254"/>
      <c r="DU1254"/>
      <c r="DV1254"/>
      <c r="DW1254"/>
      <c r="DX1254"/>
      <c r="DY1254"/>
      <c r="DZ1254"/>
      <c r="EA1254"/>
      <c r="EB1254"/>
      <c r="EC1254"/>
      <c r="ED1254"/>
      <c r="EE1254"/>
      <c r="EF1254"/>
      <c r="EG1254"/>
      <c r="EH1254"/>
      <c r="EI1254"/>
      <c r="EJ1254"/>
      <c r="EK1254"/>
      <c r="EL1254"/>
      <c r="EM1254"/>
      <c r="EN1254"/>
      <c r="EO1254"/>
      <c r="EP1254"/>
      <c r="EQ1254"/>
      <c r="ER1254"/>
      <c r="ES1254"/>
      <c r="ET1254"/>
      <c r="EU1254"/>
      <c r="EV1254"/>
      <c r="EW1254"/>
      <c r="EX1254"/>
      <c r="EY1254"/>
      <c r="EZ1254"/>
      <c r="FA1254"/>
      <c r="FB1254"/>
      <c r="FC1254"/>
      <c r="FD1254"/>
      <c r="FE1254"/>
      <c r="FF1254"/>
      <c r="FG1254"/>
      <c r="FH1254"/>
      <c r="FI1254"/>
      <c r="FJ1254"/>
      <c r="FK1254"/>
      <c r="FL1254"/>
      <c r="FM1254"/>
      <c r="FN1254"/>
      <c r="FO1254"/>
      <c r="FP1254"/>
      <c r="FQ1254"/>
      <c r="FR1254"/>
      <c r="FS1254"/>
      <c r="FT1254"/>
      <c r="FU1254"/>
      <c r="FV1254"/>
      <c r="FW1254"/>
      <c r="FX1254"/>
      <c r="FY1254"/>
      <c r="FZ1254"/>
      <c r="GA1254"/>
      <c r="GB1254"/>
      <c r="GC1254"/>
      <c r="GD1254"/>
      <c r="GE1254"/>
      <c r="GF1254"/>
      <c r="GG1254"/>
      <c r="GH1254"/>
      <c r="GI1254"/>
      <c r="GJ1254"/>
      <c r="GK1254"/>
      <c r="GL1254"/>
      <c r="GM1254"/>
      <c r="GN1254"/>
      <c r="GO1254"/>
      <c r="GP1254"/>
      <c r="GQ1254"/>
      <c r="GR1254"/>
      <c r="GS1254"/>
      <c r="GT1254"/>
      <c r="GU1254"/>
      <c r="GV1254"/>
      <c r="GW1254"/>
      <c r="GX1254"/>
      <c r="GY1254"/>
      <c r="GZ1254"/>
      <c r="HA1254"/>
      <c r="HB1254"/>
      <c r="HC1254"/>
      <c r="HD1254"/>
      <c r="HE1254"/>
      <c r="HF1254"/>
      <c r="HG1254"/>
      <c r="HH1254"/>
      <c r="HI1254"/>
      <c r="HJ1254"/>
      <c r="HK1254"/>
      <c r="HL1254"/>
      <c r="HM1254"/>
      <c r="HN1254"/>
      <c r="HO1254"/>
      <c r="HP1254"/>
      <c r="HQ1254"/>
      <c r="HR1254"/>
      <c r="HS1254"/>
      <c r="HT1254"/>
      <c r="HU1254"/>
      <c r="HV1254"/>
      <c r="HW1254"/>
      <c r="HX1254"/>
      <c r="HY1254"/>
      <c r="HZ1254"/>
      <c r="IA1254"/>
      <c r="IB1254"/>
      <c r="IC1254"/>
      <c r="ID1254"/>
      <c r="IE1254"/>
      <c r="IF1254"/>
      <c r="IG1254"/>
      <c r="IH1254"/>
      <c r="II1254"/>
      <c r="IJ1254"/>
      <c r="IK1254"/>
      <c r="IL1254"/>
      <c r="IM1254"/>
      <c r="IN1254"/>
      <c r="IO1254"/>
      <c r="IP1254"/>
      <c r="IQ1254" t="s">
        <v>506</v>
      </c>
      <c r="IR1254"/>
      <c r="IS1254"/>
      <c r="IT1254"/>
      <c r="IU1254"/>
      <c r="IV1254"/>
      <c r="IW1254"/>
      <c r="IX1254"/>
      <c r="IY1254"/>
      <c r="IZ1254"/>
      <c r="JA1254"/>
      <c r="JB1254"/>
      <c r="JC1254"/>
      <c r="JD1254"/>
      <c r="JE1254"/>
      <c r="JF1254"/>
      <c r="JG1254"/>
      <c r="JH1254"/>
      <c r="JI1254"/>
      <c r="JJ1254"/>
      <c r="JK1254"/>
      <c r="JL1254"/>
      <c r="JM1254"/>
      <c r="JN1254"/>
      <c r="JO1254"/>
      <c r="JP1254"/>
      <c r="JQ1254"/>
      <c r="JR1254"/>
      <c r="JS1254"/>
      <c r="JT1254"/>
      <c r="JU1254"/>
      <c r="JV1254"/>
      <c r="JW1254"/>
      <c r="JX1254"/>
      <c r="JY1254"/>
      <c r="JZ1254"/>
      <c r="KA1254"/>
      <c r="KB1254"/>
      <c r="KC1254"/>
      <c r="KD1254"/>
      <c r="KE1254"/>
      <c r="KF1254"/>
      <c r="KG1254"/>
      <c r="KH1254"/>
      <c r="KI1254"/>
      <c r="KJ1254"/>
      <c r="KK1254"/>
      <c r="KL1254"/>
      <c r="KM1254"/>
      <c r="KN1254"/>
      <c r="KO1254"/>
      <c r="KP1254"/>
      <c r="KQ1254"/>
      <c r="KR1254"/>
      <c r="KS1254"/>
      <c r="KT1254"/>
      <c r="KU1254"/>
      <c r="KV1254"/>
      <c r="KW1254"/>
      <c r="KX1254"/>
      <c r="KY1254"/>
      <c r="KZ1254"/>
      <c r="LA1254"/>
      <c r="LB1254"/>
      <c r="LC1254"/>
      <c r="LD1254"/>
      <c r="LE1254"/>
      <c r="LF1254"/>
      <c r="LG1254"/>
      <c r="LH1254"/>
      <c r="LI1254"/>
      <c r="LJ1254"/>
      <c r="LK1254"/>
      <c r="LL1254"/>
      <c r="LM1254"/>
      <c r="LN1254"/>
      <c r="LO1254"/>
      <c r="LP1254"/>
      <c r="LQ1254"/>
      <c r="LR1254"/>
      <c r="LS1254"/>
      <c r="LT1254"/>
      <c r="LU1254"/>
      <c r="LV1254"/>
      <c r="LW1254"/>
      <c r="LX1254"/>
      <c r="LY1254"/>
      <c r="LZ1254"/>
      <c r="MA1254"/>
      <c r="MB1254"/>
      <c r="MC1254"/>
      <c r="MD1254"/>
      <c r="ME1254"/>
      <c r="MF1254"/>
      <c r="MG1254"/>
      <c r="MH1254"/>
      <c r="MI1254"/>
      <c r="MJ1254"/>
      <c r="MK1254"/>
      <c r="ML1254"/>
      <c r="MM1254"/>
      <c r="MN1254"/>
      <c r="MO1254"/>
      <c r="MP1254"/>
      <c r="MQ1254"/>
      <c r="MR1254"/>
      <c r="MS1254"/>
      <c r="MT1254"/>
      <c r="MU1254"/>
      <c r="MV1254"/>
      <c r="MW1254"/>
      <c r="MX1254"/>
      <c r="MY1254"/>
      <c r="MZ1254"/>
      <c r="NA1254"/>
      <c r="NB1254"/>
      <c r="NC1254"/>
      <c r="ND1254"/>
      <c r="NE1254"/>
      <c r="NF1254"/>
      <c r="NG1254"/>
      <c r="NH1254"/>
      <c r="NI1254"/>
      <c r="NJ1254"/>
      <c r="NK1254"/>
      <c r="NL1254"/>
      <c r="NM1254"/>
      <c r="NN1254"/>
      <c r="NO1254"/>
      <c r="NP1254"/>
      <c r="NQ1254"/>
      <c r="NR1254"/>
      <c r="NS1254"/>
      <c r="NT1254"/>
      <c r="NU1254"/>
      <c r="NV1254"/>
      <c r="NW1254"/>
      <c r="NX1254"/>
      <c r="NY1254"/>
      <c r="NZ1254"/>
      <c r="OA1254"/>
      <c r="OB1254"/>
      <c r="OC1254"/>
      <c r="OD1254"/>
      <c r="OE1254"/>
      <c r="OF1254"/>
      <c r="OG1254"/>
      <c r="OH1254"/>
      <c r="OI1254"/>
      <c r="OJ1254"/>
      <c r="OK1254"/>
      <c r="OL1254"/>
      <c r="OM1254"/>
      <c r="ON1254"/>
      <c r="OO1254"/>
      <c r="OP1254"/>
      <c r="OQ1254"/>
      <c r="OR1254"/>
      <c r="OS1254"/>
      <c r="OT1254"/>
      <c r="OU1254"/>
      <c r="OV1254"/>
      <c r="OW1254"/>
      <c r="OX1254"/>
      <c r="OY1254"/>
      <c r="OZ1254"/>
      <c r="PA1254"/>
      <c r="PB1254"/>
      <c r="PC1254"/>
      <c r="PD1254"/>
      <c r="PE1254"/>
      <c r="PF1254"/>
      <c r="PG1254"/>
      <c r="PH1254"/>
      <c r="PI1254"/>
      <c r="PJ1254"/>
      <c r="PK1254"/>
      <c r="PL1254"/>
      <c r="PM1254"/>
      <c r="PN1254"/>
      <c r="PO1254"/>
      <c r="PP1254"/>
      <c r="PQ1254"/>
      <c r="PR1254"/>
      <c r="PS1254"/>
      <c r="PT1254"/>
      <c r="PU1254"/>
      <c r="PV1254"/>
      <c r="PW1254"/>
      <c r="PX1254"/>
      <c r="PY1254"/>
      <c r="PZ1254"/>
      <c r="QA1254"/>
      <c r="QB1254"/>
      <c r="QC1254"/>
      <c r="QD1254"/>
      <c r="QE1254"/>
      <c r="QF1254"/>
      <c r="QG1254"/>
      <c r="QH1254"/>
      <c r="QI1254"/>
      <c r="QJ1254"/>
      <c r="QK1254"/>
      <c r="QL1254"/>
      <c r="QM1254"/>
      <c r="QN1254"/>
      <c r="QO1254"/>
      <c r="QP1254"/>
      <c r="QQ1254"/>
      <c r="QR1254"/>
      <c r="QS1254"/>
      <c r="QT1254"/>
      <c r="QU1254"/>
      <c r="QV1254"/>
      <c r="QW1254"/>
      <c r="QX1254"/>
      <c r="QY1254"/>
      <c r="QZ1254"/>
      <c r="RA1254"/>
      <c r="RB1254"/>
      <c r="RC1254"/>
      <c r="RD1254"/>
      <c r="RE1254"/>
      <c r="RF1254"/>
      <c r="RG1254"/>
      <c r="RH1254"/>
      <c r="RI1254"/>
      <c r="RJ1254"/>
      <c r="RK1254"/>
      <c r="RL1254"/>
      <c r="RM1254"/>
      <c r="RN1254"/>
      <c r="RO1254"/>
      <c r="RP1254"/>
      <c r="RQ1254"/>
      <c r="RR1254"/>
      <c r="RS1254"/>
      <c r="RT1254"/>
      <c r="RU1254"/>
      <c r="RV1254"/>
      <c r="RW1254"/>
      <c r="RX1254"/>
      <c r="RY1254"/>
      <c r="RZ1254"/>
      <c r="SA1254"/>
      <c r="SB1254"/>
      <c r="SC1254"/>
      <c r="SD1254"/>
      <c r="SE1254"/>
      <c r="SF1254"/>
      <c r="SG1254"/>
      <c r="SH1254"/>
      <c r="SI1254"/>
      <c r="SJ1254"/>
      <c r="SK1254"/>
      <c r="SL1254"/>
      <c r="SM1254"/>
      <c r="SN1254"/>
      <c r="SO1254"/>
      <c r="SP1254"/>
      <c r="SQ1254"/>
      <c r="SR1254"/>
      <c r="SS1254"/>
      <c r="ST1254"/>
      <c r="SU1254"/>
      <c r="SV1254"/>
      <c r="SW1254"/>
      <c r="SX1254"/>
      <c r="SY1254"/>
      <c r="SZ1254"/>
      <c r="TA1254"/>
      <c r="TB1254"/>
      <c r="TC1254"/>
      <c r="TD1254"/>
      <c r="TE1254"/>
      <c r="TF1254"/>
      <c r="TG1254"/>
      <c r="TH1254"/>
      <c r="TI1254"/>
      <c r="TJ1254"/>
      <c r="TK1254"/>
      <c r="TL1254"/>
      <c r="TM1254"/>
      <c r="TN1254"/>
      <c r="TO1254"/>
      <c r="TP1254"/>
      <c r="TQ1254"/>
      <c r="TR1254"/>
      <c r="TS1254"/>
      <c r="TT1254"/>
      <c r="TU1254"/>
      <c r="TV1254"/>
      <c r="TW1254"/>
      <c r="TX1254"/>
      <c r="TY1254"/>
      <c r="TZ1254"/>
      <c r="UA1254"/>
      <c r="UB1254"/>
      <c r="UC1254"/>
      <c r="UD1254"/>
      <c r="UE1254"/>
      <c r="UF1254"/>
      <c r="UG1254"/>
      <c r="UH1254"/>
      <c r="UI1254"/>
      <c r="UJ1254"/>
      <c r="UK1254"/>
      <c r="UL1254"/>
      <c r="UM1254"/>
      <c r="UN1254"/>
      <c r="UO1254"/>
      <c r="UP1254"/>
      <c r="UQ1254"/>
      <c r="UR1254"/>
      <c r="US1254"/>
      <c r="UT1254"/>
      <c r="UU1254"/>
      <c r="UV1254"/>
      <c r="UW1254"/>
      <c r="UX1254"/>
      <c r="UY1254"/>
      <c r="UZ1254"/>
      <c r="VA1254"/>
      <c r="VB1254"/>
      <c r="VC1254"/>
      <c r="VD1254"/>
      <c r="VE1254"/>
      <c r="VF1254"/>
      <c r="VG1254"/>
      <c r="VH1254"/>
      <c r="VI1254"/>
      <c r="VJ1254"/>
      <c r="VK1254"/>
      <c r="VL1254"/>
      <c r="VM1254"/>
      <c r="VN1254"/>
      <c r="VO1254"/>
      <c r="VP1254"/>
      <c r="VQ1254"/>
      <c r="VR1254"/>
      <c r="VS1254"/>
      <c r="VT1254"/>
      <c r="VU1254"/>
      <c r="VV1254"/>
      <c r="VW1254"/>
      <c r="VX1254"/>
      <c r="VY1254"/>
      <c r="VZ1254"/>
      <c r="WA1254"/>
      <c r="WB1254"/>
      <c r="WC1254"/>
      <c r="WD1254"/>
      <c r="WE1254"/>
      <c r="WF1254"/>
      <c r="WG1254"/>
      <c r="WH1254"/>
      <c r="WI1254"/>
      <c r="WJ1254"/>
      <c r="WK1254"/>
      <c r="WL1254"/>
      <c r="WM1254"/>
      <c r="WN1254"/>
      <c r="WO1254"/>
      <c r="WP1254"/>
      <c r="WQ1254"/>
      <c r="WR1254"/>
      <c r="WS1254"/>
      <c r="WT1254"/>
      <c r="WU1254"/>
      <c r="WV1254"/>
      <c r="WW1254"/>
      <c r="WX1254"/>
      <c r="WY1254"/>
      <c r="WZ1254"/>
      <c r="XA1254"/>
      <c r="XB1254"/>
      <c r="XC1254"/>
      <c r="XD1254"/>
      <c r="XE1254"/>
      <c r="XF1254"/>
      <c r="XG1254"/>
      <c r="XH1254"/>
      <c r="XI1254"/>
      <c r="XJ1254"/>
      <c r="XK1254"/>
      <c r="XL1254"/>
      <c r="XM1254"/>
      <c r="XN1254"/>
      <c r="XO1254"/>
      <c r="XP1254"/>
      <c r="XQ1254"/>
      <c r="XR1254"/>
      <c r="XS1254"/>
      <c r="XT1254"/>
      <c r="XU1254"/>
      <c r="XV1254"/>
      <c r="XW1254"/>
      <c r="XX1254"/>
      <c r="XY1254"/>
      <c r="XZ1254"/>
      <c r="YA1254"/>
      <c r="YB1254"/>
      <c r="YC1254"/>
      <c r="YD1254"/>
      <c r="YE1254"/>
      <c r="YF1254"/>
      <c r="YG1254"/>
      <c r="YH1254"/>
      <c r="YI1254"/>
      <c r="YJ1254"/>
      <c r="YK1254"/>
      <c r="YL1254"/>
      <c r="YM1254"/>
      <c r="YN1254"/>
      <c r="YO1254"/>
      <c r="YP1254"/>
      <c r="YQ1254"/>
      <c r="YR1254"/>
      <c r="YS1254"/>
      <c r="YT1254"/>
      <c r="YU1254"/>
      <c r="YV1254"/>
      <c r="YW1254"/>
      <c r="YX1254"/>
      <c r="YY1254"/>
      <c r="YZ1254"/>
      <c r="ZA1254"/>
      <c r="ZB1254"/>
      <c r="ZC1254"/>
      <c r="ZD1254"/>
      <c r="ZE1254"/>
      <c r="ZF1254"/>
      <c r="ZG1254"/>
      <c r="ZH1254"/>
      <c r="ZI1254"/>
      <c r="ZJ1254"/>
      <c r="ZK1254"/>
      <c r="ZL1254"/>
      <c r="ZM1254"/>
      <c r="ZN1254"/>
      <c r="ZO1254"/>
      <c r="ZP1254"/>
      <c r="ZQ1254"/>
      <c r="ZR1254"/>
      <c r="ZS1254"/>
      <c r="ZT1254"/>
      <c r="ZU1254"/>
      <c r="ZV1254"/>
      <c r="ZW1254"/>
      <c r="ZX1254"/>
      <c r="ZY1254"/>
      <c r="ZZ1254"/>
      <c r="AAA1254"/>
      <c r="AAB1254"/>
      <c r="AAC1254"/>
      <c r="AAD1254"/>
      <c r="AAE1254"/>
      <c r="AAF1254"/>
      <c r="AAG1254"/>
      <c r="AAH1254"/>
      <c r="AAI1254"/>
      <c r="AAJ1254"/>
      <c r="AAK1254"/>
      <c r="AAL1254"/>
      <c r="AAM1254"/>
      <c r="AAN1254"/>
      <c r="AAO1254"/>
      <c r="AAP1254"/>
      <c r="AAQ1254"/>
      <c r="AAR1254"/>
      <c r="AAS1254"/>
      <c r="AAT1254"/>
      <c r="AAU1254"/>
      <c r="AAV1254"/>
      <c r="AAW1254"/>
      <c r="AAX1254"/>
      <c r="AAY1254"/>
      <c r="AAZ1254"/>
      <c r="ABA1254"/>
      <c r="ABB1254"/>
      <c r="ABC1254"/>
      <c r="ABD1254"/>
      <c r="ABE1254"/>
      <c r="ABF1254"/>
      <c r="ABG1254"/>
      <c r="ABH1254"/>
      <c r="ABI1254"/>
      <c r="ABJ1254"/>
      <c r="ABK1254"/>
      <c r="ABL1254"/>
      <c r="ABM1254"/>
      <c r="ABN1254"/>
      <c r="ABO1254"/>
      <c r="ABP1254"/>
      <c r="ABQ1254"/>
      <c r="ABR1254"/>
      <c r="ABS1254"/>
      <c r="ABT1254"/>
      <c r="ABU1254"/>
      <c r="ABV1254"/>
      <c r="ABW1254"/>
      <c r="ABX1254"/>
      <c r="ABY1254"/>
      <c r="ABZ1254"/>
      <c r="ACA1254"/>
      <c r="ACB1254"/>
      <c r="ACC1254"/>
      <c r="ACD1254"/>
      <c r="ACE1254"/>
      <c r="ACF1254"/>
      <c r="ACG1254"/>
      <c r="ACH1254"/>
      <c r="ACI1254"/>
      <c r="ACJ1254"/>
      <c r="ACK1254"/>
      <c r="ACL1254"/>
      <c r="ACM1254"/>
      <c r="ACN1254"/>
      <c r="ACO1254"/>
      <c r="ACP1254"/>
      <c r="ACQ1254"/>
      <c r="ACR1254"/>
      <c r="ACS1254"/>
      <c r="ACT1254"/>
      <c r="ACU1254"/>
      <c r="ACV1254"/>
      <c r="ACW1254"/>
      <c r="ACX1254"/>
      <c r="ACY1254"/>
      <c r="ACZ1254"/>
      <c r="ADA1254"/>
      <c r="ADB1254"/>
      <c r="ADC1254"/>
      <c r="ADD1254"/>
      <c r="ADE1254"/>
      <c r="ADF1254"/>
      <c r="ADG1254"/>
      <c r="ADH1254"/>
      <c r="ADI1254"/>
      <c r="ADJ1254"/>
      <c r="ADK1254"/>
      <c r="ADL1254"/>
      <c r="ADM1254"/>
      <c r="ADN1254"/>
      <c r="ADO1254"/>
      <c r="ADP1254"/>
      <c r="ADQ1254"/>
      <c r="ADR1254"/>
      <c r="ADS1254"/>
      <c r="ADT1254"/>
      <c r="ADU1254"/>
      <c r="ADV1254"/>
      <c r="ADW1254"/>
      <c r="ADX1254"/>
      <c r="ADY1254"/>
      <c r="ADZ1254"/>
      <c r="AEA1254"/>
      <c r="AEB1254"/>
      <c r="AEC1254"/>
      <c r="AED1254"/>
      <c r="AEE1254"/>
      <c r="AEF1254"/>
      <c r="AEG1254"/>
      <c r="AEH1254"/>
    </row>
    <row r="1255" spans="1:814" x14ac:dyDescent="0.25">
      <c r="B1255" s="5">
        <v>45518</v>
      </c>
      <c r="C1255" t="s">
        <v>103</v>
      </c>
      <c r="D1255" t="s">
        <v>0</v>
      </c>
      <c r="E1255" t="s">
        <v>14</v>
      </c>
      <c r="F1255" s="4" t="s">
        <v>42</v>
      </c>
      <c r="G1255" t="s">
        <v>43</v>
      </c>
      <c r="H1255" s="4" t="s">
        <v>44</v>
      </c>
      <c r="I1255" s="4" t="s">
        <v>484</v>
      </c>
      <c r="J1255" s="8">
        <v>-5</v>
      </c>
      <c r="K1255" s="79">
        <v>14.447761194029852</v>
      </c>
      <c r="L1255" s="35">
        <f t="shared" ref="L1255:L1261" si="61">+J1255*K1255</f>
        <v>-72.238805970149258</v>
      </c>
      <c r="M1255" s="104" t="s">
        <v>527</v>
      </c>
      <c r="O1255" s="54">
        <v>20240121</v>
      </c>
      <c r="P1255" t="s">
        <v>413</v>
      </c>
    </row>
    <row r="1256" spans="1:814" x14ac:dyDescent="0.25">
      <c r="B1256" s="5">
        <v>45518</v>
      </c>
      <c r="C1256" t="s">
        <v>121</v>
      </c>
      <c r="D1256" t="s">
        <v>0</v>
      </c>
      <c r="E1256" t="s">
        <v>66</v>
      </c>
      <c r="F1256" s="4" t="s">
        <v>78</v>
      </c>
      <c r="G1256" t="s">
        <v>79</v>
      </c>
      <c r="H1256" s="4" t="s">
        <v>80</v>
      </c>
      <c r="I1256" s="4" t="s">
        <v>510</v>
      </c>
      <c r="J1256" s="8">
        <v>-20</v>
      </c>
      <c r="K1256" s="29">
        <v>51750</v>
      </c>
      <c r="L1256" s="35">
        <f t="shared" si="61"/>
        <v>-1035000</v>
      </c>
      <c r="M1256" s="102" t="s">
        <v>529</v>
      </c>
      <c r="Q1256" t="s">
        <v>548</v>
      </c>
      <c r="IQ1256" t="s">
        <v>506</v>
      </c>
    </row>
    <row r="1257" spans="1:814" x14ac:dyDescent="0.25">
      <c r="B1257" s="5">
        <v>45520</v>
      </c>
      <c r="C1257" t="s">
        <v>121</v>
      </c>
      <c r="D1257" t="s">
        <v>0</v>
      </c>
      <c r="E1257" t="s">
        <v>66</v>
      </c>
      <c r="F1257" s="4" t="s">
        <v>71</v>
      </c>
      <c r="G1257" t="s">
        <v>72</v>
      </c>
      <c r="H1257" s="4" t="s">
        <v>27</v>
      </c>
      <c r="I1257" s="4" t="s">
        <v>556</v>
      </c>
      <c r="J1257" s="8">
        <v>33</v>
      </c>
      <c r="K1257" s="29">
        <v>51750</v>
      </c>
      <c r="L1257" s="35">
        <f t="shared" si="61"/>
        <v>1707750</v>
      </c>
      <c r="M1257" s="104" t="s">
        <v>529</v>
      </c>
      <c r="Q1257" t="s">
        <v>557</v>
      </c>
    </row>
    <row r="1258" spans="1:814" x14ac:dyDescent="0.25">
      <c r="B1258" s="5">
        <v>45520</v>
      </c>
      <c r="C1258" t="s">
        <v>121</v>
      </c>
      <c r="D1258" t="s">
        <v>0</v>
      </c>
      <c r="E1258" t="s">
        <v>66</v>
      </c>
      <c r="F1258" s="4" t="s">
        <v>86</v>
      </c>
      <c r="G1258" t="s">
        <v>87</v>
      </c>
      <c r="H1258" s="4" t="s">
        <v>50</v>
      </c>
      <c r="I1258" s="4" t="s">
        <v>555</v>
      </c>
      <c r="J1258" s="8">
        <v>20</v>
      </c>
      <c r="K1258" s="29">
        <v>51750</v>
      </c>
      <c r="L1258" s="35">
        <f t="shared" si="61"/>
        <v>1035000</v>
      </c>
      <c r="M1258" s="102" t="s">
        <v>529</v>
      </c>
      <c r="Q1258" t="s">
        <v>551</v>
      </c>
    </row>
    <row r="1259" spans="1:814" x14ac:dyDescent="0.25">
      <c r="A1259" s="109"/>
      <c r="B1259" s="110">
        <v>45520</v>
      </c>
      <c r="C1259" s="109" t="s">
        <v>121</v>
      </c>
      <c r="D1259" s="109" t="s">
        <v>0</v>
      </c>
      <c r="E1259" s="109" t="s">
        <v>66</v>
      </c>
      <c r="F1259" s="111" t="s">
        <v>78</v>
      </c>
      <c r="G1259" s="109" t="s">
        <v>79</v>
      </c>
      <c r="H1259" s="111" t="s">
        <v>80</v>
      </c>
      <c r="I1259" s="111" t="s">
        <v>554</v>
      </c>
      <c r="J1259" s="112">
        <v>20</v>
      </c>
      <c r="K1259" s="113">
        <v>51750</v>
      </c>
      <c r="L1259" s="114">
        <f t="shared" si="61"/>
        <v>1035000</v>
      </c>
      <c r="M1259" s="115" t="s">
        <v>529</v>
      </c>
      <c r="N1259" s="109"/>
      <c r="O1259" s="151"/>
      <c r="P1259" s="109"/>
      <c r="Q1259" s="109" t="s">
        <v>551</v>
      </c>
      <c r="R1259" s="109"/>
      <c r="S1259" s="109"/>
      <c r="T1259" s="109"/>
      <c r="U1259" s="109"/>
      <c r="V1259" s="169"/>
      <c r="W1259" s="109"/>
      <c r="X1259" s="109"/>
      <c r="Y1259" s="109"/>
      <c r="Z1259" s="109"/>
      <c r="AA1259" s="109"/>
      <c r="AB1259" s="109"/>
      <c r="AC1259" s="109"/>
      <c r="AD1259" s="109"/>
      <c r="AE1259" s="109"/>
      <c r="AF1259" s="109"/>
      <c r="AG1259" s="109"/>
      <c r="AH1259" s="109"/>
      <c r="AI1259" s="109"/>
      <c r="AJ1259" s="109"/>
      <c r="AK1259" s="109"/>
      <c r="AL1259" s="109"/>
      <c r="AM1259" s="109"/>
      <c r="AN1259" s="109"/>
      <c r="AO1259" s="109"/>
      <c r="AP1259" s="109"/>
      <c r="AQ1259" s="109"/>
      <c r="AR1259" s="109"/>
      <c r="AS1259" s="109"/>
      <c r="AT1259" s="109"/>
      <c r="AU1259" s="109"/>
      <c r="AV1259" s="109"/>
      <c r="AW1259" s="109"/>
      <c r="AX1259" s="109"/>
      <c r="AY1259" s="109"/>
      <c r="AZ1259" s="109"/>
      <c r="BA1259" s="109"/>
      <c r="BB1259" s="109"/>
      <c r="BC1259" s="109"/>
      <c r="BD1259" s="109"/>
      <c r="BE1259" s="109"/>
      <c r="BF1259" s="109"/>
      <c r="BG1259" s="109"/>
      <c r="BH1259" s="109"/>
      <c r="BI1259" s="109"/>
      <c r="BJ1259" s="109"/>
      <c r="BK1259" s="109"/>
      <c r="BL1259" s="109"/>
      <c r="BM1259" s="109"/>
      <c r="BN1259" s="109"/>
      <c r="BO1259" s="109"/>
      <c r="BP1259" s="109"/>
      <c r="BQ1259" s="109"/>
      <c r="BR1259" s="109"/>
      <c r="BS1259" s="109"/>
      <c r="BT1259" s="109"/>
      <c r="BU1259" s="109"/>
      <c r="BV1259" s="109"/>
      <c r="BW1259" s="109"/>
      <c r="BX1259" s="109"/>
      <c r="BY1259" s="109"/>
      <c r="BZ1259" s="109"/>
      <c r="CA1259" s="109"/>
      <c r="CB1259" s="109"/>
      <c r="CC1259" s="109"/>
      <c r="CD1259" s="109"/>
      <c r="CE1259" s="109"/>
      <c r="CF1259" s="109"/>
      <c r="CG1259" s="109"/>
      <c r="CH1259" s="109"/>
      <c r="CI1259" s="109"/>
      <c r="CJ1259" s="109"/>
      <c r="CK1259" s="109"/>
      <c r="CL1259" s="109"/>
      <c r="CM1259" s="109"/>
      <c r="CN1259" s="109"/>
      <c r="CO1259" s="109"/>
      <c r="CP1259" s="109"/>
      <c r="CQ1259" s="109"/>
      <c r="CR1259" s="109"/>
      <c r="CS1259" s="109"/>
      <c r="CT1259" s="109"/>
      <c r="CU1259" s="109"/>
      <c r="CV1259" s="109"/>
      <c r="CW1259" s="109"/>
      <c r="CX1259" s="109"/>
      <c r="CY1259" s="109"/>
      <c r="CZ1259" s="109"/>
      <c r="DA1259" s="109"/>
      <c r="DB1259" s="109"/>
      <c r="DC1259" s="109"/>
      <c r="DD1259" s="109"/>
      <c r="DE1259" s="109"/>
      <c r="DF1259" s="109"/>
      <c r="DG1259" s="109"/>
      <c r="DH1259" s="109"/>
      <c r="DI1259" s="109"/>
      <c r="DJ1259" s="109"/>
      <c r="DK1259" s="109"/>
      <c r="DL1259" s="109"/>
      <c r="DM1259" s="109"/>
      <c r="DN1259" s="109"/>
      <c r="DO1259" s="109"/>
      <c r="DP1259" s="109"/>
      <c r="DQ1259" s="109"/>
      <c r="DR1259" s="109"/>
      <c r="DS1259" s="109"/>
      <c r="DT1259" s="109"/>
      <c r="DU1259" s="109"/>
      <c r="DV1259" s="109"/>
      <c r="DW1259" s="109"/>
      <c r="DX1259" s="109"/>
      <c r="DY1259" s="109"/>
      <c r="DZ1259" s="109"/>
      <c r="EA1259" s="109"/>
      <c r="EB1259" s="109"/>
      <c r="EC1259" s="109"/>
      <c r="ED1259" s="109"/>
      <c r="EE1259" s="109"/>
      <c r="EF1259" s="109"/>
      <c r="EG1259" s="109"/>
      <c r="EH1259" s="109"/>
      <c r="EI1259" s="109"/>
      <c r="EJ1259" s="109"/>
      <c r="EK1259" s="109"/>
      <c r="EL1259" s="109"/>
      <c r="EM1259" s="109"/>
      <c r="EN1259" s="109"/>
      <c r="EO1259" s="109"/>
      <c r="EP1259" s="109"/>
      <c r="EQ1259" s="109"/>
      <c r="ER1259" s="109"/>
      <c r="ES1259" s="109"/>
      <c r="ET1259" s="109"/>
      <c r="EU1259" s="109"/>
      <c r="EV1259" s="109"/>
      <c r="EW1259" s="109"/>
      <c r="EX1259" s="109"/>
      <c r="EY1259" s="109"/>
      <c r="EZ1259" s="109"/>
      <c r="FA1259" s="109"/>
      <c r="FB1259" s="109"/>
      <c r="FC1259" s="109"/>
      <c r="FD1259" s="109"/>
      <c r="FE1259" s="109"/>
      <c r="FF1259" s="109"/>
      <c r="FG1259" s="109"/>
      <c r="FH1259" s="109"/>
      <c r="FI1259" s="109"/>
      <c r="FJ1259" s="109"/>
      <c r="FK1259" s="109"/>
      <c r="FL1259" s="109"/>
      <c r="FM1259" s="109"/>
      <c r="FN1259" s="109"/>
      <c r="FO1259" s="109"/>
      <c r="FP1259" s="109"/>
      <c r="FQ1259" s="109"/>
      <c r="FR1259" s="109"/>
      <c r="FS1259" s="109"/>
      <c r="FT1259" s="109"/>
      <c r="FU1259" s="109"/>
      <c r="FV1259" s="109"/>
      <c r="FW1259" s="109"/>
      <c r="FX1259" s="109"/>
      <c r="FY1259" s="109"/>
      <c r="FZ1259" s="109"/>
      <c r="GA1259" s="109"/>
      <c r="GB1259" s="109"/>
      <c r="GC1259" s="109"/>
      <c r="GD1259" s="109"/>
      <c r="GE1259" s="109"/>
      <c r="GF1259" s="109"/>
      <c r="GG1259" s="109"/>
      <c r="GH1259" s="109"/>
      <c r="GI1259" s="109"/>
      <c r="GJ1259" s="109"/>
      <c r="GK1259" s="109"/>
      <c r="GL1259" s="109"/>
      <c r="GM1259" s="109"/>
      <c r="GN1259" s="109"/>
      <c r="GO1259" s="109"/>
      <c r="GP1259" s="109"/>
      <c r="GQ1259" s="109"/>
      <c r="GR1259" s="109"/>
      <c r="GS1259" s="109"/>
      <c r="GT1259" s="109"/>
      <c r="GU1259" s="109"/>
      <c r="GV1259" s="109"/>
      <c r="GW1259" s="109"/>
      <c r="GX1259" s="109"/>
      <c r="GY1259" s="109"/>
      <c r="GZ1259" s="109"/>
      <c r="HA1259" s="109"/>
      <c r="HB1259" s="109"/>
      <c r="HC1259" s="109"/>
      <c r="HD1259" s="109"/>
      <c r="HE1259" s="109"/>
      <c r="HF1259" s="109"/>
      <c r="HG1259" s="109"/>
      <c r="HH1259" s="109"/>
      <c r="HI1259" s="109"/>
      <c r="HJ1259" s="109"/>
      <c r="HK1259" s="109"/>
      <c r="HL1259" s="109"/>
      <c r="HM1259" s="109"/>
      <c r="HN1259" s="109"/>
      <c r="HO1259" s="109"/>
      <c r="HP1259" s="109"/>
      <c r="HQ1259" s="109"/>
      <c r="HR1259" s="109"/>
      <c r="HS1259" s="109"/>
      <c r="HT1259" s="109"/>
      <c r="HU1259" s="109"/>
      <c r="HV1259" s="109"/>
      <c r="HW1259" s="109"/>
      <c r="HX1259" s="109"/>
      <c r="HY1259" s="109"/>
      <c r="HZ1259" s="109"/>
      <c r="IA1259" s="109"/>
      <c r="IB1259" s="109"/>
      <c r="IC1259" s="109"/>
      <c r="ID1259" s="109"/>
      <c r="IE1259" s="109"/>
      <c r="IF1259" s="109"/>
      <c r="IG1259" s="109"/>
      <c r="IH1259" s="109"/>
      <c r="II1259" s="109"/>
      <c r="IJ1259" s="109"/>
      <c r="IK1259" s="109"/>
      <c r="IL1259" s="109"/>
      <c r="IM1259" s="109"/>
      <c r="IN1259" s="109"/>
      <c r="IO1259" s="109"/>
      <c r="IP1259" s="109"/>
      <c r="IQ1259" s="109" t="s">
        <v>506</v>
      </c>
      <c r="IR1259" s="109"/>
      <c r="IS1259" s="109"/>
      <c r="IT1259" s="109"/>
      <c r="IU1259" s="109"/>
      <c r="IV1259" s="109"/>
      <c r="IW1259" s="109"/>
      <c r="IX1259" s="109"/>
      <c r="IY1259" s="109"/>
      <c r="IZ1259" s="109"/>
      <c r="JA1259" s="109"/>
      <c r="JB1259" s="109"/>
      <c r="JC1259" s="109"/>
      <c r="JD1259" s="109"/>
      <c r="JE1259" s="109"/>
      <c r="JF1259" s="109"/>
      <c r="JG1259" s="109"/>
      <c r="JH1259" s="109"/>
      <c r="JI1259" s="109"/>
      <c r="JJ1259" s="109"/>
      <c r="JK1259" s="109"/>
      <c r="JL1259" s="109"/>
      <c r="JM1259" s="109"/>
      <c r="JN1259" s="109"/>
      <c r="JO1259" s="109"/>
      <c r="JP1259" s="109"/>
      <c r="JQ1259" s="109"/>
      <c r="JR1259" s="109"/>
      <c r="JS1259" s="109"/>
      <c r="JT1259" s="109"/>
      <c r="JU1259" s="109"/>
      <c r="JV1259" s="109"/>
      <c r="JW1259" s="109"/>
      <c r="JX1259" s="109"/>
      <c r="JY1259" s="109"/>
      <c r="JZ1259" s="109"/>
      <c r="KA1259" s="109"/>
      <c r="KB1259" s="109"/>
      <c r="KC1259" s="109"/>
      <c r="KD1259" s="109"/>
      <c r="KE1259" s="109"/>
      <c r="KF1259" s="109"/>
      <c r="KG1259" s="109"/>
      <c r="KH1259" s="109"/>
      <c r="KI1259" s="109"/>
      <c r="KJ1259" s="109"/>
      <c r="KK1259" s="109"/>
      <c r="KL1259" s="109"/>
      <c r="KM1259" s="109"/>
      <c r="KN1259" s="109"/>
      <c r="KO1259" s="109"/>
      <c r="KP1259" s="109"/>
      <c r="KQ1259" s="109"/>
      <c r="KR1259" s="109"/>
      <c r="KS1259" s="109"/>
      <c r="KT1259" s="109"/>
      <c r="KU1259" s="109"/>
      <c r="KV1259" s="109"/>
      <c r="KW1259" s="109"/>
      <c r="KX1259" s="109"/>
      <c r="KY1259" s="109"/>
      <c r="KZ1259" s="109"/>
      <c r="LA1259" s="109"/>
      <c r="LB1259" s="109"/>
      <c r="LC1259" s="109"/>
      <c r="LD1259" s="109"/>
      <c r="LE1259" s="109"/>
      <c r="LF1259" s="109"/>
      <c r="LG1259" s="109"/>
      <c r="LH1259" s="109"/>
      <c r="LI1259" s="109"/>
      <c r="LJ1259" s="109"/>
      <c r="LK1259" s="109"/>
      <c r="LL1259" s="109"/>
      <c r="LM1259" s="109"/>
      <c r="LN1259" s="109"/>
      <c r="LO1259" s="109"/>
      <c r="LP1259" s="109"/>
      <c r="LQ1259" s="109"/>
      <c r="LR1259" s="109"/>
      <c r="LS1259" s="109"/>
      <c r="LT1259" s="109"/>
      <c r="LU1259" s="109"/>
      <c r="LV1259" s="109"/>
      <c r="LW1259" s="109"/>
      <c r="LX1259" s="109"/>
      <c r="LY1259" s="109"/>
      <c r="LZ1259" s="109"/>
      <c r="MA1259" s="109"/>
      <c r="MB1259" s="109"/>
      <c r="MC1259" s="109"/>
      <c r="MD1259" s="109"/>
      <c r="ME1259" s="109"/>
      <c r="MF1259" s="109"/>
      <c r="MG1259" s="109"/>
      <c r="MH1259" s="109"/>
      <c r="MI1259" s="109"/>
      <c r="MJ1259" s="109"/>
      <c r="MK1259" s="109"/>
      <c r="ML1259" s="109"/>
      <c r="MM1259" s="109"/>
      <c r="MN1259" s="109"/>
      <c r="MO1259" s="109"/>
      <c r="MP1259" s="109"/>
      <c r="MQ1259" s="109"/>
      <c r="MR1259" s="109"/>
      <c r="MS1259" s="109"/>
      <c r="MT1259" s="109"/>
      <c r="MU1259" s="109"/>
      <c r="MV1259" s="109"/>
      <c r="MW1259" s="109"/>
      <c r="MX1259" s="109"/>
      <c r="MY1259" s="109"/>
      <c r="MZ1259" s="109"/>
      <c r="NA1259" s="109"/>
      <c r="NB1259" s="109"/>
      <c r="NC1259" s="109"/>
      <c r="ND1259" s="109"/>
      <c r="NE1259" s="109"/>
      <c r="NF1259" s="109"/>
      <c r="NG1259" s="109"/>
      <c r="NH1259" s="109"/>
      <c r="NI1259" s="109"/>
      <c r="NJ1259" s="109"/>
      <c r="NK1259" s="109"/>
      <c r="NL1259" s="109"/>
      <c r="NM1259" s="109"/>
      <c r="NN1259" s="109"/>
      <c r="NO1259" s="109"/>
      <c r="NP1259" s="109"/>
      <c r="NQ1259" s="109"/>
      <c r="NR1259" s="109"/>
      <c r="NS1259" s="109"/>
      <c r="NT1259" s="109"/>
      <c r="NU1259" s="109"/>
      <c r="NV1259" s="109"/>
      <c r="NW1259" s="109"/>
      <c r="NX1259" s="109"/>
      <c r="NY1259" s="109"/>
      <c r="NZ1259" s="109"/>
      <c r="OA1259" s="109"/>
      <c r="OB1259" s="109"/>
      <c r="OC1259" s="109"/>
      <c r="OD1259" s="109"/>
      <c r="OE1259" s="109"/>
      <c r="OF1259" s="109"/>
      <c r="OG1259" s="109"/>
      <c r="OH1259" s="109"/>
      <c r="OI1259" s="109"/>
      <c r="OJ1259" s="109"/>
      <c r="OK1259" s="109"/>
      <c r="OL1259" s="109"/>
      <c r="OM1259" s="109"/>
      <c r="ON1259" s="109"/>
      <c r="OO1259" s="109"/>
      <c r="OP1259" s="109"/>
      <c r="OQ1259" s="109"/>
      <c r="OR1259" s="109"/>
      <c r="OS1259" s="109"/>
      <c r="OT1259" s="109"/>
      <c r="OU1259" s="109"/>
      <c r="OV1259" s="109"/>
      <c r="OW1259" s="109"/>
      <c r="OX1259" s="109"/>
      <c r="OY1259" s="109"/>
      <c r="OZ1259" s="109"/>
      <c r="PA1259" s="109"/>
      <c r="PB1259" s="109"/>
      <c r="PC1259" s="109"/>
      <c r="PD1259" s="109"/>
      <c r="PE1259" s="109"/>
      <c r="PF1259" s="109"/>
      <c r="PG1259" s="109"/>
      <c r="PH1259" s="109"/>
      <c r="PI1259" s="109"/>
      <c r="PJ1259" s="109"/>
      <c r="PK1259" s="109"/>
      <c r="PL1259" s="109"/>
      <c r="PM1259" s="109"/>
      <c r="PN1259" s="109"/>
      <c r="PO1259" s="109"/>
      <c r="PP1259" s="109"/>
      <c r="PQ1259" s="109"/>
      <c r="PR1259" s="109"/>
      <c r="PS1259" s="109"/>
      <c r="PT1259" s="109"/>
      <c r="PU1259" s="109"/>
      <c r="PV1259" s="109"/>
      <c r="PW1259" s="109"/>
      <c r="PX1259" s="109"/>
      <c r="PY1259" s="109"/>
      <c r="PZ1259" s="109"/>
      <c r="QA1259" s="109"/>
      <c r="QB1259" s="109"/>
      <c r="QC1259" s="109"/>
      <c r="QD1259" s="109"/>
      <c r="QE1259" s="109"/>
      <c r="QF1259" s="109"/>
      <c r="QG1259" s="109"/>
      <c r="QH1259" s="109"/>
      <c r="QI1259" s="109"/>
      <c r="QJ1259" s="109"/>
      <c r="QK1259" s="109"/>
      <c r="QL1259" s="109"/>
      <c r="QM1259" s="109"/>
      <c r="QN1259" s="109"/>
      <c r="QO1259" s="109"/>
      <c r="QP1259" s="109"/>
      <c r="QQ1259" s="109"/>
      <c r="QR1259" s="109"/>
      <c r="QS1259" s="109"/>
      <c r="QT1259" s="109"/>
      <c r="QU1259" s="109"/>
      <c r="QV1259" s="109"/>
      <c r="QW1259" s="109"/>
      <c r="QX1259" s="109"/>
      <c r="QY1259" s="109"/>
      <c r="QZ1259" s="109"/>
      <c r="RA1259" s="109"/>
      <c r="RB1259" s="109"/>
      <c r="RC1259" s="109"/>
      <c r="RD1259" s="109"/>
      <c r="RE1259" s="109"/>
      <c r="RF1259" s="109"/>
      <c r="RG1259" s="109"/>
      <c r="RH1259" s="109"/>
      <c r="RI1259" s="109"/>
      <c r="RJ1259" s="109"/>
      <c r="RK1259" s="109"/>
      <c r="RL1259" s="109"/>
      <c r="RM1259" s="109"/>
      <c r="RN1259" s="109"/>
      <c r="RO1259" s="109"/>
      <c r="RP1259" s="109"/>
      <c r="RQ1259" s="109"/>
      <c r="RR1259" s="109"/>
      <c r="RS1259" s="109"/>
      <c r="RT1259" s="109"/>
      <c r="RU1259" s="109"/>
      <c r="RV1259" s="109"/>
      <c r="RW1259" s="109"/>
      <c r="RX1259" s="109"/>
      <c r="RY1259" s="109"/>
      <c r="RZ1259" s="109"/>
      <c r="SA1259" s="109"/>
      <c r="SB1259" s="109"/>
      <c r="SC1259" s="109"/>
      <c r="SD1259" s="109"/>
      <c r="SE1259" s="109"/>
      <c r="SF1259" s="109"/>
      <c r="SG1259" s="109"/>
      <c r="SH1259" s="109"/>
      <c r="SI1259" s="109"/>
      <c r="SJ1259" s="109"/>
      <c r="SK1259" s="109"/>
      <c r="SL1259" s="109"/>
      <c r="SM1259" s="109"/>
      <c r="SN1259" s="109"/>
      <c r="SO1259" s="109"/>
      <c r="SP1259" s="109"/>
      <c r="SQ1259" s="109"/>
      <c r="SR1259" s="109"/>
      <c r="SS1259" s="109"/>
      <c r="ST1259" s="109"/>
      <c r="SU1259" s="109"/>
      <c r="SV1259" s="109"/>
      <c r="SW1259" s="109"/>
      <c r="SX1259" s="109"/>
      <c r="SY1259" s="109"/>
      <c r="SZ1259" s="109"/>
      <c r="TA1259" s="109"/>
      <c r="TB1259" s="109"/>
      <c r="TC1259" s="109"/>
      <c r="TD1259" s="109"/>
      <c r="TE1259" s="109"/>
      <c r="TF1259" s="109"/>
      <c r="TG1259" s="109"/>
      <c r="TH1259" s="109"/>
      <c r="TI1259" s="109"/>
      <c r="TJ1259" s="109"/>
      <c r="TK1259" s="109"/>
      <c r="TL1259" s="109"/>
      <c r="TM1259" s="109"/>
      <c r="TN1259" s="109"/>
      <c r="TO1259" s="109"/>
      <c r="TP1259" s="109"/>
      <c r="TQ1259" s="109"/>
      <c r="TR1259" s="109"/>
      <c r="TS1259" s="109"/>
      <c r="TT1259" s="109"/>
      <c r="TU1259" s="109"/>
      <c r="TV1259" s="109"/>
      <c r="TW1259" s="109"/>
      <c r="TX1259" s="109"/>
      <c r="TY1259" s="109"/>
      <c r="TZ1259" s="109"/>
      <c r="UA1259" s="109"/>
      <c r="UB1259" s="109"/>
      <c r="UC1259" s="109"/>
      <c r="UD1259" s="109"/>
      <c r="UE1259" s="109"/>
      <c r="UF1259" s="109"/>
      <c r="UG1259" s="109"/>
      <c r="UH1259" s="109"/>
      <c r="UI1259" s="109"/>
      <c r="UJ1259" s="109"/>
      <c r="UK1259" s="109"/>
      <c r="UL1259" s="109"/>
      <c r="UM1259" s="109"/>
      <c r="UN1259" s="109"/>
      <c r="UO1259" s="109"/>
      <c r="UP1259" s="109"/>
      <c r="UQ1259" s="109"/>
      <c r="UR1259" s="109"/>
      <c r="US1259" s="109"/>
      <c r="UT1259" s="109"/>
      <c r="UU1259" s="109"/>
      <c r="UV1259" s="109"/>
      <c r="UW1259" s="109"/>
      <c r="UX1259" s="109"/>
      <c r="UY1259" s="109"/>
      <c r="UZ1259" s="109"/>
      <c r="VA1259" s="109"/>
      <c r="VB1259" s="109"/>
      <c r="VC1259" s="109"/>
      <c r="VD1259" s="109"/>
      <c r="VE1259" s="109"/>
      <c r="VF1259" s="109"/>
      <c r="VG1259" s="109"/>
      <c r="VH1259" s="109"/>
      <c r="VI1259" s="109"/>
      <c r="VJ1259" s="109"/>
      <c r="VK1259" s="109"/>
      <c r="VL1259" s="109"/>
      <c r="VM1259" s="109"/>
      <c r="VN1259" s="109"/>
      <c r="VO1259" s="109"/>
      <c r="VP1259" s="109"/>
      <c r="VQ1259" s="109"/>
      <c r="VR1259" s="109"/>
      <c r="VS1259" s="109"/>
      <c r="VT1259" s="109"/>
      <c r="VU1259" s="109"/>
      <c r="VV1259" s="109"/>
      <c r="VW1259" s="109"/>
      <c r="VX1259" s="109"/>
      <c r="VY1259" s="109"/>
      <c r="VZ1259" s="109"/>
      <c r="WA1259" s="109"/>
      <c r="WB1259" s="109"/>
      <c r="WC1259" s="109"/>
      <c r="WD1259" s="109"/>
      <c r="WE1259" s="109"/>
      <c r="WF1259" s="109"/>
      <c r="WG1259" s="109"/>
      <c r="WH1259" s="109"/>
      <c r="WI1259" s="109"/>
      <c r="WJ1259" s="109"/>
      <c r="WK1259" s="109"/>
      <c r="WL1259" s="109"/>
      <c r="WM1259" s="109"/>
      <c r="WN1259" s="109"/>
      <c r="WO1259" s="109"/>
      <c r="WP1259" s="109"/>
      <c r="WQ1259" s="109"/>
      <c r="WR1259" s="109"/>
      <c r="WS1259" s="109"/>
      <c r="WT1259" s="109"/>
      <c r="WU1259" s="109"/>
      <c r="WV1259" s="109"/>
      <c r="WW1259" s="109"/>
      <c r="WX1259" s="109"/>
      <c r="WY1259" s="109"/>
      <c r="WZ1259" s="109"/>
      <c r="XA1259" s="109"/>
      <c r="XB1259" s="109"/>
      <c r="XC1259" s="109"/>
      <c r="XD1259" s="109"/>
      <c r="XE1259" s="109"/>
      <c r="XF1259" s="109"/>
      <c r="XG1259" s="109"/>
      <c r="XH1259" s="109"/>
      <c r="XI1259" s="109"/>
      <c r="XJ1259" s="109"/>
      <c r="XK1259" s="109"/>
      <c r="XL1259" s="109"/>
      <c r="XM1259" s="109"/>
      <c r="XN1259" s="109"/>
      <c r="XO1259" s="109"/>
      <c r="XP1259" s="109"/>
      <c r="XQ1259" s="109"/>
      <c r="XR1259" s="109"/>
      <c r="XS1259" s="109"/>
      <c r="XT1259" s="109"/>
      <c r="XU1259" s="109"/>
      <c r="XV1259" s="109"/>
      <c r="XW1259" s="109"/>
      <c r="XX1259" s="109"/>
      <c r="XY1259" s="109"/>
      <c r="XZ1259" s="109"/>
      <c r="YA1259" s="109"/>
      <c r="YB1259" s="109"/>
      <c r="YC1259" s="109"/>
      <c r="YD1259" s="109"/>
      <c r="YE1259" s="109"/>
      <c r="YF1259" s="109"/>
      <c r="YG1259" s="109"/>
      <c r="YH1259" s="109"/>
      <c r="YI1259" s="109"/>
      <c r="YJ1259" s="109"/>
      <c r="YK1259" s="109"/>
      <c r="YL1259" s="109"/>
      <c r="YM1259" s="109"/>
      <c r="YN1259" s="109"/>
      <c r="YO1259" s="109"/>
      <c r="YP1259" s="109"/>
      <c r="YQ1259" s="109"/>
      <c r="YR1259" s="109"/>
      <c r="YS1259" s="109"/>
      <c r="YT1259" s="109"/>
      <c r="YU1259" s="109"/>
      <c r="YV1259" s="109"/>
      <c r="YW1259" s="109"/>
      <c r="YX1259" s="109"/>
      <c r="YY1259" s="109"/>
      <c r="YZ1259" s="109"/>
      <c r="ZA1259" s="109"/>
      <c r="ZB1259" s="109"/>
      <c r="ZC1259" s="109"/>
      <c r="ZD1259" s="109"/>
      <c r="ZE1259" s="109"/>
      <c r="ZF1259" s="109"/>
      <c r="ZG1259" s="109"/>
      <c r="ZH1259" s="109"/>
      <c r="ZI1259" s="109"/>
      <c r="ZJ1259" s="109"/>
      <c r="ZK1259" s="109"/>
      <c r="ZL1259" s="109"/>
      <c r="ZM1259" s="109"/>
      <c r="ZN1259" s="109"/>
      <c r="ZO1259" s="109"/>
      <c r="ZP1259" s="109"/>
      <c r="ZQ1259" s="109"/>
      <c r="ZR1259" s="109"/>
      <c r="ZS1259" s="109"/>
      <c r="ZT1259" s="109"/>
      <c r="ZU1259" s="109"/>
      <c r="ZV1259" s="109"/>
      <c r="ZW1259" s="109"/>
      <c r="ZX1259" s="109"/>
      <c r="ZY1259" s="109"/>
      <c r="ZZ1259" s="109"/>
      <c r="AAA1259" s="109"/>
      <c r="AAB1259" s="109"/>
      <c r="AAC1259" s="109"/>
      <c r="AAD1259" s="109"/>
      <c r="AAE1259" s="109"/>
      <c r="AAF1259" s="109"/>
      <c r="AAG1259" s="109"/>
      <c r="AAH1259" s="109"/>
      <c r="AAI1259" s="109"/>
      <c r="AAJ1259" s="109"/>
      <c r="AAK1259" s="109"/>
      <c r="AAL1259" s="109"/>
      <c r="AAM1259" s="109"/>
      <c r="AAN1259" s="109"/>
      <c r="AAO1259" s="109"/>
      <c r="AAP1259" s="109"/>
      <c r="AAQ1259" s="109"/>
      <c r="AAR1259" s="109"/>
      <c r="AAS1259" s="109"/>
      <c r="AAT1259" s="109"/>
      <c r="AAU1259" s="109"/>
      <c r="AAV1259" s="109"/>
      <c r="AAW1259" s="109"/>
      <c r="AAX1259" s="109"/>
      <c r="AAY1259" s="109"/>
      <c r="AAZ1259" s="109"/>
      <c r="ABA1259" s="109"/>
      <c r="ABB1259" s="109"/>
      <c r="ABC1259" s="109"/>
      <c r="ABD1259" s="109"/>
      <c r="ABE1259" s="109"/>
      <c r="ABF1259" s="109"/>
      <c r="ABG1259" s="109"/>
      <c r="ABH1259" s="109"/>
      <c r="ABI1259" s="109"/>
      <c r="ABJ1259" s="109"/>
      <c r="ABK1259" s="109"/>
      <c r="ABL1259" s="109"/>
      <c r="ABM1259" s="109"/>
      <c r="ABN1259" s="109"/>
      <c r="ABO1259" s="109"/>
      <c r="ABP1259" s="109"/>
      <c r="ABQ1259" s="109"/>
      <c r="ABR1259" s="109"/>
      <c r="ABS1259" s="109"/>
      <c r="ABT1259" s="109"/>
      <c r="ABU1259" s="109"/>
      <c r="ABV1259" s="109"/>
      <c r="ABW1259" s="109"/>
      <c r="ABX1259" s="109"/>
      <c r="ABY1259" s="109"/>
      <c r="ABZ1259" s="109"/>
      <c r="ACA1259" s="109"/>
      <c r="ACB1259" s="109"/>
      <c r="ACC1259" s="109"/>
      <c r="ACD1259" s="109"/>
      <c r="ACE1259" s="109"/>
      <c r="ACF1259" s="109"/>
      <c r="ACG1259" s="109"/>
      <c r="ACH1259" s="109"/>
      <c r="ACI1259" s="109"/>
      <c r="ACJ1259" s="109"/>
      <c r="ACK1259" s="109"/>
      <c r="ACL1259" s="109"/>
      <c r="ACM1259" s="109"/>
      <c r="ACN1259" s="109"/>
      <c r="ACO1259" s="109"/>
      <c r="ACP1259" s="109"/>
      <c r="ACQ1259" s="109"/>
      <c r="ACR1259" s="109"/>
      <c r="ACS1259" s="109"/>
      <c r="ACT1259" s="109"/>
      <c r="ACU1259" s="109"/>
      <c r="ACV1259" s="109"/>
      <c r="ACW1259" s="109"/>
      <c r="ACX1259" s="109"/>
      <c r="ACY1259" s="109"/>
      <c r="ACZ1259" s="109"/>
      <c r="ADA1259" s="109"/>
      <c r="ADB1259" s="109"/>
      <c r="ADC1259" s="109"/>
      <c r="ADD1259" s="109"/>
      <c r="ADE1259" s="109"/>
      <c r="ADF1259" s="109"/>
      <c r="ADG1259" s="109"/>
      <c r="ADH1259" s="109"/>
      <c r="ADI1259" s="109"/>
      <c r="ADJ1259" s="109"/>
      <c r="ADK1259" s="109"/>
      <c r="ADL1259" s="109"/>
      <c r="ADM1259" s="109"/>
      <c r="ADN1259" s="109"/>
      <c r="ADO1259" s="109"/>
      <c r="ADP1259" s="109"/>
      <c r="ADQ1259" s="109"/>
      <c r="ADR1259" s="109"/>
      <c r="ADS1259" s="109"/>
      <c r="ADT1259" s="109"/>
      <c r="ADU1259" s="109"/>
      <c r="ADV1259" s="109"/>
      <c r="ADW1259" s="109"/>
      <c r="ADX1259" s="109"/>
      <c r="ADY1259" s="109"/>
      <c r="ADZ1259" s="109"/>
      <c r="AEA1259" s="109"/>
      <c r="AEB1259" s="109"/>
      <c r="AEC1259" s="109"/>
      <c r="AED1259" s="109"/>
      <c r="AEE1259" s="109"/>
      <c r="AEF1259" s="109"/>
      <c r="AEG1259" s="109"/>
      <c r="AEH1259" s="109"/>
    </row>
    <row r="1260" spans="1:814" x14ac:dyDescent="0.25">
      <c r="B1260" s="5">
        <v>45520</v>
      </c>
      <c r="C1260" t="s">
        <v>121</v>
      </c>
      <c r="D1260" t="s">
        <v>0</v>
      </c>
      <c r="E1260" t="s">
        <v>66</v>
      </c>
      <c r="F1260" s="4" t="s">
        <v>86</v>
      </c>
      <c r="G1260" t="s">
        <v>87</v>
      </c>
      <c r="H1260" s="4" t="s">
        <v>50</v>
      </c>
      <c r="I1260" s="4" t="s">
        <v>555</v>
      </c>
      <c r="J1260" s="8">
        <v>-20</v>
      </c>
      <c r="K1260" s="29">
        <v>51750</v>
      </c>
      <c r="L1260" s="35">
        <f t="shared" si="61"/>
        <v>-1035000</v>
      </c>
      <c r="M1260" s="102" t="s">
        <v>529</v>
      </c>
      <c r="Q1260" t="s">
        <v>552</v>
      </c>
    </row>
    <row r="1261" spans="1:814" x14ac:dyDescent="0.25">
      <c r="B1261" s="5">
        <v>45520</v>
      </c>
      <c r="C1261" t="s">
        <v>121</v>
      </c>
      <c r="D1261" t="s">
        <v>0</v>
      </c>
      <c r="E1261" t="s">
        <v>66</v>
      </c>
      <c r="F1261" s="4" t="s">
        <v>78</v>
      </c>
      <c r="G1261" t="s">
        <v>79</v>
      </c>
      <c r="H1261" s="4" t="s">
        <v>80</v>
      </c>
      <c r="I1261" s="4" t="s">
        <v>554</v>
      </c>
      <c r="J1261" s="8">
        <v>-20</v>
      </c>
      <c r="K1261" s="29">
        <v>51750</v>
      </c>
      <c r="L1261" s="35">
        <f t="shared" si="61"/>
        <v>-1035000</v>
      </c>
      <c r="M1261" s="102" t="s">
        <v>529</v>
      </c>
      <c r="Q1261" t="s">
        <v>552</v>
      </c>
      <c r="IQ1261" t="s">
        <v>506</v>
      </c>
    </row>
    <row r="1262" spans="1:814" x14ac:dyDescent="0.25">
      <c r="B1262" s="5">
        <v>45518</v>
      </c>
      <c r="C1262" t="s">
        <v>103</v>
      </c>
      <c r="D1262" t="s">
        <v>0</v>
      </c>
      <c r="E1262" t="s">
        <v>14</v>
      </c>
      <c r="F1262" s="4" t="s">
        <v>39</v>
      </c>
      <c r="G1262" t="s">
        <v>40</v>
      </c>
      <c r="H1262" s="4" t="s">
        <v>41</v>
      </c>
      <c r="I1262" s="4" t="s">
        <v>312</v>
      </c>
      <c r="J1262" s="8">
        <v>-3</v>
      </c>
      <c r="K1262" s="29">
        <v>69875.829545454544</v>
      </c>
      <c r="L1262" s="35">
        <v>3493791.4772727271</v>
      </c>
      <c r="M1262" s="104" t="s">
        <v>529</v>
      </c>
      <c r="O1262" s="54">
        <v>20240121</v>
      </c>
      <c r="P1262" t="s">
        <v>413</v>
      </c>
    </row>
    <row r="1263" spans="1:814" x14ac:dyDescent="0.25">
      <c r="B1263" s="5">
        <v>45518</v>
      </c>
      <c r="C1263" t="s">
        <v>103</v>
      </c>
      <c r="D1263" t="s">
        <v>0</v>
      </c>
      <c r="E1263" t="s">
        <v>66</v>
      </c>
      <c r="F1263" s="4" t="s">
        <v>139</v>
      </c>
      <c r="G1263" t="s">
        <v>140</v>
      </c>
      <c r="H1263" s="4" t="s">
        <v>141</v>
      </c>
      <c r="I1263" s="4" t="s">
        <v>443</v>
      </c>
      <c r="J1263" s="8">
        <v>-4</v>
      </c>
      <c r="K1263" s="29">
        <v>51750</v>
      </c>
      <c r="L1263" s="35">
        <v>5175000</v>
      </c>
      <c r="M1263" s="104" t="s">
        <v>529</v>
      </c>
      <c r="O1263" s="54">
        <v>20240121</v>
      </c>
      <c r="P1263" t="s">
        <v>413</v>
      </c>
    </row>
    <row r="1264" spans="1:814" x14ac:dyDescent="0.25">
      <c r="B1264" s="5">
        <v>45524</v>
      </c>
      <c r="C1264" t="s">
        <v>103</v>
      </c>
      <c r="D1264" t="s">
        <v>0</v>
      </c>
      <c r="E1264" t="s">
        <v>66</v>
      </c>
      <c r="F1264" s="4" t="s">
        <v>67</v>
      </c>
      <c r="G1264" t="s">
        <v>216</v>
      </c>
      <c r="H1264" s="4" t="s">
        <v>69</v>
      </c>
      <c r="I1264" s="4" t="s">
        <v>342</v>
      </c>
      <c r="J1264" s="8">
        <v>-7</v>
      </c>
      <c r="K1264" s="29">
        <v>51750</v>
      </c>
      <c r="L1264" s="17">
        <f>+J1264*K1264</f>
        <v>-362250</v>
      </c>
      <c r="M1264" s="102" t="s">
        <v>529</v>
      </c>
      <c r="O1264" s="54">
        <v>20240125</v>
      </c>
      <c r="P1264" t="s">
        <v>126</v>
      </c>
    </row>
    <row r="1265" spans="1:814" x14ac:dyDescent="0.25">
      <c r="B1265" s="5">
        <v>45524</v>
      </c>
      <c r="C1265" t="s">
        <v>103</v>
      </c>
      <c r="D1265" t="s">
        <v>0</v>
      </c>
      <c r="E1265" t="s">
        <v>66</v>
      </c>
      <c r="F1265" s="4" t="s">
        <v>71</v>
      </c>
      <c r="G1265" t="s">
        <v>72</v>
      </c>
      <c r="H1265" s="4" t="s">
        <v>27</v>
      </c>
      <c r="I1265" s="4" t="s">
        <v>556</v>
      </c>
      <c r="J1265" s="8">
        <v>-30</v>
      </c>
      <c r="K1265" s="29">
        <v>51750</v>
      </c>
      <c r="L1265" s="35">
        <f>+J1265*K1265</f>
        <v>-1552500</v>
      </c>
      <c r="M1265" s="102" t="s">
        <v>529</v>
      </c>
      <c r="O1265" s="54">
        <v>20240125</v>
      </c>
      <c r="P1265" t="s">
        <v>126</v>
      </c>
    </row>
    <row r="1266" spans="1:814" s="93" customFormat="1" x14ac:dyDescent="0.25">
      <c r="A1266"/>
      <c r="B1266" s="5">
        <v>45524</v>
      </c>
      <c r="C1266" t="s">
        <v>103</v>
      </c>
      <c r="D1266" t="s">
        <v>0</v>
      </c>
      <c r="E1266" t="s">
        <v>66</v>
      </c>
      <c r="F1266" s="4" t="s">
        <v>139</v>
      </c>
      <c r="G1266" t="s">
        <v>140</v>
      </c>
      <c r="H1266" s="4" t="s">
        <v>141</v>
      </c>
      <c r="I1266" s="4" t="s">
        <v>443</v>
      </c>
      <c r="J1266" s="8">
        <v>-15</v>
      </c>
      <c r="K1266" s="29">
        <v>51750</v>
      </c>
      <c r="L1266" s="35">
        <f>+J1266*K1266</f>
        <v>-776250</v>
      </c>
      <c r="M1266" s="102" t="s">
        <v>529</v>
      </c>
      <c r="N1266"/>
      <c r="O1266" s="54">
        <v>20240125</v>
      </c>
      <c r="P1266" t="s">
        <v>126</v>
      </c>
      <c r="Q1266"/>
      <c r="R1266"/>
      <c r="S1266"/>
      <c r="T1266"/>
      <c r="U1266"/>
      <c r="V1266" s="84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/>
      <c r="BC1266"/>
      <c r="BD1266"/>
      <c r="BE1266"/>
      <c r="BF1266"/>
      <c r="BG1266"/>
      <c r="BH1266"/>
      <c r="BI1266"/>
      <c r="BJ1266"/>
      <c r="BK1266"/>
      <c r="BL1266"/>
      <c r="BM1266"/>
      <c r="BN1266"/>
      <c r="BO1266"/>
      <c r="BP1266"/>
      <c r="BQ1266"/>
      <c r="BR1266"/>
      <c r="BS1266"/>
      <c r="BT1266"/>
      <c r="BU1266"/>
      <c r="BV1266"/>
      <c r="BW1266"/>
      <c r="BX1266"/>
      <c r="BY1266"/>
      <c r="BZ1266"/>
      <c r="CA1266"/>
      <c r="CB1266"/>
      <c r="CC1266"/>
      <c r="CD1266"/>
      <c r="CE1266"/>
      <c r="CF1266"/>
      <c r="CG1266"/>
      <c r="CH1266"/>
      <c r="CI1266"/>
      <c r="CJ1266"/>
      <c r="CK1266"/>
      <c r="CL1266"/>
      <c r="CM1266"/>
      <c r="CN1266"/>
      <c r="CO1266"/>
      <c r="CP1266"/>
      <c r="CQ1266"/>
      <c r="CR1266"/>
      <c r="CS1266"/>
      <c r="CT1266"/>
      <c r="CU1266"/>
      <c r="CV1266"/>
      <c r="CW1266"/>
      <c r="CX1266"/>
      <c r="CY1266"/>
      <c r="CZ1266"/>
      <c r="DA1266"/>
      <c r="DB1266"/>
      <c r="DC1266"/>
      <c r="DD1266"/>
      <c r="DE1266"/>
      <c r="DF1266"/>
      <c r="DG1266"/>
      <c r="DH1266"/>
      <c r="DI1266"/>
      <c r="DJ1266"/>
      <c r="DK1266"/>
      <c r="DL1266"/>
      <c r="DM1266"/>
      <c r="DN1266"/>
      <c r="DO1266"/>
      <c r="DP1266"/>
      <c r="DQ1266"/>
      <c r="DR1266"/>
      <c r="DS1266"/>
      <c r="DT1266"/>
      <c r="DU1266"/>
      <c r="DV1266"/>
      <c r="DW1266"/>
      <c r="DX1266"/>
      <c r="DY1266"/>
      <c r="DZ1266"/>
      <c r="EA1266"/>
      <c r="EB1266"/>
      <c r="EC1266"/>
      <c r="ED1266"/>
      <c r="EE1266"/>
      <c r="EF1266"/>
      <c r="EG1266"/>
      <c r="EH1266"/>
      <c r="EI1266"/>
      <c r="EJ1266"/>
      <c r="EK1266"/>
      <c r="EL1266"/>
      <c r="EM1266"/>
      <c r="EN1266"/>
      <c r="EO1266"/>
      <c r="EP1266"/>
      <c r="EQ1266"/>
      <c r="ER1266"/>
      <c r="ES1266"/>
      <c r="ET1266"/>
      <c r="EU1266"/>
      <c r="EV1266"/>
      <c r="EW1266"/>
      <c r="EX1266"/>
      <c r="EY1266"/>
      <c r="EZ1266"/>
      <c r="FA1266"/>
      <c r="FB1266"/>
      <c r="FC1266"/>
      <c r="FD1266"/>
      <c r="FE1266"/>
      <c r="FF1266"/>
      <c r="FG1266"/>
      <c r="FH1266"/>
      <c r="FI1266"/>
      <c r="FJ1266"/>
      <c r="FK1266"/>
      <c r="FL1266"/>
      <c r="FM1266"/>
      <c r="FN1266"/>
      <c r="FO1266"/>
      <c r="FP1266"/>
      <c r="FQ1266"/>
      <c r="FR1266"/>
      <c r="FS1266"/>
      <c r="FT1266"/>
      <c r="FU1266"/>
      <c r="FV1266"/>
      <c r="FW1266"/>
      <c r="FX1266"/>
      <c r="FY1266"/>
      <c r="FZ1266"/>
      <c r="GA1266"/>
      <c r="GB1266"/>
      <c r="GC1266"/>
      <c r="GD1266"/>
      <c r="GE1266"/>
      <c r="GF1266"/>
      <c r="GG1266"/>
      <c r="GH1266"/>
      <c r="GI1266"/>
      <c r="GJ1266"/>
      <c r="GK1266"/>
      <c r="GL1266"/>
      <c r="GM1266"/>
      <c r="GN1266"/>
      <c r="GO1266"/>
      <c r="GP1266"/>
      <c r="GQ1266"/>
      <c r="GR1266"/>
      <c r="GS1266"/>
      <c r="GT1266"/>
      <c r="GU1266"/>
      <c r="GV1266"/>
      <c r="GW1266"/>
      <c r="GX1266"/>
      <c r="GY1266"/>
      <c r="GZ1266"/>
      <c r="HA1266"/>
      <c r="HB1266"/>
      <c r="HC1266"/>
      <c r="HD1266"/>
      <c r="HE1266"/>
      <c r="HF1266"/>
      <c r="HG1266"/>
      <c r="HH1266"/>
      <c r="HI1266"/>
      <c r="HJ1266"/>
      <c r="HK1266"/>
      <c r="HL1266"/>
      <c r="HM1266"/>
      <c r="HN1266"/>
      <c r="HO1266"/>
      <c r="HP1266"/>
      <c r="HQ1266"/>
      <c r="HR1266"/>
      <c r="HS1266"/>
      <c r="HT1266"/>
      <c r="HU1266"/>
      <c r="HV1266"/>
      <c r="HW1266"/>
      <c r="HX1266"/>
      <c r="HY1266"/>
      <c r="HZ1266"/>
      <c r="IA1266"/>
      <c r="IB1266"/>
      <c r="IC1266"/>
      <c r="ID1266"/>
      <c r="IE1266"/>
      <c r="IF1266"/>
      <c r="IG1266"/>
      <c r="IH1266"/>
      <c r="II1266"/>
      <c r="IJ1266"/>
      <c r="IK1266"/>
      <c r="IL1266"/>
      <c r="IM1266"/>
      <c r="IN1266"/>
      <c r="IO1266"/>
      <c r="IP1266"/>
      <c r="IQ1266"/>
      <c r="IR1266"/>
      <c r="IS1266"/>
      <c r="IT1266"/>
      <c r="IU1266"/>
      <c r="IV1266"/>
      <c r="IW1266"/>
      <c r="IX1266"/>
      <c r="IY1266"/>
      <c r="IZ1266"/>
      <c r="JA1266"/>
      <c r="JB1266"/>
      <c r="JC1266"/>
      <c r="JD1266"/>
      <c r="JE1266"/>
      <c r="JF1266"/>
      <c r="JG1266"/>
      <c r="JH1266"/>
      <c r="JI1266"/>
      <c r="JJ1266"/>
      <c r="JK1266"/>
      <c r="JL1266"/>
      <c r="JM1266"/>
      <c r="JN1266"/>
      <c r="JO1266"/>
      <c r="JP1266"/>
      <c r="JQ1266"/>
      <c r="JR1266"/>
      <c r="JS1266"/>
      <c r="JT1266"/>
      <c r="JU1266"/>
      <c r="JV1266"/>
      <c r="JW1266"/>
      <c r="JX1266"/>
      <c r="JY1266"/>
      <c r="JZ1266"/>
      <c r="KA1266"/>
      <c r="KB1266"/>
      <c r="KC1266"/>
      <c r="KD1266"/>
      <c r="KE1266"/>
      <c r="KF1266"/>
      <c r="KG1266"/>
      <c r="KH1266"/>
      <c r="KI1266"/>
      <c r="KJ1266"/>
      <c r="KK1266"/>
      <c r="KL1266"/>
      <c r="KM1266"/>
      <c r="KN1266"/>
      <c r="KO1266"/>
      <c r="KP1266"/>
      <c r="KQ1266"/>
      <c r="KR1266"/>
      <c r="KS1266"/>
      <c r="KT1266"/>
      <c r="KU1266"/>
      <c r="KV1266"/>
      <c r="KW1266"/>
      <c r="KX1266"/>
      <c r="KY1266"/>
      <c r="KZ1266"/>
      <c r="LA1266"/>
      <c r="LB1266"/>
      <c r="LC1266"/>
      <c r="LD1266"/>
      <c r="LE1266"/>
      <c r="LF1266"/>
      <c r="LG1266"/>
      <c r="LH1266"/>
      <c r="LI1266"/>
      <c r="LJ1266"/>
      <c r="LK1266"/>
      <c r="LL1266"/>
      <c r="LM1266"/>
      <c r="LN1266"/>
      <c r="LO1266"/>
      <c r="LP1266"/>
      <c r="LQ1266"/>
      <c r="LR1266"/>
      <c r="LS1266"/>
      <c r="LT1266"/>
      <c r="LU1266"/>
      <c r="LV1266"/>
      <c r="LW1266"/>
      <c r="LX1266"/>
      <c r="LY1266"/>
      <c r="LZ1266"/>
      <c r="MA1266"/>
      <c r="MB1266"/>
      <c r="MC1266"/>
      <c r="MD1266"/>
      <c r="ME1266"/>
      <c r="MF1266"/>
      <c r="MG1266"/>
      <c r="MH1266"/>
      <c r="MI1266"/>
      <c r="MJ1266"/>
      <c r="MK1266"/>
      <c r="ML1266"/>
      <c r="MM1266"/>
      <c r="MN1266"/>
      <c r="MO1266"/>
      <c r="MP1266"/>
      <c r="MQ1266"/>
      <c r="MR1266"/>
      <c r="MS1266"/>
      <c r="MT1266"/>
      <c r="MU1266"/>
      <c r="MV1266"/>
      <c r="MW1266"/>
      <c r="MX1266"/>
      <c r="MY1266"/>
      <c r="MZ1266"/>
      <c r="NA1266"/>
      <c r="NB1266"/>
      <c r="NC1266"/>
      <c r="ND1266"/>
      <c r="NE1266"/>
      <c r="NF1266"/>
      <c r="NG1266"/>
      <c r="NH1266"/>
      <c r="NI1266"/>
      <c r="NJ1266"/>
      <c r="NK1266"/>
      <c r="NL1266"/>
      <c r="NM1266"/>
      <c r="NN1266"/>
      <c r="NO1266"/>
      <c r="NP1266"/>
      <c r="NQ1266"/>
      <c r="NR1266"/>
      <c r="NS1266"/>
      <c r="NT1266"/>
      <c r="NU1266"/>
      <c r="NV1266"/>
      <c r="NW1266"/>
      <c r="NX1266"/>
      <c r="NY1266"/>
      <c r="NZ1266"/>
      <c r="OA1266"/>
      <c r="OB1266"/>
      <c r="OC1266"/>
      <c r="OD1266"/>
      <c r="OE1266"/>
      <c r="OF1266"/>
      <c r="OG1266"/>
      <c r="OH1266"/>
      <c r="OI1266"/>
      <c r="OJ1266"/>
      <c r="OK1266"/>
      <c r="OL1266"/>
      <c r="OM1266"/>
      <c r="ON1266"/>
      <c r="OO1266"/>
      <c r="OP1266"/>
      <c r="OQ1266"/>
      <c r="OR1266"/>
      <c r="OS1266"/>
      <c r="OT1266"/>
      <c r="OU1266"/>
      <c r="OV1266"/>
      <c r="OW1266"/>
      <c r="OX1266"/>
      <c r="OY1266"/>
      <c r="OZ1266"/>
      <c r="PA1266"/>
      <c r="PB1266"/>
      <c r="PC1266"/>
      <c r="PD1266"/>
      <c r="PE1266"/>
      <c r="PF1266"/>
      <c r="PG1266"/>
      <c r="PH1266"/>
      <c r="PI1266"/>
      <c r="PJ1266"/>
      <c r="PK1266"/>
      <c r="PL1266"/>
      <c r="PM1266"/>
      <c r="PN1266"/>
      <c r="PO1266"/>
      <c r="PP1266"/>
      <c r="PQ1266"/>
      <c r="PR1266"/>
      <c r="PS1266"/>
      <c r="PT1266"/>
      <c r="PU1266"/>
      <c r="PV1266"/>
      <c r="PW1266"/>
      <c r="PX1266"/>
      <c r="PY1266"/>
      <c r="PZ1266"/>
      <c r="QA1266"/>
      <c r="QB1266"/>
      <c r="QC1266"/>
      <c r="QD1266"/>
      <c r="QE1266"/>
      <c r="QF1266"/>
      <c r="QG1266"/>
      <c r="QH1266"/>
      <c r="QI1266"/>
      <c r="QJ1266"/>
      <c r="QK1266"/>
      <c r="QL1266"/>
      <c r="QM1266"/>
      <c r="QN1266"/>
      <c r="QO1266"/>
      <c r="QP1266"/>
      <c r="QQ1266"/>
      <c r="QR1266"/>
      <c r="QS1266"/>
      <c r="QT1266"/>
      <c r="QU1266"/>
      <c r="QV1266"/>
      <c r="QW1266"/>
      <c r="QX1266"/>
      <c r="QY1266"/>
      <c r="QZ1266"/>
      <c r="RA1266"/>
      <c r="RB1266"/>
      <c r="RC1266"/>
      <c r="RD1266"/>
      <c r="RE1266"/>
      <c r="RF1266"/>
      <c r="RG1266"/>
      <c r="RH1266"/>
      <c r="RI1266"/>
      <c r="RJ1266"/>
      <c r="RK1266"/>
      <c r="RL1266"/>
      <c r="RM1266"/>
      <c r="RN1266"/>
      <c r="RO1266"/>
      <c r="RP1266"/>
      <c r="RQ1266"/>
      <c r="RR1266"/>
      <c r="RS1266"/>
      <c r="RT1266"/>
      <c r="RU1266"/>
      <c r="RV1266"/>
      <c r="RW1266"/>
      <c r="RX1266"/>
      <c r="RY1266"/>
      <c r="RZ1266"/>
      <c r="SA1266"/>
      <c r="SB1266"/>
      <c r="SC1266"/>
      <c r="SD1266"/>
      <c r="SE1266"/>
      <c r="SF1266"/>
      <c r="SG1266"/>
      <c r="SH1266"/>
      <c r="SI1266"/>
      <c r="SJ1266"/>
      <c r="SK1266"/>
      <c r="SL1266"/>
      <c r="SM1266"/>
      <c r="SN1266"/>
      <c r="SO1266"/>
      <c r="SP1266"/>
      <c r="SQ1266"/>
      <c r="SR1266"/>
      <c r="SS1266"/>
      <c r="ST1266"/>
      <c r="SU1266"/>
      <c r="SV1266"/>
      <c r="SW1266"/>
      <c r="SX1266"/>
      <c r="SY1266"/>
      <c r="SZ1266"/>
      <c r="TA1266"/>
      <c r="TB1266"/>
      <c r="TC1266"/>
      <c r="TD1266"/>
      <c r="TE1266"/>
      <c r="TF1266"/>
      <c r="TG1266"/>
      <c r="TH1266"/>
      <c r="TI1266"/>
      <c r="TJ1266"/>
      <c r="TK1266"/>
      <c r="TL1266"/>
      <c r="TM1266"/>
      <c r="TN1266"/>
      <c r="TO1266"/>
      <c r="TP1266"/>
      <c r="TQ1266"/>
      <c r="TR1266"/>
      <c r="TS1266"/>
      <c r="TT1266"/>
      <c r="TU1266"/>
      <c r="TV1266"/>
      <c r="TW1266"/>
      <c r="TX1266"/>
      <c r="TY1266"/>
      <c r="TZ1266"/>
      <c r="UA1266"/>
      <c r="UB1266"/>
      <c r="UC1266"/>
      <c r="UD1266"/>
      <c r="UE1266"/>
      <c r="UF1266"/>
      <c r="UG1266"/>
      <c r="UH1266"/>
      <c r="UI1266"/>
      <c r="UJ1266"/>
      <c r="UK1266"/>
      <c r="UL1266"/>
      <c r="UM1266"/>
      <c r="UN1266"/>
      <c r="UO1266"/>
      <c r="UP1266"/>
      <c r="UQ1266"/>
      <c r="UR1266"/>
      <c r="US1266"/>
      <c r="UT1266"/>
      <c r="UU1266"/>
      <c r="UV1266"/>
      <c r="UW1266"/>
      <c r="UX1266"/>
      <c r="UY1266"/>
      <c r="UZ1266"/>
      <c r="VA1266"/>
      <c r="VB1266"/>
      <c r="VC1266"/>
      <c r="VD1266"/>
      <c r="VE1266"/>
      <c r="VF1266"/>
      <c r="VG1266"/>
      <c r="VH1266"/>
      <c r="VI1266"/>
      <c r="VJ1266"/>
      <c r="VK1266"/>
      <c r="VL1266"/>
      <c r="VM1266"/>
      <c r="VN1266"/>
      <c r="VO1266"/>
      <c r="VP1266"/>
      <c r="VQ1266"/>
      <c r="VR1266"/>
      <c r="VS1266"/>
      <c r="VT1266"/>
      <c r="VU1266"/>
      <c r="VV1266"/>
      <c r="VW1266"/>
      <c r="VX1266"/>
      <c r="VY1266"/>
      <c r="VZ1266"/>
      <c r="WA1266"/>
      <c r="WB1266"/>
      <c r="WC1266"/>
      <c r="WD1266"/>
      <c r="WE1266"/>
      <c r="WF1266"/>
      <c r="WG1266"/>
      <c r="WH1266"/>
      <c r="WI1266"/>
      <c r="WJ1266"/>
      <c r="WK1266"/>
      <c r="WL1266"/>
      <c r="WM1266"/>
      <c r="WN1266"/>
      <c r="WO1266"/>
      <c r="WP1266"/>
      <c r="WQ1266"/>
      <c r="WR1266"/>
      <c r="WS1266"/>
      <c r="WT1266"/>
      <c r="WU1266"/>
      <c r="WV1266"/>
      <c r="WW1266"/>
      <c r="WX1266"/>
      <c r="WY1266"/>
      <c r="WZ1266"/>
      <c r="XA1266"/>
      <c r="XB1266"/>
      <c r="XC1266"/>
      <c r="XD1266"/>
      <c r="XE1266"/>
      <c r="XF1266"/>
      <c r="XG1266"/>
      <c r="XH1266"/>
      <c r="XI1266"/>
      <c r="XJ1266"/>
      <c r="XK1266"/>
      <c r="XL1266"/>
      <c r="XM1266"/>
      <c r="XN1266"/>
      <c r="XO1266"/>
      <c r="XP1266"/>
      <c r="XQ1266"/>
      <c r="XR1266"/>
      <c r="XS1266"/>
      <c r="XT1266"/>
      <c r="XU1266"/>
      <c r="XV1266"/>
      <c r="XW1266"/>
      <c r="XX1266"/>
      <c r="XY1266"/>
      <c r="XZ1266"/>
      <c r="YA1266"/>
      <c r="YB1266"/>
      <c r="YC1266"/>
      <c r="YD1266"/>
      <c r="YE1266"/>
      <c r="YF1266"/>
      <c r="YG1266"/>
      <c r="YH1266"/>
      <c r="YI1266"/>
      <c r="YJ1266"/>
      <c r="YK1266"/>
      <c r="YL1266"/>
      <c r="YM1266"/>
      <c r="YN1266"/>
      <c r="YO1266"/>
      <c r="YP1266"/>
      <c r="YQ1266"/>
      <c r="YR1266"/>
      <c r="YS1266"/>
      <c r="YT1266"/>
      <c r="YU1266"/>
      <c r="YV1266"/>
      <c r="YW1266"/>
      <c r="YX1266"/>
      <c r="YY1266"/>
      <c r="YZ1266"/>
      <c r="ZA1266"/>
      <c r="ZB1266"/>
      <c r="ZC1266"/>
      <c r="ZD1266"/>
      <c r="ZE1266"/>
      <c r="ZF1266"/>
      <c r="ZG1266"/>
      <c r="ZH1266"/>
      <c r="ZI1266"/>
      <c r="ZJ1266"/>
      <c r="ZK1266"/>
      <c r="ZL1266"/>
      <c r="ZM1266"/>
      <c r="ZN1266"/>
      <c r="ZO1266"/>
      <c r="ZP1266"/>
      <c r="ZQ1266"/>
      <c r="ZR1266"/>
      <c r="ZS1266"/>
      <c r="ZT1266"/>
      <c r="ZU1266"/>
      <c r="ZV1266"/>
      <c r="ZW1266"/>
      <c r="ZX1266"/>
      <c r="ZY1266"/>
      <c r="ZZ1266"/>
      <c r="AAA1266"/>
      <c r="AAB1266"/>
      <c r="AAC1266"/>
      <c r="AAD1266"/>
      <c r="AAE1266"/>
      <c r="AAF1266"/>
      <c r="AAG1266"/>
      <c r="AAH1266"/>
      <c r="AAI1266"/>
      <c r="AAJ1266"/>
      <c r="AAK1266"/>
      <c r="AAL1266"/>
      <c r="AAM1266"/>
      <c r="AAN1266"/>
      <c r="AAO1266"/>
      <c r="AAP1266"/>
      <c r="AAQ1266"/>
      <c r="AAR1266"/>
      <c r="AAS1266"/>
      <c r="AAT1266"/>
      <c r="AAU1266"/>
      <c r="AAV1266"/>
      <c r="AAW1266"/>
      <c r="AAX1266"/>
      <c r="AAY1266"/>
      <c r="AAZ1266"/>
      <c r="ABA1266"/>
      <c r="ABB1266"/>
      <c r="ABC1266"/>
      <c r="ABD1266"/>
      <c r="ABE1266"/>
      <c r="ABF1266"/>
      <c r="ABG1266"/>
      <c r="ABH1266"/>
      <c r="ABI1266"/>
      <c r="ABJ1266"/>
      <c r="ABK1266"/>
      <c r="ABL1266"/>
      <c r="ABM1266"/>
      <c r="ABN1266"/>
      <c r="ABO1266"/>
      <c r="ABP1266"/>
      <c r="ABQ1266"/>
      <c r="ABR1266"/>
      <c r="ABS1266"/>
      <c r="ABT1266"/>
      <c r="ABU1266"/>
      <c r="ABV1266"/>
      <c r="ABW1266"/>
      <c r="ABX1266"/>
      <c r="ABY1266"/>
      <c r="ABZ1266"/>
      <c r="ACA1266"/>
      <c r="ACB1266"/>
      <c r="ACC1266"/>
      <c r="ACD1266"/>
      <c r="ACE1266"/>
      <c r="ACF1266"/>
      <c r="ACG1266"/>
      <c r="ACH1266"/>
      <c r="ACI1266"/>
      <c r="ACJ1266"/>
      <c r="ACK1266"/>
      <c r="ACL1266"/>
      <c r="ACM1266"/>
      <c r="ACN1266"/>
      <c r="ACO1266"/>
      <c r="ACP1266"/>
      <c r="ACQ1266"/>
      <c r="ACR1266"/>
      <c r="ACS1266"/>
      <c r="ACT1266"/>
      <c r="ACU1266"/>
      <c r="ACV1266"/>
      <c r="ACW1266"/>
      <c r="ACX1266"/>
      <c r="ACY1266"/>
      <c r="ACZ1266"/>
      <c r="ADA1266"/>
      <c r="ADB1266"/>
      <c r="ADC1266"/>
      <c r="ADD1266"/>
      <c r="ADE1266"/>
      <c r="ADF1266"/>
      <c r="ADG1266"/>
      <c r="ADH1266"/>
      <c r="ADI1266"/>
      <c r="ADJ1266"/>
      <c r="ADK1266"/>
      <c r="ADL1266"/>
      <c r="ADM1266"/>
      <c r="ADN1266"/>
      <c r="ADO1266"/>
      <c r="ADP1266"/>
      <c r="ADQ1266"/>
      <c r="ADR1266"/>
      <c r="ADS1266"/>
      <c r="ADT1266"/>
      <c r="ADU1266"/>
      <c r="ADV1266"/>
      <c r="ADW1266"/>
      <c r="ADX1266"/>
      <c r="ADY1266"/>
      <c r="ADZ1266"/>
      <c r="AEA1266"/>
      <c r="AEB1266"/>
      <c r="AEC1266"/>
      <c r="AED1266"/>
      <c r="AEE1266"/>
      <c r="AEF1266"/>
      <c r="AEG1266"/>
      <c r="AEH1266"/>
    </row>
    <row r="1267" spans="1:814" x14ac:dyDescent="0.25">
      <c r="B1267" s="5">
        <v>45524</v>
      </c>
      <c r="C1267" t="s">
        <v>103</v>
      </c>
      <c r="D1267" t="s">
        <v>4</v>
      </c>
      <c r="E1267" t="s">
        <v>66</v>
      </c>
      <c r="F1267" s="4" t="s">
        <v>102</v>
      </c>
      <c r="G1267" t="s">
        <v>101</v>
      </c>
      <c r="H1267" s="4" t="s">
        <v>107</v>
      </c>
      <c r="I1267" s="4" t="s">
        <v>138</v>
      </c>
      <c r="J1267" s="8">
        <v>-6</v>
      </c>
      <c r="K1267" s="29">
        <v>102340</v>
      </c>
      <c r="L1267" s="35">
        <f t="shared" ref="L1267:L1293" si="62">+J1267*K1267</f>
        <v>-614040</v>
      </c>
      <c r="M1267" s="102" t="s">
        <v>529</v>
      </c>
      <c r="O1267" s="54">
        <v>20240125</v>
      </c>
      <c r="P1267" t="s">
        <v>126</v>
      </c>
    </row>
    <row r="1268" spans="1:814" x14ac:dyDescent="0.25">
      <c r="B1268" s="5">
        <v>45524</v>
      </c>
      <c r="C1268" t="s">
        <v>103</v>
      </c>
      <c r="D1268" t="s">
        <v>4</v>
      </c>
      <c r="E1268" t="s">
        <v>66</v>
      </c>
      <c r="F1268" s="4" t="s">
        <v>274</v>
      </c>
      <c r="G1268" t="s">
        <v>273</v>
      </c>
      <c r="H1268" s="4" t="s">
        <v>271</v>
      </c>
      <c r="I1268" s="4" t="s">
        <v>138</v>
      </c>
      <c r="J1268" s="8">
        <v>-2</v>
      </c>
      <c r="K1268" s="29">
        <v>145000</v>
      </c>
      <c r="L1268" s="35">
        <f t="shared" si="62"/>
        <v>-290000</v>
      </c>
      <c r="M1268" s="102" t="s">
        <v>529</v>
      </c>
      <c r="O1268" s="54">
        <v>20240125</v>
      </c>
      <c r="P1268" t="s">
        <v>126</v>
      </c>
    </row>
    <row r="1269" spans="1:814" x14ac:dyDescent="0.25">
      <c r="B1269" s="5">
        <v>45524</v>
      </c>
      <c r="C1269" t="s">
        <v>103</v>
      </c>
      <c r="D1269" t="s">
        <v>4</v>
      </c>
      <c r="E1269" t="s">
        <v>66</v>
      </c>
      <c r="F1269" s="4" t="s">
        <v>276</v>
      </c>
      <c r="G1269" t="s">
        <v>275</v>
      </c>
      <c r="H1269" s="4" t="s">
        <v>148</v>
      </c>
      <c r="I1269" s="4" t="s">
        <v>138</v>
      </c>
      <c r="J1269" s="8">
        <v>-2</v>
      </c>
      <c r="K1269" s="29">
        <v>83600</v>
      </c>
      <c r="L1269" s="35">
        <f t="shared" si="62"/>
        <v>-167200</v>
      </c>
      <c r="M1269" s="102" t="s">
        <v>529</v>
      </c>
      <c r="O1269" s="54">
        <v>20240125</v>
      </c>
      <c r="P1269" t="s">
        <v>126</v>
      </c>
    </row>
    <row r="1270" spans="1:814" x14ac:dyDescent="0.25">
      <c r="A1270" s="93"/>
      <c r="B1270" s="92">
        <v>45524</v>
      </c>
      <c r="C1270" s="93" t="s">
        <v>63</v>
      </c>
      <c r="D1270" s="93" t="s">
        <v>0</v>
      </c>
      <c r="E1270" s="93" t="s">
        <v>14</v>
      </c>
      <c r="F1270" s="94" t="s">
        <v>42</v>
      </c>
      <c r="G1270" s="93" t="s">
        <v>43</v>
      </c>
      <c r="H1270" s="94" t="s">
        <v>44</v>
      </c>
      <c r="I1270" s="145" t="s">
        <v>565</v>
      </c>
      <c r="J1270" s="95">
        <v>100</v>
      </c>
      <c r="K1270" s="97">
        <v>14.569553805774278</v>
      </c>
      <c r="L1270" s="96">
        <f t="shared" si="62"/>
        <v>1456.9553805774278</v>
      </c>
      <c r="M1270" s="106" t="s">
        <v>527</v>
      </c>
      <c r="N1270" s="93" t="s">
        <v>644</v>
      </c>
      <c r="O1270" s="100"/>
      <c r="P1270" s="93"/>
      <c r="Q1270" s="93"/>
      <c r="R1270" s="93"/>
      <c r="S1270" s="93"/>
      <c r="T1270" s="93"/>
      <c r="U1270" s="93"/>
      <c r="V1270" s="98"/>
      <c r="W1270" s="93"/>
      <c r="X1270" s="93"/>
      <c r="Y1270" s="93"/>
      <c r="Z1270" s="93"/>
      <c r="AA1270" s="93"/>
      <c r="AB1270" s="93"/>
      <c r="AC1270" s="93"/>
      <c r="AD1270" s="93"/>
      <c r="AE1270" s="93"/>
      <c r="AF1270" s="93"/>
      <c r="AG1270" s="93"/>
      <c r="AH1270" s="93"/>
      <c r="AI1270" s="93"/>
      <c r="AJ1270" s="93"/>
      <c r="AK1270" s="93"/>
      <c r="AL1270" s="93"/>
      <c r="AM1270" s="93"/>
      <c r="AN1270" s="93"/>
      <c r="AO1270" s="93"/>
      <c r="AP1270" s="93"/>
      <c r="AQ1270" s="93"/>
      <c r="AR1270" s="93"/>
      <c r="AS1270" s="93"/>
      <c r="AT1270" s="93"/>
      <c r="AU1270" s="93"/>
      <c r="AV1270" s="93"/>
      <c r="AW1270" s="93"/>
      <c r="AX1270" s="93"/>
      <c r="AY1270" s="93"/>
      <c r="AZ1270" s="93"/>
      <c r="BA1270" s="93"/>
      <c r="BB1270" s="93"/>
      <c r="BC1270" s="93"/>
      <c r="BD1270" s="93"/>
      <c r="BE1270" s="93"/>
      <c r="BF1270" s="93"/>
      <c r="BG1270" s="93"/>
      <c r="BH1270" s="93"/>
      <c r="BI1270" s="93"/>
      <c r="BJ1270" s="93"/>
      <c r="BK1270" s="93"/>
      <c r="BL1270" s="93"/>
      <c r="BM1270" s="93"/>
      <c r="BN1270" s="93"/>
      <c r="BO1270" s="93"/>
      <c r="BP1270" s="93"/>
      <c r="BQ1270" s="93"/>
      <c r="BR1270" s="93"/>
      <c r="BS1270" s="93"/>
      <c r="BT1270" s="93"/>
      <c r="BU1270" s="93"/>
      <c r="BV1270" s="93"/>
      <c r="BW1270" s="93"/>
      <c r="BX1270" s="93"/>
      <c r="BY1270" s="93"/>
      <c r="BZ1270" s="93"/>
      <c r="CA1270" s="93"/>
      <c r="CB1270" s="93"/>
      <c r="CC1270" s="93"/>
      <c r="CD1270" s="93"/>
      <c r="CE1270" s="93"/>
      <c r="CF1270" s="93"/>
      <c r="CG1270" s="93"/>
      <c r="CH1270" s="93"/>
      <c r="CI1270" s="93"/>
      <c r="CJ1270" s="93"/>
      <c r="CK1270" s="93"/>
      <c r="CL1270" s="93"/>
      <c r="CM1270" s="93"/>
      <c r="CN1270" s="93"/>
      <c r="CO1270" s="93"/>
      <c r="CP1270" s="93"/>
      <c r="CQ1270" s="93"/>
      <c r="CR1270" s="93"/>
      <c r="CS1270" s="93"/>
      <c r="CT1270" s="93"/>
      <c r="CU1270" s="93"/>
      <c r="CV1270" s="93"/>
      <c r="CW1270" s="93"/>
      <c r="CX1270" s="93"/>
      <c r="CY1270" s="93"/>
      <c r="CZ1270" s="93"/>
      <c r="DA1270" s="93"/>
      <c r="DB1270" s="93"/>
      <c r="DC1270" s="93"/>
      <c r="DD1270" s="93"/>
      <c r="DE1270" s="93"/>
      <c r="DF1270" s="93"/>
      <c r="DG1270" s="93"/>
      <c r="DH1270" s="93"/>
      <c r="DI1270" s="93"/>
      <c r="DJ1270" s="93"/>
      <c r="DK1270" s="93"/>
      <c r="DL1270" s="93"/>
      <c r="DM1270" s="93"/>
      <c r="DN1270" s="93"/>
      <c r="DO1270" s="93"/>
      <c r="DP1270" s="93"/>
      <c r="DQ1270" s="93"/>
      <c r="DR1270" s="93"/>
      <c r="DS1270" s="93"/>
      <c r="DT1270" s="93"/>
      <c r="DU1270" s="93"/>
      <c r="DV1270" s="93"/>
      <c r="DW1270" s="93"/>
      <c r="DX1270" s="93"/>
      <c r="DY1270" s="93"/>
      <c r="DZ1270" s="93"/>
      <c r="EA1270" s="93"/>
      <c r="EB1270" s="93"/>
      <c r="EC1270" s="93"/>
      <c r="ED1270" s="93"/>
      <c r="EE1270" s="93"/>
      <c r="EF1270" s="93"/>
      <c r="EG1270" s="93"/>
      <c r="EH1270" s="93"/>
      <c r="EI1270" s="93"/>
      <c r="EJ1270" s="93"/>
      <c r="EK1270" s="93"/>
      <c r="EL1270" s="93"/>
      <c r="EM1270" s="93"/>
      <c r="EN1270" s="93"/>
      <c r="EO1270" s="93"/>
      <c r="EP1270" s="93"/>
      <c r="EQ1270" s="93"/>
      <c r="ER1270" s="93"/>
      <c r="ES1270" s="93"/>
      <c r="ET1270" s="93"/>
      <c r="EU1270" s="93"/>
      <c r="EV1270" s="93"/>
      <c r="EW1270" s="93"/>
      <c r="EX1270" s="93"/>
      <c r="EY1270" s="93"/>
      <c r="EZ1270" s="93"/>
      <c r="FA1270" s="93"/>
      <c r="FB1270" s="93"/>
      <c r="FC1270" s="93"/>
      <c r="FD1270" s="93"/>
      <c r="FE1270" s="93"/>
      <c r="FF1270" s="93"/>
      <c r="FG1270" s="93"/>
      <c r="FH1270" s="93"/>
      <c r="FI1270" s="93"/>
      <c r="FJ1270" s="93"/>
      <c r="FK1270" s="93"/>
      <c r="FL1270" s="93"/>
      <c r="FM1270" s="93"/>
      <c r="FN1270" s="93"/>
      <c r="FO1270" s="93"/>
      <c r="FP1270" s="93"/>
      <c r="FQ1270" s="93"/>
      <c r="FR1270" s="93"/>
      <c r="FS1270" s="93"/>
      <c r="FT1270" s="93"/>
      <c r="FU1270" s="93"/>
      <c r="FV1270" s="93"/>
      <c r="FW1270" s="93"/>
      <c r="FX1270" s="93"/>
      <c r="FY1270" s="93"/>
      <c r="FZ1270" s="93"/>
      <c r="GA1270" s="93"/>
      <c r="GB1270" s="93"/>
      <c r="GC1270" s="93"/>
      <c r="GD1270" s="93"/>
      <c r="GE1270" s="93"/>
      <c r="GF1270" s="93"/>
      <c r="GG1270" s="93"/>
      <c r="GH1270" s="93"/>
      <c r="GI1270" s="93"/>
      <c r="GJ1270" s="93"/>
      <c r="GK1270" s="93"/>
      <c r="GL1270" s="93"/>
      <c r="GM1270" s="93"/>
      <c r="GN1270" s="93"/>
      <c r="GO1270" s="93"/>
      <c r="GP1270" s="93"/>
      <c r="GQ1270" s="93"/>
      <c r="GR1270" s="93"/>
      <c r="GS1270" s="93"/>
      <c r="GT1270" s="93"/>
      <c r="GU1270" s="93"/>
      <c r="GV1270" s="93"/>
      <c r="GW1270" s="93"/>
      <c r="GX1270" s="93"/>
      <c r="GY1270" s="93"/>
      <c r="GZ1270" s="93"/>
      <c r="HA1270" s="93"/>
      <c r="HB1270" s="93"/>
      <c r="HC1270" s="93"/>
      <c r="HD1270" s="93"/>
      <c r="HE1270" s="93"/>
      <c r="HF1270" s="93"/>
      <c r="HG1270" s="93"/>
      <c r="HH1270" s="93"/>
      <c r="HI1270" s="93"/>
      <c r="HJ1270" s="93"/>
      <c r="HK1270" s="93"/>
      <c r="HL1270" s="93"/>
      <c r="HM1270" s="93"/>
      <c r="HN1270" s="93"/>
      <c r="HO1270" s="93"/>
      <c r="HP1270" s="93"/>
      <c r="HQ1270" s="93"/>
      <c r="HR1270" s="93"/>
      <c r="HS1270" s="93"/>
      <c r="HT1270" s="93"/>
      <c r="HU1270" s="93"/>
      <c r="HV1270" s="93"/>
      <c r="HW1270" s="93"/>
      <c r="HX1270" s="93"/>
      <c r="HY1270" s="93"/>
      <c r="HZ1270" s="93"/>
      <c r="IA1270" s="93"/>
      <c r="IB1270" s="93"/>
      <c r="IC1270" s="93"/>
      <c r="ID1270" s="93"/>
      <c r="IE1270" s="93"/>
      <c r="IF1270" s="93"/>
      <c r="IG1270" s="93"/>
      <c r="IH1270" s="93"/>
      <c r="II1270" s="93"/>
      <c r="IJ1270" s="93"/>
      <c r="IK1270" s="93"/>
      <c r="IL1270" s="93"/>
      <c r="IM1270" s="93"/>
      <c r="IN1270" s="93"/>
      <c r="IO1270" s="93"/>
      <c r="IP1270" s="93"/>
      <c r="IQ1270" s="93"/>
      <c r="IR1270" s="93"/>
      <c r="IS1270" s="93"/>
      <c r="IT1270" s="93"/>
      <c r="IU1270" s="93"/>
      <c r="IV1270" s="93"/>
      <c r="IW1270" s="93"/>
      <c r="IX1270" s="93"/>
      <c r="IY1270" s="93"/>
      <c r="IZ1270" s="93"/>
      <c r="JA1270" s="93"/>
      <c r="JB1270" s="93"/>
      <c r="JC1270" s="93"/>
      <c r="JD1270" s="93"/>
      <c r="JE1270" s="93"/>
      <c r="JF1270" s="93"/>
      <c r="JG1270" s="93"/>
      <c r="JH1270" s="93"/>
      <c r="JI1270" s="93"/>
      <c r="JJ1270" s="93"/>
      <c r="JK1270" s="93"/>
      <c r="JL1270" s="93"/>
      <c r="JM1270" s="93"/>
      <c r="JN1270" s="93"/>
      <c r="JO1270" s="93"/>
      <c r="JP1270" s="93"/>
      <c r="JQ1270" s="93"/>
      <c r="JR1270" s="93"/>
      <c r="JS1270" s="93"/>
      <c r="JT1270" s="93"/>
      <c r="JU1270" s="93"/>
      <c r="JV1270" s="93"/>
      <c r="JW1270" s="93"/>
      <c r="JX1270" s="93"/>
      <c r="JY1270" s="93"/>
      <c r="JZ1270" s="93"/>
      <c r="KA1270" s="93"/>
      <c r="KB1270" s="93"/>
      <c r="KC1270" s="93"/>
      <c r="KD1270" s="93"/>
      <c r="KE1270" s="93"/>
      <c r="KF1270" s="93"/>
      <c r="KG1270" s="93"/>
      <c r="KH1270" s="93"/>
      <c r="KI1270" s="93"/>
      <c r="KJ1270" s="93"/>
      <c r="KK1270" s="93"/>
      <c r="KL1270" s="93"/>
      <c r="KM1270" s="93"/>
      <c r="KN1270" s="93"/>
      <c r="KO1270" s="93"/>
      <c r="KP1270" s="93"/>
      <c r="KQ1270" s="93"/>
      <c r="KR1270" s="93"/>
      <c r="KS1270" s="93"/>
      <c r="KT1270" s="93"/>
      <c r="KU1270" s="93"/>
      <c r="KV1270" s="93"/>
      <c r="KW1270" s="93"/>
      <c r="KX1270" s="93"/>
      <c r="KY1270" s="93"/>
      <c r="KZ1270" s="93"/>
      <c r="LA1270" s="93"/>
      <c r="LB1270" s="93"/>
      <c r="LC1270" s="93"/>
      <c r="LD1270" s="93"/>
      <c r="LE1270" s="93"/>
      <c r="LF1270" s="93"/>
      <c r="LG1270" s="93"/>
      <c r="LH1270" s="93"/>
      <c r="LI1270" s="93"/>
      <c r="LJ1270" s="93"/>
      <c r="LK1270" s="93"/>
      <c r="LL1270" s="93"/>
      <c r="LM1270" s="93"/>
      <c r="LN1270" s="93"/>
      <c r="LO1270" s="93"/>
      <c r="LP1270" s="93"/>
      <c r="LQ1270" s="93"/>
      <c r="LR1270" s="93"/>
      <c r="LS1270" s="93"/>
      <c r="LT1270" s="93"/>
      <c r="LU1270" s="93"/>
      <c r="LV1270" s="93"/>
      <c r="LW1270" s="93"/>
      <c r="LX1270" s="93"/>
      <c r="LY1270" s="93"/>
      <c r="LZ1270" s="93"/>
      <c r="MA1270" s="93"/>
      <c r="MB1270" s="93"/>
      <c r="MC1270" s="93"/>
      <c r="MD1270" s="93"/>
      <c r="ME1270" s="93"/>
      <c r="MF1270" s="93"/>
      <c r="MG1270" s="93"/>
      <c r="MH1270" s="93"/>
      <c r="MI1270" s="93"/>
      <c r="MJ1270" s="93"/>
      <c r="MK1270" s="93"/>
      <c r="ML1270" s="93"/>
      <c r="MM1270" s="93"/>
      <c r="MN1270" s="93"/>
      <c r="MO1270" s="93"/>
      <c r="MP1270" s="93"/>
      <c r="MQ1270" s="93"/>
      <c r="MR1270" s="93"/>
      <c r="MS1270" s="93"/>
      <c r="MT1270" s="93"/>
      <c r="MU1270" s="93"/>
      <c r="MV1270" s="93"/>
      <c r="MW1270" s="93"/>
      <c r="MX1270" s="93"/>
      <c r="MY1270" s="93"/>
      <c r="MZ1270" s="93"/>
      <c r="NA1270" s="93"/>
      <c r="NB1270" s="93"/>
      <c r="NC1270" s="93"/>
      <c r="ND1270" s="93"/>
      <c r="NE1270" s="93"/>
      <c r="NF1270" s="93"/>
      <c r="NG1270" s="93"/>
      <c r="NH1270" s="93"/>
      <c r="NI1270" s="93"/>
      <c r="NJ1270" s="93"/>
      <c r="NK1270" s="93"/>
      <c r="NL1270" s="93"/>
      <c r="NM1270" s="93"/>
      <c r="NN1270" s="93"/>
      <c r="NO1270" s="93"/>
      <c r="NP1270" s="93"/>
      <c r="NQ1270" s="93"/>
      <c r="NR1270" s="93"/>
      <c r="NS1270" s="93"/>
      <c r="NT1270" s="93"/>
      <c r="NU1270" s="93"/>
      <c r="NV1270" s="93"/>
      <c r="NW1270" s="93"/>
      <c r="NX1270" s="93"/>
      <c r="NY1270" s="93"/>
      <c r="NZ1270" s="93"/>
      <c r="OA1270" s="93"/>
      <c r="OB1270" s="93"/>
      <c r="OC1270" s="93"/>
      <c r="OD1270" s="93"/>
      <c r="OE1270" s="93"/>
      <c r="OF1270" s="93"/>
      <c r="OG1270" s="93"/>
      <c r="OH1270" s="93"/>
      <c r="OI1270" s="93"/>
      <c r="OJ1270" s="93"/>
      <c r="OK1270" s="93"/>
      <c r="OL1270" s="93"/>
      <c r="OM1270" s="93"/>
      <c r="ON1270" s="93"/>
      <c r="OO1270" s="93"/>
      <c r="OP1270" s="93"/>
      <c r="OQ1270" s="93"/>
      <c r="OR1270" s="93"/>
      <c r="OS1270" s="93"/>
      <c r="OT1270" s="93"/>
      <c r="OU1270" s="93"/>
      <c r="OV1270" s="93"/>
      <c r="OW1270" s="93"/>
      <c r="OX1270" s="93"/>
      <c r="OY1270" s="93"/>
      <c r="OZ1270" s="93"/>
      <c r="PA1270" s="93"/>
      <c r="PB1270" s="93"/>
      <c r="PC1270" s="93"/>
      <c r="PD1270" s="93"/>
      <c r="PE1270" s="93"/>
      <c r="PF1270" s="93"/>
      <c r="PG1270" s="93"/>
      <c r="PH1270" s="93"/>
      <c r="PI1270" s="93"/>
      <c r="PJ1270" s="93"/>
      <c r="PK1270" s="93"/>
      <c r="PL1270" s="93"/>
      <c r="PM1270" s="93"/>
      <c r="PN1270" s="93"/>
      <c r="PO1270" s="93"/>
      <c r="PP1270" s="93"/>
      <c r="PQ1270" s="93"/>
      <c r="PR1270" s="93"/>
      <c r="PS1270" s="93"/>
      <c r="PT1270" s="93"/>
      <c r="PU1270" s="93"/>
      <c r="PV1270" s="93"/>
      <c r="PW1270" s="93"/>
      <c r="PX1270" s="93"/>
      <c r="PY1270" s="93"/>
      <c r="PZ1270" s="93"/>
      <c r="QA1270" s="93"/>
      <c r="QB1270" s="93"/>
      <c r="QC1270" s="93"/>
      <c r="QD1270" s="93"/>
      <c r="QE1270" s="93"/>
      <c r="QF1270" s="93"/>
      <c r="QG1270" s="93"/>
      <c r="QH1270" s="93"/>
      <c r="QI1270" s="93"/>
      <c r="QJ1270" s="93"/>
      <c r="QK1270" s="93"/>
      <c r="QL1270" s="93"/>
      <c r="QM1270" s="93"/>
      <c r="QN1270" s="93"/>
      <c r="QO1270" s="93"/>
      <c r="QP1270" s="93"/>
      <c r="QQ1270" s="93"/>
      <c r="QR1270" s="93"/>
      <c r="QS1270" s="93"/>
      <c r="QT1270" s="93"/>
      <c r="QU1270" s="93"/>
      <c r="QV1270" s="93"/>
      <c r="QW1270" s="93"/>
      <c r="QX1270" s="93"/>
      <c r="QY1270" s="93"/>
      <c r="QZ1270" s="93"/>
      <c r="RA1270" s="93"/>
      <c r="RB1270" s="93"/>
      <c r="RC1270" s="93"/>
      <c r="RD1270" s="93"/>
      <c r="RE1270" s="93"/>
      <c r="RF1270" s="93"/>
      <c r="RG1270" s="93"/>
      <c r="RH1270" s="93"/>
      <c r="RI1270" s="93"/>
      <c r="RJ1270" s="93"/>
      <c r="RK1270" s="93"/>
      <c r="RL1270" s="93"/>
      <c r="RM1270" s="93"/>
      <c r="RN1270" s="93"/>
      <c r="RO1270" s="93"/>
      <c r="RP1270" s="93"/>
      <c r="RQ1270" s="93"/>
      <c r="RR1270" s="93"/>
      <c r="RS1270" s="93"/>
      <c r="RT1270" s="93"/>
      <c r="RU1270" s="93"/>
      <c r="RV1270" s="93"/>
      <c r="RW1270" s="93"/>
      <c r="RX1270" s="93"/>
      <c r="RY1270" s="93"/>
      <c r="RZ1270" s="93"/>
      <c r="SA1270" s="93"/>
      <c r="SB1270" s="93"/>
      <c r="SC1270" s="93"/>
      <c r="SD1270" s="93"/>
      <c r="SE1270" s="93"/>
      <c r="SF1270" s="93"/>
      <c r="SG1270" s="93"/>
      <c r="SH1270" s="93"/>
      <c r="SI1270" s="93"/>
      <c r="SJ1270" s="93"/>
      <c r="SK1270" s="93"/>
      <c r="SL1270" s="93"/>
      <c r="SM1270" s="93"/>
      <c r="SN1270" s="93"/>
      <c r="SO1270" s="93"/>
      <c r="SP1270" s="93"/>
      <c r="SQ1270" s="93"/>
      <c r="SR1270" s="93"/>
      <c r="SS1270" s="93"/>
      <c r="ST1270" s="93"/>
      <c r="SU1270" s="93"/>
      <c r="SV1270" s="93"/>
      <c r="SW1270" s="93"/>
      <c r="SX1270" s="93"/>
      <c r="SY1270" s="93"/>
      <c r="SZ1270" s="93"/>
      <c r="TA1270" s="93"/>
      <c r="TB1270" s="93"/>
      <c r="TC1270" s="93"/>
      <c r="TD1270" s="93"/>
      <c r="TE1270" s="93"/>
      <c r="TF1270" s="93"/>
      <c r="TG1270" s="93"/>
      <c r="TH1270" s="93"/>
      <c r="TI1270" s="93"/>
      <c r="TJ1270" s="93"/>
      <c r="TK1270" s="93"/>
      <c r="TL1270" s="93"/>
      <c r="TM1270" s="93"/>
      <c r="TN1270" s="93"/>
      <c r="TO1270" s="93"/>
      <c r="TP1270" s="93"/>
      <c r="TQ1270" s="93"/>
      <c r="TR1270" s="93"/>
      <c r="TS1270" s="93"/>
      <c r="TT1270" s="93"/>
      <c r="TU1270" s="93"/>
      <c r="TV1270" s="93"/>
      <c r="TW1270" s="93"/>
      <c r="TX1270" s="93"/>
      <c r="TY1270" s="93"/>
      <c r="TZ1270" s="93"/>
      <c r="UA1270" s="93"/>
      <c r="UB1270" s="93"/>
      <c r="UC1270" s="93"/>
      <c r="UD1270" s="93"/>
      <c r="UE1270" s="93"/>
      <c r="UF1270" s="93"/>
      <c r="UG1270" s="93"/>
      <c r="UH1270" s="93"/>
      <c r="UI1270" s="93"/>
      <c r="UJ1270" s="93"/>
      <c r="UK1270" s="93"/>
      <c r="UL1270" s="93"/>
      <c r="UM1270" s="93"/>
      <c r="UN1270" s="93"/>
      <c r="UO1270" s="93"/>
      <c r="UP1270" s="93"/>
      <c r="UQ1270" s="93"/>
      <c r="UR1270" s="93"/>
      <c r="US1270" s="93"/>
      <c r="UT1270" s="93"/>
      <c r="UU1270" s="93"/>
      <c r="UV1270" s="93"/>
      <c r="UW1270" s="93"/>
      <c r="UX1270" s="93"/>
      <c r="UY1270" s="93"/>
      <c r="UZ1270" s="93"/>
      <c r="VA1270" s="93"/>
      <c r="VB1270" s="93"/>
      <c r="VC1270" s="93"/>
      <c r="VD1270" s="93"/>
      <c r="VE1270" s="93"/>
      <c r="VF1270" s="93"/>
      <c r="VG1270" s="93"/>
      <c r="VH1270" s="93"/>
      <c r="VI1270" s="93"/>
      <c r="VJ1270" s="93"/>
      <c r="VK1270" s="93"/>
      <c r="VL1270" s="93"/>
      <c r="VM1270" s="93"/>
      <c r="VN1270" s="93"/>
      <c r="VO1270" s="93"/>
      <c r="VP1270" s="93"/>
      <c r="VQ1270" s="93"/>
      <c r="VR1270" s="93"/>
      <c r="VS1270" s="93"/>
      <c r="VT1270" s="93"/>
      <c r="VU1270" s="93"/>
      <c r="VV1270" s="93"/>
      <c r="VW1270" s="93"/>
      <c r="VX1270" s="93"/>
      <c r="VY1270" s="93"/>
      <c r="VZ1270" s="93"/>
      <c r="WA1270" s="93"/>
      <c r="WB1270" s="93"/>
      <c r="WC1270" s="93"/>
      <c r="WD1270" s="93"/>
      <c r="WE1270" s="93"/>
      <c r="WF1270" s="93"/>
      <c r="WG1270" s="93"/>
      <c r="WH1270" s="93"/>
      <c r="WI1270" s="93"/>
      <c r="WJ1270" s="93"/>
      <c r="WK1270" s="93"/>
      <c r="WL1270" s="93"/>
      <c r="WM1270" s="93"/>
      <c r="WN1270" s="93"/>
      <c r="WO1270" s="93"/>
      <c r="WP1270" s="93"/>
      <c r="WQ1270" s="93"/>
      <c r="WR1270" s="93"/>
      <c r="WS1270" s="93"/>
      <c r="WT1270" s="93"/>
      <c r="WU1270" s="93"/>
      <c r="WV1270" s="93"/>
      <c r="WW1270" s="93"/>
      <c r="WX1270" s="93"/>
      <c r="WY1270" s="93"/>
      <c r="WZ1270" s="93"/>
      <c r="XA1270" s="93"/>
      <c r="XB1270" s="93"/>
      <c r="XC1270" s="93"/>
      <c r="XD1270" s="93"/>
      <c r="XE1270" s="93"/>
      <c r="XF1270" s="93"/>
      <c r="XG1270" s="93"/>
      <c r="XH1270" s="93"/>
      <c r="XI1270" s="93"/>
      <c r="XJ1270" s="93"/>
      <c r="XK1270" s="93"/>
      <c r="XL1270" s="93"/>
      <c r="XM1270" s="93"/>
      <c r="XN1270" s="93"/>
      <c r="XO1270" s="93"/>
      <c r="XP1270" s="93"/>
      <c r="XQ1270" s="93"/>
      <c r="XR1270" s="93"/>
      <c r="XS1270" s="93"/>
      <c r="XT1270" s="93"/>
      <c r="XU1270" s="93"/>
      <c r="XV1270" s="93"/>
      <c r="XW1270" s="93"/>
      <c r="XX1270" s="93"/>
      <c r="XY1270" s="93"/>
      <c r="XZ1270" s="93"/>
      <c r="YA1270" s="93"/>
      <c r="YB1270" s="93"/>
      <c r="YC1270" s="93"/>
      <c r="YD1270" s="93"/>
      <c r="YE1270" s="93"/>
      <c r="YF1270" s="93"/>
      <c r="YG1270" s="93"/>
      <c r="YH1270" s="93"/>
      <c r="YI1270" s="93"/>
      <c r="YJ1270" s="93"/>
      <c r="YK1270" s="93"/>
      <c r="YL1270" s="93"/>
      <c r="YM1270" s="93"/>
      <c r="YN1270" s="93"/>
      <c r="YO1270" s="93"/>
      <c r="YP1270" s="93"/>
      <c r="YQ1270" s="93"/>
      <c r="YR1270" s="93"/>
      <c r="YS1270" s="93"/>
      <c r="YT1270" s="93"/>
      <c r="YU1270" s="93"/>
      <c r="YV1270" s="93"/>
      <c r="YW1270" s="93"/>
      <c r="YX1270" s="93"/>
      <c r="YY1270" s="93"/>
      <c r="YZ1270" s="93"/>
      <c r="ZA1270" s="93"/>
      <c r="ZB1270" s="93"/>
      <c r="ZC1270" s="93"/>
      <c r="ZD1270" s="93"/>
      <c r="ZE1270" s="93"/>
      <c r="ZF1270" s="93"/>
      <c r="ZG1270" s="93"/>
      <c r="ZH1270" s="93"/>
      <c r="ZI1270" s="93"/>
      <c r="ZJ1270" s="93"/>
      <c r="ZK1270" s="93"/>
      <c r="ZL1270" s="93"/>
      <c r="ZM1270" s="93"/>
      <c r="ZN1270" s="93"/>
      <c r="ZO1270" s="93"/>
      <c r="ZP1270" s="93"/>
      <c r="ZQ1270" s="93"/>
      <c r="ZR1270" s="93"/>
      <c r="ZS1270" s="93"/>
      <c r="ZT1270" s="93"/>
      <c r="ZU1270" s="93"/>
      <c r="ZV1270" s="93"/>
      <c r="ZW1270" s="93"/>
      <c r="ZX1270" s="93"/>
      <c r="ZY1270" s="93"/>
      <c r="ZZ1270" s="93"/>
      <c r="AAA1270" s="93"/>
      <c r="AAB1270" s="93"/>
      <c r="AAC1270" s="93"/>
      <c r="AAD1270" s="93"/>
      <c r="AAE1270" s="93"/>
      <c r="AAF1270" s="93"/>
      <c r="AAG1270" s="93"/>
      <c r="AAH1270" s="93"/>
      <c r="AAI1270" s="93"/>
      <c r="AAJ1270" s="93"/>
      <c r="AAK1270" s="93"/>
      <c r="AAL1270" s="93"/>
      <c r="AAM1270" s="93"/>
      <c r="AAN1270" s="93"/>
      <c r="AAO1270" s="93"/>
      <c r="AAP1270" s="93"/>
      <c r="AAQ1270" s="93"/>
      <c r="AAR1270" s="93"/>
      <c r="AAS1270" s="93"/>
      <c r="AAT1270" s="93"/>
      <c r="AAU1270" s="93"/>
      <c r="AAV1270" s="93"/>
      <c r="AAW1270" s="93"/>
      <c r="AAX1270" s="93"/>
      <c r="AAY1270" s="93"/>
      <c r="AAZ1270" s="93"/>
      <c r="ABA1270" s="93"/>
      <c r="ABB1270" s="93"/>
      <c r="ABC1270" s="93"/>
      <c r="ABD1270" s="93"/>
      <c r="ABE1270" s="93"/>
      <c r="ABF1270" s="93"/>
      <c r="ABG1270" s="93"/>
      <c r="ABH1270" s="93"/>
      <c r="ABI1270" s="93"/>
      <c r="ABJ1270" s="93"/>
      <c r="ABK1270" s="93"/>
      <c r="ABL1270" s="93"/>
      <c r="ABM1270" s="93"/>
      <c r="ABN1270" s="93"/>
      <c r="ABO1270" s="93"/>
      <c r="ABP1270" s="93"/>
      <c r="ABQ1270" s="93"/>
      <c r="ABR1270" s="93"/>
      <c r="ABS1270" s="93"/>
      <c r="ABT1270" s="93"/>
      <c r="ABU1270" s="93"/>
      <c r="ABV1270" s="93"/>
      <c r="ABW1270" s="93"/>
      <c r="ABX1270" s="93"/>
      <c r="ABY1270" s="93"/>
      <c r="ABZ1270" s="93"/>
      <c r="ACA1270" s="93"/>
      <c r="ACB1270" s="93"/>
      <c r="ACC1270" s="93"/>
      <c r="ACD1270" s="93"/>
      <c r="ACE1270" s="93"/>
      <c r="ACF1270" s="93"/>
      <c r="ACG1270" s="93"/>
      <c r="ACH1270" s="93"/>
      <c r="ACI1270" s="93"/>
      <c r="ACJ1270" s="93"/>
      <c r="ACK1270" s="93"/>
      <c r="ACL1270" s="93"/>
      <c r="ACM1270" s="93"/>
      <c r="ACN1270" s="93"/>
      <c r="ACO1270" s="93"/>
      <c r="ACP1270" s="93"/>
      <c r="ACQ1270" s="93"/>
      <c r="ACR1270" s="93"/>
      <c r="ACS1270" s="93"/>
      <c r="ACT1270" s="93"/>
      <c r="ACU1270" s="93"/>
      <c r="ACV1270" s="93"/>
      <c r="ACW1270" s="93"/>
      <c r="ACX1270" s="93"/>
      <c r="ACY1270" s="93"/>
      <c r="ACZ1270" s="93"/>
      <c r="ADA1270" s="93"/>
      <c r="ADB1270" s="93"/>
      <c r="ADC1270" s="93"/>
      <c r="ADD1270" s="93"/>
      <c r="ADE1270" s="93"/>
      <c r="ADF1270" s="93"/>
      <c r="ADG1270" s="93"/>
      <c r="ADH1270" s="93"/>
      <c r="ADI1270" s="93"/>
      <c r="ADJ1270" s="93"/>
      <c r="ADK1270" s="93"/>
      <c r="ADL1270" s="93"/>
      <c r="ADM1270" s="93"/>
      <c r="ADN1270" s="93"/>
      <c r="ADO1270" s="93"/>
      <c r="ADP1270" s="93"/>
      <c r="ADQ1270" s="93"/>
      <c r="ADR1270" s="93"/>
      <c r="ADS1270" s="93"/>
      <c r="ADT1270" s="93"/>
      <c r="ADU1270" s="93"/>
      <c r="ADV1270" s="93"/>
      <c r="ADW1270" s="93"/>
      <c r="ADX1270" s="93"/>
      <c r="ADY1270" s="93"/>
      <c r="ADZ1270" s="93"/>
      <c r="AEA1270" s="93"/>
      <c r="AEB1270" s="93"/>
      <c r="AEC1270" s="93"/>
      <c r="AED1270" s="93"/>
      <c r="AEE1270" s="93"/>
      <c r="AEF1270" s="93"/>
      <c r="AEG1270" s="93"/>
      <c r="AEH1270" s="93"/>
    </row>
    <row r="1271" spans="1:814" s="133" customFormat="1" x14ac:dyDescent="0.25">
      <c r="B1271" s="134">
        <v>45524</v>
      </c>
      <c r="C1271" s="133" t="s">
        <v>63</v>
      </c>
      <c r="D1271" s="133" t="s">
        <v>0</v>
      </c>
      <c r="E1271" s="133" t="s">
        <v>14</v>
      </c>
      <c r="F1271" s="135" t="s">
        <v>25</v>
      </c>
      <c r="G1271" s="133" t="s">
        <v>26</v>
      </c>
      <c r="H1271" s="135" t="s">
        <v>27</v>
      </c>
      <c r="I1271" s="135"/>
      <c r="J1271" s="136">
        <v>30</v>
      </c>
      <c r="K1271" s="137">
        <v>14.569553805774278</v>
      </c>
      <c r="L1271" s="138">
        <f t="shared" si="62"/>
        <v>437.08661417322833</v>
      </c>
      <c r="M1271" s="139" t="s">
        <v>527</v>
      </c>
      <c r="N1271" s="133" t="s">
        <v>644</v>
      </c>
      <c r="O1271" s="140"/>
      <c r="V1271" s="171"/>
    </row>
    <row r="1272" spans="1:814" s="93" customFormat="1" x14ac:dyDescent="0.25">
      <c r="B1272" s="92">
        <v>45524</v>
      </c>
      <c r="C1272" s="93" t="s">
        <v>63</v>
      </c>
      <c r="D1272" s="93" t="s">
        <v>0</v>
      </c>
      <c r="E1272" s="93" t="s">
        <v>14</v>
      </c>
      <c r="F1272" s="94" t="s">
        <v>35</v>
      </c>
      <c r="G1272" s="93" t="s">
        <v>36</v>
      </c>
      <c r="H1272" s="94" t="s">
        <v>37</v>
      </c>
      <c r="I1272" s="94" t="s">
        <v>563</v>
      </c>
      <c r="J1272" s="95">
        <v>20</v>
      </c>
      <c r="K1272" s="97">
        <v>14.569553805774278</v>
      </c>
      <c r="L1272" s="96">
        <f t="shared" si="62"/>
        <v>291.39107611548559</v>
      </c>
      <c r="M1272" s="106" t="s">
        <v>527</v>
      </c>
      <c r="N1272" s="93" t="s">
        <v>644</v>
      </c>
      <c r="O1272" s="100"/>
      <c r="V1272" s="98"/>
    </row>
    <row r="1273" spans="1:814" s="93" customFormat="1" x14ac:dyDescent="0.25">
      <c r="A1273"/>
      <c r="B1273" s="5">
        <v>45524</v>
      </c>
      <c r="C1273" t="s">
        <v>120</v>
      </c>
      <c r="D1273" t="s">
        <v>0</v>
      </c>
      <c r="E1273" t="s">
        <v>66</v>
      </c>
      <c r="F1273" s="4" t="s">
        <v>139</v>
      </c>
      <c r="G1273" t="s">
        <v>140</v>
      </c>
      <c r="H1273" s="4" t="s">
        <v>141</v>
      </c>
      <c r="I1273" s="4"/>
      <c r="J1273" s="8">
        <v>-2</v>
      </c>
      <c r="K1273" s="29">
        <v>51750</v>
      </c>
      <c r="L1273" s="35">
        <f t="shared" si="62"/>
        <v>-103500</v>
      </c>
      <c r="M1273" s="102" t="s">
        <v>529</v>
      </c>
      <c r="N1273"/>
      <c r="O1273" s="54"/>
      <c r="P1273"/>
      <c r="Q1273" t="s">
        <v>553</v>
      </c>
      <c r="R1273"/>
      <c r="S1273"/>
      <c r="T1273"/>
      <c r="U1273"/>
      <c r="V1273" s="84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  <c r="BI1273"/>
      <c r="BJ1273"/>
      <c r="BK1273"/>
      <c r="BL1273"/>
      <c r="BM1273"/>
      <c r="BN1273"/>
      <c r="BO1273"/>
      <c r="BP1273"/>
      <c r="BQ1273"/>
      <c r="BR1273"/>
      <c r="BS1273"/>
      <c r="BT1273"/>
      <c r="BU1273"/>
      <c r="BV1273"/>
      <c r="BW1273"/>
      <c r="BX1273"/>
      <c r="BY1273"/>
      <c r="BZ1273"/>
      <c r="CA1273"/>
      <c r="CB1273"/>
      <c r="CC1273"/>
      <c r="CD1273"/>
      <c r="CE1273"/>
      <c r="CF1273"/>
      <c r="CG1273"/>
      <c r="CH1273"/>
      <c r="CI1273"/>
      <c r="CJ1273"/>
      <c r="CK1273"/>
      <c r="CL1273"/>
      <c r="CM1273"/>
      <c r="CN1273"/>
      <c r="CO1273"/>
      <c r="CP1273"/>
      <c r="CQ1273"/>
      <c r="CR1273"/>
      <c r="CS1273"/>
      <c r="CT1273"/>
      <c r="CU1273"/>
      <c r="CV1273"/>
      <c r="CW1273"/>
      <c r="CX1273"/>
      <c r="CY1273"/>
      <c r="CZ1273"/>
      <c r="DA1273"/>
      <c r="DB1273"/>
      <c r="DC1273"/>
      <c r="DD1273"/>
      <c r="DE1273"/>
      <c r="DF1273"/>
      <c r="DG1273"/>
      <c r="DH1273"/>
      <c r="DI1273"/>
      <c r="DJ1273"/>
      <c r="DK1273"/>
      <c r="DL1273"/>
      <c r="DM1273"/>
      <c r="DN1273"/>
      <c r="DO1273"/>
      <c r="DP1273"/>
      <c r="DQ1273"/>
      <c r="DR1273"/>
      <c r="DS1273"/>
      <c r="DT1273"/>
      <c r="DU1273"/>
      <c r="DV1273"/>
      <c r="DW1273"/>
      <c r="DX1273"/>
      <c r="DY1273"/>
      <c r="DZ1273"/>
      <c r="EA1273"/>
      <c r="EB1273"/>
      <c r="EC1273"/>
      <c r="ED1273"/>
      <c r="EE1273"/>
      <c r="EF1273"/>
      <c r="EG1273"/>
      <c r="EH1273"/>
      <c r="EI1273"/>
      <c r="EJ1273"/>
      <c r="EK1273"/>
      <c r="EL1273"/>
      <c r="EM1273"/>
      <c r="EN1273"/>
      <c r="EO1273"/>
      <c r="EP1273"/>
      <c r="EQ1273"/>
      <c r="ER1273"/>
      <c r="ES1273"/>
      <c r="ET1273"/>
      <c r="EU1273"/>
      <c r="EV1273"/>
      <c r="EW1273"/>
      <c r="EX1273"/>
      <c r="EY1273"/>
      <c r="EZ1273"/>
      <c r="FA1273"/>
      <c r="FB1273"/>
      <c r="FC1273"/>
      <c r="FD1273"/>
      <c r="FE1273"/>
      <c r="FF1273"/>
      <c r="FG1273"/>
      <c r="FH1273"/>
      <c r="FI1273"/>
      <c r="FJ1273"/>
      <c r="FK1273"/>
      <c r="FL1273"/>
      <c r="FM1273"/>
      <c r="FN1273"/>
      <c r="FO1273"/>
      <c r="FP1273"/>
      <c r="FQ1273"/>
      <c r="FR1273"/>
      <c r="FS1273"/>
      <c r="FT1273"/>
      <c r="FU1273"/>
      <c r="FV1273"/>
      <c r="FW1273"/>
      <c r="FX1273"/>
      <c r="FY1273"/>
      <c r="FZ1273"/>
      <c r="GA1273"/>
      <c r="GB1273"/>
      <c r="GC1273"/>
      <c r="GD1273"/>
      <c r="GE1273"/>
      <c r="GF1273"/>
      <c r="GG1273"/>
      <c r="GH1273"/>
      <c r="GI1273"/>
      <c r="GJ1273"/>
      <c r="GK1273"/>
      <c r="GL1273"/>
      <c r="GM1273"/>
      <c r="GN1273"/>
      <c r="GO1273"/>
      <c r="GP1273"/>
      <c r="GQ1273"/>
      <c r="GR1273"/>
      <c r="GS1273"/>
      <c r="GT1273"/>
      <c r="GU1273"/>
      <c r="GV1273"/>
      <c r="GW1273"/>
      <c r="GX1273"/>
      <c r="GY1273"/>
      <c r="GZ1273"/>
      <c r="HA1273"/>
      <c r="HB1273"/>
      <c r="HC1273"/>
      <c r="HD1273"/>
      <c r="HE1273"/>
      <c r="HF1273"/>
      <c r="HG1273"/>
      <c r="HH1273"/>
      <c r="HI1273"/>
      <c r="HJ1273"/>
      <c r="HK1273"/>
      <c r="HL1273"/>
      <c r="HM1273"/>
      <c r="HN1273"/>
      <c r="HO1273"/>
      <c r="HP1273"/>
      <c r="HQ1273"/>
      <c r="HR1273"/>
      <c r="HS1273"/>
      <c r="HT1273"/>
      <c r="HU1273"/>
      <c r="HV1273"/>
      <c r="HW1273"/>
      <c r="HX1273"/>
      <c r="HY1273"/>
      <c r="HZ1273"/>
      <c r="IA1273"/>
      <c r="IB1273"/>
      <c r="IC1273"/>
      <c r="ID1273"/>
      <c r="IE1273"/>
      <c r="IF1273"/>
      <c r="IG1273"/>
      <c r="IH1273"/>
      <c r="II1273"/>
      <c r="IJ1273"/>
      <c r="IK1273"/>
      <c r="IL1273"/>
      <c r="IM1273"/>
      <c r="IN1273"/>
      <c r="IO1273"/>
      <c r="IP1273"/>
      <c r="IQ1273"/>
      <c r="IR1273"/>
      <c r="IS1273"/>
      <c r="IT1273"/>
      <c r="IU1273"/>
      <c r="IV1273"/>
      <c r="IW1273"/>
      <c r="IX1273"/>
      <c r="IY1273"/>
      <c r="IZ1273"/>
      <c r="JA1273"/>
      <c r="JB1273"/>
      <c r="JC1273"/>
      <c r="JD1273"/>
      <c r="JE1273"/>
      <c r="JF1273"/>
      <c r="JG1273"/>
      <c r="JH1273"/>
      <c r="JI1273"/>
      <c r="JJ1273"/>
      <c r="JK1273"/>
      <c r="JL1273"/>
      <c r="JM1273"/>
      <c r="JN1273"/>
      <c r="JO1273"/>
      <c r="JP1273"/>
      <c r="JQ1273"/>
      <c r="JR1273"/>
      <c r="JS1273"/>
      <c r="JT1273"/>
      <c r="JU1273"/>
      <c r="JV1273"/>
      <c r="JW1273"/>
      <c r="JX1273"/>
      <c r="JY1273"/>
      <c r="JZ1273"/>
      <c r="KA1273"/>
      <c r="KB1273"/>
      <c r="KC1273"/>
      <c r="KD1273"/>
      <c r="KE1273"/>
      <c r="KF1273"/>
      <c r="KG1273"/>
      <c r="KH1273"/>
      <c r="KI1273"/>
      <c r="KJ1273"/>
      <c r="KK1273"/>
      <c r="KL1273"/>
      <c r="KM1273"/>
      <c r="KN1273"/>
      <c r="KO1273"/>
      <c r="KP1273"/>
      <c r="KQ1273"/>
      <c r="KR1273"/>
      <c r="KS1273"/>
      <c r="KT1273"/>
      <c r="KU1273"/>
      <c r="KV1273"/>
      <c r="KW1273"/>
      <c r="KX1273"/>
      <c r="KY1273"/>
      <c r="KZ1273"/>
      <c r="LA1273"/>
      <c r="LB1273"/>
      <c r="LC1273"/>
      <c r="LD1273"/>
      <c r="LE1273"/>
      <c r="LF1273"/>
      <c r="LG1273"/>
      <c r="LH1273"/>
      <c r="LI1273"/>
      <c r="LJ1273"/>
      <c r="LK1273"/>
      <c r="LL1273"/>
      <c r="LM1273"/>
      <c r="LN1273"/>
      <c r="LO1273"/>
      <c r="LP1273"/>
      <c r="LQ1273"/>
      <c r="LR1273"/>
      <c r="LS1273"/>
      <c r="LT1273"/>
      <c r="LU1273"/>
      <c r="LV1273"/>
      <c r="LW1273"/>
      <c r="LX1273"/>
      <c r="LY1273"/>
      <c r="LZ1273"/>
      <c r="MA1273"/>
      <c r="MB1273"/>
      <c r="MC1273"/>
      <c r="MD1273"/>
      <c r="ME1273"/>
      <c r="MF1273"/>
      <c r="MG1273"/>
      <c r="MH1273"/>
      <c r="MI1273"/>
      <c r="MJ1273"/>
      <c r="MK1273"/>
      <c r="ML1273"/>
      <c r="MM1273"/>
      <c r="MN1273"/>
      <c r="MO1273"/>
      <c r="MP1273"/>
      <c r="MQ1273"/>
      <c r="MR1273"/>
      <c r="MS1273"/>
      <c r="MT1273"/>
      <c r="MU1273"/>
      <c r="MV1273"/>
      <c r="MW1273"/>
      <c r="MX1273"/>
      <c r="MY1273"/>
      <c r="MZ1273"/>
      <c r="NA1273"/>
      <c r="NB1273"/>
      <c r="NC1273"/>
      <c r="ND1273"/>
      <c r="NE1273"/>
      <c r="NF1273"/>
      <c r="NG1273"/>
      <c r="NH1273"/>
      <c r="NI1273"/>
      <c r="NJ1273"/>
      <c r="NK1273"/>
      <c r="NL1273"/>
      <c r="NM1273"/>
      <c r="NN1273"/>
      <c r="NO1273"/>
      <c r="NP1273"/>
      <c r="NQ1273"/>
      <c r="NR1273"/>
      <c r="NS1273"/>
      <c r="NT1273"/>
      <c r="NU1273"/>
      <c r="NV1273"/>
      <c r="NW1273"/>
      <c r="NX1273"/>
      <c r="NY1273"/>
      <c r="NZ1273"/>
      <c r="OA1273"/>
      <c r="OB1273"/>
      <c r="OC1273"/>
      <c r="OD1273"/>
      <c r="OE1273"/>
      <c r="OF1273"/>
      <c r="OG1273"/>
      <c r="OH1273"/>
      <c r="OI1273"/>
      <c r="OJ1273"/>
      <c r="OK1273"/>
      <c r="OL1273"/>
      <c r="OM1273"/>
      <c r="ON1273"/>
      <c r="OO1273"/>
      <c r="OP1273"/>
      <c r="OQ1273"/>
      <c r="OR1273"/>
      <c r="OS1273"/>
      <c r="OT1273"/>
      <c r="OU1273"/>
      <c r="OV1273"/>
      <c r="OW1273"/>
      <c r="OX1273"/>
      <c r="OY1273"/>
      <c r="OZ1273"/>
      <c r="PA1273"/>
      <c r="PB1273"/>
      <c r="PC1273"/>
      <c r="PD1273"/>
      <c r="PE1273"/>
      <c r="PF1273"/>
      <c r="PG1273"/>
      <c r="PH1273"/>
      <c r="PI1273"/>
      <c r="PJ1273"/>
      <c r="PK1273"/>
      <c r="PL1273"/>
      <c r="PM1273"/>
      <c r="PN1273"/>
      <c r="PO1273"/>
      <c r="PP1273"/>
      <c r="PQ1273"/>
      <c r="PR1273"/>
      <c r="PS1273"/>
      <c r="PT1273"/>
      <c r="PU1273"/>
      <c r="PV1273"/>
      <c r="PW1273"/>
      <c r="PX1273"/>
      <c r="PY1273"/>
      <c r="PZ1273"/>
      <c r="QA1273"/>
      <c r="QB1273"/>
      <c r="QC1273"/>
      <c r="QD1273"/>
      <c r="QE1273"/>
      <c r="QF1273"/>
      <c r="QG1273"/>
      <c r="QH1273"/>
      <c r="QI1273"/>
      <c r="QJ1273"/>
      <c r="QK1273"/>
      <c r="QL1273"/>
      <c r="QM1273"/>
      <c r="QN1273"/>
      <c r="QO1273"/>
      <c r="QP1273"/>
      <c r="QQ1273"/>
      <c r="QR1273"/>
      <c r="QS1273"/>
      <c r="QT1273"/>
      <c r="QU1273"/>
      <c r="QV1273"/>
      <c r="QW1273"/>
      <c r="QX1273"/>
      <c r="QY1273"/>
      <c r="QZ1273"/>
      <c r="RA1273"/>
      <c r="RB1273"/>
      <c r="RC1273"/>
      <c r="RD1273"/>
      <c r="RE1273"/>
      <c r="RF1273"/>
      <c r="RG1273"/>
      <c r="RH1273"/>
      <c r="RI1273"/>
      <c r="RJ1273"/>
      <c r="RK1273"/>
      <c r="RL1273"/>
      <c r="RM1273"/>
      <c r="RN1273"/>
      <c r="RO1273"/>
      <c r="RP1273"/>
      <c r="RQ1273"/>
      <c r="RR1273"/>
      <c r="RS1273"/>
      <c r="RT1273"/>
      <c r="RU1273"/>
      <c r="RV1273"/>
      <c r="RW1273"/>
      <c r="RX1273"/>
      <c r="RY1273"/>
      <c r="RZ1273"/>
      <c r="SA1273"/>
      <c r="SB1273"/>
      <c r="SC1273"/>
      <c r="SD1273"/>
      <c r="SE1273"/>
      <c r="SF1273"/>
      <c r="SG1273"/>
      <c r="SH1273"/>
      <c r="SI1273"/>
      <c r="SJ1273"/>
      <c r="SK1273"/>
      <c r="SL1273"/>
      <c r="SM1273"/>
      <c r="SN1273"/>
      <c r="SO1273"/>
      <c r="SP1273"/>
      <c r="SQ1273"/>
      <c r="SR1273"/>
      <c r="SS1273"/>
      <c r="ST1273"/>
      <c r="SU1273"/>
      <c r="SV1273"/>
      <c r="SW1273"/>
      <c r="SX1273"/>
      <c r="SY1273"/>
      <c r="SZ1273"/>
      <c r="TA1273"/>
      <c r="TB1273"/>
      <c r="TC1273"/>
      <c r="TD1273"/>
      <c r="TE1273"/>
      <c r="TF1273"/>
      <c r="TG1273"/>
      <c r="TH1273"/>
      <c r="TI1273"/>
      <c r="TJ1273"/>
      <c r="TK1273"/>
      <c r="TL1273"/>
      <c r="TM1273"/>
      <c r="TN1273"/>
      <c r="TO1273"/>
      <c r="TP1273"/>
      <c r="TQ1273"/>
      <c r="TR1273"/>
      <c r="TS1273"/>
      <c r="TT1273"/>
      <c r="TU1273"/>
      <c r="TV1273"/>
      <c r="TW1273"/>
      <c r="TX1273"/>
      <c r="TY1273"/>
      <c r="TZ1273"/>
      <c r="UA1273"/>
      <c r="UB1273"/>
      <c r="UC1273"/>
      <c r="UD1273"/>
      <c r="UE1273"/>
      <c r="UF1273"/>
      <c r="UG1273"/>
      <c r="UH1273"/>
      <c r="UI1273"/>
      <c r="UJ1273"/>
      <c r="UK1273"/>
      <c r="UL1273"/>
      <c r="UM1273"/>
      <c r="UN1273"/>
      <c r="UO1273"/>
      <c r="UP1273"/>
      <c r="UQ1273"/>
      <c r="UR1273"/>
      <c r="US1273"/>
      <c r="UT1273"/>
      <c r="UU1273"/>
      <c r="UV1273"/>
      <c r="UW1273"/>
      <c r="UX1273"/>
      <c r="UY1273"/>
      <c r="UZ1273"/>
      <c r="VA1273"/>
      <c r="VB1273"/>
      <c r="VC1273"/>
      <c r="VD1273"/>
      <c r="VE1273"/>
      <c r="VF1273"/>
      <c r="VG1273"/>
      <c r="VH1273"/>
      <c r="VI1273"/>
      <c r="VJ1273"/>
      <c r="VK1273"/>
      <c r="VL1273"/>
      <c r="VM1273"/>
      <c r="VN1273"/>
      <c r="VO1273"/>
      <c r="VP1273"/>
      <c r="VQ1273"/>
      <c r="VR1273"/>
      <c r="VS1273"/>
      <c r="VT1273"/>
      <c r="VU1273"/>
      <c r="VV1273"/>
      <c r="VW1273"/>
      <c r="VX1273"/>
      <c r="VY1273"/>
      <c r="VZ1273"/>
      <c r="WA1273"/>
      <c r="WB1273"/>
      <c r="WC1273"/>
      <c r="WD1273"/>
      <c r="WE1273"/>
      <c r="WF1273"/>
      <c r="WG1273"/>
      <c r="WH1273"/>
      <c r="WI1273"/>
      <c r="WJ1273"/>
      <c r="WK1273"/>
      <c r="WL1273"/>
      <c r="WM1273"/>
      <c r="WN1273"/>
      <c r="WO1273"/>
      <c r="WP1273"/>
      <c r="WQ1273"/>
      <c r="WR1273"/>
      <c r="WS1273"/>
      <c r="WT1273"/>
      <c r="WU1273"/>
      <c r="WV1273"/>
      <c r="WW1273"/>
      <c r="WX1273"/>
      <c r="WY1273"/>
      <c r="WZ1273"/>
      <c r="XA1273"/>
      <c r="XB1273"/>
      <c r="XC1273"/>
      <c r="XD1273"/>
      <c r="XE1273"/>
      <c r="XF1273"/>
      <c r="XG1273"/>
      <c r="XH1273"/>
      <c r="XI1273"/>
      <c r="XJ1273"/>
      <c r="XK1273"/>
      <c r="XL1273"/>
      <c r="XM1273"/>
      <c r="XN1273"/>
      <c r="XO1273"/>
      <c r="XP1273"/>
      <c r="XQ1273"/>
      <c r="XR1273"/>
      <c r="XS1273"/>
      <c r="XT1273"/>
      <c r="XU1273"/>
      <c r="XV1273"/>
      <c r="XW1273"/>
      <c r="XX1273"/>
      <c r="XY1273"/>
      <c r="XZ1273"/>
      <c r="YA1273"/>
      <c r="YB1273"/>
      <c r="YC1273"/>
      <c r="YD1273"/>
      <c r="YE1273"/>
      <c r="YF1273"/>
      <c r="YG1273"/>
      <c r="YH1273"/>
      <c r="YI1273"/>
      <c r="YJ1273"/>
      <c r="YK1273"/>
      <c r="YL1273"/>
      <c r="YM1273"/>
      <c r="YN1273"/>
      <c r="YO1273"/>
      <c r="YP1273"/>
      <c r="YQ1273"/>
      <c r="YR1273"/>
      <c r="YS1273"/>
      <c r="YT1273"/>
      <c r="YU1273"/>
      <c r="YV1273"/>
      <c r="YW1273"/>
      <c r="YX1273"/>
      <c r="YY1273"/>
      <c r="YZ1273"/>
      <c r="ZA1273"/>
      <c r="ZB1273"/>
      <c r="ZC1273"/>
      <c r="ZD1273"/>
      <c r="ZE1273"/>
      <c r="ZF1273"/>
      <c r="ZG1273"/>
      <c r="ZH1273"/>
      <c r="ZI1273"/>
      <c r="ZJ1273"/>
      <c r="ZK1273"/>
      <c r="ZL1273"/>
      <c r="ZM1273"/>
      <c r="ZN1273"/>
      <c r="ZO1273"/>
      <c r="ZP1273"/>
      <c r="ZQ1273"/>
      <c r="ZR1273"/>
      <c r="ZS1273"/>
      <c r="ZT1273"/>
      <c r="ZU1273"/>
      <c r="ZV1273"/>
      <c r="ZW1273"/>
      <c r="ZX1273"/>
      <c r="ZY1273"/>
      <c r="ZZ1273"/>
      <c r="AAA1273"/>
      <c r="AAB1273"/>
      <c r="AAC1273"/>
      <c r="AAD1273"/>
      <c r="AAE1273"/>
      <c r="AAF1273"/>
      <c r="AAG1273"/>
      <c r="AAH1273"/>
      <c r="AAI1273"/>
      <c r="AAJ1273"/>
      <c r="AAK1273"/>
      <c r="AAL1273"/>
      <c r="AAM1273"/>
      <c r="AAN1273"/>
      <c r="AAO1273"/>
      <c r="AAP1273"/>
      <c r="AAQ1273"/>
      <c r="AAR1273"/>
      <c r="AAS1273"/>
      <c r="AAT1273"/>
      <c r="AAU1273"/>
      <c r="AAV1273"/>
      <c r="AAW1273"/>
      <c r="AAX1273"/>
      <c r="AAY1273"/>
      <c r="AAZ1273"/>
      <c r="ABA1273"/>
      <c r="ABB1273"/>
      <c r="ABC1273"/>
      <c r="ABD1273"/>
      <c r="ABE1273"/>
      <c r="ABF1273"/>
      <c r="ABG1273"/>
      <c r="ABH1273"/>
      <c r="ABI1273"/>
      <c r="ABJ1273"/>
      <c r="ABK1273"/>
      <c r="ABL1273"/>
      <c r="ABM1273"/>
      <c r="ABN1273"/>
      <c r="ABO1273"/>
      <c r="ABP1273"/>
      <c r="ABQ1273"/>
      <c r="ABR1273"/>
      <c r="ABS1273"/>
      <c r="ABT1273"/>
      <c r="ABU1273"/>
      <c r="ABV1273"/>
      <c r="ABW1273"/>
      <c r="ABX1273"/>
      <c r="ABY1273"/>
      <c r="ABZ1273"/>
      <c r="ACA1273"/>
      <c r="ACB1273"/>
      <c r="ACC1273"/>
      <c r="ACD1273"/>
      <c r="ACE1273"/>
      <c r="ACF1273"/>
      <c r="ACG1273"/>
      <c r="ACH1273"/>
      <c r="ACI1273"/>
      <c r="ACJ1273"/>
      <c r="ACK1273"/>
      <c r="ACL1273"/>
      <c r="ACM1273"/>
      <c r="ACN1273"/>
      <c r="ACO1273"/>
      <c r="ACP1273"/>
      <c r="ACQ1273"/>
      <c r="ACR1273"/>
      <c r="ACS1273"/>
      <c r="ACT1273"/>
      <c r="ACU1273"/>
      <c r="ACV1273"/>
      <c r="ACW1273"/>
      <c r="ACX1273"/>
      <c r="ACY1273"/>
      <c r="ACZ1273"/>
      <c r="ADA1273"/>
      <c r="ADB1273"/>
      <c r="ADC1273"/>
      <c r="ADD1273"/>
      <c r="ADE1273"/>
      <c r="ADF1273"/>
      <c r="ADG1273"/>
      <c r="ADH1273"/>
      <c r="ADI1273"/>
      <c r="ADJ1273"/>
      <c r="ADK1273"/>
      <c r="ADL1273"/>
      <c r="ADM1273"/>
      <c r="ADN1273"/>
      <c r="ADO1273"/>
      <c r="ADP1273"/>
      <c r="ADQ1273"/>
      <c r="ADR1273"/>
      <c r="ADS1273"/>
      <c r="ADT1273"/>
      <c r="ADU1273"/>
      <c r="ADV1273"/>
      <c r="ADW1273"/>
      <c r="ADX1273"/>
      <c r="ADY1273"/>
      <c r="ADZ1273"/>
      <c r="AEA1273"/>
      <c r="AEB1273"/>
      <c r="AEC1273"/>
      <c r="AED1273"/>
      <c r="AEE1273"/>
      <c r="AEF1273"/>
      <c r="AEG1273"/>
      <c r="AEH1273"/>
    </row>
    <row r="1274" spans="1:814" s="93" customFormat="1" x14ac:dyDescent="0.25">
      <c r="B1274" s="92">
        <v>45524</v>
      </c>
      <c r="C1274" s="93" t="s">
        <v>63</v>
      </c>
      <c r="D1274" s="93" t="s">
        <v>0</v>
      </c>
      <c r="E1274" s="93" t="s">
        <v>14</v>
      </c>
      <c r="F1274" s="94" t="s">
        <v>54</v>
      </c>
      <c r="G1274" s="93" t="s">
        <v>55</v>
      </c>
      <c r="H1274" s="94" t="s">
        <v>56</v>
      </c>
      <c r="I1274" s="94" t="s">
        <v>566</v>
      </c>
      <c r="J1274" s="95">
        <v>50</v>
      </c>
      <c r="K1274" s="97">
        <v>18.73228346456693</v>
      </c>
      <c r="L1274" s="96">
        <f t="shared" si="62"/>
        <v>936.61417322834643</v>
      </c>
      <c r="M1274" s="106" t="s">
        <v>527</v>
      </c>
      <c r="N1274" s="93" t="s">
        <v>644</v>
      </c>
      <c r="O1274" s="100"/>
      <c r="V1274" s="98"/>
      <c r="JP1274" s="93" t="s">
        <v>506</v>
      </c>
    </row>
    <row r="1275" spans="1:814" s="93" customFormat="1" x14ac:dyDescent="0.25">
      <c r="B1275" s="92">
        <v>45524</v>
      </c>
      <c r="C1275" s="93" t="s">
        <v>63</v>
      </c>
      <c r="D1275" s="93" t="s">
        <v>4</v>
      </c>
      <c r="E1275" s="93" t="s">
        <v>14</v>
      </c>
      <c r="F1275" s="94">
        <v>3318235</v>
      </c>
      <c r="G1275" s="93" t="s">
        <v>209</v>
      </c>
      <c r="H1275" s="94" t="s">
        <v>107</v>
      </c>
      <c r="I1275" s="94" t="s">
        <v>138</v>
      </c>
      <c r="J1275" s="95">
        <v>10</v>
      </c>
      <c r="K1275" s="97">
        <v>31.220472440944881</v>
      </c>
      <c r="L1275" s="96">
        <f t="shared" si="62"/>
        <v>312.20472440944883</v>
      </c>
      <c r="M1275" s="106" t="s">
        <v>527</v>
      </c>
      <c r="N1275" s="93" t="s">
        <v>644</v>
      </c>
      <c r="O1275" s="100"/>
      <c r="V1275" s="98"/>
    </row>
    <row r="1276" spans="1:814" s="93" customFormat="1" x14ac:dyDescent="0.25">
      <c r="B1276" s="92">
        <v>45524</v>
      </c>
      <c r="C1276" s="93" t="s">
        <v>63</v>
      </c>
      <c r="D1276" s="93" t="s">
        <v>4</v>
      </c>
      <c r="E1276" s="93" t="s">
        <v>14</v>
      </c>
      <c r="F1276" s="94">
        <v>3308050</v>
      </c>
      <c r="G1276" s="93" t="s">
        <v>137</v>
      </c>
      <c r="H1276" s="94" t="s">
        <v>137</v>
      </c>
      <c r="I1276" s="94" t="s">
        <v>138</v>
      </c>
      <c r="J1276" s="95">
        <v>3</v>
      </c>
      <c r="K1276" s="97">
        <v>104.06824146981627</v>
      </c>
      <c r="L1276" s="96">
        <f t="shared" si="62"/>
        <v>312.20472440944883</v>
      </c>
      <c r="M1276" s="106" t="s">
        <v>527</v>
      </c>
      <c r="N1276" s="93" t="s">
        <v>644</v>
      </c>
      <c r="O1276" s="100"/>
      <c r="V1276" s="98"/>
    </row>
    <row r="1277" spans="1:814" s="133" customFormat="1" x14ac:dyDescent="0.25">
      <c r="B1277" s="134">
        <v>45524</v>
      </c>
      <c r="C1277" s="133" t="s">
        <v>63</v>
      </c>
      <c r="D1277" s="133" t="s">
        <v>0</v>
      </c>
      <c r="E1277" s="133" t="s">
        <v>14</v>
      </c>
      <c r="F1277" s="135" t="s">
        <v>25</v>
      </c>
      <c r="G1277" s="133" t="s">
        <v>26</v>
      </c>
      <c r="H1277" s="135" t="s">
        <v>27</v>
      </c>
      <c r="I1277" s="135" t="s">
        <v>562</v>
      </c>
      <c r="J1277" s="136">
        <v>30</v>
      </c>
      <c r="K1277" s="137">
        <v>14.569553805774278</v>
      </c>
      <c r="L1277" s="138">
        <f t="shared" si="62"/>
        <v>437.08661417322833</v>
      </c>
      <c r="M1277" s="139" t="s">
        <v>527</v>
      </c>
      <c r="N1277" s="133" t="s">
        <v>645</v>
      </c>
      <c r="O1277" s="140"/>
      <c r="V1277" s="171"/>
    </row>
    <row r="1278" spans="1:814" x14ac:dyDescent="0.25">
      <c r="A1278" s="93"/>
      <c r="B1278" s="92">
        <v>45524</v>
      </c>
      <c r="C1278" s="93" t="s">
        <v>63</v>
      </c>
      <c r="D1278" s="93" t="s">
        <v>0</v>
      </c>
      <c r="E1278" s="93" t="s">
        <v>14</v>
      </c>
      <c r="F1278" s="94" t="s">
        <v>42</v>
      </c>
      <c r="G1278" s="93" t="s">
        <v>43</v>
      </c>
      <c r="H1278" s="94" t="s">
        <v>44</v>
      </c>
      <c r="I1278" s="94" t="s">
        <v>565</v>
      </c>
      <c r="J1278" s="95">
        <v>100</v>
      </c>
      <c r="K1278" s="97">
        <v>14.569553805774278</v>
      </c>
      <c r="L1278" s="96">
        <f t="shared" si="62"/>
        <v>1456.9553805774278</v>
      </c>
      <c r="M1278" s="106" t="s">
        <v>527</v>
      </c>
      <c r="N1278" s="93" t="s">
        <v>645</v>
      </c>
      <c r="O1278" s="100"/>
      <c r="P1278" s="93"/>
      <c r="Q1278" s="93"/>
      <c r="R1278" s="93"/>
      <c r="S1278" s="93"/>
      <c r="T1278" s="93"/>
      <c r="U1278" s="93"/>
      <c r="V1278" s="98"/>
      <c r="W1278" s="93"/>
      <c r="X1278" s="93"/>
      <c r="Y1278" s="93"/>
      <c r="Z1278" s="93"/>
      <c r="AA1278" s="93"/>
      <c r="AB1278" s="93"/>
      <c r="AC1278" s="93"/>
      <c r="AD1278" s="93"/>
      <c r="AE1278" s="93"/>
      <c r="AF1278" s="93"/>
      <c r="AG1278" s="93"/>
      <c r="AH1278" s="93"/>
      <c r="AI1278" s="93"/>
      <c r="AJ1278" s="93"/>
      <c r="AK1278" s="93"/>
      <c r="AL1278" s="93"/>
      <c r="AM1278" s="93"/>
      <c r="AN1278" s="93"/>
      <c r="AO1278" s="93"/>
      <c r="AP1278" s="93"/>
      <c r="AQ1278" s="93"/>
      <c r="AR1278" s="93"/>
      <c r="AS1278" s="93"/>
      <c r="AT1278" s="93"/>
      <c r="AU1278" s="93"/>
      <c r="AV1278" s="93"/>
      <c r="AW1278" s="93"/>
      <c r="AX1278" s="93"/>
      <c r="AY1278" s="93"/>
      <c r="AZ1278" s="93"/>
      <c r="BA1278" s="93"/>
      <c r="BB1278" s="93"/>
      <c r="BC1278" s="93"/>
      <c r="BD1278" s="93"/>
      <c r="BE1278" s="93"/>
      <c r="BF1278" s="93"/>
      <c r="BG1278" s="93"/>
      <c r="BH1278" s="93"/>
      <c r="BI1278" s="93"/>
      <c r="BJ1278" s="93"/>
      <c r="BK1278" s="93"/>
      <c r="BL1278" s="93"/>
      <c r="BM1278" s="93"/>
      <c r="BN1278" s="93"/>
      <c r="BO1278" s="93"/>
      <c r="BP1278" s="93"/>
      <c r="BQ1278" s="93"/>
      <c r="BR1278" s="93"/>
      <c r="BS1278" s="93"/>
      <c r="BT1278" s="93"/>
      <c r="BU1278" s="93"/>
      <c r="BV1278" s="93"/>
      <c r="BW1278" s="93"/>
      <c r="BX1278" s="93"/>
      <c r="BY1278" s="93"/>
      <c r="BZ1278" s="93"/>
      <c r="CA1278" s="93"/>
      <c r="CB1278" s="93"/>
      <c r="CC1278" s="93"/>
      <c r="CD1278" s="93"/>
      <c r="CE1278" s="93"/>
      <c r="CF1278" s="93"/>
      <c r="CG1278" s="93"/>
      <c r="CH1278" s="93"/>
      <c r="CI1278" s="93"/>
      <c r="CJ1278" s="93"/>
      <c r="CK1278" s="93"/>
      <c r="CL1278" s="93"/>
      <c r="CM1278" s="93"/>
      <c r="CN1278" s="93"/>
      <c r="CO1278" s="93"/>
      <c r="CP1278" s="93"/>
      <c r="CQ1278" s="93"/>
      <c r="CR1278" s="93"/>
      <c r="CS1278" s="93"/>
      <c r="CT1278" s="93"/>
      <c r="CU1278" s="93"/>
      <c r="CV1278" s="93"/>
      <c r="CW1278" s="93"/>
      <c r="CX1278" s="93"/>
      <c r="CY1278" s="93"/>
      <c r="CZ1278" s="93"/>
      <c r="DA1278" s="93"/>
      <c r="DB1278" s="93"/>
      <c r="DC1278" s="93"/>
      <c r="DD1278" s="93"/>
      <c r="DE1278" s="93"/>
      <c r="DF1278" s="93"/>
      <c r="DG1278" s="93"/>
      <c r="DH1278" s="93"/>
      <c r="DI1278" s="93"/>
      <c r="DJ1278" s="93"/>
      <c r="DK1278" s="93"/>
      <c r="DL1278" s="93"/>
      <c r="DM1278" s="93"/>
      <c r="DN1278" s="93"/>
      <c r="DO1278" s="93"/>
      <c r="DP1278" s="93"/>
      <c r="DQ1278" s="93"/>
      <c r="DR1278" s="93"/>
      <c r="DS1278" s="93"/>
      <c r="DT1278" s="93"/>
      <c r="DU1278" s="93"/>
      <c r="DV1278" s="93"/>
      <c r="DW1278" s="93"/>
      <c r="DX1278" s="93"/>
      <c r="DY1278" s="93"/>
      <c r="DZ1278" s="93"/>
      <c r="EA1278" s="93"/>
      <c r="EB1278" s="93"/>
      <c r="EC1278" s="93"/>
      <c r="ED1278" s="93"/>
      <c r="EE1278" s="93"/>
      <c r="EF1278" s="93"/>
      <c r="EG1278" s="93"/>
      <c r="EH1278" s="93"/>
      <c r="EI1278" s="93"/>
      <c r="EJ1278" s="93"/>
      <c r="EK1278" s="93"/>
      <c r="EL1278" s="93"/>
      <c r="EM1278" s="93"/>
      <c r="EN1278" s="93"/>
      <c r="EO1278" s="93"/>
      <c r="EP1278" s="93"/>
      <c r="EQ1278" s="93"/>
      <c r="ER1278" s="93"/>
      <c r="ES1278" s="93"/>
      <c r="ET1278" s="93"/>
      <c r="EU1278" s="93"/>
      <c r="EV1278" s="93"/>
      <c r="EW1278" s="93"/>
      <c r="EX1278" s="93"/>
      <c r="EY1278" s="93"/>
      <c r="EZ1278" s="93"/>
      <c r="FA1278" s="93"/>
      <c r="FB1278" s="93"/>
      <c r="FC1278" s="93"/>
      <c r="FD1278" s="93"/>
      <c r="FE1278" s="93"/>
      <c r="FF1278" s="93"/>
      <c r="FG1278" s="93"/>
      <c r="FH1278" s="93"/>
      <c r="FI1278" s="93"/>
      <c r="FJ1278" s="93"/>
      <c r="FK1278" s="93"/>
      <c r="FL1278" s="93"/>
      <c r="FM1278" s="93"/>
      <c r="FN1278" s="93"/>
      <c r="FO1278" s="93"/>
      <c r="FP1278" s="93"/>
      <c r="FQ1278" s="93"/>
      <c r="FR1278" s="93"/>
      <c r="FS1278" s="93"/>
      <c r="FT1278" s="93"/>
      <c r="FU1278" s="93"/>
      <c r="FV1278" s="93"/>
      <c r="FW1278" s="93"/>
      <c r="FX1278" s="93"/>
      <c r="FY1278" s="93"/>
      <c r="FZ1278" s="93"/>
      <c r="GA1278" s="93"/>
      <c r="GB1278" s="93"/>
      <c r="GC1278" s="93"/>
      <c r="GD1278" s="93"/>
      <c r="GE1278" s="93"/>
      <c r="GF1278" s="93"/>
      <c r="GG1278" s="93"/>
      <c r="GH1278" s="93"/>
      <c r="GI1278" s="93"/>
      <c r="GJ1278" s="93"/>
      <c r="GK1278" s="93"/>
      <c r="GL1278" s="93"/>
      <c r="GM1278" s="93"/>
      <c r="GN1278" s="93"/>
      <c r="GO1278" s="93"/>
      <c r="GP1278" s="93"/>
      <c r="GQ1278" s="93"/>
      <c r="GR1278" s="93"/>
      <c r="GS1278" s="93"/>
      <c r="GT1278" s="93"/>
      <c r="GU1278" s="93"/>
      <c r="GV1278" s="93"/>
      <c r="GW1278" s="93"/>
      <c r="GX1278" s="93"/>
      <c r="GY1278" s="93"/>
      <c r="GZ1278" s="93"/>
      <c r="HA1278" s="93"/>
      <c r="HB1278" s="93"/>
      <c r="HC1278" s="93"/>
      <c r="HD1278" s="93"/>
      <c r="HE1278" s="93"/>
      <c r="HF1278" s="93"/>
      <c r="HG1278" s="93"/>
      <c r="HH1278" s="93"/>
      <c r="HI1278" s="93"/>
      <c r="HJ1278" s="93"/>
      <c r="HK1278" s="93"/>
      <c r="HL1278" s="93"/>
      <c r="HM1278" s="93"/>
      <c r="HN1278" s="93"/>
      <c r="HO1278" s="93"/>
      <c r="HP1278" s="93"/>
      <c r="HQ1278" s="93"/>
      <c r="HR1278" s="93"/>
      <c r="HS1278" s="93"/>
      <c r="HT1278" s="93"/>
      <c r="HU1278" s="93"/>
      <c r="HV1278" s="93"/>
      <c r="HW1278" s="93"/>
      <c r="HX1278" s="93"/>
      <c r="HY1278" s="93"/>
      <c r="HZ1278" s="93"/>
      <c r="IA1278" s="93"/>
      <c r="IB1278" s="93"/>
      <c r="IC1278" s="93"/>
      <c r="ID1278" s="93"/>
      <c r="IE1278" s="93"/>
      <c r="IF1278" s="93"/>
      <c r="IG1278" s="93"/>
      <c r="IH1278" s="93"/>
      <c r="II1278" s="93"/>
      <c r="IJ1278" s="93"/>
      <c r="IK1278" s="93"/>
      <c r="IL1278" s="93"/>
      <c r="IM1278" s="93"/>
      <c r="IN1278" s="93"/>
      <c r="IO1278" s="93"/>
      <c r="IP1278" s="93"/>
      <c r="IQ1278" s="93"/>
      <c r="IR1278" s="93"/>
      <c r="IS1278" s="93"/>
      <c r="IT1278" s="93"/>
      <c r="IU1278" s="93"/>
      <c r="IV1278" s="93"/>
      <c r="IW1278" s="93"/>
      <c r="IX1278" s="93"/>
      <c r="IY1278" s="93"/>
      <c r="IZ1278" s="93"/>
      <c r="JA1278" s="93"/>
      <c r="JB1278" s="93"/>
      <c r="JC1278" s="93"/>
      <c r="JD1278" s="93"/>
      <c r="JE1278" s="93"/>
      <c r="JF1278" s="93"/>
      <c r="JG1278" s="93"/>
      <c r="JH1278" s="93"/>
      <c r="JI1278" s="93"/>
      <c r="JJ1278" s="93"/>
      <c r="JK1278" s="93"/>
      <c r="JL1278" s="93"/>
      <c r="JM1278" s="93"/>
      <c r="JN1278" s="93"/>
      <c r="JO1278" s="93"/>
      <c r="JP1278" s="93"/>
      <c r="JQ1278" s="93"/>
      <c r="JR1278" s="93"/>
      <c r="JS1278" s="93"/>
      <c r="JT1278" s="93"/>
      <c r="JU1278" s="93"/>
      <c r="JV1278" s="93"/>
      <c r="JW1278" s="93"/>
      <c r="JX1278" s="93"/>
      <c r="JY1278" s="93"/>
      <c r="JZ1278" s="93"/>
      <c r="KA1278" s="93"/>
      <c r="KB1278" s="93"/>
      <c r="KC1278" s="93"/>
      <c r="KD1278" s="93"/>
      <c r="KE1278" s="93"/>
      <c r="KF1278" s="93"/>
      <c r="KG1278" s="93"/>
      <c r="KH1278" s="93"/>
      <c r="KI1278" s="93"/>
      <c r="KJ1278" s="93"/>
      <c r="KK1278" s="93"/>
      <c r="KL1278" s="93"/>
      <c r="KM1278" s="93"/>
      <c r="KN1278" s="93"/>
      <c r="KO1278" s="93"/>
      <c r="KP1278" s="93"/>
      <c r="KQ1278" s="93"/>
      <c r="KR1278" s="93"/>
      <c r="KS1278" s="93"/>
      <c r="KT1278" s="93"/>
      <c r="KU1278" s="93"/>
      <c r="KV1278" s="93"/>
      <c r="KW1278" s="93"/>
      <c r="KX1278" s="93"/>
      <c r="KY1278" s="93"/>
      <c r="KZ1278" s="93"/>
      <c r="LA1278" s="93"/>
      <c r="LB1278" s="93"/>
      <c r="LC1278" s="93"/>
      <c r="LD1278" s="93"/>
      <c r="LE1278" s="93"/>
      <c r="LF1278" s="93"/>
      <c r="LG1278" s="93"/>
      <c r="LH1278" s="93"/>
      <c r="LI1278" s="93"/>
      <c r="LJ1278" s="93"/>
      <c r="LK1278" s="93"/>
      <c r="LL1278" s="93"/>
      <c r="LM1278" s="93"/>
      <c r="LN1278" s="93"/>
      <c r="LO1278" s="93"/>
      <c r="LP1278" s="93"/>
      <c r="LQ1278" s="93"/>
      <c r="LR1278" s="93"/>
      <c r="LS1278" s="93"/>
      <c r="LT1278" s="93"/>
      <c r="LU1278" s="93"/>
      <c r="LV1278" s="93"/>
      <c r="LW1278" s="93"/>
      <c r="LX1278" s="93"/>
      <c r="LY1278" s="93"/>
      <c r="LZ1278" s="93"/>
      <c r="MA1278" s="93"/>
      <c r="MB1278" s="93"/>
      <c r="MC1278" s="93"/>
      <c r="MD1278" s="93"/>
      <c r="ME1278" s="93"/>
      <c r="MF1278" s="93"/>
      <c r="MG1278" s="93"/>
      <c r="MH1278" s="93"/>
      <c r="MI1278" s="93"/>
      <c r="MJ1278" s="93"/>
      <c r="MK1278" s="93"/>
      <c r="ML1278" s="93"/>
      <c r="MM1278" s="93"/>
      <c r="MN1278" s="93"/>
      <c r="MO1278" s="93"/>
      <c r="MP1278" s="93"/>
      <c r="MQ1278" s="93"/>
      <c r="MR1278" s="93"/>
      <c r="MS1278" s="93"/>
      <c r="MT1278" s="93"/>
      <c r="MU1278" s="93"/>
      <c r="MV1278" s="93"/>
      <c r="MW1278" s="93"/>
      <c r="MX1278" s="93"/>
      <c r="MY1278" s="93"/>
      <c r="MZ1278" s="93"/>
      <c r="NA1278" s="93"/>
      <c r="NB1278" s="93"/>
      <c r="NC1278" s="93"/>
      <c r="ND1278" s="93"/>
      <c r="NE1278" s="93"/>
      <c r="NF1278" s="93"/>
      <c r="NG1278" s="93"/>
      <c r="NH1278" s="93"/>
      <c r="NI1278" s="93"/>
      <c r="NJ1278" s="93"/>
      <c r="NK1278" s="93"/>
      <c r="NL1278" s="93"/>
      <c r="NM1278" s="93"/>
      <c r="NN1278" s="93"/>
      <c r="NO1278" s="93"/>
      <c r="NP1278" s="93"/>
      <c r="NQ1278" s="93"/>
      <c r="NR1278" s="93"/>
      <c r="NS1278" s="93"/>
      <c r="NT1278" s="93"/>
      <c r="NU1278" s="93"/>
      <c r="NV1278" s="93"/>
      <c r="NW1278" s="93"/>
      <c r="NX1278" s="93"/>
      <c r="NY1278" s="93"/>
      <c r="NZ1278" s="93"/>
      <c r="OA1278" s="93"/>
      <c r="OB1278" s="93"/>
      <c r="OC1278" s="93"/>
      <c r="OD1278" s="93"/>
      <c r="OE1278" s="93"/>
      <c r="OF1278" s="93"/>
      <c r="OG1278" s="93"/>
      <c r="OH1278" s="93"/>
      <c r="OI1278" s="93"/>
      <c r="OJ1278" s="93"/>
      <c r="OK1278" s="93"/>
      <c r="OL1278" s="93"/>
      <c r="OM1278" s="93"/>
      <c r="ON1278" s="93"/>
      <c r="OO1278" s="93"/>
      <c r="OP1278" s="93"/>
      <c r="OQ1278" s="93"/>
      <c r="OR1278" s="93"/>
      <c r="OS1278" s="93"/>
      <c r="OT1278" s="93"/>
      <c r="OU1278" s="93"/>
      <c r="OV1278" s="93"/>
      <c r="OW1278" s="93"/>
      <c r="OX1278" s="93"/>
      <c r="OY1278" s="93"/>
      <c r="OZ1278" s="93"/>
      <c r="PA1278" s="93"/>
      <c r="PB1278" s="93"/>
      <c r="PC1278" s="93"/>
      <c r="PD1278" s="93"/>
      <c r="PE1278" s="93"/>
      <c r="PF1278" s="93"/>
      <c r="PG1278" s="93"/>
      <c r="PH1278" s="93"/>
      <c r="PI1278" s="93"/>
      <c r="PJ1278" s="93"/>
      <c r="PK1278" s="93"/>
      <c r="PL1278" s="93"/>
      <c r="PM1278" s="93"/>
      <c r="PN1278" s="93"/>
      <c r="PO1278" s="93"/>
      <c r="PP1278" s="93"/>
      <c r="PQ1278" s="93"/>
      <c r="PR1278" s="93"/>
      <c r="PS1278" s="93"/>
      <c r="PT1278" s="93"/>
      <c r="PU1278" s="93"/>
      <c r="PV1278" s="93"/>
      <c r="PW1278" s="93"/>
      <c r="PX1278" s="93"/>
      <c r="PY1278" s="93"/>
      <c r="PZ1278" s="93"/>
      <c r="QA1278" s="93"/>
      <c r="QB1278" s="93"/>
      <c r="QC1278" s="93"/>
      <c r="QD1278" s="93"/>
      <c r="QE1278" s="93"/>
      <c r="QF1278" s="93"/>
      <c r="QG1278" s="93"/>
      <c r="QH1278" s="93"/>
      <c r="QI1278" s="93"/>
      <c r="QJ1278" s="93"/>
      <c r="QK1278" s="93"/>
      <c r="QL1278" s="93"/>
      <c r="QM1278" s="93"/>
      <c r="QN1278" s="93"/>
      <c r="QO1278" s="93"/>
      <c r="QP1278" s="93"/>
      <c r="QQ1278" s="93"/>
      <c r="QR1278" s="93"/>
      <c r="QS1278" s="93"/>
      <c r="QT1278" s="93"/>
      <c r="QU1278" s="93"/>
      <c r="QV1278" s="93"/>
      <c r="QW1278" s="93"/>
      <c r="QX1278" s="93"/>
      <c r="QY1278" s="93"/>
      <c r="QZ1278" s="93"/>
      <c r="RA1278" s="93"/>
      <c r="RB1278" s="93"/>
      <c r="RC1278" s="93"/>
      <c r="RD1278" s="93"/>
      <c r="RE1278" s="93"/>
      <c r="RF1278" s="93"/>
      <c r="RG1278" s="93"/>
      <c r="RH1278" s="93"/>
      <c r="RI1278" s="93"/>
      <c r="RJ1278" s="93"/>
      <c r="RK1278" s="93"/>
      <c r="RL1278" s="93"/>
      <c r="RM1278" s="93"/>
      <c r="RN1278" s="93"/>
      <c r="RO1278" s="93"/>
      <c r="RP1278" s="93"/>
      <c r="RQ1278" s="93"/>
      <c r="RR1278" s="93"/>
      <c r="RS1278" s="93"/>
      <c r="RT1278" s="93"/>
      <c r="RU1278" s="93"/>
      <c r="RV1278" s="93"/>
      <c r="RW1278" s="93"/>
      <c r="RX1278" s="93"/>
      <c r="RY1278" s="93"/>
      <c r="RZ1278" s="93"/>
      <c r="SA1278" s="93"/>
      <c r="SB1278" s="93"/>
      <c r="SC1278" s="93"/>
      <c r="SD1278" s="93"/>
      <c r="SE1278" s="93"/>
      <c r="SF1278" s="93"/>
      <c r="SG1278" s="93"/>
      <c r="SH1278" s="93"/>
      <c r="SI1278" s="93"/>
      <c r="SJ1278" s="93"/>
      <c r="SK1278" s="93"/>
      <c r="SL1278" s="93"/>
      <c r="SM1278" s="93"/>
      <c r="SN1278" s="93"/>
      <c r="SO1278" s="93"/>
      <c r="SP1278" s="93"/>
      <c r="SQ1278" s="93"/>
      <c r="SR1278" s="93"/>
      <c r="SS1278" s="93"/>
      <c r="ST1278" s="93"/>
      <c r="SU1278" s="93"/>
      <c r="SV1278" s="93"/>
      <c r="SW1278" s="93"/>
      <c r="SX1278" s="93"/>
      <c r="SY1278" s="93"/>
      <c r="SZ1278" s="93"/>
      <c r="TA1278" s="93"/>
      <c r="TB1278" s="93"/>
      <c r="TC1278" s="93"/>
      <c r="TD1278" s="93"/>
      <c r="TE1278" s="93"/>
      <c r="TF1278" s="93"/>
      <c r="TG1278" s="93"/>
      <c r="TH1278" s="93"/>
      <c r="TI1278" s="93"/>
      <c r="TJ1278" s="93"/>
      <c r="TK1278" s="93"/>
      <c r="TL1278" s="93"/>
      <c r="TM1278" s="93"/>
      <c r="TN1278" s="93"/>
      <c r="TO1278" s="93"/>
      <c r="TP1278" s="93"/>
      <c r="TQ1278" s="93"/>
      <c r="TR1278" s="93"/>
      <c r="TS1278" s="93"/>
      <c r="TT1278" s="93"/>
      <c r="TU1278" s="93"/>
      <c r="TV1278" s="93"/>
      <c r="TW1278" s="93"/>
      <c r="TX1278" s="93"/>
      <c r="TY1278" s="93"/>
      <c r="TZ1278" s="93"/>
      <c r="UA1278" s="93"/>
      <c r="UB1278" s="93"/>
      <c r="UC1278" s="93"/>
      <c r="UD1278" s="93"/>
      <c r="UE1278" s="93"/>
      <c r="UF1278" s="93"/>
      <c r="UG1278" s="93"/>
      <c r="UH1278" s="93"/>
      <c r="UI1278" s="93"/>
      <c r="UJ1278" s="93"/>
      <c r="UK1278" s="93"/>
      <c r="UL1278" s="93"/>
      <c r="UM1278" s="93"/>
      <c r="UN1278" s="93"/>
      <c r="UO1278" s="93"/>
      <c r="UP1278" s="93"/>
      <c r="UQ1278" s="93"/>
      <c r="UR1278" s="93"/>
      <c r="US1278" s="93"/>
      <c r="UT1278" s="93"/>
      <c r="UU1278" s="93"/>
      <c r="UV1278" s="93"/>
      <c r="UW1278" s="93"/>
      <c r="UX1278" s="93"/>
      <c r="UY1278" s="93"/>
      <c r="UZ1278" s="93"/>
      <c r="VA1278" s="93"/>
      <c r="VB1278" s="93"/>
      <c r="VC1278" s="93"/>
      <c r="VD1278" s="93"/>
      <c r="VE1278" s="93"/>
      <c r="VF1278" s="93"/>
      <c r="VG1278" s="93"/>
      <c r="VH1278" s="93"/>
      <c r="VI1278" s="93"/>
      <c r="VJ1278" s="93"/>
      <c r="VK1278" s="93"/>
      <c r="VL1278" s="93"/>
      <c r="VM1278" s="93"/>
      <c r="VN1278" s="93"/>
      <c r="VO1278" s="93"/>
      <c r="VP1278" s="93"/>
      <c r="VQ1278" s="93"/>
      <c r="VR1278" s="93"/>
      <c r="VS1278" s="93"/>
      <c r="VT1278" s="93"/>
      <c r="VU1278" s="93"/>
      <c r="VV1278" s="93"/>
      <c r="VW1278" s="93"/>
      <c r="VX1278" s="93"/>
      <c r="VY1278" s="93"/>
      <c r="VZ1278" s="93"/>
      <c r="WA1278" s="93"/>
      <c r="WB1278" s="93"/>
      <c r="WC1278" s="93"/>
      <c r="WD1278" s="93"/>
      <c r="WE1278" s="93"/>
      <c r="WF1278" s="93"/>
      <c r="WG1278" s="93"/>
      <c r="WH1278" s="93"/>
      <c r="WI1278" s="93"/>
      <c r="WJ1278" s="93"/>
      <c r="WK1278" s="93"/>
      <c r="WL1278" s="93"/>
      <c r="WM1278" s="93"/>
      <c r="WN1278" s="93"/>
      <c r="WO1278" s="93"/>
      <c r="WP1278" s="93"/>
      <c r="WQ1278" s="93"/>
      <c r="WR1278" s="93"/>
      <c r="WS1278" s="93"/>
      <c r="WT1278" s="93"/>
      <c r="WU1278" s="93"/>
      <c r="WV1278" s="93"/>
      <c r="WW1278" s="93"/>
      <c r="WX1278" s="93"/>
      <c r="WY1278" s="93"/>
      <c r="WZ1278" s="93"/>
      <c r="XA1278" s="93"/>
      <c r="XB1278" s="93"/>
      <c r="XC1278" s="93"/>
      <c r="XD1278" s="93"/>
      <c r="XE1278" s="93"/>
      <c r="XF1278" s="93"/>
      <c r="XG1278" s="93"/>
      <c r="XH1278" s="93"/>
      <c r="XI1278" s="93"/>
      <c r="XJ1278" s="93"/>
      <c r="XK1278" s="93"/>
      <c r="XL1278" s="93"/>
      <c r="XM1278" s="93"/>
      <c r="XN1278" s="93"/>
      <c r="XO1278" s="93"/>
      <c r="XP1278" s="93"/>
      <c r="XQ1278" s="93"/>
      <c r="XR1278" s="93"/>
      <c r="XS1278" s="93"/>
      <c r="XT1278" s="93"/>
      <c r="XU1278" s="93"/>
      <c r="XV1278" s="93"/>
      <c r="XW1278" s="93"/>
      <c r="XX1278" s="93"/>
      <c r="XY1278" s="93"/>
      <c r="XZ1278" s="93"/>
      <c r="YA1278" s="93"/>
      <c r="YB1278" s="93"/>
      <c r="YC1278" s="93"/>
      <c r="YD1278" s="93"/>
      <c r="YE1278" s="93"/>
      <c r="YF1278" s="93"/>
      <c r="YG1278" s="93"/>
      <c r="YH1278" s="93"/>
      <c r="YI1278" s="93"/>
      <c r="YJ1278" s="93"/>
      <c r="YK1278" s="93"/>
      <c r="YL1278" s="93"/>
      <c r="YM1278" s="93"/>
      <c r="YN1278" s="93"/>
      <c r="YO1278" s="93"/>
      <c r="YP1278" s="93"/>
      <c r="YQ1278" s="93"/>
      <c r="YR1278" s="93"/>
      <c r="YS1278" s="93"/>
      <c r="YT1278" s="93"/>
      <c r="YU1278" s="93"/>
      <c r="YV1278" s="93"/>
      <c r="YW1278" s="93"/>
      <c r="YX1278" s="93"/>
      <c r="YY1278" s="93"/>
      <c r="YZ1278" s="93"/>
      <c r="ZA1278" s="93"/>
      <c r="ZB1278" s="93"/>
      <c r="ZC1278" s="93"/>
      <c r="ZD1278" s="93"/>
      <c r="ZE1278" s="93"/>
      <c r="ZF1278" s="93"/>
      <c r="ZG1278" s="93"/>
      <c r="ZH1278" s="93"/>
      <c r="ZI1278" s="93"/>
      <c r="ZJ1278" s="93"/>
      <c r="ZK1278" s="93"/>
      <c r="ZL1278" s="93"/>
      <c r="ZM1278" s="93"/>
      <c r="ZN1278" s="93"/>
      <c r="ZO1278" s="93"/>
      <c r="ZP1278" s="93"/>
      <c r="ZQ1278" s="93"/>
      <c r="ZR1278" s="93"/>
      <c r="ZS1278" s="93"/>
      <c r="ZT1278" s="93"/>
      <c r="ZU1278" s="93"/>
      <c r="ZV1278" s="93"/>
      <c r="ZW1278" s="93"/>
      <c r="ZX1278" s="93"/>
      <c r="ZY1278" s="93"/>
      <c r="ZZ1278" s="93"/>
      <c r="AAA1278" s="93"/>
      <c r="AAB1278" s="93"/>
      <c r="AAC1278" s="93"/>
      <c r="AAD1278" s="93"/>
      <c r="AAE1278" s="93"/>
      <c r="AAF1278" s="93"/>
      <c r="AAG1278" s="93"/>
      <c r="AAH1278" s="93"/>
      <c r="AAI1278" s="93"/>
      <c r="AAJ1278" s="93"/>
      <c r="AAK1278" s="93"/>
      <c r="AAL1278" s="93"/>
      <c r="AAM1278" s="93"/>
      <c r="AAN1278" s="93"/>
      <c r="AAO1278" s="93"/>
      <c r="AAP1278" s="93"/>
      <c r="AAQ1278" s="93"/>
      <c r="AAR1278" s="93"/>
      <c r="AAS1278" s="93"/>
      <c r="AAT1278" s="93"/>
      <c r="AAU1278" s="93"/>
      <c r="AAV1278" s="93"/>
      <c r="AAW1278" s="93"/>
      <c r="AAX1278" s="93"/>
      <c r="AAY1278" s="93"/>
      <c r="AAZ1278" s="93"/>
      <c r="ABA1278" s="93"/>
      <c r="ABB1278" s="93"/>
      <c r="ABC1278" s="93"/>
      <c r="ABD1278" s="93"/>
      <c r="ABE1278" s="93"/>
      <c r="ABF1278" s="93"/>
      <c r="ABG1278" s="93"/>
      <c r="ABH1278" s="93"/>
      <c r="ABI1278" s="93"/>
      <c r="ABJ1278" s="93"/>
      <c r="ABK1278" s="93"/>
      <c r="ABL1278" s="93"/>
      <c r="ABM1278" s="93"/>
      <c r="ABN1278" s="93"/>
      <c r="ABO1278" s="93"/>
      <c r="ABP1278" s="93"/>
      <c r="ABQ1278" s="93"/>
      <c r="ABR1278" s="93"/>
      <c r="ABS1278" s="93"/>
      <c r="ABT1278" s="93"/>
      <c r="ABU1278" s="93"/>
      <c r="ABV1278" s="93"/>
      <c r="ABW1278" s="93"/>
      <c r="ABX1278" s="93"/>
      <c r="ABY1278" s="93"/>
      <c r="ABZ1278" s="93"/>
      <c r="ACA1278" s="93"/>
      <c r="ACB1278" s="93"/>
      <c r="ACC1278" s="93"/>
      <c r="ACD1278" s="93"/>
      <c r="ACE1278" s="93"/>
      <c r="ACF1278" s="93"/>
      <c r="ACG1278" s="93"/>
      <c r="ACH1278" s="93"/>
      <c r="ACI1278" s="93"/>
      <c r="ACJ1278" s="93"/>
      <c r="ACK1278" s="93"/>
      <c r="ACL1278" s="93"/>
      <c r="ACM1278" s="93"/>
      <c r="ACN1278" s="93"/>
      <c r="ACO1278" s="93"/>
      <c r="ACP1278" s="93"/>
      <c r="ACQ1278" s="93"/>
      <c r="ACR1278" s="93"/>
      <c r="ACS1278" s="93"/>
      <c r="ACT1278" s="93"/>
      <c r="ACU1278" s="93"/>
      <c r="ACV1278" s="93"/>
      <c r="ACW1278" s="93"/>
      <c r="ACX1278" s="93"/>
      <c r="ACY1278" s="93"/>
      <c r="ACZ1278" s="93"/>
      <c r="ADA1278" s="93"/>
      <c r="ADB1278" s="93"/>
      <c r="ADC1278" s="93"/>
      <c r="ADD1278" s="93"/>
      <c r="ADE1278" s="93"/>
      <c r="ADF1278" s="93"/>
      <c r="ADG1278" s="93"/>
      <c r="ADH1278" s="93"/>
      <c r="ADI1278" s="93"/>
      <c r="ADJ1278" s="93"/>
      <c r="ADK1278" s="93"/>
      <c r="ADL1278" s="93"/>
      <c r="ADM1278" s="93"/>
      <c r="ADN1278" s="93"/>
      <c r="ADO1278" s="93"/>
      <c r="ADP1278" s="93"/>
      <c r="ADQ1278" s="93"/>
      <c r="ADR1278" s="93"/>
      <c r="ADS1278" s="93"/>
      <c r="ADT1278" s="93"/>
      <c r="ADU1278" s="93"/>
      <c r="ADV1278" s="93"/>
      <c r="ADW1278" s="93"/>
      <c r="ADX1278" s="93"/>
      <c r="ADY1278" s="93"/>
      <c r="ADZ1278" s="93"/>
      <c r="AEA1278" s="93"/>
      <c r="AEB1278" s="93"/>
      <c r="AEC1278" s="93"/>
      <c r="AED1278" s="93"/>
      <c r="AEE1278" s="93"/>
      <c r="AEF1278" s="93"/>
      <c r="AEG1278" s="93"/>
      <c r="AEH1278" s="93"/>
    </row>
    <row r="1279" spans="1:814" s="93" customFormat="1" x14ac:dyDescent="0.25">
      <c r="B1279" s="92">
        <v>45524</v>
      </c>
      <c r="C1279" s="93" t="s">
        <v>63</v>
      </c>
      <c r="D1279" s="93" t="s">
        <v>0</v>
      </c>
      <c r="E1279" s="93" t="s">
        <v>14</v>
      </c>
      <c r="F1279" s="94" t="s">
        <v>35</v>
      </c>
      <c r="G1279" s="93" t="s">
        <v>36</v>
      </c>
      <c r="H1279" s="94" t="s">
        <v>37</v>
      </c>
      <c r="I1279" s="94" t="s">
        <v>563</v>
      </c>
      <c r="J1279" s="95">
        <v>20</v>
      </c>
      <c r="K1279" s="97">
        <v>14.569553805774278</v>
      </c>
      <c r="L1279" s="96">
        <f t="shared" si="62"/>
        <v>291.39107611548559</v>
      </c>
      <c r="M1279" s="106" t="s">
        <v>527</v>
      </c>
      <c r="N1279" s="93" t="s">
        <v>645</v>
      </c>
      <c r="O1279" s="100"/>
      <c r="V1279" s="98"/>
    </row>
    <row r="1280" spans="1:814" s="93" customFormat="1" x14ac:dyDescent="0.25">
      <c r="B1280" s="92">
        <v>45524</v>
      </c>
      <c r="C1280" s="93" t="s">
        <v>63</v>
      </c>
      <c r="D1280" s="93" t="s">
        <v>0</v>
      </c>
      <c r="E1280" s="93" t="s">
        <v>14</v>
      </c>
      <c r="F1280" s="94" t="s">
        <v>54</v>
      </c>
      <c r="G1280" s="93" t="s">
        <v>55</v>
      </c>
      <c r="H1280" s="94" t="s">
        <v>56</v>
      </c>
      <c r="I1280" s="94" t="s">
        <v>566</v>
      </c>
      <c r="J1280" s="95">
        <v>50</v>
      </c>
      <c r="K1280" s="97">
        <v>18.73228346456693</v>
      </c>
      <c r="L1280" s="96">
        <f t="shared" si="62"/>
        <v>936.61417322834643</v>
      </c>
      <c r="M1280" s="106" t="s">
        <v>527</v>
      </c>
      <c r="N1280" s="93" t="s">
        <v>645</v>
      </c>
      <c r="O1280" s="100"/>
      <c r="V1280" s="98"/>
      <c r="JP1280" s="93" t="s">
        <v>506</v>
      </c>
    </row>
    <row r="1281" spans="1:814" s="93" customFormat="1" x14ac:dyDescent="0.25">
      <c r="B1281" s="92">
        <v>45524</v>
      </c>
      <c r="C1281" s="93" t="s">
        <v>63</v>
      </c>
      <c r="D1281" s="93" t="s">
        <v>4</v>
      </c>
      <c r="E1281" s="93" t="s">
        <v>14</v>
      </c>
      <c r="F1281" s="94">
        <v>3318235</v>
      </c>
      <c r="G1281" s="93" t="s">
        <v>209</v>
      </c>
      <c r="H1281" s="94" t="s">
        <v>107</v>
      </c>
      <c r="I1281" s="94" t="s">
        <v>138</v>
      </c>
      <c r="J1281" s="95">
        <v>10</v>
      </c>
      <c r="K1281" s="97">
        <v>31.220472440944881</v>
      </c>
      <c r="L1281" s="96">
        <f t="shared" si="62"/>
        <v>312.20472440944883</v>
      </c>
      <c r="M1281" s="106" t="s">
        <v>527</v>
      </c>
      <c r="N1281" s="93" t="s">
        <v>645</v>
      </c>
      <c r="O1281" s="100"/>
      <c r="V1281" s="98"/>
    </row>
    <row r="1282" spans="1:814" s="93" customFormat="1" x14ac:dyDescent="0.25">
      <c r="B1282" s="92">
        <v>45524</v>
      </c>
      <c r="C1282" s="93" t="s">
        <v>63</v>
      </c>
      <c r="D1282" s="93" t="s">
        <v>4</v>
      </c>
      <c r="E1282" s="93" t="s">
        <v>14</v>
      </c>
      <c r="F1282" s="94">
        <v>3308050</v>
      </c>
      <c r="G1282" s="93" t="s">
        <v>137</v>
      </c>
      <c r="H1282" s="94" t="s">
        <v>137</v>
      </c>
      <c r="I1282" s="94" t="s">
        <v>138</v>
      </c>
      <c r="J1282" s="95">
        <v>3</v>
      </c>
      <c r="K1282" s="97">
        <v>104.06824146981627</v>
      </c>
      <c r="L1282" s="96">
        <f t="shared" si="62"/>
        <v>312.20472440944883</v>
      </c>
      <c r="M1282" s="106" t="s">
        <v>527</v>
      </c>
      <c r="N1282" s="93" t="s">
        <v>645</v>
      </c>
      <c r="O1282" s="100"/>
      <c r="V1282" s="98"/>
    </row>
    <row r="1283" spans="1:814" x14ac:dyDescent="0.25">
      <c r="B1283" s="5">
        <v>45526</v>
      </c>
      <c r="C1283" t="s">
        <v>103</v>
      </c>
      <c r="D1283" t="s">
        <v>0</v>
      </c>
      <c r="E1283" t="s">
        <v>66</v>
      </c>
      <c r="F1283" s="4" t="s">
        <v>67</v>
      </c>
      <c r="G1283" t="s">
        <v>68</v>
      </c>
      <c r="H1283" s="4" t="s">
        <v>69</v>
      </c>
      <c r="I1283" s="4" t="s">
        <v>444</v>
      </c>
      <c r="J1283" s="8">
        <v>-20</v>
      </c>
      <c r="K1283" s="29">
        <v>51750</v>
      </c>
      <c r="L1283" s="35">
        <f t="shared" si="62"/>
        <v>-1035000</v>
      </c>
      <c r="M1283" s="102" t="s">
        <v>529</v>
      </c>
      <c r="O1283" s="54">
        <v>20240126</v>
      </c>
      <c r="P1283" t="s">
        <v>558</v>
      </c>
    </row>
    <row r="1284" spans="1:814" x14ac:dyDescent="0.25">
      <c r="B1284" s="5">
        <v>45526</v>
      </c>
      <c r="C1284" t="s">
        <v>103</v>
      </c>
      <c r="D1284" t="s">
        <v>0</v>
      </c>
      <c r="E1284" t="s">
        <v>66</v>
      </c>
      <c r="F1284" s="4" t="s">
        <v>75</v>
      </c>
      <c r="G1284" t="s">
        <v>76</v>
      </c>
      <c r="H1284" s="4" t="s">
        <v>37</v>
      </c>
      <c r="I1284" s="4" t="s">
        <v>521</v>
      </c>
      <c r="J1284" s="8">
        <v>-20</v>
      </c>
      <c r="K1284" s="29">
        <v>51750</v>
      </c>
      <c r="L1284" s="35">
        <f t="shared" si="62"/>
        <v>-1035000</v>
      </c>
      <c r="M1284" s="102" t="s">
        <v>529</v>
      </c>
      <c r="O1284" s="54">
        <v>20240126</v>
      </c>
      <c r="P1284" t="s">
        <v>558</v>
      </c>
    </row>
    <row r="1285" spans="1:814" x14ac:dyDescent="0.25">
      <c r="B1285" s="5">
        <v>45526</v>
      </c>
      <c r="C1285" t="s">
        <v>103</v>
      </c>
      <c r="D1285" t="s">
        <v>4</v>
      </c>
      <c r="E1285" t="s">
        <v>14</v>
      </c>
      <c r="F1285" s="4">
        <v>3348235</v>
      </c>
      <c r="G1285" t="s">
        <v>207</v>
      </c>
      <c r="H1285" s="4" t="s">
        <v>208</v>
      </c>
      <c r="I1285" s="4" t="s">
        <v>138</v>
      </c>
      <c r="J1285" s="8">
        <v>-3</v>
      </c>
      <c r="K1285" s="29">
        <v>153420.53519000002</v>
      </c>
      <c r="L1285" s="35">
        <f t="shared" si="62"/>
        <v>-460261.60557000007</v>
      </c>
      <c r="M1285" s="102" t="s">
        <v>527</v>
      </c>
      <c r="O1285" s="54">
        <v>20240126</v>
      </c>
      <c r="P1285" t="s">
        <v>558</v>
      </c>
    </row>
    <row r="1286" spans="1:814" x14ac:dyDescent="0.25">
      <c r="B1286" s="5">
        <v>45526</v>
      </c>
      <c r="C1286" t="s">
        <v>103</v>
      </c>
      <c r="D1286" t="s">
        <v>4</v>
      </c>
      <c r="E1286" t="s">
        <v>66</v>
      </c>
      <c r="F1286" s="4" t="s">
        <v>274</v>
      </c>
      <c r="G1286" t="s">
        <v>273</v>
      </c>
      <c r="H1286" s="4" t="s">
        <v>271</v>
      </c>
      <c r="I1286" s="4" t="s">
        <v>138</v>
      </c>
      <c r="J1286" s="8">
        <v>-6</v>
      </c>
      <c r="K1286" s="29">
        <v>145000</v>
      </c>
      <c r="L1286" s="35">
        <f t="shared" si="62"/>
        <v>-870000</v>
      </c>
      <c r="M1286" s="102" t="s">
        <v>529</v>
      </c>
      <c r="O1286" s="54">
        <v>20240126</v>
      </c>
      <c r="P1286" t="s">
        <v>558</v>
      </c>
    </row>
    <row r="1287" spans="1:814" x14ac:dyDescent="0.25">
      <c r="B1287" s="5">
        <v>45526</v>
      </c>
      <c r="C1287" t="s">
        <v>103</v>
      </c>
      <c r="D1287" t="s">
        <v>4</v>
      </c>
      <c r="E1287" t="s">
        <v>66</v>
      </c>
      <c r="F1287" s="4" t="s">
        <v>276</v>
      </c>
      <c r="G1287" t="s">
        <v>275</v>
      </c>
      <c r="H1287" s="4" t="s">
        <v>148</v>
      </c>
      <c r="I1287" s="4">
        <v>50361</v>
      </c>
      <c r="J1287" s="8">
        <v>-6</v>
      </c>
      <c r="K1287" s="29">
        <v>83600</v>
      </c>
      <c r="L1287" s="35">
        <f t="shared" si="62"/>
        <v>-501600</v>
      </c>
      <c r="M1287" s="102" t="s">
        <v>529</v>
      </c>
      <c r="O1287" s="54">
        <v>20240126</v>
      </c>
      <c r="P1287" t="s">
        <v>558</v>
      </c>
    </row>
    <row r="1288" spans="1:814" x14ac:dyDescent="0.25">
      <c r="B1288" s="5">
        <v>45526</v>
      </c>
      <c r="C1288" t="s">
        <v>103</v>
      </c>
      <c r="D1288" t="s">
        <v>4</v>
      </c>
      <c r="E1288" t="s">
        <v>14</v>
      </c>
      <c r="F1288" s="4">
        <v>3338235</v>
      </c>
      <c r="G1288" t="s">
        <v>231</v>
      </c>
      <c r="H1288" s="4" t="s">
        <v>231</v>
      </c>
      <c r="I1288" s="4" t="s">
        <v>138</v>
      </c>
      <c r="J1288" s="8">
        <v>-1</v>
      </c>
      <c r="K1288" s="29">
        <v>153420.53519000002</v>
      </c>
      <c r="L1288" s="35">
        <f t="shared" si="62"/>
        <v>-153420.53519000002</v>
      </c>
      <c r="M1288" s="102" t="s">
        <v>529</v>
      </c>
      <c r="O1288" s="54">
        <v>20240126</v>
      </c>
      <c r="P1288" t="s">
        <v>558</v>
      </c>
    </row>
    <row r="1289" spans="1:814" x14ac:dyDescent="0.25">
      <c r="B1289" s="5">
        <v>45528</v>
      </c>
      <c r="C1289" t="s">
        <v>121</v>
      </c>
      <c r="D1289" t="s">
        <v>0</v>
      </c>
      <c r="E1289" t="s">
        <v>66</v>
      </c>
      <c r="F1289" s="4" t="s">
        <v>75</v>
      </c>
      <c r="G1289" t="s">
        <v>76</v>
      </c>
      <c r="H1289" s="4" t="s">
        <v>37</v>
      </c>
      <c r="I1289" s="4" t="s">
        <v>285</v>
      </c>
      <c r="J1289" s="8">
        <v>-2</v>
      </c>
      <c r="K1289" s="29">
        <v>51750</v>
      </c>
      <c r="L1289" s="35">
        <f t="shared" si="62"/>
        <v>-103500</v>
      </c>
      <c r="M1289" s="102" t="s">
        <v>529</v>
      </c>
      <c r="P1289" t="s">
        <v>462</v>
      </c>
    </row>
    <row r="1290" spans="1:814" x14ac:dyDescent="0.25">
      <c r="B1290" s="5">
        <v>45530</v>
      </c>
      <c r="C1290" t="s">
        <v>120</v>
      </c>
      <c r="D1290" t="s">
        <v>0</v>
      </c>
      <c r="E1290" t="s">
        <v>66</v>
      </c>
      <c r="F1290" s="4" t="s">
        <v>75</v>
      </c>
      <c r="G1290" t="s">
        <v>76</v>
      </c>
      <c r="H1290" s="4" t="s">
        <v>37</v>
      </c>
      <c r="I1290" s="4" t="s">
        <v>559</v>
      </c>
      <c r="J1290" s="8">
        <v>2</v>
      </c>
      <c r="K1290" s="29">
        <v>51750</v>
      </c>
      <c r="L1290" s="35">
        <f t="shared" si="62"/>
        <v>103500</v>
      </c>
      <c r="M1290" s="102" t="s">
        <v>529</v>
      </c>
      <c r="P1290" t="s">
        <v>476</v>
      </c>
    </row>
    <row r="1291" spans="1:814" x14ac:dyDescent="0.25">
      <c r="A1291" s="93"/>
      <c r="B1291" s="92">
        <v>45524</v>
      </c>
      <c r="C1291" s="93" t="s">
        <v>63</v>
      </c>
      <c r="D1291" s="93" t="s">
        <v>0</v>
      </c>
      <c r="E1291" s="93" t="s">
        <v>14</v>
      </c>
      <c r="F1291" s="94" t="s">
        <v>39</v>
      </c>
      <c r="G1291" s="93" t="s">
        <v>40</v>
      </c>
      <c r="H1291" s="94" t="s">
        <v>41</v>
      </c>
      <c r="I1291" s="94" t="s">
        <v>564</v>
      </c>
      <c r="J1291" s="95">
        <v>15</v>
      </c>
      <c r="K1291" s="97">
        <v>14.569553805774278</v>
      </c>
      <c r="L1291" s="96">
        <f t="shared" si="62"/>
        <v>218.54330708661416</v>
      </c>
      <c r="M1291" s="106" t="s">
        <v>527</v>
      </c>
      <c r="N1291" s="93" t="s">
        <v>644</v>
      </c>
      <c r="O1291" s="100"/>
      <c r="P1291" s="93"/>
      <c r="Q1291" s="93"/>
      <c r="R1291" s="93"/>
      <c r="S1291" s="93"/>
      <c r="T1291" s="93"/>
      <c r="U1291" s="93"/>
      <c r="V1291" s="98"/>
      <c r="W1291" s="93"/>
      <c r="X1291" s="93"/>
      <c r="Y1291" s="93"/>
      <c r="Z1291" s="93"/>
      <c r="AA1291" s="93"/>
      <c r="AB1291" s="93"/>
      <c r="AC1291" s="93"/>
      <c r="AD1291" s="93"/>
      <c r="AE1291" s="93"/>
      <c r="AF1291" s="93"/>
      <c r="AG1291" s="93"/>
      <c r="AH1291" s="93"/>
      <c r="AI1291" s="93"/>
      <c r="AJ1291" s="93"/>
      <c r="AK1291" s="93"/>
      <c r="AL1291" s="93"/>
      <c r="AM1291" s="93"/>
      <c r="AN1291" s="93"/>
      <c r="AO1291" s="93"/>
      <c r="AP1291" s="93"/>
      <c r="AQ1291" s="93"/>
      <c r="AR1291" s="93"/>
      <c r="AS1291" s="93"/>
      <c r="AT1291" s="93"/>
      <c r="AU1291" s="93"/>
      <c r="AV1291" s="93"/>
      <c r="AW1291" s="93"/>
      <c r="AX1291" s="93"/>
      <c r="AY1291" s="93"/>
      <c r="AZ1291" s="93"/>
      <c r="BA1291" s="93"/>
      <c r="BB1291" s="93"/>
      <c r="BC1291" s="93"/>
      <c r="BD1291" s="93"/>
      <c r="BE1291" s="93"/>
      <c r="BF1291" s="93"/>
      <c r="BG1291" s="93"/>
      <c r="BH1291" s="93"/>
      <c r="BI1291" s="93"/>
      <c r="BJ1291" s="93"/>
      <c r="BK1291" s="93"/>
      <c r="BL1291" s="93"/>
      <c r="BM1291" s="93"/>
      <c r="BN1291" s="93"/>
      <c r="BO1291" s="93"/>
      <c r="BP1291" s="93"/>
      <c r="BQ1291" s="93"/>
      <c r="BR1291" s="93"/>
      <c r="BS1291" s="93"/>
      <c r="BT1291" s="93"/>
      <c r="BU1291" s="93"/>
      <c r="BV1291" s="93"/>
      <c r="BW1291" s="93"/>
      <c r="BX1291" s="93"/>
      <c r="BY1291" s="93"/>
      <c r="BZ1291" s="93"/>
      <c r="CA1291" s="93"/>
      <c r="CB1291" s="93"/>
      <c r="CC1291" s="93"/>
      <c r="CD1291" s="93"/>
      <c r="CE1291" s="93"/>
      <c r="CF1291" s="93"/>
      <c r="CG1291" s="93"/>
      <c r="CH1291" s="93"/>
      <c r="CI1291" s="93"/>
      <c r="CJ1291" s="93"/>
      <c r="CK1291" s="93"/>
      <c r="CL1291" s="93"/>
      <c r="CM1291" s="93"/>
      <c r="CN1291" s="93"/>
      <c r="CO1291" s="93"/>
      <c r="CP1291" s="93"/>
      <c r="CQ1291" s="93"/>
      <c r="CR1291" s="93"/>
      <c r="CS1291" s="93"/>
      <c r="CT1291" s="93"/>
      <c r="CU1291" s="93"/>
      <c r="CV1291" s="93"/>
      <c r="CW1291" s="93"/>
      <c r="CX1291" s="93"/>
      <c r="CY1291" s="93"/>
      <c r="CZ1291" s="93"/>
      <c r="DA1291" s="93"/>
      <c r="DB1291" s="93"/>
      <c r="DC1291" s="93"/>
      <c r="DD1291" s="93"/>
      <c r="DE1291" s="93"/>
      <c r="DF1291" s="93"/>
      <c r="DG1291" s="93"/>
      <c r="DH1291" s="93"/>
      <c r="DI1291" s="93"/>
      <c r="DJ1291" s="93"/>
      <c r="DK1291" s="93"/>
      <c r="DL1291" s="93"/>
      <c r="DM1291" s="93"/>
      <c r="DN1291" s="93"/>
      <c r="DO1291" s="93"/>
      <c r="DP1291" s="93"/>
      <c r="DQ1291" s="93"/>
      <c r="DR1291" s="93"/>
      <c r="DS1291" s="93"/>
      <c r="DT1291" s="93"/>
      <c r="DU1291" s="93"/>
      <c r="DV1291" s="93"/>
      <c r="DW1291" s="93"/>
      <c r="DX1291" s="93"/>
      <c r="DY1291" s="93"/>
      <c r="DZ1291" s="93"/>
      <c r="EA1291" s="93"/>
      <c r="EB1291" s="93"/>
      <c r="EC1291" s="93"/>
      <c r="ED1291" s="93"/>
      <c r="EE1291" s="93"/>
      <c r="EF1291" s="93"/>
      <c r="EG1291" s="93"/>
      <c r="EH1291" s="93"/>
      <c r="EI1291" s="93"/>
      <c r="EJ1291" s="93"/>
      <c r="EK1291" s="93"/>
      <c r="EL1291" s="93"/>
      <c r="EM1291" s="93"/>
      <c r="EN1291" s="93"/>
      <c r="EO1291" s="93"/>
      <c r="EP1291" s="93"/>
      <c r="EQ1291" s="93"/>
      <c r="ER1291" s="93"/>
      <c r="ES1291" s="93"/>
      <c r="ET1291" s="93"/>
      <c r="EU1291" s="93"/>
      <c r="EV1291" s="93"/>
      <c r="EW1291" s="93"/>
      <c r="EX1291" s="93"/>
      <c r="EY1291" s="93"/>
      <c r="EZ1291" s="93"/>
      <c r="FA1291" s="93"/>
      <c r="FB1291" s="93"/>
      <c r="FC1291" s="93"/>
      <c r="FD1291" s="93"/>
      <c r="FE1291" s="93"/>
      <c r="FF1291" s="93"/>
      <c r="FG1291" s="93"/>
      <c r="FH1291" s="93"/>
      <c r="FI1291" s="93"/>
      <c r="FJ1291" s="93"/>
      <c r="FK1291" s="93"/>
      <c r="FL1291" s="93"/>
      <c r="FM1291" s="93"/>
      <c r="FN1291" s="93"/>
      <c r="FO1291" s="93"/>
      <c r="FP1291" s="93"/>
      <c r="FQ1291" s="93"/>
      <c r="FR1291" s="93"/>
      <c r="FS1291" s="93"/>
      <c r="FT1291" s="93"/>
      <c r="FU1291" s="93"/>
      <c r="FV1291" s="93"/>
      <c r="FW1291" s="93"/>
      <c r="FX1291" s="93"/>
      <c r="FY1291" s="93"/>
      <c r="FZ1291" s="93"/>
      <c r="GA1291" s="93"/>
      <c r="GB1291" s="93"/>
      <c r="GC1291" s="93"/>
      <c r="GD1291" s="93"/>
      <c r="GE1291" s="93"/>
      <c r="GF1291" s="93"/>
      <c r="GG1291" s="93"/>
      <c r="GH1291" s="93"/>
      <c r="GI1291" s="93"/>
      <c r="GJ1291" s="93"/>
      <c r="GK1291" s="93"/>
      <c r="GL1291" s="93"/>
      <c r="GM1291" s="93"/>
      <c r="GN1291" s="93"/>
      <c r="GO1291" s="93"/>
      <c r="GP1291" s="93"/>
      <c r="GQ1291" s="93"/>
      <c r="GR1291" s="93"/>
      <c r="GS1291" s="93"/>
      <c r="GT1291" s="93"/>
      <c r="GU1291" s="93"/>
      <c r="GV1291" s="93"/>
      <c r="GW1291" s="93"/>
      <c r="GX1291" s="93"/>
      <c r="GY1291" s="93"/>
      <c r="GZ1291" s="93"/>
      <c r="HA1291" s="93"/>
      <c r="HB1291" s="93"/>
      <c r="HC1291" s="93"/>
      <c r="HD1291" s="93"/>
      <c r="HE1291" s="93"/>
      <c r="HF1291" s="93"/>
      <c r="HG1291" s="93"/>
      <c r="HH1291" s="93"/>
      <c r="HI1291" s="93"/>
      <c r="HJ1291" s="93"/>
      <c r="HK1291" s="93"/>
      <c r="HL1291" s="93"/>
      <c r="HM1291" s="93"/>
      <c r="HN1291" s="93"/>
      <c r="HO1291" s="93"/>
      <c r="HP1291" s="93"/>
      <c r="HQ1291" s="93"/>
      <c r="HR1291" s="93"/>
      <c r="HS1291" s="93"/>
      <c r="HT1291" s="93"/>
      <c r="HU1291" s="93"/>
      <c r="HV1291" s="93"/>
      <c r="HW1291" s="93"/>
      <c r="HX1291" s="93"/>
      <c r="HY1291" s="93"/>
      <c r="HZ1291" s="93"/>
      <c r="IA1291" s="93"/>
      <c r="IB1291" s="93"/>
      <c r="IC1291" s="93"/>
      <c r="ID1291" s="93"/>
      <c r="IE1291" s="93"/>
      <c r="IF1291" s="93"/>
      <c r="IG1291" s="93"/>
      <c r="IH1291" s="93"/>
      <c r="II1291" s="93"/>
      <c r="IJ1291" s="93"/>
      <c r="IK1291" s="93"/>
      <c r="IL1291" s="93"/>
      <c r="IM1291" s="93"/>
      <c r="IN1291" s="93"/>
      <c r="IO1291" s="93"/>
      <c r="IP1291" s="93"/>
      <c r="IQ1291" s="93"/>
      <c r="IR1291" s="93"/>
      <c r="IS1291" s="93"/>
      <c r="IT1291" s="93"/>
      <c r="IU1291" s="93"/>
      <c r="IV1291" s="93"/>
      <c r="IW1291" s="93"/>
      <c r="IX1291" s="93"/>
      <c r="IY1291" s="93"/>
      <c r="IZ1291" s="93"/>
      <c r="JA1291" s="93"/>
      <c r="JB1291" s="93"/>
      <c r="JC1291" s="93"/>
      <c r="JD1291" s="93"/>
      <c r="JE1291" s="93"/>
      <c r="JF1291" s="93"/>
      <c r="JG1291" s="93"/>
      <c r="JH1291" s="93"/>
      <c r="JI1291" s="93"/>
      <c r="JJ1291" s="93"/>
      <c r="JK1291" s="93"/>
      <c r="JL1291" s="93"/>
      <c r="JM1291" s="93" t="s">
        <v>506</v>
      </c>
      <c r="JN1291" s="93"/>
      <c r="JO1291" s="93"/>
      <c r="JP1291" s="93"/>
      <c r="JQ1291" s="93"/>
      <c r="JR1291" s="93"/>
      <c r="JS1291" s="93"/>
      <c r="JT1291" s="93"/>
      <c r="JU1291" s="93"/>
      <c r="JV1291" s="93"/>
      <c r="JW1291" s="93"/>
      <c r="JX1291" s="93"/>
      <c r="JY1291" s="93"/>
      <c r="JZ1291" s="93"/>
      <c r="KA1291" s="93"/>
      <c r="KB1291" s="93"/>
      <c r="KC1291" s="93"/>
      <c r="KD1291" s="93"/>
      <c r="KE1291" s="93"/>
      <c r="KF1291" s="93"/>
      <c r="KG1291" s="93"/>
      <c r="KH1291" s="93"/>
      <c r="KI1291" s="93"/>
      <c r="KJ1291" s="93"/>
      <c r="KK1291" s="93"/>
      <c r="KL1291" s="93"/>
      <c r="KM1291" s="93"/>
      <c r="KN1291" s="93"/>
      <c r="KO1291" s="93"/>
      <c r="KP1291" s="93"/>
      <c r="KQ1291" s="93"/>
      <c r="KR1291" s="93"/>
      <c r="KS1291" s="93"/>
      <c r="KT1291" s="93"/>
      <c r="KU1291" s="93"/>
      <c r="KV1291" s="93"/>
      <c r="KW1291" s="93"/>
      <c r="KX1291" s="93"/>
      <c r="KY1291" s="93"/>
      <c r="KZ1291" s="93"/>
      <c r="LA1291" s="93"/>
      <c r="LB1291" s="93"/>
      <c r="LC1291" s="93"/>
      <c r="LD1291" s="93"/>
      <c r="LE1291" s="93"/>
      <c r="LF1291" s="93"/>
      <c r="LG1291" s="93"/>
      <c r="LH1291" s="93"/>
      <c r="LI1291" s="93"/>
      <c r="LJ1291" s="93"/>
      <c r="LK1291" s="93"/>
      <c r="LL1291" s="93"/>
      <c r="LM1291" s="93"/>
      <c r="LN1291" s="93"/>
      <c r="LO1291" s="93"/>
      <c r="LP1291" s="93"/>
      <c r="LQ1291" s="93"/>
      <c r="LR1291" s="93"/>
      <c r="LS1291" s="93"/>
      <c r="LT1291" s="93"/>
      <c r="LU1291" s="93"/>
      <c r="LV1291" s="93"/>
      <c r="LW1291" s="93"/>
      <c r="LX1291" s="93"/>
      <c r="LY1291" s="93"/>
      <c r="LZ1291" s="93"/>
      <c r="MA1291" s="93"/>
      <c r="MB1291" s="93"/>
      <c r="MC1291" s="93"/>
      <c r="MD1291" s="93"/>
      <c r="ME1291" s="93"/>
      <c r="MF1291" s="93"/>
      <c r="MG1291" s="93"/>
      <c r="MH1291" s="93"/>
      <c r="MI1291" s="93"/>
      <c r="MJ1291" s="93"/>
      <c r="MK1291" s="93"/>
      <c r="ML1291" s="93"/>
      <c r="MM1291" s="93"/>
      <c r="MN1291" s="93"/>
      <c r="MO1291" s="93"/>
      <c r="MP1291" s="93"/>
      <c r="MQ1291" s="93"/>
      <c r="MR1291" s="93"/>
      <c r="MS1291" s="93"/>
      <c r="MT1291" s="93"/>
      <c r="MU1291" s="93"/>
      <c r="MV1291" s="93"/>
      <c r="MW1291" s="93"/>
      <c r="MX1291" s="93"/>
      <c r="MY1291" s="93"/>
      <c r="MZ1291" s="93"/>
      <c r="NA1291" s="93"/>
      <c r="NB1291" s="93"/>
      <c r="NC1291" s="93"/>
      <c r="ND1291" s="93"/>
      <c r="NE1291" s="93"/>
      <c r="NF1291" s="93"/>
      <c r="NG1291" s="93"/>
      <c r="NH1291" s="93"/>
      <c r="NI1291" s="93"/>
      <c r="NJ1291" s="93"/>
      <c r="NK1291" s="93"/>
      <c r="NL1291" s="93"/>
      <c r="NM1291" s="93"/>
      <c r="NN1291" s="93"/>
      <c r="NO1291" s="93"/>
      <c r="NP1291" s="93"/>
      <c r="NQ1291" s="93"/>
      <c r="NR1291" s="93"/>
      <c r="NS1291" s="93"/>
      <c r="NT1291" s="93"/>
      <c r="NU1291" s="93"/>
      <c r="NV1291" s="93"/>
      <c r="NW1291" s="93"/>
      <c r="NX1291" s="93"/>
      <c r="NY1291" s="93"/>
      <c r="NZ1291" s="93"/>
      <c r="OA1291" s="93"/>
      <c r="OB1291" s="93"/>
      <c r="OC1291" s="93"/>
      <c r="OD1291" s="93"/>
      <c r="OE1291" s="93"/>
      <c r="OF1291" s="93"/>
      <c r="OG1291" s="93"/>
      <c r="OH1291" s="93"/>
      <c r="OI1291" s="93"/>
      <c r="OJ1291" s="93"/>
      <c r="OK1291" s="93"/>
      <c r="OL1291" s="93"/>
      <c r="OM1291" s="93"/>
      <c r="ON1291" s="93"/>
      <c r="OO1291" s="93"/>
      <c r="OP1291" s="93"/>
      <c r="OQ1291" s="93"/>
      <c r="OR1291" s="93"/>
      <c r="OS1291" s="93"/>
      <c r="OT1291" s="93"/>
      <c r="OU1291" s="93"/>
      <c r="OV1291" s="93"/>
      <c r="OW1291" s="93"/>
      <c r="OX1291" s="93"/>
      <c r="OY1291" s="93"/>
      <c r="OZ1291" s="93"/>
      <c r="PA1291" s="93"/>
      <c r="PB1291" s="93"/>
      <c r="PC1291" s="93"/>
      <c r="PD1291" s="93"/>
      <c r="PE1291" s="93"/>
      <c r="PF1291" s="93"/>
      <c r="PG1291" s="93"/>
      <c r="PH1291" s="93"/>
      <c r="PI1291" s="93"/>
      <c r="PJ1291" s="93"/>
      <c r="PK1291" s="93"/>
      <c r="PL1291" s="93"/>
      <c r="PM1291" s="93"/>
      <c r="PN1291" s="93"/>
      <c r="PO1291" s="93"/>
      <c r="PP1291" s="93"/>
      <c r="PQ1291" s="93"/>
      <c r="PR1291" s="93"/>
      <c r="PS1291" s="93"/>
      <c r="PT1291" s="93"/>
      <c r="PU1291" s="93"/>
      <c r="PV1291" s="93"/>
      <c r="PW1291" s="93"/>
      <c r="PX1291" s="93"/>
      <c r="PY1291" s="93"/>
      <c r="PZ1291" s="93"/>
      <c r="QA1291" s="93"/>
      <c r="QB1291" s="93"/>
      <c r="QC1291" s="93"/>
      <c r="QD1291" s="93"/>
      <c r="QE1291" s="93"/>
      <c r="QF1291" s="93"/>
      <c r="QG1291" s="93"/>
      <c r="QH1291" s="93"/>
      <c r="QI1291" s="93"/>
      <c r="QJ1291" s="93"/>
      <c r="QK1291" s="93"/>
      <c r="QL1291" s="93"/>
      <c r="QM1291" s="93"/>
      <c r="QN1291" s="93"/>
      <c r="QO1291" s="93"/>
      <c r="QP1291" s="93"/>
      <c r="QQ1291" s="93"/>
      <c r="QR1291" s="93"/>
      <c r="QS1291" s="93"/>
      <c r="QT1291" s="93"/>
      <c r="QU1291" s="93"/>
      <c r="QV1291" s="93"/>
      <c r="QW1291" s="93"/>
      <c r="QX1291" s="93"/>
      <c r="QY1291" s="93"/>
      <c r="QZ1291" s="93"/>
      <c r="RA1291" s="93"/>
      <c r="RB1291" s="93"/>
      <c r="RC1291" s="93"/>
      <c r="RD1291" s="93"/>
      <c r="RE1291" s="93"/>
      <c r="RF1291" s="93"/>
      <c r="RG1291" s="93"/>
      <c r="RH1291" s="93"/>
      <c r="RI1291" s="93"/>
      <c r="RJ1291" s="93"/>
      <c r="RK1291" s="93"/>
      <c r="RL1291" s="93"/>
      <c r="RM1291" s="93"/>
      <c r="RN1291" s="93"/>
      <c r="RO1291" s="93"/>
      <c r="RP1291" s="93"/>
      <c r="RQ1291" s="93"/>
      <c r="RR1291" s="93"/>
      <c r="RS1291" s="93"/>
      <c r="RT1291" s="93"/>
      <c r="RU1291" s="93"/>
      <c r="RV1291" s="93"/>
      <c r="RW1291" s="93"/>
      <c r="RX1291" s="93"/>
      <c r="RY1291" s="93"/>
      <c r="RZ1291" s="93"/>
      <c r="SA1291" s="93"/>
      <c r="SB1291" s="93"/>
      <c r="SC1291" s="93"/>
      <c r="SD1291" s="93"/>
      <c r="SE1291" s="93"/>
      <c r="SF1291" s="93"/>
      <c r="SG1291" s="93"/>
      <c r="SH1291" s="93"/>
      <c r="SI1291" s="93"/>
      <c r="SJ1291" s="93"/>
      <c r="SK1291" s="93"/>
      <c r="SL1291" s="93"/>
      <c r="SM1291" s="93"/>
      <c r="SN1291" s="93"/>
      <c r="SO1291" s="93"/>
      <c r="SP1291" s="93"/>
      <c r="SQ1291" s="93"/>
      <c r="SR1291" s="93"/>
      <c r="SS1291" s="93"/>
      <c r="ST1291" s="93"/>
      <c r="SU1291" s="93"/>
      <c r="SV1291" s="93"/>
      <c r="SW1291" s="93"/>
      <c r="SX1291" s="93"/>
      <c r="SY1291" s="93"/>
      <c r="SZ1291" s="93"/>
      <c r="TA1291" s="93"/>
      <c r="TB1291" s="93"/>
      <c r="TC1291" s="93"/>
      <c r="TD1291" s="93"/>
      <c r="TE1291" s="93"/>
      <c r="TF1291" s="93"/>
      <c r="TG1291" s="93"/>
      <c r="TH1291" s="93"/>
      <c r="TI1291" s="93"/>
      <c r="TJ1291" s="93"/>
      <c r="TK1291" s="93"/>
      <c r="TL1291" s="93"/>
      <c r="TM1291" s="93"/>
      <c r="TN1291" s="93"/>
      <c r="TO1291" s="93"/>
      <c r="TP1291" s="93"/>
      <c r="TQ1291" s="93"/>
      <c r="TR1291" s="93"/>
      <c r="TS1291" s="93"/>
      <c r="TT1291" s="93"/>
      <c r="TU1291" s="93"/>
      <c r="TV1291" s="93"/>
      <c r="TW1291" s="93"/>
      <c r="TX1291" s="93"/>
      <c r="TY1291" s="93"/>
      <c r="TZ1291" s="93"/>
      <c r="UA1291" s="93"/>
      <c r="UB1291" s="93"/>
      <c r="UC1291" s="93"/>
      <c r="UD1291" s="93"/>
      <c r="UE1291" s="93"/>
      <c r="UF1291" s="93"/>
      <c r="UG1291" s="93"/>
      <c r="UH1291" s="93"/>
      <c r="UI1291" s="93"/>
      <c r="UJ1291" s="93"/>
      <c r="UK1291" s="93"/>
      <c r="UL1291" s="93"/>
      <c r="UM1291" s="93"/>
      <c r="UN1291" s="93"/>
      <c r="UO1291" s="93"/>
      <c r="UP1291" s="93"/>
      <c r="UQ1291" s="93"/>
      <c r="UR1291" s="93"/>
      <c r="US1291" s="93"/>
      <c r="UT1291" s="93"/>
      <c r="UU1291" s="93"/>
      <c r="UV1291" s="93"/>
      <c r="UW1291" s="93"/>
      <c r="UX1291" s="93"/>
      <c r="UY1291" s="93"/>
      <c r="UZ1291" s="93"/>
      <c r="VA1291" s="93"/>
      <c r="VB1291" s="93"/>
      <c r="VC1291" s="93"/>
      <c r="VD1291" s="93"/>
      <c r="VE1291" s="93"/>
      <c r="VF1291" s="93"/>
      <c r="VG1291" s="93"/>
      <c r="VH1291" s="93"/>
      <c r="VI1291" s="93"/>
      <c r="VJ1291" s="93"/>
      <c r="VK1291" s="93"/>
      <c r="VL1291" s="93"/>
      <c r="VM1291" s="93"/>
      <c r="VN1291" s="93"/>
      <c r="VO1291" s="93"/>
      <c r="VP1291" s="93"/>
      <c r="VQ1291" s="93"/>
      <c r="VR1291" s="93"/>
      <c r="VS1291" s="93"/>
      <c r="VT1291" s="93"/>
      <c r="VU1291" s="93"/>
      <c r="VV1291" s="93"/>
      <c r="VW1291" s="93"/>
      <c r="VX1291" s="93"/>
      <c r="VY1291" s="93"/>
      <c r="VZ1291" s="93"/>
      <c r="WA1291" s="93"/>
      <c r="WB1291" s="93"/>
      <c r="WC1291" s="93"/>
      <c r="WD1291" s="93"/>
      <c r="WE1291" s="93"/>
      <c r="WF1291" s="93"/>
      <c r="WG1291" s="93"/>
      <c r="WH1291" s="93"/>
      <c r="WI1291" s="93"/>
      <c r="WJ1291" s="93"/>
      <c r="WK1291" s="93"/>
      <c r="WL1291" s="93"/>
      <c r="WM1291" s="93"/>
      <c r="WN1291" s="93"/>
      <c r="WO1291" s="93"/>
      <c r="WP1291" s="93"/>
      <c r="WQ1291" s="93"/>
      <c r="WR1291" s="93"/>
      <c r="WS1291" s="93"/>
      <c r="WT1291" s="93"/>
      <c r="WU1291" s="93"/>
      <c r="WV1291" s="93"/>
      <c r="WW1291" s="93"/>
      <c r="WX1291" s="93"/>
      <c r="WY1291" s="93"/>
      <c r="WZ1291" s="93"/>
      <c r="XA1291" s="93"/>
      <c r="XB1291" s="93"/>
      <c r="XC1291" s="93"/>
      <c r="XD1291" s="93"/>
      <c r="XE1291" s="93"/>
      <c r="XF1291" s="93"/>
      <c r="XG1291" s="93"/>
      <c r="XH1291" s="93"/>
      <c r="XI1291" s="93"/>
      <c r="XJ1291" s="93"/>
      <c r="XK1291" s="93"/>
      <c r="XL1291" s="93"/>
      <c r="XM1291" s="93"/>
      <c r="XN1291" s="93"/>
      <c r="XO1291" s="93"/>
      <c r="XP1291" s="93"/>
      <c r="XQ1291" s="93"/>
      <c r="XR1291" s="93"/>
      <c r="XS1291" s="93"/>
      <c r="XT1291" s="93"/>
      <c r="XU1291" s="93"/>
      <c r="XV1291" s="93"/>
      <c r="XW1291" s="93"/>
      <c r="XX1291" s="93"/>
      <c r="XY1291" s="93"/>
      <c r="XZ1291" s="93"/>
      <c r="YA1291" s="93"/>
      <c r="YB1291" s="93"/>
      <c r="YC1291" s="93"/>
      <c r="YD1291" s="93"/>
      <c r="YE1291" s="93"/>
      <c r="YF1291" s="93"/>
      <c r="YG1291" s="93"/>
      <c r="YH1291" s="93"/>
      <c r="YI1291" s="93"/>
      <c r="YJ1291" s="93"/>
      <c r="YK1291" s="93"/>
      <c r="YL1291" s="93"/>
      <c r="YM1291" s="93"/>
      <c r="YN1291" s="93"/>
      <c r="YO1291" s="93"/>
      <c r="YP1291" s="93"/>
      <c r="YQ1291" s="93"/>
      <c r="YR1291" s="93"/>
      <c r="YS1291" s="93"/>
      <c r="YT1291" s="93"/>
      <c r="YU1291" s="93"/>
      <c r="YV1291" s="93"/>
      <c r="YW1291" s="93"/>
      <c r="YX1291" s="93"/>
      <c r="YY1291" s="93"/>
      <c r="YZ1291" s="93"/>
      <c r="ZA1291" s="93"/>
      <c r="ZB1291" s="93"/>
      <c r="ZC1291" s="93"/>
      <c r="ZD1291" s="93"/>
      <c r="ZE1291" s="93"/>
      <c r="ZF1291" s="93"/>
      <c r="ZG1291" s="93"/>
      <c r="ZH1291" s="93"/>
      <c r="ZI1291" s="93"/>
      <c r="ZJ1291" s="93"/>
      <c r="ZK1291" s="93"/>
      <c r="ZL1291" s="93"/>
      <c r="ZM1291" s="93"/>
      <c r="ZN1291" s="93"/>
      <c r="ZO1291" s="93"/>
      <c r="ZP1291" s="93"/>
      <c r="ZQ1291" s="93"/>
      <c r="ZR1291" s="93"/>
      <c r="ZS1291" s="93"/>
      <c r="ZT1291" s="93"/>
      <c r="ZU1291" s="93"/>
      <c r="ZV1291" s="93"/>
      <c r="ZW1291" s="93"/>
      <c r="ZX1291" s="93"/>
      <c r="ZY1291" s="93"/>
      <c r="ZZ1291" s="93"/>
      <c r="AAA1291" s="93"/>
      <c r="AAB1291" s="93"/>
      <c r="AAC1291" s="93"/>
      <c r="AAD1291" s="93"/>
      <c r="AAE1291" s="93"/>
      <c r="AAF1291" s="93"/>
      <c r="AAG1291" s="93"/>
      <c r="AAH1291" s="93"/>
      <c r="AAI1291" s="93"/>
      <c r="AAJ1291" s="93"/>
      <c r="AAK1291" s="93"/>
      <c r="AAL1291" s="93"/>
      <c r="AAM1291" s="93"/>
      <c r="AAN1291" s="93"/>
      <c r="AAO1291" s="93"/>
      <c r="AAP1291" s="93"/>
      <c r="AAQ1291" s="93"/>
      <c r="AAR1291" s="93"/>
      <c r="AAS1291" s="93"/>
      <c r="AAT1291" s="93"/>
      <c r="AAU1291" s="93"/>
      <c r="AAV1291" s="93"/>
      <c r="AAW1291" s="93"/>
      <c r="AAX1291" s="93"/>
      <c r="AAY1291" s="93"/>
      <c r="AAZ1291" s="93"/>
      <c r="ABA1291" s="93"/>
      <c r="ABB1291" s="93"/>
      <c r="ABC1291" s="93"/>
      <c r="ABD1291" s="93"/>
      <c r="ABE1291" s="93"/>
      <c r="ABF1291" s="93"/>
      <c r="ABG1291" s="93"/>
      <c r="ABH1291" s="93"/>
      <c r="ABI1291" s="93"/>
      <c r="ABJ1291" s="93"/>
      <c r="ABK1291" s="93"/>
      <c r="ABL1291" s="93"/>
      <c r="ABM1291" s="93"/>
      <c r="ABN1291" s="93"/>
      <c r="ABO1291" s="93"/>
      <c r="ABP1291" s="93"/>
      <c r="ABQ1291" s="93"/>
      <c r="ABR1291" s="93"/>
      <c r="ABS1291" s="93"/>
      <c r="ABT1291" s="93"/>
      <c r="ABU1291" s="93"/>
      <c r="ABV1291" s="93"/>
      <c r="ABW1291" s="93"/>
      <c r="ABX1291" s="93"/>
      <c r="ABY1291" s="93"/>
      <c r="ABZ1291" s="93"/>
      <c r="ACA1291" s="93"/>
      <c r="ACB1291" s="93"/>
      <c r="ACC1291" s="93"/>
      <c r="ACD1291" s="93"/>
      <c r="ACE1291" s="93"/>
      <c r="ACF1291" s="93"/>
      <c r="ACG1291" s="93"/>
      <c r="ACH1291" s="93"/>
      <c r="ACI1291" s="93"/>
      <c r="ACJ1291" s="93"/>
      <c r="ACK1291" s="93"/>
      <c r="ACL1291" s="93"/>
      <c r="ACM1291" s="93"/>
      <c r="ACN1291" s="93"/>
      <c r="ACO1291" s="93"/>
      <c r="ACP1291" s="93"/>
      <c r="ACQ1291" s="93"/>
      <c r="ACR1291" s="93"/>
      <c r="ACS1291" s="93"/>
      <c r="ACT1291" s="93"/>
      <c r="ACU1291" s="93"/>
      <c r="ACV1291" s="93"/>
      <c r="ACW1291" s="93"/>
      <c r="ACX1291" s="93"/>
      <c r="ACY1291" s="93"/>
      <c r="ACZ1291" s="93"/>
      <c r="ADA1291" s="93"/>
      <c r="ADB1291" s="93"/>
      <c r="ADC1291" s="93"/>
      <c r="ADD1291" s="93"/>
      <c r="ADE1291" s="93"/>
      <c r="ADF1291" s="93"/>
      <c r="ADG1291" s="93"/>
      <c r="ADH1291" s="93"/>
      <c r="ADI1291" s="93"/>
      <c r="ADJ1291" s="93"/>
      <c r="ADK1291" s="93"/>
      <c r="ADL1291" s="93"/>
      <c r="ADM1291" s="93"/>
      <c r="ADN1291" s="93"/>
      <c r="ADO1291" s="93"/>
      <c r="ADP1291" s="93"/>
      <c r="ADQ1291" s="93"/>
      <c r="ADR1291" s="93"/>
      <c r="ADS1291" s="93"/>
      <c r="ADT1291" s="93"/>
      <c r="ADU1291" s="93"/>
      <c r="ADV1291" s="93"/>
      <c r="ADW1291" s="93"/>
      <c r="ADX1291" s="93"/>
      <c r="ADY1291" s="93"/>
      <c r="ADZ1291" s="93"/>
      <c r="AEA1291" s="93"/>
      <c r="AEB1291" s="93"/>
      <c r="AEC1291" s="93"/>
      <c r="AED1291" s="93"/>
      <c r="AEE1291" s="93"/>
      <c r="AEF1291" s="93"/>
      <c r="AEG1291" s="93"/>
      <c r="AEH1291" s="93"/>
    </row>
    <row r="1292" spans="1:814" x14ac:dyDescent="0.25">
      <c r="B1292" s="5">
        <v>45530</v>
      </c>
      <c r="C1292" t="s">
        <v>103</v>
      </c>
      <c r="D1292" t="s">
        <v>0</v>
      </c>
      <c r="E1292" t="s">
        <v>66</v>
      </c>
      <c r="F1292" s="4" t="s">
        <v>86</v>
      </c>
      <c r="G1292" t="s">
        <v>87</v>
      </c>
      <c r="H1292" s="4" t="s">
        <v>50</v>
      </c>
      <c r="I1292" s="4" t="s">
        <v>524</v>
      </c>
      <c r="J1292" s="8">
        <v>-15</v>
      </c>
      <c r="K1292" s="29">
        <v>51750</v>
      </c>
      <c r="L1292" s="17">
        <f t="shared" si="62"/>
        <v>-776250</v>
      </c>
      <c r="M1292" s="102" t="s">
        <v>529</v>
      </c>
      <c r="O1292" s="54">
        <v>20240130</v>
      </c>
      <c r="P1292" t="s">
        <v>577</v>
      </c>
    </row>
    <row r="1293" spans="1:814" x14ac:dyDescent="0.25">
      <c r="A1293" s="93"/>
      <c r="B1293" s="92">
        <v>45524</v>
      </c>
      <c r="C1293" s="93" t="s">
        <v>63</v>
      </c>
      <c r="D1293" s="93" t="s">
        <v>0</v>
      </c>
      <c r="E1293" s="93" t="s">
        <v>14</v>
      </c>
      <c r="F1293" s="94" t="s">
        <v>39</v>
      </c>
      <c r="G1293" s="93" t="s">
        <v>40</v>
      </c>
      <c r="H1293" s="94" t="s">
        <v>41</v>
      </c>
      <c r="I1293" s="94" t="s">
        <v>564</v>
      </c>
      <c r="J1293" s="95">
        <v>15</v>
      </c>
      <c r="K1293" s="97">
        <v>14.569553805774278</v>
      </c>
      <c r="L1293" s="96">
        <f t="shared" si="62"/>
        <v>218.54330708661416</v>
      </c>
      <c r="M1293" s="106" t="s">
        <v>527</v>
      </c>
      <c r="N1293" s="93" t="s">
        <v>645</v>
      </c>
      <c r="O1293" s="100"/>
      <c r="P1293" s="93"/>
      <c r="Q1293" s="93"/>
      <c r="R1293" s="93"/>
      <c r="S1293" s="93"/>
      <c r="T1293" s="93"/>
      <c r="U1293" s="93"/>
      <c r="V1293" s="98"/>
      <c r="W1293" s="93"/>
      <c r="X1293" s="93"/>
      <c r="Y1293" s="93"/>
      <c r="Z1293" s="93"/>
      <c r="AA1293" s="93"/>
      <c r="AB1293" s="93"/>
      <c r="AC1293" s="93"/>
      <c r="AD1293" s="93"/>
      <c r="AE1293" s="93"/>
      <c r="AF1293" s="93"/>
      <c r="AG1293" s="93"/>
      <c r="AH1293" s="93"/>
      <c r="AI1293" s="93"/>
      <c r="AJ1293" s="93"/>
      <c r="AK1293" s="93"/>
      <c r="AL1293" s="93"/>
      <c r="AM1293" s="93"/>
      <c r="AN1293" s="93"/>
      <c r="AO1293" s="93"/>
      <c r="AP1293" s="93"/>
      <c r="AQ1293" s="93"/>
      <c r="AR1293" s="93"/>
      <c r="AS1293" s="93"/>
      <c r="AT1293" s="93"/>
      <c r="AU1293" s="93"/>
      <c r="AV1293" s="93"/>
      <c r="AW1293" s="93"/>
      <c r="AX1293" s="93"/>
      <c r="AY1293" s="93"/>
      <c r="AZ1293" s="93"/>
      <c r="BA1293" s="93"/>
      <c r="BB1293" s="93"/>
      <c r="BC1293" s="93"/>
      <c r="BD1293" s="93"/>
      <c r="BE1293" s="93"/>
      <c r="BF1293" s="93"/>
      <c r="BG1293" s="93"/>
      <c r="BH1293" s="93"/>
      <c r="BI1293" s="93"/>
      <c r="BJ1293" s="93"/>
      <c r="BK1293" s="93"/>
      <c r="BL1293" s="93"/>
      <c r="BM1293" s="93"/>
      <c r="BN1293" s="93"/>
      <c r="BO1293" s="93"/>
      <c r="BP1293" s="93"/>
      <c r="BQ1293" s="93"/>
      <c r="BR1293" s="93"/>
      <c r="BS1293" s="93"/>
      <c r="BT1293" s="93"/>
      <c r="BU1293" s="93"/>
      <c r="BV1293" s="93"/>
      <c r="BW1293" s="93"/>
      <c r="BX1293" s="93"/>
      <c r="BY1293" s="93"/>
      <c r="BZ1293" s="93"/>
      <c r="CA1293" s="93"/>
      <c r="CB1293" s="93"/>
      <c r="CC1293" s="93"/>
      <c r="CD1293" s="93"/>
      <c r="CE1293" s="93"/>
      <c r="CF1293" s="93"/>
      <c r="CG1293" s="93"/>
      <c r="CH1293" s="93"/>
      <c r="CI1293" s="93"/>
      <c r="CJ1293" s="93"/>
      <c r="CK1293" s="93"/>
      <c r="CL1293" s="93"/>
      <c r="CM1293" s="93"/>
      <c r="CN1293" s="93"/>
      <c r="CO1293" s="93"/>
      <c r="CP1293" s="93"/>
      <c r="CQ1293" s="93"/>
      <c r="CR1293" s="93"/>
      <c r="CS1293" s="93"/>
      <c r="CT1293" s="93"/>
      <c r="CU1293" s="93"/>
      <c r="CV1293" s="93"/>
      <c r="CW1293" s="93"/>
      <c r="CX1293" s="93"/>
      <c r="CY1293" s="93"/>
      <c r="CZ1293" s="93"/>
      <c r="DA1293" s="93"/>
      <c r="DB1293" s="93"/>
      <c r="DC1293" s="93"/>
      <c r="DD1293" s="93"/>
      <c r="DE1293" s="93"/>
      <c r="DF1293" s="93"/>
      <c r="DG1293" s="93"/>
      <c r="DH1293" s="93"/>
      <c r="DI1293" s="93"/>
      <c r="DJ1293" s="93"/>
      <c r="DK1293" s="93"/>
      <c r="DL1293" s="93"/>
      <c r="DM1293" s="93"/>
      <c r="DN1293" s="93"/>
      <c r="DO1293" s="93"/>
      <c r="DP1293" s="93"/>
      <c r="DQ1293" s="93"/>
      <c r="DR1293" s="93"/>
      <c r="DS1293" s="93"/>
      <c r="DT1293" s="93"/>
      <c r="DU1293" s="93"/>
      <c r="DV1293" s="93"/>
      <c r="DW1293" s="93"/>
      <c r="DX1293" s="93"/>
      <c r="DY1293" s="93"/>
      <c r="DZ1293" s="93"/>
      <c r="EA1293" s="93"/>
      <c r="EB1293" s="93"/>
      <c r="EC1293" s="93"/>
      <c r="ED1293" s="93"/>
      <c r="EE1293" s="93"/>
      <c r="EF1293" s="93"/>
      <c r="EG1293" s="93"/>
      <c r="EH1293" s="93"/>
      <c r="EI1293" s="93"/>
      <c r="EJ1293" s="93"/>
      <c r="EK1293" s="93"/>
      <c r="EL1293" s="93"/>
      <c r="EM1293" s="93"/>
      <c r="EN1293" s="93"/>
      <c r="EO1293" s="93"/>
      <c r="EP1293" s="93"/>
      <c r="EQ1293" s="93"/>
      <c r="ER1293" s="93"/>
      <c r="ES1293" s="93"/>
      <c r="ET1293" s="93"/>
      <c r="EU1293" s="93"/>
      <c r="EV1293" s="93"/>
      <c r="EW1293" s="93"/>
      <c r="EX1293" s="93"/>
      <c r="EY1293" s="93"/>
      <c r="EZ1293" s="93"/>
      <c r="FA1293" s="93"/>
      <c r="FB1293" s="93"/>
      <c r="FC1293" s="93"/>
      <c r="FD1293" s="93"/>
      <c r="FE1293" s="93"/>
      <c r="FF1293" s="93"/>
      <c r="FG1293" s="93"/>
      <c r="FH1293" s="93"/>
      <c r="FI1293" s="93"/>
      <c r="FJ1293" s="93"/>
      <c r="FK1293" s="93"/>
      <c r="FL1293" s="93"/>
      <c r="FM1293" s="93"/>
      <c r="FN1293" s="93"/>
      <c r="FO1293" s="93"/>
      <c r="FP1293" s="93"/>
      <c r="FQ1293" s="93"/>
      <c r="FR1293" s="93"/>
      <c r="FS1293" s="93"/>
      <c r="FT1293" s="93"/>
      <c r="FU1293" s="93"/>
      <c r="FV1293" s="93"/>
      <c r="FW1293" s="93"/>
      <c r="FX1293" s="93"/>
      <c r="FY1293" s="93"/>
      <c r="FZ1293" s="93"/>
      <c r="GA1293" s="93"/>
      <c r="GB1293" s="93"/>
      <c r="GC1293" s="93"/>
      <c r="GD1293" s="93"/>
      <c r="GE1293" s="93"/>
      <c r="GF1293" s="93"/>
      <c r="GG1293" s="93"/>
      <c r="GH1293" s="93"/>
      <c r="GI1293" s="93"/>
      <c r="GJ1293" s="93"/>
      <c r="GK1293" s="93"/>
      <c r="GL1293" s="93"/>
      <c r="GM1293" s="93"/>
      <c r="GN1293" s="93"/>
      <c r="GO1293" s="93"/>
      <c r="GP1293" s="93"/>
      <c r="GQ1293" s="93"/>
      <c r="GR1293" s="93"/>
      <c r="GS1293" s="93"/>
      <c r="GT1293" s="93"/>
      <c r="GU1293" s="93"/>
      <c r="GV1293" s="93"/>
      <c r="GW1293" s="93"/>
      <c r="GX1293" s="93"/>
      <c r="GY1293" s="93"/>
      <c r="GZ1293" s="93"/>
      <c r="HA1293" s="93"/>
      <c r="HB1293" s="93"/>
      <c r="HC1293" s="93"/>
      <c r="HD1293" s="93"/>
      <c r="HE1293" s="93"/>
      <c r="HF1293" s="93"/>
      <c r="HG1293" s="93"/>
      <c r="HH1293" s="93"/>
      <c r="HI1293" s="93"/>
      <c r="HJ1293" s="93"/>
      <c r="HK1293" s="93"/>
      <c r="HL1293" s="93"/>
      <c r="HM1293" s="93"/>
      <c r="HN1293" s="93"/>
      <c r="HO1293" s="93"/>
      <c r="HP1293" s="93"/>
      <c r="HQ1293" s="93"/>
      <c r="HR1293" s="93"/>
      <c r="HS1293" s="93"/>
      <c r="HT1293" s="93"/>
      <c r="HU1293" s="93"/>
      <c r="HV1293" s="93"/>
      <c r="HW1293" s="93"/>
      <c r="HX1293" s="93"/>
      <c r="HY1293" s="93"/>
      <c r="HZ1293" s="93"/>
      <c r="IA1293" s="93"/>
      <c r="IB1293" s="93"/>
      <c r="IC1293" s="93"/>
      <c r="ID1293" s="93"/>
      <c r="IE1293" s="93"/>
      <c r="IF1293" s="93"/>
      <c r="IG1293" s="93"/>
      <c r="IH1293" s="93"/>
      <c r="II1293" s="93"/>
      <c r="IJ1293" s="93"/>
      <c r="IK1293" s="93"/>
      <c r="IL1293" s="93"/>
      <c r="IM1293" s="93"/>
      <c r="IN1293" s="93"/>
      <c r="IO1293" s="93"/>
      <c r="IP1293" s="93"/>
      <c r="IQ1293" s="93"/>
      <c r="IR1293" s="93"/>
      <c r="IS1293" s="93"/>
      <c r="IT1293" s="93"/>
      <c r="IU1293" s="93"/>
      <c r="IV1293" s="93"/>
      <c r="IW1293" s="93"/>
      <c r="IX1293" s="93"/>
      <c r="IY1293" s="93"/>
      <c r="IZ1293" s="93"/>
      <c r="JA1293" s="93"/>
      <c r="JB1293" s="93"/>
      <c r="JC1293" s="93"/>
      <c r="JD1293" s="93"/>
      <c r="JE1293" s="93"/>
      <c r="JF1293" s="93"/>
      <c r="JG1293" s="93"/>
      <c r="JH1293" s="93"/>
      <c r="JI1293" s="93"/>
      <c r="JJ1293" s="93"/>
      <c r="JK1293" s="93"/>
      <c r="JL1293" s="93"/>
      <c r="JM1293" s="93" t="s">
        <v>506</v>
      </c>
      <c r="JN1293" s="93"/>
      <c r="JO1293" s="93"/>
      <c r="JP1293" s="93"/>
      <c r="JQ1293" s="93"/>
      <c r="JR1293" s="93"/>
      <c r="JS1293" s="93"/>
      <c r="JT1293" s="93"/>
      <c r="JU1293" s="93"/>
      <c r="JV1293" s="93"/>
      <c r="JW1293" s="93"/>
      <c r="JX1293" s="93"/>
      <c r="JY1293" s="93"/>
      <c r="JZ1293" s="93"/>
      <c r="KA1293" s="93"/>
      <c r="KB1293" s="93"/>
      <c r="KC1293" s="93"/>
      <c r="KD1293" s="93"/>
      <c r="KE1293" s="93"/>
      <c r="KF1293" s="93"/>
      <c r="KG1293" s="93"/>
      <c r="KH1293" s="93"/>
      <c r="KI1293" s="93"/>
      <c r="KJ1293" s="93"/>
      <c r="KK1293" s="93"/>
      <c r="KL1293" s="93"/>
      <c r="KM1293" s="93"/>
      <c r="KN1293" s="93"/>
      <c r="KO1293" s="93"/>
      <c r="KP1293" s="93"/>
      <c r="KQ1293" s="93"/>
      <c r="KR1293" s="93"/>
      <c r="KS1293" s="93"/>
      <c r="KT1293" s="93"/>
      <c r="KU1293" s="93"/>
      <c r="KV1293" s="93"/>
      <c r="KW1293" s="93"/>
      <c r="KX1293" s="93"/>
      <c r="KY1293" s="93"/>
      <c r="KZ1293" s="93"/>
      <c r="LA1293" s="93"/>
      <c r="LB1293" s="93"/>
      <c r="LC1293" s="93"/>
      <c r="LD1293" s="93"/>
      <c r="LE1293" s="93"/>
      <c r="LF1293" s="93"/>
      <c r="LG1293" s="93"/>
      <c r="LH1293" s="93"/>
      <c r="LI1293" s="93"/>
      <c r="LJ1293" s="93"/>
      <c r="LK1293" s="93"/>
      <c r="LL1293" s="93"/>
      <c r="LM1293" s="93"/>
      <c r="LN1293" s="93"/>
      <c r="LO1293" s="93"/>
      <c r="LP1293" s="93"/>
      <c r="LQ1293" s="93"/>
      <c r="LR1293" s="93"/>
      <c r="LS1293" s="93"/>
      <c r="LT1293" s="93"/>
      <c r="LU1293" s="93"/>
      <c r="LV1293" s="93"/>
      <c r="LW1293" s="93"/>
      <c r="LX1293" s="93"/>
      <c r="LY1293" s="93"/>
      <c r="LZ1293" s="93"/>
      <c r="MA1293" s="93"/>
      <c r="MB1293" s="93"/>
      <c r="MC1293" s="93"/>
      <c r="MD1293" s="93"/>
      <c r="ME1293" s="93"/>
      <c r="MF1293" s="93"/>
      <c r="MG1293" s="93"/>
      <c r="MH1293" s="93"/>
      <c r="MI1293" s="93"/>
      <c r="MJ1293" s="93"/>
      <c r="MK1293" s="93"/>
      <c r="ML1293" s="93"/>
      <c r="MM1293" s="93"/>
      <c r="MN1293" s="93"/>
      <c r="MO1293" s="93"/>
      <c r="MP1293" s="93"/>
      <c r="MQ1293" s="93"/>
      <c r="MR1293" s="93"/>
      <c r="MS1293" s="93"/>
      <c r="MT1293" s="93"/>
      <c r="MU1293" s="93"/>
      <c r="MV1293" s="93"/>
      <c r="MW1293" s="93"/>
      <c r="MX1293" s="93"/>
      <c r="MY1293" s="93"/>
      <c r="MZ1293" s="93"/>
      <c r="NA1293" s="93"/>
      <c r="NB1293" s="93"/>
      <c r="NC1293" s="93"/>
      <c r="ND1293" s="93"/>
      <c r="NE1293" s="93"/>
      <c r="NF1293" s="93"/>
      <c r="NG1293" s="93"/>
      <c r="NH1293" s="93"/>
      <c r="NI1293" s="93"/>
      <c r="NJ1293" s="93"/>
      <c r="NK1293" s="93"/>
      <c r="NL1293" s="93"/>
      <c r="NM1293" s="93"/>
      <c r="NN1293" s="93"/>
      <c r="NO1293" s="93"/>
      <c r="NP1293" s="93"/>
      <c r="NQ1293" s="93"/>
      <c r="NR1293" s="93"/>
      <c r="NS1293" s="93"/>
      <c r="NT1293" s="93"/>
      <c r="NU1293" s="93"/>
      <c r="NV1293" s="93"/>
      <c r="NW1293" s="93"/>
      <c r="NX1293" s="93"/>
      <c r="NY1293" s="93"/>
      <c r="NZ1293" s="93"/>
      <c r="OA1293" s="93"/>
      <c r="OB1293" s="93"/>
      <c r="OC1293" s="93"/>
      <c r="OD1293" s="93"/>
      <c r="OE1293" s="93"/>
      <c r="OF1293" s="93"/>
      <c r="OG1293" s="93"/>
      <c r="OH1293" s="93"/>
      <c r="OI1293" s="93"/>
      <c r="OJ1293" s="93"/>
      <c r="OK1293" s="93"/>
      <c r="OL1293" s="93"/>
      <c r="OM1293" s="93"/>
      <c r="ON1293" s="93"/>
      <c r="OO1293" s="93"/>
      <c r="OP1293" s="93"/>
      <c r="OQ1293" s="93"/>
      <c r="OR1293" s="93"/>
      <c r="OS1293" s="93"/>
      <c r="OT1293" s="93"/>
      <c r="OU1293" s="93"/>
      <c r="OV1293" s="93"/>
      <c r="OW1293" s="93"/>
      <c r="OX1293" s="93"/>
      <c r="OY1293" s="93"/>
      <c r="OZ1293" s="93"/>
      <c r="PA1293" s="93"/>
      <c r="PB1293" s="93"/>
      <c r="PC1293" s="93"/>
      <c r="PD1293" s="93"/>
      <c r="PE1293" s="93"/>
      <c r="PF1293" s="93"/>
      <c r="PG1293" s="93"/>
      <c r="PH1293" s="93"/>
      <c r="PI1293" s="93"/>
      <c r="PJ1293" s="93"/>
      <c r="PK1293" s="93"/>
      <c r="PL1293" s="93"/>
      <c r="PM1293" s="93"/>
      <c r="PN1293" s="93"/>
      <c r="PO1293" s="93"/>
      <c r="PP1293" s="93"/>
      <c r="PQ1293" s="93"/>
      <c r="PR1293" s="93"/>
      <c r="PS1293" s="93"/>
      <c r="PT1293" s="93"/>
      <c r="PU1293" s="93"/>
      <c r="PV1293" s="93"/>
      <c r="PW1293" s="93"/>
      <c r="PX1293" s="93"/>
      <c r="PY1293" s="93"/>
      <c r="PZ1293" s="93"/>
      <c r="QA1293" s="93"/>
      <c r="QB1293" s="93"/>
      <c r="QC1293" s="93"/>
      <c r="QD1293" s="93"/>
      <c r="QE1293" s="93"/>
      <c r="QF1293" s="93"/>
      <c r="QG1293" s="93"/>
      <c r="QH1293" s="93"/>
      <c r="QI1293" s="93"/>
      <c r="QJ1293" s="93"/>
      <c r="QK1293" s="93"/>
      <c r="QL1293" s="93"/>
      <c r="QM1293" s="93"/>
      <c r="QN1293" s="93"/>
      <c r="QO1293" s="93"/>
      <c r="QP1293" s="93"/>
      <c r="QQ1293" s="93"/>
      <c r="QR1293" s="93"/>
      <c r="QS1293" s="93"/>
      <c r="QT1293" s="93"/>
      <c r="QU1293" s="93"/>
      <c r="QV1293" s="93"/>
      <c r="QW1293" s="93"/>
      <c r="QX1293" s="93"/>
      <c r="QY1293" s="93"/>
      <c r="QZ1293" s="93"/>
      <c r="RA1293" s="93"/>
      <c r="RB1293" s="93"/>
      <c r="RC1293" s="93"/>
      <c r="RD1293" s="93"/>
      <c r="RE1293" s="93"/>
      <c r="RF1293" s="93"/>
      <c r="RG1293" s="93"/>
      <c r="RH1293" s="93"/>
      <c r="RI1293" s="93"/>
      <c r="RJ1293" s="93"/>
      <c r="RK1293" s="93"/>
      <c r="RL1293" s="93"/>
      <c r="RM1293" s="93"/>
      <c r="RN1293" s="93"/>
      <c r="RO1293" s="93"/>
      <c r="RP1293" s="93"/>
      <c r="RQ1293" s="93"/>
      <c r="RR1293" s="93"/>
      <c r="RS1293" s="93"/>
      <c r="RT1293" s="93"/>
      <c r="RU1293" s="93"/>
      <c r="RV1293" s="93"/>
      <c r="RW1293" s="93"/>
      <c r="RX1293" s="93"/>
      <c r="RY1293" s="93"/>
      <c r="RZ1293" s="93"/>
      <c r="SA1293" s="93"/>
      <c r="SB1293" s="93"/>
      <c r="SC1293" s="93"/>
      <c r="SD1293" s="93"/>
      <c r="SE1293" s="93"/>
      <c r="SF1293" s="93"/>
      <c r="SG1293" s="93"/>
      <c r="SH1293" s="93"/>
      <c r="SI1293" s="93"/>
      <c r="SJ1293" s="93"/>
      <c r="SK1293" s="93"/>
      <c r="SL1293" s="93"/>
      <c r="SM1293" s="93"/>
      <c r="SN1293" s="93"/>
      <c r="SO1293" s="93"/>
      <c r="SP1293" s="93"/>
      <c r="SQ1293" s="93"/>
      <c r="SR1293" s="93"/>
      <c r="SS1293" s="93"/>
      <c r="ST1293" s="93"/>
      <c r="SU1293" s="93"/>
      <c r="SV1293" s="93"/>
      <c r="SW1293" s="93"/>
      <c r="SX1293" s="93"/>
      <c r="SY1293" s="93"/>
      <c r="SZ1293" s="93"/>
      <c r="TA1293" s="93"/>
      <c r="TB1293" s="93"/>
      <c r="TC1293" s="93"/>
      <c r="TD1293" s="93"/>
      <c r="TE1293" s="93"/>
      <c r="TF1293" s="93"/>
      <c r="TG1293" s="93"/>
      <c r="TH1293" s="93"/>
      <c r="TI1293" s="93"/>
      <c r="TJ1293" s="93"/>
      <c r="TK1293" s="93"/>
      <c r="TL1293" s="93"/>
      <c r="TM1293" s="93"/>
      <c r="TN1293" s="93"/>
      <c r="TO1293" s="93"/>
      <c r="TP1293" s="93"/>
      <c r="TQ1293" s="93"/>
      <c r="TR1293" s="93"/>
      <c r="TS1293" s="93"/>
      <c r="TT1293" s="93"/>
      <c r="TU1293" s="93"/>
      <c r="TV1293" s="93"/>
      <c r="TW1293" s="93"/>
      <c r="TX1293" s="93"/>
      <c r="TY1293" s="93"/>
      <c r="TZ1293" s="93"/>
      <c r="UA1293" s="93"/>
      <c r="UB1293" s="93"/>
      <c r="UC1293" s="93"/>
      <c r="UD1293" s="93"/>
      <c r="UE1293" s="93"/>
      <c r="UF1293" s="93"/>
      <c r="UG1293" s="93"/>
      <c r="UH1293" s="93"/>
      <c r="UI1293" s="93"/>
      <c r="UJ1293" s="93"/>
      <c r="UK1293" s="93"/>
      <c r="UL1293" s="93"/>
      <c r="UM1293" s="93"/>
      <c r="UN1293" s="93"/>
      <c r="UO1293" s="93"/>
      <c r="UP1293" s="93"/>
      <c r="UQ1293" s="93"/>
      <c r="UR1293" s="93"/>
      <c r="US1293" s="93"/>
      <c r="UT1293" s="93"/>
      <c r="UU1293" s="93"/>
      <c r="UV1293" s="93"/>
      <c r="UW1293" s="93"/>
      <c r="UX1293" s="93"/>
      <c r="UY1293" s="93"/>
      <c r="UZ1293" s="93"/>
      <c r="VA1293" s="93"/>
      <c r="VB1293" s="93"/>
      <c r="VC1293" s="93"/>
      <c r="VD1293" s="93"/>
      <c r="VE1293" s="93"/>
      <c r="VF1293" s="93"/>
      <c r="VG1293" s="93"/>
      <c r="VH1293" s="93"/>
      <c r="VI1293" s="93"/>
      <c r="VJ1293" s="93"/>
      <c r="VK1293" s="93"/>
      <c r="VL1293" s="93"/>
      <c r="VM1293" s="93"/>
      <c r="VN1293" s="93"/>
      <c r="VO1293" s="93"/>
      <c r="VP1293" s="93"/>
      <c r="VQ1293" s="93"/>
      <c r="VR1293" s="93"/>
      <c r="VS1293" s="93"/>
      <c r="VT1293" s="93"/>
      <c r="VU1293" s="93"/>
      <c r="VV1293" s="93"/>
      <c r="VW1293" s="93"/>
      <c r="VX1293" s="93"/>
      <c r="VY1293" s="93"/>
      <c r="VZ1293" s="93"/>
      <c r="WA1293" s="93"/>
      <c r="WB1293" s="93"/>
      <c r="WC1293" s="93"/>
      <c r="WD1293" s="93"/>
      <c r="WE1293" s="93"/>
      <c r="WF1293" s="93"/>
      <c r="WG1293" s="93"/>
      <c r="WH1293" s="93"/>
      <c r="WI1293" s="93"/>
      <c r="WJ1293" s="93"/>
      <c r="WK1293" s="93"/>
      <c r="WL1293" s="93"/>
      <c r="WM1293" s="93"/>
      <c r="WN1293" s="93"/>
      <c r="WO1293" s="93"/>
      <c r="WP1293" s="93"/>
      <c r="WQ1293" s="93"/>
      <c r="WR1293" s="93"/>
      <c r="WS1293" s="93"/>
      <c r="WT1293" s="93"/>
      <c r="WU1293" s="93"/>
      <c r="WV1293" s="93"/>
      <c r="WW1293" s="93"/>
      <c r="WX1293" s="93"/>
      <c r="WY1293" s="93"/>
      <c r="WZ1293" s="93"/>
      <c r="XA1293" s="93"/>
      <c r="XB1293" s="93"/>
      <c r="XC1293" s="93"/>
      <c r="XD1293" s="93"/>
      <c r="XE1293" s="93"/>
      <c r="XF1293" s="93"/>
      <c r="XG1293" s="93"/>
      <c r="XH1293" s="93"/>
      <c r="XI1293" s="93"/>
      <c r="XJ1293" s="93"/>
      <c r="XK1293" s="93"/>
      <c r="XL1293" s="93"/>
      <c r="XM1293" s="93"/>
      <c r="XN1293" s="93"/>
      <c r="XO1293" s="93"/>
      <c r="XP1293" s="93"/>
      <c r="XQ1293" s="93"/>
      <c r="XR1293" s="93"/>
      <c r="XS1293" s="93"/>
      <c r="XT1293" s="93"/>
      <c r="XU1293" s="93"/>
      <c r="XV1293" s="93"/>
      <c r="XW1293" s="93"/>
      <c r="XX1293" s="93"/>
      <c r="XY1293" s="93"/>
      <c r="XZ1293" s="93"/>
      <c r="YA1293" s="93"/>
      <c r="YB1293" s="93"/>
      <c r="YC1293" s="93"/>
      <c r="YD1293" s="93"/>
      <c r="YE1293" s="93"/>
      <c r="YF1293" s="93"/>
      <c r="YG1293" s="93"/>
      <c r="YH1293" s="93"/>
      <c r="YI1293" s="93"/>
      <c r="YJ1293" s="93"/>
      <c r="YK1293" s="93"/>
      <c r="YL1293" s="93"/>
      <c r="YM1293" s="93"/>
      <c r="YN1293" s="93"/>
      <c r="YO1293" s="93"/>
      <c r="YP1293" s="93"/>
      <c r="YQ1293" s="93"/>
      <c r="YR1293" s="93"/>
      <c r="YS1293" s="93"/>
      <c r="YT1293" s="93"/>
      <c r="YU1293" s="93"/>
      <c r="YV1293" s="93"/>
      <c r="YW1293" s="93"/>
      <c r="YX1293" s="93"/>
      <c r="YY1293" s="93"/>
      <c r="YZ1293" s="93"/>
      <c r="ZA1293" s="93"/>
      <c r="ZB1293" s="93"/>
      <c r="ZC1293" s="93"/>
      <c r="ZD1293" s="93"/>
      <c r="ZE1293" s="93"/>
      <c r="ZF1293" s="93"/>
      <c r="ZG1293" s="93"/>
      <c r="ZH1293" s="93"/>
      <c r="ZI1293" s="93"/>
      <c r="ZJ1293" s="93"/>
      <c r="ZK1293" s="93"/>
      <c r="ZL1293" s="93"/>
      <c r="ZM1293" s="93"/>
      <c r="ZN1293" s="93"/>
      <c r="ZO1293" s="93"/>
      <c r="ZP1293" s="93"/>
      <c r="ZQ1293" s="93"/>
      <c r="ZR1293" s="93"/>
      <c r="ZS1293" s="93"/>
      <c r="ZT1293" s="93"/>
      <c r="ZU1293" s="93"/>
      <c r="ZV1293" s="93"/>
      <c r="ZW1293" s="93"/>
      <c r="ZX1293" s="93"/>
      <c r="ZY1293" s="93"/>
      <c r="ZZ1293" s="93"/>
      <c r="AAA1293" s="93"/>
      <c r="AAB1293" s="93"/>
      <c r="AAC1293" s="93"/>
      <c r="AAD1293" s="93"/>
      <c r="AAE1293" s="93"/>
      <c r="AAF1293" s="93"/>
      <c r="AAG1293" s="93"/>
      <c r="AAH1293" s="93"/>
      <c r="AAI1293" s="93"/>
      <c r="AAJ1293" s="93"/>
      <c r="AAK1293" s="93"/>
      <c r="AAL1293" s="93"/>
      <c r="AAM1293" s="93"/>
      <c r="AAN1293" s="93"/>
      <c r="AAO1293" s="93"/>
      <c r="AAP1293" s="93"/>
      <c r="AAQ1293" s="93"/>
      <c r="AAR1293" s="93"/>
      <c r="AAS1293" s="93"/>
      <c r="AAT1293" s="93"/>
      <c r="AAU1293" s="93"/>
      <c r="AAV1293" s="93"/>
      <c r="AAW1293" s="93"/>
      <c r="AAX1293" s="93"/>
      <c r="AAY1293" s="93"/>
      <c r="AAZ1293" s="93"/>
      <c r="ABA1293" s="93"/>
      <c r="ABB1293" s="93"/>
      <c r="ABC1293" s="93"/>
      <c r="ABD1293" s="93"/>
      <c r="ABE1293" s="93"/>
      <c r="ABF1293" s="93"/>
      <c r="ABG1293" s="93"/>
      <c r="ABH1293" s="93"/>
      <c r="ABI1293" s="93"/>
      <c r="ABJ1293" s="93"/>
      <c r="ABK1293" s="93"/>
      <c r="ABL1293" s="93"/>
      <c r="ABM1293" s="93"/>
      <c r="ABN1293" s="93"/>
      <c r="ABO1293" s="93"/>
      <c r="ABP1293" s="93"/>
      <c r="ABQ1293" s="93"/>
      <c r="ABR1293" s="93"/>
      <c r="ABS1293" s="93"/>
      <c r="ABT1293" s="93"/>
      <c r="ABU1293" s="93"/>
      <c r="ABV1293" s="93"/>
      <c r="ABW1293" s="93"/>
      <c r="ABX1293" s="93"/>
      <c r="ABY1293" s="93"/>
      <c r="ABZ1293" s="93"/>
      <c r="ACA1293" s="93"/>
      <c r="ACB1293" s="93"/>
      <c r="ACC1293" s="93"/>
      <c r="ACD1293" s="93"/>
      <c r="ACE1293" s="93"/>
      <c r="ACF1293" s="93"/>
      <c r="ACG1293" s="93"/>
      <c r="ACH1293" s="93"/>
      <c r="ACI1293" s="93"/>
      <c r="ACJ1293" s="93"/>
      <c r="ACK1293" s="93"/>
      <c r="ACL1293" s="93"/>
      <c r="ACM1293" s="93"/>
      <c r="ACN1293" s="93"/>
      <c r="ACO1293" s="93"/>
      <c r="ACP1293" s="93"/>
      <c r="ACQ1293" s="93"/>
      <c r="ACR1293" s="93"/>
      <c r="ACS1293" s="93"/>
      <c r="ACT1293" s="93"/>
      <c r="ACU1293" s="93"/>
      <c r="ACV1293" s="93"/>
      <c r="ACW1293" s="93"/>
      <c r="ACX1293" s="93"/>
      <c r="ACY1293" s="93"/>
      <c r="ACZ1293" s="93"/>
      <c r="ADA1293" s="93"/>
      <c r="ADB1293" s="93"/>
      <c r="ADC1293" s="93"/>
      <c r="ADD1293" s="93"/>
      <c r="ADE1293" s="93"/>
      <c r="ADF1293" s="93"/>
      <c r="ADG1293" s="93"/>
      <c r="ADH1293" s="93"/>
      <c r="ADI1293" s="93"/>
      <c r="ADJ1293" s="93"/>
      <c r="ADK1293" s="93"/>
      <c r="ADL1293" s="93"/>
      <c r="ADM1293" s="93"/>
      <c r="ADN1293" s="93"/>
      <c r="ADO1293" s="93"/>
      <c r="ADP1293" s="93"/>
      <c r="ADQ1293" s="93"/>
      <c r="ADR1293" s="93"/>
      <c r="ADS1293" s="93"/>
      <c r="ADT1293" s="93"/>
      <c r="ADU1293" s="93"/>
      <c r="ADV1293" s="93"/>
      <c r="ADW1293" s="93"/>
      <c r="ADX1293" s="93"/>
      <c r="ADY1293" s="93"/>
      <c r="ADZ1293" s="93"/>
      <c r="AEA1293" s="93"/>
      <c r="AEB1293" s="93"/>
      <c r="AEC1293" s="93"/>
      <c r="AED1293" s="93"/>
      <c r="AEE1293" s="93"/>
      <c r="AEF1293" s="93"/>
      <c r="AEG1293" s="93"/>
      <c r="AEH1293" s="93"/>
    </row>
    <row r="1294" spans="1:814" x14ac:dyDescent="0.25">
      <c r="B1294" s="5">
        <v>45530</v>
      </c>
      <c r="C1294" t="s">
        <v>103</v>
      </c>
      <c r="D1294" t="s">
        <v>0</v>
      </c>
      <c r="E1294" t="s">
        <v>66</v>
      </c>
      <c r="F1294" s="4" t="s">
        <v>75</v>
      </c>
      <c r="G1294" t="s">
        <v>76</v>
      </c>
      <c r="H1294" s="4" t="s">
        <v>37</v>
      </c>
      <c r="I1294" s="4" t="s">
        <v>285</v>
      </c>
      <c r="J1294" s="8">
        <v>-27</v>
      </c>
      <c r="K1294" s="29">
        <v>51750</v>
      </c>
      <c r="L1294" s="17">
        <v>5175000</v>
      </c>
      <c r="M1294" s="102" t="s">
        <v>529</v>
      </c>
      <c r="O1294" s="54">
        <v>20240130</v>
      </c>
      <c r="P1294" t="s">
        <v>577</v>
      </c>
    </row>
    <row r="1295" spans="1:814" x14ac:dyDescent="0.25">
      <c r="B1295" s="5">
        <v>45530</v>
      </c>
      <c r="C1295" t="s">
        <v>103</v>
      </c>
      <c r="D1295" t="s">
        <v>0</v>
      </c>
      <c r="E1295" t="s">
        <v>66</v>
      </c>
      <c r="F1295" s="4" t="s">
        <v>71</v>
      </c>
      <c r="G1295" t="s">
        <v>72</v>
      </c>
      <c r="H1295" s="4" t="s">
        <v>27</v>
      </c>
      <c r="I1295" s="4" t="s">
        <v>556</v>
      </c>
      <c r="J1295" s="8">
        <v>-3</v>
      </c>
      <c r="K1295" s="29">
        <v>51750</v>
      </c>
      <c r="L1295" s="17">
        <f>+J1295*K1295</f>
        <v>-155250</v>
      </c>
      <c r="M1295" s="102" t="s">
        <v>529</v>
      </c>
      <c r="O1295" s="54">
        <v>20240130</v>
      </c>
      <c r="P1295" t="s">
        <v>577</v>
      </c>
    </row>
    <row r="1296" spans="1:814" x14ac:dyDescent="0.25">
      <c r="B1296" s="5">
        <v>45530</v>
      </c>
      <c r="C1296" t="s">
        <v>121</v>
      </c>
      <c r="D1296" t="s">
        <v>0</v>
      </c>
      <c r="E1296" t="s">
        <v>66</v>
      </c>
      <c r="F1296" s="4" t="s">
        <v>139</v>
      </c>
      <c r="G1296" t="s">
        <v>140</v>
      </c>
      <c r="H1296" s="4" t="s">
        <v>141</v>
      </c>
      <c r="I1296" s="4" t="s">
        <v>443</v>
      </c>
      <c r="J1296" s="8">
        <v>-1</v>
      </c>
      <c r="K1296" s="29">
        <v>51750</v>
      </c>
      <c r="L1296" s="35">
        <f>+J1296*K1296</f>
        <v>-51750</v>
      </c>
      <c r="M1296" s="102" t="s">
        <v>529</v>
      </c>
      <c r="Q1296" t="s">
        <v>552</v>
      </c>
    </row>
    <row r="1297" spans="2:307" x14ac:dyDescent="0.25">
      <c r="B1297" s="5">
        <v>45530</v>
      </c>
      <c r="C1297" t="s">
        <v>103</v>
      </c>
      <c r="D1297" t="s">
        <v>0</v>
      </c>
      <c r="E1297" t="s">
        <v>66</v>
      </c>
      <c r="F1297" s="4" t="s">
        <v>78</v>
      </c>
      <c r="G1297" t="s">
        <v>79</v>
      </c>
      <c r="H1297" s="4" t="s">
        <v>80</v>
      </c>
      <c r="I1297" s="4" t="s">
        <v>510</v>
      </c>
      <c r="J1297" s="8">
        <v>-10</v>
      </c>
      <c r="K1297" s="29">
        <v>51750</v>
      </c>
      <c r="L1297" s="17">
        <v>13455000</v>
      </c>
      <c r="M1297" s="102" t="s">
        <v>529</v>
      </c>
      <c r="O1297" s="54">
        <v>20240130</v>
      </c>
      <c r="P1297" t="s">
        <v>577</v>
      </c>
      <c r="IQ1297" t="s">
        <v>506</v>
      </c>
    </row>
    <row r="1298" spans="2:307" x14ac:dyDescent="0.25">
      <c r="B1298" s="5">
        <v>45531</v>
      </c>
      <c r="C1298" t="s">
        <v>103</v>
      </c>
      <c r="D1298" t="s">
        <v>0</v>
      </c>
      <c r="E1298" t="s">
        <v>66</v>
      </c>
      <c r="F1298" s="4" t="s">
        <v>139</v>
      </c>
      <c r="G1298" t="s">
        <v>140</v>
      </c>
      <c r="H1298" s="4" t="s">
        <v>141</v>
      </c>
      <c r="I1298" s="4" t="s">
        <v>517</v>
      </c>
      <c r="J1298" s="8">
        <v>-13</v>
      </c>
      <c r="K1298" s="29">
        <v>51750</v>
      </c>
      <c r="L1298" s="35">
        <f>+J1298*K1298</f>
        <v>-672750</v>
      </c>
      <c r="M1298" s="102" t="s">
        <v>529</v>
      </c>
      <c r="O1298" s="54">
        <v>20240127</v>
      </c>
      <c r="P1298" t="s">
        <v>480</v>
      </c>
    </row>
    <row r="1299" spans="2:307" x14ac:dyDescent="0.25">
      <c r="B1299" s="5">
        <v>45531</v>
      </c>
      <c r="C1299" t="s">
        <v>103</v>
      </c>
      <c r="D1299" t="s">
        <v>0</v>
      </c>
      <c r="E1299" t="s">
        <v>66</v>
      </c>
      <c r="F1299" s="4" t="s">
        <v>78</v>
      </c>
      <c r="G1299" t="s">
        <v>79</v>
      </c>
      <c r="H1299" s="4" t="s">
        <v>80</v>
      </c>
      <c r="I1299" s="4" t="s">
        <v>510</v>
      </c>
      <c r="J1299" s="8">
        <v>-30</v>
      </c>
      <c r="K1299" s="29">
        <v>51750</v>
      </c>
      <c r="L1299" s="35">
        <f>+J1299*K1299</f>
        <v>-1552500</v>
      </c>
      <c r="M1299" s="102" t="s">
        <v>529</v>
      </c>
      <c r="O1299" s="54">
        <v>20240127</v>
      </c>
      <c r="P1299" t="s">
        <v>480</v>
      </c>
      <c r="IQ1299" t="s">
        <v>506</v>
      </c>
    </row>
    <row r="1300" spans="2:307" x14ac:dyDescent="0.25">
      <c r="B1300" s="5">
        <v>45531</v>
      </c>
      <c r="C1300" t="s">
        <v>103</v>
      </c>
      <c r="D1300" t="s">
        <v>0</v>
      </c>
      <c r="E1300" t="s">
        <v>66</v>
      </c>
      <c r="F1300" s="4" t="s">
        <v>86</v>
      </c>
      <c r="G1300" t="s">
        <v>87</v>
      </c>
      <c r="H1300" s="4" t="s">
        <v>50</v>
      </c>
      <c r="I1300" s="4" t="s">
        <v>524</v>
      </c>
      <c r="J1300" s="8">
        <v>-12</v>
      </c>
      <c r="K1300" s="29">
        <v>51750</v>
      </c>
      <c r="L1300" s="35">
        <f>+J1300*K1300</f>
        <v>-621000</v>
      </c>
      <c r="M1300" s="102" t="s">
        <v>529</v>
      </c>
      <c r="O1300" s="54">
        <v>20240127</v>
      </c>
      <c r="P1300" t="s">
        <v>480</v>
      </c>
    </row>
    <row r="1301" spans="2:307" x14ac:dyDescent="0.25">
      <c r="B1301" s="5">
        <v>45531</v>
      </c>
      <c r="C1301" t="s">
        <v>103</v>
      </c>
      <c r="D1301" t="s">
        <v>0</v>
      </c>
      <c r="E1301" t="s">
        <v>66</v>
      </c>
      <c r="F1301" s="4" t="s">
        <v>86</v>
      </c>
      <c r="G1301" t="s">
        <v>87</v>
      </c>
      <c r="H1301" s="4" t="s">
        <v>50</v>
      </c>
      <c r="I1301" s="4" t="s">
        <v>512</v>
      </c>
      <c r="J1301" s="8">
        <v>-20</v>
      </c>
      <c r="K1301" s="29">
        <v>51750</v>
      </c>
      <c r="L1301" s="17">
        <f>+J1301*K1301</f>
        <v>-1035000</v>
      </c>
      <c r="M1301" s="102" t="s">
        <v>529</v>
      </c>
      <c r="O1301" s="54">
        <v>20240131</v>
      </c>
      <c r="P1301" t="s">
        <v>575</v>
      </c>
    </row>
    <row r="1302" spans="2:307" x14ac:dyDescent="0.25">
      <c r="B1302" s="5">
        <v>45531</v>
      </c>
      <c r="C1302" t="s">
        <v>103</v>
      </c>
      <c r="D1302" t="s">
        <v>0</v>
      </c>
      <c r="E1302" t="s">
        <v>66</v>
      </c>
      <c r="F1302" s="4" t="s">
        <v>78</v>
      </c>
      <c r="G1302" t="s">
        <v>79</v>
      </c>
      <c r="H1302" s="4" t="s">
        <v>80</v>
      </c>
      <c r="I1302" s="4" t="s">
        <v>510</v>
      </c>
      <c r="J1302" s="8">
        <v>-3</v>
      </c>
      <c r="K1302" s="29">
        <v>51750</v>
      </c>
      <c r="L1302" s="17">
        <v>-1035000</v>
      </c>
      <c r="M1302" s="102" t="s">
        <v>529</v>
      </c>
      <c r="O1302" s="54">
        <v>20240131</v>
      </c>
      <c r="P1302" t="s">
        <v>575</v>
      </c>
      <c r="IW1302" t="s">
        <v>506</v>
      </c>
    </row>
    <row r="1303" spans="2:307" x14ac:dyDescent="0.25">
      <c r="B1303" s="5">
        <v>45530</v>
      </c>
      <c r="C1303" t="s">
        <v>103</v>
      </c>
      <c r="D1303" t="s">
        <v>0</v>
      </c>
      <c r="E1303" t="s">
        <v>66</v>
      </c>
      <c r="F1303" s="4" t="s">
        <v>139</v>
      </c>
      <c r="G1303" t="s">
        <v>140</v>
      </c>
      <c r="H1303" s="4" t="s">
        <v>141</v>
      </c>
      <c r="I1303" s="4" t="s">
        <v>516</v>
      </c>
      <c r="J1303" s="8">
        <v>-15</v>
      </c>
      <c r="K1303" s="29">
        <v>51750</v>
      </c>
      <c r="L1303" s="17">
        <v>1035000</v>
      </c>
      <c r="M1303" s="102" t="s">
        <v>529</v>
      </c>
      <c r="O1303" s="54">
        <v>20240130</v>
      </c>
      <c r="P1303" t="s">
        <v>577</v>
      </c>
      <c r="IS1303" t="s">
        <v>506</v>
      </c>
    </row>
    <row r="1304" spans="2:307" x14ac:dyDescent="0.25">
      <c r="B1304" s="5">
        <v>45531</v>
      </c>
      <c r="C1304" t="s">
        <v>103</v>
      </c>
      <c r="D1304" t="s">
        <v>0</v>
      </c>
      <c r="E1304" t="s">
        <v>66</v>
      </c>
      <c r="F1304" s="4" t="s">
        <v>75</v>
      </c>
      <c r="G1304" t="s">
        <v>76</v>
      </c>
      <c r="H1304" s="4" t="s">
        <v>37</v>
      </c>
      <c r="I1304" s="4" t="s">
        <v>379</v>
      </c>
      <c r="J1304" s="8">
        <v>-10</v>
      </c>
      <c r="K1304" s="29">
        <v>51750</v>
      </c>
      <c r="L1304" s="17">
        <f t="shared" ref="L1304:L1332" si="63">+J1304*K1304</f>
        <v>-517500</v>
      </c>
      <c r="M1304" s="102" t="s">
        <v>529</v>
      </c>
      <c r="O1304" s="54">
        <v>20240131</v>
      </c>
      <c r="P1304" t="s">
        <v>575</v>
      </c>
    </row>
    <row r="1305" spans="2:307" x14ac:dyDescent="0.25">
      <c r="B1305" s="5">
        <v>45531</v>
      </c>
      <c r="C1305" t="s">
        <v>103</v>
      </c>
      <c r="D1305" t="s">
        <v>4</v>
      </c>
      <c r="E1305" t="s">
        <v>66</v>
      </c>
      <c r="F1305" s="4" t="s">
        <v>102</v>
      </c>
      <c r="G1305" t="s">
        <v>101</v>
      </c>
      <c r="H1305" s="4" t="s">
        <v>107</v>
      </c>
      <c r="I1305" s="4" t="s">
        <v>138</v>
      </c>
      <c r="J1305" s="8">
        <v>-4</v>
      </c>
      <c r="K1305" s="29">
        <v>102340</v>
      </c>
      <c r="L1305" s="17">
        <f t="shared" si="63"/>
        <v>-409360</v>
      </c>
      <c r="M1305" s="102" t="s">
        <v>529</v>
      </c>
      <c r="O1305" s="54">
        <v>20240131</v>
      </c>
      <c r="P1305" t="s">
        <v>575</v>
      </c>
    </row>
    <row r="1306" spans="2:307" x14ac:dyDescent="0.25">
      <c r="B1306" s="5">
        <v>45531</v>
      </c>
      <c r="C1306" t="s">
        <v>103</v>
      </c>
      <c r="D1306" t="s">
        <v>0</v>
      </c>
      <c r="E1306" t="s">
        <v>66</v>
      </c>
      <c r="F1306" s="4" t="s">
        <v>78</v>
      </c>
      <c r="G1306" t="s">
        <v>79</v>
      </c>
      <c r="H1306" s="4" t="s">
        <v>80</v>
      </c>
      <c r="I1306" s="4" t="s">
        <v>508</v>
      </c>
      <c r="J1306" s="8">
        <v>-17</v>
      </c>
      <c r="K1306" s="29">
        <v>51750</v>
      </c>
      <c r="L1306" s="17">
        <f t="shared" si="63"/>
        <v>-879750</v>
      </c>
      <c r="M1306" s="102" t="s">
        <v>529</v>
      </c>
      <c r="O1306" s="54">
        <v>20240131</v>
      </c>
      <c r="P1306" t="s">
        <v>575</v>
      </c>
      <c r="IW1306" t="s">
        <v>506</v>
      </c>
    </row>
    <row r="1307" spans="2:307" x14ac:dyDescent="0.25">
      <c r="B1307" s="5">
        <v>45531</v>
      </c>
      <c r="C1307" t="s">
        <v>189</v>
      </c>
      <c r="D1307" t="s">
        <v>4</v>
      </c>
      <c r="E1307" t="s">
        <v>66</v>
      </c>
      <c r="F1307" s="4" t="s">
        <v>96</v>
      </c>
      <c r="G1307" t="s">
        <v>95</v>
      </c>
      <c r="H1307" s="4" t="s">
        <v>106</v>
      </c>
      <c r="I1307" s="4" t="s">
        <v>138</v>
      </c>
      <c r="J1307" s="8">
        <v>-3</v>
      </c>
      <c r="K1307" s="29">
        <v>647360</v>
      </c>
      <c r="L1307" s="17">
        <f t="shared" si="63"/>
        <v>-1942080</v>
      </c>
      <c r="M1307" s="102" t="s">
        <v>529</v>
      </c>
      <c r="O1307" s="54">
        <v>20240131</v>
      </c>
      <c r="P1307" t="s">
        <v>575</v>
      </c>
      <c r="Q1307" t="s">
        <v>536</v>
      </c>
    </row>
    <row r="1308" spans="2:307" x14ac:dyDescent="0.25">
      <c r="B1308" s="5">
        <v>45531</v>
      </c>
      <c r="C1308" t="s">
        <v>189</v>
      </c>
      <c r="D1308" t="s">
        <v>4</v>
      </c>
      <c r="E1308" t="s">
        <v>66</v>
      </c>
      <c r="F1308" s="4" t="s">
        <v>102</v>
      </c>
      <c r="G1308" t="s">
        <v>101</v>
      </c>
      <c r="H1308" s="4" t="s">
        <v>107</v>
      </c>
      <c r="I1308" s="4" t="s">
        <v>138</v>
      </c>
      <c r="J1308" s="8">
        <v>-3</v>
      </c>
      <c r="K1308" s="29">
        <v>102340</v>
      </c>
      <c r="L1308" s="17">
        <f t="shared" si="63"/>
        <v>-307020</v>
      </c>
      <c r="M1308" s="102" t="s">
        <v>529</v>
      </c>
      <c r="O1308" s="54">
        <v>20240131</v>
      </c>
      <c r="P1308" t="s">
        <v>575</v>
      </c>
    </row>
    <row r="1309" spans="2:307" s="109" customFormat="1" x14ac:dyDescent="0.25">
      <c r="B1309" s="110">
        <v>45533</v>
      </c>
      <c r="C1309" s="109" t="s">
        <v>63</v>
      </c>
      <c r="D1309" s="109" t="s">
        <v>0</v>
      </c>
      <c r="E1309" s="109" t="s">
        <v>66</v>
      </c>
      <c r="F1309" s="111" t="s">
        <v>71</v>
      </c>
      <c r="G1309" s="109" t="s">
        <v>72</v>
      </c>
      <c r="H1309" s="111" t="s">
        <v>27</v>
      </c>
      <c r="I1309" s="111" t="s">
        <v>567</v>
      </c>
      <c r="J1309" s="112">
        <v>1</v>
      </c>
      <c r="K1309" s="113">
        <v>51750</v>
      </c>
      <c r="L1309" s="114">
        <f t="shared" si="63"/>
        <v>51750</v>
      </c>
      <c r="M1309" s="115" t="s">
        <v>529</v>
      </c>
      <c r="N1309" s="109" t="s">
        <v>568</v>
      </c>
      <c r="O1309" s="151"/>
      <c r="V1309" s="169"/>
    </row>
    <row r="1310" spans="2:307" s="69" customFormat="1" x14ac:dyDescent="0.25">
      <c r="B1310" s="68">
        <v>45533</v>
      </c>
      <c r="C1310" s="69" t="s">
        <v>63</v>
      </c>
      <c r="D1310" s="69" t="s">
        <v>0</v>
      </c>
      <c r="E1310" s="69" t="s">
        <v>66</v>
      </c>
      <c r="F1310" s="70" t="s">
        <v>71</v>
      </c>
      <c r="G1310" s="69" t="s">
        <v>72</v>
      </c>
      <c r="H1310" s="70" t="s">
        <v>27</v>
      </c>
      <c r="I1310" s="132" t="s">
        <v>569</v>
      </c>
      <c r="J1310" s="71">
        <v>99</v>
      </c>
      <c r="K1310" s="72">
        <v>51750</v>
      </c>
      <c r="L1310" s="73">
        <f t="shared" si="63"/>
        <v>5123250</v>
      </c>
      <c r="M1310" s="107" t="s">
        <v>529</v>
      </c>
      <c r="N1310" s="69" t="s">
        <v>568</v>
      </c>
      <c r="O1310" s="91"/>
      <c r="V1310" s="168"/>
    </row>
    <row r="1311" spans="2:307" s="69" customFormat="1" x14ac:dyDescent="0.25">
      <c r="B1311" s="68">
        <v>45533</v>
      </c>
      <c r="C1311" s="69" t="s">
        <v>63</v>
      </c>
      <c r="D1311" s="69" t="s">
        <v>0</v>
      </c>
      <c r="E1311" s="69" t="s">
        <v>66</v>
      </c>
      <c r="F1311" s="70" t="s">
        <v>86</v>
      </c>
      <c r="G1311" s="69" t="s">
        <v>87</v>
      </c>
      <c r="H1311" s="70" t="s">
        <v>50</v>
      </c>
      <c r="I1311" s="154" t="s">
        <v>570</v>
      </c>
      <c r="J1311" s="157">
        <v>50</v>
      </c>
      <c r="K1311" s="72">
        <v>51750</v>
      </c>
      <c r="L1311" s="73">
        <f t="shared" si="63"/>
        <v>2587500</v>
      </c>
      <c r="M1311" s="107" t="s">
        <v>529</v>
      </c>
      <c r="N1311" s="69" t="s">
        <v>568</v>
      </c>
      <c r="O1311" s="91"/>
      <c r="V1311" s="168"/>
      <c r="KU1311" s="69" t="s">
        <v>506</v>
      </c>
    </row>
    <row r="1312" spans="2:307" s="69" customFormat="1" x14ac:dyDescent="0.25">
      <c r="B1312" s="68">
        <v>45533</v>
      </c>
      <c r="C1312" s="69" t="s">
        <v>63</v>
      </c>
      <c r="D1312" s="69" t="s">
        <v>0</v>
      </c>
      <c r="E1312" s="69" t="s">
        <v>66</v>
      </c>
      <c r="F1312" s="70" t="s">
        <v>82</v>
      </c>
      <c r="G1312" s="69" t="s">
        <v>83</v>
      </c>
      <c r="H1312" s="70" t="s">
        <v>84</v>
      </c>
      <c r="I1312" s="70" t="s">
        <v>571</v>
      </c>
      <c r="J1312" s="71">
        <v>4</v>
      </c>
      <c r="K1312" s="72">
        <v>51750</v>
      </c>
      <c r="L1312" s="73">
        <f t="shared" si="63"/>
        <v>207000</v>
      </c>
      <c r="M1312" s="107" t="s">
        <v>529</v>
      </c>
      <c r="N1312" s="69" t="s">
        <v>568</v>
      </c>
      <c r="O1312" s="91"/>
      <c r="V1312" s="168"/>
    </row>
    <row r="1313" spans="2:307" s="69" customFormat="1" x14ac:dyDescent="0.25">
      <c r="B1313" s="68">
        <v>45533</v>
      </c>
      <c r="C1313" s="69" t="s">
        <v>63</v>
      </c>
      <c r="D1313" s="69" t="s">
        <v>0</v>
      </c>
      <c r="E1313" s="69" t="s">
        <v>66</v>
      </c>
      <c r="F1313" s="70" t="s">
        <v>82</v>
      </c>
      <c r="G1313" s="69" t="s">
        <v>83</v>
      </c>
      <c r="H1313" s="70" t="s">
        <v>84</v>
      </c>
      <c r="I1313" s="70" t="s">
        <v>572</v>
      </c>
      <c r="J1313" s="71">
        <v>2</v>
      </c>
      <c r="K1313" s="72">
        <v>51750</v>
      </c>
      <c r="L1313" s="73">
        <f t="shared" si="63"/>
        <v>103500</v>
      </c>
      <c r="M1313" s="107" t="s">
        <v>529</v>
      </c>
      <c r="N1313" s="69" t="s">
        <v>568</v>
      </c>
      <c r="O1313" s="91"/>
      <c r="V1313" s="168"/>
    </row>
    <row r="1314" spans="2:307" s="69" customFormat="1" x14ac:dyDescent="0.25">
      <c r="B1314" s="68">
        <v>45533</v>
      </c>
      <c r="C1314" s="69" t="s">
        <v>63</v>
      </c>
      <c r="D1314" s="69" t="s">
        <v>0</v>
      </c>
      <c r="E1314" s="69" t="s">
        <v>66</v>
      </c>
      <c r="F1314" s="70" t="s">
        <v>82</v>
      </c>
      <c r="G1314" s="69" t="s">
        <v>83</v>
      </c>
      <c r="H1314" s="70" t="s">
        <v>84</v>
      </c>
      <c r="I1314" s="154" t="s">
        <v>573</v>
      </c>
      <c r="J1314" s="157">
        <v>79</v>
      </c>
      <c r="K1314" s="72">
        <v>51750</v>
      </c>
      <c r="L1314" s="73">
        <f t="shared" si="63"/>
        <v>4088250</v>
      </c>
      <c r="M1314" s="107" t="s">
        <v>529</v>
      </c>
      <c r="N1314" s="69" t="s">
        <v>568</v>
      </c>
      <c r="O1314" s="91"/>
      <c r="V1314" s="168"/>
    </row>
    <row r="1315" spans="2:307" s="69" customFormat="1" x14ac:dyDescent="0.25">
      <c r="B1315" s="68">
        <v>45533</v>
      </c>
      <c r="C1315" s="69" t="s">
        <v>63</v>
      </c>
      <c r="D1315" s="69" t="s">
        <v>0</v>
      </c>
      <c r="E1315" s="69" t="s">
        <v>66</v>
      </c>
      <c r="F1315" s="70" t="s">
        <v>82</v>
      </c>
      <c r="G1315" s="69" t="s">
        <v>83</v>
      </c>
      <c r="H1315" s="70" t="s">
        <v>84</v>
      </c>
      <c r="I1315" s="70" t="s">
        <v>574</v>
      </c>
      <c r="J1315" s="71">
        <v>15</v>
      </c>
      <c r="K1315" s="72">
        <v>51750</v>
      </c>
      <c r="L1315" s="73">
        <f t="shared" si="63"/>
        <v>776250</v>
      </c>
      <c r="M1315" s="107" t="s">
        <v>529</v>
      </c>
      <c r="N1315" s="69" t="s">
        <v>568</v>
      </c>
      <c r="O1315" s="91"/>
      <c r="V1315" s="168"/>
    </row>
    <row r="1316" spans="2:307" x14ac:dyDescent="0.25">
      <c r="B1316" s="5">
        <v>45533</v>
      </c>
      <c r="C1316" t="s">
        <v>120</v>
      </c>
      <c r="D1316" t="s">
        <v>0</v>
      </c>
      <c r="E1316" t="s">
        <v>66</v>
      </c>
      <c r="F1316" s="4" t="s">
        <v>247</v>
      </c>
      <c r="G1316" t="s">
        <v>354</v>
      </c>
      <c r="H1316" s="4" t="s">
        <v>265</v>
      </c>
      <c r="I1316" s="4" t="s">
        <v>361</v>
      </c>
      <c r="J1316" s="8">
        <v>-1</v>
      </c>
      <c r="K1316" s="29">
        <f>67500*0.9</f>
        <v>60750</v>
      </c>
      <c r="L1316" s="35">
        <f t="shared" si="63"/>
        <v>-60750</v>
      </c>
      <c r="M1316" s="104" t="s">
        <v>529</v>
      </c>
      <c r="O1316"/>
      <c r="P1316" t="s">
        <v>453</v>
      </c>
    </row>
    <row r="1317" spans="2:307" x14ac:dyDescent="0.25">
      <c r="B1317" s="5">
        <v>45533</v>
      </c>
      <c r="C1317" t="s">
        <v>120</v>
      </c>
      <c r="D1317" t="s">
        <v>0</v>
      </c>
      <c r="E1317" t="s">
        <v>66</v>
      </c>
      <c r="F1317" s="4" t="s">
        <v>249</v>
      </c>
      <c r="G1317" t="s">
        <v>355</v>
      </c>
      <c r="H1317" s="4" t="s">
        <v>266</v>
      </c>
      <c r="I1317" s="4" t="s">
        <v>362</v>
      </c>
      <c r="J1317" s="8">
        <v>-3</v>
      </c>
      <c r="K1317" s="29">
        <v>60750</v>
      </c>
      <c r="L1317" s="35">
        <f t="shared" si="63"/>
        <v>-182250</v>
      </c>
      <c r="M1317" s="104" t="s">
        <v>529</v>
      </c>
      <c r="P1317" t="s">
        <v>560</v>
      </c>
    </row>
    <row r="1318" spans="2:307" x14ac:dyDescent="0.25">
      <c r="B1318" s="5">
        <v>45533</v>
      </c>
      <c r="C1318" t="s">
        <v>120</v>
      </c>
      <c r="D1318" t="s">
        <v>0</v>
      </c>
      <c r="E1318" t="s">
        <v>66</v>
      </c>
      <c r="F1318" s="4" t="s">
        <v>251</v>
      </c>
      <c r="G1318" t="s">
        <v>356</v>
      </c>
      <c r="H1318" s="4" t="s">
        <v>267</v>
      </c>
      <c r="I1318" s="4" t="s">
        <v>363</v>
      </c>
      <c r="J1318" s="8">
        <v>-3</v>
      </c>
      <c r="K1318" s="29">
        <v>60750</v>
      </c>
      <c r="L1318" s="35">
        <f t="shared" si="63"/>
        <v>-182250</v>
      </c>
      <c r="M1318" s="104" t="s">
        <v>529</v>
      </c>
      <c r="P1318" t="s">
        <v>560</v>
      </c>
    </row>
    <row r="1319" spans="2:307" x14ac:dyDescent="0.25">
      <c r="B1319" s="5">
        <v>45533</v>
      </c>
      <c r="C1319" t="s">
        <v>120</v>
      </c>
      <c r="D1319" t="s">
        <v>0</v>
      </c>
      <c r="E1319" t="s">
        <v>66</v>
      </c>
      <c r="F1319" s="4" t="s">
        <v>255</v>
      </c>
      <c r="G1319" t="s">
        <v>358</v>
      </c>
      <c r="H1319" s="4" t="s">
        <v>269</v>
      </c>
      <c r="I1319" s="4" t="s">
        <v>365</v>
      </c>
      <c r="J1319" s="8">
        <v>-3</v>
      </c>
      <c r="K1319" s="29">
        <v>60750</v>
      </c>
      <c r="L1319" s="35">
        <f t="shared" si="63"/>
        <v>-182250</v>
      </c>
      <c r="M1319" s="104" t="s">
        <v>529</v>
      </c>
      <c r="P1319" t="s">
        <v>560</v>
      </c>
    </row>
    <row r="1320" spans="2:307" x14ac:dyDescent="0.25">
      <c r="B1320" s="5">
        <v>45533</v>
      </c>
      <c r="C1320" t="s">
        <v>120</v>
      </c>
      <c r="D1320" t="s">
        <v>0</v>
      </c>
      <c r="E1320" t="s">
        <v>66</v>
      </c>
      <c r="F1320" s="4" t="s">
        <v>253</v>
      </c>
      <c r="G1320" t="s">
        <v>357</v>
      </c>
      <c r="H1320" s="4" t="s">
        <v>268</v>
      </c>
      <c r="I1320" s="4" t="s">
        <v>364</v>
      </c>
      <c r="J1320" s="8">
        <v>-3</v>
      </c>
      <c r="K1320" s="29">
        <v>60750</v>
      </c>
      <c r="L1320" s="35">
        <f t="shared" si="63"/>
        <v>-182250</v>
      </c>
      <c r="M1320" s="104" t="s">
        <v>529</v>
      </c>
      <c r="P1320" t="s">
        <v>560</v>
      </c>
    </row>
    <row r="1321" spans="2:307" x14ac:dyDescent="0.25">
      <c r="B1321" s="5">
        <v>45533</v>
      </c>
      <c r="C1321" t="s">
        <v>215</v>
      </c>
      <c r="D1321" t="s">
        <v>4</v>
      </c>
      <c r="E1321" t="s">
        <v>66</v>
      </c>
      <c r="F1321" s="4" t="s">
        <v>102</v>
      </c>
      <c r="G1321" t="s">
        <v>101</v>
      </c>
      <c r="H1321" s="4" t="s">
        <v>107</v>
      </c>
      <c r="I1321" s="4" t="s">
        <v>138</v>
      </c>
      <c r="J1321" s="8">
        <v>-3</v>
      </c>
      <c r="K1321" s="29">
        <v>102340</v>
      </c>
      <c r="L1321" s="35">
        <f t="shared" si="63"/>
        <v>-307020</v>
      </c>
      <c r="M1321" s="102" t="s">
        <v>529</v>
      </c>
      <c r="P1321" t="s">
        <v>226</v>
      </c>
      <c r="Q1321" t="s">
        <v>561</v>
      </c>
    </row>
    <row r="1322" spans="2:307" x14ac:dyDescent="0.25">
      <c r="B1322" s="5">
        <v>45533</v>
      </c>
      <c r="C1322" t="s">
        <v>215</v>
      </c>
      <c r="D1322" t="s">
        <v>4</v>
      </c>
      <c r="E1322" t="s">
        <v>66</v>
      </c>
      <c r="F1322" s="4" t="s">
        <v>96</v>
      </c>
      <c r="G1322" t="s">
        <v>95</v>
      </c>
      <c r="H1322" s="4" t="s">
        <v>106</v>
      </c>
      <c r="I1322" s="4" t="s">
        <v>138</v>
      </c>
      <c r="J1322" s="8">
        <v>-3</v>
      </c>
      <c r="K1322" s="29">
        <v>647360</v>
      </c>
      <c r="L1322" s="35">
        <f t="shared" si="63"/>
        <v>-1942080</v>
      </c>
      <c r="M1322" s="102" t="s">
        <v>529</v>
      </c>
      <c r="P1322" t="s">
        <v>226</v>
      </c>
      <c r="Q1322" t="s">
        <v>561</v>
      </c>
    </row>
    <row r="1323" spans="2:307" x14ac:dyDescent="0.25">
      <c r="B1323" s="5">
        <v>45533</v>
      </c>
      <c r="C1323" t="s">
        <v>215</v>
      </c>
      <c r="D1323" t="s">
        <v>4</v>
      </c>
      <c r="E1323" t="s">
        <v>66</v>
      </c>
      <c r="F1323" s="4" t="s">
        <v>274</v>
      </c>
      <c r="G1323" t="s">
        <v>273</v>
      </c>
      <c r="H1323" s="4" t="s">
        <v>271</v>
      </c>
      <c r="I1323" s="4" t="s">
        <v>138</v>
      </c>
      <c r="J1323" s="8">
        <v>-9</v>
      </c>
      <c r="K1323" s="29">
        <v>145000</v>
      </c>
      <c r="L1323" s="35">
        <f t="shared" si="63"/>
        <v>-1305000</v>
      </c>
      <c r="M1323" s="102" t="s">
        <v>529</v>
      </c>
      <c r="P1323" t="s">
        <v>226</v>
      </c>
      <c r="Q1323" t="s">
        <v>561</v>
      </c>
    </row>
    <row r="1324" spans="2:307" x14ac:dyDescent="0.25">
      <c r="B1324" s="5">
        <v>45533</v>
      </c>
      <c r="C1324" t="s">
        <v>215</v>
      </c>
      <c r="D1324" t="s">
        <v>0</v>
      </c>
      <c r="E1324" t="s">
        <v>66</v>
      </c>
      <c r="F1324" s="4" t="s">
        <v>71</v>
      </c>
      <c r="G1324" t="s">
        <v>72</v>
      </c>
      <c r="H1324" s="4" t="s">
        <v>27</v>
      </c>
      <c r="I1324" s="4" t="s">
        <v>569</v>
      </c>
      <c r="J1324" s="8">
        <v>-11</v>
      </c>
      <c r="K1324" s="29">
        <v>51750</v>
      </c>
      <c r="L1324" s="17">
        <f t="shared" si="63"/>
        <v>-569250</v>
      </c>
      <c r="M1324" s="102" t="s">
        <v>529</v>
      </c>
      <c r="P1324" t="s">
        <v>226</v>
      </c>
      <c r="Q1324" t="s">
        <v>578</v>
      </c>
    </row>
    <row r="1325" spans="2:307" x14ac:dyDescent="0.25">
      <c r="B1325" s="5">
        <v>45533</v>
      </c>
      <c r="C1325" t="s">
        <v>215</v>
      </c>
      <c r="D1325" t="s">
        <v>0</v>
      </c>
      <c r="E1325" t="s">
        <v>66</v>
      </c>
      <c r="F1325" s="4" t="s">
        <v>86</v>
      </c>
      <c r="G1325" t="s">
        <v>87</v>
      </c>
      <c r="H1325" s="4" t="s">
        <v>50</v>
      </c>
      <c r="I1325" s="4" t="s">
        <v>570</v>
      </c>
      <c r="J1325" s="8">
        <v>-4</v>
      </c>
      <c r="K1325" s="29">
        <v>51750</v>
      </c>
      <c r="L1325" s="17">
        <f t="shared" si="63"/>
        <v>-207000</v>
      </c>
      <c r="M1325" s="102" t="s">
        <v>529</v>
      </c>
      <c r="P1325" t="s">
        <v>226</v>
      </c>
      <c r="Q1325" t="s">
        <v>578</v>
      </c>
      <c r="KU1325" t="s">
        <v>506</v>
      </c>
    </row>
    <row r="1326" spans="2:307" x14ac:dyDescent="0.25">
      <c r="B1326" s="5">
        <v>45538</v>
      </c>
      <c r="C1326" t="s">
        <v>103</v>
      </c>
      <c r="D1326" t="s">
        <v>0</v>
      </c>
      <c r="E1326" t="s">
        <v>66</v>
      </c>
      <c r="F1326" s="4" t="s">
        <v>75</v>
      </c>
      <c r="G1326" t="s">
        <v>76</v>
      </c>
      <c r="H1326" s="4" t="s">
        <v>37</v>
      </c>
      <c r="I1326" s="4" t="s">
        <v>521</v>
      </c>
      <c r="J1326" s="8">
        <v>-5</v>
      </c>
      <c r="K1326" s="29">
        <v>51750</v>
      </c>
      <c r="L1326" s="35">
        <f t="shared" si="63"/>
        <v>-258750</v>
      </c>
      <c r="M1326" s="102" t="s">
        <v>529</v>
      </c>
      <c r="O1326" s="54">
        <v>20240164</v>
      </c>
      <c r="P1326" t="s">
        <v>627</v>
      </c>
    </row>
    <row r="1327" spans="2:307" s="125" customFormat="1" x14ac:dyDescent="0.25">
      <c r="B1327" s="124">
        <v>45538</v>
      </c>
      <c r="C1327" s="125" t="s">
        <v>103</v>
      </c>
      <c r="D1327" s="125" t="s">
        <v>0</v>
      </c>
      <c r="E1327" s="125" t="s">
        <v>66</v>
      </c>
      <c r="F1327" s="126" t="s">
        <v>247</v>
      </c>
      <c r="G1327" s="125" t="s">
        <v>354</v>
      </c>
      <c r="H1327" s="126" t="s">
        <v>265</v>
      </c>
      <c r="I1327" s="126" t="s">
        <v>361</v>
      </c>
      <c r="J1327" s="127">
        <v>-2</v>
      </c>
      <c r="K1327" s="128">
        <v>60750</v>
      </c>
      <c r="L1327" s="129">
        <f t="shared" si="63"/>
        <v>-121500</v>
      </c>
      <c r="M1327" s="130" t="s">
        <v>529</v>
      </c>
      <c r="O1327" s="131">
        <v>20240164</v>
      </c>
      <c r="P1327" s="125" t="s">
        <v>627</v>
      </c>
      <c r="V1327" s="172"/>
    </row>
    <row r="1328" spans="2:307" s="125" customFormat="1" x14ac:dyDescent="0.25">
      <c r="B1328" s="124">
        <v>45538</v>
      </c>
      <c r="C1328" s="125" t="s">
        <v>103</v>
      </c>
      <c r="D1328" s="125" t="s">
        <v>0</v>
      </c>
      <c r="E1328" s="125" t="s">
        <v>66</v>
      </c>
      <c r="F1328" s="126" t="s">
        <v>249</v>
      </c>
      <c r="G1328" s="125" t="s">
        <v>355</v>
      </c>
      <c r="H1328" s="126" t="s">
        <v>266</v>
      </c>
      <c r="I1328" s="126" t="s">
        <v>362</v>
      </c>
      <c r="J1328" s="127">
        <v>-1</v>
      </c>
      <c r="K1328" s="128">
        <v>60750</v>
      </c>
      <c r="L1328" s="129">
        <f t="shared" si="63"/>
        <v>-60750</v>
      </c>
      <c r="M1328" s="130" t="s">
        <v>529</v>
      </c>
      <c r="O1328" s="131">
        <v>20240164</v>
      </c>
      <c r="P1328" s="125" t="s">
        <v>627</v>
      </c>
      <c r="V1328" s="172"/>
    </row>
    <row r="1329" spans="2:276" s="125" customFormat="1" x14ac:dyDescent="0.25">
      <c r="B1329" s="124">
        <v>45538</v>
      </c>
      <c r="C1329" s="125" t="s">
        <v>103</v>
      </c>
      <c r="D1329" s="125" t="s">
        <v>0</v>
      </c>
      <c r="E1329" s="125" t="s">
        <v>66</v>
      </c>
      <c r="F1329" s="126" t="s">
        <v>251</v>
      </c>
      <c r="G1329" s="125" t="s">
        <v>356</v>
      </c>
      <c r="H1329" s="126" t="s">
        <v>267</v>
      </c>
      <c r="I1329" s="126" t="s">
        <v>363</v>
      </c>
      <c r="J1329" s="127">
        <v>-4</v>
      </c>
      <c r="K1329" s="128">
        <v>60750</v>
      </c>
      <c r="L1329" s="129">
        <f t="shared" si="63"/>
        <v>-243000</v>
      </c>
      <c r="M1329" s="130" t="s">
        <v>529</v>
      </c>
      <c r="O1329" s="131">
        <v>20240164</v>
      </c>
      <c r="P1329" s="125" t="s">
        <v>627</v>
      </c>
      <c r="V1329" s="172"/>
    </row>
    <row r="1330" spans="2:276" s="125" customFormat="1" x14ac:dyDescent="0.25">
      <c r="B1330" s="124">
        <v>45538</v>
      </c>
      <c r="C1330" s="125" t="s">
        <v>103</v>
      </c>
      <c r="D1330" s="125" t="s">
        <v>0</v>
      </c>
      <c r="E1330" s="125" t="s">
        <v>66</v>
      </c>
      <c r="F1330" s="126" t="s">
        <v>253</v>
      </c>
      <c r="G1330" s="125" t="s">
        <v>357</v>
      </c>
      <c r="H1330" s="126" t="s">
        <v>268</v>
      </c>
      <c r="I1330" s="126" t="s">
        <v>364</v>
      </c>
      <c r="J1330" s="127">
        <v>-5</v>
      </c>
      <c r="K1330" s="128">
        <v>60750</v>
      </c>
      <c r="L1330" s="129">
        <f t="shared" si="63"/>
        <v>-303750</v>
      </c>
      <c r="M1330" s="130" t="s">
        <v>529</v>
      </c>
      <c r="O1330" s="131">
        <v>20240164</v>
      </c>
      <c r="P1330" s="125" t="s">
        <v>627</v>
      </c>
      <c r="V1330" s="172"/>
    </row>
    <row r="1331" spans="2:276" s="125" customFormat="1" x14ac:dyDescent="0.25">
      <c r="B1331" s="124">
        <v>45538</v>
      </c>
      <c r="C1331" s="125" t="s">
        <v>103</v>
      </c>
      <c r="D1331" s="125" t="s">
        <v>0</v>
      </c>
      <c r="E1331" s="125" t="s">
        <v>66</v>
      </c>
      <c r="F1331" s="126" t="s">
        <v>255</v>
      </c>
      <c r="G1331" s="125" t="s">
        <v>358</v>
      </c>
      <c r="H1331" s="126" t="s">
        <v>269</v>
      </c>
      <c r="I1331" s="126" t="s">
        <v>365</v>
      </c>
      <c r="J1331" s="127">
        <v>-4</v>
      </c>
      <c r="K1331" s="128">
        <v>60750</v>
      </c>
      <c r="L1331" s="129">
        <f t="shared" si="63"/>
        <v>-243000</v>
      </c>
      <c r="M1331" s="130" t="s">
        <v>529</v>
      </c>
      <c r="O1331" s="131">
        <v>20240164</v>
      </c>
      <c r="P1331" s="125" t="s">
        <v>627</v>
      </c>
      <c r="V1331" s="172"/>
    </row>
    <row r="1332" spans="2:276" x14ac:dyDescent="0.25">
      <c r="B1332" s="5">
        <v>45538</v>
      </c>
      <c r="C1332" t="s">
        <v>103</v>
      </c>
      <c r="D1332" t="s">
        <v>0</v>
      </c>
      <c r="E1332" t="s">
        <v>66</v>
      </c>
      <c r="F1332" s="4" t="s">
        <v>78</v>
      </c>
      <c r="G1332" t="s">
        <v>79</v>
      </c>
      <c r="H1332" s="4" t="s">
        <v>80</v>
      </c>
      <c r="I1332" s="4" t="s">
        <v>510</v>
      </c>
      <c r="J1332" s="8">
        <v>-7</v>
      </c>
      <c r="K1332" s="29">
        <v>51750</v>
      </c>
      <c r="L1332" s="17">
        <f t="shared" si="63"/>
        <v>-362250</v>
      </c>
      <c r="M1332" s="102" t="s">
        <v>529</v>
      </c>
      <c r="O1332" s="54">
        <v>20240164</v>
      </c>
      <c r="P1332" t="s">
        <v>627</v>
      </c>
      <c r="IQ1332" t="s">
        <v>506</v>
      </c>
    </row>
    <row r="1333" spans="2:276" x14ac:dyDescent="0.25">
      <c r="B1333" s="5">
        <v>45540</v>
      </c>
      <c r="C1333" t="s">
        <v>103</v>
      </c>
      <c r="D1333" t="s">
        <v>0</v>
      </c>
      <c r="E1333" t="s">
        <v>66</v>
      </c>
      <c r="F1333" s="4" t="s">
        <v>78</v>
      </c>
      <c r="G1333" t="s">
        <v>79</v>
      </c>
      <c r="H1333" s="4" t="s">
        <v>80</v>
      </c>
      <c r="I1333" s="4" t="s">
        <v>510</v>
      </c>
      <c r="J1333" s="8">
        <v>-50</v>
      </c>
      <c r="K1333" s="29">
        <v>51750</v>
      </c>
      <c r="L1333" s="17">
        <v>-2587500</v>
      </c>
      <c r="M1333" s="102" t="s">
        <v>529</v>
      </c>
      <c r="O1333" s="54">
        <v>20240139</v>
      </c>
      <c r="P1333" t="s">
        <v>575</v>
      </c>
      <c r="IQ1333" t="s">
        <v>506</v>
      </c>
    </row>
    <row r="1334" spans="2:276" x14ac:dyDescent="0.25">
      <c r="B1334" s="5">
        <v>45531</v>
      </c>
      <c r="C1334" t="s">
        <v>103</v>
      </c>
      <c r="D1334" t="s">
        <v>0</v>
      </c>
      <c r="E1334" t="s">
        <v>66</v>
      </c>
      <c r="F1334" s="4" t="s">
        <v>139</v>
      </c>
      <c r="G1334" t="s">
        <v>140</v>
      </c>
      <c r="H1334" s="4" t="s">
        <v>41</v>
      </c>
      <c r="I1334" s="4" t="s">
        <v>380</v>
      </c>
      <c r="J1334" s="8">
        <v>-10</v>
      </c>
      <c r="K1334" s="29">
        <v>51750</v>
      </c>
      <c r="L1334" s="17">
        <f>+J1334*K1334</f>
        <v>-517500</v>
      </c>
      <c r="M1334" s="102" t="s">
        <v>529</v>
      </c>
      <c r="O1334" s="54">
        <v>20240131</v>
      </c>
      <c r="P1334" t="s">
        <v>575</v>
      </c>
    </row>
    <row r="1335" spans="2:276" x14ac:dyDescent="0.25">
      <c r="B1335" s="5">
        <v>45538</v>
      </c>
      <c r="C1335" t="s">
        <v>103</v>
      </c>
      <c r="D1335" t="s">
        <v>0</v>
      </c>
      <c r="E1335" t="s">
        <v>66</v>
      </c>
      <c r="F1335" s="4" t="s">
        <v>139</v>
      </c>
      <c r="G1335" t="s">
        <v>140</v>
      </c>
      <c r="H1335" s="4" t="s">
        <v>141</v>
      </c>
      <c r="I1335" s="4" t="s">
        <v>523</v>
      </c>
      <c r="J1335" s="8">
        <v>-5</v>
      </c>
      <c r="K1335" s="29">
        <v>51750</v>
      </c>
      <c r="L1335" s="35">
        <f>+J1335*K1335</f>
        <v>-258750</v>
      </c>
      <c r="M1335" s="104" t="s">
        <v>529</v>
      </c>
      <c r="O1335" s="54">
        <v>20240164</v>
      </c>
      <c r="P1335" t="s">
        <v>627</v>
      </c>
    </row>
    <row r="1336" spans="2:276" x14ac:dyDescent="0.25">
      <c r="B1336" s="5">
        <v>45540</v>
      </c>
      <c r="C1336" t="s">
        <v>103</v>
      </c>
      <c r="D1336" t="s">
        <v>0</v>
      </c>
      <c r="E1336" t="s">
        <v>66</v>
      </c>
      <c r="F1336" s="4" t="s">
        <v>139</v>
      </c>
      <c r="G1336" t="s">
        <v>140</v>
      </c>
      <c r="H1336" s="4" t="s">
        <v>141</v>
      </c>
      <c r="I1336" s="4" t="s">
        <v>517</v>
      </c>
      <c r="J1336" s="8">
        <v>-6</v>
      </c>
      <c r="K1336" s="29">
        <v>51750</v>
      </c>
      <c r="L1336" s="17">
        <v>-310500</v>
      </c>
      <c r="M1336" s="102" t="s">
        <v>529</v>
      </c>
      <c r="O1336" s="54">
        <v>20240139</v>
      </c>
      <c r="P1336" t="s">
        <v>575</v>
      </c>
    </row>
    <row r="1337" spans="2:276" x14ac:dyDescent="0.25">
      <c r="B1337" s="5">
        <v>45540</v>
      </c>
      <c r="C1337" t="s">
        <v>103</v>
      </c>
      <c r="D1337" t="s">
        <v>0</v>
      </c>
      <c r="E1337" t="s">
        <v>66</v>
      </c>
      <c r="F1337" s="4" t="s">
        <v>139</v>
      </c>
      <c r="G1337" t="s">
        <v>140</v>
      </c>
      <c r="H1337" s="4" t="s">
        <v>141</v>
      </c>
      <c r="I1337" s="4" t="s">
        <v>518</v>
      </c>
      <c r="J1337" s="8">
        <v>-41</v>
      </c>
      <c r="K1337" s="29">
        <v>51750</v>
      </c>
      <c r="L1337" s="17">
        <v>-2121750</v>
      </c>
      <c r="M1337" s="102" t="s">
        <v>529</v>
      </c>
      <c r="O1337" s="54">
        <v>20240139</v>
      </c>
      <c r="P1337" t="s">
        <v>575</v>
      </c>
      <c r="IT1337" t="s">
        <v>506</v>
      </c>
    </row>
    <row r="1338" spans="2:276" x14ac:dyDescent="0.25">
      <c r="B1338" s="5">
        <v>45540</v>
      </c>
      <c r="C1338" t="s">
        <v>103</v>
      </c>
      <c r="D1338" t="s">
        <v>0</v>
      </c>
      <c r="E1338" t="s">
        <v>66</v>
      </c>
      <c r="F1338" s="4" t="s">
        <v>139</v>
      </c>
      <c r="G1338" t="s">
        <v>140</v>
      </c>
      <c r="H1338" s="4" t="s">
        <v>141</v>
      </c>
      <c r="I1338" s="4" t="s">
        <v>515</v>
      </c>
      <c r="J1338" s="8">
        <v>-3</v>
      </c>
      <c r="K1338" s="29">
        <v>51750</v>
      </c>
      <c r="L1338" s="17">
        <v>-155250</v>
      </c>
      <c r="M1338" s="102" t="s">
        <v>529</v>
      </c>
      <c r="O1338" s="54">
        <v>20240139</v>
      </c>
      <c r="P1338" t="s">
        <v>575</v>
      </c>
    </row>
    <row r="1339" spans="2:276" x14ac:dyDescent="0.25">
      <c r="B1339" s="5">
        <v>45540</v>
      </c>
      <c r="C1339" t="s">
        <v>103</v>
      </c>
      <c r="D1339" t="s">
        <v>0</v>
      </c>
      <c r="E1339" t="s">
        <v>14</v>
      </c>
      <c r="F1339" s="4" t="s">
        <v>54</v>
      </c>
      <c r="G1339" t="s">
        <v>55</v>
      </c>
      <c r="H1339" s="4" t="s">
        <v>56</v>
      </c>
      <c r="I1339" s="4" t="s">
        <v>566</v>
      </c>
      <c r="J1339" s="8">
        <v>-25</v>
      </c>
      <c r="K1339" s="79">
        <v>18.73228346456693</v>
      </c>
      <c r="L1339" s="17">
        <f>+J1339*K1339</f>
        <v>-468.30708661417322</v>
      </c>
      <c r="M1339" s="102" t="s">
        <v>527</v>
      </c>
      <c r="O1339">
        <v>20240138</v>
      </c>
      <c r="P1339" t="s">
        <v>136</v>
      </c>
      <c r="JP1339" t="s">
        <v>506</v>
      </c>
    </row>
    <row r="1340" spans="2:276" x14ac:dyDescent="0.25">
      <c r="B1340" s="5">
        <v>45544</v>
      </c>
      <c r="C1340" t="s">
        <v>120</v>
      </c>
      <c r="D1340" t="s">
        <v>4</v>
      </c>
      <c r="E1340" t="s">
        <v>66</v>
      </c>
      <c r="F1340" s="4" t="s">
        <v>102</v>
      </c>
      <c r="G1340" t="s">
        <v>101</v>
      </c>
      <c r="H1340" s="4" t="s">
        <v>107</v>
      </c>
      <c r="I1340" s="4" t="s">
        <v>138</v>
      </c>
      <c r="J1340" s="8">
        <v>-3</v>
      </c>
      <c r="K1340" s="29">
        <v>102340</v>
      </c>
      <c r="L1340" s="35">
        <f>+J1340*K1340</f>
        <v>-307020</v>
      </c>
      <c r="M1340" s="102" t="s">
        <v>529</v>
      </c>
      <c r="P1340" t="s">
        <v>226</v>
      </c>
      <c r="Q1340" t="s">
        <v>581</v>
      </c>
    </row>
    <row r="1341" spans="2:276" x14ac:dyDescent="0.25">
      <c r="B1341" s="5">
        <v>45544</v>
      </c>
      <c r="C1341" t="s">
        <v>120</v>
      </c>
      <c r="D1341" t="s">
        <v>4</v>
      </c>
      <c r="E1341" t="s">
        <v>66</v>
      </c>
      <c r="F1341" s="4" t="s">
        <v>96</v>
      </c>
      <c r="G1341" t="s">
        <v>95</v>
      </c>
      <c r="H1341" s="4" t="s">
        <v>106</v>
      </c>
      <c r="I1341" s="4">
        <v>52006</v>
      </c>
      <c r="J1341" s="8">
        <v>-3</v>
      </c>
      <c r="K1341" s="29">
        <v>647360</v>
      </c>
      <c r="L1341" s="35">
        <f>+J1341*K1341</f>
        <v>-1942080</v>
      </c>
      <c r="M1341" s="102" t="s">
        <v>529</v>
      </c>
      <c r="P1341" t="s">
        <v>226</v>
      </c>
      <c r="Q1341" t="s">
        <v>579</v>
      </c>
    </row>
    <row r="1342" spans="2:276" x14ac:dyDescent="0.25">
      <c r="B1342" s="5">
        <v>45544</v>
      </c>
      <c r="C1342" t="s">
        <v>120</v>
      </c>
      <c r="D1342" t="s">
        <v>4</v>
      </c>
      <c r="E1342" t="s">
        <v>66</v>
      </c>
      <c r="F1342" s="4" t="s">
        <v>274</v>
      </c>
      <c r="G1342" t="s">
        <v>273</v>
      </c>
      <c r="H1342" s="4" t="s">
        <v>271</v>
      </c>
      <c r="I1342" s="4" t="s">
        <v>138</v>
      </c>
      <c r="J1342" s="8">
        <v>6</v>
      </c>
      <c r="K1342" s="29">
        <v>145000</v>
      </c>
      <c r="L1342" s="35">
        <f>+J1342*K1342</f>
        <v>870000</v>
      </c>
      <c r="M1342" s="102" t="s">
        <v>529</v>
      </c>
      <c r="P1342" t="s">
        <v>226</v>
      </c>
      <c r="Q1342" t="s">
        <v>580</v>
      </c>
    </row>
    <row r="1343" spans="2:276" x14ac:dyDescent="0.25">
      <c r="B1343" s="5">
        <v>45544</v>
      </c>
      <c r="C1343" t="s">
        <v>120</v>
      </c>
      <c r="D1343" t="s">
        <v>4</v>
      </c>
      <c r="E1343" t="s">
        <v>66</v>
      </c>
      <c r="F1343" s="4" t="s">
        <v>274</v>
      </c>
      <c r="G1343" t="s">
        <v>273</v>
      </c>
      <c r="H1343" s="4" t="s">
        <v>271</v>
      </c>
      <c r="I1343" s="4" t="s">
        <v>138</v>
      </c>
      <c r="J1343" s="8">
        <v>3</v>
      </c>
      <c r="K1343" s="29">
        <v>145000</v>
      </c>
      <c r="L1343" s="35">
        <f>+J1343*K1343</f>
        <v>435000</v>
      </c>
      <c r="M1343" s="102" t="s">
        <v>529</v>
      </c>
      <c r="P1343" t="s">
        <v>226</v>
      </c>
      <c r="Q1343" t="s">
        <v>579</v>
      </c>
    </row>
    <row r="1344" spans="2:276" x14ac:dyDescent="0.25">
      <c r="B1344" s="5">
        <v>45545</v>
      </c>
      <c r="C1344" t="s">
        <v>103</v>
      </c>
      <c r="D1344" t="s">
        <v>0</v>
      </c>
      <c r="E1344" t="s">
        <v>14</v>
      </c>
      <c r="F1344" s="4" t="s">
        <v>25</v>
      </c>
      <c r="G1344" t="s">
        <v>26</v>
      </c>
      <c r="H1344" s="4" t="s">
        <v>27</v>
      </c>
      <c r="I1344" s="4" t="s">
        <v>490</v>
      </c>
      <c r="J1344" s="8">
        <v>-3</v>
      </c>
      <c r="K1344" s="79">
        <v>14.583333333333334</v>
      </c>
      <c r="L1344" s="35">
        <v>583.33333333333337</v>
      </c>
      <c r="M1344" s="102" t="s">
        <v>527</v>
      </c>
      <c r="O1344" s="54">
        <v>20240140</v>
      </c>
      <c r="P1344" t="s">
        <v>136</v>
      </c>
    </row>
    <row r="1345" spans="2:276" x14ac:dyDescent="0.25">
      <c r="B1345" s="5">
        <v>45540</v>
      </c>
      <c r="C1345" t="s">
        <v>103</v>
      </c>
      <c r="D1345" t="s">
        <v>0</v>
      </c>
      <c r="E1345" t="s">
        <v>14</v>
      </c>
      <c r="F1345" s="4" t="s">
        <v>39</v>
      </c>
      <c r="G1345" t="s">
        <v>40</v>
      </c>
      <c r="H1345" s="4" t="s">
        <v>41</v>
      </c>
      <c r="I1345" s="4" t="s">
        <v>312</v>
      </c>
      <c r="J1345" s="8">
        <v>-7</v>
      </c>
      <c r="K1345" s="29">
        <v>69875.829545454544</v>
      </c>
      <c r="L1345" s="17">
        <v>3493791.4772727271</v>
      </c>
      <c r="M1345" s="102" t="s">
        <v>529</v>
      </c>
      <c r="O1345">
        <v>20240138</v>
      </c>
      <c r="P1345" t="s">
        <v>136</v>
      </c>
    </row>
    <row r="1346" spans="2:276" x14ac:dyDescent="0.25">
      <c r="B1346" s="5">
        <v>45545</v>
      </c>
      <c r="C1346" t="s">
        <v>103</v>
      </c>
      <c r="D1346" t="s">
        <v>0</v>
      </c>
      <c r="E1346" t="s">
        <v>14</v>
      </c>
      <c r="F1346" s="4" t="s">
        <v>54</v>
      </c>
      <c r="G1346" t="s">
        <v>55</v>
      </c>
      <c r="H1346" s="4" t="s">
        <v>56</v>
      </c>
      <c r="I1346" s="4" t="s">
        <v>566</v>
      </c>
      <c r="J1346" s="8">
        <v>-10</v>
      </c>
      <c r="K1346" s="79">
        <v>18.73228346456693</v>
      </c>
      <c r="L1346" s="17">
        <f>+J1346*K1346</f>
        <v>-187.3228346456693</v>
      </c>
      <c r="M1346" s="102" t="s">
        <v>527</v>
      </c>
      <c r="O1346" s="54">
        <v>20240140</v>
      </c>
      <c r="P1346" t="s">
        <v>136</v>
      </c>
      <c r="JP1346" t="s">
        <v>506</v>
      </c>
    </row>
    <row r="1347" spans="2:276" x14ac:dyDescent="0.25">
      <c r="B1347" s="5">
        <v>45545</v>
      </c>
      <c r="C1347" t="s">
        <v>103</v>
      </c>
      <c r="D1347" t="s">
        <v>0</v>
      </c>
      <c r="E1347" t="s">
        <v>14</v>
      </c>
      <c r="F1347" s="4" t="s">
        <v>42</v>
      </c>
      <c r="G1347" t="s">
        <v>43</v>
      </c>
      <c r="H1347" s="4" t="s">
        <v>44</v>
      </c>
      <c r="I1347" s="4" t="s">
        <v>565</v>
      </c>
      <c r="J1347" s="8">
        <v>-10</v>
      </c>
      <c r="K1347" s="79">
        <v>14.569553805774278</v>
      </c>
      <c r="L1347" s="17">
        <f>+J1347*K1347</f>
        <v>-145.69553805774279</v>
      </c>
      <c r="M1347" s="102" t="s">
        <v>527</v>
      </c>
      <c r="O1347" s="54">
        <v>20240140</v>
      </c>
      <c r="P1347" t="s">
        <v>136</v>
      </c>
    </row>
    <row r="1348" spans="2:276" x14ac:dyDescent="0.25">
      <c r="B1348" s="5">
        <v>45540</v>
      </c>
      <c r="C1348" t="s">
        <v>103</v>
      </c>
      <c r="D1348" t="s">
        <v>0</v>
      </c>
      <c r="E1348" t="s">
        <v>14</v>
      </c>
      <c r="F1348" s="4" t="s">
        <v>39</v>
      </c>
      <c r="G1348" t="s">
        <v>40</v>
      </c>
      <c r="H1348" s="4" t="s">
        <v>41</v>
      </c>
      <c r="I1348" s="4" t="s">
        <v>311</v>
      </c>
      <c r="J1348" s="8">
        <v>-3</v>
      </c>
      <c r="K1348" s="29">
        <v>69875.829545454544</v>
      </c>
      <c r="L1348" s="17">
        <v>1397516.5909090908</v>
      </c>
      <c r="M1348" s="102" t="s">
        <v>529</v>
      </c>
      <c r="O1348">
        <v>20240138</v>
      </c>
      <c r="P1348" t="s">
        <v>136</v>
      </c>
    </row>
    <row r="1349" spans="2:276" x14ac:dyDescent="0.25">
      <c r="B1349" s="5">
        <v>45545</v>
      </c>
      <c r="C1349" t="s">
        <v>103</v>
      </c>
      <c r="D1349" t="s">
        <v>0</v>
      </c>
      <c r="E1349" t="s">
        <v>14</v>
      </c>
      <c r="F1349" s="4" t="s">
        <v>39</v>
      </c>
      <c r="G1349" t="s">
        <v>40</v>
      </c>
      <c r="H1349" s="4" t="s">
        <v>41</v>
      </c>
      <c r="I1349" s="4" t="s">
        <v>311</v>
      </c>
      <c r="J1349" s="8">
        <v>-10</v>
      </c>
      <c r="K1349" s="29">
        <v>69875.829545454544</v>
      </c>
      <c r="L1349" s="17">
        <f t="shared" ref="L1349:L1376" si="64">+J1349*K1349</f>
        <v>-698758.29545454541</v>
      </c>
      <c r="M1349" s="102" t="s">
        <v>529</v>
      </c>
      <c r="O1349" s="54">
        <v>20240140</v>
      </c>
      <c r="P1349" t="s">
        <v>136</v>
      </c>
    </row>
    <row r="1350" spans="2:276" x14ac:dyDescent="0.25">
      <c r="B1350" s="5">
        <v>45546</v>
      </c>
      <c r="C1350" t="s">
        <v>103</v>
      </c>
      <c r="D1350" t="s">
        <v>0</v>
      </c>
      <c r="E1350" t="s">
        <v>14</v>
      </c>
      <c r="F1350" s="4" t="s">
        <v>327</v>
      </c>
      <c r="G1350" t="s">
        <v>328</v>
      </c>
      <c r="H1350" s="4" t="s">
        <v>329</v>
      </c>
      <c r="I1350" s="4" t="s">
        <v>330</v>
      </c>
      <c r="J1350" s="8">
        <v>-3</v>
      </c>
      <c r="K1350" s="29">
        <v>18</v>
      </c>
      <c r="L1350" s="17">
        <f t="shared" si="64"/>
        <v>-54</v>
      </c>
      <c r="M1350" s="102" t="s">
        <v>527</v>
      </c>
      <c r="O1350" s="54">
        <v>20240141</v>
      </c>
      <c r="P1350" t="s">
        <v>232</v>
      </c>
    </row>
    <row r="1351" spans="2:276" x14ac:dyDescent="0.25">
      <c r="B1351" s="5">
        <v>45546</v>
      </c>
      <c r="C1351" t="s">
        <v>103</v>
      </c>
      <c r="D1351" t="s">
        <v>0</v>
      </c>
      <c r="E1351" t="s">
        <v>14</v>
      </c>
      <c r="F1351" s="4" t="s">
        <v>48</v>
      </c>
      <c r="G1351" t="s">
        <v>49</v>
      </c>
      <c r="H1351" s="4" t="s">
        <v>50</v>
      </c>
      <c r="I1351" s="4" t="s">
        <v>487</v>
      </c>
      <c r="J1351" s="8">
        <v>-10</v>
      </c>
      <c r="K1351" s="79">
        <v>14.447761194029852</v>
      </c>
      <c r="L1351" s="17">
        <f t="shared" si="64"/>
        <v>-144.47761194029852</v>
      </c>
      <c r="M1351" s="102" t="s">
        <v>527</v>
      </c>
      <c r="O1351" s="54">
        <v>20240141</v>
      </c>
      <c r="P1351" t="s">
        <v>232</v>
      </c>
    </row>
    <row r="1352" spans="2:276" x14ac:dyDescent="0.25">
      <c r="B1352" s="5">
        <v>45546</v>
      </c>
      <c r="C1352" t="s">
        <v>103</v>
      </c>
      <c r="D1352" t="s">
        <v>0</v>
      </c>
      <c r="E1352" t="s">
        <v>66</v>
      </c>
      <c r="F1352" s="4" t="s">
        <v>139</v>
      </c>
      <c r="G1352" t="s">
        <v>140</v>
      </c>
      <c r="H1352" s="4" t="s">
        <v>141</v>
      </c>
      <c r="I1352" s="4" t="s">
        <v>443</v>
      </c>
      <c r="J1352" s="8">
        <v>-3</v>
      </c>
      <c r="K1352" s="29">
        <v>51750</v>
      </c>
      <c r="L1352" s="17">
        <f t="shared" si="64"/>
        <v>-155250</v>
      </c>
      <c r="M1352" s="102" t="s">
        <v>529</v>
      </c>
      <c r="O1352" s="54">
        <v>20240141</v>
      </c>
      <c r="P1352" t="s">
        <v>232</v>
      </c>
    </row>
    <row r="1353" spans="2:276" x14ac:dyDescent="0.25">
      <c r="B1353" s="5">
        <v>45546</v>
      </c>
      <c r="C1353" t="s">
        <v>103</v>
      </c>
      <c r="D1353" t="s">
        <v>0</v>
      </c>
      <c r="E1353" t="s">
        <v>66</v>
      </c>
      <c r="F1353" s="4" t="s">
        <v>139</v>
      </c>
      <c r="G1353" t="s">
        <v>140</v>
      </c>
      <c r="H1353" s="4" t="s">
        <v>141</v>
      </c>
      <c r="I1353" s="4" t="s">
        <v>516</v>
      </c>
      <c r="J1353" s="8">
        <v>-3</v>
      </c>
      <c r="K1353" s="29">
        <v>51750</v>
      </c>
      <c r="L1353" s="17">
        <f t="shared" si="64"/>
        <v>-155250</v>
      </c>
      <c r="M1353" s="102" t="s">
        <v>529</v>
      </c>
      <c r="O1353" s="54">
        <v>20240141</v>
      </c>
      <c r="P1353" t="s">
        <v>232</v>
      </c>
      <c r="IS1353" t="s">
        <v>506</v>
      </c>
    </row>
    <row r="1354" spans="2:276" x14ac:dyDescent="0.25">
      <c r="B1354" s="5">
        <v>45546</v>
      </c>
      <c r="C1354" t="s">
        <v>103</v>
      </c>
      <c r="D1354" t="s">
        <v>0</v>
      </c>
      <c r="E1354" t="s">
        <v>14</v>
      </c>
      <c r="F1354" s="4" t="s">
        <v>25</v>
      </c>
      <c r="G1354" t="s">
        <v>26</v>
      </c>
      <c r="H1354" s="4" t="s">
        <v>27</v>
      </c>
      <c r="I1354" s="4" t="s">
        <v>562</v>
      </c>
      <c r="J1354" s="8">
        <v>-14</v>
      </c>
      <c r="K1354" s="79">
        <v>14.569553805774278</v>
      </c>
      <c r="L1354" s="17">
        <f t="shared" si="64"/>
        <v>-203.9737532808399</v>
      </c>
      <c r="M1354" s="102" t="s">
        <v>527</v>
      </c>
      <c r="O1354" s="54">
        <v>20240141</v>
      </c>
      <c r="P1354" t="s">
        <v>232</v>
      </c>
    </row>
    <row r="1355" spans="2:276" x14ac:dyDescent="0.25">
      <c r="B1355" s="5">
        <v>45546</v>
      </c>
      <c r="C1355" t="s">
        <v>103</v>
      </c>
      <c r="D1355" t="s">
        <v>0</v>
      </c>
      <c r="E1355" t="s">
        <v>14</v>
      </c>
      <c r="F1355" s="4" t="s">
        <v>42</v>
      </c>
      <c r="G1355" t="s">
        <v>43</v>
      </c>
      <c r="H1355" s="4" t="s">
        <v>44</v>
      </c>
      <c r="I1355" s="4" t="s">
        <v>565</v>
      </c>
      <c r="J1355" s="8">
        <v>-40</v>
      </c>
      <c r="K1355" s="79">
        <v>14.569553805774278</v>
      </c>
      <c r="L1355" s="17">
        <f t="shared" si="64"/>
        <v>-582.78215223097118</v>
      </c>
      <c r="M1355" s="102" t="s">
        <v>527</v>
      </c>
      <c r="O1355" s="54">
        <v>20240141</v>
      </c>
      <c r="P1355" t="s">
        <v>232</v>
      </c>
    </row>
    <row r="1356" spans="2:276" x14ac:dyDescent="0.25">
      <c r="B1356" s="5">
        <v>45548</v>
      </c>
      <c r="C1356" t="s">
        <v>103</v>
      </c>
      <c r="D1356" t="s">
        <v>0</v>
      </c>
      <c r="E1356" t="s">
        <v>14</v>
      </c>
      <c r="F1356" s="4" t="s">
        <v>54</v>
      </c>
      <c r="G1356" t="s">
        <v>55</v>
      </c>
      <c r="H1356" s="4" t="s">
        <v>56</v>
      </c>
      <c r="I1356" s="4" t="s">
        <v>566</v>
      </c>
      <c r="J1356" s="8">
        <v>-14</v>
      </c>
      <c r="K1356" s="79">
        <v>18.73228346456693</v>
      </c>
      <c r="L1356" s="17">
        <f t="shared" si="64"/>
        <v>-262.25196850393701</v>
      </c>
      <c r="M1356" s="102" t="s">
        <v>527</v>
      </c>
      <c r="O1356" s="54">
        <v>20240143</v>
      </c>
      <c r="P1356" t="s">
        <v>234</v>
      </c>
      <c r="JP1356" t="s">
        <v>506</v>
      </c>
    </row>
    <row r="1357" spans="2:276" x14ac:dyDescent="0.25">
      <c r="B1357" s="5">
        <v>45548</v>
      </c>
      <c r="C1357" t="s">
        <v>103</v>
      </c>
      <c r="D1357" t="s">
        <v>0</v>
      </c>
      <c r="E1357" t="s">
        <v>14</v>
      </c>
      <c r="F1357" s="4" t="s">
        <v>42</v>
      </c>
      <c r="G1357" t="s">
        <v>43</v>
      </c>
      <c r="H1357" s="4" t="s">
        <v>44</v>
      </c>
      <c r="I1357" s="4" t="s">
        <v>565</v>
      </c>
      <c r="J1357" s="8">
        <v>-7</v>
      </c>
      <c r="K1357" s="79">
        <v>14.569553805774278</v>
      </c>
      <c r="L1357" s="17">
        <f t="shared" si="64"/>
        <v>-101.98687664041995</v>
      </c>
      <c r="M1357" s="102" t="s">
        <v>527</v>
      </c>
      <c r="O1357" s="54">
        <v>20240143</v>
      </c>
      <c r="P1357" t="s">
        <v>234</v>
      </c>
    </row>
    <row r="1358" spans="2:276" x14ac:dyDescent="0.25">
      <c r="B1358" s="5">
        <v>45548</v>
      </c>
      <c r="C1358" t="s">
        <v>103</v>
      </c>
      <c r="D1358" t="s">
        <v>0</v>
      </c>
      <c r="E1358" t="s">
        <v>14</v>
      </c>
      <c r="F1358" s="4" t="s">
        <v>54</v>
      </c>
      <c r="G1358" t="s">
        <v>55</v>
      </c>
      <c r="H1358" s="4" t="s">
        <v>56</v>
      </c>
      <c r="I1358" s="4" t="s">
        <v>566</v>
      </c>
      <c r="J1358" s="8">
        <v>-8</v>
      </c>
      <c r="K1358" s="79">
        <v>18.73228346456693</v>
      </c>
      <c r="L1358" s="17">
        <f t="shared" si="64"/>
        <v>-149.85826771653544</v>
      </c>
      <c r="M1358" s="102" t="s">
        <v>527</v>
      </c>
      <c r="O1358" s="54">
        <v>20240142</v>
      </c>
      <c r="P1358" t="s">
        <v>413</v>
      </c>
      <c r="JP1358" t="s">
        <v>506</v>
      </c>
    </row>
    <row r="1359" spans="2:276" x14ac:dyDescent="0.25">
      <c r="B1359" s="5">
        <v>45548</v>
      </c>
      <c r="C1359" t="s">
        <v>103</v>
      </c>
      <c r="D1359" t="s">
        <v>0</v>
      </c>
      <c r="E1359" t="s">
        <v>14</v>
      </c>
      <c r="F1359" s="4" t="s">
        <v>25</v>
      </c>
      <c r="G1359" t="s">
        <v>26</v>
      </c>
      <c r="H1359" s="4" t="s">
        <v>27</v>
      </c>
      <c r="I1359" s="4" t="s">
        <v>562</v>
      </c>
      <c r="J1359" s="8">
        <v>-4</v>
      </c>
      <c r="K1359" s="79">
        <v>14.569553805774278</v>
      </c>
      <c r="L1359" s="17">
        <f t="shared" si="64"/>
        <v>-58.278215223097114</v>
      </c>
      <c r="M1359" s="102" t="s">
        <v>527</v>
      </c>
      <c r="O1359" s="54">
        <v>20240142</v>
      </c>
      <c r="P1359" t="s">
        <v>413</v>
      </c>
    </row>
    <row r="1360" spans="2:276" x14ac:dyDescent="0.25">
      <c r="B1360" s="5">
        <v>45548</v>
      </c>
      <c r="C1360" t="s">
        <v>103</v>
      </c>
      <c r="D1360" t="s">
        <v>0</v>
      </c>
      <c r="E1360" t="s">
        <v>14</v>
      </c>
      <c r="F1360" s="4" t="s">
        <v>289</v>
      </c>
      <c r="G1360" t="s">
        <v>15</v>
      </c>
      <c r="H1360" s="4" t="s">
        <v>16</v>
      </c>
      <c r="I1360" s="4" t="s">
        <v>18</v>
      </c>
      <c r="J1360" s="8">
        <v>-3</v>
      </c>
      <c r="K1360" s="29">
        <v>73331</v>
      </c>
      <c r="L1360" s="17">
        <f t="shared" si="64"/>
        <v>-219993</v>
      </c>
      <c r="M1360" s="102" t="s">
        <v>529</v>
      </c>
      <c r="O1360" s="54">
        <v>20240142</v>
      </c>
      <c r="P1360" t="s">
        <v>413</v>
      </c>
      <c r="Q1360" t="s">
        <v>441</v>
      </c>
    </row>
    <row r="1361" spans="1:814" x14ac:dyDescent="0.25">
      <c r="B1361" s="5">
        <v>45548</v>
      </c>
      <c r="C1361" t="s">
        <v>103</v>
      </c>
      <c r="D1361" t="s">
        <v>0</v>
      </c>
      <c r="E1361" t="s">
        <v>14</v>
      </c>
      <c r="F1361" s="4" t="s">
        <v>42</v>
      </c>
      <c r="G1361" t="s">
        <v>43</v>
      </c>
      <c r="H1361" s="4" t="s">
        <v>44</v>
      </c>
      <c r="I1361" s="4" t="s">
        <v>565</v>
      </c>
      <c r="J1361" s="8">
        <v>-10</v>
      </c>
      <c r="K1361" s="79">
        <v>14.569553805774278</v>
      </c>
      <c r="L1361" s="17">
        <f t="shared" si="64"/>
        <v>-145.69553805774279</v>
      </c>
      <c r="M1361" s="102" t="s">
        <v>527</v>
      </c>
      <c r="O1361" s="54">
        <v>20240142</v>
      </c>
      <c r="P1361" t="s">
        <v>413</v>
      </c>
    </row>
    <row r="1362" spans="1:814" x14ac:dyDescent="0.25">
      <c r="B1362" s="5">
        <v>45552</v>
      </c>
      <c r="C1362" t="s">
        <v>120</v>
      </c>
      <c r="D1362" t="s">
        <v>4</v>
      </c>
      <c r="E1362" t="s">
        <v>14</v>
      </c>
      <c r="F1362" s="4">
        <v>3308050</v>
      </c>
      <c r="G1362" t="s">
        <v>137</v>
      </c>
      <c r="H1362" s="4" t="s">
        <v>137</v>
      </c>
      <c r="I1362" s="4" t="s">
        <v>138</v>
      </c>
      <c r="J1362" s="8">
        <v>-10</v>
      </c>
      <c r="K1362" s="79">
        <v>104.3726235741445</v>
      </c>
      <c r="L1362" s="17">
        <f t="shared" si="64"/>
        <v>-1043.726235741445</v>
      </c>
      <c r="M1362" s="102" t="s">
        <v>527</v>
      </c>
      <c r="P1362" s="102" t="s">
        <v>149</v>
      </c>
      <c r="Q1362" t="s">
        <v>658</v>
      </c>
      <c r="JH1362" t="s">
        <v>506</v>
      </c>
    </row>
    <row r="1363" spans="1:814" x14ac:dyDescent="0.25">
      <c r="B1363" s="5">
        <v>45552</v>
      </c>
      <c r="C1363" t="s">
        <v>120</v>
      </c>
      <c r="D1363" t="s">
        <v>4</v>
      </c>
      <c r="E1363" t="s">
        <v>14</v>
      </c>
      <c r="F1363" s="4">
        <v>3318235</v>
      </c>
      <c r="G1363" t="s">
        <v>209</v>
      </c>
      <c r="H1363" s="4" t="s">
        <v>107</v>
      </c>
      <c r="I1363" s="4" t="s">
        <v>138</v>
      </c>
      <c r="J1363" s="8">
        <v>-13</v>
      </c>
      <c r="K1363" s="79">
        <v>31.220472440944881</v>
      </c>
      <c r="L1363" s="17">
        <f t="shared" si="64"/>
        <v>-405.86614173228344</v>
      </c>
      <c r="M1363" s="102" t="s">
        <v>527</v>
      </c>
      <c r="P1363" s="102" t="s">
        <v>149</v>
      </c>
      <c r="Q1363" t="s">
        <v>658</v>
      </c>
    </row>
    <row r="1364" spans="1:814" x14ac:dyDescent="0.25">
      <c r="B1364" s="5">
        <v>45546</v>
      </c>
      <c r="C1364" t="s">
        <v>103</v>
      </c>
      <c r="D1364" t="s">
        <v>0</v>
      </c>
      <c r="E1364" t="s">
        <v>14</v>
      </c>
      <c r="F1364" s="4" t="s">
        <v>39</v>
      </c>
      <c r="G1364" t="s">
        <v>40</v>
      </c>
      <c r="H1364" s="4" t="s">
        <v>41</v>
      </c>
      <c r="I1364" s="4" t="s">
        <v>564</v>
      </c>
      <c r="J1364" s="8">
        <v>-11</v>
      </c>
      <c r="K1364" s="79">
        <v>14.569553805774278</v>
      </c>
      <c r="L1364" s="17">
        <f t="shared" si="64"/>
        <v>-160.26509186351706</v>
      </c>
      <c r="M1364" s="102" t="s">
        <v>527</v>
      </c>
      <c r="O1364" s="54">
        <v>20240141</v>
      </c>
      <c r="P1364" t="s">
        <v>232</v>
      </c>
      <c r="JM1364" t="s">
        <v>506</v>
      </c>
    </row>
    <row r="1365" spans="1:814" x14ac:dyDescent="0.25">
      <c r="B1365" s="5">
        <v>45552</v>
      </c>
      <c r="C1365" t="s">
        <v>120</v>
      </c>
      <c r="D1365" t="s">
        <v>0</v>
      </c>
      <c r="E1365" t="s">
        <v>66</v>
      </c>
      <c r="F1365" s="4" t="s">
        <v>86</v>
      </c>
      <c r="G1365" t="s">
        <v>87</v>
      </c>
      <c r="H1365" s="4" t="s">
        <v>50</v>
      </c>
      <c r="I1365" s="4" t="s">
        <v>535</v>
      </c>
      <c r="J1365" s="8">
        <v>-1</v>
      </c>
      <c r="K1365" s="29">
        <v>51750</v>
      </c>
      <c r="L1365" s="17">
        <f t="shared" si="64"/>
        <v>-51750</v>
      </c>
      <c r="M1365" s="102" t="s">
        <v>529</v>
      </c>
      <c r="Q1365" t="s">
        <v>453</v>
      </c>
    </row>
    <row r="1366" spans="1:814" x14ac:dyDescent="0.25">
      <c r="B1366" s="5">
        <v>45552</v>
      </c>
      <c r="C1366" t="s">
        <v>120</v>
      </c>
      <c r="D1366" t="s">
        <v>0</v>
      </c>
      <c r="E1366" t="s">
        <v>66</v>
      </c>
      <c r="F1366" s="4" t="s">
        <v>75</v>
      </c>
      <c r="G1366" t="s">
        <v>76</v>
      </c>
      <c r="H1366" s="4" t="s">
        <v>37</v>
      </c>
      <c r="I1366" s="4" t="s">
        <v>559</v>
      </c>
      <c r="J1366" s="8">
        <v>-1</v>
      </c>
      <c r="K1366" s="29">
        <v>51750</v>
      </c>
      <c r="L1366" s="17">
        <f t="shared" si="64"/>
        <v>-51750</v>
      </c>
      <c r="M1366" s="102" t="s">
        <v>529</v>
      </c>
      <c r="Q1366" t="s">
        <v>453</v>
      </c>
    </row>
    <row r="1367" spans="1:814" x14ac:dyDescent="0.25">
      <c r="B1367" s="5">
        <v>45553</v>
      </c>
      <c r="C1367" t="s">
        <v>103</v>
      </c>
      <c r="D1367" t="s">
        <v>0</v>
      </c>
      <c r="E1367" t="s">
        <v>66</v>
      </c>
      <c r="F1367" s="4" t="s">
        <v>75</v>
      </c>
      <c r="G1367" t="s">
        <v>76</v>
      </c>
      <c r="H1367" s="4" t="s">
        <v>37</v>
      </c>
      <c r="I1367" s="4" t="s">
        <v>285</v>
      </c>
      <c r="J1367" s="8">
        <v>-5</v>
      </c>
      <c r="K1367" s="29">
        <v>51750</v>
      </c>
      <c r="L1367" s="35">
        <f t="shared" si="64"/>
        <v>-258750</v>
      </c>
      <c r="M1367" s="102" t="s">
        <v>529</v>
      </c>
      <c r="O1367" s="54">
        <v>20240144</v>
      </c>
      <c r="P1367" t="s">
        <v>243</v>
      </c>
    </row>
    <row r="1368" spans="1:814" x14ac:dyDescent="0.25">
      <c r="B1368" s="5">
        <v>45546</v>
      </c>
      <c r="C1368" t="s">
        <v>103</v>
      </c>
      <c r="D1368" t="s">
        <v>0</v>
      </c>
      <c r="E1368" t="s">
        <v>14</v>
      </c>
      <c r="F1368" s="4" t="s">
        <v>39</v>
      </c>
      <c r="G1368" t="s">
        <v>40</v>
      </c>
      <c r="H1368" s="4" t="s">
        <v>41</v>
      </c>
      <c r="I1368" s="4" t="s">
        <v>312</v>
      </c>
      <c r="J1368" s="8">
        <v>-9</v>
      </c>
      <c r="K1368" s="29">
        <v>69875.829545454544</v>
      </c>
      <c r="L1368" s="17">
        <f t="shared" si="64"/>
        <v>-628882.46590909094</v>
      </c>
      <c r="M1368" s="102" t="s">
        <v>529</v>
      </c>
      <c r="O1368" s="54">
        <v>20240141</v>
      </c>
      <c r="P1368" t="s">
        <v>232</v>
      </c>
    </row>
    <row r="1369" spans="1:814" x14ac:dyDescent="0.25">
      <c r="B1369" s="5">
        <v>45552</v>
      </c>
      <c r="C1369" t="s">
        <v>120</v>
      </c>
      <c r="D1369" t="s">
        <v>0</v>
      </c>
      <c r="E1369" t="s">
        <v>66</v>
      </c>
      <c r="F1369" s="4" t="s">
        <v>139</v>
      </c>
      <c r="G1369" t="s">
        <v>140</v>
      </c>
      <c r="H1369" s="4" t="s">
        <v>141</v>
      </c>
      <c r="I1369" s="4" t="s">
        <v>443</v>
      </c>
      <c r="J1369" s="8">
        <v>-1</v>
      </c>
      <c r="K1369" s="29">
        <v>51750</v>
      </c>
      <c r="L1369" s="17">
        <f t="shared" si="64"/>
        <v>-51750</v>
      </c>
      <c r="M1369" s="102" t="s">
        <v>529</v>
      </c>
      <c r="Q1369" t="s">
        <v>453</v>
      </c>
    </row>
    <row r="1370" spans="1:814" x14ac:dyDescent="0.25">
      <c r="B1370" s="5">
        <v>45553</v>
      </c>
      <c r="C1370" t="s">
        <v>103</v>
      </c>
      <c r="D1370" t="s">
        <v>0</v>
      </c>
      <c r="E1370" t="s">
        <v>66</v>
      </c>
      <c r="F1370" s="4" t="s">
        <v>86</v>
      </c>
      <c r="G1370" t="s">
        <v>87</v>
      </c>
      <c r="H1370" s="4" t="s">
        <v>50</v>
      </c>
      <c r="I1370" s="4" t="s">
        <v>524</v>
      </c>
      <c r="J1370" s="8">
        <v>-10</v>
      </c>
      <c r="K1370" s="29">
        <v>51750</v>
      </c>
      <c r="L1370" s="17">
        <f t="shared" si="64"/>
        <v>-517500</v>
      </c>
      <c r="M1370" s="102" t="s">
        <v>529</v>
      </c>
      <c r="O1370" s="54">
        <v>20240144</v>
      </c>
      <c r="P1370" t="s">
        <v>243</v>
      </c>
    </row>
    <row r="1371" spans="1:814" x14ac:dyDescent="0.25">
      <c r="B1371" s="5">
        <v>45553</v>
      </c>
      <c r="C1371" t="s">
        <v>103</v>
      </c>
      <c r="D1371" t="s">
        <v>4</v>
      </c>
      <c r="E1371" t="s">
        <v>66</v>
      </c>
      <c r="F1371" s="4" t="s">
        <v>274</v>
      </c>
      <c r="G1371" t="s">
        <v>273</v>
      </c>
      <c r="H1371" s="4" t="s">
        <v>271</v>
      </c>
      <c r="I1371" s="4" t="s">
        <v>138</v>
      </c>
      <c r="J1371" s="8">
        <v>-2</v>
      </c>
      <c r="K1371" s="29">
        <v>145000</v>
      </c>
      <c r="L1371" s="17">
        <f t="shared" si="64"/>
        <v>-290000</v>
      </c>
      <c r="M1371" s="102" t="s">
        <v>529</v>
      </c>
      <c r="O1371" s="54">
        <v>20240144</v>
      </c>
      <c r="P1371" t="s">
        <v>243</v>
      </c>
      <c r="Q1371" t="s">
        <v>580</v>
      </c>
    </row>
    <row r="1372" spans="1:814" x14ac:dyDescent="0.25">
      <c r="B1372" s="5">
        <v>45553</v>
      </c>
      <c r="C1372" t="s">
        <v>103</v>
      </c>
      <c r="D1372" t="s">
        <v>4</v>
      </c>
      <c r="E1372" t="s">
        <v>66</v>
      </c>
      <c r="F1372" s="4" t="s">
        <v>276</v>
      </c>
      <c r="G1372" t="s">
        <v>275</v>
      </c>
      <c r="H1372" s="4" t="s">
        <v>148</v>
      </c>
      <c r="I1372" s="4">
        <v>50361</v>
      </c>
      <c r="J1372" s="8">
        <v>-2</v>
      </c>
      <c r="K1372" s="29">
        <v>83600</v>
      </c>
      <c r="L1372" s="17">
        <f t="shared" si="64"/>
        <v>-167200</v>
      </c>
      <c r="M1372" s="102" t="s">
        <v>529</v>
      </c>
      <c r="O1372" s="54">
        <v>20240144</v>
      </c>
      <c r="P1372" t="s">
        <v>243</v>
      </c>
    </row>
    <row r="1373" spans="1:814" x14ac:dyDescent="0.25">
      <c r="B1373" s="5">
        <v>45553</v>
      </c>
      <c r="C1373" t="s">
        <v>103</v>
      </c>
      <c r="D1373" t="s">
        <v>0</v>
      </c>
      <c r="E1373" t="s">
        <v>66</v>
      </c>
      <c r="F1373" s="4" t="s">
        <v>78</v>
      </c>
      <c r="G1373" t="s">
        <v>79</v>
      </c>
      <c r="H1373" s="4" t="s">
        <v>80</v>
      </c>
      <c r="I1373" s="4" t="s">
        <v>510</v>
      </c>
      <c r="J1373" s="8">
        <v>-6</v>
      </c>
      <c r="K1373" s="29">
        <v>51750</v>
      </c>
      <c r="L1373" s="17">
        <f t="shared" si="64"/>
        <v>-310500</v>
      </c>
      <c r="M1373" s="102" t="s">
        <v>529</v>
      </c>
      <c r="O1373" s="54">
        <v>20240144</v>
      </c>
      <c r="P1373" t="s">
        <v>243</v>
      </c>
      <c r="IQ1373" t="s">
        <v>506</v>
      </c>
    </row>
    <row r="1374" spans="1:814" s="69" customFormat="1" x14ac:dyDescent="0.25">
      <c r="A1374"/>
      <c r="B1374" s="5">
        <v>45553</v>
      </c>
      <c r="C1374" t="s">
        <v>103</v>
      </c>
      <c r="D1374" t="s">
        <v>0</v>
      </c>
      <c r="E1374" t="s">
        <v>66</v>
      </c>
      <c r="F1374" s="4" t="s">
        <v>139</v>
      </c>
      <c r="G1374" t="s">
        <v>140</v>
      </c>
      <c r="H1374" s="4" t="s">
        <v>141</v>
      </c>
      <c r="I1374" s="4" t="s">
        <v>516</v>
      </c>
      <c r="J1374" s="8">
        <v>-2</v>
      </c>
      <c r="K1374" s="29">
        <v>51750</v>
      </c>
      <c r="L1374" s="17">
        <f t="shared" si="64"/>
        <v>-103500</v>
      </c>
      <c r="M1374" s="102" t="s">
        <v>529</v>
      </c>
      <c r="N1374"/>
      <c r="O1374" s="54">
        <v>20240144</v>
      </c>
      <c r="P1374" t="s">
        <v>243</v>
      </c>
      <c r="Q1374"/>
      <c r="R1374"/>
      <c r="S1374"/>
      <c r="T1374"/>
      <c r="U1374"/>
      <c r="V1374" s="8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  <c r="AY1374"/>
      <c r="AZ1374"/>
      <c r="BA1374"/>
      <c r="BB1374"/>
      <c r="BC1374"/>
      <c r="BD1374"/>
      <c r="BE1374"/>
      <c r="BF1374"/>
      <c r="BG1374"/>
      <c r="BH1374"/>
      <c r="BI1374"/>
      <c r="BJ1374"/>
      <c r="BK1374"/>
      <c r="BL1374"/>
      <c r="BM1374"/>
      <c r="BN1374"/>
      <c r="BO1374"/>
      <c r="BP1374"/>
      <c r="BQ1374"/>
      <c r="BR1374"/>
      <c r="BS1374"/>
      <c r="BT1374"/>
      <c r="BU1374"/>
      <c r="BV1374"/>
      <c r="BW1374"/>
      <c r="BX1374"/>
      <c r="BY1374"/>
      <c r="BZ1374"/>
      <c r="CA1374"/>
      <c r="CB1374"/>
      <c r="CC1374"/>
      <c r="CD1374"/>
      <c r="CE1374"/>
      <c r="CF1374"/>
      <c r="CG1374"/>
      <c r="CH1374"/>
      <c r="CI1374"/>
      <c r="CJ1374"/>
      <c r="CK1374"/>
      <c r="CL1374"/>
      <c r="CM1374"/>
      <c r="CN1374"/>
      <c r="CO1374"/>
      <c r="CP1374"/>
      <c r="CQ1374"/>
      <c r="CR1374"/>
      <c r="CS1374"/>
      <c r="CT1374"/>
      <c r="CU1374"/>
      <c r="CV1374"/>
      <c r="CW1374"/>
      <c r="CX1374"/>
      <c r="CY1374"/>
      <c r="CZ1374"/>
      <c r="DA1374"/>
      <c r="DB1374"/>
      <c r="DC1374"/>
      <c r="DD1374"/>
      <c r="DE1374"/>
      <c r="DF1374"/>
      <c r="DG1374"/>
      <c r="DH1374"/>
      <c r="DI1374"/>
      <c r="DJ1374"/>
      <c r="DK1374"/>
      <c r="DL1374"/>
      <c r="DM1374"/>
      <c r="DN1374"/>
      <c r="DO1374"/>
      <c r="DP1374"/>
      <c r="DQ1374"/>
      <c r="DR1374"/>
      <c r="DS1374"/>
      <c r="DT1374"/>
      <c r="DU1374"/>
      <c r="DV1374"/>
      <c r="DW1374"/>
      <c r="DX1374"/>
      <c r="DY1374"/>
      <c r="DZ1374"/>
      <c r="EA1374"/>
      <c r="EB1374"/>
      <c r="EC1374"/>
      <c r="ED1374"/>
      <c r="EE1374"/>
      <c r="EF1374"/>
      <c r="EG1374"/>
      <c r="EH1374"/>
      <c r="EI1374"/>
      <c r="EJ1374"/>
      <c r="EK1374"/>
      <c r="EL1374"/>
      <c r="EM1374"/>
      <c r="EN1374"/>
      <c r="EO1374"/>
      <c r="EP1374"/>
      <c r="EQ1374"/>
      <c r="ER1374"/>
      <c r="ES1374"/>
      <c r="ET1374"/>
      <c r="EU1374"/>
      <c r="EV1374"/>
      <c r="EW1374"/>
      <c r="EX1374"/>
      <c r="EY1374"/>
      <c r="EZ1374"/>
      <c r="FA1374"/>
      <c r="FB1374"/>
      <c r="FC1374"/>
      <c r="FD1374"/>
      <c r="FE1374"/>
      <c r="FF1374"/>
      <c r="FG1374"/>
      <c r="FH1374"/>
      <c r="FI1374"/>
      <c r="FJ1374"/>
      <c r="FK1374"/>
      <c r="FL1374"/>
      <c r="FM1374"/>
      <c r="FN1374"/>
      <c r="FO1374"/>
      <c r="FP1374"/>
      <c r="FQ1374"/>
      <c r="FR1374"/>
      <c r="FS1374"/>
      <c r="FT1374"/>
      <c r="FU1374"/>
      <c r="FV1374"/>
      <c r="FW1374"/>
      <c r="FX1374"/>
      <c r="FY1374"/>
      <c r="FZ1374"/>
      <c r="GA1374"/>
      <c r="GB1374"/>
      <c r="GC1374"/>
      <c r="GD1374"/>
      <c r="GE1374"/>
      <c r="GF1374"/>
      <c r="GG1374"/>
      <c r="GH1374"/>
      <c r="GI1374"/>
      <c r="GJ1374"/>
      <c r="GK1374"/>
      <c r="GL1374"/>
      <c r="GM1374"/>
      <c r="GN1374"/>
      <c r="GO1374"/>
      <c r="GP1374"/>
      <c r="GQ1374"/>
      <c r="GR1374"/>
      <c r="GS1374"/>
      <c r="GT1374"/>
      <c r="GU1374"/>
      <c r="GV1374"/>
      <c r="GW1374"/>
      <c r="GX1374"/>
      <c r="GY1374"/>
      <c r="GZ1374"/>
      <c r="HA1374"/>
      <c r="HB1374"/>
      <c r="HC1374"/>
      <c r="HD1374"/>
      <c r="HE1374"/>
      <c r="HF1374"/>
      <c r="HG1374"/>
      <c r="HH1374"/>
      <c r="HI1374"/>
      <c r="HJ1374"/>
      <c r="HK1374"/>
      <c r="HL1374"/>
      <c r="HM1374"/>
      <c r="HN1374"/>
      <c r="HO1374"/>
      <c r="HP1374"/>
      <c r="HQ1374"/>
      <c r="HR1374"/>
      <c r="HS1374"/>
      <c r="HT1374"/>
      <c r="HU1374"/>
      <c r="HV1374"/>
      <c r="HW1374"/>
      <c r="HX1374"/>
      <c r="HY1374"/>
      <c r="HZ1374"/>
      <c r="IA1374"/>
      <c r="IB1374"/>
      <c r="IC1374"/>
      <c r="ID1374"/>
      <c r="IE1374"/>
      <c r="IF1374"/>
      <c r="IG1374"/>
      <c r="IH1374"/>
      <c r="II1374"/>
      <c r="IJ1374"/>
      <c r="IK1374"/>
      <c r="IL1374"/>
      <c r="IM1374"/>
      <c r="IN1374"/>
      <c r="IO1374"/>
      <c r="IP1374"/>
      <c r="IQ1374"/>
      <c r="IR1374"/>
      <c r="IS1374" t="s">
        <v>506</v>
      </c>
      <c r="IT1374"/>
      <c r="IU1374"/>
      <c r="IV1374"/>
      <c r="IW1374"/>
      <c r="IX1374"/>
      <c r="IY1374"/>
      <c r="IZ1374"/>
      <c r="JA1374"/>
      <c r="JB1374"/>
      <c r="JC1374"/>
      <c r="JD1374"/>
      <c r="JE1374"/>
      <c r="JF1374"/>
      <c r="JG1374"/>
      <c r="JH1374"/>
      <c r="JI1374"/>
      <c r="JJ1374"/>
      <c r="JK1374"/>
      <c r="JL1374"/>
      <c r="JM1374"/>
      <c r="JN1374"/>
      <c r="JO1374"/>
      <c r="JP1374"/>
      <c r="JQ1374"/>
      <c r="JR1374"/>
      <c r="JS1374"/>
      <c r="JT1374"/>
      <c r="JU1374"/>
      <c r="JV1374"/>
      <c r="JW1374"/>
      <c r="JX1374"/>
      <c r="JY1374"/>
      <c r="JZ1374"/>
      <c r="KA1374"/>
      <c r="KB1374"/>
      <c r="KC1374"/>
      <c r="KD1374"/>
      <c r="KE1374"/>
      <c r="KF1374"/>
      <c r="KG1374"/>
      <c r="KH1374"/>
      <c r="KI1374"/>
      <c r="KJ1374"/>
      <c r="KK1374"/>
      <c r="KL1374"/>
      <c r="KM1374"/>
      <c r="KN1374"/>
      <c r="KO1374"/>
      <c r="KP1374"/>
      <c r="KQ1374"/>
      <c r="KR1374"/>
      <c r="KS1374"/>
      <c r="KT1374"/>
      <c r="KU1374"/>
      <c r="KV1374"/>
      <c r="KW1374"/>
      <c r="KX1374"/>
      <c r="KY1374"/>
      <c r="KZ1374"/>
      <c r="LA1374"/>
      <c r="LB1374"/>
      <c r="LC1374"/>
      <c r="LD1374"/>
      <c r="LE1374"/>
      <c r="LF1374"/>
      <c r="LG1374"/>
      <c r="LH1374"/>
      <c r="LI1374"/>
      <c r="LJ1374"/>
      <c r="LK1374"/>
      <c r="LL1374"/>
      <c r="LM1374"/>
      <c r="LN1374"/>
      <c r="LO1374"/>
      <c r="LP1374"/>
      <c r="LQ1374"/>
      <c r="LR1374"/>
      <c r="LS1374"/>
      <c r="LT1374"/>
      <c r="LU1374"/>
      <c r="LV1374"/>
      <c r="LW1374"/>
      <c r="LX1374"/>
      <c r="LY1374"/>
      <c r="LZ1374"/>
      <c r="MA1374"/>
      <c r="MB1374"/>
      <c r="MC1374"/>
      <c r="MD1374"/>
      <c r="ME1374"/>
      <c r="MF1374"/>
      <c r="MG1374"/>
      <c r="MH1374"/>
      <c r="MI1374"/>
      <c r="MJ1374"/>
      <c r="MK1374"/>
      <c r="ML1374"/>
      <c r="MM1374"/>
      <c r="MN1374"/>
      <c r="MO1374"/>
      <c r="MP1374"/>
      <c r="MQ1374"/>
      <c r="MR1374"/>
      <c r="MS1374"/>
      <c r="MT1374"/>
      <c r="MU1374"/>
      <c r="MV1374"/>
      <c r="MW1374"/>
      <c r="MX1374"/>
      <c r="MY1374"/>
      <c r="MZ1374"/>
      <c r="NA1374"/>
      <c r="NB1374"/>
      <c r="NC1374"/>
      <c r="ND1374"/>
      <c r="NE1374"/>
      <c r="NF1374"/>
      <c r="NG1374"/>
      <c r="NH1374"/>
      <c r="NI1374"/>
      <c r="NJ1374"/>
      <c r="NK1374"/>
      <c r="NL1374"/>
      <c r="NM1374"/>
      <c r="NN1374"/>
      <c r="NO1374"/>
      <c r="NP1374"/>
      <c r="NQ1374"/>
      <c r="NR1374"/>
      <c r="NS1374"/>
      <c r="NT1374"/>
      <c r="NU1374"/>
      <c r="NV1374"/>
      <c r="NW1374"/>
      <c r="NX1374"/>
      <c r="NY1374"/>
      <c r="NZ1374"/>
      <c r="OA1374"/>
      <c r="OB1374"/>
      <c r="OC1374"/>
      <c r="OD1374"/>
      <c r="OE1374"/>
      <c r="OF1374"/>
      <c r="OG1374"/>
      <c r="OH1374"/>
      <c r="OI1374"/>
      <c r="OJ1374"/>
      <c r="OK1374"/>
      <c r="OL1374"/>
      <c r="OM1374"/>
      <c r="ON1374"/>
      <c r="OO1374"/>
      <c r="OP1374"/>
      <c r="OQ1374"/>
      <c r="OR1374"/>
      <c r="OS1374"/>
      <c r="OT1374"/>
      <c r="OU1374"/>
      <c r="OV1374"/>
      <c r="OW1374"/>
      <c r="OX1374"/>
      <c r="OY1374"/>
      <c r="OZ1374"/>
      <c r="PA1374"/>
      <c r="PB1374"/>
      <c r="PC1374"/>
      <c r="PD1374"/>
      <c r="PE1374"/>
      <c r="PF1374"/>
      <c r="PG1374"/>
      <c r="PH1374"/>
      <c r="PI1374"/>
      <c r="PJ1374"/>
      <c r="PK1374"/>
      <c r="PL1374"/>
      <c r="PM1374"/>
      <c r="PN1374"/>
      <c r="PO1374"/>
      <c r="PP1374"/>
      <c r="PQ1374"/>
      <c r="PR1374"/>
      <c r="PS1374"/>
      <c r="PT1374"/>
      <c r="PU1374"/>
      <c r="PV1374"/>
      <c r="PW1374"/>
      <c r="PX1374"/>
      <c r="PY1374"/>
      <c r="PZ1374"/>
      <c r="QA1374"/>
      <c r="QB1374"/>
      <c r="QC1374"/>
      <c r="QD1374"/>
      <c r="QE1374"/>
      <c r="QF1374"/>
      <c r="QG1374"/>
      <c r="QH1374"/>
      <c r="QI1374"/>
      <c r="QJ1374"/>
      <c r="QK1374"/>
      <c r="QL1374"/>
      <c r="QM1374"/>
      <c r="QN1374"/>
      <c r="QO1374"/>
      <c r="QP1374"/>
      <c r="QQ1374"/>
      <c r="QR1374"/>
      <c r="QS1374"/>
      <c r="QT1374"/>
      <c r="QU1374"/>
      <c r="QV1374"/>
      <c r="QW1374"/>
      <c r="QX1374"/>
      <c r="QY1374"/>
      <c r="QZ1374"/>
      <c r="RA1374"/>
      <c r="RB1374"/>
      <c r="RC1374"/>
      <c r="RD1374"/>
      <c r="RE1374"/>
      <c r="RF1374"/>
      <c r="RG1374"/>
      <c r="RH1374"/>
      <c r="RI1374"/>
      <c r="RJ1374"/>
      <c r="RK1374"/>
      <c r="RL1374"/>
      <c r="RM1374"/>
      <c r="RN1374"/>
      <c r="RO1374"/>
      <c r="RP1374"/>
      <c r="RQ1374"/>
      <c r="RR1374"/>
      <c r="RS1374"/>
      <c r="RT1374"/>
      <c r="RU1374"/>
      <c r="RV1374"/>
      <c r="RW1374"/>
      <c r="RX1374"/>
      <c r="RY1374"/>
      <c r="RZ1374"/>
      <c r="SA1374"/>
      <c r="SB1374"/>
      <c r="SC1374"/>
      <c r="SD1374"/>
      <c r="SE1374"/>
      <c r="SF1374"/>
      <c r="SG1374"/>
      <c r="SH1374"/>
      <c r="SI1374"/>
      <c r="SJ1374"/>
      <c r="SK1374"/>
      <c r="SL1374"/>
      <c r="SM1374"/>
      <c r="SN1374"/>
      <c r="SO1374"/>
      <c r="SP1374"/>
      <c r="SQ1374"/>
      <c r="SR1374"/>
      <c r="SS1374"/>
      <c r="ST1374"/>
      <c r="SU1374"/>
      <c r="SV1374"/>
      <c r="SW1374"/>
      <c r="SX1374"/>
      <c r="SY1374"/>
      <c r="SZ1374"/>
      <c r="TA1374"/>
      <c r="TB1374"/>
      <c r="TC1374"/>
      <c r="TD1374"/>
      <c r="TE1374"/>
      <c r="TF1374"/>
      <c r="TG1374"/>
      <c r="TH1374"/>
      <c r="TI1374"/>
      <c r="TJ1374"/>
      <c r="TK1374"/>
      <c r="TL1374"/>
      <c r="TM1374"/>
      <c r="TN1374"/>
      <c r="TO1374"/>
      <c r="TP1374"/>
      <c r="TQ1374"/>
      <c r="TR1374"/>
      <c r="TS1374"/>
      <c r="TT1374"/>
      <c r="TU1374"/>
      <c r="TV1374"/>
      <c r="TW1374"/>
      <c r="TX1374"/>
      <c r="TY1374"/>
      <c r="TZ1374"/>
      <c r="UA1374"/>
      <c r="UB1374"/>
      <c r="UC1374"/>
      <c r="UD1374"/>
      <c r="UE1374"/>
      <c r="UF1374"/>
      <c r="UG1374"/>
      <c r="UH1374"/>
      <c r="UI1374"/>
      <c r="UJ1374"/>
      <c r="UK1374"/>
      <c r="UL1374"/>
      <c r="UM1374"/>
      <c r="UN1374"/>
      <c r="UO1374"/>
      <c r="UP1374"/>
      <c r="UQ1374"/>
      <c r="UR1374"/>
      <c r="US1374"/>
      <c r="UT1374"/>
      <c r="UU1374"/>
      <c r="UV1374"/>
      <c r="UW1374"/>
      <c r="UX1374"/>
      <c r="UY1374"/>
      <c r="UZ1374"/>
      <c r="VA1374"/>
      <c r="VB1374"/>
      <c r="VC1374"/>
      <c r="VD1374"/>
      <c r="VE1374"/>
      <c r="VF1374"/>
      <c r="VG1374"/>
      <c r="VH1374"/>
      <c r="VI1374"/>
      <c r="VJ1374"/>
      <c r="VK1374"/>
      <c r="VL1374"/>
      <c r="VM1374"/>
      <c r="VN1374"/>
      <c r="VO1374"/>
      <c r="VP1374"/>
      <c r="VQ1374"/>
      <c r="VR1374"/>
      <c r="VS1374"/>
      <c r="VT1374"/>
      <c r="VU1374"/>
      <c r="VV1374"/>
      <c r="VW1374"/>
      <c r="VX1374"/>
      <c r="VY1374"/>
      <c r="VZ1374"/>
      <c r="WA1374"/>
      <c r="WB1374"/>
      <c r="WC1374"/>
      <c r="WD1374"/>
      <c r="WE1374"/>
      <c r="WF1374"/>
      <c r="WG1374"/>
      <c r="WH1374"/>
      <c r="WI1374"/>
      <c r="WJ1374"/>
      <c r="WK1374"/>
      <c r="WL1374"/>
      <c r="WM1374"/>
      <c r="WN1374"/>
      <c r="WO1374"/>
      <c r="WP1374"/>
      <c r="WQ1374"/>
      <c r="WR1374"/>
      <c r="WS1374"/>
      <c r="WT1374"/>
      <c r="WU1374"/>
      <c r="WV1374"/>
      <c r="WW1374"/>
      <c r="WX1374"/>
      <c r="WY1374"/>
      <c r="WZ1374"/>
      <c r="XA1374"/>
      <c r="XB1374"/>
      <c r="XC1374"/>
      <c r="XD1374"/>
      <c r="XE1374"/>
      <c r="XF1374"/>
      <c r="XG1374"/>
      <c r="XH1374"/>
      <c r="XI1374"/>
      <c r="XJ1374"/>
      <c r="XK1374"/>
      <c r="XL1374"/>
      <c r="XM1374"/>
      <c r="XN1374"/>
      <c r="XO1374"/>
      <c r="XP1374"/>
      <c r="XQ1374"/>
      <c r="XR1374"/>
      <c r="XS1374"/>
      <c r="XT1374"/>
      <c r="XU1374"/>
      <c r="XV1374"/>
      <c r="XW1374"/>
      <c r="XX1374"/>
      <c r="XY1374"/>
      <c r="XZ1374"/>
      <c r="YA1374"/>
      <c r="YB1374"/>
      <c r="YC1374"/>
      <c r="YD1374"/>
      <c r="YE1374"/>
      <c r="YF1374"/>
      <c r="YG1374"/>
      <c r="YH1374"/>
      <c r="YI1374"/>
      <c r="YJ1374"/>
      <c r="YK1374"/>
      <c r="YL1374"/>
      <c r="YM1374"/>
      <c r="YN1374"/>
      <c r="YO1374"/>
      <c r="YP1374"/>
      <c r="YQ1374"/>
      <c r="YR1374"/>
      <c r="YS1374"/>
      <c r="YT1374"/>
      <c r="YU1374"/>
      <c r="YV1374"/>
      <c r="YW1374"/>
      <c r="YX1374"/>
      <c r="YY1374"/>
      <c r="YZ1374"/>
      <c r="ZA1374"/>
      <c r="ZB1374"/>
      <c r="ZC1374"/>
      <c r="ZD1374"/>
      <c r="ZE1374"/>
      <c r="ZF1374"/>
      <c r="ZG1374"/>
      <c r="ZH1374"/>
      <c r="ZI1374"/>
      <c r="ZJ1374"/>
      <c r="ZK1374"/>
      <c r="ZL1374"/>
      <c r="ZM1374"/>
      <c r="ZN1374"/>
      <c r="ZO1374"/>
      <c r="ZP1374"/>
      <c r="ZQ1374"/>
      <c r="ZR1374"/>
      <c r="ZS1374"/>
      <c r="ZT1374"/>
      <c r="ZU1374"/>
      <c r="ZV1374"/>
      <c r="ZW1374"/>
      <c r="ZX1374"/>
      <c r="ZY1374"/>
      <c r="ZZ1374"/>
      <c r="AAA1374"/>
      <c r="AAB1374"/>
      <c r="AAC1374"/>
      <c r="AAD1374"/>
      <c r="AAE1374"/>
      <c r="AAF1374"/>
      <c r="AAG1374"/>
      <c r="AAH1374"/>
      <c r="AAI1374"/>
      <c r="AAJ1374"/>
      <c r="AAK1374"/>
      <c r="AAL1374"/>
      <c r="AAM1374"/>
      <c r="AAN1374"/>
      <c r="AAO1374"/>
      <c r="AAP1374"/>
      <c r="AAQ1374"/>
      <c r="AAR1374"/>
      <c r="AAS1374"/>
      <c r="AAT1374"/>
      <c r="AAU1374"/>
      <c r="AAV1374"/>
      <c r="AAW1374"/>
      <c r="AAX1374"/>
      <c r="AAY1374"/>
      <c r="AAZ1374"/>
      <c r="ABA1374"/>
      <c r="ABB1374"/>
      <c r="ABC1374"/>
      <c r="ABD1374"/>
      <c r="ABE1374"/>
      <c r="ABF1374"/>
      <c r="ABG1374"/>
      <c r="ABH1374"/>
      <c r="ABI1374"/>
      <c r="ABJ1374"/>
      <c r="ABK1374"/>
      <c r="ABL1374"/>
      <c r="ABM1374"/>
      <c r="ABN1374"/>
      <c r="ABO1374"/>
      <c r="ABP1374"/>
      <c r="ABQ1374"/>
      <c r="ABR1374"/>
      <c r="ABS1374"/>
      <c r="ABT1374"/>
      <c r="ABU1374"/>
      <c r="ABV1374"/>
      <c r="ABW1374"/>
      <c r="ABX1374"/>
      <c r="ABY1374"/>
      <c r="ABZ1374"/>
      <c r="ACA1374"/>
      <c r="ACB1374"/>
      <c r="ACC1374"/>
      <c r="ACD1374"/>
      <c r="ACE1374"/>
      <c r="ACF1374"/>
      <c r="ACG1374"/>
      <c r="ACH1374"/>
      <c r="ACI1374"/>
      <c r="ACJ1374"/>
      <c r="ACK1374"/>
      <c r="ACL1374"/>
      <c r="ACM1374"/>
      <c r="ACN1374"/>
      <c r="ACO1374"/>
      <c r="ACP1374"/>
      <c r="ACQ1374"/>
      <c r="ACR1374"/>
      <c r="ACS1374"/>
      <c r="ACT1374"/>
      <c r="ACU1374"/>
      <c r="ACV1374"/>
      <c r="ACW1374"/>
      <c r="ACX1374"/>
      <c r="ACY1374"/>
      <c r="ACZ1374"/>
      <c r="ADA1374"/>
      <c r="ADB1374"/>
      <c r="ADC1374"/>
      <c r="ADD1374"/>
      <c r="ADE1374"/>
      <c r="ADF1374"/>
      <c r="ADG1374"/>
      <c r="ADH1374"/>
      <c r="ADI1374"/>
      <c r="ADJ1374"/>
      <c r="ADK1374"/>
      <c r="ADL1374"/>
      <c r="ADM1374"/>
      <c r="ADN1374"/>
      <c r="ADO1374"/>
      <c r="ADP1374"/>
      <c r="ADQ1374"/>
      <c r="ADR1374"/>
      <c r="ADS1374"/>
      <c r="ADT1374"/>
      <c r="ADU1374"/>
      <c r="ADV1374"/>
      <c r="ADW1374"/>
      <c r="ADX1374"/>
      <c r="ADY1374"/>
      <c r="ADZ1374"/>
      <c r="AEA1374"/>
      <c r="AEB1374"/>
      <c r="AEC1374"/>
      <c r="AED1374"/>
      <c r="AEE1374"/>
      <c r="AEF1374"/>
      <c r="AEG1374"/>
      <c r="AEH1374"/>
    </row>
    <row r="1375" spans="1:814" x14ac:dyDescent="0.25">
      <c r="B1375" s="5">
        <v>45553</v>
      </c>
      <c r="C1375" t="s">
        <v>103</v>
      </c>
      <c r="D1375" t="s">
        <v>0</v>
      </c>
      <c r="E1375" t="s">
        <v>66</v>
      </c>
      <c r="F1375" s="4" t="s">
        <v>139</v>
      </c>
      <c r="G1375" t="s">
        <v>140</v>
      </c>
      <c r="H1375" s="4" t="s">
        <v>141</v>
      </c>
      <c r="I1375" s="4" t="s">
        <v>443</v>
      </c>
      <c r="J1375" s="8">
        <v>-1</v>
      </c>
      <c r="K1375" s="29">
        <v>51750</v>
      </c>
      <c r="L1375" s="17">
        <f t="shared" si="64"/>
        <v>-51750</v>
      </c>
      <c r="M1375" s="102" t="s">
        <v>529</v>
      </c>
      <c r="O1375" s="54">
        <v>20240144</v>
      </c>
      <c r="P1375" t="s">
        <v>243</v>
      </c>
    </row>
    <row r="1376" spans="1:814" x14ac:dyDescent="0.25">
      <c r="B1376" s="5">
        <v>45554</v>
      </c>
      <c r="C1376" t="s">
        <v>189</v>
      </c>
      <c r="D1376" t="s">
        <v>0</v>
      </c>
      <c r="E1376" t="s">
        <v>66</v>
      </c>
      <c r="F1376" s="4" t="s">
        <v>86</v>
      </c>
      <c r="G1376" t="s">
        <v>87</v>
      </c>
      <c r="H1376" s="4" t="s">
        <v>50</v>
      </c>
      <c r="I1376" s="4" t="s">
        <v>446</v>
      </c>
      <c r="J1376" s="8">
        <v>-2</v>
      </c>
      <c r="K1376" s="29">
        <v>51750</v>
      </c>
      <c r="L1376" s="17">
        <f t="shared" si="64"/>
        <v>-103500</v>
      </c>
      <c r="M1376" s="102" t="s">
        <v>529</v>
      </c>
      <c r="Q1376" t="s">
        <v>583</v>
      </c>
    </row>
    <row r="1377" spans="2:334" x14ac:dyDescent="0.25">
      <c r="B1377" s="5">
        <v>45554</v>
      </c>
      <c r="C1377" t="s">
        <v>120</v>
      </c>
      <c r="D1377" t="s">
        <v>0</v>
      </c>
      <c r="E1377" t="s">
        <v>14</v>
      </c>
      <c r="F1377" s="4" t="s">
        <v>48</v>
      </c>
      <c r="G1377" t="s">
        <v>49</v>
      </c>
      <c r="H1377" s="4" t="s">
        <v>50</v>
      </c>
      <c r="I1377" s="4" t="s">
        <v>486</v>
      </c>
      <c r="J1377" s="8">
        <v>-2</v>
      </c>
      <c r="K1377" s="79">
        <v>14.694879832810868</v>
      </c>
      <c r="L1377" s="17">
        <v>385.29310344827587</v>
      </c>
      <c r="M1377" s="102" t="s">
        <v>527</v>
      </c>
      <c r="Q1377" t="s">
        <v>589</v>
      </c>
    </row>
    <row r="1378" spans="2:334" x14ac:dyDescent="0.25">
      <c r="B1378" s="5">
        <v>45556</v>
      </c>
      <c r="C1378" t="s">
        <v>103</v>
      </c>
      <c r="D1378" t="s">
        <v>0</v>
      </c>
      <c r="E1378" t="s">
        <v>66</v>
      </c>
      <c r="F1378" s="4" t="s">
        <v>86</v>
      </c>
      <c r="G1378" t="s">
        <v>87</v>
      </c>
      <c r="H1378" s="4" t="s">
        <v>50</v>
      </c>
      <c r="I1378" s="4" t="s">
        <v>524</v>
      </c>
      <c r="J1378" s="8">
        <v>-10</v>
      </c>
      <c r="K1378" s="29">
        <v>51750</v>
      </c>
      <c r="L1378" s="17">
        <f>+J1378*K1378</f>
        <v>-517500</v>
      </c>
      <c r="M1378" s="102" t="s">
        <v>529</v>
      </c>
      <c r="O1378" s="54">
        <v>20240145</v>
      </c>
      <c r="P1378" t="s">
        <v>500</v>
      </c>
    </row>
    <row r="1379" spans="2:334" x14ac:dyDescent="0.25">
      <c r="B1379" s="5">
        <v>45556</v>
      </c>
      <c r="C1379" t="s">
        <v>103</v>
      </c>
      <c r="D1379" t="s">
        <v>0</v>
      </c>
      <c r="E1379" t="s">
        <v>66</v>
      </c>
      <c r="F1379" s="4" t="s">
        <v>78</v>
      </c>
      <c r="G1379" t="s">
        <v>79</v>
      </c>
      <c r="H1379" s="4" t="s">
        <v>80</v>
      </c>
      <c r="I1379" s="4" t="s">
        <v>510</v>
      </c>
      <c r="J1379" s="8">
        <v>-9</v>
      </c>
      <c r="K1379" s="29">
        <v>51750</v>
      </c>
      <c r="L1379" s="17">
        <f>+J1379*K1379</f>
        <v>-465750</v>
      </c>
      <c r="M1379" s="102" t="s">
        <v>529</v>
      </c>
      <c r="O1379" s="54">
        <v>20240145</v>
      </c>
      <c r="P1379" t="s">
        <v>500</v>
      </c>
      <c r="IQ1379" t="s">
        <v>506</v>
      </c>
    </row>
    <row r="1380" spans="2:334" x14ac:dyDescent="0.25">
      <c r="B1380" s="5">
        <v>45558</v>
      </c>
      <c r="C1380" t="s">
        <v>103</v>
      </c>
      <c r="D1380" t="s">
        <v>0</v>
      </c>
      <c r="E1380" t="s">
        <v>66</v>
      </c>
      <c r="F1380" s="4" t="s">
        <v>86</v>
      </c>
      <c r="G1380" t="s">
        <v>87</v>
      </c>
      <c r="H1380" s="4" t="s">
        <v>50</v>
      </c>
      <c r="I1380" s="4" t="s">
        <v>524</v>
      </c>
      <c r="J1380" s="8">
        <v>-1</v>
      </c>
      <c r="K1380" s="29">
        <v>51750</v>
      </c>
      <c r="L1380" s="35">
        <v>2587500</v>
      </c>
      <c r="M1380" s="104" t="s">
        <v>529</v>
      </c>
      <c r="O1380" s="54">
        <v>20240157</v>
      </c>
      <c r="P1380" t="s">
        <v>591</v>
      </c>
    </row>
    <row r="1381" spans="2:334" x14ac:dyDescent="0.25">
      <c r="B1381" s="5">
        <v>45559</v>
      </c>
      <c r="C1381" t="s">
        <v>103</v>
      </c>
      <c r="D1381" t="s">
        <v>0</v>
      </c>
      <c r="E1381" t="s">
        <v>66</v>
      </c>
      <c r="F1381" s="4" t="s">
        <v>86</v>
      </c>
      <c r="G1381" t="s">
        <v>87</v>
      </c>
      <c r="H1381" s="4" t="s">
        <v>50</v>
      </c>
      <c r="I1381" s="4" t="s">
        <v>524</v>
      </c>
      <c r="J1381" s="8">
        <v>-1</v>
      </c>
      <c r="K1381" s="29">
        <v>51750</v>
      </c>
      <c r="L1381" s="35">
        <v>2587500</v>
      </c>
      <c r="M1381" s="104" t="s">
        <v>529</v>
      </c>
      <c r="O1381" s="54">
        <v>20240157</v>
      </c>
      <c r="P1381" t="s">
        <v>591</v>
      </c>
    </row>
    <row r="1382" spans="2:334" x14ac:dyDescent="0.25">
      <c r="B1382" s="5">
        <v>45559</v>
      </c>
      <c r="C1382" t="s">
        <v>103</v>
      </c>
      <c r="D1382" t="s">
        <v>0</v>
      </c>
      <c r="E1382" t="s">
        <v>66</v>
      </c>
      <c r="F1382" s="4" t="s">
        <v>71</v>
      </c>
      <c r="G1382" t="s">
        <v>72</v>
      </c>
      <c r="H1382" s="4" t="s">
        <v>27</v>
      </c>
      <c r="I1382" s="4" t="s">
        <v>569</v>
      </c>
      <c r="J1382" s="8">
        <v>-1</v>
      </c>
      <c r="K1382" s="29">
        <v>51750</v>
      </c>
      <c r="L1382" s="35">
        <f>+J1382*K1382</f>
        <v>-51750</v>
      </c>
      <c r="M1382" s="104" t="s">
        <v>529</v>
      </c>
      <c r="O1382" s="54">
        <v>20240157</v>
      </c>
      <c r="P1382" t="s">
        <v>591</v>
      </c>
    </row>
    <row r="1383" spans="2:334" x14ac:dyDescent="0.25">
      <c r="B1383" s="5">
        <v>45559</v>
      </c>
      <c r="C1383" t="s">
        <v>103</v>
      </c>
      <c r="D1383" t="s">
        <v>0</v>
      </c>
      <c r="E1383" t="s">
        <v>66</v>
      </c>
      <c r="F1383" s="4" t="s">
        <v>67</v>
      </c>
      <c r="G1383" t="s">
        <v>151</v>
      </c>
      <c r="H1383" s="4" t="s">
        <v>69</v>
      </c>
      <c r="I1383" s="4" t="s">
        <v>308</v>
      </c>
      <c r="J1383" s="8">
        <v>-1</v>
      </c>
      <c r="K1383" s="29">
        <v>51750</v>
      </c>
      <c r="L1383" s="35">
        <v>2587500</v>
      </c>
      <c r="M1383" s="104" t="s">
        <v>529</v>
      </c>
      <c r="O1383" s="54">
        <v>20240157</v>
      </c>
      <c r="P1383" t="s">
        <v>591</v>
      </c>
    </row>
    <row r="1384" spans="2:334" x14ac:dyDescent="0.25">
      <c r="B1384" s="5">
        <v>45559</v>
      </c>
      <c r="C1384" t="s">
        <v>103</v>
      </c>
      <c r="D1384" t="s">
        <v>0</v>
      </c>
      <c r="E1384" t="s">
        <v>66</v>
      </c>
      <c r="F1384" s="4" t="s">
        <v>82</v>
      </c>
      <c r="G1384" t="s">
        <v>83</v>
      </c>
      <c r="H1384" s="4" t="s">
        <v>84</v>
      </c>
      <c r="I1384" s="4" t="s">
        <v>299</v>
      </c>
      <c r="J1384" s="8">
        <v>-2</v>
      </c>
      <c r="K1384" s="29">
        <v>51750</v>
      </c>
      <c r="L1384" s="35">
        <v>2587500</v>
      </c>
      <c r="M1384" s="104" t="s">
        <v>529</v>
      </c>
      <c r="O1384" s="54">
        <v>20240157</v>
      </c>
      <c r="P1384" t="s">
        <v>591</v>
      </c>
    </row>
    <row r="1385" spans="2:334" x14ac:dyDescent="0.25">
      <c r="B1385" s="5">
        <v>45559</v>
      </c>
      <c r="C1385" t="s">
        <v>103</v>
      </c>
      <c r="D1385" t="s">
        <v>0</v>
      </c>
      <c r="E1385" t="s">
        <v>66</v>
      </c>
      <c r="F1385" s="4" t="s">
        <v>91</v>
      </c>
      <c r="G1385" t="s">
        <v>92</v>
      </c>
      <c r="H1385" s="4" t="s">
        <v>93</v>
      </c>
      <c r="I1385" s="4" t="s">
        <v>183</v>
      </c>
      <c r="J1385" s="8">
        <v>-2</v>
      </c>
      <c r="K1385" s="29">
        <v>51750</v>
      </c>
      <c r="L1385" s="35">
        <v>2587500</v>
      </c>
      <c r="M1385" s="104" t="s">
        <v>529</v>
      </c>
      <c r="O1385" s="54">
        <v>20240157</v>
      </c>
      <c r="P1385" t="s">
        <v>591</v>
      </c>
    </row>
    <row r="1386" spans="2:334" x14ac:dyDescent="0.25">
      <c r="B1386" s="5">
        <v>45559</v>
      </c>
      <c r="C1386" t="s">
        <v>103</v>
      </c>
      <c r="D1386" t="s">
        <v>0</v>
      </c>
      <c r="E1386" t="s">
        <v>66</v>
      </c>
      <c r="F1386" s="4" t="s">
        <v>78</v>
      </c>
      <c r="G1386" t="s">
        <v>79</v>
      </c>
      <c r="H1386" s="4" t="s">
        <v>80</v>
      </c>
      <c r="I1386" s="4" t="s">
        <v>510</v>
      </c>
      <c r="J1386" s="8">
        <v>-2</v>
      </c>
      <c r="K1386" s="29">
        <v>51750</v>
      </c>
      <c r="L1386" s="35">
        <v>13455000</v>
      </c>
      <c r="M1386" s="104" t="s">
        <v>529</v>
      </c>
      <c r="O1386" s="54">
        <v>20240157</v>
      </c>
      <c r="P1386" t="s">
        <v>591</v>
      </c>
      <c r="IQ1386" t="s">
        <v>506</v>
      </c>
    </row>
    <row r="1387" spans="2:334" s="109" customFormat="1" x14ac:dyDescent="0.25">
      <c r="B1387" s="110">
        <v>45554</v>
      </c>
      <c r="C1387" s="109" t="s">
        <v>63</v>
      </c>
      <c r="D1387" s="109" t="s">
        <v>0</v>
      </c>
      <c r="E1387" s="109" t="s">
        <v>66</v>
      </c>
      <c r="F1387" s="111" t="s">
        <v>139</v>
      </c>
      <c r="G1387" s="109" t="s">
        <v>140</v>
      </c>
      <c r="H1387" s="111" t="s">
        <v>141</v>
      </c>
      <c r="I1387" s="111" t="s">
        <v>518</v>
      </c>
      <c r="J1387" s="112">
        <v>29</v>
      </c>
      <c r="K1387" s="113">
        <v>51750</v>
      </c>
      <c r="L1387" s="114">
        <f>+J1387*K1387</f>
        <v>1500750</v>
      </c>
      <c r="M1387" s="115" t="s">
        <v>529</v>
      </c>
      <c r="N1387" s="109" t="s">
        <v>582</v>
      </c>
      <c r="V1387" s="169"/>
      <c r="LV1387" s="109" t="s">
        <v>506</v>
      </c>
    </row>
    <row r="1388" spans="2:334" x14ac:dyDescent="0.25">
      <c r="B1388" s="5">
        <v>45560</v>
      </c>
      <c r="C1388" t="s">
        <v>103</v>
      </c>
      <c r="D1388" t="s">
        <v>0</v>
      </c>
      <c r="E1388" t="s">
        <v>66</v>
      </c>
      <c r="F1388" s="4" t="s">
        <v>86</v>
      </c>
      <c r="G1388" t="s">
        <v>87</v>
      </c>
      <c r="H1388" s="4" t="s">
        <v>50</v>
      </c>
      <c r="I1388" s="4" t="s">
        <v>524</v>
      </c>
      <c r="J1388" s="8">
        <v>-6</v>
      </c>
      <c r="K1388" s="29">
        <v>51750</v>
      </c>
      <c r="L1388" s="35">
        <v>2587500</v>
      </c>
      <c r="M1388" s="104" t="s">
        <v>529</v>
      </c>
      <c r="O1388" s="54">
        <v>20240148</v>
      </c>
      <c r="P1388" t="s">
        <v>592</v>
      </c>
    </row>
    <row r="1389" spans="2:334" x14ac:dyDescent="0.25">
      <c r="B1389" s="5">
        <v>45560</v>
      </c>
      <c r="C1389" t="s">
        <v>103</v>
      </c>
      <c r="D1389" t="s">
        <v>0</v>
      </c>
      <c r="E1389" t="s">
        <v>66</v>
      </c>
      <c r="F1389" s="4" t="s">
        <v>71</v>
      </c>
      <c r="G1389" t="s">
        <v>72</v>
      </c>
      <c r="H1389" s="4" t="s">
        <v>27</v>
      </c>
      <c r="I1389" s="4" t="s">
        <v>569</v>
      </c>
      <c r="J1389" s="8">
        <v>-4</v>
      </c>
      <c r="K1389" s="29">
        <v>51750</v>
      </c>
      <c r="L1389" s="35">
        <f>+J1389*K1389</f>
        <v>-207000</v>
      </c>
      <c r="M1389" s="104" t="s">
        <v>529</v>
      </c>
      <c r="O1389" s="54">
        <v>20240149</v>
      </c>
      <c r="P1389" t="s">
        <v>593</v>
      </c>
    </row>
    <row r="1390" spans="2:334" x14ac:dyDescent="0.25">
      <c r="B1390" s="5">
        <v>45560</v>
      </c>
      <c r="C1390" t="s">
        <v>103</v>
      </c>
      <c r="D1390" t="s">
        <v>0</v>
      </c>
      <c r="E1390" t="s">
        <v>66</v>
      </c>
      <c r="F1390" s="4" t="s">
        <v>78</v>
      </c>
      <c r="G1390" t="s">
        <v>79</v>
      </c>
      <c r="H1390" s="4" t="s">
        <v>80</v>
      </c>
      <c r="I1390" s="4" t="s">
        <v>510</v>
      </c>
      <c r="J1390" s="8">
        <v>-6</v>
      </c>
      <c r="K1390" s="29">
        <v>51750</v>
      </c>
      <c r="L1390" s="35">
        <v>13455000</v>
      </c>
      <c r="M1390" s="104" t="s">
        <v>529</v>
      </c>
      <c r="O1390" s="54">
        <v>20240148</v>
      </c>
      <c r="P1390" t="s">
        <v>592</v>
      </c>
      <c r="IQ1390" t="s">
        <v>506</v>
      </c>
    </row>
    <row r="1391" spans="2:334" x14ac:dyDescent="0.25">
      <c r="B1391" s="5">
        <v>45560</v>
      </c>
      <c r="C1391" t="s">
        <v>103</v>
      </c>
      <c r="D1391" t="s">
        <v>0</v>
      </c>
      <c r="E1391" t="s">
        <v>66</v>
      </c>
      <c r="F1391" s="4" t="s">
        <v>82</v>
      </c>
      <c r="G1391" t="s">
        <v>83</v>
      </c>
      <c r="H1391" s="4" t="s">
        <v>84</v>
      </c>
      <c r="I1391" s="4" t="s">
        <v>299</v>
      </c>
      <c r="J1391" s="8">
        <v>-4</v>
      </c>
      <c r="K1391" s="29">
        <v>51750</v>
      </c>
      <c r="L1391" s="35">
        <v>2587500</v>
      </c>
      <c r="M1391" s="104" t="s">
        <v>529</v>
      </c>
      <c r="O1391" s="54">
        <v>20240149</v>
      </c>
      <c r="P1391" t="s">
        <v>593</v>
      </c>
    </row>
    <row r="1392" spans="2:334" x14ac:dyDescent="0.25">
      <c r="B1392" s="5">
        <v>45560</v>
      </c>
      <c r="C1392" t="s">
        <v>103</v>
      </c>
      <c r="D1392" t="s">
        <v>0</v>
      </c>
      <c r="E1392" t="s">
        <v>66</v>
      </c>
      <c r="F1392" s="4" t="s">
        <v>86</v>
      </c>
      <c r="G1392" t="s">
        <v>87</v>
      </c>
      <c r="H1392" s="4" t="s">
        <v>50</v>
      </c>
      <c r="I1392" s="4" t="s">
        <v>524</v>
      </c>
      <c r="J1392" s="8">
        <v>-4</v>
      </c>
      <c r="K1392" s="29">
        <v>51750</v>
      </c>
      <c r="L1392" s="35">
        <v>2587500</v>
      </c>
      <c r="M1392" s="104" t="s">
        <v>529</v>
      </c>
      <c r="O1392" s="54">
        <v>20240149</v>
      </c>
      <c r="P1392" t="s">
        <v>593</v>
      </c>
    </row>
    <row r="1393" spans="2:334" x14ac:dyDescent="0.25">
      <c r="B1393" s="5">
        <v>45560</v>
      </c>
      <c r="C1393" t="s">
        <v>103</v>
      </c>
      <c r="D1393" t="s">
        <v>0</v>
      </c>
      <c r="E1393" t="s">
        <v>66</v>
      </c>
      <c r="F1393" s="4" t="s">
        <v>91</v>
      </c>
      <c r="G1393" t="s">
        <v>92</v>
      </c>
      <c r="H1393" s="4" t="s">
        <v>93</v>
      </c>
      <c r="I1393" s="4" t="s">
        <v>183</v>
      </c>
      <c r="J1393" s="8">
        <v>-2</v>
      </c>
      <c r="K1393" s="29">
        <v>51750</v>
      </c>
      <c r="L1393" s="35">
        <v>2587500</v>
      </c>
      <c r="M1393" s="104" t="s">
        <v>529</v>
      </c>
      <c r="O1393" s="54">
        <v>20240149</v>
      </c>
      <c r="P1393" t="s">
        <v>593</v>
      </c>
    </row>
    <row r="1394" spans="2:334" x14ac:dyDescent="0.25">
      <c r="B1394" s="5">
        <v>45560</v>
      </c>
      <c r="C1394" t="s">
        <v>103</v>
      </c>
      <c r="D1394" t="s">
        <v>4</v>
      </c>
      <c r="E1394" t="s">
        <v>66</v>
      </c>
      <c r="F1394" s="4" t="s">
        <v>96</v>
      </c>
      <c r="G1394" t="s">
        <v>95</v>
      </c>
      <c r="H1394" s="4" t="s">
        <v>106</v>
      </c>
      <c r="I1394" s="4">
        <v>52006</v>
      </c>
      <c r="J1394" s="8">
        <v>-1</v>
      </c>
      <c r="K1394" s="29">
        <v>647360</v>
      </c>
      <c r="L1394" s="35">
        <v>1942080</v>
      </c>
      <c r="M1394" s="104" t="s">
        <v>529</v>
      </c>
      <c r="O1394" s="54">
        <v>20240149</v>
      </c>
      <c r="P1394" t="s">
        <v>593</v>
      </c>
    </row>
    <row r="1395" spans="2:334" x14ac:dyDescent="0.25">
      <c r="B1395" s="5">
        <v>45560</v>
      </c>
      <c r="C1395" t="s">
        <v>103</v>
      </c>
      <c r="D1395" t="s">
        <v>4</v>
      </c>
      <c r="E1395" t="s">
        <v>66</v>
      </c>
      <c r="F1395" s="4" t="s">
        <v>102</v>
      </c>
      <c r="G1395" t="s">
        <v>101</v>
      </c>
      <c r="H1395" s="4" t="s">
        <v>107</v>
      </c>
      <c r="I1395" s="4" t="s">
        <v>138</v>
      </c>
      <c r="J1395" s="8">
        <v>-1</v>
      </c>
      <c r="K1395" s="29">
        <v>102340</v>
      </c>
      <c r="L1395" s="35">
        <v>307020</v>
      </c>
      <c r="M1395" s="104" t="s">
        <v>529</v>
      </c>
      <c r="O1395" s="54">
        <v>20240149</v>
      </c>
      <c r="P1395" t="s">
        <v>593</v>
      </c>
    </row>
    <row r="1396" spans="2:334" x14ac:dyDescent="0.25">
      <c r="B1396" s="5">
        <v>45560</v>
      </c>
      <c r="C1396" t="s">
        <v>103</v>
      </c>
      <c r="D1396" t="s">
        <v>0</v>
      </c>
      <c r="E1396" t="s">
        <v>66</v>
      </c>
      <c r="F1396" s="4" t="s">
        <v>71</v>
      </c>
      <c r="G1396" t="s">
        <v>72</v>
      </c>
      <c r="H1396" s="4" t="s">
        <v>27</v>
      </c>
      <c r="I1396" s="4" t="s">
        <v>569</v>
      </c>
      <c r="J1396" s="8">
        <v>-2</v>
      </c>
      <c r="K1396" s="29">
        <v>51750</v>
      </c>
      <c r="L1396" s="35">
        <f>+J1396*K1396</f>
        <v>-103500</v>
      </c>
      <c r="M1396" s="104" t="s">
        <v>529</v>
      </c>
      <c r="O1396" s="54">
        <v>20240149</v>
      </c>
      <c r="P1396" t="s">
        <v>593</v>
      </c>
    </row>
    <row r="1397" spans="2:334" x14ac:dyDescent="0.25">
      <c r="B1397" s="5">
        <v>45560</v>
      </c>
      <c r="C1397" t="s">
        <v>103</v>
      </c>
      <c r="D1397" t="s">
        <v>0</v>
      </c>
      <c r="E1397" t="s">
        <v>66</v>
      </c>
      <c r="F1397" s="4" t="s">
        <v>75</v>
      </c>
      <c r="G1397" t="s">
        <v>76</v>
      </c>
      <c r="H1397" s="4" t="s">
        <v>37</v>
      </c>
      <c r="I1397" s="4" t="s">
        <v>513</v>
      </c>
      <c r="J1397" s="8">
        <v>-2</v>
      </c>
      <c r="K1397" s="29">
        <v>51750</v>
      </c>
      <c r="L1397" s="35">
        <v>4657500</v>
      </c>
      <c r="M1397" s="104" t="s">
        <v>529</v>
      </c>
      <c r="O1397" s="54">
        <v>20240149</v>
      </c>
      <c r="P1397" t="s">
        <v>593</v>
      </c>
      <c r="IR1397" t="s">
        <v>506</v>
      </c>
    </row>
    <row r="1398" spans="2:334" x14ac:dyDescent="0.25">
      <c r="B1398" s="5">
        <v>45560</v>
      </c>
      <c r="C1398" t="s">
        <v>103</v>
      </c>
      <c r="D1398" t="s">
        <v>0</v>
      </c>
      <c r="E1398" t="s">
        <v>66</v>
      </c>
      <c r="F1398" s="4" t="s">
        <v>78</v>
      </c>
      <c r="G1398" t="s">
        <v>79</v>
      </c>
      <c r="H1398" s="4" t="s">
        <v>80</v>
      </c>
      <c r="I1398" s="4" t="s">
        <v>510</v>
      </c>
      <c r="J1398" s="8">
        <v>-4</v>
      </c>
      <c r="K1398" s="29">
        <v>51750</v>
      </c>
      <c r="L1398" s="35">
        <v>13455000</v>
      </c>
      <c r="M1398" s="104" t="s">
        <v>529</v>
      </c>
      <c r="O1398" s="54">
        <v>20240149</v>
      </c>
      <c r="P1398" t="s">
        <v>593</v>
      </c>
      <c r="IQ1398" t="s">
        <v>506</v>
      </c>
    </row>
    <row r="1399" spans="2:334" x14ac:dyDescent="0.25">
      <c r="B1399" s="5">
        <v>45560</v>
      </c>
      <c r="C1399" t="s">
        <v>103</v>
      </c>
      <c r="D1399" t="s">
        <v>0</v>
      </c>
      <c r="E1399" t="s">
        <v>66</v>
      </c>
      <c r="F1399" s="4" t="s">
        <v>86</v>
      </c>
      <c r="G1399" t="s">
        <v>87</v>
      </c>
      <c r="H1399" s="4" t="s">
        <v>50</v>
      </c>
      <c r="I1399" s="4" t="s">
        <v>524</v>
      </c>
      <c r="J1399" s="8">
        <v>-1</v>
      </c>
      <c r="K1399" s="29">
        <v>51750</v>
      </c>
      <c r="L1399" s="35">
        <v>2587500</v>
      </c>
      <c r="M1399" s="104" t="s">
        <v>529</v>
      </c>
      <c r="O1399" s="54">
        <v>20240149</v>
      </c>
      <c r="P1399" t="s">
        <v>593</v>
      </c>
    </row>
    <row r="1400" spans="2:334" x14ac:dyDescent="0.25">
      <c r="B1400" s="5">
        <v>45554</v>
      </c>
      <c r="C1400" t="s">
        <v>189</v>
      </c>
      <c r="D1400" t="s">
        <v>0</v>
      </c>
      <c r="E1400" t="s">
        <v>66</v>
      </c>
      <c r="F1400" s="4" t="s">
        <v>139</v>
      </c>
      <c r="G1400" t="s">
        <v>140</v>
      </c>
      <c r="H1400" s="4" t="s">
        <v>141</v>
      </c>
      <c r="I1400" s="4" t="s">
        <v>518</v>
      </c>
      <c r="J1400" s="8">
        <v>-2</v>
      </c>
      <c r="K1400" s="29">
        <v>51750</v>
      </c>
      <c r="L1400" s="17">
        <f>+J1400*K1400</f>
        <v>-103500</v>
      </c>
      <c r="M1400" s="102" t="s">
        <v>529</v>
      </c>
      <c r="Q1400" t="s">
        <v>583</v>
      </c>
      <c r="LV1400" t="s">
        <v>506</v>
      </c>
    </row>
    <row r="1401" spans="2:334" x14ac:dyDescent="0.25">
      <c r="B1401" s="5">
        <v>45561</v>
      </c>
      <c r="C1401" t="s">
        <v>103</v>
      </c>
      <c r="D1401" t="s">
        <v>0</v>
      </c>
      <c r="E1401" t="s">
        <v>66</v>
      </c>
      <c r="F1401" s="4" t="s">
        <v>78</v>
      </c>
      <c r="G1401" t="s">
        <v>79</v>
      </c>
      <c r="H1401" s="4" t="s">
        <v>80</v>
      </c>
      <c r="I1401" s="4" t="s">
        <v>510</v>
      </c>
      <c r="J1401" s="8">
        <v>-4</v>
      </c>
      <c r="K1401" s="29">
        <v>51750</v>
      </c>
      <c r="L1401" s="35">
        <v>2587500</v>
      </c>
      <c r="M1401" s="104" t="s">
        <v>529</v>
      </c>
      <c r="O1401" s="54">
        <v>20240157</v>
      </c>
      <c r="P1401" t="s">
        <v>591</v>
      </c>
    </row>
    <row r="1402" spans="2:334" x14ac:dyDescent="0.25">
      <c r="B1402" s="5">
        <v>45561</v>
      </c>
      <c r="C1402" t="s">
        <v>103</v>
      </c>
      <c r="D1402" t="s">
        <v>0</v>
      </c>
      <c r="E1402" t="s">
        <v>66</v>
      </c>
      <c r="F1402" s="4" t="s">
        <v>82</v>
      </c>
      <c r="G1402" t="s">
        <v>83</v>
      </c>
      <c r="H1402" s="4" t="s">
        <v>84</v>
      </c>
      <c r="I1402" s="4" t="s">
        <v>299</v>
      </c>
      <c r="J1402" s="8">
        <v>-4</v>
      </c>
      <c r="K1402" s="29">
        <v>51750</v>
      </c>
      <c r="L1402" s="35">
        <v>2587500</v>
      </c>
      <c r="M1402" s="104" t="s">
        <v>529</v>
      </c>
      <c r="O1402" s="54">
        <v>20240157</v>
      </c>
      <c r="P1402" t="s">
        <v>591</v>
      </c>
    </row>
    <row r="1403" spans="2:334" x14ac:dyDescent="0.25">
      <c r="B1403" s="5">
        <v>45561</v>
      </c>
      <c r="C1403" t="s">
        <v>103</v>
      </c>
      <c r="D1403" t="s">
        <v>0</v>
      </c>
      <c r="E1403" t="s">
        <v>66</v>
      </c>
      <c r="F1403" s="4" t="s">
        <v>71</v>
      </c>
      <c r="G1403" t="s">
        <v>72</v>
      </c>
      <c r="H1403" s="4" t="s">
        <v>27</v>
      </c>
      <c r="I1403" s="4" t="s">
        <v>569</v>
      </c>
      <c r="J1403" s="8">
        <v>-2</v>
      </c>
      <c r="K1403" s="29">
        <v>51750</v>
      </c>
      <c r="L1403" s="35">
        <f>+J1403*K1403</f>
        <v>-103500</v>
      </c>
      <c r="M1403" s="104" t="s">
        <v>529</v>
      </c>
      <c r="O1403" s="54">
        <v>20240150</v>
      </c>
      <c r="P1403" t="s">
        <v>594</v>
      </c>
    </row>
    <row r="1404" spans="2:334" x14ac:dyDescent="0.25">
      <c r="B1404" s="5">
        <v>45561</v>
      </c>
      <c r="C1404" t="s">
        <v>103</v>
      </c>
      <c r="D1404" t="s">
        <v>0</v>
      </c>
      <c r="E1404" t="s">
        <v>66</v>
      </c>
      <c r="F1404" s="4" t="s">
        <v>75</v>
      </c>
      <c r="G1404" t="s">
        <v>76</v>
      </c>
      <c r="H1404" s="4" t="s">
        <v>37</v>
      </c>
      <c r="I1404" s="4" t="s">
        <v>513</v>
      </c>
      <c r="J1404" s="8">
        <v>-2</v>
      </c>
      <c r="K1404" s="29">
        <v>51750</v>
      </c>
      <c r="L1404" s="35">
        <v>4657500</v>
      </c>
      <c r="M1404" s="104" t="s">
        <v>529</v>
      </c>
      <c r="O1404" s="54">
        <v>20240150</v>
      </c>
      <c r="P1404" t="s">
        <v>594</v>
      </c>
      <c r="IR1404" t="s">
        <v>506</v>
      </c>
    </row>
    <row r="1405" spans="2:334" x14ac:dyDescent="0.25">
      <c r="B1405" s="5">
        <v>45560</v>
      </c>
      <c r="C1405" t="s">
        <v>103</v>
      </c>
      <c r="D1405" t="s">
        <v>0</v>
      </c>
      <c r="E1405" t="s">
        <v>66</v>
      </c>
      <c r="F1405" s="4" t="s">
        <v>139</v>
      </c>
      <c r="G1405" t="s">
        <v>140</v>
      </c>
      <c r="H1405" s="4" t="s">
        <v>141</v>
      </c>
      <c r="I1405" s="4" t="s">
        <v>518</v>
      </c>
      <c r="J1405" s="8">
        <v>-6</v>
      </c>
      <c r="K1405" s="29">
        <v>51750</v>
      </c>
      <c r="L1405" s="35">
        <v>2121750</v>
      </c>
      <c r="M1405" s="104" t="s">
        <v>529</v>
      </c>
      <c r="O1405" s="54">
        <v>20240148</v>
      </c>
      <c r="P1405" t="s">
        <v>592</v>
      </c>
      <c r="IT1405" t="s">
        <v>506</v>
      </c>
    </row>
    <row r="1406" spans="2:334" x14ac:dyDescent="0.25">
      <c r="B1406" s="5">
        <v>45560</v>
      </c>
      <c r="C1406" t="s">
        <v>103</v>
      </c>
      <c r="D1406" t="s">
        <v>0</v>
      </c>
      <c r="E1406" t="s">
        <v>66</v>
      </c>
      <c r="F1406" s="4" t="s">
        <v>78</v>
      </c>
      <c r="G1406" t="s">
        <v>79</v>
      </c>
      <c r="H1406" s="4" t="s">
        <v>80</v>
      </c>
      <c r="I1406" s="4" t="s">
        <v>510</v>
      </c>
      <c r="J1406" s="8">
        <v>-2</v>
      </c>
      <c r="K1406" s="29">
        <v>51750</v>
      </c>
      <c r="L1406" s="35">
        <v>13455000</v>
      </c>
      <c r="M1406" s="104" t="s">
        <v>529</v>
      </c>
      <c r="O1406" s="54">
        <v>20240149</v>
      </c>
      <c r="P1406" t="s">
        <v>593</v>
      </c>
      <c r="IQ1406" t="s">
        <v>506</v>
      </c>
    </row>
    <row r="1407" spans="2:334" x14ac:dyDescent="0.25">
      <c r="B1407" s="5">
        <v>45561</v>
      </c>
      <c r="C1407" t="s">
        <v>103</v>
      </c>
      <c r="D1407" t="s">
        <v>0</v>
      </c>
      <c r="E1407" t="s">
        <v>66</v>
      </c>
      <c r="F1407" s="4" t="s">
        <v>86</v>
      </c>
      <c r="G1407" t="s">
        <v>87</v>
      </c>
      <c r="H1407" s="4" t="s">
        <v>50</v>
      </c>
      <c r="I1407" s="4" t="s">
        <v>524</v>
      </c>
      <c r="J1407" s="8">
        <v>-1</v>
      </c>
      <c r="K1407" s="29">
        <v>51750</v>
      </c>
      <c r="L1407" s="35">
        <v>2587500</v>
      </c>
      <c r="M1407" s="104" t="s">
        <v>529</v>
      </c>
      <c r="O1407" s="54">
        <v>20240150</v>
      </c>
      <c r="P1407" t="s">
        <v>594</v>
      </c>
    </row>
    <row r="1408" spans="2:334" x14ac:dyDescent="0.25">
      <c r="B1408" s="5">
        <v>45561</v>
      </c>
      <c r="C1408" t="s">
        <v>103</v>
      </c>
      <c r="D1408" t="s">
        <v>4</v>
      </c>
      <c r="E1408" t="s">
        <v>66</v>
      </c>
      <c r="F1408" s="4" t="s">
        <v>274</v>
      </c>
      <c r="G1408" t="s">
        <v>273</v>
      </c>
      <c r="H1408" s="4" t="s">
        <v>271</v>
      </c>
      <c r="I1408" s="4" t="s">
        <v>138</v>
      </c>
      <c r="J1408" s="8">
        <v>-1</v>
      </c>
      <c r="K1408" s="29">
        <v>145000</v>
      </c>
      <c r="L1408" s="35">
        <v>-1305000</v>
      </c>
      <c r="M1408" s="104" t="s">
        <v>529</v>
      </c>
      <c r="O1408" s="54">
        <v>20240150</v>
      </c>
      <c r="P1408" t="s">
        <v>594</v>
      </c>
    </row>
    <row r="1409" spans="2:252" x14ac:dyDescent="0.25">
      <c r="B1409" s="5">
        <v>45561</v>
      </c>
      <c r="C1409" t="s">
        <v>103</v>
      </c>
      <c r="D1409" t="s">
        <v>4</v>
      </c>
      <c r="E1409" t="s">
        <v>66</v>
      </c>
      <c r="F1409" s="4" t="s">
        <v>276</v>
      </c>
      <c r="G1409" t="s">
        <v>275</v>
      </c>
      <c r="H1409" s="4" t="s">
        <v>148</v>
      </c>
      <c r="I1409" s="4">
        <v>50361</v>
      </c>
      <c r="J1409" s="8">
        <v>-1</v>
      </c>
      <c r="K1409" s="29">
        <v>83600</v>
      </c>
      <c r="L1409" s="35">
        <v>-167200</v>
      </c>
      <c r="M1409" s="104" t="s">
        <v>529</v>
      </c>
      <c r="O1409" s="54">
        <v>20240150</v>
      </c>
      <c r="P1409" t="s">
        <v>594</v>
      </c>
    </row>
    <row r="1410" spans="2:252" x14ac:dyDescent="0.25">
      <c r="B1410" s="5">
        <v>45561</v>
      </c>
      <c r="C1410" t="s">
        <v>103</v>
      </c>
      <c r="D1410" t="s">
        <v>4</v>
      </c>
      <c r="E1410" t="s">
        <v>66</v>
      </c>
      <c r="F1410" s="4" t="s">
        <v>96</v>
      </c>
      <c r="G1410" t="s">
        <v>95</v>
      </c>
      <c r="H1410" s="4" t="s">
        <v>106</v>
      </c>
      <c r="I1410" s="4">
        <v>52006</v>
      </c>
      <c r="J1410" s="8">
        <v>-1</v>
      </c>
      <c r="K1410" s="29">
        <v>647360</v>
      </c>
      <c r="L1410" s="35">
        <v>1942080</v>
      </c>
      <c r="M1410" s="104" t="s">
        <v>529</v>
      </c>
      <c r="O1410" s="54">
        <v>20240150</v>
      </c>
      <c r="P1410" t="s">
        <v>594</v>
      </c>
    </row>
    <row r="1411" spans="2:252" x14ac:dyDescent="0.25">
      <c r="B1411" s="5">
        <v>45561</v>
      </c>
      <c r="C1411" t="s">
        <v>103</v>
      </c>
      <c r="D1411" t="s">
        <v>4</v>
      </c>
      <c r="E1411" t="s">
        <v>66</v>
      </c>
      <c r="F1411" s="4" t="s">
        <v>102</v>
      </c>
      <c r="G1411" t="s">
        <v>101</v>
      </c>
      <c r="H1411" s="4" t="s">
        <v>107</v>
      </c>
      <c r="I1411" s="4" t="s">
        <v>138</v>
      </c>
      <c r="J1411" s="8">
        <v>-1</v>
      </c>
      <c r="K1411" s="29">
        <v>102340</v>
      </c>
      <c r="L1411" s="35">
        <v>307020</v>
      </c>
      <c r="M1411" s="104" t="s">
        <v>529</v>
      </c>
      <c r="O1411" s="54">
        <v>20240150</v>
      </c>
      <c r="P1411" t="s">
        <v>594</v>
      </c>
    </row>
    <row r="1412" spans="2:252" x14ac:dyDescent="0.25">
      <c r="B1412" s="5">
        <v>45561</v>
      </c>
      <c r="C1412" t="s">
        <v>103</v>
      </c>
      <c r="D1412" t="s">
        <v>0</v>
      </c>
      <c r="E1412" t="s">
        <v>66</v>
      </c>
      <c r="F1412" s="4" t="s">
        <v>71</v>
      </c>
      <c r="G1412" t="s">
        <v>72</v>
      </c>
      <c r="H1412" s="4" t="s">
        <v>27</v>
      </c>
      <c r="I1412" s="4" t="s">
        <v>569</v>
      </c>
      <c r="J1412" s="8">
        <v>-2</v>
      </c>
      <c r="K1412" s="29">
        <v>51750</v>
      </c>
      <c r="L1412" s="35">
        <f>+J1412*K1412</f>
        <v>-103500</v>
      </c>
      <c r="M1412" s="104" t="s">
        <v>529</v>
      </c>
      <c r="O1412" s="54">
        <v>20240150</v>
      </c>
      <c r="P1412" t="s">
        <v>594</v>
      </c>
    </row>
    <row r="1413" spans="2:252" x14ac:dyDescent="0.25">
      <c r="B1413" s="5">
        <v>45561</v>
      </c>
      <c r="C1413" t="s">
        <v>103</v>
      </c>
      <c r="D1413" t="s">
        <v>0</v>
      </c>
      <c r="E1413" t="s">
        <v>66</v>
      </c>
      <c r="F1413" s="4" t="s">
        <v>75</v>
      </c>
      <c r="G1413" t="s">
        <v>76</v>
      </c>
      <c r="H1413" s="4" t="s">
        <v>37</v>
      </c>
      <c r="I1413" s="4" t="s">
        <v>513</v>
      </c>
      <c r="J1413" s="8">
        <v>-2</v>
      </c>
      <c r="K1413" s="29">
        <v>51750</v>
      </c>
      <c r="L1413" s="35">
        <v>4657500</v>
      </c>
      <c r="M1413" s="104" t="s">
        <v>529</v>
      </c>
      <c r="O1413" s="54">
        <v>20240150</v>
      </c>
      <c r="P1413" t="s">
        <v>594</v>
      </c>
      <c r="IR1413" t="s">
        <v>506</v>
      </c>
    </row>
    <row r="1414" spans="2:252" x14ac:dyDescent="0.25">
      <c r="B1414" s="5">
        <v>45561</v>
      </c>
      <c r="C1414" t="s">
        <v>103</v>
      </c>
      <c r="D1414" t="s">
        <v>0</v>
      </c>
      <c r="E1414" t="s">
        <v>66</v>
      </c>
      <c r="F1414" s="4" t="s">
        <v>78</v>
      </c>
      <c r="G1414" t="s">
        <v>79</v>
      </c>
      <c r="H1414" s="4" t="s">
        <v>80</v>
      </c>
      <c r="I1414" s="4" t="s">
        <v>510</v>
      </c>
      <c r="J1414" s="8">
        <v>-2</v>
      </c>
      <c r="K1414" s="29">
        <v>51750</v>
      </c>
      <c r="L1414" s="35">
        <v>13455000</v>
      </c>
      <c r="M1414" s="104" t="s">
        <v>529</v>
      </c>
      <c r="O1414" s="54">
        <v>20240150</v>
      </c>
      <c r="P1414" t="s">
        <v>594</v>
      </c>
      <c r="IQ1414" t="s">
        <v>506</v>
      </c>
    </row>
    <row r="1415" spans="2:252" x14ac:dyDescent="0.25">
      <c r="B1415" s="5">
        <v>45561</v>
      </c>
      <c r="C1415" t="s">
        <v>103</v>
      </c>
      <c r="D1415" t="s">
        <v>0</v>
      </c>
      <c r="E1415" t="s">
        <v>66</v>
      </c>
      <c r="F1415" s="4" t="s">
        <v>86</v>
      </c>
      <c r="G1415" t="s">
        <v>87</v>
      </c>
      <c r="H1415" s="4" t="s">
        <v>50</v>
      </c>
      <c r="I1415" s="4" t="s">
        <v>524</v>
      </c>
      <c r="J1415" s="8">
        <v>-1</v>
      </c>
      <c r="K1415" s="29">
        <v>51750</v>
      </c>
      <c r="L1415" s="35">
        <v>2587500</v>
      </c>
      <c r="M1415" s="104" t="s">
        <v>529</v>
      </c>
      <c r="O1415" s="54">
        <v>20240150</v>
      </c>
      <c r="P1415" t="s">
        <v>594</v>
      </c>
    </row>
    <row r="1416" spans="2:252" x14ac:dyDescent="0.25">
      <c r="B1416" s="5">
        <v>45561</v>
      </c>
      <c r="C1416" t="s">
        <v>103</v>
      </c>
      <c r="D1416" t="s">
        <v>0</v>
      </c>
      <c r="E1416" t="s">
        <v>66</v>
      </c>
      <c r="F1416" s="4" t="s">
        <v>71</v>
      </c>
      <c r="G1416" t="s">
        <v>72</v>
      </c>
      <c r="H1416" s="4" t="s">
        <v>27</v>
      </c>
      <c r="I1416" s="4" t="s">
        <v>569</v>
      </c>
      <c r="J1416" s="8">
        <v>-2</v>
      </c>
      <c r="K1416" s="29">
        <v>51750</v>
      </c>
      <c r="L1416" s="35">
        <f>+J1416*K1416</f>
        <v>-103500</v>
      </c>
      <c r="M1416" s="104" t="s">
        <v>529</v>
      </c>
      <c r="O1416" s="54">
        <v>20240151</v>
      </c>
      <c r="P1416" t="s">
        <v>595</v>
      </c>
    </row>
    <row r="1417" spans="2:252" x14ac:dyDescent="0.25">
      <c r="B1417" s="5">
        <v>45561</v>
      </c>
      <c r="C1417" t="s">
        <v>103</v>
      </c>
      <c r="D1417" t="s">
        <v>0</v>
      </c>
      <c r="E1417" t="s">
        <v>66</v>
      </c>
      <c r="F1417" s="4" t="s">
        <v>75</v>
      </c>
      <c r="G1417" t="s">
        <v>76</v>
      </c>
      <c r="H1417" s="4" t="s">
        <v>37</v>
      </c>
      <c r="I1417" s="4" t="s">
        <v>513</v>
      </c>
      <c r="J1417" s="8">
        <v>-2</v>
      </c>
      <c r="K1417" s="29">
        <v>51750</v>
      </c>
      <c r="L1417" s="35">
        <v>4657500</v>
      </c>
      <c r="M1417" s="104" t="s">
        <v>529</v>
      </c>
      <c r="O1417" s="54">
        <v>20240151</v>
      </c>
      <c r="P1417" t="s">
        <v>595</v>
      </c>
      <c r="IR1417" t="s">
        <v>506</v>
      </c>
    </row>
    <row r="1418" spans="2:252" x14ac:dyDescent="0.25">
      <c r="B1418" s="5">
        <v>45561</v>
      </c>
      <c r="C1418" t="s">
        <v>121</v>
      </c>
      <c r="D1418" t="s">
        <v>0</v>
      </c>
      <c r="E1418" t="s">
        <v>66</v>
      </c>
      <c r="F1418" s="4" t="s">
        <v>139</v>
      </c>
      <c r="G1418" t="s">
        <v>140</v>
      </c>
      <c r="H1418" s="4" t="s">
        <v>141</v>
      </c>
      <c r="I1418" s="4" t="s">
        <v>380</v>
      </c>
      <c r="J1418" s="8">
        <v>1</v>
      </c>
      <c r="K1418" s="29">
        <v>51750</v>
      </c>
      <c r="L1418" s="17">
        <f>+J1418*K1418</f>
        <v>51750</v>
      </c>
      <c r="M1418" s="102" t="s">
        <v>529</v>
      </c>
      <c r="Q1418" t="s">
        <v>585</v>
      </c>
    </row>
    <row r="1419" spans="2:252" x14ac:dyDescent="0.25">
      <c r="B1419" s="5">
        <v>45561</v>
      </c>
      <c r="C1419" t="s">
        <v>103</v>
      </c>
      <c r="D1419" t="s">
        <v>0</v>
      </c>
      <c r="E1419" t="s">
        <v>66</v>
      </c>
      <c r="F1419" s="4" t="s">
        <v>78</v>
      </c>
      <c r="G1419" t="s">
        <v>79</v>
      </c>
      <c r="H1419" s="4" t="s">
        <v>80</v>
      </c>
      <c r="I1419" s="4" t="s">
        <v>510</v>
      </c>
      <c r="J1419" s="8">
        <v>-2</v>
      </c>
      <c r="K1419" s="29">
        <v>51750</v>
      </c>
      <c r="L1419" s="35">
        <v>13455000</v>
      </c>
      <c r="M1419" s="104" t="s">
        <v>529</v>
      </c>
      <c r="O1419" s="54">
        <v>20240150</v>
      </c>
      <c r="P1419" t="s">
        <v>594</v>
      </c>
      <c r="IQ1419" t="s">
        <v>506</v>
      </c>
    </row>
    <row r="1420" spans="2:252" x14ac:dyDescent="0.25">
      <c r="B1420" s="5">
        <v>45561</v>
      </c>
      <c r="C1420" t="s">
        <v>103</v>
      </c>
      <c r="D1420" t="s">
        <v>0</v>
      </c>
      <c r="E1420" t="s">
        <v>66</v>
      </c>
      <c r="F1420" s="4" t="s">
        <v>86</v>
      </c>
      <c r="G1420" t="s">
        <v>87</v>
      </c>
      <c r="H1420" s="4" t="s">
        <v>50</v>
      </c>
      <c r="I1420" s="4" t="s">
        <v>524</v>
      </c>
      <c r="J1420" s="8">
        <v>-1</v>
      </c>
      <c r="K1420" s="29">
        <v>51750</v>
      </c>
      <c r="L1420" s="35">
        <v>2587500</v>
      </c>
      <c r="M1420" s="104" t="s">
        <v>529</v>
      </c>
      <c r="O1420" s="54">
        <v>20240151</v>
      </c>
      <c r="P1420" t="s">
        <v>595</v>
      </c>
    </row>
    <row r="1421" spans="2:252" x14ac:dyDescent="0.25">
      <c r="B1421" s="5">
        <v>45561</v>
      </c>
      <c r="C1421" t="s">
        <v>103</v>
      </c>
      <c r="D1421" t="s">
        <v>4</v>
      </c>
      <c r="E1421" t="s">
        <v>66</v>
      </c>
      <c r="F1421" s="4" t="s">
        <v>274</v>
      </c>
      <c r="G1421" t="s">
        <v>273</v>
      </c>
      <c r="H1421" s="4" t="s">
        <v>271</v>
      </c>
      <c r="I1421" s="4" t="s">
        <v>138</v>
      </c>
      <c r="J1421" s="8">
        <v>-1</v>
      </c>
      <c r="K1421" s="29">
        <v>145000</v>
      </c>
      <c r="L1421" s="35">
        <v>-1305000</v>
      </c>
      <c r="M1421" s="104" t="s">
        <v>529</v>
      </c>
      <c r="O1421" s="54">
        <v>20240151</v>
      </c>
      <c r="P1421" t="s">
        <v>595</v>
      </c>
    </row>
    <row r="1422" spans="2:252" x14ac:dyDescent="0.25">
      <c r="B1422" s="5">
        <v>45561</v>
      </c>
      <c r="C1422" t="s">
        <v>103</v>
      </c>
      <c r="D1422" t="s">
        <v>4</v>
      </c>
      <c r="E1422" t="s">
        <v>66</v>
      </c>
      <c r="F1422" s="4" t="s">
        <v>276</v>
      </c>
      <c r="G1422" t="s">
        <v>275</v>
      </c>
      <c r="H1422" s="4" t="s">
        <v>148</v>
      </c>
      <c r="I1422" s="4">
        <v>50361</v>
      </c>
      <c r="J1422" s="8">
        <v>-1</v>
      </c>
      <c r="K1422" s="29">
        <v>83600</v>
      </c>
      <c r="L1422" s="35">
        <v>-167200</v>
      </c>
      <c r="M1422" s="104" t="s">
        <v>529</v>
      </c>
      <c r="O1422" s="54">
        <v>20240151</v>
      </c>
      <c r="P1422" t="s">
        <v>595</v>
      </c>
    </row>
    <row r="1423" spans="2:252" x14ac:dyDescent="0.25">
      <c r="B1423" s="5">
        <v>45561</v>
      </c>
      <c r="C1423" t="s">
        <v>103</v>
      </c>
      <c r="D1423" t="s">
        <v>4</v>
      </c>
      <c r="E1423" t="s">
        <v>66</v>
      </c>
      <c r="F1423" s="4" t="s">
        <v>96</v>
      </c>
      <c r="G1423" t="s">
        <v>95</v>
      </c>
      <c r="H1423" s="4" t="s">
        <v>106</v>
      </c>
      <c r="I1423" s="4">
        <v>52006</v>
      </c>
      <c r="J1423" s="8">
        <v>-1</v>
      </c>
      <c r="K1423" s="29">
        <v>647360</v>
      </c>
      <c r="L1423" s="35">
        <v>1942080</v>
      </c>
      <c r="M1423" s="104" t="s">
        <v>529</v>
      </c>
      <c r="O1423" s="54">
        <v>20240151</v>
      </c>
      <c r="P1423" t="s">
        <v>595</v>
      </c>
    </row>
    <row r="1424" spans="2:252" x14ac:dyDescent="0.25">
      <c r="B1424" s="5">
        <v>45561</v>
      </c>
      <c r="C1424" t="s">
        <v>103</v>
      </c>
      <c r="D1424" t="s">
        <v>4</v>
      </c>
      <c r="E1424" t="s">
        <v>66</v>
      </c>
      <c r="F1424" s="4" t="s">
        <v>102</v>
      </c>
      <c r="G1424" t="s">
        <v>101</v>
      </c>
      <c r="H1424" s="4" t="s">
        <v>107</v>
      </c>
      <c r="I1424" s="4" t="s">
        <v>138</v>
      </c>
      <c r="J1424" s="8">
        <v>-1</v>
      </c>
      <c r="K1424" s="29">
        <v>102340</v>
      </c>
      <c r="L1424" s="35">
        <v>307020</v>
      </c>
      <c r="M1424" s="104" t="s">
        <v>529</v>
      </c>
      <c r="O1424" s="54">
        <v>20240151</v>
      </c>
      <c r="P1424" t="s">
        <v>595</v>
      </c>
    </row>
    <row r="1425" spans="2:254" x14ac:dyDescent="0.25">
      <c r="B1425" s="5">
        <v>45561</v>
      </c>
      <c r="C1425" t="s">
        <v>103</v>
      </c>
      <c r="D1425" t="s">
        <v>0</v>
      </c>
      <c r="E1425" t="s">
        <v>66</v>
      </c>
      <c r="F1425" s="4" t="s">
        <v>71</v>
      </c>
      <c r="G1425" t="s">
        <v>72</v>
      </c>
      <c r="H1425" s="4" t="s">
        <v>27</v>
      </c>
      <c r="I1425" s="4" t="s">
        <v>569</v>
      </c>
      <c r="J1425" s="8">
        <v>-2</v>
      </c>
      <c r="K1425" s="29">
        <v>51750</v>
      </c>
      <c r="L1425" s="35">
        <f>+J1425*K1425</f>
        <v>-103500</v>
      </c>
      <c r="M1425" s="104" t="s">
        <v>529</v>
      </c>
      <c r="O1425" s="54">
        <v>20240151</v>
      </c>
      <c r="P1425" t="s">
        <v>595</v>
      </c>
    </row>
    <row r="1426" spans="2:254" x14ac:dyDescent="0.25">
      <c r="B1426" s="5">
        <v>45561</v>
      </c>
      <c r="C1426" t="s">
        <v>103</v>
      </c>
      <c r="D1426" t="s">
        <v>0</v>
      </c>
      <c r="E1426" t="s">
        <v>66</v>
      </c>
      <c r="F1426" s="4" t="s">
        <v>75</v>
      </c>
      <c r="G1426" t="s">
        <v>76</v>
      </c>
      <c r="H1426" s="4" t="s">
        <v>37</v>
      </c>
      <c r="I1426" s="4" t="s">
        <v>513</v>
      </c>
      <c r="J1426" s="8">
        <v>-2</v>
      </c>
      <c r="K1426" s="29">
        <v>51750</v>
      </c>
      <c r="L1426" s="35">
        <v>4657500</v>
      </c>
      <c r="M1426" s="104" t="s">
        <v>529</v>
      </c>
      <c r="O1426" s="54">
        <v>20240151</v>
      </c>
      <c r="P1426" t="s">
        <v>595</v>
      </c>
      <c r="IR1426" t="s">
        <v>506</v>
      </c>
    </row>
    <row r="1427" spans="2:254" x14ac:dyDescent="0.25">
      <c r="B1427" s="5">
        <v>45561</v>
      </c>
      <c r="C1427" t="s">
        <v>103</v>
      </c>
      <c r="D1427" t="s">
        <v>0</v>
      </c>
      <c r="E1427" t="s">
        <v>66</v>
      </c>
      <c r="F1427" s="4" t="s">
        <v>78</v>
      </c>
      <c r="G1427" t="s">
        <v>79</v>
      </c>
      <c r="H1427" s="4" t="s">
        <v>80</v>
      </c>
      <c r="I1427" s="4" t="s">
        <v>510</v>
      </c>
      <c r="J1427" s="8">
        <v>-2</v>
      </c>
      <c r="K1427" s="29">
        <v>51750</v>
      </c>
      <c r="L1427" s="35">
        <v>13455000</v>
      </c>
      <c r="M1427" s="104" t="s">
        <v>529</v>
      </c>
      <c r="O1427" s="54">
        <v>20240151</v>
      </c>
      <c r="P1427" t="s">
        <v>595</v>
      </c>
      <c r="IQ1427" t="s">
        <v>506</v>
      </c>
    </row>
    <row r="1428" spans="2:254" x14ac:dyDescent="0.25">
      <c r="B1428" s="5">
        <v>45561</v>
      </c>
      <c r="C1428" t="s">
        <v>103</v>
      </c>
      <c r="D1428" t="s">
        <v>0</v>
      </c>
      <c r="E1428" t="s">
        <v>66</v>
      </c>
      <c r="F1428" s="4" t="s">
        <v>86</v>
      </c>
      <c r="G1428" t="s">
        <v>87</v>
      </c>
      <c r="H1428" s="4" t="s">
        <v>50</v>
      </c>
      <c r="I1428" s="4" t="s">
        <v>524</v>
      </c>
      <c r="J1428" s="8">
        <v>-1</v>
      </c>
      <c r="K1428" s="29">
        <v>51750</v>
      </c>
      <c r="L1428" s="35">
        <v>2587500</v>
      </c>
      <c r="M1428" s="104" t="s">
        <v>529</v>
      </c>
      <c r="O1428" s="54">
        <v>20240151</v>
      </c>
      <c r="P1428" t="s">
        <v>595</v>
      </c>
    </row>
    <row r="1429" spans="2:254" x14ac:dyDescent="0.25">
      <c r="B1429" s="5">
        <v>45561</v>
      </c>
      <c r="C1429" t="s">
        <v>103</v>
      </c>
      <c r="D1429" t="s">
        <v>0</v>
      </c>
      <c r="E1429" t="s">
        <v>66</v>
      </c>
      <c r="F1429" s="4" t="s">
        <v>71</v>
      </c>
      <c r="G1429" t="s">
        <v>72</v>
      </c>
      <c r="H1429" s="4" t="s">
        <v>27</v>
      </c>
      <c r="I1429" s="4" t="s">
        <v>569</v>
      </c>
      <c r="J1429" s="8">
        <v>-2</v>
      </c>
      <c r="K1429" s="29">
        <v>51750</v>
      </c>
      <c r="L1429" s="35">
        <f>+J1429*K1429</f>
        <v>-103500</v>
      </c>
      <c r="M1429" s="104" t="s">
        <v>529</v>
      </c>
      <c r="O1429" s="54">
        <v>20240152</v>
      </c>
      <c r="P1429" t="s">
        <v>596</v>
      </c>
    </row>
    <row r="1430" spans="2:254" x14ac:dyDescent="0.25">
      <c r="B1430" s="5">
        <v>45561</v>
      </c>
      <c r="C1430" t="s">
        <v>103</v>
      </c>
      <c r="D1430" t="s">
        <v>0</v>
      </c>
      <c r="E1430" t="s">
        <v>66</v>
      </c>
      <c r="F1430" s="4" t="s">
        <v>139</v>
      </c>
      <c r="G1430" t="s">
        <v>140</v>
      </c>
      <c r="H1430" s="4" t="s">
        <v>141</v>
      </c>
      <c r="I1430" s="4" t="s">
        <v>518</v>
      </c>
      <c r="J1430" s="8">
        <v>-4</v>
      </c>
      <c r="K1430" s="29">
        <v>51750</v>
      </c>
      <c r="L1430" s="35">
        <v>2121750</v>
      </c>
      <c r="M1430" s="104" t="s">
        <v>529</v>
      </c>
      <c r="O1430" s="54">
        <v>20240150</v>
      </c>
      <c r="P1430" t="s">
        <v>594</v>
      </c>
      <c r="IT1430" t="s">
        <v>506</v>
      </c>
    </row>
    <row r="1431" spans="2:254" x14ac:dyDescent="0.25">
      <c r="B1431" s="5">
        <v>45561</v>
      </c>
      <c r="C1431" t="s">
        <v>103</v>
      </c>
      <c r="D1431" t="s">
        <v>4</v>
      </c>
      <c r="E1431" t="s">
        <v>66</v>
      </c>
      <c r="F1431" s="4" t="s">
        <v>96</v>
      </c>
      <c r="G1431" t="s">
        <v>95</v>
      </c>
      <c r="H1431" s="4" t="s">
        <v>106</v>
      </c>
      <c r="I1431" s="4">
        <v>52006</v>
      </c>
      <c r="J1431" s="8">
        <v>-1</v>
      </c>
      <c r="K1431" s="29">
        <v>647360</v>
      </c>
      <c r="L1431" s="35">
        <v>1942080</v>
      </c>
      <c r="M1431" s="104" t="s">
        <v>529</v>
      </c>
      <c r="O1431" s="54">
        <v>20240152</v>
      </c>
      <c r="P1431" t="s">
        <v>596</v>
      </c>
    </row>
    <row r="1432" spans="2:254" x14ac:dyDescent="0.25">
      <c r="B1432" s="5">
        <v>45561</v>
      </c>
      <c r="C1432" t="s">
        <v>103</v>
      </c>
      <c r="D1432" t="s">
        <v>4</v>
      </c>
      <c r="E1432" t="s">
        <v>66</v>
      </c>
      <c r="F1432" s="4" t="s">
        <v>102</v>
      </c>
      <c r="G1432" t="s">
        <v>101</v>
      </c>
      <c r="H1432" s="4" t="s">
        <v>107</v>
      </c>
      <c r="I1432" s="4" t="s">
        <v>138</v>
      </c>
      <c r="J1432" s="8">
        <v>-1</v>
      </c>
      <c r="K1432" s="29">
        <v>102340</v>
      </c>
      <c r="L1432" s="35">
        <v>307020</v>
      </c>
      <c r="M1432" s="104" t="s">
        <v>529</v>
      </c>
      <c r="O1432" s="54">
        <v>20240152</v>
      </c>
      <c r="P1432" t="s">
        <v>596</v>
      </c>
    </row>
    <row r="1433" spans="2:254" x14ac:dyDescent="0.25">
      <c r="B1433" s="5">
        <v>45561</v>
      </c>
      <c r="C1433" t="s">
        <v>103</v>
      </c>
      <c r="D1433" t="s">
        <v>0</v>
      </c>
      <c r="E1433" t="s">
        <v>66</v>
      </c>
      <c r="F1433" s="4" t="s">
        <v>78</v>
      </c>
      <c r="G1433" t="s">
        <v>79</v>
      </c>
      <c r="H1433" s="4" t="s">
        <v>80</v>
      </c>
      <c r="I1433" s="4" t="s">
        <v>510</v>
      </c>
      <c r="J1433" s="8">
        <v>-2</v>
      </c>
      <c r="K1433" s="29">
        <v>51750</v>
      </c>
      <c r="L1433" s="35">
        <v>13455000</v>
      </c>
      <c r="M1433" s="104" t="s">
        <v>529</v>
      </c>
      <c r="O1433" s="54">
        <v>20240151</v>
      </c>
      <c r="P1433" t="s">
        <v>595</v>
      </c>
      <c r="IQ1433" t="s">
        <v>506</v>
      </c>
    </row>
    <row r="1434" spans="2:254" x14ac:dyDescent="0.25">
      <c r="B1434" s="5">
        <v>45561</v>
      </c>
      <c r="C1434" t="s">
        <v>103</v>
      </c>
      <c r="D1434" t="s">
        <v>0</v>
      </c>
      <c r="E1434" t="s">
        <v>66</v>
      </c>
      <c r="F1434" s="4" t="s">
        <v>71</v>
      </c>
      <c r="G1434" t="s">
        <v>72</v>
      </c>
      <c r="H1434" s="4" t="s">
        <v>27</v>
      </c>
      <c r="I1434" s="4" t="s">
        <v>569</v>
      </c>
      <c r="J1434" s="8">
        <v>-2</v>
      </c>
      <c r="K1434" s="29">
        <v>51750</v>
      </c>
      <c r="L1434" s="35">
        <f>+J1434*K1434</f>
        <v>-103500</v>
      </c>
      <c r="M1434" s="104" t="s">
        <v>529</v>
      </c>
      <c r="O1434" s="54">
        <v>20240153</v>
      </c>
      <c r="P1434" t="s">
        <v>597</v>
      </c>
    </row>
    <row r="1435" spans="2:254" x14ac:dyDescent="0.25">
      <c r="B1435" s="5">
        <v>45561</v>
      </c>
      <c r="C1435" t="s">
        <v>103</v>
      </c>
      <c r="D1435" t="s">
        <v>0</v>
      </c>
      <c r="E1435" t="s">
        <v>66</v>
      </c>
      <c r="F1435" s="4" t="s">
        <v>139</v>
      </c>
      <c r="G1435" t="s">
        <v>140</v>
      </c>
      <c r="H1435" s="4" t="s">
        <v>141</v>
      </c>
      <c r="I1435" s="4" t="s">
        <v>518</v>
      </c>
      <c r="J1435" s="8">
        <v>-4</v>
      </c>
      <c r="K1435" s="29">
        <v>51750</v>
      </c>
      <c r="L1435" s="35">
        <v>2121750</v>
      </c>
      <c r="M1435" s="104" t="s">
        <v>529</v>
      </c>
      <c r="O1435" s="54">
        <v>20240151</v>
      </c>
      <c r="P1435" t="s">
        <v>595</v>
      </c>
      <c r="IT1435" t="s">
        <v>506</v>
      </c>
    </row>
    <row r="1436" spans="2:254" x14ac:dyDescent="0.25">
      <c r="B1436" s="5">
        <v>45561</v>
      </c>
      <c r="C1436" t="s">
        <v>103</v>
      </c>
      <c r="D1436" t="s">
        <v>0</v>
      </c>
      <c r="E1436" t="s">
        <v>66</v>
      </c>
      <c r="F1436" s="4" t="s">
        <v>78</v>
      </c>
      <c r="G1436" t="s">
        <v>79</v>
      </c>
      <c r="H1436" s="4" t="s">
        <v>80</v>
      </c>
      <c r="I1436" s="4" t="s">
        <v>510</v>
      </c>
      <c r="J1436" s="8">
        <v>-2</v>
      </c>
      <c r="K1436" s="29">
        <v>51750</v>
      </c>
      <c r="L1436" s="35">
        <v>13455000</v>
      </c>
      <c r="M1436" s="104" t="s">
        <v>529</v>
      </c>
      <c r="O1436" s="54">
        <v>20240152</v>
      </c>
      <c r="P1436" t="s">
        <v>596</v>
      </c>
      <c r="IQ1436" t="s">
        <v>506</v>
      </c>
    </row>
    <row r="1437" spans="2:254" x14ac:dyDescent="0.25">
      <c r="B1437" s="5">
        <v>45561</v>
      </c>
      <c r="C1437" t="s">
        <v>103</v>
      </c>
      <c r="D1437" t="s">
        <v>4</v>
      </c>
      <c r="E1437" t="s">
        <v>66</v>
      </c>
      <c r="F1437" s="4" t="s">
        <v>96</v>
      </c>
      <c r="G1437" t="s">
        <v>95</v>
      </c>
      <c r="H1437" s="4" t="s">
        <v>106</v>
      </c>
      <c r="I1437" s="4">
        <v>52006</v>
      </c>
      <c r="J1437" s="8">
        <v>-1</v>
      </c>
      <c r="K1437" s="29">
        <v>647360</v>
      </c>
      <c r="L1437" s="35">
        <v>1942080</v>
      </c>
      <c r="M1437" s="104" t="s">
        <v>529</v>
      </c>
      <c r="O1437" s="54">
        <v>20240153</v>
      </c>
      <c r="P1437" t="s">
        <v>597</v>
      </c>
    </row>
    <row r="1438" spans="2:254" x14ac:dyDescent="0.25">
      <c r="B1438" s="5">
        <v>45561</v>
      </c>
      <c r="C1438" t="s">
        <v>103</v>
      </c>
      <c r="D1438" t="s">
        <v>4</v>
      </c>
      <c r="E1438" t="s">
        <v>66</v>
      </c>
      <c r="F1438" s="4" t="s">
        <v>102</v>
      </c>
      <c r="G1438" t="s">
        <v>101</v>
      </c>
      <c r="H1438" s="4" t="s">
        <v>107</v>
      </c>
      <c r="I1438" s="4" t="s">
        <v>138</v>
      </c>
      <c r="J1438" s="8">
        <v>-1</v>
      </c>
      <c r="K1438" s="29">
        <v>102340</v>
      </c>
      <c r="L1438" s="35">
        <v>307020</v>
      </c>
      <c r="M1438" s="104" t="s">
        <v>529</v>
      </c>
      <c r="O1438" s="54">
        <v>20240153</v>
      </c>
      <c r="P1438" t="s">
        <v>597</v>
      </c>
    </row>
    <row r="1439" spans="2:254" x14ac:dyDescent="0.25">
      <c r="B1439" s="5">
        <v>45561</v>
      </c>
      <c r="C1439" t="s">
        <v>103</v>
      </c>
      <c r="D1439" t="s">
        <v>0</v>
      </c>
      <c r="E1439" t="s">
        <v>66</v>
      </c>
      <c r="F1439" s="4" t="s">
        <v>78</v>
      </c>
      <c r="G1439" t="s">
        <v>79</v>
      </c>
      <c r="H1439" s="4" t="s">
        <v>80</v>
      </c>
      <c r="I1439" s="4" t="s">
        <v>510</v>
      </c>
      <c r="J1439" s="8">
        <v>-4</v>
      </c>
      <c r="K1439" s="29">
        <v>51750</v>
      </c>
      <c r="L1439" s="35">
        <v>13455000</v>
      </c>
      <c r="M1439" s="104" t="s">
        <v>529</v>
      </c>
      <c r="O1439" s="54">
        <v>20240153</v>
      </c>
      <c r="P1439" t="s">
        <v>597</v>
      </c>
      <c r="IQ1439" t="s">
        <v>506</v>
      </c>
    </row>
    <row r="1440" spans="2:254" x14ac:dyDescent="0.25">
      <c r="B1440" s="5">
        <v>45561</v>
      </c>
      <c r="C1440" t="s">
        <v>103</v>
      </c>
      <c r="D1440" t="s">
        <v>0</v>
      </c>
      <c r="E1440" t="s">
        <v>14</v>
      </c>
      <c r="F1440" s="4" t="s">
        <v>25</v>
      </c>
      <c r="G1440" t="s">
        <v>26</v>
      </c>
      <c r="H1440" s="4" t="s">
        <v>27</v>
      </c>
      <c r="I1440" s="4" t="s">
        <v>562</v>
      </c>
      <c r="J1440" s="8">
        <v>-2</v>
      </c>
      <c r="K1440" s="79">
        <v>14.569553805774278</v>
      </c>
      <c r="L1440" s="35">
        <f>+J1440*K1440</f>
        <v>-29.139107611548557</v>
      </c>
      <c r="M1440" s="104" t="s">
        <v>527</v>
      </c>
      <c r="O1440" s="54">
        <v>20240154</v>
      </c>
      <c r="P1440" t="s">
        <v>586</v>
      </c>
    </row>
    <row r="1441" spans="2:276" x14ac:dyDescent="0.25">
      <c r="B1441" s="5">
        <v>45561</v>
      </c>
      <c r="C1441" t="s">
        <v>103</v>
      </c>
      <c r="D1441" t="s">
        <v>0</v>
      </c>
      <c r="E1441" t="s">
        <v>66</v>
      </c>
      <c r="F1441" s="4" t="s">
        <v>139</v>
      </c>
      <c r="G1441" t="s">
        <v>140</v>
      </c>
      <c r="H1441" s="4" t="s">
        <v>141</v>
      </c>
      <c r="I1441" s="4" t="s">
        <v>518</v>
      </c>
      <c r="J1441" s="8">
        <v>-2</v>
      </c>
      <c r="K1441" s="29">
        <v>51750</v>
      </c>
      <c r="L1441" s="35">
        <v>2121750</v>
      </c>
      <c r="M1441" s="104" t="s">
        <v>529</v>
      </c>
      <c r="O1441" s="54">
        <v>20240152</v>
      </c>
      <c r="P1441" t="s">
        <v>596</v>
      </c>
      <c r="IT1441" t="s">
        <v>506</v>
      </c>
    </row>
    <row r="1442" spans="2:276" x14ac:dyDescent="0.25">
      <c r="B1442" s="5">
        <v>45561</v>
      </c>
      <c r="C1442" t="s">
        <v>103</v>
      </c>
      <c r="D1442" t="s">
        <v>0</v>
      </c>
      <c r="E1442" t="s">
        <v>14</v>
      </c>
      <c r="F1442" s="4" t="s">
        <v>54</v>
      </c>
      <c r="G1442" t="s">
        <v>55</v>
      </c>
      <c r="H1442" s="4" t="s">
        <v>56</v>
      </c>
      <c r="I1442" s="4" t="s">
        <v>566</v>
      </c>
      <c r="J1442" s="8">
        <v>-2</v>
      </c>
      <c r="K1442" s="79">
        <v>18.73228346456693</v>
      </c>
      <c r="L1442" s="35">
        <f>+J1442*K1442</f>
        <v>-37.464566929133859</v>
      </c>
      <c r="M1442" s="104" t="s">
        <v>527</v>
      </c>
      <c r="O1442" s="54">
        <v>20240154</v>
      </c>
      <c r="P1442" t="s">
        <v>586</v>
      </c>
      <c r="JP1442" t="s">
        <v>506</v>
      </c>
    </row>
    <row r="1443" spans="2:276" x14ac:dyDescent="0.25">
      <c r="B1443" s="5">
        <v>45561</v>
      </c>
      <c r="C1443" t="s">
        <v>103</v>
      </c>
      <c r="D1443" t="s">
        <v>4</v>
      </c>
      <c r="E1443" t="s">
        <v>14</v>
      </c>
      <c r="F1443" s="4">
        <v>3308050</v>
      </c>
      <c r="G1443" t="s">
        <v>137</v>
      </c>
      <c r="H1443" s="4" t="s">
        <v>137</v>
      </c>
      <c r="I1443" s="4" t="s">
        <v>138</v>
      </c>
      <c r="J1443" s="8">
        <v>-1</v>
      </c>
      <c r="K1443" s="79">
        <v>104.06824146981627</v>
      </c>
      <c r="L1443" s="35">
        <f>+J1443*K1443</f>
        <v>-104.06824146981627</v>
      </c>
      <c r="M1443" s="104" t="s">
        <v>527</v>
      </c>
      <c r="O1443" s="54">
        <v>20240154</v>
      </c>
      <c r="P1443" s="104" t="s">
        <v>586</v>
      </c>
    </row>
    <row r="1444" spans="2:276" x14ac:dyDescent="0.25">
      <c r="B1444" s="5">
        <v>45561</v>
      </c>
      <c r="C1444" t="s">
        <v>103</v>
      </c>
      <c r="D1444" t="s">
        <v>4</v>
      </c>
      <c r="E1444" t="s">
        <v>14</v>
      </c>
      <c r="F1444" s="4">
        <v>3318235</v>
      </c>
      <c r="G1444" t="s">
        <v>209</v>
      </c>
      <c r="H1444" s="4" t="s">
        <v>107</v>
      </c>
      <c r="I1444" s="4" t="s">
        <v>138</v>
      </c>
      <c r="J1444" s="8">
        <v>-1</v>
      </c>
      <c r="K1444" s="79">
        <v>31.220472440944881</v>
      </c>
      <c r="L1444" s="35">
        <f>+J1444*K1444</f>
        <v>-31.220472440944881</v>
      </c>
      <c r="M1444" s="104" t="s">
        <v>527</v>
      </c>
      <c r="O1444" s="54">
        <v>20240154</v>
      </c>
      <c r="P1444" t="s">
        <v>586</v>
      </c>
    </row>
    <row r="1445" spans="2:276" x14ac:dyDescent="0.25">
      <c r="B1445" s="5">
        <v>45561</v>
      </c>
      <c r="C1445" t="s">
        <v>103</v>
      </c>
      <c r="D1445" t="s">
        <v>0</v>
      </c>
      <c r="E1445" t="s">
        <v>66</v>
      </c>
      <c r="F1445" s="4" t="s">
        <v>71</v>
      </c>
      <c r="G1445" t="s">
        <v>72</v>
      </c>
      <c r="H1445" s="4" t="s">
        <v>27</v>
      </c>
      <c r="I1445" s="4" t="s">
        <v>569</v>
      </c>
      <c r="J1445" s="8">
        <v>-2</v>
      </c>
      <c r="K1445" s="29">
        <v>51750</v>
      </c>
      <c r="L1445" s="35">
        <f>+J1445*K1445</f>
        <v>-103500</v>
      </c>
      <c r="M1445" s="104" t="s">
        <v>529</v>
      </c>
      <c r="O1445" s="54">
        <v>20240155</v>
      </c>
      <c r="P1445" t="s">
        <v>593</v>
      </c>
    </row>
    <row r="1446" spans="2:276" x14ac:dyDescent="0.25">
      <c r="B1446" s="5">
        <v>45561</v>
      </c>
      <c r="C1446" t="s">
        <v>103</v>
      </c>
      <c r="D1446" t="s">
        <v>0</v>
      </c>
      <c r="E1446" t="s">
        <v>66</v>
      </c>
      <c r="F1446" s="4" t="s">
        <v>75</v>
      </c>
      <c r="G1446" t="s">
        <v>76</v>
      </c>
      <c r="H1446" s="4" t="s">
        <v>37</v>
      </c>
      <c r="I1446" s="4" t="s">
        <v>513</v>
      </c>
      <c r="J1446" s="8">
        <v>-2</v>
      </c>
      <c r="K1446" s="29">
        <v>51750</v>
      </c>
      <c r="L1446" s="35">
        <v>4657500</v>
      </c>
      <c r="M1446" s="104" t="s">
        <v>529</v>
      </c>
      <c r="O1446" s="54">
        <v>20240155</v>
      </c>
      <c r="P1446" t="s">
        <v>593</v>
      </c>
      <c r="IR1446" t="s">
        <v>506</v>
      </c>
    </row>
    <row r="1447" spans="2:276" x14ac:dyDescent="0.25">
      <c r="B1447" s="5">
        <v>45561</v>
      </c>
      <c r="C1447" t="s">
        <v>103</v>
      </c>
      <c r="D1447" t="s">
        <v>0</v>
      </c>
      <c r="E1447" t="s">
        <v>66</v>
      </c>
      <c r="F1447" s="4" t="s">
        <v>139</v>
      </c>
      <c r="G1447" t="s">
        <v>140</v>
      </c>
      <c r="H1447" s="4" t="s">
        <v>141</v>
      </c>
      <c r="I1447" s="4" t="s">
        <v>518</v>
      </c>
      <c r="J1447" s="8">
        <v>-2</v>
      </c>
      <c r="K1447" s="29">
        <v>51750</v>
      </c>
      <c r="L1447" s="35">
        <v>2121750</v>
      </c>
      <c r="M1447" s="104" t="s">
        <v>529</v>
      </c>
      <c r="O1447" s="54">
        <v>20240153</v>
      </c>
      <c r="P1447" t="s">
        <v>597</v>
      </c>
      <c r="IT1447" t="s">
        <v>506</v>
      </c>
    </row>
    <row r="1448" spans="2:276" x14ac:dyDescent="0.25">
      <c r="B1448" s="5">
        <v>45561</v>
      </c>
      <c r="C1448" t="s">
        <v>103</v>
      </c>
      <c r="D1448" t="s">
        <v>0</v>
      </c>
      <c r="E1448" t="s">
        <v>66</v>
      </c>
      <c r="F1448" s="4" t="s">
        <v>78</v>
      </c>
      <c r="G1448" t="s">
        <v>79</v>
      </c>
      <c r="H1448" s="4" t="s">
        <v>80</v>
      </c>
      <c r="I1448" s="4" t="s">
        <v>510</v>
      </c>
      <c r="J1448" s="8">
        <v>-2</v>
      </c>
      <c r="K1448" s="29">
        <v>51750</v>
      </c>
      <c r="L1448" s="35">
        <v>13455000</v>
      </c>
      <c r="M1448" s="104" t="s">
        <v>529</v>
      </c>
      <c r="O1448" s="54">
        <v>20240153</v>
      </c>
      <c r="P1448" t="s">
        <v>597</v>
      </c>
      <c r="IQ1448" t="s">
        <v>506</v>
      </c>
    </row>
    <row r="1449" spans="2:276" x14ac:dyDescent="0.25">
      <c r="B1449" s="5">
        <v>45560</v>
      </c>
      <c r="C1449" t="s">
        <v>103</v>
      </c>
      <c r="D1449" t="s">
        <v>0</v>
      </c>
      <c r="E1449" t="s">
        <v>66</v>
      </c>
      <c r="F1449" s="4" t="s">
        <v>82</v>
      </c>
      <c r="G1449" t="s">
        <v>83</v>
      </c>
      <c r="H1449" s="4" t="s">
        <v>84</v>
      </c>
      <c r="I1449" s="4" t="s">
        <v>299</v>
      </c>
      <c r="J1449" s="8">
        <v>-4</v>
      </c>
      <c r="K1449" s="29">
        <v>51750</v>
      </c>
      <c r="L1449" s="35">
        <v>2587500</v>
      </c>
      <c r="M1449" s="104" t="s">
        <v>529</v>
      </c>
      <c r="O1449" s="54">
        <v>20240155</v>
      </c>
      <c r="P1449" t="s">
        <v>593</v>
      </c>
    </row>
    <row r="1450" spans="2:276" x14ac:dyDescent="0.25">
      <c r="B1450" s="5">
        <v>45561</v>
      </c>
      <c r="C1450" t="s">
        <v>103</v>
      </c>
      <c r="D1450" t="s">
        <v>0</v>
      </c>
      <c r="E1450" t="s">
        <v>66</v>
      </c>
      <c r="F1450" s="4" t="s">
        <v>86</v>
      </c>
      <c r="G1450" t="s">
        <v>87</v>
      </c>
      <c r="H1450" s="4" t="s">
        <v>50</v>
      </c>
      <c r="I1450" s="4" t="s">
        <v>524</v>
      </c>
      <c r="J1450" s="8">
        <v>-4</v>
      </c>
      <c r="K1450" s="29">
        <v>51750</v>
      </c>
      <c r="L1450" s="35">
        <v>2587500</v>
      </c>
      <c r="M1450" s="104" t="s">
        <v>529</v>
      </c>
      <c r="O1450" s="54">
        <v>20240155</v>
      </c>
      <c r="P1450" t="s">
        <v>593</v>
      </c>
    </row>
    <row r="1451" spans="2:276" x14ac:dyDescent="0.25">
      <c r="B1451" s="5">
        <v>45561</v>
      </c>
      <c r="C1451" t="s">
        <v>103</v>
      </c>
      <c r="D1451" t="s">
        <v>0</v>
      </c>
      <c r="E1451" t="s">
        <v>66</v>
      </c>
      <c r="F1451" s="4" t="s">
        <v>91</v>
      </c>
      <c r="G1451" t="s">
        <v>92</v>
      </c>
      <c r="H1451" s="4" t="s">
        <v>93</v>
      </c>
      <c r="I1451" s="4" t="s">
        <v>183</v>
      </c>
      <c r="J1451" s="8">
        <v>-2</v>
      </c>
      <c r="K1451" s="29">
        <v>51750</v>
      </c>
      <c r="L1451" s="35">
        <v>2587500</v>
      </c>
      <c r="M1451" s="104" t="s">
        <v>529</v>
      </c>
      <c r="O1451" s="54">
        <v>20240155</v>
      </c>
      <c r="P1451" t="s">
        <v>593</v>
      </c>
    </row>
    <row r="1452" spans="2:276" x14ac:dyDescent="0.25">
      <c r="B1452" s="5">
        <v>45561</v>
      </c>
      <c r="C1452" t="s">
        <v>103</v>
      </c>
      <c r="D1452" t="s">
        <v>0</v>
      </c>
      <c r="E1452" t="s">
        <v>66</v>
      </c>
      <c r="F1452" s="4" t="s">
        <v>78</v>
      </c>
      <c r="G1452" t="s">
        <v>79</v>
      </c>
      <c r="H1452" s="4" t="s">
        <v>80</v>
      </c>
      <c r="I1452" s="4" t="s">
        <v>510</v>
      </c>
      <c r="J1452" s="8">
        <v>-4</v>
      </c>
      <c r="K1452" s="29">
        <v>51750</v>
      </c>
      <c r="L1452" s="35">
        <v>13455000</v>
      </c>
      <c r="M1452" s="104" t="s">
        <v>529</v>
      </c>
      <c r="O1452" s="54">
        <v>20240155</v>
      </c>
      <c r="P1452" t="s">
        <v>593</v>
      </c>
      <c r="IQ1452" t="s">
        <v>506</v>
      </c>
    </row>
    <row r="1453" spans="2:276" x14ac:dyDescent="0.25">
      <c r="B1453" s="5">
        <v>45561</v>
      </c>
      <c r="C1453" t="s">
        <v>103</v>
      </c>
      <c r="D1453" t="s">
        <v>0</v>
      </c>
      <c r="E1453" t="s">
        <v>66</v>
      </c>
      <c r="F1453" s="4" t="s">
        <v>71</v>
      </c>
      <c r="G1453" t="s">
        <v>72</v>
      </c>
      <c r="H1453" s="4" t="s">
        <v>27</v>
      </c>
      <c r="I1453" s="4" t="s">
        <v>569</v>
      </c>
      <c r="J1453" s="8">
        <v>-7</v>
      </c>
      <c r="K1453" s="29">
        <v>51750</v>
      </c>
      <c r="L1453" s="35">
        <f>+J1453*K1453</f>
        <v>-362250</v>
      </c>
      <c r="M1453" s="104" t="s">
        <v>529</v>
      </c>
      <c r="O1453" s="54">
        <v>20240156</v>
      </c>
      <c r="P1453" t="s">
        <v>598</v>
      </c>
    </row>
    <row r="1454" spans="2:276" x14ac:dyDescent="0.25">
      <c r="B1454" s="5">
        <v>45561</v>
      </c>
      <c r="C1454" t="s">
        <v>103</v>
      </c>
      <c r="D1454" t="s">
        <v>0</v>
      </c>
      <c r="E1454" t="s">
        <v>66</v>
      </c>
      <c r="F1454" s="4" t="s">
        <v>75</v>
      </c>
      <c r="G1454" t="s">
        <v>76</v>
      </c>
      <c r="H1454" s="4" t="s">
        <v>37</v>
      </c>
      <c r="I1454" s="4" t="s">
        <v>513</v>
      </c>
      <c r="J1454" s="8">
        <v>-7</v>
      </c>
      <c r="K1454" s="29">
        <v>51750</v>
      </c>
      <c r="L1454" s="35">
        <v>4657500</v>
      </c>
      <c r="M1454" s="104" t="s">
        <v>529</v>
      </c>
      <c r="O1454" s="54">
        <v>20240156</v>
      </c>
      <c r="P1454" t="s">
        <v>598</v>
      </c>
      <c r="IR1454" t="s">
        <v>506</v>
      </c>
    </row>
    <row r="1455" spans="2:276" x14ac:dyDescent="0.25">
      <c r="B1455" s="5">
        <v>45561</v>
      </c>
      <c r="C1455" t="s">
        <v>103</v>
      </c>
      <c r="D1455" t="s">
        <v>0</v>
      </c>
      <c r="E1455" t="s">
        <v>14</v>
      </c>
      <c r="F1455" s="4" t="s">
        <v>39</v>
      </c>
      <c r="G1455" t="s">
        <v>40</v>
      </c>
      <c r="H1455" s="4" t="s">
        <v>41</v>
      </c>
      <c r="I1455" s="4" t="s">
        <v>485</v>
      </c>
      <c r="J1455" s="8">
        <v>-4</v>
      </c>
      <c r="K1455" s="85">
        <v>14.5833333333333</v>
      </c>
      <c r="L1455" s="35">
        <f>+J1455*K1455</f>
        <v>-58.333333333333201</v>
      </c>
      <c r="M1455" s="104" t="s">
        <v>527</v>
      </c>
      <c r="O1455" s="54">
        <v>20240154</v>
      </c>
      <c r="P1455" t="s">
        <v>586</v>
      </c>
    </row>
    <row r="1456" spans="2:276" x14ac:dyDescent="0.25">
      <c r="B1456" s="5">
        <v>45561</v>
      </c>
      <c r="C1456" t="s">
        <v>103</v>
      </c>
      <c r="D1456" t="s">
        <v>4</v>
      </c>
      <c r="E1456" t="s">
        <v>66</v>
      </c>
      <c r="F1456" s="4" t="s">
        <v>102</v>
      </c>
      <c r="G1456" t="s">
        <v>101</v>
      </c>
      <c r="H1456" s="4" t="s">
        <v>107</v>
      </c>
      <c r="I1456" s="4" t="s">
        <v>138</v>
      </c>
      <c r="J1456" s="8">
        <v>-1</v>
      </c>
      <c r="K1456" s="29">
        <v>102340</v>
      </c>
      <c r="L1456" s="35">
        <v>307020</v>
      </c>
      <c r="M1456" s="104" t="s">
        <v>529</v>
      </c>
      <c r="O1456" s="54">
        <v>20240156</v>
      </c>
      <c r="P1456" t="s">
        <v>598</v>
      </c>
    </row>
    <row r="1457" spans="1:814" x14ac:dyDescent="0.25">
      <c r="B1457" s="5">
        <v>45561</v>
      </c>
      <c r="C1457" t="s">
        <v>103</v>
      </c>
      <c r="D1457" t="s">
        <v>0</v>
      </c>
      <c r="E1457" t="s">
        <v>14</v>
      </c>
      <c r="F1457" s="4" t="s">
        <v>42</v>
      </c>
      <c r="G1457" t="s">
        <v>43</v>
      </c>
      <c r="H1457" s="4" t="s">
        <v>44</v>
      </c>
      <c r="I1457" s="4" t="s">
        <v>565</v>
      </c>
      <c r="J1457" s="8">
        <v>-5</v>
      </c>
      <c r="K1457" s="79">
        <v>14.569553805774278</v>
      </c>
      <c r="L1457" s="35">
        <f>+J1457*K1457</f>
        <v>-72.847769028871397</v>
      </c>
      <c r="M1457" s="104" t="s">
        <v>527</v>
      </c>
      <c r="O1457" s="54">
        <v>20240156</v>
      </c>
      <c r="P1457" t="s">
        <v>598</v>
      </c>
    </row>
    <row r="1458" spans="1:814" x14ac:dyDescent="0.25">
      <c r="B1458" s="5">
        <v>45562</v>
      </c>
      <c r="C1458" t="s">
        <v>103</v>
      </c>
      <c r="D1458" t="s">
        <v>0</v>
      </c>
      <c r="E1458" t="s">
        <v>66</v>
      </c>
      <c r="F1458" s="4" t="s">
        <v>86</v>
      </c>
      <c r="G1458" t="s">
        <v>87</v>
      </c>
      <c r="H1458" s="4" t="s">
        <v>50</v>
      </c>
      <c r="I1458" s="4" t="s">
        <v>524</v>
      </c>
      <c r="J1458" s="8">
        <v>-2</v>
      </c>
      <c r="K1458" s="29">
        <v>51750</v>
      </c>
      <c r="L1458" s="35">
        <v>2587500</v>
      </c>
      <c r="M1458" s="104" t="s">
        <v>529</v>
      </c>
      <c r="O1458" s="54">
        <v>20240158</v>
      </c>
      <c r="P1458" t="s">
        <v>596</v>
      </c>
    </row>
    <row r="1459" spans="1:814" x14ac:dyDescent="0.25">
      <c r="B1459" s="5">
        <v>45562</v>
      </c>
      <c r="C1459" t="s">
        <v>103</v>
      </c>
      <c r="D1459" t="s">
        <v>0</v>
      </c>
      <c r="E1459" t="s">
        <v>66</v>
      </c>
      <c r="F1459" s="4" t="s">
        <v>86</v>
      </c>
      <c r="G1459" t="s">
        <v>87</v>
      </c>
      <c r="H1459" s="4" t="s">
        <v>50</v>
      </c>
      <c r="I1459" s="4" t="s">
        <v>524</v>
      </c>
      <c r="J1459" s="8">
        <v>-2</v>
      </c>
      <c r="K1459" s="29">
        <v>51750</v>
      </c>
      <c r="L1459" s="35">
        <v>2587500</v>
      </c>
      <c r="M1459" s="104" t="s">
        <v>529</v>
      </c>
      <c r="O1459" s="54">
        <v>20240159</v>
      </c>
      <c r="P1459" t="s">
        <v>597</v>
      </c>
    </row>
    <row r="1460" spans="1:814" x14ac:dyDescent="0.25">
      <c r="B1460" s="5">
        <v>45561</v>
      </c>
      <c r="C1460" t="s">
        <v>103</v>
      </c>
      <c r="D1460" t="s">
        <v>0</v>
      </c>
      <c r="E1460" t="s">
        <v>66</v>
      </c>
      <c r="F1460" s="4" t="s">
        <v>139</v>
      </c>
      <c r="G1460" t="s">
        <v>140</v>
      </c>
      <c r="H1460" s="4" t="s">
        <v>141</v>
      </c>
      <c r="I1460" s="4" t="s">
        <v>518</v>
      </c>
      <c r="J1460" s="8">
        <v>-6</v>
      </c>
      <c r="K1460" s="29">
        <v>51750</v>
      </c>
      <c r="L1460" s="35">
        <v>2121750</v>
      </c>
      <c r="M1460" s="104" t="s">
        <v>529</v>
      </c>
      <c r="O1460" s="54">
        <v>20240155</v>
      </c>
      <c r="P1460" t="s">
        <v>593</v>
      </c>
      <c r="IT1460" t="s">
        <v>506</v>
      </c>
    </row>
    <row r="1461" spans="1:814" x14ac:dyDescent="0.25">
      <c r="B1461" s="5">
        <v>45562</v>
      </c>
      <c r="C1461" t="s">
        <v>121</v>
      </c>
      <c r="D1461" t="s">
        <v>4</v>
      </c>
      <c r="E1461" t="s">
        <v>66</v>
      </c>
      <c r="F1461" s="4" t="s">
        <v>276</v>
      </c>
      <c r="G1461" t="s">
        <v>275</v>
      </c>
      <c r="H1461" s="4" t="s">
        <v>148</v>
      </c>
      <c r="I1461" s="4">
        <v>50361</v>
      </c>
      <c r="J1461" s="8">
        <v>2</v>
      </c>
      <c r="K1461" s="29">
        <v>83600</v>
      </c>
      <c r="L1461" s="17">
        <v>-167200</v>
      </c>
      <c r="M1461" s="102" t="s">
        <v>529</v>
      </c>
      <c r="Q1461" t="s">
        <v>624</v>
      </c>
    </row>
    <row r="1462" spans="1:814" x14ac:dyDescent="0.25">
      <c r="B1462" s="5">
        <v>45562</v>
      </c>
      <c r="C1462" t="s">
        <v>120</v>
      </c>
      <c r="D1462" t="s">
        <v>4</v>
      </c>
      <c r="E1462" t="s">
        <v>66</v>
      </c>
      <c r="F1462" s="4" t="s">
        <v>274</v>
      </c>
      <c r="G1462" t="s">
        <v>273</v>
      </c>
      <c r="H1462" s="4" t="s">
        <v>271</v>
      </c>
      <c r="I1462" s="4" t="s">
        <v>138</v>
      </c>
      <c r="J1462" s="8">
        <f>2</f>
        <v>2</v>
      </c>
      <c r="K1462" s="29">
        <v>145000</v>
      </c>
      <c r="L1462" s="17">
        <v>-1305000</v>
      </c>
      <c r="M1462" s="102" t="s">
        <v>529</v>
      </c>
      <c r="Q1462" t="s">
        <v>624</v>
      </c>
    </row>
    <row r="1463" spans="1:814" x14ac:dyDescent="0.25">
      <c r="B1463" s="5">
        <v>45562</v>
      </c>
      <c r="C1463" t="s">
        <v>103</v>
      </c>
      <c r="D1463" t="s">
        <v>0</v>
      </c>
      <c r="E1463" t="s">
        <v>66</v>
      </c>
      <c r="F1463" s="4" t="s">
        <v>75</v>
      </c>
      <c r="G1463" t="s">
        <v>76</v>
      </c>
      <c r="H1463" s="4" t="s">
        <v>37</v>
      </c>
      <c r="I1463" s="4" t="s">
        <v>513</v>
      </c>
      <c r="J1463" s="8">
        <v>-10</v>
      </c>
      <c r="K1463" s="29">
        <v>51750</v>
      </c>
      <c r="L1463" s="17">
        <v>4657500</v>
      </c>
      <c r="M1463" s="102" t="s">
        <v>529</v>
      </c>
      <c r="O1463" s="54">
        <v>20240160</v>
      </c>
      <c r="P1463" t="s">
        <v>575</v>
      </c>
      <c r="IR1463" t="s">
        <v>506</v>
      </c>
    </row>
    <row r="1464" spans="1:814" x14ac:dyDescent="0.25">
      <c r="B1464" s="5">
        <v>45561</v>
      </c>
      <c r="C1464" t="s">
        <v>103</v>
      </c>
      <c r="D1464" t="s">
        <v>0</v>
      </c>
      <c r="E1464" t="s">
        <v>66</v>
      </c>
      <c r="F1464" s="4" t="s">
        <v>139</v>
      </c>
      <c r="G1464" t="s">
        <v>140</v>
      </c>
      <c r="H1464" s="4" t="s">
        <v>141</v>
      </c>
      <c r="I1464" s="4" t="s">
        <v>518</v>
      </c>
      <c r="J1464" s="8">
        <v>-10</v>
      </c>
      <c r="K1464" s="29">
        <v>51750</v>
      </c>
      <c r="L1464" s="35">
        <v>2121750</v>
      </c>
      <c r="M1464" s="104" t="s">
        <v>529</v>
      </c>
      <c r="O1464" s="54">
        <v>20240156</v>
      </c>
      <c r="P1464" t="s">
        <v>598</v>
      </c>
      <c r="IT1464" t="s">
        <v>506</v>
      </c>
    </row>
    <row r="1465" spans="1:814" x14ac:dyDescent="0.25">
      <c r="B1465" s="5">
        <v>45562</v>
      </c>
      <c r="C1465" t="s">
        <v>121</v>
      </c>
      <c r="D1465" t="s">
        <v>0</v>
      </c>
      <c r="E1465" t="s">
        <v>66</v>
      </c>
      <c r="F1465" s="4" t="s">
        <v>78</v>
      </c>
      <c r="G1465" t="s">
        <v>79</v>
      </c>
      <c r="H1465" s="4" t="s">
        <v>80</v>
      </c>
      <c r="I1465" s="4" t="s">
        <v>588</v>
      </c>
      <c r="J1465" s="8">
        <v>5</v>
      </c>
      <c r="K1465" s="29">
        <v>51750</v>
      </c>
      <c r="L1465" s="17">
        <f>+J1465*K1465</f>
        <v>258750</v>
      </c>
      <c r="M1465" s="102" t="s">
        <v>529</v>
      </c>
      <c r="Q1465" t="s">
        <v>624</v>
      </c>
      <c r="IQ1465" t="s">
        <v>506</v>
      </c>
    </row>
    <row r="1466" spans="1:814" x14ac:dyDescent="0.25">
      <c r="B1466" s="5">
        <v>45562</v>
      </c>
      <c r="C1466" t="s">
        <v>103</v>
      </c>
      <c r="D1466" t="s">
        <v>4</v>
      </c>
      <c r="E1466" t="s">
        <v>66</v>
      </c>
      <c r="F1466" s="4" t="s">
        <v>274</v>
      </c>
      <c r="G1466" t="s">
        <v>273</v>
      </c>
      <c r="H1466" s="4" t="s">
        <v>271</v>
      </c>
      <c r="I1466" s="4" t="s">
        <v>138</v>
      </c>
      <c r="J1466" s="8">
        <v>-3</v>
      </c>
      <c r="K1466" s="29">
        <v>145000</v>
      </c>
      <c r="L1466" s="17">
        <v>-1305000</v>
      </c>
      <c r="M1466" s="102" t="s">
        <v>529</v>
      </c>
      <c r="O1466" s="54">
        <v>20240160</v>
      </c>
      <c r="P1466" t="s">
        <v>575</v>
      </c>
    </row>
    <row r="1467" spans="1:814" x14ac:dyDescent="0.25">
      <c r="B1467" s="5">
        <v>45562</v>
      </c>
      <c r="C1467" t="s">
        <v>103</v>
      </c>
      <c r="D1467" t="s">
        <v>4</v>
      </c>
      <c r="E1467" t="s">
        <v>66</v>
      </c>
      <c r="F1467" s="4" t="s">
        <v>276</v>
      </c>
      <c r="G1467" t="s">
        <v>275</v>
      </c>
      <c r="H1467" s="4" t="s">
        <v>148</v>
      </c>
      <c r="I1467" s="4">
        <v>50361</v>
      </c>
      <c r="J1467" s="8">
        <v>-3</v>
      </c>
      <c r="K1467" s="29">
        <v>83600</v>
      </c>
      <c r="L1467" s="17">
        <v>-167200</v>
      </c>
      <c r="M1467" s="102" t="s">
        <v>529</v>
      </c>
      <c r="O1467" s="54">
        <v>20240160</v>
      </c>
      <c r="P1467" t="s">
        <v>575</v>
      </c>
    </row>
    <row r="1468" spans="1:814" x14ac:dyDescent="0.25">
      <c r="B1468" s="5">
        <v>45562</v>
      </c>
      <c r="C1468" t="s">
        <v>103</v>
      </c>
      <c r="D1468" t="s">
        <v>0</v>
      </c>
      <c r="E1468" t="s">
        <v>66</v>
      </c>
      <c r="F1468" s="4" t="s">
        <v>78</v>
      </c>
      <c r="G1468" t="s">
        <v>79</v>
      </c>
      <c r="H1468" s="4" t="s">
        <v>80</v>
      </c>
      <c r="I1468" s="4" t="s">
        <v>588</v>
      </c>
      <c r="J1468" s="8">
        <v>-5</v>
      </c>
      <c r="K1468" s="29">
        <v>51750</v>
      </c>
      <c r="L1468" s="17">
        <f>+J1468*K1468</f>
        <v>-258750</v>
      </c>
      <c r="M1468" s="102" t="s">
        <v>529</v>
      </c>
      <c r="O1468" s="54">
        <v>20240160</v>
      </c>
      <c r="P1468" t="s">
        <v>575</v>
      </c>
      <c r="IQ1468" t="s">
        <v>506</v>
      </c>
    </row>
    <row r="1469" spans="1:814" x14ac:dyDescent="0.25">
      <c r="B1469" s="5">
        <v>45567</v>
      </c>
      <c r="C1469" t="s">
        <v>120</v>
      </c>
      <c r="D1469" t="s">
        <v>0</v>
      </c>
      <c r="E1469" t="s">
        <v>14</v>
      </c>
      <c r="F1469" s="4" t="s">
        <v>58</v>
      </c>
      <c r="G1469" t="s">
        <v>59</v>
      </c>
      <c r="H1469" s="4" t="s">
        <v>60</v>
      </c>
      <c r="I1469" s="4" t="s">
        <v>584</v>
      </c>
      <c r="J1469" s="8">
        <v>-8</v>
      </c>
      <c r="K1469" s="121">
        <v>18.345205479452055</v>
      </c>
      <c r="L1469" s="17">
        <f>+J1469*K1469</f>
        <v>-146.76164383561644</v>
      </c>
      <c r="M1469" s="102" t="s">
        <v>527</v>
      </c>
      <c r="O1469"/>
      <c r="Q1469" t="s">
        <v>587</v>
      </c>
    </row>
    <row r="1470" spans="1:814" x14ac:dyDescent="0.25">
      <c r="B1470" s="5">
        <v>45567</v>
      </c>
      <c r="C1470" t="s">
        <v>120</v>
      </c>
      <c r="D1470" t="s">
        <v>0</v>
      </c>
      <c r="E1470" t="s">
        <v>14</v>
      </c>
      <c r="F1470" s="4" t="s">
        <v>25</v>
      </c>
      <c r="G1470" t="s">
        <v>26</v>
      </c>
      <c r="H1470" s="4" t="s">
        <v>27</v>
      </c>
      <c r="I1470" s="4" t="s">
        <v>562</v>
      </c>
      <c r="J1470" s="8">
        <v>-8</v>
      </c>
      <c r="K1470" s="79">
        <v>14.569553805774278</v>
      </c>
      <c r="L1470" s="17">
        <f>+J1470*K1470</f>
        <v>-116.55643044619423</v>
      </c>
      <c r="M1470" s="102" t="s">
        <v>527</v>
      </c>
      <c r="Q1470" t="s">
        <v>587</v>
      </c>
    </row>
    <row r="1471" spans="1:814" x14ac:dyDescent="0.25">
      <c r="B1471" s="5">
        <v>45567</v>
      </c>
      <c r="C1471" t="s">
        <v>120</v>
      </c>
      <c r="D1471" t="s">
        <v>0</v>
      </c>
      <c r="E1471" t="s">
        <v>14</v>
      </c>
      <c r="F1471" s="4" t="s">
        <v>54</v>
      </c>
      <c r="G1471" t="s">
        <v>55</v>
      </c>
      <c r="H1471" s="4" t="s">
        <v>56</v>
      </c>
      <c r="I1471" s="4" t="s">
        <v>566</v>
      </c>
      <c r="J1471" s="8">
        <v>-8</v>
      </c>
      <c r="K1471" s="79">
        <v>18.73228346456693</v>
      </c>
      <c r="L1471" s="17">
        <f>+J1471*K1471</f>
        <v>-149.85826771653544</v>
      </c>
      <c r="M1471" s="102" t="s">
        <v>527</v>
      </c>
      <c r="Q1471" t="s">
        <v>587</v>
      </c>
      <c r="JP1471" t="s">
        <v>506</v>
      </c>
    </row>
    <row r="1472" spans="1:814" s="69" customFormat="1" x14ac:dyDescent="0.25">
      <c r="A1472"/>
      <c r="B1472" s="5">
        <v>45562</v>
      </c>
      <c r="C1472" t="s">
        <v>121</v>
      </c>
      <c r="D1472" t="s">
        <v>0</v>
      </c>
      <c r="E1472" t="s">
        <v>66</v>
      </c>
      <c r="F1472" s="4" t="s">
        <v>139</v>
      </c>
      <c r="G1472" t="s">
        <v>140</v>
      </c>
      <c r="H1472" s="4" t="s">
        <v>141</v>
      </c>
      <c r="I1472" s="4" t="s">
        <v>380</v>
      </c>
      <c r="J1472" s="8">
        <v>5</v>
      </c>
      <c r="K1472" s="29">
        <v>51750</v>
      </c>
      <c r="L1472" s="17">
        <f>+J1472*K1472</f>
        <v>258750</v>
      </c>
      <c r="M1472" s="102" t="s">
        <v>529</v>
      </c>
      <c r="N1472"/>
      <c r="O1472" s="54"/>
      <c r="P1472"/>
      <c r="Q1472" t="s">
        <v>624</v>
      </c>
      <c r="R1472"/>
      <c r="S1472"/>
      <c r="T1472"/>
      <c r="U1472"/>
      <c r="V1472" s="84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  <c r="BA1472"/>
      <c r="BB1472"/>
      <c r="BC1472"/>
      <c r="BD1472"/>
      <c r="BE1472"/>
      <c r="BF1472"/>
      <c r="BG1472"/>
      <c r="BH1472"/>
      <c r="BI1472"/>
      <c r="BJ1472"/>
      <c r="BK1472"/>
      <c r="BL1472"/>
      <c r="BM1472"/>
      <c r="BN1472"/>
      <c r="BO1472"/>
      <c r="BP1472"/>
      <c r="BQ1472"/>
      <c r="BR1472"/>
      <c r="BS1472"/>
      <c r="BT1472"/>
      <c r="BU1472"/>
      <c r="BV1472"/>
      <c r="BW1472"/>
      <c r="BX1472"/>
      <c r="BY1472"/>
      <c r="BZ1472"/>
      <c r="CA1472"/>
      <c r="CB1472"/>
      <c r="CC1472"/>
      <c r="CD1472"/>
      <c r="CE1472"/>
      <c r="CF1472"/>
      <c r="CG1472"/>
      <c r="CH1472"/>
      <c r="CI1472"/>
      <c r="CJ1472"/>
      <c r="CK1472"/>
      <c r="CL1472"/>
      <c r="CM1472"/>
      <c r="CN1472"/>
      <c r="CO1472"/>
      <c r="CP1472"/>
      <c r="CQ1472"/>
      <c r="CR1472"/>
      <c r="CS1472"/>
      <c r="CT1472"/>
      <c r="CU1472"/>
      <c r="CV1472"/>
      <c r="CW1472"/>
      <c r="CX1472"/>
      <c r="CY1472"/>
      <c r="CZ1472"/>
      <c r="DA1472"/>
      <c r="DB1472"/>
      <c r="DC1472"/>
      <c r="DD1472"/>
      <c r="DE1472"/>
      <c r="DF1472"/>
      <c r="DG1472"/>
      <c r="DH1472"/>
      <c r="DI1472"/>
      <c r="DJ1472"/>
      <c r="DK1472"/>
      <c r="DL1472"/>
      <c r="DM1472"/>
      <c r="DN1472"/>
      <c r="DO1472"/>
      <c r="DP1472"/>
      <c r="DQ1472"/>
      <c r="DR1472"/>
      <c r="DS1472"/>
      <c r="DT1472"/>
      <c r="DU1472"/>
      <c r="DV1472"/>
      <c r="DW1472"/>
      <c r="DX1472"/>
      <c r="DY1472"/>
      <c r="DZ1472"/>
      <c r="EA1472"/>
      <c r="EB1472"/>
      <c r="EC1472"/>
      <c r="ED1472"/>
      <c r="EE1472"/>
      <c r="EF1472"/>
      <c r="EG1472"/>
      <c r="EH1472"/>
      <c r="EI1472"/>
      <c r="EJ1472"/>
      <c r="EK1472"/>
      <c r="EL1472"/>
      <c r="EM1472"/>
      <c r="EN1472"/>
      <c r="EO1472"/>
      <c r="EP1472"/>
      <c r="EQ1472"/>
      <c r="ER1472"/>
      <c r="ES1472"/>
      <c r="ET1472"/>
      <c r="EU1472"/>
      <c r="EV1472"/>
      <c r="EW1472"/>
      <c r="EX1472"/>
      <c r="EY1472"/>
      <c r="EZ1472"/>
      <c r="FA1472"/>
      <c r="FB1472"/>
      <c r="FC1472"/>
      <c r="FD1472"/>
      <c r="FE1472"/>
      <c r="FF1472"/>
      <c r="FG1472"/>
      <c r="FH1472"/>
      <c r="FI1472"/>
      <c r="FJ1472"/>
      <c r="FK1472"/>
      <c r="FL1472"/>
      <c r="FM1472"/>
      <c r="FN1472"/>
      <c r="FO1472"/>
      <c r="FP1472"/>
      <c r="FQ1472"/>
      <c r="FR1472"/>
      <c r="FS1472"/>
      <c r="FT1472"/>
      <c r="FU1472"/>
      <c r="FV1472"/>
      <c r="FW1472"/>
      <c r="FX1472"/>
      <c r="FY1472"/>
      <c r="FZ1472"/>
      <c r="GA1472"/>
      <c r="GB1472"/>
      <c r="GC1472"/>
      <c r="GD1472"/>
      <c r="GE1472"/>
      <c r="GF1472"/>
      <c r="GG1472"/>
      <c r="GH1472"/>
      <c r="GI1472"/>
      <c r="GJ1472"/>
      <c r="GK1472"/>
      <c r="GL1472"/>
      <c r="GM1472"/>
      <c r="GN1472"/>
      <c r="GO1472"/>
      <c r="GP1472"/>
      <c r="GQ1472"/>
      <c r="GR1472"/>
      <c r="GS1472"/>
      <c r="GT1472"/>
      <c r="GU1472"/>
      <c r="GV1472"/>
      <c r="GW1472"/>
      <c r="GX1472"/>
      <c r="GY1472"/>
      <c r="GZ1472"/>
      <c r="HA1472"/>
      <c r="HB1472"/>
      <c r="HC1472"/>
      <c r="HD1472"/>
      <c r="HE1472"/>
      <c r="HF1472"/>
      <c r="HG1472"/>
      <c r="HH1472"/>
      <c r="HI1472"/>
      <c r="HJ1472"/>
      <c r="HK1472"/>
      <c r="HL1472"/>
      <c r="HM1472"/>
      <c r="HN1472"/>
      <c r="HO1472"/>
      <c r="HP1472"/>
      <c r="HQ1472"/>
      <c r="HR1472"/>
      <c r="HS1472"/>
      <c r="HT1472"/>
      <c r="HU1472"/>
      <c r="HV1472"/>
      <c r="HW1472"/>
      <c r="HX1472"/>
      <c r="HY1472"/>
      <c r="HZ1472"/>
      <c r="IA1472"/>
      <c r="IB1472"/>
      <c r="IC1472"/>
      <c r="ID1472"/>
      <c r="IE1472"/>
      <c r="IF1472"/>
      <c r="IG1472"/>
      <c r="IH1472"/>
      <c r="II1472"/>
      <c r="IJ1472"/>
      <c r="IK1472"/>
      <c r="IL1472"/>
      <c r="IM1472"/>
      <c r="IN1472"/>
      <c r="IO1472"/>
      <c r="IP1472"/>
      <c r="IQ1472"/>
      <c r="IR1472"/>
      <c r="IS1472"/>
      <c r="IT1472"/>
      <c r="IU1472"/>
      <c r="IV1472"/>
      <c r="IW1472"/>
      <c r="IX1472"/>
      <c r="IY1472"/>
      <c r="IZ1472"/>
      <c r="JA1472"/>
      <c r="JB1472"/>
      <c r="JC1472"/>
      <c r="JD1472"/>
      <c r="JE1472"/>
      <c r="JF1472"/>
      <c r="JG1472"/>
      <c r="JH1472"/>
      <c r="JI1472"/>
      <c r="JJ1472"/>
      <c r="JK1472"/>
      <c r="JL1472"/>
      <c r="JM1472"/>
      <c r="JN1472"/>
      <c r="JO1472"/>
      <c r="JP1472"/>
      <c r="JQ1472"/>
      <c r="JR1472"/>
      <c r="JS1472"/>
      <c r="JT1472"/>
      <c r="JU1472"/>
      <c r="JV1472"/>
      <c r="JW1472"/>
      <c r="JX1472"/>
      <c r="JY1472"/>
      <c r="JZ1472"/>
      <c r="KA1472"/>
      <c r="KB1472"/>
      <c r="KC1472"/>
      <c r="KD1472"/>
      <c r="KE1472"/>
      <c r="KF1472"/>
      <c r="KG1472"/>
      <c r="KH1472"/>
      <c r="KI1472"/>
      <c r="KJ1472"/>
      <c r="KK1472"/>
      <c r="KL1472"/>
      <c r="KM1472"/>
      <c r="KN1472"/>
      <c r="KO1472"/>
      <c r="KP1472"/>
      <c r="KQ1472"/>
      <c r="KR1472"/>
      <c r="KS1472"/>
      <c r="KT1472"/>
      <c r="KU1472"/>
      <c r="KV1472"/>
      <c r="KW1472"/>
      <c r="KX1472"/>
      <c r="KY1472"/>
      <c r="KZ1472"/>
      <c r="LA1472"/>
      <c r="LB1472"/>
      <c r="LC1472"/>
      <c r="LD1472"/>
      <c r="LE1472"/>
      <c r="LF1472"/>
      <c r="LG1472"/>
      <c r="LH1472"/>
      <c r="LI1472"/>
      <c r="LJ1472"/>
      <c r="LK1472"/>
      <c r="LL1472"/>
      <c r="LM1472"/>
      <c r="LN1472"/>
      <c r="LO1472"/>
      <c r="LP1472"/>
      <c r="LQ1472"/>
      <c r="LR1472"/>
      <c r="LS1472"/>
      <c r="LT1472"/>
      <c r="LU1472"/>
      <c r="LV1472"/>
      <c r="LW1472"/>
      <c r="LX1472"/>
      <c r="LY1472"/>
      <c r="LZ1472"/>
      <c r="MA1472"/>
      <c r="MB1472"/>
      <c r="MC1472"/>
      <c r="MD1472"/>
      <c r="ME1472"/>
      <c r="MF1472"/>
      <c r="MG1472"/>
      <c r="MH1472"/>
      <c r="MI1472"/>
      <c r="MJ1472"/>
      <c r="MK1472"/>
      <c r="ML1472"/>
      <c r="MM1472"/>
      <c r="MN1472"/>
      <c r="MO1472"/>
      <c r="MP1472"/>
      <c r="MQ1472"/>
      <c r="MR1472"/>
      <c r="MS1472"/>
      <c r="MT1472"/>
      <c r="MU1472"/>
      <c r="MV1472"/>
      <c r="MW1472"/>
      <c r="MX1472"/>
      <c r="MY1472"/>
      <c r="MZ1472"/>
      <c r="NA1472"/>
      <c r="NB1472"/>
      <c r="NC1472"/>
      <c r="ND1472"/>
      <c r="NE1472"/>
      <c r="NF1472"/>
      <c r="NG1472"/>
      <c r="NH1472"/>
      <c r="NI1472"/>
      <c r="NJ1472"/>
      <c r="NK1472"/>
      <c r="NL1472"/>
      <c r="NM1472"/>
      <c r="NN1472"/>
      <c r="NO1472"/>
      <c r="NP1472"/>
      <c r="NQ1472"/>
      <c r="NR1472"/>
      <c r="NS1472"/>
      <c r="NT1472"/>
      <c r="NU1472"/>
      <c r="NV1472"/>
      <c r="NW1472"/>
      <c r="NX1472"/>
      <c r="NY1472"/>
      <c r="NZ1472"/>
      <c r="OA1472"/>
      <c r="OB1472"/>
      <c r="OC1472"/>
      <c r="OD1472"/>
      <c r="OE1472"/>
      <c r="OF1472"/>
      <c r="OG1472"/>
      <c r="OH1472"/>
      <c r="OI1472"/>
      <c r="OJ1472"/>
      <c r="OK1472"/>
      <c r="OL1472"/>
      <c r="OM1472"/>
      <c r="ON1472"/>
      <c r="OO1472"/>
      <c r="OP1472"/>
      <c r="OQ1472"/>
      <c r="OR1472"/>
      <c r="OS1472"/>
      <c r="OT1472"/>
      <c r="OU1472"/>
      <c r="OV1472"/>
      <c r="OW1472"/>
      <c r="OX1472"/>
      <c r="OY1472"/>
      <c r="OZ1472"/>
      <c r="PA1472"/>
      <c r="PB1472"/>
      <c r="PC1472"/>
      <c r="PD1472"/>
      <c r="PE1472"/>
      <c r="PF1472"/>
      <c r="PG1472"/>
      <c r="PH1472"/>
      <c r="PI1472"/>
      <c r="PJ1472"/>
      <c r="PK1472"/>
      <c r="PL1472"/>
      <c r="PM1472"/>
      <c r="PN1472"/>
      <c r="PO1472"/>
      <c r="PP1472"/>
      <c r="PQ1472"/>
      <c r="PR1472"/>
      <c r="PS1472"/>
      <c r="PT1472"/>
      <c r="PU1472"/>
      <c r="PV1472"/>
      <c r="PW1472"/>
      <c r="PX1472"/>
      <c r="PY1472"/>
      <c r="PZ1472"/>
      <c r="QA1472"/>
      <c r="QB1472"/>
      <c r="QC1472"/>
      <c r="QD1472"/>
      <c r="QE1472"/>
      <c r="QF1472"/>
      <c r="QG1472"/>
      <c r="QH1472"/>
      <c r="QI1472"/>
      <c r="QJ1472"/>
      <c r="QK1472"/>
      <c r="QL1472"/>
      <c r="QM1472"/>
      <c r="QN1472"/>
      <c r="QO1472"/>
      <c r="QP1472"/>
      <c r="QQ1472"/>
      <c r="QR1472"/>
      <c r="QS1472"/>
      <c r="QT1472"/>
      <c r="QU1472"/>
      <c r="QV1472"/>
      <c r="QW1472"/>
      <c r="QX1472"/>
      <c r="QY1472"/>
      <c r="QZ1472"/>
      <c r="RA1472"/>
      <c r="RB1472"/>
      <c r="RC1472"/>
      <c r="RD1472"/>
      <c r="RE1472"/>
      <c r="RF1472"/>
      <c r="RG1472"/>
      <c r="RH1472"/>
      <c r="RI1472"/>
      <c r="RJ1472"/>
      <c r="RK1472"/>
      <c r="RL1472"/>
      <c r="RM1472"/>
      <c r="RN1472"/>
      <c r="RO1472"/>
      <c r="RP1472"/>
      <c r="RQ1472"/>
      <c r="RR1472"/>
      <c r="RS1472"/>
      <c r="RT1472"/>
      <c r="RU1472"/>
      <c r="RV1472"/>
      <c r="RW1472"/>
      <c r="RX1472"/>
      <c r="RY1472"/>
      <c r="RZ1472"/>
      <c r="SA1472"/>
      <c r="SB1472"/>
      <c r="SC1472"/>
      <c r="SD1472"/>
      <c r="SE1472"/>
      <c r="SF1472"/>
      <c r="SG1472"/>
      <c r="SH1472"/>
      <c r="SI1472"/>
      <c r="SJ1472"/>
      <c r="SK1472"/>
      <c r="SL1472"/>
      <c r="SM1472"/>
      <c r="SN1472"/>
      <c r="SO1472"/>
      <c r="SP1472"/>
      <c r="SQ1472"/>
      <c r="SR1472"/>
      <c r="SS1472"/>
      <c r="ST1472"/>
      <c r="SU1472"/>
      <c r="SV1472"/>
      <c r="SW1472"/>
      <c r="SX1472"/>
      <c r="SY1472"/>
      <c r="SZ1472"/>
      <c r="TA1472"/>
      <c r="TB1472"/>
      <c r="TC1472"/>
      <c r="TD1472"/>
      <c r="TE1472"/>
      <c r="TF1472"/>
      <c r="TG1472"/>
      <c r="TH1472"/>
      <c r="TI1472"/>
      <c r="TJ1472"/>
      <c r="TK1472"/>
      <c r="TL1472"/>
      <c r="TM1472"/>
      <c r="TN1472"/>
      <c r="TO1472"/>
      <c r="TP1472"/>
      <c r="TQ1472"/>
      <c r="TR1472"/>
      <c r="TS1472"/>
      <c r="TT1472"/>
      <c r="TU1472"/>
      <c r="TV1472"/>
      <c r="TW1472"/>
      <c r="TX1472"/>
      <c r="TY1472"/>
      <c r="TZ1472"/>
      <c r="UA1472"/>
      <c r="UB1472"/>
      <c r="UC1472"/>
      <c r="UD1472"/>
      <c r="UE1472"/>
      <c r="UF1472"/>
      <c r="UG1472"/>
      <c r="UH1472"/>
      <c r="UI1472"/>
      <c r="UJ1472"/>
      <c r="UK1472"/>
      <c r="UL1472"/>
      <c r="UM1472"/>
      <c r="UN1472"/>
      <c r="UO1472"/>
      <c r="UP1472"/>
      <c r="UQ1472"/>
      <c r="UR1472"/>
      <c r="US1472"/>
      <c r="UT1472"/>
      <c r="UU1472"/>
      <c r="UV1472"/>
      <c r="UW1472"/>
      <c r="UX1472"/>
      <c r="UY1472"/>
      <c r="UZ1472"/>
      <c r="VA1472"/>
      <c r="VB1472"/>
      <c r="VC1472"/>
      <c r="VD1472"/>
      <c r="VE1472"/>
      <c r="VF1472"/>
      <c r="VG1472"/>
      <c r="VH1472"/>
      <c r="VI1472"/>
      <c r="VJ1472"/>
      <c r="VK1472"/>
      <c r="VL1472"/>
      <c r="VM1472"/>
      <c r="VN1472"/>
      <c r="VO1472"/>
      <c r="VP1472"/>
      <c r="VQ1472"/>
      <c r="VR1472"/>
      <c r="VS1472"/>
      <c r="VT1472"/>
      <c r="VU1472"/>
      <c r="VV1472"/>
      <c r="VW1472"/>
      <c r="VX1472"/>
      <c r="VY1472"/>
      <c r="VZ1472"/>
      <c r="WA1472"/>
      <c r="WB1472"/>
      <c r="WC1472"/>
      <c r="WD1472"/>
      <c r="WE1472"/>
      <c r="WF1472"/>
      <c r="WG1472"/>
      <c r="WH1472"/>
      <c r="WI1472"/>
      <c r="WJ1472"/>
      <c r="WK1472"/>
      <c r="WL1472"/>
      <c r="WM1472"/>
      <c r="WN1472"/>
      <c r="WO1472"/>
      <c r="WP1472"/>
      <c r="WQ1472"/>
      <c r="WR1472"/>
      <c r="WS1472"/>
      <c r="WT1472"/>
      <c r="WU1472"/>
      <c r="WV1472"/>
      <c r="WW1472"/>
      <c r="WX1472"/>
      <c r="WY1472"/>
      <c r="WZ1472"/>
      <c r="XA1472"/>
      <c r="XB1472"/>
      <c r="XC1472"/>
      <c r="XD1472"/>
      <c r="XE1472"/>
      <c r="XF1472"/>
      <c r="XG1472"/>
      <c r="XH1472"/>
      <c r="XI1472"/>
      <c r="XJ1472"/>
      <c r="XK1472"/>
      <c r="XL1472"/>
      <c r="XM1472"/>
      <c r="XN1472"/>
      <c r="XO1472"/>
      <c r="XP1472"/>
      <c r="XQ1472"/>
      <c r="XR1472"/>
      <c r="XS1472"/>
      <c r="XT1472"/>
      <c r="XU1472"/>
      <c r="XV1472"/>
      <c r="XW1472"/>
      <c r="XX1472"/>
      <c r="XY1472"/>
      <c r="XZ1472"/>
      <c r="YA1472"/>
      <c r="YB1472"/>
      <c r="YC1472"/>
      <c r="YD1472"/>
      <c r="YE1472"/>
      <c r="YF1472"/>
      <c r="YG1472"/>
      <c r="YH1472"/>
      <c r="YI1472"/>
      <c r="YJ1472"/>
      <c r="YK1472"/>
      <c r="YL1472"/>
      <c r="YM1472"/>
      <c r="YN1472"/>
      <c r="YO1472"/>
      <c r="YP1472"/>
      <c r="YQ1472"/>
      <c r="YR1472"/>
      <c r="YS1472"/>
      <c r="YT1472"/>
      <c r="YU1472"/>
      <c r="YV1472"/>
      <c r="YW1472"/>
      <c r="YX1472"/>
      <c r="YY1472"/>
      <c r="YZ1472"/>
      <c r="ZA1472"/>
      <c r="ZB1472"/>
      <c r="ZC1472"/>
      <c r="ZD1472"/>
      <c r="ZE1472"/>
      <c r="ZF1472"/>
      <c r="ZG1472"/>
      <c r="ZH1472"/>
      <c r="ZI1472"/>
      <c r="ZJ1472"/>
      <c r="ZK1472"/>
      <c r="ZL1472"/>
      <c r="ZM1472"/>
      <c r="ZN1472"/>
      <c r="ZO1472"/>
      <c r="ZP1472"/>
      <c r="ZQ1472"/>
      <c r="ZR1472"/>
      <c r="ZS1472"/>
      <c r="ZT1472"/>
      <c r="ZU1472"/>
      <c r="ZV1472"/>
      <c r="ZW1472"/>
      <c r="ZX1472"/>
      <c r="ZY1472"/>
      <c r="ZZ1472"/>
      <c r="AAA1472"/>
      <c r="AAB1472"/>
      <c r="AAC1472"/>
      <c r="AAD1472"/>
      <c r="AAE1472"/>
      <c r="AAF1472"/>
      <c r="AAG1472"/>
      <c r="AAH1472"/>
      <c r="AAI1472"/>
      <c r="AAJ1472"/>
      <c r="AAK1472"/>
      <c r="AAL1472"/>
      <c r="AAM1472"/>
      <c r="AAN1472"/>
      <c r="AAO1472"/>
      <c r="AAP1472"/>
      <c r="AAQ1472"/>
      <c r="AAR1472"/>
      <c r="AAS1472"/>
      <c r="AAT1472"/>
      <c r="AAU1472"/>
      <c r="AAV1472"/>
      <c r="AAW1472"/>
      <c r="AAX1472"/>
      <c r="AAY1472"/>
      <c r="AAZ1472"/>
      <c r="ABA1472"/>
      <c r="ABB1472"/>
      <c r="ABC1472"/>
      <c r="ABD1472"/>
      <c r="ABE1472"/>
      <c r="ABF1472"/>
      <c r="ABG1472"/>
      <c r="ABH1472"/>
      <c r="ABI1472"/>
      <c r="ABJ1472"/>
      <c r="ABK1472"/>
      <c r="ABL1472"/>
      <c r="ABM1472"/>
      <c r="ABN1472"/>
      <c r="ABO1472"/>
      <c r="ABP1472"/>
      <c r="ABQ1472"/>
      <c r="ABR1472"/>
      <c r="ABS1472"/>
      <c r="ABT1472"/>
      <c r="ABU1472"/>
      <c r="ABV1472"/>
      <c r="ABW1472"/>
      <c r="ABX1472"/>
      <c r="ABY1472"/>
      <c r="ABZ1472"/>
      <c r="ACA1472"/>
      <c r="ACB1472"/>
      <c r="ACC1472"/>
      <c r="ACD1472"/>
      <c r="ACE1472"/>
      <c r="ACF1472"/>
      <c r="ACG1472"/>
      <c r="ACH1472"/>
      <c r="ACI1472"/>
      <c r="ACJ1472"/>
      <c r="ACK1472"/>
      <c r="ACL1472"/>
      <c r="ACM1472"/>
      <c r="ACN1472"/>
      <c r="ACO1472"/>
      <c r="ACP1472"/>
      <c r="ACQ1472"/>
      <c r="ACR1472"/>
      <c r="ACS1472"/>
      <c r="ACT1472"/>
      <c r="ACU1472"/>
      <c r="ACV1472"/>
      <c r="ACW1472"/>
      <c r="ACX1472"/>
      <c r="ACY1472"/>
      <c r="ACZ1472"/>
      <c r="ADA1472"/>
      <c r="ADB1472"/>
      <c r="ADC1472"/>
      <c r="ADD1472"/>
      <c r="ADE1472"/>
      <c r="ADF1472"/>
      <c r="ADG1472"/>
      <c r="ADH1472"/>
      <c r="ADI1472"/>
      <c r="ADJ1472"/>
      <c r="ADK1472"/>
      <c r="ADL1472"/>
      <c r="ADM1472"/>
      <c r="ADN1472"/>
      <c r="ADO1472"/>
      <c r="ADP1472"/>
      <c r="ADQ1472"/>
      <c r="ADR1472"/>
      <c r="ADS1472"/>
      <c r="ADT1472"/>
      <c r="ADU1472"/>
      <c r="ADV1472"/>
      <c r="ADW1472"/>
      <c r="ADX1472"/>
      <c r="ADY1472"/>
      <c r="ADZ1472"/>
      <c r="AEA1472"/>
      <c r="AEB1472"/>
      <c r="AEC1472"/>
      <c r="AED1472"/>
      <c r="AEE1472"/>
      <c r="AEF1472"/>
      <c r="AEG1472"/>
      <c r="AEH1472"/>
    </row>
    <row r="1473" spans="1:814" x14ac:dyDescent="0.25">
      <c r="B1473" s="5">
        <v>45569</v>
      </c>
      <c r="C1473" t="s">
        <v>103</v>
      </c>
      <c r="D1473" t="s">
        <v>0</v>
      </c>
      <c r="E1473" t="s">
        <v>66</v>
      </c>
      <c r="F1473" s="4" t="s">
        <v>75</v>
      </c>
      <c r="G1473" t="s">
        <v>76</v>
      </c>
      <c r="H1473" s="4" t="s">
        <v>37</v>
      </c>
      <c r="I1473" s="4" t="s">
        <v>513</v>
      </c>
      <c r="J1473" s="8">
        <v>-16</v>
      </c>
      <c r="K1473" s="29">
        <v>51750</v>
      </c>
      <c r="L1473" s="17">
        <v>4657500</v>
      </c>
      <c r="M1473" s="102" t="s">
        <v>529</v>
      </c>
      <c r="O1473" s="54">
        <v>20240161</v>
      </c>
      <c r="P1473" t="s">
        <v>480</v>
      </c>
      <c r="IR1473" t="s">
        <v>506</v>
      </c>
    </row>
    <row r="1474" spans="1:814" x14ac:dyDescent="0.25">
      <c r="B1474" s="5">
        <v>45562</v>
      </c>
      <c r="C1474" t="s">
        <v>103</v>
      </c>
      <c r="D1474" t="s">
        <v>0</v>
      </c>
      <c r="E1474" t="s">
        <v>66</v>
      </c>
      <c r="F1474" s="4" t="s">
        <v>139</v>
      </c>
      <c r="G1474" t="s">
        <v>140</v>
      </c>
      <c r="H1474" s="4" t="s">
        <v>141</v>
      </c>
      <c r="I1474" s="4" t="s">
        <v>380</v>
      </c>
      <c r="J1474" s="8">
        <v>-5</v>
      </c>
      <c r="K1474" s="29">
        <v>51750</v>
      </c>
      <c r="L1474" s="17">
        <f>+J1474*K1474</f>
        <v>-258750</v>
      </c>
      <c r="M1474" s="102" t="s">
        <v>529</v>
      </c>
      <c r="O1474" s="54">
        <v>20240160</v>
      </c>
      <c r="P1474" t="s">
        <v>575</v>
      </c>
    </row>
    <row r="1475" spans="1:814" x14ac:dyDescent="0.25">
      <c r="B1475" s="5">
        <v>45569</v>
      </c>
      <c r="C1475" t="s">
        <v>103</v>
      </c>
      <c r="D1475" t="s">
        <v>0</v>
      </c>
      <c r="E1475" t="s">
        <v>66</v>
      </c>
      <c r="F1475" s="4" t="s">
        <v>139</v>
      </c>
      <c r="G1475" t="s">
        <v>140</v>
      </c>
      <c r="H1475" s="4" t="s">
        <v>141</v>
      </c>
      <c r="I1475" s="4" t="s">
        <v>518</v>
      </c>
      <c r="J1475" s="8">
        <v>-7</v>
      </c>
      <c r="K1475" s="29">
        <v>51750</v>
      </c>
      <c r="L1475" s="17">
        <v>3622500</v>
      </c>
      <c r="M1475" s="102" t="s">
        <v>529</v>
      </c>
      <c r="O1475" s="54">
        <v>20240161</v>
      </c>
      <c r="P1475" t="s">
        <v>480</v>
      </c>
      <c r="LV1475" t="s">
        <v>506</v>
      </c>
    </row>
    <row r="1476" spans="1:814" x14ac:dyDescent="0.25">
      <c r="B1476" s="5">
        <v>45569</v>
      </c>
      <c r="C1476" t="s">
        <v>103</v>
      </c>
      <c r="D1476" t="s">
        <v>0</v>
      </c>
      <c r="E1476" t="s">
        <v>66</v>
      </c>
      <c r="F1476" s="4" t="s">
        <v>139</v>
      </c>
      <c r="G1476" t="s">
        <v>140</v>
      </c>
      <c r="H1476" s="4" t="s">
        <v>141</v>
      </c>
      <c r="I1476" s="4" t="s">
        <v>590</v>
      </c>
      <c r="J1476" s="8">
        <v>-9</v>
      </c>
      <c r="K1476" s="29">
        <v>51750</v>
      </c>
      <c r="L1476" s="17">
        <v>3674250</v>
      </c>
      <c r="M1476" s="102" t="s">
        <v>529</v>
      </c>
      <c r="O1476" s="54">
        <v>20240161</v>
      </c>
      <c r="P1476" t="s">
        <v>480</v>
      </c>
      <c r="LV1476" t="s">
        <v>506</v>
      </c>
    </row>
    <row r="1477" spans="1:814" x14ac:dyDescent="0.25">
      <c r="B1477" s="5">
        <v>45569</v>
      </c>
      <c r="C1477" t="s">
        <v>103</v>
      </c>
      <c r="D1477" t="s">
        <v>0</v>
      </c>
      <c r="E1477" t="s">
        <v>66</v>
      </c>
      <c r="F1477" s="4" t="s">
        <v>78</v>
      </c>
      <c r="G1477" t="s">
        <v>79</v>
      </c>
      <c r="H1477" s="4" t="s">
        <v>80</v>
      </c>
      <c r="I1477" s="4" t="s">
        <v>510</v>
      </c>
      <c r="J1477" s="8">
        <v>-34</v>
      </c>
      <c r="K1477" s="29">
        <v>51750</v>
      </c>
      <c r="L1477" s="17">
        <v>13455000</v>
      </c>
      <c r="M1477" s="102" t="s">
        <v>529</v>
      </c>
      <c r="O1477" s="54">
        <v>20240161</v>
      </c>
      <c r="P1477" t="s">
        <v>480</v>
      </c>
      <c r="IQ1477" t="s">
        <v>506</v>
      </c>
    </row>
    <row r="1478" spans="1:814" x14ac:dyDescent="0.25">
      <c r="B1478" s="5">
        <v>45569</v>
      </c>
      <c r="C1478" t="s">
        <v>103</v>
      </c>
      <c r="D1478" t="s">
        <v>0</v>
      </c>
      <c r="E1478" t="s">
        <v>66</v>
      </c>
      <c r="F1478" s="4" t="s">
        <v>86</v>
      </c>
      <c r="G1478" t="s">
        <v>87</v>
      </c>
      <c r="H1478" s="4" t="s">
        <v>50</v>
      </c>
      <c r="I1478" s="4" t="s">
        <v>524</v>
      </c>
      <c r="J1478" s="8">
        <v>-8</v>
      </c>
      <c r="K1478" s="29">
        <v>51750</v>
      </c>
      <c r="L1478" s="17">
        <v>7762500</v>
      </c>
      <c r="M1478" s="102" t="s">
        <v>529</v>
      </c>
      <c r="O1478" s="54">
        <v>20240161</v>
      </c>
      <c r="P1478" t="s">
        <v>480</v>
      </c>
    </row>
    <row r="1479" spans="1:814" x14ac:dyDescent="0.25">
      <c r="B1479" s="5">
        <v>45569</v>
      </c>
      <c r="C1479" t="s">
        <v>103</v>
      </c>
      <c r="D1479" t="s">
        <v>0</v>
      </c>
      <c r="E1479" t="s">
        <v>66</v>
      </c>
      <c r="F1479" s="4" t="s">
        <v>91</v>
      </c>
      <c r="G1479" t="s">
        <v>92</v>
      </c>
      <c r="H1479" s="4" t="s">
        <v>93</v>
      </c>
      <c r="I1479" s="4" t="s">
        <v>415</v>
      </c>
      <c r="J1479" s="8">
        <v>-9</v>
      </c>
      <c r="K1479" s="29">
        <v>51750</v>
      </c>
      <c r="L1479" s="17">
        <v>2587500</v>
      </c>
      <c r="M1479" s="102" t="s">
        <v>529</v>
      </c>
      <c r="O1479" s="54">
        <v>20240161</v>
      </c>
      <c r="P1479" t="s">
        <v>480</v>
      </c>
    </row>
    <row r="1480" spans="1:814" x14ac:dyDescent="0.25">
      <c r="B1480" s="5">
        <v>45569</v>
      </c>
      <c r="C1480" t="s">
        <v>103</v>
      </c>
      <c r="D1480" t="s">
        <v>0</v>
      </c>
      <c r="E1480" t="s">
        <v>66</v>
      </c>
      <c r="F1480" s="4" t="s">
        <v>91</v>
      </c>
      <c r="G1480" t="s">
        <v>92</v>
      </c>
      <c r="H1480" s="4" t="s">
        <v>93</v>
      </c>
      <c r="I1480" s="4" t="s">
        <v>383</v>
      </c>
      <c r="J1480" s="8">
        <v>-2</v>
      </c>
      <c r="K1480" s="29">
        <v>51750</v>
      </c>
      <c r="L1480" s="17">
        <v>2587500</v>
      </c>
      <c r="M1480" s="102" t="s">
        <v>529</v>
      </c>
      <c r="O1480" s="54">
        <v>20240161</v>
      </c>
      <c r="P1480" t="s">
        <v>480</v>
      </c>
    </row>
    <row r="1481" spans="1:814" x14ac:dyDescent="0.25">
      <c r="B1481" s="5">
        <v>45569</v>
      </c>
      <c r="C1481" t="s">
        <v>103</v>
      </c>
      <c r="D1481" t="s">
        <v>0</v>
      </c>
      <c r="E1481" t="s">
        <v>66</v>
      </c>
      <c r="F1481" s="4" t="s">
        <v>82</v>
      </c>
      <c r="G1481" t="s">
        <v>83</v>
      </c>
      <c r="H1481" s="4" t="s">
        <v>84</v>
      </c>
      <c r="I1481" s="4" t="s">
        <v>299</v>
      </c>
      <c r="J1481" s="8">
        <v>-4</v>
      </c>
      <c r="K1481" s="29">
        <v>51750</v>
      </c>
      <c r="L1481" s="17">
        <v>2587500</v>
      </c>
      <c r="M1481" s="102" t="s">
        <v>529</v>
      </c>
      <c r="O1481" s="54">
        <v>20240161</v>
      </c>
      <c r="P1481" t="s">
        <v>480</v>
      </c>
    </row>
    <row r="1482" spans="1:814" x14ac:dyDescent="0.25">
      <c r="B1482" s="5">
        <v>45569</v>
      </c>
      <c r="C1482" t="s">
        <v>103</v>
      </c>
      <c r="D1482" t="s">
        <v>4</v>
      </c>
      <c r="E1482" t="s">
        <v>66</v>
      </c>
      <c r="F1482" s="4" t="s">
        <v>274</v>
      </c>
      <c r="G1482" t="s">
        <v>273</v>
      </c>
      <c r="H1482" s="4" t="s">
        <v>271</v>
      </c>
      <c r="I1482" s="4" t="s">
        <v>138</v>
      </c>
      <c r="J1482" s="8">
        <v>-7</v>
      </c>
      <c r="K1482" s="29">
        <v>145000</v>
      </c>
      <c r="L1482" s="17">
        <v>-1305000</v>
      </c>
      <c r="M1482" s="102" t="s">
        <v>529</v>
      </c>
      <c r="O1482" s="54">
        <v>20240161</v>
      </c>
      <c r="P1482" t="s">
        <v>480</v>
      </c>
    </row>
    <row r="1483" spans="1:814" x14ac:dyDescent="0.25">
      <c r="B1483" s="5">
        <v>45569</v>
      </c>
      <c r="C1483" t="s">
        <v>103</v>
      </c>
      <c r="D1483" t="s">
        <v>4</v>
      </c>
      <c r="E1483" t="s">
        <v>66</v>
      </c>
      <c r="F1483" s="4" t="s">
        <v>276</v>
      </c>
      <c r="G1483" t="s">
        <v>275</v>
      </c>
      <c r="H1483" s="4" t="s">
        <v>148</v>
      </c>
      <c r="I1483" s="4">
        <v>50361</v>
      </c>
      <c r="J1483" s="8">
        <v>-7</v>
      </c>
      <c r="K1483" s="29">
        <v>83600</v>
      </c>
      <c r="L1483" s="17">
        <v>-167200</v>
      </c>
      <c r="M1483" s="102" t="s">
        <v>529</v>
      </c>
      <c r="O1483" s="54">
        <v>20240161</v>
      </c>
      <c r="P1483" t="s">
        <v>480</v>
      </c>
    </row>
    <row r="1484" spans="1:814" x14ac:dyDescent="0.25">
      <c r="B1484" s="5">
        <v>45569</v>
      </c>
      <c r="C1484" t="s">
        <v>103</v>
      </c>
      <c r="D1484" t="s">
        <v>4</v>
      </c>
      <c r="E1484" t="s">
        <v>66</v>
      </c>
      <c r="F1484" s="4" t="s">
        <v>96</v>
      </c>
      <c r="G1484" t="s">
        <v>95</v>
      </c>
      <c r="H1484" s="4" t="s">
        <v>106</v>
      </c>
      <c r="I1484" s="4">
        <v>52006</v>
      </c>
      <c r="J1484" s="8">
        <v>-2</v>
      </c>
      <c r="K1484" s="29">
        <v>647360</v>
      </c>
      <c r="L1484" s="17">
        <v>1942080</v>
      </c>
      <c r="M1484" s="102" t="s">
        <v>529</v>
      </c>
      <c r="O1484" s="54">
        <v>20240161</v>
      </c>
      <c r="P1484" t="s">
        <v>480</v>
      </c>
    </row>
    <row r="1485" spans="1:814" x14ac:dyDescent="0.25">
      <c r="B1485" s="5">
        <v>45569</v>
      </c>
      <c r="C1485" t="s">
        <v>103</v>
      </c>
      <c r="D1485" t="s">
        <v>4</v>
      </c>
      <c r="E1485" t="s">
        <v>66</v>
      </c>
      <c r="F1485" s="4" t="s">
        <v>102</v>
      </c>
      <c r="G1485" t="s">
        <v>101</v>
      </c>
      <c r="H1485" s="4" t="s">
        <v>107</v>
      </c>
      <c r="I1485" s="4" t="s">
        <v>138</v>
      </c>
      <c r="J1485" s="8">
        <v>-5</v>
      </c>
      <c r="K1485" s="29">
        <v>102340</v>
      </c>
      <c r="L1485" s="17">
        <v>307020</v>
      </c>
      <c r="M1485" s="102" t="s">
        <v>529</v>
      </c>
      <c r="O1485" s="54">
        <v>20240161</v>
      </c>
      <c r="P1485" t="s">
        <v>480</v>
      </c>
    </row>
    <row r="1486" spans="1:814" x14ac:dyDescent="0.25">
      <c r="B1486" s="5">
        <v>45569</v>
      </c>
      <c r="C1486" t="s">
        <v>20</v>
      </c>
      <c r="D1486" t="s">
        <v>0</v>
      </c>
      <c r="E1486" t="s">
        <v>66</v>
      </c>
      <c r="F1486" s="4" t="s">
        <v>86</v>
      </c>
      <c r="G1486" t="s">
        <v>87</v>
      </c>
      <c r="H1486" s="4" t="s">
        <v>50</v>
      </c>
      <c r="I1486" s="154" t="s">
        <v>599</v>
      </c>
      <c r="J1486" s="157">
        <v>20</v>
      </c>
      <c r="K1486" s="29">
        <v>51750</v>
      </c>
      <c r="L1486" s="17">
        <v>7762500</v>
      </c>
      <c r="M1486" s="102" t="s">
        <v>529</v>
      </c>
      <c r="Q1486" t="s">
        <v>585</v>
      </c>
    </row>
    <row r="1487" spans="1:814" x14ac:dyDescent="0.25">
      <c r="B1487" s="5">
        <v>45569</v>
      </c>
      <c r="C1487" t="s">
        <v>120</v>
      </c>
      <c r="D1487" t="s">
        <v>0</v>
      </c>
      <c r="E1487" t="s">
        <v>66</v>
      </c>
      <c r="F1487" s="4" t="s">
        <v>78</v>
      </c>
      <c r="G1487" t="s">
        <v>79</v>
      </c>
      <c r="H1487" s="4" t="s">
        <v>80</v>
      </c>
      <c r="I1487" s="4" t="s">
        <v>588</v>
      </c>
      <c r="J1487" s="8">
        <v>26</v>
      </c>
      <c r="K1487" s="29">
        <v>51750</v>
      </c>
      <c r="L1487" s="17">
        <v>13455000</v>
      </c>
      <c r="M1487" s="102" t="s">
        <v>529</v>
      </c>
      <c r="Q1487" t="s">
        <v>625</v>
      </c>
      <c r="IQ1487" t="s">
        <v>506</v>
      </c>
    </row>
    <row r="1488" spans="1:814" s="109" customFormat="1" x14ac:dyDescent="0.25">
      <c r="A1488"/>
      <c r="B1488" s="5">
        <v>45569</v>
      </c>
      <c r="C1488" t="s">
        <v>103</v>
      </c>
      <c r="D1488" t="s">
        <v>0</v>
      </c>
      <c r="E1488" t="s">
        <v>66</v>
      </c>
      <c r="F1488" s="4" t="s">
        <v>78</v>
      </c>
      <c r="G1488" t="s">
        <v>79</v>
      </c>
      <c r="H1488" s="4" t="s">
        <v>80</v>
      </c>
      <c r="I1488" s="4" t="s">
        <v>588</v>
      </c>
      <c r="J1488" s="8">
        <v>-25</v>
      </c>
      <c r="K1488" s="29">
        <v>51750</v>
      </c>
      <c r="L1488" s="17">
        <v>13455000</v>
      </c>
      <c r="M1488" s="102" t="s">
        <v>529</v>
      </c>
      <c r="N1488"/>
      <c r="O1488" s="54">
        <v>20240163</v>
      </c>
      <c r="P1488" t="s">
        <v>600</v>
      </c>
      <c r="Q1488"/>
      <c r="R1488"/>
      <c r="S1488"/>
      <c r="T1488"/>
      <c r="U1488"/>
      <c r="V1488" s="84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/>
      <c r="BC1488"/>
      <c r="BD1488"/>
      <c r="BE1488"/>
      <c r="BF1488"/>
      <c r="BG1488"/>
      <c r="BH1488"/>
      <c r="BI1488"/>
      <c r="BJ1488"/>
      <c r="BK1488"/>
      <c r="BL1488"/>
      <c r="BM1488"/>
      <c r="BN1488"/>
      <c r="BO1488"/>
      <c r="BP1488"/>
      <c r="BQ1488"/>
      <c r="BR1488"/>
      <c r="BS1488"/>
      <c r="BT1488"/>
      <c r="BU1488"/>
      <c r="BV1488"/>
      <c r="BW1488"/>
      <c r="BX1488"/>
      <c r="BY1488"/>
      <c r="BZ1488"/>
      <c r="CA1488"/>
      <c r="CB1488"/>
      <c r="CC1488"/>
      <c r="CD1488"/>
      <c r="CE1488"/>
      <c r="CF1488"/>
      <c r="CG1488"/>
      <c r="CH1488"/>
      <c r="CI1488"/>
      <c r="CJ1488"/>
      <c r="CK1488"/>
      <c r="CL1488"/>
      <c r="CM1488"/>
      <c r="CN1488"/>
      <c r="CO1488"/>
      <c r="CP1488"/>
      <c r="CQ1488"/>
      <c r="CR1488"/>
      <c r="CS1488"/>
      <c r="CT1488"/>
      <c r="CU1488"/>
      <c r="CV1488"/>
      <c r="CW1488"/>
      <c r="CX1488"/>
      <c r="CY1488"/>
      <c r="CZ1488"/>
      <c r="DA1488"/>
      <c r="DB1488"/>
      <c r="DC1488"/>
      <c r="DD1488"/>
      <c r="DE1488"/>
      <c r="DF1488"/>
      <c r="DG1488"/>
      <c r="DH1488"/>
      <c r="DI1488"/>
      <c r="DJ1488"/>
      <c r="DK1488"/>
      <c r="DL1488"/>
      <c r="DM1488"/>
      <c r="DN1488"/>
      <c r="DO1488"/>
      <c r="DP1488"/>
      <c r="DQ1488"/>
      <c r="DR1488"/>
      <c r="DS1488"/>
      <c r="DT1488"/>
      <c r="DU1488"/>
      <c r="DV1488"/>
      <c r="DW1488"/>
      <c r="DX1488"/>
      <c r="DY1488"/>
      <c r="DZ1488"/>
      <c r="EA1488"/>
      <c r="EB1488"/>
      <c r="EC1488"/>
      <c r="ED1488"/>
      <c r="EE1488"/>
      <c r="EF1488"/>
      <c r="EG1488"/>
      <c r="EH1488"/>
      <c r="EI1488"/>
      <c r="EJ1488"/>
      <c r="EK1488"/>
      <c r="EL1488"/>
      <c r="EM1488"/>
      <c r="EN1488"/>
      <c r="EO1488"/>
      <c r="EP1488"/>
      <c r="EQ1488"/>
      <c r="ER1488"/>
      <c r="ES1488"/>
      <c r="ET1488"/>
      <c r="EU1488"/>
      <c r="EV1488"/>
      <c r="EW1488"/>
      <c r="EX1488"/>
      <c r="EY1488"/>
      <c r="EZ1488"/>
      <c r="FA1488"/>
      <c r="FB1488"/>
      <c r="FC1488"/>
      <c r="FD1488"/>
      <c r="FE1488"/>
      <c r="FF1488"/>
      <c r="FG1488"/>
      <c r="FH1488"/>
      <c r="FI1488"/>
      <c r="FJ1488"/>
      <c r="FK1488"/>
      <c r="FL1488"/>
      <c r="FM1488"/>
      <c r="FN1488"/>
      <c r="FO1488"/>
      <c r="FP1488"/>
      <c r="FQ1488"/>
      <c r="FR1488"/>
      <c r="FS1488"/>
      <c r="FT1488"/>
      <c r="FU1488"/>
      <c r="FV1488"/>
      <c r="FW1488"/>
      <c r="FX1488"/>
      <c r="FY1488"/>
      <c r="FZ1488"/>
      <c r="GA1488"/>
      <c r="GB1488"/>
      <c r="GC1488"/>
      <c r="GD1488"/>
      <c r="GE1488"/>
      <c r="GF1488"/>
      <c r="GG1488"/>
      <c r="GH1488"/>
      <c r="GI1488"/>
      <c r="GJ1488"/>
      <c r="GK1488"/>
      <c r="GL1488"/>
      <c r="GM1488"/>
      <c r="GN1488"/>
      <c r="GO1488"/>
      <c r="GP1488"/>
      <c r="GQ1488"/>
      <c r="GR1488"/>
      <c r="GS1488"/>
      <c r="GT1488"/>
      <c r="GU1488"/>
      <c r="GV1488"/>
      <c r="GW1488"/>
      <c r="GX1488"/>
      <c r="GY1488"/>
      <c r="GZ1488"/>
      <c r="HA1488"/>
      <c r="HB1488"/>
      <c r="HC1488"/>
      <c r="HD1488"/>
      <c r="HE1488"/>
      <c r="HF1488"/>
      <c r="HG1488"/>
      <c r="HH1488"/>
      <c r="HI1488"/>
      <c r="HJ1488"/>
      <c r="HK1488"/>
      <c r="HL1488"/>
      <c r="HM1488"/>
      <c r="HN1488"/>
      <c r="HO1488"/>
      <c r="HP1488"/>
      <c r="HQ1488"/>
      <c r="HR1488"/>
      <c r="HS1488"/>
      <c r="HT1488"/>
      <c r="HU1488"/>
      <c r="HV1488"/>
      <c r="HW1488"/>
      <c r="HX1488"/>
      <c r="HY1488"/>
      <c r="HZ1488"/>
      <c r="IA1488"/>
      <c r="IB1488"/>
      <c r="IC1488"/>
      <c r="ID1488"/>
      <c r="IE1488"/>
      <c r="IF1488"/>
      <c r="IG1488"/>
      <c r="IH1488"/>
      <c r="II1488"/>
      <c r="IJ1488"/>
      <c r="IK1488"/>
      <c r="IL1488"/>
      <c r="IM1488"/>
      <c r="IN1488"/>
      <c r="IO1488"/>
      <c r="IP1488"/>
      <c r="IQ1488" t="s">
        <v>506</v>
      </c>
      <c r="IR1488"/>
      <c r="IS1488"/>
      <c r="IT1488"/>
      <c r="IU1488"/>
      <c r="IV1488"/>
      <c r="IW1488"/>
      <c r="IX1488"/>
      <c r="IY1488"/>
      <c r="IZ1488"/>
      <c r="JA1488"/>
      <c r="JB1488"/>
      <c r="JC1488"/>
      <c r="JD1488"/>
      <c r="JE1488"/>
      <c r="JF1488"/>
      <c r="JG1488"/>
      <c r="JH1488"/>
      <c r="JI1488"/>
      <c r="JJ1488"/>
      <c r="JK1488"/>
      <c r="JL1488"/>
      <c r="JM1488"/>
      <c r="JN1488"/>
      <c r="JO1488"/>
      <c r="JP1488"/>
      <c r="JQ1488"/>
      <c r="JR1488"/>
      <c r="JS1488"/>
      <c r="JT1488"/>
      <c r="JU1488"/>
      <c r="JV1488"/>
      <c r="JW1488"/>
      <c r="JX1488"/>
      <c r="JY1488"/>
      <c r="JZ1488"/>
      <c r="KA1488"/>
      <c r="KB1488"/>
      <c r="KC1488"/>
      <c r="KD1488"/>
      <c r="KE1488"/>
      <c r="KF1488"/>
      <c r="KG1488"/>
      <c r="KH1488"/>
      <c r="KI1488"/>
      <c r="KJ1488"/>
      <c r="KK1488"/>
      <c r="KL1488"/>
      <c r="KM1488"/>
      <c r="KN1488"/>
      <c r="KO1488"/>
      <c r="KP1488"/>
      <c r="KQ1488"/>
      <c r="KR1488"/>
      <c r="KS1488"/>
      <c r="KT1488"/>
      <c r="KU1488"/>
      <c r="KV1488"/>
      <c r="KW1488"/>
      <c r="KX1488"/>
      <c r="KY1488"/>
      <c r="KZ1488"/>
      <c r="LA1488"/>
      <c r="LB1488"/>
      <c r="LC1488"/>
      <c r="LD1488"/>
      <c r="LE1488"/>
      <c r="LF1488"/>
      <c r="LG1488"/>
      <c r="LH1488"/>
      <c r="LI1488"/>
      <c r="LJ1488"/>
      <c r="LK1488"/>
      <c r="LL1488"/>
      <c r="LM1488"/>
      <c r="LN1488"/>
      <c r="LO1488"/>
      <c r="LP1488"/>
      <c r="LQ1488"/>
      <c r="LR1488"/>
      <c r="LS1488"/>
      <c r="LT1488"/>
      <c r="LU1488"/>
      <c r="LV1488"/>
      <c r="LW1488"/>
      <c r="LX1488"/>
      <c r="LY1488"/>
      <c r="LZ1488"/>
      <c r="MA1488"/>
      <c r="MB1488"/>
      <c r="MC1488"/>
      <c r="MD1488"/>
      <c r="ME1488"/>
      <c r="MF1488"/>
      <c r="MG1488"/>
      <c r="MH1488"/>
      <c r="MI1488"/>
      <c r="MJ1488"/>
      <c r="MK1488"/>
      <c r="ML1488"/>
      <c r="MM1488"/>
      <c r="MN1488"/>
      <c r="MO1488"/>
      <c r="MP1488"/>
      <c r="MQ1488"/>
      <c r="MR1488"/>
      <c r="MS1488"/>
      <c r="MT1488"/>
      <c r="MU1488"/>
      <c r="MV1488"/>
      <c r="MW1488"/>
      <c r="MX1488"/>
      <c r="MY1488"/>
      <c r="MZ1488"/>
      <c r="NA1488"/>
      <c r="NB1488"/>
      <c r="NC1488"/>
      <c r="ND1488"/>
      <c r="NE1488"/>
      <c r="NF1488"/>
      <c r="NG1488"/>
      <c r="NH1488"/>
      <c r="NI1488"/>
      <c r="NJ1488"/>
      <c r="NK1488"/>
      <c r="NL1488"/>
      <c r="NM1488"/>
      <c r="NN1488"/>
      <c r="NO1488"/>
      <c r="NP1488"/>
      <c r="NQ1488"/>
      <c r="NR1488"/>
      <c r="NS1488"/>
      <c r="NT1488"/>
      <c r="NU1488"/>
      <c r="NV1488"/>
      <c r="NW1488"/>
      <c r="NX1488"/>
      <c r="NY1488"/>
      <c r="NZ1488"/>
      <c r="OA1488"/>
      <c r="OB1488"/>
      <c r="OC1488"/>
      <c r="OD1488"/>
      <c r="OE1488"/>
      <c r="OF1488"/>
      <c r="OG1488"/>
      <c r="OH1488"/>
      <c r="OI1488"/>
      <c r="OJ1488"/>
      <c r="OK1488"/>
      <c r="OL1488"/>
      <c r="OM1488"/>
      <c r="ON1488"/>
      <c r="OO1488"/>
      <c r="OP1488"/>
      <c r="OQ1488"/>
      <c r="OR1488"/>
      <c r="OS1488"/>
      <c r="OT1488"/>
      <c r="OU1488"/>
      <c r="OV1488"/>
      <c r="OW1488"/>
      <c r="OX1488"/>
      <c r="OY1488"/>
      <c r="OZ1488"/>
      <c r="PA1488"/>
      <c r="PB1488"/>
      <c r="PC1488"/>
      <c r="PD1488"/>
      <c r="PE1488"/>
      <c r="PF1488"/>
      <c r="PG1488"/>
      <c r="PH1488"/>
      <c r="PI1488"/>
      <c r="PJ1488"/>
      <c r="PK1488"/>
      <c r="PL1488"/>
      <c r="PM1488"/>
      <c r="PN1488"/>
      <c r="PO1488"/>
      <c r="PP1488"/>
      <c r="PQ1488"/>
      <c r="PR1488"/>
      <c r="PS1488"/>
      <c r="PT1488"/>
      <c r="PU1488"/>
      <c r="PV1488"/>
      <c r="PW1488"/>
      <c r="PX1488"/>
      <c r="PY1488"/>
      <c r="PZ1488"/>
      <c r="QA1488"/>
      <c r="QB1488"/>
      <c r="QC1488"/>
      <c r="QD1488"/>
      <c r="QE1488"/>
      <c r="QF1488"/>
      <c r="QG1488"/>
      <c r="QH1488"/>
      <c r="QI1488"/>
      <c r="QJ1488"/>
      <c r="QK1488"/>
      <c r="QL1488"/>
      <c r="QM1488"/>
      <c r="QN1488"/>
      <c r="QO1488"/>
      <c r="QP1488"/>
      <c r="QQ1488"/>
      <c r="QR1488"/>
      <c r="QS1488"/>
      <c r="QT1488"/>
      <c r="QU1488"/>
      <c r="QV1488"/>
      <c r="QW1488"/>
      <c r="QX1488"/>
      <c r="QY1488"/>
      <c r="QZ1488"/>
      <c r="RA1488"/>
      <c r="RB1488"/>
      <c r="RC1488"/>
      <c r="RD1488"/>
      <c r="RE1488"/>
      <c r="RF1488"/>
      <c r="RG1488"/>
      <c r="RH1488"/>
      <c r="RI1488"/>
      <c r="RJ1488"/>
      <c r="RK1488"/>
      <c r="RL1488"/>
      <c r="RM1488"/>
      <c r="RN1488"/>
      <c r="RO1488"/>
      <c r="RP1488"/>
      <c r="RQ1488"/>
      <c r="RR1488"/>
      <c r="RS1488"/>
      <c r="RT1488"/>
      <c r="RU1488"/>
      <c r="RV1488"/>
      <c r="RW1488"/>
      <c r="RX1488"/>
      <c r="RY1488"/>
      <c r="RZ1488"/>
      <c r="SA1488"/>
      <c r="SB1488"/>
      <c r="SC1488"/>
      <c r="SD1488"/>
      <c r="SE1488"/>
      <c r="SF1488"/>
      <c r="SG1488"/>
      <c r="SH1488"/>
      <c r="SI1488"/>
      <c r="SJ1488"/>
      <c r="SK1488"/>
      <c r="SL1488"/>
      <c r="SM1488"/>
      <c r="SN1488"/>
      <c r="SO1488"/>
      <c r="SP1488"/>
      <c r="SQ1488"/>
      <c r="SR1488"/>
      <c r="SS1488"/>
      <c r="ST1488"/>
      <c r="SU1488"/>
      <c r="SV1488"/>
      <c r="SW1488"/>
      <c r="SX1488"/>
      <c r="SY1488"/>
      <c r="SZ1488"/>
      <c r="TA1488"/>
      <c r="TB1488"/>
      <c r="TC1488"/>
      <c r="TD1488"/>
      <c r="TE1488"/>
      <c r="TF1488"/>
      <c r="TG1488"/>
      <c r="TH1488"/>
      <c r="TI1488"/>
      <c r="TJ1488"/>
      <c r="TK1488"/>
      <c r="TL1488"/>
      <c r="TM1488"/>
      <c r="TN1488"/>
      <c r="TO1488"/>
      <c r="TP1488"/>
      <c r="TQ1488"/>
      <c r="TR1488"/>
      <c r="TS1488"/>
      <c r="TT1488"/>
      <c r="TU1488"/>
      <c r="TV1488"/>
      <c r="TW1488"/>
      <c r="TX1488"/>
      <c r="TY1488"/>
      <c r="TZ1488"/>
      <c r="UA1488"/>
      <c r="UB1488"/>
      <c r="UC1488"/>
      <c r="UD1488"/>
      <c r="UE1488"/>
      <c r="UF1488"/>
      <c r="UG1488"/>
      <c r="UH1488"/>
      <c r="UI1488"/>
      <c r="UJ1488"/>
      <c r="UK1488"/>
      <c r="UL1488"/>
      <c r="UM1488"/>
      <c r="UN1488"/>
      <c r="UO1488"/>
      <c r="UP1488"/>
      <c r="UQ1488"/>
      <c r="UR1488"/>
      <c r="US1488"/>
      <c r="UT1488"/>
      <c r="UU1488"/>
      <c r="UV1488"/>
      <c r="UW1488"/>
      <c r="UX1488"/>
      <c r="UY1488"/>
      <c r="UZ1488"/>
      <c r="VA1488"/>
      <c r="VB1488"/>
      <c r="VC1488"/>
      <c r="VD1488"/>
      <c r="VE1488"/>
      <c r="VF1488"/>
      <c r="VG1488"/>
      <c r="VH1488"/>
      <c r="VI1488"/>
      <c r="VJ1488"/>
      <c r="VK1488"/>
      <c r="VL1488"/>
      <c r="VM1488"/>
      <c r="VN1488"/>
      <c r="VO1488"/>
      <c r="VP1488"/>
      <c r="VQ1488"/>
      <c r="VR1488"/>
      <c r="VS1488"/>
      <c r="VT1488"/>
      <c r="VU1488"/>
      <c r="VV1488"/>
      <c r="VW1488"/>
      <c r="VX1488"/>
      <c r="VY1488"/>
      <c r="VZ1488"/>
      <c r="WA1488"/>
      <c r="WB1488"/>
      <c r="WC1488"/>
      <c r="WD1488"/>
      <c r="WE1488"/>
      <c r="WF1488"/>
      <c r="WG1488"/>
      <c r="WH1488"/>
      <c r="WI1488"/>
      <c r="WJ1488"/>
      <c r="WK1488"/>
      <c r="WL1488"/>
      <c r="WM1488"/>
      <c r="WN1488"/>
      <c r="WO1488"/>
      <c r="WP1488"/>
      <c r="WQ1488"/>
      <c r="WR1488"/>
      <c r="WS1488"/>
      <c r="WT1488"/>
      <c r="WU1488"/>
      <c r="WV1488"/>
      <c r="WW1488"/>
      <c r="WX1488"/>
      <c r="WY1488"/>
      <c r="WZ1488"/>
      <c r="XA1488"/>
      <c r="XB1488"/>
      <c r="XC1488"/>
      <c r="XD1488"/>
      <c r="XE1488"/>
      <c r="XF1488"/>
      <c r="XG1488"/>
      <c r="XH1488"/>
      <c r="XI1488"/>
      <c r="XJ1488"/>
      <c r="XK1488"/>
      <c r="XL1488"/>
      <c r="XM1488"/>
      <c r="XN1488"/>
      <c r="XO1488"/>
      <c r="XP1488"/>
      <c r="XQ1488"/>
      <c r="XR1488"/>
      <c r="XS1488"/>
      <c r="XT1488"/>
      <c r="XU1488"/>
      <c r="XV1488"/>
      <c r="XW1488"/>
      <c r="XX1488"/>
      <c r="XY1488"/>
      <c r="XZ1488"/>
      <c r="YA1488"/>
      <c r="YB1488"/>
      <c r="YC1488"/>
      <c r="YD1488"/>
      <c r="YE1488"/>
      <c r="YF1488"/>
      <c r="YG1488"/>
      <c r="YH1488"/>
      <c r="YI1488"/>
      <c r="YJ1488"/>
      <c r="YK1488"/>
      <c r="YL1488"/>
      <c r="YM1488"/>
      <c r="YN1488"/>
      <c r="YO1488"/>
      <c r="YP1488"/>
      <c r="YQ1488"/>
      <c r="YR1488"/>
      <c r="YS1488"/>
      <c r="YT1488"/>
      <c r="YU1488"/>
      <c r="YV1488"/>
      <c r="YW1488"/>
      <c r="YX1488"/>
      <c r="YY1488"/>
      <c r="YZ1488"/>
      <c r="ZA1488"/>
      <c r="ZB1488"/>
      <c r="ZC1488"/>
      <c r="ZD1488"/>
      <c r="ZE1488"/>
      <c r="ZF1488"/>
      <c r="ZG1488"/>
      <c r="ZH1488"/>
      <c r="ZI1488"/>
      <c r="ZJ1488"/>
      <c r="ZK1488"/>
      <c r="ZL1488"/>
      <c r="ZM1488"/>
      <c r="ZN1488"/>
      <c r="ZO1488"/>
      <c r="ZP1488"/>
      <c r="ZQ1488"/>
      <c r="ZR1488"/>
      <c r="ZS1488"/>
      <c r="ZT1488"/>
      <c r="ZU1488"/>
      <c r="ZV1488"/>
      <c r="ZW1488"/>
      <c r="ZX1488"/>
      <c r="ZY1488"/>
      <c r="ZZ1488"/>
      <c r="AAA1488"/>
      <c r="AAB1488"/>
      <c r="AAC1488"/>
      <c r="AAD1488"/>
      <c r="AAE1488"/>
      <c r="AAF1488"/>
      <c r="AAG1488"/>
      <c r="AAH1488"/>
      <c r="AAI1488"/>
      <c r="AAJ1488"/>
      <c r="AAK1488"/>
      <c r="AAL1488"/>
      <c r="AAM1488"/>
      <c r="AAN1488"/>
      <c r="AAO1488"/>
      <c r="AAP1488"/>
      <c r="AAQ1488"/>
      <c r="AAR1488"/>
      <c r="AAS1488"/>
      <c r="AAT1488"/>
      <c r="AAU1488"/>
      <c r="AAV1488"/>
      <c r="AAW1488"/>
      <c r="AAX1488"/>
      <c r="AAY1488"/>
      <c r="AAZ1488"/>
      <c r="ABA1488"/>
      <c r="ABB1488"/>
      <c r="ABC1488"/>
      <c r="ABD1488"/>
      <c r="ABE1488"/>
      <c r="ABF1488"/>
      <c r="ABG1488"/>
      <c r="ABH1488"/>
      <c r="ABI1488"/>
      <c r="ABJ1488"/>
      <c r="ABK1488"/>
      <c r="ABL1488"/>
      <c r="ABM1488"/>
      <c r="ABN1488"/>
      <c r="ABO1488"/>
      <c r="ABP1488"/>
      <c r="ABQ1488"/>
      <c r="ABR1488"/>
      <c r="ABS1488"/>
      <c r="ABT1488"/>
      <c r="ABU1488"/>
      <c r="ABV1488"/>
      <c r="ABW1488"/>
      <c r="ABX1488"/>
      <c r="ABY1488"/>
      <c r="ABZ1488"/>
      <c r="ACA1488"/>
      <c r="ACB1488"/>
      <c r="ACC1488"/>
      <c r="ACD1488"/>
      <c r="ACE1488"/>
      <c r="ACF1488"/>
      <c r="ACG1488"/>
      <c r="ACH1488"/>
      <c r="ACI1488"/>
      <c r="ACJ1488"/>
      <c r="ACK1488"/>
      <c r="ACL1488"/>
      <c r="ACM1488"/>
      <c r="ACN1488"/>
      <c r="ACO1488"/>
      <c r="ACP1488"/>
      <c r="ACQ1488"/>
      <c r="ACR1488"/>
      <c r="ACS1488"/>
      <c r="ACT1488"/>
      <c r="ACU1488"/>
      <c r="ACV1488"/>
      <c r="ACW1488"/>
      <c r="ACX1488"/>
      <c r="ACY1488"/>
      <c r="ACZ1488"/>
      <c r="ADA1488"/>
      <c r="ADB1488"/>
      <c r="ADC1488"/>
      <c r="ADD1488"/>
      <c r="ADE1488"/>
      <c r="ADF1488"/>
      <c r="ADG1488"/>
      <c r="ADH1488"/>
      <c r="ADI1488"/>
      <c r="ADJ1488"/>
      <c r="ADK1488"/>
      <c r="ADL1488"/>
      <c r="ADM1488"/>
      <c r="ADN1488"/>
      <c r="ADO1488"/>
      <c r="ADP1488"/>
      <c r="ADQ1488"/>
      <c r="ADR1488"/>
      <c r="ADS1488"/>
      <c r="ADT1488"/>
      <c r="ADU1488"/>
      <c r="ADV1488"/>
      <c r="ADW1488"/>
      <c r="ADX1488"/>
      <c r="ADY1488"/>
      <c r="ADZ1488"/>
      <c r="AEA1488"/>
      <c r="AEB1488"/>
      <c r="AEC1488"/>
      <c r="AED1488"/>
      <c r="AEE1488"/>
      <c r="AEF1488"/>
      <c r="AEG1488"/>
      <c r="AEH1488"/>
    </row>
    <row r="1489" spans="1:814" x14ac:dyDescent="0.25">
      <c r="B1489" s="5">
        <v>45569</v>
      </c>
      <c r="C1489" t="s">
        <v>103</v>
      </c>
      <c r="D1489" t="s">
        <v>0</v>
      </c>
      <c r="E1489" t="s">
        <v>66</v>
      </c>
      <c r="F1489" s="4" t="s">
        <v>78</v>
      </c>
      <c r="G1489" t="s">
        <v>79</v>
      </c>
      <c r="H1489" s="4" t="s">
        <v>80</v>
      </c>
      <c r="I1489" s="4" t="s">
        <v>510</v>
      </c>
      <c r="J1489" s="8">
        <v>-10</v>
      </c>
      <c r="K1489" s="29">
        <v>51750</v>
      </c>
      <c r="L1489" s="17">
        <f>+J1489*K1489</f>
        <v>-517500</v>
      </c>
      <c r="M1489" s="102" t="s">
        <v>529</v>
      </c>
      <c r="O1489" s="54">
        <v>20240163</v>
      </c>
      <c r="P1489" t="s">
        <v>600</v>
      </c>
      <c r="IQ1489" t="s">
        <v>506</v>
      </c>
    </row>
    <row r="1490" spans="1:814" x14ac:dyDescent="0.25">
      <c r="B1490" s="5">
        <v>45569</v>
      </c>
      <c r="C1490" t="s">
        <v>103</v>
      </c>
      <c r="D1490" t="s">
        <v>0</v>
      </c>
      <c r="E1490" t="s">
        <v>66</v>
      </c>
      <c r="F1490" s="4" t="s">
        <v>86</v>
      </c>
      <c r="G1490" t="s">
        <v>87</v>
      </c>
      <c r="H1490" s="4" t="s">
        <v>50</v>
      </c>
      <c r="I1490" s="4" t="s">
        <v>524</v>
      </c>
      <c r="J1490" s="8">
        <v>-19</v>
      </c>
      <c r="K1490" s="29">
        <v>51750</v>
      </c>
      <c r="L1490" s="17">
        <v>7762500</v>
      </c>
      <c r="M1490" s="102" t="s">
        <v>529</v>
      </c>
      <c r="O1490" s="54">
        <v>20240163</v>
      </c>
      <c r="P1490" t="s">
        <v>600</v>
      </c>
    </row>
    <row r="1491" spans="1:814" x14ac:dyDescent="0.25">
      <c r="B1491" s="5">
        <v>45569</v>
      </c>
      <c r="C1491" t="s">
        <v>103</v>
      </c>
      <c r="D1491" t="s">
        <v>0</v>
      </c>
      <c r="E1491" t="s">
        <v>66</v>
      </c>
      <c r="F1491" s="4" t="s">
        <v>86</v>
      </c>
      <c r="G1491" t="s">
        <v>87</v>
      </c>
      <c r="H1491" s="4" t="s">
        <v>50</v>
      </c>
      <c r="I1491" s="4" t="s">
        <v>599</v>
      </c>
      <c r="J1491" s="8">
        <v>-16</v>
      </c>
      <c r="K1491" s="29">
        <v>51750</v>
      </c>
      <c r="L1491" s="17">
        <v>7762500</v>
      </c>
      <c r="M1491" s="102" t="s">
        <v>529</v>
      </c>
      <c r="O1491" s="54">
        <v>20240163</v>
      </c>
      <c r="P1491" t="s">
        <v>600</v>
      </c>
    </row>
    <row r="1492" spans="1:814" x14ac:dyDescent="0.25">
      <c r="B1492" s="5">
        <v>45569</v>
      </c>
      <c r="C1492" t="s">
        <v>103</v>
      </c>
      <c r="D1492" t="s">
        <v>0</v>
      </c>
      <c r="E1492" t="s">
        <v>66</v>
      </c>
      <c r="F1492" s="4" t="s">
        <v>91</v>
      </c>
      <c r="G1492" t="s">
        <v>92</v>
      </c>
      <c r="H1492" s="4" t="s">
        <v>93</v>
      </c>
      <c r="I1492" s="4" t="s">
        <v>383</v>
      </c>
      <c r="J1492" s="8">
        <v>-10</v>
      </c>
      <c r="K1492" s="29">
        <v>51750</v>
      </c>
      <c r="L1492" s="17">
        <v>2587500</v>
      </c>
      <c r="M1492" s="102" t="s">
        <v>529</v>
      </c>
      <c r="O1492" s="54">
        <v>20240163</v>
      </c>
      <c r="P1492" t="s">
        <v>600</v>
      </c>
    </row>
    <row r="1493" spans="1:814" ht="12.95" customHeight="1" x14ac:dyDescent="0.25">
      <c r="B1493" s="5">
        <v>45569</v>
      </c>
      <c r="C1493" t="s">
        <v>103</v>
      </c>
      <c r="D1493" t="s">
        <v>4</v>
      </c>
      <c r="E1493" t="s">
        <v>66</v>
      </c>
      <c r="F1493" s="4" t="s">
        <v>96</v>
      </c>
      <c r="G1493" t="s">
        <v>95</v>
      </c>
      <c r="H1493" s="4" t="s">
        <v>106</v>
      </c>
      <c r="I1493" s="4">
        <v>52006</v>
      </c>
      <c r="J1493" s="8">
        <v>-2</v>
      </c>
      <c r="K1493" s="29">
        <v>647360</v>
      </c>
      <c r="L1493" s="17">
        <v>1942080</v>
      </c>
      <c r="M1493" s="102" t="s">
        <v>529</v>
      </c>
      <c r="O1493" s="54">
        <v>20240163</v>
      </c>
      <c r="P1493" t="s">
        <v>600</v>
      </c>
    </row>
    <row r="1494" spans="1:814" x14ac:dyDescent="0.25">
      <c r="B1494" s="5">
        <v>45569</v>
      </c>
      <c r="C1494" t="s">
        <v>103</v>
      </c>
      <c r="D1494" t="s">
        <v>4</v>
      </c>
      <c r="E1494" t="s">
        <v>66</v>
      </c>
      <c r="F1494" s="4" t="s">
        <v>102</v>
      </c>
      <c r="G1494" t="s">
        <v>101</v>
      </c>
      <c r="H1494" s="4" t="s">
        <v>107</v>
      </c>
      <c r="I1494" s="4" t="s">
        <v>138</v>
      </c>
      <c r="J1494" s="8">
        <v>-2</v>
      </c>
      <c r="K1494" s="29">
        <v>102340</v>
      </c>
      <c r="L1494" s="17">
        <v>307020</v>
      </c>
      <c r="M1494" s="102" t="s">
        <v>529</v>
      </c>
      <c r="O1494" s="54">
        <v>20240163</v>
      </c>
      <c r="P1494" t="s">
        <v>600</v>
      </c>
    </row>
    <row r="1495" spans="1:814" x14ac:dyDescent="0.25">
      <c r="B1495" s="5">
        <v>45575</v>
      </c>
      <c r="C1495" t="s">
        <v>103</v>
      </c>
      <c r="D1495" t="s">
        <v>0</v>
      </c>
      <c r="E1495" t="s">
        <v>14</v>
      </c>
      <c r="F1495" s="4" t="s">
        <v>25</v>
      </c>
      <c r="G1495" t="s">
        <v>26</v>
      </c>
      <c r="H1495" s="4" t="s">
        <v>27</v>
      </c>
      <c r="I1495" s="4" t="s">
        <v>562</v>
      </c>
      <c r="J1495" s="8">
        <v>-12</v>
      </c>
      <c r="K1495" s="79">
        <v>14.569553805774278</v>
      </c>
      <c r="L1495" s="17">
        <f>+J1495*K1495</f>
        <v>-174.83464566929135</v>
      </c>
      <c r="M1495" s="102" t="s">
        <v>527</v>
      </c>
      <c r="O1495" s="54">
        <v>20240162</v>
      </c>
      <c r="P1495" t="s">
        <v>234</v>
      </c>
    </row>
    <row r="1496" spans="1:814" x14ac:dyDescent="0.25">
      <c r="B1496" s="5">
        <v>45575</v>
      </c>
      <c r="C1496" t="s">
        <v>103</v>
      </c>
      <c r="D1496" t="s">
        <v>0</v>
      </c>
      <c r="E1496" t="s">
        <v>14</v>
      </c>
      <c r="F1496" s="4" t="s">
        <v>35</v>
      </c>
      <c r="G1496" t="s">
        <v>36</v>
      </c>
      <c r="H1496" s="4" t="s">
        <v>37</v>
      </c>
      <c r="I1496" s="4" t="s">
        <v>563</v>
      </c>
      <c r="J1496" s="8">
        <v>-5</v>
      </c>
      <c r="K1496" s="79">
        <v>14.569553805774278</v>
      </c>
      <c r="L1496" s="17">
        <f>+J1496*K1496</f>
        <v>-72.847769028871397</v>
      </c>
      <c r="M1496" s="102" t="s">
        <v>527</v>
      </c>
      <c r="O1496" s="54">
        <v>20240162</v>
      </c>
      <c r="P1496" t="s">
        <v>234</v>
      </c>
    </row>
    <row r="1497" spans="1:814" x14ac:dyDescent="0.25">
      <c r="B1497" s="5">
        <v>45575</v>
      </c>
      <c r="C1497" t="s">
        <v>103</v>
      </c>
      <c r="D1497" t="s">
        <v>0</v>
      </c>
      <c r="E1497" t="s">
        <v>14</v>
      </c>
      <c r="F1497" s="4" t="s">
        <v>54</v>
      </c>
      <c r="G1497" t="s">
        <v>55</v>
      </c>
      <c r="H1497" s="4" t="s">
        <v>56</v>
      </c>
      <c r="I1497" s="4" t="s">
        <v>566</v>
      </c>
      <c r="J1497" s="8">
        <v>-12</v>
      </c>
      <c r="K1497" s="79">
        <v>18.73228346456693</v>
      </c>
      <c r="L1497" s="17">
        <f>+J1497*K1497</f>
        <v>-224.78740157480314</v>
      </c>
      <c r="M1497" s="102" t="s">
        <v>527</v>
      </c>
      <c r="O1497" s="54">
        <v>20240162</v>
      </c>
      <c r="P1497" t="s">
        <v>234</v>
      </c>
      <c r="JP1497" t="s">
        <v>506</v>
      </c>
    </row>
    <row r="1498" spans="1:814" x14ac:dyDescent="0.25">
      <c r="B1498" s="5">
        <v>45575</v>
      </c>
      <c r="C1498" t="s">
        <v>103</v>
      </c>
      <c r="D1498" t="s">
        <v>0</v>
      </c>
      <c r="E1498" t="s">
        <v>14</v>
      </c>
      <c r="F1498" s="4" t="s">
        <v>58</v>
      </c>
      <c r="G1498" t="s">
        <v>59</v>
      </c>
      <c r="H1498" s="4" t="s">
        <v>60</v>
      </c>
      <c r="I1498" s="4" t="s">
        <v>489</v>
      </c>
      <c r="J1498" s="8">
        <v>-6</v>
      </c>
      <c r="K1498" s="79">
        <v>18.75</v>
      </c>
      <c r="L1498" s="17">
        <v>372.82894736842104</v>
      </c>
      <c r="M1498" s="102" t="s">
        <v>527</v>
      </c>
      <c r="O1498" s="54">
        <v>20240162</v>
      </c>
      <c r="P1498" t="s">
        <v>234</v>
      </c>
    </row>
    <row r="1499" spans="1:814" x14ac:dyDescent="0.25">
      <c r="B1499" s="5">
        <v>45575</v>
      </c>
      <c r="C1499" t="s">
        <v>103</v>
      </c>
      <c r="D1499" t="s">
        <v>4</v>
      </c>
      <c r="E1499" t="s">
        <v>14</v>
      </c>
      <c r="F1499" s="4">
        <v>3308050</v>
      </c>
      <c r="G1499" t="s">
        <v>137</v>
      </c>
      <c r="H1499" s="4" t="s">
        <v>137</v>
      </c>
      <c r="I1499" s="4" t="s">
        <v>138</v>
      </c>
      <c r="J1499" s="8">
        <v>-2</v>
      </c>
      <c r="K1499" s="79">
        <v>104.3726235741445</v>
      </c>
      <c r="L1499" s="17">
        <f t="shared" ref="L1499:L1509" si="65">+J1499*K1499</f>
        <v>-208.745247148289</v>
      </c>
      <c r="M1499" s="102" t="s">
        <v>527</v>
      </c>
      <c r="O1499" s="54">
        <v>20240162</v>
      </c>
      <c r="P1499" t="s">
        <v>234</v>
      </c>
    </row>
    <row r="1500" spans="1:814" x14ac:dyDescent="0.25">
      <c r="B1500" s="5">
        <v>45575</v>
      </c>
      <c r="C1500" t="s">
        <v>103</v>
      </c>
      <c r="D1500" t="s">
        <v>4</v>
      </c>
      <c r="E1500" t="s">
        <v>14</v>
      </c>
      <c r="F1500" s="4">
        <v>3318235</v>
      </c>
      <c r="G1500" t="s">
        <v>209</v>
      </c>
      <c r="H1500" s="4" t="s">
        <v>107</v>
      </c>
      <c r="I1500" s="4" t="s">
        <v>138</v>
      </c>
      <c r="J1500" s="8">
        <v>-2</v>
      </c>
      <c r="K1500" s="79">
        <v>31.220472440944881</v>
      </c>
      <c r="L1500" s="17">
        <f t="shared" si="65"/>
        <v>-62.440944881889763</v>
      </c>
      <c r="M1500" s="102" t="s">
        <v>527</v>
      </c>
      <c r="O1500" s="54">
        <v>20240162</v>
      </c>
      <c r="P1500" t="s">
        <v>234</v>
      </c>
    </row>
    <row r="1501" spans="1:814" x14ac:dyDescent="0.25">
      <c r="B1501" s="5">
        <v>45575</v>
      </c>
      <c r="C1501" t="s">
        <v>103</v>
      </c>
      <c r="D1501" t="s">
        <v>4</v>
      </c>
      <c r="E1501" t="s">
        <v>14</v>
      </c>
      <c r="F1501" s="4">
        <v>3318055</v>
      </c>
      <c r="G1501" t="s">
        <v>318</v>
      </c>
      <c r="H1501" s="4" t="s">
        <v>109</v>
      </c>
      <c r="J1501" s="8">
        <v>-1</v>
      </c>
      <c r="K1501" s="29">
        <v>309.59488272921106</v>
      </c>
      <c r="L1501" s="17">
        <f t="shared" si="65"/>
        <v>-309.59488272921106</v>
      </c>
      <c r="M1501" s="102" t="s">
        <v>527</v>
      </c>
      <c r="O1501" s="54">
        <v>20240162</v>
      </c>
      <c r="P1501" t="s">
        <v>234</v>
      </c>
    </row>
    <row r="1502" spans="1:814" s="69" customFormat="1" x14ac:dyDescent="0.25">
      <c r="A1502"/>
      <c r="B1502" s="5">
        <v>45575</v>
      </c>
      <c r="C1502" t="s">
        <v>103</v>
      </c>
      <c r="D1502" t="s">
        <v>0</v>
      </c>
      <c r="E1502" t="s">
        <v>14</v>
      </c>
      <c r="F1502" s="4" t="s">
        <v>42</v>
      </c>
      <c r="G1502" t="s">
        <v>43</v>
      </c>
      <c r="H1502" s="4" t="s">
        <v>44</v>
      </c>
      <c r="I1502" s="4" t="s">
        <v>565</v>
      </c>
      <c r="J1502" s="8">
        <v>-3</v>
      </c>
      <c r="K1502" s="79">
        <v>14.569553805774278</v>
      </c>
      <c r="L1502" s="17">
        <f t="shared" si="65"/>
        <v>-43.708661417322837</v>
      </c>
      <c r="M1502" s="102" t="s">
        <v>527</v>
      </c>
      <c r="N1502"/>
      <c r="O1502" s="54">
        <v>20240162</v>
      </c>
      <c r="P1502" t="s">
        <v>234</v>
      </c>
      <c r="Q1502"/>
      <c r="R1502"/>
      <c r="S1502"/>
      <c r="T1502"/>
      <c r="U1502"/>
      <c r="V1502" s="84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/>
      <c r="AY1502"/>
      <c r="AZ1502"/>
      <c r="BA1502"/>
      <c r="BB1502"/>
      <c r="BC1502"/>
      <c r="BD1502"/>
      <c r="BE1502"/>
      <c r="BF1502"/>
      <c r="BG1502"/>
      <c r="BH1502"/>
      <c r="BI1502"/>
      <c r="BJ1502"/>
      <c r="BK1502"/>
      <c r="BL1502"/>
      <c r="BM1502"/>
      <c r="BN1502"/>
      <c r="BO1502"/>
      <c r="BP1502"/>
      <c r="BQ1502"/>
      <c r="BR1502"/>
      <c r="BS1502"/>
      <c r="BT1502"/>
      <c r="BU1502"/>
      <c r="BV1502"/>
      <c r="BW1502"/>
      <c r="BX1502"/>
      <c r="BY1502"/>
      <c r="BZ1502"/>
      <c r="CA1502"/>
      <c r="CB1502"/>
      <c r="CC1502"/>
      <c r="CD1502"/>
      <c r="CE1502"/>
      <c r="CF1502"/>
      <c r="CG1502"/>
      <c r="CH1502"/>
      <c r="CI1502"/>
      <c r="CJ1502"/>
      <c r="CK1502"/>
      <c r="CL1502"/>
      <c r="CM1502"/>
      <c r="CN1502"/>
      <c r="CO1502"/>
      <c r="CP1502"/>
      <c r="CQ1502"/>
      <c r="CR1502"/>
      <c r="CS1502"/>
      <c r="CT1502"/>
      <c r="CU1502"/>
      <c r="CV1502"/>
      <c r="CW1502"/>
      <c r="CX1502"/>
      <c r="CY1502"/>
      <c r="CZ1502"/>
      <c r="DA1502"/>
      <c r="DB1502"/>
      <c r="DC1502"/>
      <c r="DD1502"/>
      <c r="DE1502"/>
      <c r="DF1502"/>
      <c r="DG1502"/>
      <c r="DH1502"/>
      <c r="DI1502"/>
      <c r="DJ1502"/>
      <c r="DK1502"/>
      <c r="DL1502"/>
      <c r="DM1502"/>
      <c r="DN1502"/>
      <c r="DO1502"/>
      <c r="DP1502"/>
      <c r="DQ1502"/>
      <c r="DR1502"/>
      <c r="DS1502"/>
      <c r="DT1502"/>
      <c r="DU1502"/>
      <c r="DV1502"/>
      <c r="DW1502"/>
      <c r="DX1502"/>
      <c r="DY1502"/>
      <c r="DZ1502"/>
      <c r="EA1502"/>
      <c r="EB1502"/>
      <c r="EC1502"/>
      <c r="ED1502"/>
      <c r="EE1502"/>
      <c r="EF1502"/>
      <c r="EG1502"/>
      <c r="EH1502"/>
      <c r="EI1502"/>
      <c r="EJ1502"/>
      <c r="EK1502"/>
      <c r="EL1502"/>
      <c r="EM1502"/>
      <c r="EN1502"/>
      <c r="EO1502"/>
      <c r="EP1502"/>
      <c r="EQ1502"/>
      <c r="ER1502"/>
      <c r="ES1502"/>
      <c r="ET1502"/>
      <c r="EU1502"/>
      <c r="EV1502"/>
      <c r="EW1502"/>
      <c r="EX1502"/>
      <c r="EY1502"/>
      <c r="EZ1502"/>
      <c r="FA1502"/>
      <c r="FB1502"/>
      <c r="FC1502"/>
      <c r="FD1502"/>
      <c r="FE1502"/>
      <c r="FF1502"/>
      <c r="FG1502"/>
      <c r="FH1502"/>
      <c r="FI1502"/>
      <c r="FJ1502"/>
      <c r="FK1502"/>
      <c r="FL1502"/>
      <c r="FM1502"/>
      <c r="FN1502"/>
      <c r="FO1502"/>
      <c r="FP1502"/>
      <c r="FQ1502"/>
      <c r="FR1502"/>
      <c r="FS1502"/>
      <c r="FT1502"/>
      <c r="FU1502"/>
      <c r="FV1502"/>
      <c r="FW1502"/>
      <c r="FX1502"/>
      <c r="FY1502"/>
      <c r="FZ1502"/>
      <c r="GA1502"/>
      <c r="GB1502"/>
      <c r="GC1502"/>
      <c r="GD1502"/>
      <c r="GE1502"/>
      <c r="GF1502"/>
      <c r="GG1502"/>
      <c r="GH1502"/>
      <c r="GI1502"/>
      <c r="GJ1502"/>
      <c r="GK1502"/>
      <c r="GL1502"/>
      <c r="GM1502"/>
      <c r="GN1502"/>
      <c r="GO1502"/>
      <c r="GP1502"/>
      <c r="GQ1502"/>
      <c r="GR1502"/>
      <c r="GS1502"/>
      <c r="GT1502"/>
      <c r="GU1502"/>
      <c r="GV1502"/>
      <c r="GW1502"/>
      <c r="GX1502"/>
      <c r="GY1502"/>
      <c r="GZ1502"/>
      <c r="HA1502"/>
      <c r="HB1502"/>
      <c r="HC1502"/>
      <c r="HD1502"/>
      <c r="HE1502"/>
      <c r="HF1502"/>
      <c r="HG1502"/>
      <c r="HH1502"/>
      <c r="HI1502"/>
      <c r="HJ1502"/>
      <c r="HK1502"/>
      <c r="HL1502"/>
      <c r="HM1502"/>
      <c r="HN1502"/>
      <c r="HO1502"/>
      <c r="HP1502"/>
      <c r="HQ1502"/>
      <c r="HR1502"/>
      <c r="HS1502"/>
      <c r="HT1502"/>
      <c r="HU1502"/>
      <c r="HV1502"/>
      <c r="HW1502"/>
      <c r="HX1502"/>
      <c r="HY1502"/>
      <c r="HZ1502"/>
      <c r="IA1502"/>
      <c r="IB1502"/>
      <c r="IC1502"/>
      <c r="ID1502"/>
      <c r="IE1502"/>
      <c r="IF1502"/>
      <c r="IG1502"/>
      <c r="IH1502"/>
      <c r="II1502"/>
      <c r="IJ1502"/>
      <c r="IK1502"/>
      <c r="IL1502"/>
      <c r="IM1502"/>
      <c r="IN1502"/>
      <c r="IO1502"/>
      <c r="IP1502"/>
      <c r="IQ1502"/>
      <c r="IR1502"/>
      <c r="IS1502"/>
      <c r="IT1502"/>
      <c r="IU1502"/>
      <c r="IV1502"/>
      <c r="IW1502"/>
      <c r="IX1502"/>
      <c r="IY1502"/>
      <c r="IZ1502"/>
      <c r="JA1502"/>
      <c r="JB1502"/>
      <c r="JC1502"/>
      <c r="JD1502"/>
      <c r="JE1502"/>
      <c r="JF1502"/>
      <c r="JG1502"/>
      <c r="JH1502"/>
      <c r="JI1502"/>
      <c r="JJ1502"/>
      <c r="JK1502"/>
      <c r="JL1502"/>
      <c r="JM1502"/>
      <c r="JN1502"/>
      <c r="JO1502"/>
      <c r="JP1502"/>
      <c r="JQ1502"/>
      <c r="JR1502"/>
      <c r="JS1502"/>
      <c r="JT1502"/>
      <c r="JU1502"/>
      <c r="JV1502"/>
      <c r="JW1502"/>
      <c r="JX1502"/>
      <c r="JY1502"/>
      <c r="JZ1502"/>
      <c r="KA1502"/>
      <c r="KB1502"/>
      <c r="KC1502"/>
      <c r="KD1502"/>
      <c r="KE1502"/>
      <c r="KF1502"/>
      <c r="KG1502"/>
      <c r="KH1502"/>
      <c r="KI1502"/>
      <c r="KJ1502"/>
      <c r="KK1502"/>
      <c r="KL1502"/>
      <c r="KM1502"/>
      <c r="KN1502"/>
      <c r="KO1502"/>
      <c r="KP1502"/>
      <c r="KQ1502"/>
      <c r="KR1502"/>
      <c r="KS1502"/>
      <c r="KT1502"/>
      <c r="KU1502"/>
      <c r="KV1502"/>
      <c r="KW1502"/>
      <c r="KX1502"/>
      <c r="KY1502"/>
      <c r="KZ1502"/>
      <c r="LA1502"/>
      <c r="LB1502"/>
      <c r="LC1502"/>
      <c r="LD1502"/>
      <c r="LE1502"/>
      <c r="LF1502"/>
      <c r="LG1502"/>
      <c r="LH1502"/>
      <c r="LI1502"/>
      <c r="LJ1502"/>
      <c r="LK1502"/>
      <c r="LL1502"/>
      <c r="LM1502"/>
      <c r="LN1502"/>
      <c r="LO1502"/>
      <c r="LP1502"/>
      <c r="LQ1502"/>
      <c r="LR1502"/>
      <c r="LS1502"/>
      <c r="LT1502"/>
      <c r="LU1502"/>
      <c r="LV1502"/>
      <c r="LW1502"/>
      <c r="LX1502"/>
      <c r="LY1502"/>
      <c r="LZ1502"/>
      <c r="MA1502"/>
      <c r="MB1502"/>
      <c r="MC1502"/>
      <c r="MD1502"/>
      <c r="ME1502"/>
      <c r="MF1502"/>
      <c r="MG1502"/>
      <c r="MH1502"/>
      <c r="MI1502"/>
      <c r="MJ1502"/>
      <c r="MK1502"/>
      <c r="ML1502"/>
      <c r="MM1502"/>
      <c r="MN1502"/>
      <c r="MO1502"/>
      <c r="MP1502"/>
      <c r="MQ1502"/>
      <c r="MR1502"/>
      <c r="MS1502"/>
      <c r="MT1502"/>
      <c r="MU1502"/>
      <c r="MV1502"/>
      <c r="MW1502"/>
      <c r="MX1502"/>
      <c r="MY1502"/>
      <c r="MZ1502"/>
      <c r="NA1502"/>
      <c r="NB1502"/>
      <c r="NC1502"/>
      <c r="ND1502"/>
      <c r="NE1502"/>
      <c r="NF1502"/>
      <c r="NG1502"/>
      <c r="NH1502"/>
      <c r="NI1502"/>
      <c r="NJ1502"/>
      <c r="NK1502"/>
      <c r="NL1502"/>
      <c r="NM1502"/>
      <c r="NN1502"/>
      <c r="NO1502"/>
      <c r="NP1502"/>
      <c r="NQ1502"/>
      <c r="NR1502"/>
      <c r="NS1502"/>
      <c r="NT1502"/>
      <c r="NU1502"/>
      <c r="NV1502"/>
      <c r="NW1502"/>
      <c r="NX1502"/>
      <c r="NY1502"/>
      <c r="NZ1502"/>
      <c r="OA1502"/>
      <c r="OB1502"/>
      <c r="OC1502"/>
      <c r="OD1502"/>
      <c r="OE1502"/>
      <c r="OF1502"/>
      <c r="OG1502"/>
      <c r="OH1502"/>
      <c r="OI1502"/>
      <c r="OJ1502"/>
      <c r="OK1502"/>
      <c r="OL1502"/>
      <c r="OM1502"/>
      <c r="ON1502"/>
      <c r="OO1502"/>
      <c r="OP1502"/>
      <c r="OQ1502"/>
      <c r="OR1502"/>
      <c r="OS1502"/>
      <c r="OT1502"/>
      <c r="OU1502"/>
      <c r="OV1502"/>
      <c r="OW1502"/>
      <c r="OX1502"/>
      <c r="OY1502"/>
      <c r="OZ1502"/>
      <c r="PA1502"/>
      <c r="PB1502"/>
      <c r="PC1502"/>
      <c r="PD1502"/>
      <c r="PE1502"/>
      <c r="PF1502"/>
      <c r="PG1502"/>
      <c r="PH1502"/>
      <c r="PI1502"/>
      <c r="PJ1502"/>
      <c r="PK1502"/>
      <c r="PL1502"/>
      <c r="PM1502"/>
      <c r="PN1502"/>
      <c r="PO1502"/>
      <c r="PP1502"/>
      <c r="PQ1502"/>
      <c r="PR1502"/>
      <c r="PS1502"/>
      <c r="PT1502"/>
      <c r="PU1502"/>
      <c r="PV1502"/>
      <c r="PW1502"/>
      <c r="PX1502"/>
      <c r="PY1502"/>
      <c r="PZ1502"/>
      <c r="QA1502"/>
      <c r="QB1502"/>
      <c r="QC1502"/>
      <c r="QD1502"/>
      <c r="QE1502"/>
      <c r="QF1502"/>
      <c r="QG1502"/>
      <c r="QH1502"/>
      <c r="QI1502"/>
      <c r="QJ1502"/>
      <c r="QK1502"/>
      <c r="QL1502"/>
      <c r="QM1502"/>
      <c r="QN1502"/>
      <c r="QO1502"/>
      <c r="QP1502"/>
      <c r="QQ1502"/>
      <c r="QR1502"/>
      <c r="QS1502"/>
      <c r="QT1502"/>
      <c r="QU1502"/>
      <c r="QV1502"/>
      <c r="QW1502"/>
      <c r="QX1502"/>
      <c r="QY1502"/>
      <c r="QZ1502"/>
      <c r="RA1502"/>
      <c r="RB1502"/>
      <c r="RC1502"/>
      <c r="RD1502"/>
      <c r="RE1502"/>
      <c r="RF1502"/>
      <c r="RG1502"/>
      <c r="RH1502"/>
      <c r="RI1502"/>
      <c r="RJ1502"/>
      <c r="RK1502"/>
      <c r="RL1502"/>
      <c r="RM1502"/>
      <c r="RN1502"/>
      <c r="RO1502"/>
      <c r="RP1502"/>
      <c r="RQ1502"/>
      <c r="RR1502"/>
      <c r="RS1502"/>
      <c r="RT1502"/>
      <c r="RU1502"/>
      <c r="RV1502"/>
      <c r="RW1502"/>
      <c r="RX1502"/>
      <c r="RY1502"/>
      <c r="RZ1502"/>
      <c r="SA1502"/>
      <c r="SB1502"/>
      <c r="SC1502"/>
      <c r="SD1502"/>
      <c r="SE1502"/>
      <c r="SF1502"/>
      <c r="SG1502"/>
      <c r="SH1502"/>
      <c r="SI1502"/>
      <c r="SJ1502"/>
      <c r="SK1502"/>
      <c r="SL1502"/>
      <c r="SM1502"/>
      <c r="SN1502"/>
      <c r="SO1502"/>
      <c r="SP1502"/>
      <c r="SQ1502"/>
      <c r="SR1502"/>
      <c r="SS1502"/>
      <c r="ST1502"/>
      <c r="SU1502"/>
      <c r="SV1502"/>
      <c r="SW1502"/>
      <c r="SX1502"/>
      <c r="SY1502"/>
      <c r="SZ1502"/>
      <c r="TA1502"/>
      <c r="TB1502"/>
      <c r="TC1502"/>
      <c r="TD1502"/>
      <c r="TE1502"/>
      <c r="TF1502"/>
      <c r="TG1502"/>
      <c r="TH1502"/>
      <c r="TI1502"/>
      <c r="TJ1502"/>
      <c r="TK1502"/>
      <c r="TL1502"/>
      <c r="TM1502"/>
      <c r="TN1502"/>
      <c r="TO1502"/>
      <c r="TP1502"/>
      <c r="TQ1502"/>
      <c r="TR1502"/>
      <c r="TS1502"/>
      <c r="TT1502"/>
      <c r="TU1502"/>
      <c r="TV1502"/>
      <c r="TW1502"/>
      <c r="TX1502"/>
      <c r="TY1502"/>
      <c r="TZ1502"/>
      <c r="UA1502"/>
      <c r="UB1502"/>
      <c r="UC1502"/>
      <c r="UD1502"/>
      <c r="UE1502"/>
      <c r="UF1502"/>
      <c r="UG1502"/>
      <c r="UH1502"/>
      <c r="UI1502"/>
      <c r="UJ1502"/>
      <c r="UK1502"/>
      <c r="UL1502"/>
      <c r="UM1502"/>
      <c r="UN1502"/>
      <c r="UO1502"/>
      <c r="UP1502"/>
      <c r="UQ1502"/>
      <c r="UR1502"/>
      <c r="US1502"/>
      <c r="UT1502"/>
      <c r="UU1502"/>
      <c r="UV1502"/>
      <c r="UW1502"/>
      <c r="UX1502"/>
      <c r="UY1502"/>
      <c r="UZ1502"/>
      <c r="VA1502"/>
      <c r="VB1502"/>
      <c r="VC1502"/>
      <c r="VD1502"/>
      <c r="VE1502"/>
      <c r="VF1502"/>
      <c r="VG1502"/>
      <c r="VH1502"/>
      <c r="VI1502"/>
      <c r="VJ1502"/>
      <c r="VK1502"/>
      <c r="VL1502"/>
      <c r="VM1502"/>
      <c r="VN1502"/>
      <c r="VO1502"/>
      <c r="VP1502"/>
      <c r="VQ1502"/>
      <c r="VR1502"/>
      <c r="VS1502"/>
      <c r="VT1502"/>
      <c r="VU1502"/>
      <c r="VV1502"/>
      <c r="VW1502"/>
      <c r="VX1502"/>
      <c r="VY1502"/>
      <c r="VZ1502"/>
      <c r="WA1502"/>
      <c r="WB1502"/>
      <c r="WC1502"/>
      <c r="WD1502"/>
      <c r="WE1502"/>
      <c r="WF1502"/>
      <c r="WG1502"/>
      <c r="WH1502"/>
      <c r="WI1502"/>
      <c r="WJ1502"/>
      <c r="WK1502"/>
      <c r="WL1502"/>
      <c r="WM1502"/>
      <c r="WN1502"/>
      <c r="WO1502"/>
      <c r="WP1502"/>
      <c r="WQ1502"/>
      <c r="WR1502"/>
      <c r="WS1502"/>
      <c r="WT1502"/>
      <c r="WU1502"/>
      <c r="WV1502"/>
      <c r="WW1502"/>
      <c r="WX1502"/>
      <c r="WY1502"/>
      <c r="WZ1502"/>
      <c r="XA1502"/>
      <c r="XB1502"/>
      <c r="XC1502"/>
      <c r="XD1502"/>
      <c r="XE1502"/>
      <c r="XF1502"/>
      <c r="XG1502"/>
      <c r="XH1502"/>
      <c r="XI1502"/>
      <c r="XJ1502"/>
      <c r="XK1502"/>
      <c r="XL1502"/>
      <c r="XM1502"/>
      <c r="XN1502"/>
      <c r="XO1502"/>
      <c r="XP1502"/>
      <c r="XQ1502"/>
      <c r="XR1502"/>
      <c r="XS1502"/>
      <c r="XT1502"/>
      <c r="XU1502"/>
      <c r="XV1502"/>
      <c r="XW1502"/>
      <c r="XX1502"/>
      <c r="XY1502"/>
      <c r="XZ1502"/>
      <c r="YA1502"/>
      <c r="YB1502"/>
      <c r="YC1502"/>
      <c r="YD1502"/>
      <c r="YE1502"/>
      <c r="YF1502"/>
      <c r="YG1502"/>
      <c r="YH1502"/>
      <c r="YI1502"/>
      <c r="YJ1502"/>
      <c r="YK1502"/>
      <c r="YL1502"/>
      <c r="YM1502"/>
      <c r="YN1502"/>
      <c r="YO1502"/>
      <c r="YP1502"/>
      <c r="YQ1502"/>
      <c r="YR1502"/>
      <c r="YS1502"/>
      <c r="YT1502"/>
      <c r="YU1502"/>
      <c r="YV1502"/>
      <c r="YW1502"/>
      <c r="YX1502"/>
      <c r="YY1502"/>
      <c r="YZ1502"/>
      <c r="ZA1502"/>
      <c r="ZB1502"/>
      <c r="ZC1502"/>
      <c r="ZD1502"/>
      <c r="ZE1502"/>
      <c r="ZF1502"/>
      <c r="ZG1502"/>
      <c r="ZH1502"/>
      <c r="ZI1502"/>
      <c r="ZJ1502"/>
      <c r="ZK1502"/>
      <c r="ZL1502"/>
      <c r="ZM1502"/>
      <c r="ZN1502"/>
      <c r="ZO1502"/>
      <c r="ZP1502"/>
      <c r="ZQ1502"/>
      <c r="ZR1502"/>
      <c r="ZS1502"/>
      <c r="ZT1502"/>
      <c r="ZU1502"/>
      <c r="ZV1502"/>
      <c r="ZW1502"/>
      <c r="ZX1502"/>
      <c r="ZY1502"/>
      <c r="ZZ1502"/>
      <c r="AAA1502"/>
      <c r="AAB1502"/>
      <c r="AAC1502"/>
      <c r="AAD1502"/>
      <c r="AAE1502"/>
      <c r="AAF1502"/>
      <c r="AAG1502"/>
      <c r="AAH1502"/>
      <c r="AAI1502"/>
      <c r="AAJ1502"/>
      <c r="AAK1502"/>
      <c r="AAL1502"/>
      <c r="AAM1502"/>
      <c r="AAN1502"/>
      <c r="AAO1502"/>
      <c r="AAP1502"/>
      <c r="AAQ1502"/>
      <c r="AAR1502"/>
      <c r="AAS1502"/>
      <c r="AAT1502"/>
      <c r="AAU1502"/>
      <c r="AAV1502"/>
      <c r="AAW1502"/>
      <c r="AAX1502"/>
      <c r="AAY1502"/>
      <c r="AAZ1502"/>
      <c r="ABA1502"/>
      <c r="ABB1502"/>
      <c r="ABC1502"/>
      <c r="ABD1502"/>
      <c r="ABE1502"/>
      <c r="ABF1502"/>
      <c r="ABG1502"/>
      <c r="ABH1502"/>
      <c r="ABI1502"/>
      <c r="ABJ1502"/>
      <c r="ABK1502"/>
      <c r="ABL1502"/>
      <c r="ABM1502"/>
      <c r="ABN1502"/>
      <c r="ABO1502"/>
      <c r="ABP1502"/>
      <c r="ABQ1502"/>
      <c r="ABR1502"/>
      <c r="ABS1502"/>
      <c r="ABT1502"/>
      <c r="ABU1502"/>
      <c r="ABV1502"/>
      <c r="ABW1502"/>
      <c r="ABX1502"/>
      <c r="ABY1502"/>
      <c r="ABZ1502"/>
      <c r="ACA1502"/>
      <c r="ACB1502"/>
      <c r="ACC1502"/>
      <c r="ACD1502"/>
      <c r="ACE1502"/>
      <c r="ACF1502"/>
      <c r="ACG1502"/>
      <c r="ACH1502"/>
      <c r="ACI1502"/>
      <c r="ACJ1502"/>
      <c r="ACK1502"/>
      <c r="ACL1502"/>
      <c r="ACM1502"/>
      <c r="ACN1502"/>
      <c r="ACO1502"/>
      <c r="ACP1502"/>
      <c r="ACQ1502"/>
      <c r="ACR1502"/>
      <c r="ACS1502"/>
      <c r="ACT1502"/>
      <c r="ACU1502"/>
      <c r="ACV1502"/>
      <c r="ACW1502"/>
      <c r="ACX1502"/>
      <c r="ACY1502"/>
      <c r="ACZ1502"/>
      <c r="ADA1502"/>
      <c r="ADB1502"/>
      <c r="ADC1502"/>
      <c r="ADD1502"/>
      <c r="ADE1502"/>
      <c r="ADF1502"/>
      <c r="ADG1502"/>
      <c r="ADH1502"/>
      <c r="ADI1502"/>
      <c r="ADJ1502"/>
      <c r="ADK1502"/>
      <c r="ADL1502"/>
      <c r="ADM1502"/>
      <c r="ADN1502"/>
      <c r="ADO1502"/>
      <c r="ADP1502"/>
      <c r="ADQ1502"/>
      <c r="ADR1502"/>
      <c r="ADS1502"/>
      <c r="ADT1502"/>
      <c r="ADU1502"/>
      <c r="ADV1502"/>
      <c r="ADW1502"/>
      <c r="ADX1502"/>
      <c r="ADY1502"/>
      <c r="ADZ1502"/>
      <c r="AEA1502"/>
      <c r="AEB1502"/>
      <c r="AEC1502"/>
      <c r="AED1502"/>
      <c r="AEE1502"/>
      <c r="AEF1502"/>
      <c r="AEG1502"/>
      <c r="AEH1502"/>
    </row>
    <row r="1503" spans="1:814" x14ac:dyDescent="0.25">
      <c r="B1503" s="5">
        <v>45580</v>
      </c>
      <c r="C1503" t="s">
        <v>103</v>
      </c>
      <c r="D1503" t="s">
        <v>0</v>
      </c>
      <c r="E1503" t="s">
        <v>66</v>
      </c>
      <c r="F1503" s="4" t="s">
        <v>249</v>
      </c>
      <c r="G1503" t="s">
        <v>355</v>
      </c>
      <c r="H1503" s="4" t="s">
        <v>266</v>
      </c>
      <c r="I1503" s="4" t="s">
        <v>362</v>
      </c>
      <c r="J1503" s="8">
        <v>-1</v>
      </c>
      <c r="K1503" s="29">
        <v>60750</v>
      </c>
      <c r="L1503" s="35">
        <f t="shared" si="65"/>
        <v>-60750</v>
      </c>
      <c r="M1503" s="104" t="s">
        <v>529</v>
      </c>
      <c r="O1503" s="54">
        <v>20240167</v>
      </c>
      <c r="P1503" t="s">
        <v>638</v>
      </c>
    </row>
    <row r="1504" spans="1:814" x14ac:dyDescent="0.25">
      <c r="B1504" s="5">
        <v>45580</v>
      </c>
      <c r="C1504" t="s">
        <v>103</v>
      </c>
      <c r="D1504" t="s">
        <v>0</v>
      </c>
      <c r="E1504" t="s">
        <v>66</v>
      </c>
      <c r="F1504" s="4" t="s">
        <v>249</v>
      </c>
      <c r="G1504" t="s">
        <v>355</v>
      </c>
      <c r="H1504" s="4" t="s">
        <v>266</v>
      </c>
      <c r="I1504" s="4" t="s">
        <v>362</v>
      </c>
      <c r="J1504" s="8">
        <v>-1</v>
      </c>
      <c r="K1504" s="29">
        <v>60750</v>
      </c>
      <c r="L1504" s="35">
        <f t="shared" si="65"/>
        <v>-60750</v>
      </c>
      <c r="M1504" s="104" t="s">
        <v>529</v>
      </c>
      <c r="O1504" s="54">
        <v>20240168</v>
      </c>
      <c r="P1504" t="s">
        <v>639</v>
      </c>
    </row>
    <row r="1505" spans="1:814" x14ac:dyDescent="0.25">
      <c r="B1505" s="5">
        <v>45583</v>
      </c>
      <c r="C1505" t="s">
        <v>103</v>
      </c>
      <c r="D1505" t="s">
        <v>0</v>
      </c>
      <c r="E1505" t="s">
        <v>14</v>
      </c>
      <c r="F1505" s="4" t="s">
        <v>58</v>
      </c>
      <c r="G1505" t="s">
        <v>59</v>
      </c>
      <c r="H1505" s="4" t="s">
        <v>60</v>
      </c>
      <c r="I1505" s="4" t="s">
        <v>584</v>
      </c>
      <c r="J1505" s="8">
        <v>-9</v>
      </c>
      <c r="K1505" s="79">
        <v>18.345205479452055</v>
      </c>
      <c r="L1505" s="17">
        <f t="shared" si="65"/>
        <v>-165.1068493150685</v>
      </c>
      <c r="M1505" s="102" t="s">
        <v>527</v>
      </c>
      <c r="O1505" s="54">
        <v>20240169</v>
      </c>
      <c r="P1505" t="s">
        <v>282</v>
      </c>
    </row>
    <row r="1506" spans="1:814" x14ac:dyDescent="0.25">
      <c r="B1506" s="5">
        <v>45583</v>
      </c>
      <c r="C1506" t="s">
        <v>103</v>
      </c>
      <c r="D1506" t="s">
        <v>0</v>
      </c>
      <c r="E1506" t="s">
        <v>14</v>
      </c>
      <c r="F1506" s="4" t="s">
        <v>54</v>
      </c>
      <c r="G1506" t="s">
        <v>55</v>
      </c>
      <c r="H1506" s="4" t="s">
        <v>56</v>
      </c>
      <c r="I1506" s="4" t="s">
        <v>566</v>
      </c>
      <c r="J1506" s="8">
        <v>-15</v>
      </c>
      <c r="K1506" s="79">
        <v>18.73228346456693</v>
      </c>
      <c r="L1506" s="17">
        <f t="shared" si="65"/>
        <v>-280.98425196850394</v>
      </c>
      <c r="M1506" s="102" t="s">
        <v>527</v>
      </c>
      <c r="O1506" s="54">
        <v>20240169</v>
      </c>
      <c r="P1506" t="s">
        <v>282</v>
      </c>
      <c r="JP1506" t="s">
        <v>506</v>
      </c>
    </row>
    <row r="1507" spans="1:814" x14ac:dyDescent="0.25">
      <c r="B1507" s="5">
        <v>45583</v>
      </c>
      <c r="C1507" t="s">
        <v>103</v>
      </c>
      <c r="D1507" t="s">
        <v>0</v>
      </c>
      <c r="E1507" t="s">
        <v>14</v>
      </c>
      <c r="F1507" s="4" t="s">
        <v>48</v>
      </c>
      <c r="G1507" t="s">
        <v>49</v>
      </c>
      <c r="H1507" s="4" t="s">
        <v>50</v>
      </c>
      <c r="I1507" s="4" t="s">
        <v>338</v>
      </c>
      <c r="J1507" s="8">
        <v>-5</v>
      </c>
      <c r="K1507" s="79">
        <v>14.583333333333334</v>
      </c>
      <c r="L1507" s="17">
        <f t="shared" si="65"/>
        <v>-72.916666666666671</v>
      </c>
      <c r="M1507" s="102" t="s">
        <v>529</v>
      </c>
      <c r="O1507" s="54">
        <v>20240169</v>
      </c>
      <c r="P1507" t="s">
        <v>282</v>
      </c>
    </row>
    <row r="1508" spans="1:814" x14ac:dyDescent="0.25">
      <c r="B1508" s="5">
        <v>45583</v>
      </c>
      <c r="C1508" t="s">
        <v>103</v>
      </c>
      <c r="D1508" t="s">
        <v>0</v>
      </c>
      <c r="E1508" t="s">
        <v>14</v>
      </c>
      <c r="F1508" s="4" t="s">
        <v>48</v>
      </c>
      <c r="G1508" t="s">
        <v>49</v>
      </c>
      <c r="H1508" s="4" t="s">
        <v>50</v>
      </c>
      <c r="I1508" s="4" t="s">
        <v>487</v>
      </c>
      <c r="J1508" s="8">
        <v>-2</v>
      </c>
      <c r="K1508" s="79">
        <v>14.583333333333334</v>
      </c>
      <c r="L1508" s="17">
        <f t="shared" si="65"/>
        <v>-29.166666666666668</v>
      </c>
      <c r="M1508" s="102" t="s">
        <v>527</v>
      </c>
      <c r="O1508" s="54">
        <v>20240169</v>
      </c>
      <c r="P1508" t="s">
        <v>282</v>
      </c>
    </row>
    <row r="1509" spans="1:814" x14ac:dyDescent="0.25">
      <c r="B1509" s="5">
        <v>45561</v>
      </c>
      <c r="C1509" t="s">
        <v>103</v>
      </c>
      <c r="D1509" t="s">
        <v>0</v>
      </c>
      <c r="E1509" t="s">
        <v>14</v>
      </c>
      <c r="F1509" s="4" t="s">
        <v>42</v>
      </c>
      <c r="G1509" t="s">
        <v>43</v>
      </c>
      <c r="H1509" s="4" t="s">
        <v>44</v>
      </c>
      <c r="I1509" s="4" t="s">
        <v>565</v>
      </c>
      <c r="J1509" s="8">
        <v>-2</v>
      </c>
      <c r="K1509" s="79">
        <v>14.569553805774278</v>
      </c>
      <c r="L1509" s="35">
        <f t="shared" si="65"/>
        <v>-29.139107611548557</v>
      </c>
      <c r="M1509" s="104" t="s">
        <v>527</v>
      </c>
      <c r="O1509" s="54">
        <v>20240154</v>
      </c>
      <c r="P1509" t="s">
        <v>586</v>
      </c>
    </row>
    <row r="1510" spans="1:814" x14ac:dyDescent="0.25">
      <c r="B1510" s="5">
        <v>45575</v>
      </c>
      <c r="C1510" t="s">
        <v>103</v>
      </c>
      <c r="D1510" t="s">
        <v>0</v>
      </c>
      <c r="E1510" t="s">
        <v>14</v>
      </c>
      <c r="F1510" s="4" t="s">
        <v>39</v>
      </c>
      <c r="G1510" t="s">
        <v>40</v>
      </c>
      <c r="H1510" s="4" t="s">
        <v>41</v>
      </c>
      <c r="I1510" s="4" t="s">
        <v>485</v>
      </c>
      <c r="J1510" s="8">
        <v>-9</v>
      </c>
      <c r="K1510" s="79">
        <v>14.694879832810868</v>
      </c>
      <c r="L1510" s="17">
        <v>732.0723684210526</v>
      </c>
      <c r="M1510" s="102" t="s">
        <v>527</v>
      </c>
      <c r="O1510" s="54">
        <v>20240162</v>
      </c>
      <c r="P1510" t="s">
        <v>234</v>
      </c>
    </row>
    <row r="1511" spans="1:814" x14ac:dyDescent="0.25">
      <c r="B1511" s="5">
        <v>45583</v>
      </c>
      <c r="C1511" t="s">
        <v>103</v>
      </c>
      <c r="D1511" t="s">
        <v>0</v>
      </c>
      <c r="E1511" t="s">
        <v>14</v>
      </c>
      <c r="F1511" s="4" t="s">
        <v>39</v>
      </c>
      <c r="G1511" t="s">
        <v>40</v>
      </c>
      <c r="H1511" s="4" t="s">
        <v>41</v>
      </c>
      <c r="I1511" s="4" t="s">
        <v>564</v>
      </c>
      <c r="J1511" s="8">
        <v>-15</v>
      </c>
      <c r="K1511" s="79">
        <v>14.569553805774278</v>
      </c>
      <c r="L1511" s="17">
        <f t="shared" ref="L1511:L1517" si="66">+J1511*K1511</f>
        <v>-218.54330708661416</v>
      </c>
      <c r="M1511" s="102" t="s">
        <v>527</v>
      </c>
      <c r="O1511" s="54">
        <v>20240169</v>
      </c>
      <c r="P1511" t="s">
        <v>282</v>
      </c>
      <c r="JM1511" t="s">
        <v>506</v>
      </c>
    </row>
    <row r="1512" spans="1:814" x14ac:dyDescent="0.25">
      <c r="B1512" s="5">
        <v>45583</v>
      </c>
      <c r="C1512" t="s">
        <v>103</v>
      </c>
      <c r="D1512" t="s">
        <v>0</v>
      </c>
      <c r="E1512" t="s">
        <v>14</v>
      </c>
      <c r="F1512" s="4" t="s">
        <v>35</v>
      </c>
      <c r="G1512" t="s">
        <v>36</v>
      </c>
      <c r="H1512" s="4" t="s">
        <v>37</v>
      </c>
      <c r="I1512" s="4" t="s">
        <v>563</v>
      </c>
      <c r="J1512" s="8">
        <v>-4</v>
      </c>
      <c r="K1512" s="79">
        <v>14.569553805774278</v>
      </c>
      <c r="L1512" s="17">
        <f t="shared" si="66"/>
        <v>-58.278215223097114</v>
      </c>
      <c r="M1512" s="102" t="s">
        <v>527</v>
      </c>
      <c r="O1512" s="54">
        <v>20240169</v>
      </c>
      <c r="P1512" t="s">
        <v>282</v>
      </c>
    </row>
    <row r="1513" spans="1:814" x14ac:dyDescent="0.25">
      <c r="B1513" s="5">
        <v>45583</v>
      </c>
      <c r="C1513" t="s">
        <v>103</v>
      </c>
      <c r="D1513" t="s">
        <v>0</v>
      </c>
      <c r="E1513" t="s">
        <v>14</v>
      </c>
      <c r="F1513" s="4" t="s">
        <v>25</v>
      </c>
      <c r="G1513" t="s">
        <v>26</v>
      </c>
      <c r="H1513" s="4" t="s">
        <v>27</v>
      </c>
      <c r="I1513" s="4" t="s">
        <v>562</v>
      </c>
      <c r="J1513" s="8">
        <v>-15</v>
      </c>
      <c r="K1513" s="79">
        <v>14.569553805774278</v>
      </c>
      <c r="L1513" s="17">
        <f t="shared" si="66"/>
        <v>-218.54330708661416</v>
      </c>
      <c r="M1513" s="102" t="s">
        <v>527</v>
      </c>
      <c r="O1513" s="54">
        <v>20240169</v>
      </c>
      <c r="P1513" t="s">
        <v>282</v>
      </c>
    </row>
    <row r="1514" spans="1:814" x14ac:dyDescent="0.25">
      <c r="B1514" s="5">
        <v>45583</v>
      </c>
      <c r="C1514" t="s">
        <v>103</v>
      </c>
      <c r="D1514" t="s">
        <v>4</v>
      </c>
      <c r="E1514" t="s">
        <v>14</v>
      </c>
      <c r="F1514" s="4">
        <v>3308050</v>
      </c>
      <c r="G1514" t="s">
        <v>137</v>
      </c>
      <c r="H1514" s="4" t="s">
        <v>137</v>
      </c>
      <c r="I1514" s="4" t="s">
        <v>138</v>
      </c>
      <c r="J1514" s="8">
        <v>-2</v>
      </c>
      <c r="K1514" s="79">
        <v>104.3726235741445</v>
      </c>
      <c r="L1514" s="17">
        <f t="shared" si="66"/>
        <v>-208.745247148289</v>
      </c>
      <c r="M1514" s="102" t="s">
        <v>527</v>
      </c>
      <c r="O1514" s="54">
        <v>20240169</v>
      </c>
      <c r="P1514" t="s">
        <v>282</v>
      </c>
    </row>
    <row r="1515" spans="1:814" x14ac:dyDescent="0.25">
      <c r="B1515" s="5">
        <v>45583</v>
      </c>
      <c r="C1515" t="s">
        <v>103</v>
      </c>
      <c r="D1515" t="s">
        <v>4</v>
      </c>
      <c r="E1515" t="s">
        <v>14</v>
      </c>
      <c r="F1515" s="4">
        <v>3318235</v>
      </c>
      <c r="G1515" t="s">
        <v>209</v>
      </c>
      <c r="H1515" s="4" t="s">
        <v>107</v>
      </c>
      <c r="I1515" s="4" t="s">
        <v>138</v>
      </c>
      <c r="J1515" s="8">
        <v>-2</v>
      </c>
      <c r="K1515" s="79">
        <v>31.220472440944881</v>
      </c>
      <c r="L1515" s="17">
        <f t="shared" si="66"/>
        <v>-62.440944881889763</v>
      </c>
      <c r="M1515" s="102" t="s">
        <v>527</v>
      </c>
      <c r="O1515" s="54">
        <v>20240169</v>
      </c>
      <c r="P1515" t="s">
        <v>282</v>
      </c>
    </row>
    <row r="1516" spans="1:814" s="69" customFormat="1" x14ac:dyDescent="0.25">
      <c r="A1516"/>
      <c r="B1516" s="5">
        <v>45583</v>
      </c>
      <c r="C1516" t="s">
        <v>103</v>
      </c>
      <c r="D1516" t="s">
        <v>0</v>
      </c>
      <c r="E1516" t="s">
        <v>14</v>
      </c>
      <c r="F1516" s="4" t="s">
        <v>42</v>
      </c>
      <c r="G1516" t="s">
        <v>43</v>
      </c>
      <c r="H1516" s="4" t="s">
        <v>44</v>
      </c>
      <c r="I1516" s="4" t="s">
        <v>565</v>
      </c>
      <c r="J1516" s="8">
        <v>-19</v>
      </c>
      <c r="K1516" s="79">
        <v>14.569553805774278</v>
      </c>
      <c r="L1516" s="17">
        <f t="shared" si="66"/>
        <v>-276.82152230971127</v>
      </c>
      <c r="M1516" s="102" t="s">
        <v>527</v>
      </c>
      <c r="N1516"/>
      <c r="O1516" s="54">
        <v>20240169</v>
      </c>
      <c r="P1516" t="s">
        <v>282</v>
      </c>
      <c r="Q1516"/>
      <c r="R1516"/>
      <c r="S1516"/>
      <c r="T1516"/>
      <c r="U1516"/>
      <c r="V1516" s="84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  <c r="AY1516"/>
      <c r="AZ1516"/>
      <c r="BA1516"/>
      <c r="BB1516"/>
      <c r="BC1516"/>
      <c r="BD1516"/>
      <c r="BE1516"/>
      <c r="BF1516"/>
      <c r="BG1516"/>
      <c r="BH1516"/>
      <c r="BI1516"/>
      <c r="BJ1516"/>
      <c r="BK1516"/>
      <c r="BL1516"/>
      <c r="BM1516"/>
      <c r="BN1516"/>
      <c r="BO1516"/>
      <c r="BP1516"/>
      <c r="BQ1516"/>
      <c r="BR1516"/>
      <c r="BS1516"/>
      <c r="BT1516"/>
      <c r="BU1516"/>
      <c r="BV1516"/>
      <c r="BW1516"/>
      <c r="BX1516"/>
      <c r="BY1516"/>
      <c r="BZ1516"/>
      <c r="CA1516"/>
      <c r="CB1516"/>
      <c r="CC1516"/>
      <c r="CD1516"/>
      <c r="CE1516"/>
      <c r="CF1516"/>
      <c r="CG1516"/>
      <c r="CH1516"/>
      <c r="CI1516"/>
      <c r="CJ1516"/>
      <c r="CK1516"/>
      <c r="CL1516"/>
      <c r="CM1516"/>
      <c r="CN1516"/>
      <c r="CO1516"/>
      <c r="CP1516"/>
      <c r="CQ1516"/>
      <c r="CR1516"/>
      <c r="CS1516"/>
      <c r="CT1516"/>
      <c r="CU1516"/>
      <c r="CV1516"/>
      <c r="CW1516"/>
      <c r="CX1516"/>
      <c r="CY1516"/>
      <c r="CZ1516"/>
      <c r="DA1516"/>
      <c r="DB1516"/>
      <c r="DC1516"/>
      <c r="DD1516"/>
      <c r="DE1516"/>
      <c r="DF1516"/>
      <c r="DG1516"/>
      <c r="DH1516"/>
      <c r="DI1516"/>
      <c r="DJ1516"/>
      <c r="DK1516"/>
      <c r="DL1516"/>
      <c r="DM1516"/>
      <c r="DN1516"/>
      <c r="DO1516"/>
      <c r="DP1516"/>
      <c r="DQ1516"/>
      <c r="DR1516"/>
      <c r="DS1516"/>
      <c r="DT1516"/>
      <c r="DU1516"/>
      <c r="DV1516"/>
      <c r="DW1516"/>
      <c r="DX1516"/>
      <c r="DY1516"/>
      <c r="DZ1516"/>
      <c r="EA1516"/>
      <c r="EB1516"/>
      <c r="EC1516"/>
      <c r="ED1516"/>
      <c r="EE1516"/>
      <c r="EF1516"/>
      <c r="EG1516"/>
      <c r="EH1516"/>
      <c r="EI1516"/>
      <c r="EJ1516"/>
      <c r="EK1516"/>
      <c r="EL1516"/>
      <c r="EM1516"/>
      <c r="EN1516"/>
      <c r="EO1516"/>
      <c r="EP1516"/>
      <c r="EQ1516"/>
      <c r="ER1516"/>
      <c r="ES1516"/>
      <c r="ET1516"/>
      <c r="EU1516"/>
      <c r="EV1516"/>
      <c r="EW1516"/>
      <c r="EX1516"/>
      <c r="EY1516"/>
      <c r="EZ1516"/>
      <c r="FA1516"/>
      <c r="FB1516"/>
      <c r="FC1516"/>
      <c r="FD1516"/>
      <c r="FE1516"/>
      <c r="FF1516"/>
      <c r="FG1516"/>
      <c r="FH1516"/>
      <c r="FI1516"/>
      <c r="FJ1516"/>
      <c r="FK1516"/>
      <c r="FL1516"/>
      <c r="FM1516"/>
      <c r="FN1516"/>
      <c r="FO1516"/>
      <c r="FP1516"/>
      <c r="FQ1516"/>
      <c r="FR1516"/>
      <c r="FS1516"/>
      <c r="FT1516"/>
      <c r="FU1516"/>
      <c r="FV1516"/>
      <c r="FW1516"/>
      <c r="FX1516"/>
      <c r="FY1516"/>
      <c r="FZ1516"/>
      <c r="GA1516"/>
      <c r="GB1516"/>
      <c r="GC1516"/>
      <c r="GD1516"/>
      <c r="GE1516"/>
      <c r="GF1516"/>
      <c r="GG1516"/>
      <c r="GH1516"/>
      <c r="GI1516"/>
      <c r="GJ1516"/>
      <c r="GK1516"/>
      <c r="GL1516"/>
      <c r="GM1516"/>
      <c r="GN1516"/>
      <c r="GO1516"/>
      <c r="GP1516"/>
      <c r="GQ1516"/>
      <c r="GR1516"/>
      <c r="GS1516"/>
      <c r="GT1516"/>
      <c r="GU1516"/>
      <c r="GV1516"/>
      <c r="GW1516"/>
      <c r="GX1516"/>
      <c r="GY1516"/>
      <c r="GZ1516"/>
      <c r="HA1516"/>
      <c r="HB1516"/>
      <c r="HC1516"/>
      <c r="HD1516"/>
      <c r="HE1516"/>
      <c r="HF1516"/>
      <c r="HG1516"/>
      <c r="HH1516"/>
      <c r="HI1516"/>
      <c r="HJ1516"/>
      <c r="HK1516"/>
      <c r="HL1516"/>
      <c r="HM1516"/>
      <c r="HN1516"/>
      <c r="HO1516"/>
      <c r="HP1516"/>
      <c r="HQ1516"/>
      <c r="HR1516"/>
      <c r="HS1516"/>
      <c r="HT1516"/>
      <c r="HU1516"/>
      <c r="HV1516"/>
      <c r="HW1516"/>
      <c r="HX1516"/>
      <c r="HY1516"/>
      <c r="HZ1516"/>
      <c r="IA1516"/>
      <c r="IB1516"/>
      <c r="IC1516"/>
      <c r="ID1516"/>
      <c r="IE1516"/>
      <c r="IF1516"/>
      <c r="IG1516"/>
      <c r="IH1516"/>
      <c r="II1516"/>
      <c r="IJ1516"/>
      <c r="IK1516"/>
      <c r="IL1516"/>
      <c r="IM1516"/>
      <c r="IN1516"/>
      <c r="IO1516"/>
      <c r="IP1516"/>
      <c r="IQ1516"/>
      <c r="IR1516"/>
      <c r="IS1516"/>
      <c r="IT1516"/>
      <c r="IU1516"/>
      <c r="IV1516"/>
      <c r="IW1516"/>
      <c r="IX1516"/>
      <c r="IY1516"/>
      <c r="IZ1516"/>
      <c r="JA1516"/>
      <c r="JB1516"/>
      <c r="JC1516"/>
      <c r="JD1516"/>
      <c r="JE1516"/>
      <c r="JF1516"/>
      <c r="JG1516"/>
      <c r="JH1516"/>
      <c r="JI1516"/>
      <c r="JJ1516"/>
      <c r="JK1516"/>
      <c r="JL1516"/>
      <c r="JM1516"/>
      <c r="JN1516"/>
      <c r="JO1516"/>
      <c r="JP1516"/>
      <c r="JQ1516"/>
      <c r="JR1516"/>
      <c r="JS1516"/>
      <c r="JT1516"/>
      <c r="JU1516"/>
      <c r="JV1516"/>
      <c r="JW1516"/>
      <c r="JX1516"/>
      <c r="JY1516"/>
      <c r="JZ1516"/>
      <c r="KA1516"/>
      <c r="KB1516"/>
      <c r="KC1516"/>
      <c r="KD1516"/>
      <c r="KE1516"/>
      <c r="KF1516"/>
      <c r="KG1516"/>
      <c r="KH1516"/>
      <c r="KI1516"/>
      <c r="KJ1516"/>
      <c r="KK1516"/>
      <c r="KL1516"/>
      <c r="KM1516"/>
      <c r="KN1516"/>
      <c r="KO1516"/>
      <c r="KP1516"/>
      <c r="KQ1516"/>
      <c r="KR1516"/>
      <c r="KS1516"/>
      <c r="KT1516"/>
      <c r="KU1516"/>
      <c r="KV1516"/>
      <c r="KW1516"/>
      <c r="KX1516"/>
      <c r="KY1516"/>
      <c r="KZ1516"/>
      <c r="LA1516"/>
      <c r="LB1516"/>
      <c r="LC1516"/>
      <c r="LD1516"/>
      <c r="LE1516"/>
      <c r="LF1516"/>
      <c r="LG1516"/>
      <c r="LH1516"/>
      <c r="LI1516"/>
      <c r="LJ1516"/>
      <c r="LK1516"/>
      <c r="LL1516"/>
      <c r="LM1516"/>
      <c r="LN1516"/>
      <c r="LO1516"/>
      <c r="LP1516"/>
      <c r="LQ1516"/>
      <c r="LR1516"/>
      <c r="LS1516"/>
      <c r="LT1516"/>
      <c r="LU1516"/>
      <c r="LV1516"/>
      <c r="LW1516"/>
      <c r="LX1516"/>
      <c r="LY1516"/>
      <c r="LZ1516"/>
      <c r="MA1516"/>
      <c r="MB1516"/>
      <c r="MC1516"/>
      <c r="MD1516"/>
      <c r="ME1516"/>
      <c r="MF1516"/>
      <c r="MG1516"/>
      <c r="MH1516"/>
      <c r="MI1516"/>
      <c r="MJ1516"/>
      <c r="MK1516"/>
      <c r="ML1516"/>
      <c r="MM1516"/>
      <c r="MN1516"/>
      <c r="MO1516"/>
      <c r="MP1516"/>
      <c r="MQ1516"/>
      <c r="MR1516"/>
      <c r="MS1516"/>
      <c r="MT1516"/>
      <c r="MU1516"/>
      <c r="MV1516"/>
      <c r="MW1516"/>
      <c r="MX1516"/>
      <c r="MY1516"/>
      <c r="MZ1516"/>
      <c r="NA1516"/>
      <c r="NB1516"/>
      <c r="NC1516"/>
      <c r="ND1516"/>
      <c r="NE1516"/>
      <c r="NF1516"/>
      <c r="NG1516"/>
      <c r="NH1516"/>
      <c r="NI1516"/>
      <c r="NJ1516"/>
      <c r="NK1516"/>
      <c r="NL1516"/>
      <c r="NM1516"/>
      <c r="NN1516"/>
      <c r="NO1516"/>
      <c r="NP1516"/>
      <c r="NQ1516"/>
      <c r="NR1516"/>
      <c r="NS1516"/>
      <c r="NT1516"/>
      <c r="NU1516"/>
      <c r="NV1516"/>
      <c r="NW1516"/>
      <c r="NX1516"/>
      <c r="NY1516"/>
      <c r="NZ1516"/>
      <c r="OA1516"/>
      <c r="OB1516"/>
      <c r="OC1516"/>
      <c r="OD1516"/>
      <c r="OE1516"/>
      <c r="OF1516"/>
      <c r="OG1516"/>
      <c r="OH1516"/>
      <c r="OI1516"/>
      <c r="OJ1516"/>
      <c r="OK1516"/>
      <c r="OL1516"/>
      <c r="OM1516"/>
      <c r="ON1516"/>
      <c r="OO1516"/>
      <c r="OP1516"/>
      <c r="OQ1516"/>
      <c r="OR1516"/>
      <c r="OS1516"/>
      <c r="OT1516"/>
      <c r="OU1516"/>
      <c r="OV1516"/>
      <c r="OW1516"/>
      <c r="OX1516"/>
      <c r="OY1516"/>
      <c r="OZ1516"/>
      <c r="PA1516"/>
      <c r="PB1516"/>
      <c r="PC1516"/>
      <c r="PD1516"/>
      <c r="PE1516"/>
      <c r="PF1516"/>
      <c r="PG1516"/>
      <c r="PH1516"/>
      <c r="PI1516"/>
      <c r="PJ1516"/>
      <c r="PK1516"/>
      <c r="PL1516"/>
      <c r="PM1516"/>
      <c r="PN1516"/>
      <c r="PO1516"/>
      <c r="PP1516"/>
      <c r="PQ1516"/>
      <c r="PR1516"/>
      <c r="PS1516"/>
      <c r="PT1516"/>
      <c r="PU1516"/>
      <c r="PV1516"/>
      <c r="PW1516"/>
      <c r="PX1516"/>
      <c r="PY1516"/>
      <c r="PZ1516"/>
      <c r="QA1516"/>
      <c r="QB1516"/>
      <c r="QC1516"/>
      <c r="QD1516"/>
      <c r="QE1516"/>
      <c r="QF1516"/>
      <c r="QG1516"/>
      <c r="QH1516"/>
      <c r="QI1516"/>
      <c r="QJ1516"/>
      <c r="QK1516"/>
      <c r="QL1516"/>
      <c r="QM1516"/>
      <c r="QN1516"/>
      <c r="QO1516"/>
      <c r="QP1516"/>
      <c r="QQ1516"/>
      <c r="QR1516"/>
      <c r="QS1516"/>
      <c r="QT1516"/>
      <c r="QU1516"/>
      <c r="QV1516"/>
      <c r="QW1516"/>
      <c r="QX1516"/>
      <c r="QY1516"/>
      <c r="QZ1516"/>
      <c r="RA1516"/>
      <c r="RB1516"/>
      <c r="RC1516"/>
      <c r="RD1516"/>
      <c r="RE1516"/>
      <c r="RF1516"/>
      <c r="RG1516"/>
      <c r="RH1516"/>
      <c r="RI1516"/>
      <c r="RJ1516"/>
      <c r="RK1516"/>
      <c r="RL1516"/>
      <c r="RM1516"/>
      <c r="RN1516"/>
      <c r="RO1516"/>
      <c r="RP1516"/>
      <c r="RQ1516"/>
      <c r="RR1516"/>
      <c r="RS1516"/>
      <c r="RT1516"/>
      <c r="RU1516"/>
      <c r="RV1516"/>
      <c r="RW1516"/>
      <c r="RX1516"/>
      <c r="RY1516"/>
      <c r="RZ1516"/>
      <c r="SA1516"/>
      <c r="SB1516"/>
      <c r="SC1516"/>
      <c r="SD1516"/>
      <c r="SE1516"/>
      <c r="SF1516"/>
      <c r="SG1516"/>
      <c r="SH1516"/>
      <c r="SI1516"/>
      <c r="SJ1516"/>
      <c r="SK1516"/>
      <c r="SL1516"/>
      <c r="SM1516"/>
      <c r="SN1516"/>
      <c r="SO1516"/>
      <c r="SP1516"/>
      <c r="SQ1516"/>
      <c r="SR1516"/>
      <c r="SS1516"/>
      <c r="ST1516"/>
      <c r="SU1516"/>
      <c r="SV1516"/>
      <c r="SW1516"/>
      <c r="SX1516"/>
      <c r="SY1516"/>
      <c r="SZ1516"/>
      <c r="TA1516"/>
      <c r="TB1516"/>
      <c r="TC1516"/>
      <c r="TD1516"/>
      <c r="TE1516"/>
      <c r="TF1516"/>
      <c r="TG1516"/>
      <c r="TH1516"/>
      <c r="TI1516"/>
      <c r="TJ1516"/>
      <c r="TK1516"/>
      <c r="TL1516"/>
      <c r="TM1516"/>
      <c r="TN1516"/>
      <c r="TO1516"/>
      <c r="TP1516"/>
      <c r="TQ1516"/>
      <c r="TR1516"/>
      <c r="TS1516"/>
      <c r="TT1516"/>
      <c r="TU1516"/>
      <c r="TV1516"/>
      <c r="TW1516"/>
      <c r="TX1516"/>
      <c r="TY1516"/>
      <c r="TZ1516"/>
      <c r="UA1516"/>
      <c r="UB1516"/>
      <c r="UC1516"/>
      <c r="UD1516"/>
      <c r="UE1516"/>
      <c r="UF1516"/>
      <c r="UG1516"/>
      <c r="UH1516"/>
      <c r="UI1516"/>
      <c r="UJ1516"/>
      <c r="UK1516"/>
      <c r="UL1516"/>
      <c r="UM1516"/>
      <c r="UN1516"/>
      <c r="UO1516"/>
      <c r="UP1516"/>
      <c r="UQ1516"/>
      <c r="UR1516"/>
      <c r="US1516"/>
      <c r="UT1516"/>
      <c r="UU1516"/>
      <c r="UV1516"/>
      <c r="UW1516"/>
      <c r="UX1516"/>
      <c r="UY1516"/>
      <c r="UZ1516"/>
      <c r="VA1516"/>
      <c r="VB1516"/>
      <c r="VC1516"/>
      <c r="VD1516"/>
      <c r="VE1516"/>
      <c r="VF1516"/>
      <c r="VG1516"/>
      <c r="VH1516"/>
      <c r="VI1516"/>
      <c r="VJ1516"/>
      <c r="VK1516"/>
      <c r="VL1516"/>
      <c r="VM1516"/>
      <c r="VN1516"/>
      <c r="VO1516"/>
      <c r="VP1516"/>
      <c r="VQ1516"/>
      <c r="VR1516"/>
      <c r="VS1516"/>
      <c r="VT1516"/>
      <c r="VU1516"/>
      <c r="VV1516"/>
      <c r="VW1516"/>
      <c r="VX1516"/>
      <c r="VY1516"/>
      <c r="VZ1516"/>
      <c r="WA1516"/>
      <c r="WB1516"/>
      <c r="WC1516"/>
      <c r="WD1516"/>
      <c r="WE1516"/>
      <c r="WF1516"/>
      <c r="WG1516"/>
      <c r="WH1516"/>
      <c r="WI1516"/>
      <c r="WJ1516"/>
      <c r="WK1516"/>
      <c r="WL1516"/>
      <c r="WM1516"/>
      <c r="WN1516"/>
      <c r="WO1516"/>
      <c r="WP1516"/>
      <c r="WQ1516"/>
      <c r="WR1516"/>
      <c r="WS1516"/>
      <c r="WT1516"/>
      <c r="WU1516"/>
      <c r="WV1516"/>
      <c r="WW1516"/>
      <c r="WX1516"/>
      <c r="WY1516"/>
      <c r="WZ1516"/>
      <c r="XA1516"/>
      <c r="XB1516"/>
      <c r="XC1516"/>
      <c r="XD1516"/>
      <c r="XE1516"/>
      <c r="XF1516"/>
      <c r="XG1516"/>
      <c r="XH1516"/>
      <c r="XI1516"/>
      <c r="XJ1516"/>
      <c r="XK1516"/>
      <c r="XL1516"/>
      <c r="XM1516"/>
      <c r="XN1516"/>
      <c r="XO1516"/>
      <c r="XP1516"/>
      <c r="XQ1516"/>
      <c r="XR1516"/>
      <c r="XS1516"/>
      <c r="XT1516"/>
      <c r="XU1516"/>
      <c r="XV1516"/>
      <c r="XW1516"/>
      <c r="XX1516"/>
      <c r="XY1516"/>
      <c r="XZ1516"/>
      <c r="YA1516"/>
      <c r="YB1516"/>
      <c r="YC1516"/>
      <c r="YD1516"/>
      <c r="YE1516"/>
      <c r="YF1516"/>
      <c r="YG1516"/>
      <c r="YH1516"/>
      <c r="YI1516"/>
      <c r="YJ1516"/>
      <c r="YK1516"/>
      <c r="YL1516"/>
      <c r="YM1516"/>
      <c r="YN1516"/>
      <c r="YO1516"/>
      <c r="YP1516"/>
      <c r="YQ1516"/>
      <c r="YR1516"/>
      <c r="YS1516"/>
      <c r="YT1516"/>
      <c r="YU1516"/>
      <c r="YV1516"/>
      <c r="YW1516"/>
      <c r="YX1516"/>
      <c r="YY1516"/>
      <c r="YZ1516"/>
      <c r="ZA1516"/>
      <c r="ZB1516"/>
      <c r="ZC1516"/>
      <c r="ZD1516"/>
      <c r="ZE1516"/>
      <c r="ZF1516"/>
      <c r="ZG1516"/>
      <c r="ZH1516"/>
      <c r="ZI1516"/>
      <c r="ZJ1516"/>
      <c r="ZK1516"/>
      <c r="ZL1516"/>
      <c r="ZM1516"/>
      <c r="ZN1516"/>
      <c r="ZO1516"/>
      <c r="ZP1516"/>
      <c r="ZQ1516"/>
      <c r="ZR1516"/>
      <c r="ZS1516"/>
      <c r="ZT1516"/>
      <c r="ZU1516"/>
      <c r="ZV1516"/>
      <c r="ZW1516"/>
      <c r="ZX1516"/>
      <c r="ZY1516"/>
      <c r="ZZ1516"/>
      <c r="AAA1516"/>
      <c r="AAB1516"/>
      <c r="AAC1516"/>
      <c r="AAD1516"/>
      <c r="AAE1516"/>
      <c r="AAF1516"/>
      <c r="AAG1516"/>
      <c r="AAH1516"/>
      <c r="AAI1516"/>
      <c r="AAJ1516"/>
      <c r="AAK1516"/>
      <c r="AAL1516"/>
      <c r="AAM1516"/>
      <c r="AAN1516"/>
      <c r="AAO1516"/>
      <c r="AAP1516"/>
      <c r="AAQ1516"/>
      <c r="AAR1516"/>
      <c r="AAS1516"/>
      <c r="AAT1516"/>
      <c r="AAU1516"/>
      <c r="AAV1516"/>
      <c r="AAW1516"/>
      <c r="AAX1516"/>
      <c r="AAY1516"/>
      <c r="AAZ1516"/>
      <c r="ABA1516"/>
      <c r="ABB1516"/>
      <c r="ABC1516"/>
      <c r="ABD1516"/>
      <c r="ABE1516"/>
      <c r="ABF1516"/>
      <c r="ABG1516"/>
      <c r="ABH1516"/>
      <c r="ABI1516"/>
      <c r="ABJ1516"/>
      <c r="ABK1516"/>
      <c r="ABL1516"/>
      <c r="ABM1516"/>
      <c r="ABN1516"/>
      <c r="ABO1516"/>
      <c r="ABP1516"/>
      <c r="ABQ1516"/>
      <c r="ABR1516"/>
      <c r="ABS1516"/>
      <c r="ABT1516"/>
      <c r="ABU1516"/>
      <c r="ABV1516"/>
      <c r="ABW1516"/>
      <c r="ABX1516"/>
      <c r="ABY1516"/>
      <c r="ABZ1516"/>
      <c r="ACA1516"/>
      <c r="ACB1516"/>
      <c r="ACC1516"/>
      <c r="ACD1516"/>
      <c r="ACE1516"/>
      <c r="ACF1516"/>
      <c r="ACG1516"/>
      <c r="ACH1516"/>
      <c r="ACI1516"/>
      <c r="ACJ1516"/>
      <c r="ACK1516"/>
      <c r="ACL1516"/>
      <c r="ACM1516"/>
      <c r="ACN1516"/>
      <c r="ACO1516"/>
      <c r="ACP1516"/>
      <c r="ACQ1516"/>
      <c r="ACR1516"/>
      <c r="ACS1516"/>
      <c r="ACT1516"/>
      <c r="ACU1516"/>
      <c r="ACV1516"/>
      <c r="ACW1516"/>
      <c r="ACX1516"/>
      <c r="ACY1516"/>
      <c r="ACZ1516"/>
      <c r="ADA1516"/>
      <c r="ADB1516"/>
      <c r="ADC1516"/>
      <c r="ADD1516"/>
      <c r="ADE1516"/>
      <c r="ADF1516"/>
      <c r="ADG1516"/>
      <c r="ADH1516"/>
      <c r="ADI1516"/>
      <c r="ADJ1516"/>
      <c r="ADK1516"/>
      <c r="ADL1516"/>
      <c r="ADM1516"/>
      <c r="ADN1516"/>
      <c r="ADO1516"/>
      <c r="ADP1516"/>
      <c r="ADQ1516"/>
      <c r="ADR1516"/>
      <c r="ADS1516"/>
      <c r="ADT1516"/>
      <c r="ADU1516"/>
      <c r="ADV1516"/>
      <c r="ADW1516"/>
      <c r="ADX1516"/>
      <c r="ADY1516"/>
      <c r="ADZ1516"/>
      <c r="AEA1516"/>
      <c r="AEB1516"/>
      <c r="AEC1516"/>
      <c r="AED1516"/>
      <c r="AEE1516"/>
      <c r="AEF1516"/>
      <c r="AEG1516"/>
      <c r="AEH1516"/>
    </row>
    <row r="1517" spans="1:814" x14ac:dyDescent="0.25">
      <c r="B1517" s="5">
        <v>45593</v>
      </c>
      <c r="C1517" t="s">
        <v>103</v>
      </c>
      <c r="D1517" t="s">
        <v>0</v>
      </c>
      <c r="E1517" t="s">
        <v>14</v>
      </c>
      <c r="F1517" s="4" t="s">
        <v>46</v>
      </c>
      <c r="G1517" t="s">
        <v>532</v>
      </c>
      <c r="H1517" s="4" t="s">
        <v>146</v>
      </c>
      <c r="I1517" s="4" t="s">
        <v>602</v>
      </c>
      <c r="J1517" s="8">
        <v>-1</v>
      </c>
      <c r="K1517" s="79">
        <v>14.569553805774278</v>
      </c>
      <c r="L1517" s="17">
        <f t="shared" si="66"/>
        <v>-14.569553805774278</v>
      </c>
      <c r="M1517" s="102" t="s">
        <v>527</v>
      </c>
      <c r="O1517" s="54">
        <v>20240239</v>
      </c>
      <c r="P1517" t="s">
        <v>413</v>
      </c>
    </row>
    <row r="1518" spans="1:814" x14ac:dyDescent="0.25">
      <c r="B1518" s="5">
        <v>45593</v>
      </c>
      <c r="C1518" t="s">
        <v>103</v>
      </c>
      <c r="D1518" t="s">
        <v>0</v>
      </c>
      <c r="E1518" t="s">
        <v>14</v>
      </c>
      <c r="F1518" s="4" t="s">
        <v>54</v>
      </c>
      <c r="G1518" t="s">
        <v>55</v>
      </c>
      <c r="H1518" s="4" t="s">
        <v>56</v>
      </c>
      <c r="I1518" s="4" t="s">
        <v>566</v>
      </c>
      <c r="J1518" s="8">
        <v>-6</v>
      </c>
      <c r="K1518" s="79">
        <v>18.73228346456693</v>
      </c>
      <c r="L1518" s="17">
        <v>-74.929133858267718</v>
      </c>
      <c r="M1518" s="102" t="s">
        <v>527</v>
      </c>
      <c r="O1518" s="54">
        <v>20240239</v>
      </c>
      <c r="P1518" t="s">
        <v>413</v>
      </c>
      <c r="OO1518" t="s">
        <v>506</v>
      </c>
    </row>
    <row r="1519" spans="1:814" x14ac:dyDescent="0.25">
      <c r="B1519" s="5">
        <v>45593</v>
      </c>
      <c r="C1519" t="s">
        <v>103</v>
      </c>
      <c r="D1519" t="s">
        <v>0</v>
      </c>
      <c r="E1519" t="s">
        <v>14</v>
      </c>
      <c r="F1519" s="4" t="s">
        <v>25</v>
      </c>
      <c r="G1519" t="s">
        <v>26</v>
      </c>
      <c r="H1519" s="4" t="s">
        <v>27</v>
      </c>
      <c r="I1519" s="4" t="s">
        <v>562</v>
      </c>
      <c r="J1519" s="8">
        <v>-5</v>
      </c>
      <c r="K1519" s="79">
        <v>14.569553805774278</v>
      </c>
      <c r="L1519" s="17">
        <f t="shared" ref="L1519:L1562" si="67">+J1519*K1519</f>
        <v>-72.847769028871397</v>
      </c>
      <c r="M1519" s="102" t="s">
        <v>527</v>
      </c>
      <c r="O1519" s="54">
        <v>20240239</v>
      </c>
      <c r="P1519" t="s">
        <v>413</v>
      </c>
    </row>
    <row r="1520" spans="1:814" x14ac:dyDescent="0.25">
      <c r="B1520" s="5">
        <v>45593</v>
      </c>
      <c r="C1520" t="s">
        <v>103</v>
      </c>
      <c r="D1520" t="s">
        <v>0</v>
      </c>
      <c r="E1520" t="s">
        <v>66</v>
      </c>
      <c r="F1520" s="4" t="s">
        <v>82</v>
      </c>
      <c r="G1520" t="s">
        <v>83</v>
      </c>
      <c r="H1520" s="4" t="s">
        <v>84</v>
      </c>
      <c r="I1520" s="4" t="s">
        <v>299</v>
      </c>
      <c r="J1520" s="8">
        <v>-3</v>
      </c>
      <c r="K1520" s="29">
        <v>51750</v>
      </c>
      <c r="L1520" s="17">
        <f t="shared" si="67"/>
        <v>-155250</v>
      </c>
      <c r="M1520" s="102" t="s">
        <v>529</v>
      </c>
      <c r="O1520" s="54">
        <v>20240239</v>
      </c>
      <c r="P1520" t="s">
        <v>413</v>
      </c>
      <c r="ON1520" t="s">
        <v>506</v>
      </c>
    </row>
    <row r="1521" spans="1:814" x14ac:dyDescent="0.25">
      <c r="B1521" s="5">
        <v>45593</v>
      </c>
      <c r="C1521" t="s">
        <v>103</v>
      </c>
      <c r="D1521" t="s">
        <v>0</v>
      </c>
      <c r="E1521" t="s">
        <v>66</v>
      </c>
      <c r="F1521" s="4" t="s">
        <v>71</v>
      </c>
      <c r="G1521" t="s">
        <v>72</v>
      </c>
      <c r="H1521" s="4" t="s">
        <v>27</v>
      </c>
      <c r="I1521" s="4" t="s">
        <v>569</v>
      </c>
      <c r="J1521" s="8">
        <v>-4</v>
      </c>
      <c r="K1521" s="29">
        <v>51750</v>
      </c>
      <c r="L1521" s="17">
        <f t="shared" si="67"/>
        <v>-207000</v>
      </c>
      <c r="M1521" s="102" t="s">
        <v>529</v>
      </c>
      <c r="O1521" s="54">
        <v>20240239</v>
      </c>
      <c r="P1521" t="s">
        <v>413</v>
      </c>
    </row>
    <row r="1522" spans="1:814" s="133" customFormat="1" x14ac:dyDescent="0.25">
      <c r="A1522"/>
      <c r="B1522" s="5">
        <v>45593</v>
      </c>
      <c r="C1522" t="s">
        <v>103</v>
      </c>
      <c r="D1522" t="s">
        <v>0</v>
      </c>
      <c r="E1522" t="s">
        <v>14</v>
      </c>
      <c r="F1522" s="4" t="s">
        <v>42</v>
      </c>
      <c r="G1522" t="s">
        <v>43</v>
      </c>
      <c r="H1522" s="4" t="s">
        <v>44</v>
      </c>
      <c r="I1522" s="4" t="s">
        <v>565</v>
      </c>
      <c r="J1522" s="8">
        <v>-27</v>
      </c>
      <c r="K1522" s="79">
        <v>14.569553805774278</v>
      </c>
      <c r="L1522" s="17">
        <f t="shared" si="67"/>
        <v>-393.37795275590554</v>
      </c>
      <c r="M1522" s="102" t="s">
        <v>527</v>
      </c>
      <c r="N1522"/>
      <c r="O1522" s="54">
        <v>20240239</v>
      </c>
      <c r="P1522" t="s">
        <v>413</v>
      </c>
      <c r="Q1522"/>
      <c r="R1522"/>
      <c r="S1522"/>
      <c r="T1522"/>
      <c r="U1522"/>
      <c r="V1522" s="84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  <c r="BA1522"/>
      <c r="BB1522"/>
      <c r="BC1522"/>
      <c r="BD1522"/>
      <c r="BE1522"/>
      <c r="BF1522"/>
      <c r="BG1522"/>
      <c r="BH1522"/>
      <c r="BI1522"/>
      <c r="BJ1522"/>
      <c r="BK1522"/>
      <c r="BL1522"/>
      <c r="BM1522"/>
      <c r="BN1522"/>
      <c r="BO1522"/>
      <c r="BP1522"/>
      <c r="BQ1522"/>
      <c r="BR1522"/>
      <c r="BS1522"/>
      <c r="BT1522"/>
      <c r="BU1522"/>
      <c r="BV1522"/>
      <c r="BW1522"/>
      <c r="BX1522"/>
      <c r="BY1522"/>
      <c r="BZ1522"/>
      <c r="CA1522"/>
      <c r="CB1522"/>
      <c r="CC1522"/>
      <c r="CD1522"/>
      <c r="CE1522"/>
      <c r="CF1522"/>
      <c r="CG1522"/>
      <c r="CH1522"/>
      <c r="CI1522"/>
      <c r="CJ1522"/>
      <c r="CK1522"/>
      <c r="CL1522"/>
      <c r="CM1522"/>
      <c r="CN1522"/>
      <c r="CO1522"/>
      <c r="CP1522"/>
      <c r="CQ1522"/>
      <c r="CR1522"/>
      <c r="CS1522"/>
      <c r="CT1522"/>
      <c r="CU1522"/>
      <c r="CV1522"/>
      <c r="CW1522"/>
      <c r="CX1522"/>
      <c r="CY1522"/>
      <c r="CZ1522"/>
      <c r="DA1522"/>
      <c r="DB1522"/>
      <c r="DC1522"/>
      <c r="DD1522"/>
      <c r="DE1522"/>
      <c r="DF1522"/>
      <c r="DG1522"/>
      <c r="DH1522"/>
      <c r="DI1522"/>
      <c r="DJ1522"/>
      <c r="DK1522"/>
      <c r="DL1522"/>
      <c r="DM1522"/>
      <c r="DN1522"/>
      <c r="DO1522"/>
      <c r="DP1522"/>
      <c r="DQ1522"/>
      <c r="DR1522"/>
      <c r="DS1522"/>
      <c r="DT1522"/>
      <c r="DU1522"/>
      <c r="DV1522"/>
      <c r="DW1522"/>
      <c r="DX1522"/>
      <c r="DY1522"/>
      <c r="DZ1522"/>
      <c r="EA1522"/>
      <c r="EB1522"/>
      <c r="EC1522"/>
      <c r="ED1522"/>
      <c r="EE1522"/>
      <c r="EF1522"/>
      <c r="EG1522"/>
      <c r="EH1522"/>
      <c r="EI1522"/>
      <c r="EJ1522"/>
      <c r="EK1522"/>
      <c r="EL1522"/>
      <c r="EM1522"/>
      <c r="EN1522"/>
      <c r="EO1522"/>
      <c r="EP1522"/>
      <c r="EQ1522"/>
      <c r="ER1522"/>
      <c r="ES1522"/>
      <c r="ET1522"/>
      <c r="EU1522"/>
      <c r="EV1522"/>
      <c r="EW1522"/>
      <c r="EX1522"/>
      <c r="EY1522"/>
      <c r="EZ1522"/>
      <c r="FA1522"/>
      <c r="FB1522"/>
      <c r="FC1522"/>
      <c r="FD1522"/>
      <c r="FE1522"/>
      <c r="FF1522"/>
      <c r="FG1522"/>
      <c r="FH1522"/>
      <c r="FI1522"/>
      <c r="FJ1522"/>
      <c r="FK1522"/>
      <c r="FL1522"/>
      <c r="FM1522"/>
      <c r="FN1522"/>
      <c r="FO1522"/>
      <c r="FP1522"/>
      <c r="FQ1522"/>
      <c r="FR1522"/>
      <c r="FS1522"/>
      <c r="FT1522"/>
      <c r="FU1522"/>
      <c r="FV1522"/>
      <c r="FW1522"/>
      <c r="FX1522"/>
      <c r="FY1522"/>
      <c r="FZ1522"/>
      <c r="GA1522"/>
      <c r="GB1522"/>
      <c r="GC1522"/>
      <c r="GD1522"/>
      <c r="GE1522"/>
      <c r="GF1522"/>
      <c r="GG1522"/>
      <c r="GH1522"/>
      <c r="GI1522"/>
      <c r="GJ1522"/>
      <c r="GK1522"/>
      <c r="GL1522"/>
      <c r="GM1522"/>
      <c r="GN1522"/>
      <c r="GO1522"/>
      <c r="GP1522"/>
      <c r="GQ1522"/>
      <c r="GR1522"/>
      <c r="GS1522"/>
      <c r="GT1522"/>
      <c r="GU1522"/>
      <c r="GV1522"/>
      <c r="GW1522"/>
      <c r="GX1522"/>
      <c r="GY1522"/>
      <c r="GZ1522"/>
      <c r="HA1522"/>
      <c r="HB1522"/>
      <c r="HC1522"/>
      <c r="HD1522"/>
      <c r="HE1522"/>
      <c r="HF1522"/>
      <c r="HG1522"/>
      <c r="HH1522"/>
      <c r="HI1522"/>
      <c r="HJ1522"/>
      <c r="HK1522"/>
      <c r="HL1522"/>
      <c r="HM1522"/>
      <c r="HN1522"/>
      <c r="HO1522"/>
      <c r="HP1522"/>
      <c r="HQ1522"/>
      <c r="HR1522"/>
      <c r="HS1522"/>
      <c r="HT1522"/>
      <c r="HU1522"/>
      <c r="HV1522"/>
      <c r="HW1522"/>
      <c r="HX1522"/>
      <c r="HY1522"/>
      <c r="HZ1522"/>
      <c r="IA1522"/>
      <c r="IB1522"/>
      <c r="IC1522"/>
      <c r="ID1522"/>
      <c r="IE1522"/>
      <c r="IF1522"/>
      <c r="IG1522"/>
      <c r="IH1522"/>
      <c r="II1522"/>
      <c r="IJ1522"/>
      <c r="IK1522"/>
      <c r="IL1522"/>
      <c r="IM1522"/>
      <c r="IN1522"/>
      <c r="IO1522"/>
      <c r="IP1522"/>
      <c r="IQ1522"/>
      <c r="IR1522"/>
      <c r="IS1522"/>
      <c r="IT1522"/>
      <c r="IU1522"/>
      <c r="IV1522"/>
      <c r="IW1522"/>
      <c r="IX1522"/>
      <c r="IY1522"/>
      <c r="IZ1522"/>
      <c r="JA1522"/>
      <c r="JB1522"/>
      <c r="JC1522"/>
      <c r="JD1522"/>
      <c r="JE1522"/>
      <c r="JF1522"/>
      <c r="JG1522"/>
      <c r="JH1522"/>
      <c r="JI1522"/>
      <c r="JJ1522"/>
      <c r="JK1522"/>
      <c r="JL1522"/>
      <c r="JM1522"/>
      <c r="JN1522"/>
      <c r="JO1522"/>
      <c r="JP1522"/>
      <c r="JQ1522"/>
      <c r="JR1522"/>
      <c r="JS1522"/>
      <c r="JT1522"/>
      <c r="JU1522"/>
      <c r="JV1522"/>
      <c r="JW1522"/>
      <c r="JX1522"/>
      <c r="JY1522"/>
      <c r="JZ1522"/>
      <c r="KA1522"/>
      <c r="KB1522"/>
      <c r="KC1522"/>
      <c r="KD1522"/>
      <c r="KE1522"/>
      <c r="KF1522"/>
      <c r="KG1522"/>
      <c r="KH1522"/>
      <c r="KI1522"/>
      <c r="KJ1522"/>
      <c r="KK1522"/>
      <c r="KL1522"/>
      <c r="KM1522"/>
      <c r="KN1522"/>
      <c r="KO1522"/>
      <c r="KP1522"/>
      <c r="KQ1522"/>
      <c r="KR1522"/>
      <c r="KS1522"/>
      <c r="KT1522"/>
      <c r="KU1522"/>
      <c r="KV1522"/>
      <c r="KW1522"/>
      <c r="KX1522"/>
      <c r="KY1522"/>
      <c r="KZ1522"/>
      <c r="LA1522"/>
      <c r="LB1522"/>
      <c r="LC1522"/>
      <c r="LD1522"/>
      <c r="LE1522"/>
      <c r="LF1522"/>
      <c r="LG1522"/>
      <c r="LH1522"/>
      <c r="LI1522"/>
      <c r="LJ1522"/>
      <c r="LK1522"/>
      <c r="LL1522"/>
      <c r="LM1522"/>
      <c r="LN1522"/>
      <c r="LO1522"/>
      <c r="LP1522"/>
      <c r="LQ1522"/>
      <c r="LR1522"/>
      <c r="LS1522"/>
      <c r="LT1522"/>
      <c r="LU1522"/>
      <c r="LV1522"/>
      <c r="LW1522"/>
      <c r="LX1522"/>
      <c r="LY1522"/>
      <c r="LZ1522"/>
      <c r="MA1522"/>
      <c r="MB1522"/>
      <c r="MC1522"/>
      <c r="MD1522"/>
      <c r="ME1522"/>
      <c r="MF1522"/>
      <c r="MG1522"/>
      <c r="MH1522"/>
      <c r="MI1522"/>
      <c r="MJ1522"/>
      <c r="MK1522"/>
      <c r="ML1522"/>
      <c r="MM1522"/>
      <c r="MN1522"/>
      <c r="MO1522"/>
      <c r="MP1522"/>
      <c r="MQ1522"/>
      <c r="MR1522"/>
      <c r="MS1522"/>
      <c r="MT1522"/>
      <c r="MU1522"/>
      <c r="MV1522"/>
      <c r="MW1522"/>
      <c r="MX1522"/>
      <c r="MY1522"/>
      <c r="MZ1522"/>
      <c r="NA1522"/>
      <c r="NB1522"/>
      <c r="NC1522"/>
      <c r="ND1522"/>
      <c r="NE1522"/>
      <c r="NF1522"/>
      <c r="NG1522"/>
      <c r="NH1522"/>
      <c r="NI1522"/>
      <c r="NJ1522"/>
      <c r="NK1522"/>
      <c r="NL1522"/>
      <c r="NM1522"/>
      <c r="NN1522"/>
      <c r="NO1522"/>
      <c r="NP1522"/>
      <c r="NQ1522"/>
      <c r="NR1522"/>
      <c r="NS1522"/>
      <c r="NT1522"/>
      <c r="NU1522"/>
      <c r="NV1522"/>
      <c r="NW1522"/>
      <c r="NX1522"/>
      <c r="NY1522"/>
      <c r="NZ1522"/>
      <c r="OA1522"/>
      <c r="OB1522"/>
      <c r="OC1522"/>
      <c r="OD1522"/>
      <c r="OE1522"/>
      <c r="OF1522"/>
      <c r="OG1522"/>
      <c r="OH1522"/>
      <c r="OI1522"/>
      <c r="OJ1522"/>
      <c r="OK1522"/>
      <c r="OL1522" t="s">
        <v>506</v>
      </c>
      <c r="OM1522"/>
      <c r="ON1522"/>
      <c r="OO1522"/>
      <c r="OP1522"/>
      <c r="OQ1522"/>
      <c r="OR1522"/>
      <c r="OS1522"/>
      <c r="OT1522"/>
      <c r="OU1522"/>
      <c r="OV1522"/>
      <c r="OW1522"/>
      <c r="OX1522"/>
      <c r="OY1522"/>
      <c r="OZ1522"/>
      <c r="PA1522"/>
      <c r="PB1522"/>
      <c r="PC1522"/>
      <c r="PD1522"/>
      <c r="PE1522"/>
      <c r="PF1522"/>
      <c r="PG1522"/>
      <c r="PH1522"/>
      <c r="PI1522"/>
      <c r="PJ1522"/>
      <c r="PK1522"/>
      <c r="PL1522"/>
      <c r="PM1522"/>
      <c r="PN1522"/>
      <c r="PO1522"/>
      <c r="PP1522"/>
      <c r="PQ1522"/>
      <c r="PR1522"/>
      <c r="PS1522"/>
      <c r="PT1522"/>
      <c r="PU1522"/>
      <c r="PV1522"/>
      <c r="PW1522"/>
      <c r="PX1522"/>
      <c r="PY1522"/>
      <c r="PZ1522"/>
      <c r="QA1522"/>
      <c r="QB1522"/>
      <c r="QC1522"/>
      <c r="QD1522"/>
      <c r="QE1522"/>
      <c r="QF1522"/>
      <c r="QG1522"/>
      <c r="QH1522"/>
      <c r="QI1522"/>
      <c r="QJ1522"/>
      <c r="QK1522"/>
      <c r="QL1522"/>
      <c r="QM1522"/>
      <c r="QN1522"/>
      <c r="QO1522"/>
      <c r="QP1522"/>
      <c r="QQ1522"/>
      <c r="QR1522"/>
      <c r="QS1522"/>
      <c r="QT1522"/>
      <c r="QU1522"/>
      <c r="QV1522"/>
      <c r="QW1522"/>
      <c r="QX1522"/>
      <c r="QY1522"/>
      <c r="QZ1522"/>
      <c r="RA1522"/>
      <c r="RB1522"/>
      <c r="RC1522"/>
      <c r="RD1522"/>
      <c r="RE1522"/>
      <c r="RF1522"/>
      <c r="RG1522"/>
      <c r="RH1522"/>
      <c r="RI1522"/>
      <c r="RJ1522"/>
      <c r="RK1522"/>
      <c r="RL1522"/>
      <c r="RM1522"/>
      <c r="RN1522"/>
      <c r="RO1522"/>
      <c r="RP1522"/>
      <c r="RQ1522"/>
      <c r="RR1522"/>
      <c r="RS1522"/>
      <c r="RT1522"/>
      <c r="RU1522"/>
      <c r="RV1522"/>
      <c r="RW1522"/>
      <c r="RX1522"/>
      <c r="RY1522"/>
      <c r="RZ1522"/>
      <c r="SA1522"/>
      <c r="SB1522"/>
      <c r="SC1522"/>
      <c r="SD1522"/>
      <c r="SE1522"/>
      <c r="SF1522"/>
      <c r="SG1522"/>
      <c r="SH1522"/>
      <c r="SI1522"/>
      <c r="SJ1522"/>
      <c r="SK1522"/>
      <c r="SL1522"/>
      <c r="SM1522"/>
      <c r="SN1522"/>
      <c r="SO1522"/>
      <c r="SP1522"/>
      <c r="SQ1522"/>
      <c r="SR1522"/>
      <c r="SS1522"/>
      <c r="ST1522"/>
      <c r="SU1522"/>
      <c r="SV1522"/>
      <c r="SW1522"/>
      <c r="SX1522"/>
      <c r="SY1522"/>
      <c r="SZ1522"/>
      <c r="TA1522"/>
      <c r="TB1522"/>
      <c r="TC1522"/>
      <c r="TD1522"/>
      <c r="TE1522"/>
      <c r="TF1522"/>
      <c r="TG1522"/>
      <c r="TH1522"/>
      <c r="TI1522"/>
      <c r="TJ1522"/>
      <c r="TK1522"/>
      <c r="TL1522"/>
      <c r="TM1522"/>
      <c r="TN1522"/>
      <c r="TO1522"/>
      <c r="TP1522"/>
      <c r="TQ1522"/>
      <c r="TR1522"/>
      <c r="TS1522"/>
      <c r="TT1522"/>
      <c r="TU1522"/>
      <c r="TV1522"/>
      <c r="TW1522"/>
      <c r="TX1522"/>
      <c r="TY1522"/>
      <c r="TZ1522"/>
      <c r="UA1522"/>
      <c r="UB1522"/>
      <c r="UC1522"/>
      <c r="UD1522"/>
      <c r="UE1522"/>
      <c r="UF1522"/>
      <c r="UG1522"/>
      <c r="UH1522"/>
      <c r="UI1522"/>
      <c r="UJ1522"/>
      <c r="UK1522"/>
      <c r="UL1522"/>
      <c r="UM1522"/>
      <c r="UN1522"/>
      <c r="UO1522"/>
      <c r="UP1522"/>
      <c r="UQ1522"/>
      <c r="UR1522"/>
      <c r="US1522"/>
      <c r="UT1522"/>
      <c r="UU1522"/>
      <c r="UV1522"/>
      <c r="UW1522"/>
      <c r="UX1522"/>
      <c r="UY1522"/>
      <c r="UZ1522"/>
      <c r="VA1522"/>
      <c r="VB1522"/>
      <c r="VC1522"/>
      <c r="VD1522"/>
      <c r="VE1522"/>
      <c r="VF1522"/>
      <c r="VG1522"/>
      <c r="VH1522"/>
      <c r="VI1522"/>
      <c r="VJ1522"/>
      <c r="VK1522"/>
      <c r="VL1522"/>
      <c r="VM1522"/>
      <c r="VN1522"/>
      <c r="VO1522"/>
      <c r="VP1522"/>
      <c r="VQ1522"/>
      <c r="VR1522"/>
      <c r="VS1522"/>
      <c r="VT1522"/>
      <c r="VU1522"/>
      <c r="VV1522"/>
      <c r="VW1522"/>
      <c r="VX1522"/>
      <c r="VY1522"/>
      <c r="VZ1522"/>
      <c r="WA1522"/>
      <c r="WB1522"/>
      <c r="WC1522"/>
      <c r="WD1522"/>
      <c r="WE1522"/>
      <c r="WF1522"/>
      <c r="WG1522"/>
      <c r="WH1522"/>
      <c r="WI1522"/>
      <c r="WJ1522"/>
      <c r="WK1522"/>
      <c r="WL1522"/>
      <c r="WM1522"/>
      <c r="WN1522"/>
      <c r="WO1522"/>
      <c r="WP1522"/>
      <c r="WQ1522"/>
      <c r="WR1522"/>
      <c r="WS1522"/>
      <c r="WT1522"/>
      <c r="WU1522"/>
      <c r="WV1522"/>
      <c r="WW1522"/>
      <c r="WX1522"/>
      <c r="WY1522"/>
      <c r="WZ1522"/>
      <c r="XA1522"/>
      <c r="XB1522"/>
      <c r="XC1522"/>
      <c r="XD1522"/>
      <c r="XE1522"/>
      <c r="XF1522"/>
      <c r="XG1522"/>
      <c r="XH1522"/>
      <c r="XI1522"/>
      <c r="XJ1522"/>
      <c r="XK1522"/>
      <c r="XL1522"/>
      <c r="XM1522"/>
      <c r="XN1522"/>
      <c r="XO1522"/>
      <c r="XP1522"/>
      <c r="XQ1522"/>
      <c r="XR1522"/>
      <c r="XS1522"/>
      <c r="XT1522"/>
      <c r="XU1522"/>
      <c r="XV1522"/>
      <c r="XW1522"/>
      <c r="XX1522"/>
      <c r="XY1522"/>
      <c r="XZ1522"/>
      <c r="YA1522"/>
      <c r="YB1522"/>
      <c r="YC1522"/>
      <c r="YD1522"/>
      <c r="YE1522"/>
      <c r="YF1522"/>
      <c r="YG1522"/>
      <c r="YH1522"/>
      <c r="YI1522"/>
      <c r="YJ1522"/>
      <c r="YK1522"/>
      <c r="YL1522"/>
      <c r="YM1522"/>
      <c r="YN1522"/>
      <c r="YO1522"/>
      <c r="YP1522"/>
      <c r="YQ1522"/>
      <c r="YR1522"/>
      <c r="YS1522"/>
      <c r="YT1522"/>
      <c r="YU1522"/>
      <c r="YV1522"/>
      <c r="YW1522"/>
      <c r="YX1522"/>
      <c r="YY1522"/>
      <c r="YZ1522"/>
      <c r="ZA1522"/>
      <c r="ZB1522"/>
      <c r="ZC1522"/>
      <c r="ZD1522"/>
      <c r="ZE1522"/>
      <c r="ZF1522"/>
      <c r="ZG1522"/>
      <c r="ZH1522"/>
      <c r="ZI1522"/>
      <c r="ZJ1522"/>
      <c r="ZK1522"/>
      <c r="ZL1522"/>
      <c r="ZM1522"/>
      <c r="ZN1522"/>
      <c r="ZO1522"/>
      <c r="ZP1522"/>
      <c r="ZQ1522"/>
      <c r="ZR1522"/>
      <c r="ZS1522"/>
      <c r="ZT1522"/>
      <c r="ZU1522"/>
      <c r="ZV1522"/>
      <c r="ZW1522"/>
      <c r="ZX1522"/>
      <c r="ZY1522"/>
      <c r="ZZ1522"/>
      <c r="AAA1522"/>
      <c r="AAB1522"/>
      <c r="AAC1522"/>
      <c r="AAD1522"/>
      <c r="AAE1522"/>
      <c r="AAF1522"/>
      <c r="AAG1522"/>
      <c r="AAH1522"/>
      <c r="AAI1522"/>
      <c r="AAJ1522"/>
      <c r="AAK1522"/>
      <c r="AAL1522"/>
      <c r="AAM1522"/>
      <c r="AAN1522"/>
      <c r="AAO1522"/>
      <c r="AAP1522"/>
      <c r="AAQ1522"/>
      <c r="AAR1522"/>
      <c r="AAS1522"/>
      <c r="AAT1522"/>
      <c r="AAU1522"/>
      <c r="AAV1522"/>
      <c r="AAW1522"/>
      <c r="AAX1522"/>
      <c r="AAY1522"/>
      <c r="AAZ1522"/>
      <c r="ABA1522"/>
      <c r="ABB1522"/>
      <c r="ABC1522"/>
      <c r="ABD1522"/>
      <c r="ABE1522"/>
      <c r="ABF1522"/>
      <c r="ABG1522"/>
      <c r="ABH1522"/>
      <c r="ABI1522"/>
      <c r="ABJ1522"/>
      <c r="ABK1522"/>
      <c r="ABL1522"/>
      <c r="ABM1522"/>
      <c r="ABN1522"/>
      <c r="ABO1522"/>
      <c r="ABP1522"/>
      <c r="ABQ1522"/>
      <c r="ABR1522"/>
      <c r="ABS1522"/>
      <c r="ABT1522"/>
      <c r="ABU1522"/>
      <c r="ABV1522"/>
      <c r="ABW1522"/>
      <c r="ABX1522"/>
      <c r="ABY1522"/>
      <c r="ABZ1522"/>
      <c r="ACA1522"/>
      <c r="ACB1522"/>
      <c r="ACC1522"/>
      <c r="ACD1522"/>
      <c r="ACE1522"/>
      <c r="ACF1522"/>
      <c r="ACG1522"/>
      <c r="ACH1522"/>
      <c r="ACI1522"/>
      <c r="ACJ1522"/>
      <c r="ACK1522"/>
      <c r="ACL1522"/>
      <c r="ACM1522"/>
      <c r="ACN1522"/>
      <c r="ACO1522"/>
      <c r="ACP1522"/>
      <c r="ACQ1522"/>
      <c r="ACR1522"/>
      <c r="ACS1522"/>
      <c r="ACT1522"/>
      <c r="ACU1522"/>
      <c r="ACV1522"/>
      <c r="ACW1522"/>
      <c r="ACX1522"/>
      <c r="ACY1522"/>
      <c r="ACZ1522"/>
      <c r="ADA1522"/>
      <c r="ADB1522"/>
      <c r="ADC1522"/>
      <c r="ADD1522"/>
      <c r="ADE1522"/>
      <c r="ADF1522"/>
      <c r="ADG1522"/>
      <c r="ADH1522"/>
      <c r="ADI1522"/>
      <c r="ADJ1522"/>
      <c r="ADK1522"/>
      <c r="ADL1522"/>
      <c r="ADM1522"/>
      <c r="ADN1522"/>
      <c r="ADO1522"/>
      <c r="ADP1522"/>
      <c r="ADQ1522"/>
      <c r="ADR1522"/>
      <c r="ADS1522"/>
      <c r="ADT1522"/>
      <c r="ADU1522"/>
      <c r="ADV1522"/>
      <c r="ADW1522"/>
      <c r="ADX1522"/>
      <c r="ADY1522"/>
      <c r="ADZ1522"/>
      <c r="AEA1522"/>
      <c r="AEB1522"/>
      <c r="AEC1522"/>
      <c r="AED1522"/>
      <c r="AEE1522"/>
      <c r="AEF1522"/>
      <c r="AEG1522"/>
      <c r="AEH1522"/>
    </row>
    <row r="1523" spans="1:814" x14ac:dyDescent="0.25">
      <c r="B1523" s="5">
        <v>45595</v>
      </c>
      <c r="C1523" t="s">
        <v>103</v>
      </c>
      <c r="D1523" t="s">
        <v>0</v>
      </c>
      <c r="E1523" t="s">
        <v>66</v>
      </c>
      <c r="F1523" s="4" t="s">
        <v>71</v>
      </c>
      <c r="G1523" t="s">
        <v>72</v>
      </c>
      <c r="H1523" s="4" t="s">
        <v>27</v>
      </c>
      <c r="I1523" s="4" t="s">
        <v>569</v>
      </c>
      <c r="J1523" s="8">
        <v>-2</v>
      </c>
      <c r="K1523" s="29">
        <v>51750</v>
      </c>
      <c r="L1523" s="17">
        <f t="shared" si="67"/>
        <v>-103500</v>
      </c>
      <c r="M1523" s="102" t="s">
        <v>529</v>
      </c>
      <c r="O1523" s="54">
        <v>20240257</v>
      </c>
      <c r="P1523" t="s">
        <v>636</v>
      </c>
    </row>
    <row r="1524" spans="1:814" x14ac:dyDescent="0.25">
      <c r="B1524" s="5">
        <v>45595</v>
      </c>
      <c r="C1524" t="s">
        <v>103</v>
      </c>
      <c r="D1524" t="s">
        <v>0</v>
      </c>
      <c r="E1524" t="s">
        <v>66</v>
      </c>
      <c r="F1524" s="4" t="s">
        <v>86</v>
      </c>
      <c r="G1524" t="s">
        <v>87</v>
      </c>
      <c r="H1524" s="4" t="s">
        <v>50</v>
      </c>
      <c r="I1524" s="4" t="s">
        <v>512</v>
      </c>
      <c r="J1524" s="8">
        <v>-1</v>
      </c>
      <c r="K1524" s="29">
        <v>51750</v>
      </c>
      <c r="L1524" s="17">
        <f t="shared" si="67"/>
        <v>-51750</v>
      </c>
      <c r="M1524" s="102" t="s">
        <v>529</v>
      </c>
      <c r="O1524" s="54">
        <v>20240257</v>
      </c>
      <c r="P1524" t="s">
        <v>636</v>
      </c>
    </row>
    <row r="1525" spans="1:814" x14ac:dyDescent="0.25">
      <c r="B1525" s="5">
        <v>45595</v>
      </c>
      <c r="C1525" t="s">
        <v>103</v>
      </c>
      <c r="D1525" t="s">
        <v>0</v>
      </c>
      <c r="E1525" t="s">
        <v>66</v>
      </c>
      <c r="F1525" s="4" t="s">
        <v>86</v>
      </c>
      <c r="G1525" t="s">
        <v>87</v>
      </c>
      <c r="H1525" s="4" t="s">
        <v>50</v>
      </c>
      <c r="I1525" s="4" t="s">
        <v>524</v>
      </c>
      <c r="J1525" s="8">
        <v>-1</v>
      </c>
      <c r="K1525" s="29">
        <v>51750</v>
      </c>
      <c r="L1525" s="17">
        <f t="shared" si="67"/>
        <v>-51750</v>
      </c>
      <c r="M1525" s="102" t="s">
        <v>529</v>
      </c>
      <c r="O1525" s="54">
        <v>20240257</v>
      </c>
      <c r="P1525" t="s">
        <v>636</v>
      </c>
    </row>
    <row r="1526" spans="1:814" x14ac:dyDescent="0.25">
      <c r="B1526" s="5">
        <v>45608</v>
      </c>
      <c r="C1526" t="s">
        <v>103</v>
      </c>
      <c r="D1526" t="s">
        <v>0</v>
      </c>
      <c r="E1526" t="s">
        <v>66</v>
      </c>
      <c r="F1526" s="4" t="s">
        <v>71</v>
      </c>
      <c r="G1526" t="s">
        <v>72</v>
      </c>
      <c r="H1526" s="4" t="s">
        <v>27</v>
      </c>
      <c r="I1526" s="4" t="s">
        <v>569</v>
      </c>
      <c r="J1526" s="8">
        <v>-7</v>
      </c>
      <c r="K1526" s="29">
        <v>51750</v>
      </c>
      <c r="L1526" s="17">
        <f t="shared" si="67"/>
        <v>-362250</v>
      </c>
      <c r="M1526" s="102" t="s">
        <v>529</v>
      </c>
      <c r="O1526" s="54">
        <v>20240318</v>
      </c>
      <c r="P1526" t="s">
        <v>575</v>
      </c>
    </row>
    <row r="1527" spans="1:814" x14ac:dyDescent="0.25">
      <c r="B1527" s="5">
        <v>45608</v>
      </c>
      <c r="C1527" t="s">
        <v>103</v>
      </c>
      <c r="D1527" t="s">
        <v>0</v>
      </c>
      <c r="E1527" t="s">
        <v>66</v>
      </c>
      <c r="F1527" s="4" t="s">
        <v>75</v>
      </c>
      <c r="G1527" t="s">
        <v>76</v>
      </c>
      <c r="H1527" s="4" t="s">
        <v>37</v>
      </c>
      <c r="I1527" s="4" t="s">
        <v>559</v>
      </c>
      <c r="J1527" s="8">
        <v>-1</v>
      </c>
      <c r="K1527" s="29">
        <v>51750</v>
      </c>
      <c r="L1527" s="17">
        <f t="shared" si="67"/>
        <v>-51750</v>
      </c>
      <c r="M1527" s="102" t="s">
        <v>529</v>
      </c>
      <c r="O1527" s="54">
        <v>20240318</v>
      </c>
      <c r="P1527" t="s">
        <v>575</v>
      </c>
    </row>
    <row r="1528" spans="1:814" x14ac:dyDescent="0.25">
      <c r="B1528" s="5">
        <v>45608</v>
      </c>
      <c r="C1528" t="s">
        <v>103</v>
      </c>
      <c r="D1528" t="s">
        <v>0</v>
      </c>
      <c r="E1528" t="s">
        <v>66</v>
      </c>
      <c r="F1528" s="4" t="s">
        <v>75</v>
      </c>
      <c r="G1528" t="s">
        <v>76</v>
      </c>
      <c r="H1528" s="4" t="s">
        <v>37</v>
      </c>
      <c r="I1528" s="4" t="s">
        <v>285</v>
      </c>
      <c r="J1528" s="8">
        <v>-4</v>
      </c>
      <c r="K1528" s="29">
        <v>51750</v>
      </c>
      <c r="L1528" s="17">
        <f t="shared" si="67"/>
        <v>-207000</v>
      </c>
      <c r="M1528" s="102" t="s">
        <v>529</v>
      </c>
      <c r="O1528" s="54">
        <v>20240318</v>
      </c>
      <c r="P1528" t="s">
        <v>575</v>
      </c>
    </row>
    <row r="1529" spans="1:814" x14ac:dyDescent="0.25">
      <c r="B1529" s="5">
        <v>45608</v>
      </c>
      <c r="C1529" t="s">
        <v>103</v>
      </c>
      <c r="D1529" t="s">
        <v>4</v>
      </c>
      <c r="E1529" t="s">
        <v>66</v>
      </c>
      <c r="F1529" s="4" t="s">
        <v>96</v>
      </c>
      <c r="G1529" t="s">
        <v>95</v>
      </c>
      <c r="H1529" s="4" t="s">
        <v>106</v>
      </c>
      <c r="I1529" s="4">
        <v>52006</v>
      </c>
      <c r="J1529" s="8">
        <v>-3</v>
      </c>
      <c r="K1529" s="29">
        <f>544000*1.19</f>
        <v>647360</v>
      </c>
      <c r="L1529" s="17">
        <f t="shared" si="67"/>
        <v>-1942080</v>
      </c>
      <c r="M1529" s="102" t="s">
        <v>529</v>
      </c>
      <c r="O1529" s="54">
        <v>20240318</v>
      </c>
      <c r="P1529" t="s">
        <v>575</v>
      </c>
    </row>
    <row r="1530" spans="1:814" x14ac:dyDescent="0.25">
      <c r="B1530" s="5">
        <v>45608</v>
      </c>
      <c r="C1530" t="s">
        <v>103</v>
      </c>
      <c r="D1530" t="s">
        <v>4</v>
      </c>
      <c r="E1530" t="s">
        <v>66</v>
      </c>
      <c r="F1530" s="4" t="s">
        <v>102</v>
      </c>
      <c r="G1530" t="s">
        <v>101</v>
      </c>
      <c r="H1530" s="4" t="s">
        <v>107</v>
      </c>
      <c r="I1530" s="4" t="s">
        <v>138</v>
      </c>
      <c r="J1530" s="8">
        <v>-20</v>
      </c>
      <c r="K1530" s="29">
        <f>86000*1.19</f>
        <v>102340</v>
      </c>
      <c r="L1530" s="17">
        <f t="shared" si="67"/>
        <v>-2046800</v>
      </c>
      <c r="M1530" s="102" t="s">
        <v>529</v>
      </c>
      <c r="O1530" s="54">
        <v>20240318</v>
      </c>
      <c r="P1530" t="s">
        <v>575</v>
      </c>
    </row>
    <row r="1531" spans="1:814" x14ac:dyDescent="0.25">
      <c r="B1531" s="5">
        <v>45608</v>
      </c>
      <c r="C1531" t="s">
        <v>103</v>
      </c>
      <c r="D1531" t="s">
        <v>4</v>
      </c>
      <c r="E1531" t="s">
        <v>66</v>
      </c>
      <c r="F1531" s="4" t="s">
        <v>276</v>
      </c>
      <c r="G1531" t="s">
        <v>275</v>
      </c>
      <c r="H1531" s="4" t="s">
        <v>148</v>
      </c>
      <c r="I1531" s="4" t="s">
        <v>138</v>
      </c>
      <c r="J1531" s="8">
        <v>-2</v>
      </c>
      <c r="K1531" s="29">
        <v>83600</v>
      </c>
      <c r="L1531" s="17">
        <f t="shared" si="67"/>
        <v>-167200</v>
      </c>
      <c r="M1531" s="102" t="s">
        <v>529</v>
      </c>
      <c r="O1531" s="54">
        <v>20240318</v>
      </c>
      <c r="P1531" t="s">
        <v>575</v>
      </c>
    </row>
    <row r="1532" spans="1:814" x14ac:dyDescent="0.25">
      <c r="A1532" s="69"/>
      <c r="B1532" s="68">
        <v>45610</v>
      </c>
      <c r="C1532" s="69" t="s">
        <v>63</v>
      </c>
      <c r="D1532" s="69" t="s">
        <v>0</v>
      </c>
      <c r="E1532" s="69" t="s">
        <v>14</v>
      </c>
      <c r="F1532" s="70" t="s">
        <v>42</v>
      </c>
      <c r="G1532" s="69" t="s">
        <v>43</v>
      </c>
      <c r="H1532" s="70" t="s">
        <v>44</v>
      </c>
      <c r="I1532" s="144" t="s">
        <v>609</v>
      </c>
      <c r="J1532" s="71">
        <v>25</v>
      </c>
      <c r="K1532" s="116">
        <v>14.48404255319149</v>
      </c>
      <c r="L1532" s="73">
        <f t="shared" si="67"/>
        <v>362.10106382978722</v>
      </c>
      <c r="M1532" s="107" t="s">
        <v>527</v>
      </c>
      <c r="N1532" s="69" t="s">
        <v>604</v>
      </c>
      <c r="O1532" s="91"/>
      <c r="P1532" s="69"/>
      <c r="Q1532" s="69"/>
      <c r="R1532" s="69"/>
      <c r="S1532" s="69"/>
      <c r="T1532" s="69"/>
      <c r="U1532" s="69"/>
      <c r="V1532" s="168"/>
      <c r="W1532" s="69"/>
      <c r="X1532" s="69"/>
      <c r="Y1532" s="69"/>
      <c r="Z1532" s="69"/>
      <c r="AA1532" s="69"/>
      <c r="AB1532" s="69"/>
      <c r="AC1532" s="69"/>
      <c r="AD1532" s="69"/>
      <c r="AE1532" s="69"/>
      <c r="AF1532" s="69"/>
      <c r="AG1532" s="69"/>
      <c r="AH1532" s="69"/>
      <c r="AI1532" s="69"/>
      <c r="AJ1532" s="69"/>
      <c r="AK1532" s="69"/>
      <c r="AL1532" s="69"/>
      <c r="AM1532" s="69"/>
      <c r="AN1532" s="69"/>
      <c r="AO1532" s="69"/>
      <c r="AP1532" s="69"/>
      <c r="AQ1532" s="69"/>
      <c r="AR1532" s="69"/>
      <c r="AS1532" s="69"/>
      <c r="AT1532" s="69"/>
      <c r="AU1532" s="69"/>
      <c r="AV1532" s="69"/>
      <c r="AW1532" s="69"/>
      <c r="AX1532" s="69"/>
      <c r="AY1532" s="69"/>
      <c r="AZ1532" s="69"/>
      <c r="BA1532" s="69"/>
      <c r="BB1532" s="69"/>
      <c r="BC1532" s="69"/>
      <c r="BD1532" s="69"/>
      <c r="BE1532" s="69"/>
      <c r="BF1532" s="69"/>
      <c r="BG1532" s="69"/>
      <c r="BH1532" s="69"/>
      <c r="BI1532" s="69"/>
      <c r="BJ1532" s="69"/>
      <c r="BK1532" s="69"/>
      <c r="BL1532" s="69"/>
      <c r="BM1532" s="69"/>
      <c r="BN1532" s="69"/>
      <c r="BO1532" s="69"/>
      <c r="BP1532" s="69"/>
      <c r="BQ1532" s="69"/>
      <c r="BR1532" s="69"/>
      <c r="BS1532" s="69"/>
      <c r="BT1532" s="69"/>
      <c r="BU1532" s="69"/>
      <c r="BV1532" s="69"/>
      <c r="BW1532" s="69"/>
      <c r="BX1532" s="69"/>
      <c r="BY1532" s="69"/>
      <c r="BZ1532" s="69"/>
      <c r="CA1532" s="69"/>
      <c r="CB1532" s="69"/>
      <c r="CC1532" s="69"/>
      <c r="CD1532" s="69"/>
      <c r="CE1532" s="69"/>
      <c r="CF1532" s="69"/>
      <c r="CG1532" s="69"/>
      <c r="CH1532" s="69"/>
      <c r="CI1532" s="69"/>
      <c r="CJ1532" s="69"/>
      <c r="CK1532" s="69"/>
      <c r="CL1532" s="69"/>
      <c r="CM1532" s="69"/>
      <c r="CN1532" s="69"/>
      <c r="CO1532" s="69"/>
      <c r="CP1532" s="69"/>
      <c r="CQ1532" s="69"/>
      <c r="CR1532" s="69"/>
      <c r="CS1532" s="69"/>
      <c r="CT1532" s="69"/>
      <c r="CU1532" s="69"/>
      <c r="CV1532" s="69"/>
      <c r="CW1532" s="69"/>
      <c r="CX1532" s="69"/>
      <c r="CY1532" s="69"/>
      <c r="CZ1532" s="69"/>
      <c r="DA1532" s="69"/>
      <c r="DB1532" s="69"/>
      <c r="DC1532" s="69"/>
      <c r="DD1532" s="69"/>
      <c r="DE1532" s="69"/>
      <c r="DF1532" s="69"/>
      <c r="DG1532" s="69"/>
      <c r="DH1532" s="69"/>
      <c r="DI1532" s="69"/>
      <c r="DJ1532" s="69"/>
      <c r="DK1532" s="69"/>
      <c r="DL1532" s="69"/>
      <c r="DM1532" s="69"/>
      <c r="DN1532" s="69"/>
      <c r="DO1532" s="69"/>
      <c r="DP1532" s="69"/>
      <c r="DQ1532" s="69"/>
      <c r="DR1532" s="69"/>
      <c r="DS1532" s="69"/>
      <c r="DT1532" s="69"/>
      <c r="DU1532" s="69"/>
      <c r="DV1532" s="69"/>
      <c r="DW1532" s="69"/>
      <c r="DX1532" s="69"/>
      <c r="DY1532" s="69"/>
      <c r="DZ1532" s="69"/>
      <c r="EA1532" s="69"/>
      <c r="EB1532" s="69"/>
      <c r="EC1532" s="69"/>
      <c r="ED1532" s="69"/>
      <c r="EE1532" s="69"/>
      <c r="EF1532" s="69"/>
      <c r="EG1532" s="69"/>
      <c r="EH1532" s="69"/>
      <c r="EI1532" s="69"/>
      <c r="EJ1532" s="69"/>
      <c r="EK1532" s="69"/>
      <c r="EL1532" s="69"/>
      <c r="EM1532" s="69"/>
      <c r="EN1532" s="69"/>
      <c r="EO1532" s="69"/>
      <c r="EP1532" s="69"/>
      <c r="EQ1532" s="69"/>
      <c r="ER1532" s="69"/>
      <c r="ES1532" s="69"/>
      <c r="ET1532" s="69"/>
      <c r="EU1532" s="69"/>
      <c r="EV1532" s="69"/>
      <c r="EW1532" s="69"/>
      <c r="EX1532" s="69"/>
      <c r="EY1532" s="69"/>
      <c r="EZ1532" s="69"/>
      <c r="FA1532" s="69"/>
      <c r="FB1532" s="69"/>
      <c r="FC1532" s="69"/>
      <c r="FD1532" s="69"/>
      <c r="FE1532" s="69"/>
      <c r="FF1532" s="69"/>
      <c r="FG1532" s="69"/>
      <c r="FH1532" s="69"/>
      <c r="FI1532" s="69"/>
      <c r="FJ1532" s="69"/>
      <c r="FK1532" s="69"/>
      <c r="FL1532" s="69"/>
      <c r="FM1532" s="69"/>
      <c r="FN1532" s="69"/>
      <c r="FO1532" s="69"/>
      <c r="FP1532" s="69"/>
      <c r="FQ1532" s="69"/>
      <c r="FR1532" s="69"/>
      <c r="FS1532" s="69"/>
      <c r="FT1532" s="69"/>
      <c r="FU1532" s="69"/>
      <c r="FV1532" s="69"/>
      <c r="FW1532" s="69"/>
      <c r="FX1532" s="69"/>
      <c r="FY1532" s="69"/>
      <c r="FZ1532" s="69"/>
      <c r="GA1532" s="69"/>
      <c r="GB1532" s="69"/>
      <c r="GC1532" s="69"/>
      <c r="GD1532" s="69"/>
      <c r="GE1532" s="69"/>
      <c r="GF1532" s="69"/>
      <c r="GG1532" s="69"/>
      <c r="GH1532" s="69"/>
      <c r="GI1532" s="69"/>
      <c r="GJ1532" s="69"/>
      <c r="GK1532" s="69"/>
      <c r="GL1532" s="69"/>
      <c r="GM1532" s="69"/>
      <c r="GN1532" s="69"/>
      <c r="GO1532" s="69"/>
      <c r="GP1532" s="69"/>
      <c r="GQ1532" s="69"/>
      <c r="GR1532" s="69"/>
      <c r="GS1532" s="69"/>
      <c r="GT1532" s="69"/>
      <c r="GU1532" s="69"/>
      <c r="GV1532" s="69"/>
      <c r="GW1532" s="69"/>
      <c r="GX1532" s="69"/>
      <c r="GY1532" s="69"/>
      <c r="GZ1532" s="69"/>
      <c r="HA1532" s="69"/>
      <c r="HB1532" s="69"/>
      <c r="HC1532" s="69"/>
      <c r="HD1532" s="69"/>
      <c r="HE1532" s="69"/>
      <c r="HF1532" s="69"/>
      <c r="HG1532" s="69"/>
      <c r="HH1532" s="69"/>
      <c r="HI1532" s="69"/>
      <c r="HJ1532" s="69"/>
      <c r="HK1532" s="69"/>
      <c r="HL1532" s="69"/>
      <c r="HM1532" s="69"/>
      <c r="HN1532" s="69"/>
      <c r="HO1532" s="69"/>
      <c r="HP1532" s="69"/>
      <c r="HQ1532" s="69"/>
      <c r="HR1532" s="69"/>
      <c r="HS1532" s="69"/>
      <c r="HT1532" s="69"/>
      <c r="HU1532" s="69"/>
      <c r="HV1532" s="69"/>
      <c r="HW1532" s="69"/>
      <c r="HX1532" s="69"/>
      <c r="HY1532" s="69"/>
      <c r="HZ1532" s="69"/>
      <c r="IA1532" s="69"/>
      <c r="IB1532" s="69"/>
      <c r="IC1532" s="69"/>
      <c r="ID1532" s="69"/>
      <c r="IE1532" s="69"/>
      <c r="IF1532" s="69"/>
      <c r="IG1532" s="69"/>
      <c r="IH1532" s="69"/>
      <c r="II1532" s="69"/>
      <c r="IJ1532" s="69"/>
      <c r="IK1532" s="69"/>
      <c r="IL1532" s="69"/>
      <c r="IM1532" s="69"/>
      <c r="IN1532" s="69"/>
      <c r="IO1532" s="69"/>
      <c r="IP1532" s="69"/>
      <c r="IQ1532" s="69"/>
      <c r="IR1532" s="69"/>
      <c r="IS1532" s="69"/>
      <c r="IT1532" s="69"/>
      <c r="IU1532" s="69"/>
      <c r="IV1532" s="69"/>
      <c r="IW1532" s="69"/>
      <c r="IX1532" s="69"/>
      <c r="IY1532" s="69"/>
      <c r="IZ1532" s="69"/>
      <c r="JA1532" s="69"/>
      <c r="JB1532" s="69"/>
      <c r="JC1532" s="69"/>
      <c r="JD1532" s="69"/>
      <c r="JE1532" s="69"/>
      <c r="JF1532" s="69"/>
      <c r="JG1532" s="69"/>
      <c r="JH1532" s="69"/>
      <c r="JI1532" s="69"/>
      <c r="JJ1532" s="69"/>
      <c r="JK1532" s="69"/>
      <c r="JL1532" s="69"/>
      <c r="JM1532" s="69"/>
      <c r="JN1532" s="69"/>
      <c r="JO1532" s="69"/>
      <c r="JP1532" s="69"/>
      <c r="JQ1532" s="69"/>
      <c r="JR1532" s="69"/>
      <c r="JS1532" s="69"/>
      <c r="JT1532" s="69"/>
      <c r="JU1532" s="69"/>
      <c r="JV1532" s="69"/>
      <c r="JW1532" s="69"/>
      <c r="JX1532" s="69"/>
      <c r="JY1532" s="69"/>
      <c r="JZ1532" s="69"/>
      <c r="KA1532" s="69"/>
      <c r="KB1532" s="69"/>
      <c r="KC1532" s="69"/>
      <c r="KD1532" s="69"/>
      <c r="KE1532" s="69"/>
      <c r="KF1532" s="69"/>
      <c r="KG1532" s="69"/>
      <c r="KH1532" s="69"/>
      <c r="KI1532" s="69"/>
      <c r="KJ1532" s="69"/>
      <c r="KK1532" s="69"/>
      <c r="KL1532" s="69"/>
      <c r="KM1532" s="69"/>
      <c r="KN1532" s="69"/>
      <c r="KO1532" s="69"/>
      <c r="KP1532" s="69"/>
      <c r="KQ1532" s="69"/>
      <c r="KR1532" s="69"/>
      <c r="KS1532" s="69"/>
      <c r="KT1532" s="69"/>
      <c r="KU1532" s="69"/>
      <c r="KV1532" s="69"/>
      <c r="KW1532" s="69"/>
      <c r="KX1532" s="69"/>
      <c r="KY1532" s="69"/>
      <c r="KZ1532" s="69"/>
      <c r="LA1532" s="69"/>
      <c r="LB1532" s="69"/>
      <c r="LC1532" s="69"/>
      <c r="LD1532" s="69"/>
      <c r="LE1532" s="69"/>
      <c r="LF1532" s="69"/>
      <c r="LG1532" s="69"/>
      <c r="LH1532" s="69"/>
      <c r="LI1532" s="69"/>
      <c r="LJ1532" s="69"/>
      <c r="LK1532" s="69"/>
      <c r="LL1532" s="69"/>
      <c r="LM1532" s="69"/>
      <c r="LN1532" s="69"/>
      <c r="LO1532" s="69"/>
      <c r="LP1532" s="69"/>
      <c r="LQ1532" s="69"/>
      <c r="LR1532" s="69"/>
      <c r="LS1532" s="69"/>
      <c r="LT1532" s="69"/>
      <c r="LU1532" s="69"/>
      <c r="LV1532" s="69"/>
      <c r="LW1532" s="69"/>
      <c r="LX1532" s="69"/>
      <c r="LY1532" s="69"/>
      <c r="LZ1532" s="69"/>
      <c r="MA1532" s="69"/>
      <c r="MB1532" s="69"/>
      <c r="MC1532" s="69"/>
      <c r="MD1532" s="69"/>
      <c r="ME1532" s="69"/>
      <c r="MF1532" s="69"/>
      <c r="MG1532" s="69"/>
      <c r="MH1532" s="69"/>
      <c r="MI1532" s="69"/>
      <c r="MJ1532" s="69"/>
      <c r="MK1532" s="69"/>
      <c r="ML1532" s="69"/>
      <c r="MM1532" s="69"/>
      <c r="MN1532" s="69"/>
      <c r="MO1532" s="69"/>
      <c r="MP1532" s="69"/>
      <c r="MQ1532" s="69"/>
      <c r="MR1532" s="69"/>
      <c r="MS1532" s="69"/>
      <c r="MT1532" s="69"/>
      <c r="MU1532" s="69"/>
      <c r="MV1532" s="69"/>
      <c r="MW1532" s="69"/>
      <c r="MX1532" s="69"/>
      <c r="MY1532" s="69"/>
      <c r="MZ1532" s="69"/>
      <c r="NA1532" s="69"/>
      <c r="NB1532" s="69"/>
      <c r="NC1532" s="69"/>
      <c r="ND1532" s="69"/>
      <c r="NE1532" s="69"/>
      <c r="NF1532" s="69"/>
      <c r="NG1532" s="69"/>
      <c r="NH1532" s="69"/>
      <c r="NI1532" s="69"/>
      <c r="NJ1532" s="69"/>
      <c r="NK1532" s="69"/>
      <c r="NL1532" s="69"/>
      <c r="NM1532" s="69"/>
      <c r="NN1532" s="69"/>
      <c r="NO1532" s="69"/>
      <c r="NP1532" s="69"/>
      <c r="NQ1532" s="69"/>
      <c r="NR1532" s="69"/>
      <c r="NS1532" s="69"/>
      <c r="NT1532" s="69"/>
      <c r="NU1532" s="69"/>
      <c r="NV1532" s="69"/>
      <c r="NW1532" s="69"/>
      <c r="NX1532" s="69"/>
      <c r="NY1532" s="69"/>
      <c r="NZ1532" s="69"/>
      <c r="OA1532" s="69"/>
      <c r="OB1532" s="69"/>
      <c r="OC1532" s="69"/>
      <c r="OD1532" s="69"/>
      <c r="OE1532" s="69"/>
      <c r="OF1532" s="69"/>
      <c r="OG1532" s="69"/>
      <c r="OH1532" s="69"/>
      <c r="OI1532" s="69"/>
      <c r="OJ1532" s="69"/>
      <c r="OK1532" s="69"/>
      <c r="OL1532" s="69"/>
      <c r="OM1532" s="69"/>
      <c r="ON1532" s="69"/>
      <c r="OO1532" s="69"/>
      <c r="OP1532" s="69"/>
      <c r="OQ1532" s="69"/>
      <c r="OR1532" s="69"/>
      <c r="OS1532" s="69"/>
      <c r="OT1532" s="69"/>
      <c r="OU1532" s="69"/>
      <c r="OV1532" s="69"/>
      <c r="OW1532" s="69"/>
      <c r="OX1532" s="69"/>
      <c r="OY1532" s="69"/>
      <c r="OZ1532" s="69"/>
      <c r="PA1532" s="69"/>
      <c r="PB1532" s="69"/>
      <c r="PC1532" s="69"/>
      <c r="PD1532" s="69"/>
      <c r="PE1532" s="69"/>
      <c r="PF1532" s="69"/>
      <c r="PG1532" s="69"/>
      <c r="PH1532" s="69"/>
      <c r="PI1532" s="69"/>
      <c r="PJ1532" s="69"/>
      <c r="PK1532" s="69"/>
      <c r="PL1532" s="69"/>
      <c r="PM1532" s="69"/>
      <c r="PN1532" s="69"/>
      <c r="PO1532" s="69"/>
      <c r="PP1532" s="69"/>
      <c r="PQ1532" s="69"/>
      <c r="PR1532" s="69"/>
      <c r="PS1532" s="69"/>
      <c r="PT1532" s="69"/>
      <c r="PU1532" s="69"/>
      <c r="PV1532" s="69"/>
      <c r="PW1532" s="69"/>
      <c r="PX1532" s="69"/>
      <c r="PY1532" s="69"/>
      <c r="PZ1532" s="69"/>
      <c r="QA1532" s="69"/>
      <c r="QB1532" s="69"/>
      <c r="QC1532" s="69"/>
      <c r="QD1532" s="69"/>
      <c r="QE1532" s="69"/>
      <c r="QF1532" s="69"/>
      <c r="QG1532" s="69"/>
      <c r="QH1532" s="69"/>
      <c r="QI1532" s="69"/>
      <c r="QJ1532" s="69"/>
      <c r="QK1532" s="69"/>
      <c r="QL1532" s="69"/>
      <c r="QM1532" s="69"/>
      <c r="QN1532" s="69"/>
      <c r="QO1532" s="69"/>
      <c r="QP1532" s="69"/>
      <c r="QQ1532" s="69"/>
      <c r="QR1532" s="69"/>
      <c r="QS1532" s="69"/>
      <c r="QT1532" s="69"/>
      <c r="QU1532" s="69"/>
      <c r="QV1532" s="69"/>
      <c r="QW1532" s="69"/>
      <c r="QX1532" s="69"/>
      <c r="QY1532" s="69"/>
      <c r="QZ1532" s="69"/>
      <c r="RA1532" s="69"/>
      <c r="RB1532" s="69"/>
      <c r="RC1532" s="69"/>
      <c r="RD1532" s="69"/>
      <c r="RE1532" s="69"/>
      <c r="RF1532" s="69"/>
      <c r="RG1532" s="69"/>
      <c r="RH1532" s="69"/>
      <c r="RI1532" s="69"/>
      <c r="RJ1532" s="69"/>
      <c r="RK1532" s="69"/>
      <c r="RL1532" s="69"/>
      <c r="RM1532" s="69"/>
      <c r="RN1532" s="69"/>
      <c r="RO1532" s="69"/>
      <c r="RP1532" s="69"/>
      <c r="RQ1532" s="69"/>
      <c r="RR1532" s="69"/>
      <c r="RS1532" s="69"/>
      <c r="RT1532" s="69"/>
      <c r="RU1532" s="69"/>
      <c r="RV1532" s="69"/>
      <c r="RW1532" s="69"/>
      <c r="RX1532" s="69"/>
      <c r="RY1532" s="69"/>
      <c r="RZ1532" s="69"/>
      <c r="SA1532" s="69"/>
      <c r="SB1532" s="69"/>
      <c r="SC1532" s="69"/>
      <c r="SD1532" s="69"/>
      <c r="SE1532" s="69"/>
      <c r="SF1532" s="69"/>
      <c r="SG1532" s="69"/>
      <c r="SH1532" s="69"/>
      <c r="SI1532" s="69"/>
      <c r="SJ1532" s="69"/>
      <c r="SK1532" s="69"/>
      <c r="SL1532" s="69"/>
      <c r="SM1532" s="69"/>
      <c r="SN1532" s="69"/>
      <c r="SO1532" s="69"/>
      <c r="SP1532" s="69"/>
      <c r="SQ1532" s="69"/>
      <c r="SR1532" s="69"/>
      <c r="SS1532" s="69"/>
      <c r="ST1532" s="69"/>
      <c r="SU1532" s="69"/>
      <c r="SV1532" s="69"/>
      <c r="SW1532" s="69"/>
      <c r="SX1532" s="69"/>
      <c r="SY1532" s="69"/>
      <c r="SZ1532" s="69"/>
      <c r="TA1532" s="69"/>
      <c r="TB1532" s="69"/>
      <c r="TC1532" s="69"/>
      <c r="TD1532" s="69"/>
      <c r="TE1532" s="69"/>
      <c r="TF1532" s="69"/>
      <c r="TG1532" s="69"/>
      <c r="TH1532" s="69"/>
      <c r="TI1532" s="69"/>
      <c r="TJ1532" s="69"/>
      <c r="TK1532" s="69"/>
      <c r="TL1532" s="69"/>
      <c r="TM1532" s="69"/>
      <c r="TN1532" s="69"/>
      <c r="TO1532" s="69"/>
      <c r="TP1532" s="69"/>
      <c r="TQ1532" s="69"/>
      <c r="TR1532" s="69"/>
      <c r="TS1532" s="69"/>
      <c r="TT1532" s="69"/>
      <c r="TU1532" s="69"/>
      <c r="TV1532" s="69"/>
      <c r="TW1532" s="69"/>
      <c r="TX1532" s="69"/>
      <c r="TY1532" s="69"/>
      <c r="TZ1532" s="69"/>
      <c r="UA1532" s="69"/>
      <c r="UB1532" s="69"/>
      <c r="UC1532" s="69"/>
      <c r="UD1532" s="69"/>
      <c r="UE1532" s="69"/>
      <c r="UF1532" s="69"/>
      <c r="UG1532" s="69"/>
      <c r="UH1532" s="69"/>
      <c r="UI1532" s="69"/>
      <c r="UJ1532" s="69"/>
      <c r="UK1532" s="69"/>
      <c r="UL1532" s="69"/>
      <c r="UM1532" s="69"/>
      <c r="UN1532" s="69"/>
      <c r="UO1532" s="69"/>
      <c r="UP1532" s="69"/>
      <c r="UQ1532" s="69"/>
      <c r="UR1532" s="69"/>
      <c r="US1532" s="69"/>
      <c r="UT1532" s="69"/>
      <c r="UU1532" s="69"/>
      <c r="UV1532" s="69"/>
      <c r="UW1532" s="69"/>
      <c r="UX1532" s="69"/>
      <c r="UY1532" s="69"/>
      <c r="UZ1532" s="69"/>
      <c r="VA1532" s="69"/>
      <c r="VB1532" s="69"/>
      <c r="VC1532" s="69"/>
      <c r="VD1532" s="69"/>
      <c r="VE1532" s="69"/>
      <c r="VF1532" s="69"/>
      <c r="VG1532" s="69"/>
      <c r="VH1532" s="69"/>
      <c r="VI1532" s="69"/>
      <c r="VJ1532" s="69"/>
      <c r="VK1532" s="69"/>
      <c r="VL1532" s="69"/>
      <c r="VM1532" s="69"/>
      <c r="VN1532" s="69"/>
      <c r="VO1532" s="69"/>
      <c r="VP1532" s="69"/>
      <c r="VQ1532" s="69"/>
      <c r="VR1532" s="69"/>
      <c r="VS1532" s="69"/>
      <c r="VT1532" s="69"/>
      <c r="VU1532" s="69"/>
      <c r="VV1532" s="69"/>
      <c r="VW1532" s="69"/>
      <c r="VX1532" s="69"/>
      <c r="VY1532" s="69"/>
      <c r="VZ1532" s="69"/>
      <c r="WA1532" s="69"/>
      <c r="WB1532" s="69"/>
      <c r="WC1532" s="69"/>
      <c r="WD1532" s="69"/>
      <c r="WE1532" s="69"/>
      <c r="WF1532" s="69"/>
      <c r="WG1532" s="69"/>
      <c r="WH1532" s="69"/>
      <c r="WI1532" s="69"/>
      <c r="WJ1532" s="69"/>
      <c r="WK1532" s="69"/>
      <c r="WL1532" s="69"/>
      <c r="WM1532" s="69"/>
      <c r="WN1532" s="69"/>
      <c r="WO1532" s="69"/>
      <c r="WP1532" s="69"/>
      <c r="WQ1532" s="69"/>
      <c r="WR1532" s="69"/>
      <c r="WS1532" s="69"/>
      <c r="WT1532" s="69"/>
      <c r="WU1532" s="69"/>
      <c r="WV1532" s="69"/>
      <c r="WW1532" s="69"/>
      <c r="WX1532" s="69"/>
      <c r="WY1532" s="69"/>
      <c r="WZ1532" s="69"/>
      <c r="XA1532" s="69"/>
      <c r="XB1532" s="69"/>
      <c r="XC1532" s="69"/>
      <c r="XD1532" s="69"/>
      <c r="XE1532" s="69"/>
      <c r="XF1532" s="69"/>
      <c r="XG1532" s="69"/>
      <c r="XH1532" s="69"/>
      <c r="XI1532" s="69"/>
      <c r="XJ1532" s="69"/>
      <c r="XK1532" s="69"/>
      <c r="XL1532" s="69"/>
      <c r="XM1532" s="69"/>
      <c r="XN1532" s="69"/>
      <c r="XO1532" s="69"/>
      <c r="XP1532" s="69"/>
      <c r="XQ1532" s="69"/>
      <c r="XR1532" s="69"/>
      <c r="XS1532" s="69"/>
      <c r="XT1532" s="69"/>
      <c r="XU1532" s="69"/>
      <c r="XV1532" s="69"/>
      <c r="XW1532" s="69"/>
      <c r="XX1532" s="69"/>
      <c r="XY1532" s="69"/>
      <c r="XZ1532" s="69"/>
      <c r="YA1532" s="69"/>
      <c r="YB1532" s="69"/>
      <c r="YC1532" s="69"/>
      <c r="YD1532" s="69"/>
      <c r="YE1532" s="69"/>
      <c r="YF1532" s="69"/>
      <c r="YG1532" s="69"/>
      <c r="YH1532" s="69"/>
      <c r="YI1532" s="69"/>
      <c r="YJ1532" s="69"/>
      <c r="YK1532" s="69"/>
      <c r="YL1532" s="69"/>
      <c r="YM1532" s="69"/>
      <c r="YN1532" s="69"/>
      <c r="YO1532" s="69"/>
      <c r="YP1532" s="69"/>
      <c r="YQ1532" s="69"/>
      <c r="YR1532" s="69"/>
      <c r="YS1532" s="69"/>
      <c r="YT1532" s="69"/>
      <c r="YU1532" s="69"/>
      <c r="YV1532" s="69"/>
      <c r="YW1532" s="69"/>
      <c r="YX1532" s="69"/>
      <c r="YY1532" s="69"/>
      <c r="YZ1532" s="69"/>
      <c r="ZA1532" s="69"/>
      <c r="ZB1532" s="69"/>
      <c r="ZC1532" s="69"/>
      <c r="ZD1532" s="69"/>
      <c r="ZE1532" s="69"/>
      <c r="ZF1532" s="69"/>
      <c r="ZG1532" s="69"/>
      <c r="ZH1532" s="69"/>
      <c r="ZI1532" s="69"/>
      <c r="ZJ1532" s="69"/>
      <c r="ZK1532" s="69"/>
      <c r="ZL1532" s="69"/>
      <c r="ZM1532" s="69"/>
      <c r="ZN1532" s="69"/>
      <c r="ZO1532" s="69"/>
      <c r="ZP1532" s="69"/>
      <c r="ZQ1532" s="69"/>
      <c r="ZR1532" s="69"/>
      <c r="ZS1532" s="69"/>
      <c r="ZT1532" s="69"/>
      <c r="ZU1532" s="69"/>
      <c r="ZV1532" s="69"/>
      <c r="ZW1532" s="69"/>
      <c r="ZX1532" s="69"/>
      <c r="ZY1532" s="69"/>
      <c r="ZZ1532" s="69"/>
      <c r="AAA1532" s="69"/>
      <c r="AAB1532" s="69"/>
      <c r="AAC1532" s="69"/>
      <c r="AAD1532" s="69"/>
      <c r="AAE1532" s="69"/>
      <c r="AAF1532" s="69"/>
      <c r="AAG1532" s="69"/>
      <c r="AAH1532" s="69"/>
      <c r="AAI1532" s="69"/>
      <c r="AAJ1532" s="69"/>
      <c r="AAK1532" s="69"/>
      <c r="AAL1532" s="69"/>
      <c r="AAM1532" s="69"/>
      <c r="AAN1532" s="69"/>
      <c r="AAO1532" s="69"/>
      <c r="AAP1532" s="69"/>
      <c r="AAQ1532" s="69"/>
      <c r="AAR1532" s="69"/>
      <c r="AAS1532" s="69"/>
      <c r="AAT1532" s="69"/>
      <c r="AAU1532" s="69"/>
      <c r="AAV1532" s="69"/>
      <c r="AAW1532" s="69"/>
      <c r="AAX1532" s="69"/>
      <c r="AAY1532" s="69"/>
      <c r="AAZ1532" s="69"/>
      <c r="ABA1532" s="69"/>
      <c r="ABB1532" s="69"/>
      <c r="ABC1532" s="69"/>
      <c r="ABD1532" s="69"/>
      <c r="ABE1532" s="69"/>
      <c r="ABF1532" s="69"/>
      <c r="ABG1532" s="69"/>
      <c r="ABH1532" s="69"/>
      <c r="ABI1532" s="69"/>
      <c r="ABJ1532" s="69"/>
      <c r="ABK1532" s="69"/>
      <c r="ABL1532" s="69"/>
      <c r="ABM1532" s="69"/>
      <c r="ABN1532" s="69"/>
      <c r="ABO1532" s="69"/>
      <c r="ABP1532" s="69"/>
      <c r="ABQ1532" s="69"/>
      <c r="ABR1532" s="69"/>
      <c r="ABS1532" s="69"/>
      <c r="ABT1532" s="69"/>
      <c r="ABU1532" s="69"/>
      <c r="ABV1532" s="69"/>
      <c r="ABW1532" s="69"/>
      <c r="ABX1532" s="69"/>
      <c r="ABY1532" s="69"/>
      <c r="ABZ1532" s="69"/>
      <c r="ACA1532" s="69"/>
      <c r="ACB1532" s="69"/>
      <c r="ACC1532" s="69"/>
      <c r="ACD1532" s="69"/>
      <c r="ACE1532" s="69"/>
      <c r="ACF1532" s="69"/>
      <c r="ACG1532" s="69"/>
      <c r="ACH1532" s="69"/>
      <c r="ACI1532" s="69"/>
      <c r="ACJ1532" s="69"/>
      <c r="ACK1532" s="69"/>
      <c r="ACL1532" s="69"/>
      <c r="ACM1532" s="69"/>
      <c r="ACN1532" s="69"/>
      <c r="ACO1532" s="69"/>
      <c r="ACP1532" s="69"/>
      <c r="ACQ1532" s="69"/>
      <c r="ACR1532" s="69"/>
      <c r="ACS1532" s="69"/>
      <c r="ACT1532" s="69"/>
      <c r="ACU1532" s="69"/>
      <c r="ACV1532" s="69"/>
      <c r="ACW1532" s="69"/>
      <c r="ACX1532" s="69"/>
      <c r="ACY1532" s="69"/>
      <c r="ACZ1532" s="69"/>
      <c r="ADA1532" s="69"/>
      <c r="ADB1532" s="69"/>
      <c r="ADC1532" s="69"/>
      <c r="ADD1532" s="69"/>
      <c r="ADE1532" s="69"/>
      <c r="ADF1532" s="69"/>
      <c r="ADG1532" s="69"/>
      <c r="ADH1532" s="69"/>
      <c r="ADI1532" s="69"/>
      <c r="ADJ1532" s="69"/>
      <c r="ADK1532" s="69"/>
      <c r="ADL1532" s="69"/>
      <c r="ADM1532" s="69"/>
      <c r="ADN1532" s="69"/>
      <c r="ADO1532" s="69"/>
      <c r="ADP1532" s="69"/>
      <c r="ADQ1532" s="69"/>
      <c r="ADR1532" s="69"/>
      <c r="ADS1532" s="69"/>
      <c r="ADT1532" s="69"/>
      <c r="ADU1532" s="69"/>
      <c r="ADV1532" s="69"/>
      <c r="ADW1532" s="69"/>
      <c r="ADX1532" s="69"/>
      <c r="ADY1532" s="69"/>
      <c r="ADZ1532" s="69"/>
      <c r="AEA1532" s="69"/>
      <c r="AEB1532" s="69"/>
      <c r="AEC1532" s="69"/>
      <c r="AED1532" s="69"/>
      <c r="AEE1532" s="69"/>
      <c r="AEF1532" s="69"/>
      <c r="AEG1532" s="69"/>
      <c r="AEH1532" s="69"/>
    </row>
    <row r="1533" spans="1:814" x14ac:dyDescent="0.25">
      <c r="A1533" s="69"/>
      <c r="B1533" s="68">
        <v>45610</v>
      </c>
      <c r="C1533" s="69" t="s">
        <v>63</v>
      </c>
      <c r="D1533" s="69" t="s">
        <v>0</v>
      </c>
      <c r="E1533" s="69" t="s">
        <v>14</v>
      </c>
      <c r="F1533" s="70" t="s">
        <v>42</v>
      </c>
      <c r="G1533" s="69" t="s">
        <v>43</v>
      </c>
      <c r="H1533" s="70" t="s">
        <v>44</v>
      </c>
      <c r="I1533" s="144" t="s">
        <v>608</v>
      </c>
      <c r="J1533" s="71">
        <f>38+12</f>
        <v>50</v>
      </c>
      <c r="K1533" s="116">
        <v>14.48404255319149</v>
      </c>
      <c r="L1533" s="73">
        <f t="shared" si="67"/>
        <v>724.20212765957444</v>
      </c>
      <c r="M1533" s="107" t="s">
        <v>527</v>
      </c>
      <c r="N1533" s="69" t="s">
        <v>604</v>
      </c>
      <c r="O1533" s="91"/>
      <c r="P1533" s="69"/>
      <c r="Q1533" s="69"/>
      <c r="R1533" s="69"/>
      <c r="S1533" s="69"/>
      <c r="T1533" s="69"/>
      <c r="U1533" s="69"/>
      <c r="V1533" s="168"/>
      <c r="W1533" s="69"/>
      <c r="X1533" s="69"/>
      <c r="Y1533" s="69"/>
      <c r="Z1533" s="69"/>
      <c r="AA1533" s="69"/>
      <c r="AB1533" s="69"/>
      <c r="AC1533" s="69"/>
      <c r="AD1533" s="69"/>
      <c r="AE1533" s="69"/>
      <c r="AF1533" s="69"/>
      <c r="AG1533" s="69"/>
      <c r="AH1533" s="69"/>
      <c r="AI1533" s="69"/>
      <c r="AJ1533" s="69"/>
      <c r="AK1533" s="69"/>
      <c r="AL1533" s="69"/>
      <c r="AM1533" s="69"/>
      <c r="AN1533" s="69"/>
      <c r="AO1533" s="69"/>
      <c r="AP1533" s="69"/>
      <c r="AQ1533" s="69"/>
      <c r="AR1533" s="69"/>
      <c r="AS1533" s="69"/>
      <c r="AT1533" s="69"/>
      <c r="AU1533" s="69"/>
      <c r="AV1533" s="69"/>
      <c r="AW1533" s="69"/>
      <c r="AX1533" s="69"/>
      <c r="AY1533" s="69"/>
      <c r="AZ1533" s="69"/>
      <c r="BA1533" s="69"/>
      <c r="BB1533" s="69"/>
      <c r="BC1533" s="69"/>
      <c r="BD1533" s="69"/>
      <c r="BE1533" s="69"/>
      <c r="BF1533" s="69"/>
      <c r="BG1533" s="69"/>
      <c r="BH1533" s="69"/>
      <c r="BI1533" s="69"/>
      <c r="BJ1533" s="69"/>
      <c r="BK1533" s="69"/>
      <c r="BL1533" s="69"/>
      <c r="BM1533" s="69"/>
      <c r="BN1533" s="69"/>
      <c r="BO1533" s="69"/>
      <c r="BP1533" s="69"/>
      <c r="BQ1533" s="69"/>
      <c r="BR1533" s="69"/>
      <c r="BS1533" s="69"/>
      <c r="BT1533" s="69"/>
      <c r="BU1533" s="69"/>
      <c r="BV1533" s="69"/>
      <c r="BW1533" s="69"/>
      <c r="BX1533" s="69"/>
      <c r="BY1533" s="69"/>
      <c r="BZ1533" s="69"/>
      <c r="CA1533" s="69"/>
      <c r="CB1533" s="69"/>
      <c r="CC1533" s="69"/>
      <c r="CD1533" s="69"/>
      <c r="CE1533" s="69"/>
      <c r="CF1533" s="69"/>
      <c r="CG1533" s="69"/>
      <c r="CH1533" s="69"/>
      <c r="CI1533" s="69"/>
      <c r="CJ1533" s="69"/>
      <c r="CK1533" s="69"/>
      <c r="CL1533" s="69"/>
      <c r="CM1533" s="69"/>
      <c r="CN1533" s="69"/>
      <c r="CO1533" s="69"/>
      <c r="CP1533" s="69"/>
      <c r="CQ1533" s="69"/>
      <c r="CR1533" s="69"/>
      <c r="CS1533" s="69"/>
      <c r="CT1533" s="69"/>
      <c r="CU1533" s="69"/>
      <c r="CV1533" s="69"/>
      <c r="CW1533" s="69"/>
      <c r="CX1533" s="69"/>
      <c r="CY1533" s="69"/>
      <c r="CZ1533" s="69"/>
      <c r="DA1533" s="69"/>
      <c r="DB1533" s="69"/>
      <c r="DC1533" s="69"/>
      <c r="DD1533" s="69"/>
      <c r="DE1533" s="69"/>
      <c r="DF1533" s="69"/>
      <c r="DG1533" s="69"/>
      <c r="DH1533" s="69"/>
      <c r="DI1533" s="69"/>
      <c r="DJ1533" s="69"/>
      <c r="DK1533" s="69"/>
      <c r="DL1533" s="69"/>
      <c r="DM1533" s="69"/>
      <c r="DN1533" s="69"/>
      <c r="DO1533" s="69"/>
      <c r="DP1533" s="69"/>
      <c r="DQ1533" s="69"/>
      <c r="DR1533" s="69"/>
      <c r="DS1533" s="69"/>
      <c r="DT1533" s="69"/>
      <c r="DU1533" s="69"/>
      <c r="DV1533" s="69"/>
      <c r="DW1533" s="69"/>
      <c r="DX1533" s="69"/>
      <c r="DY1533" s="69"/>
      <c r="DZ1533" s="69"/>
      <c r="EA1533" s="69"/>
      <c r="EB1533" s="69"/>
      <c r="EC1533" s="69"/>
      <c r="ED1533" s="69"/>
      <c r="EE1533" s="69"/>
      <c r="EF1533" s="69"/>
      <c r="EG1533" s="69"/>
      <c r="EH1533" s="69"/>
      <c r="EI1533" s="69"/>
      <c r="EJ1533" s="69"/>
      <c r="EK1533" s="69"/>
      <c r="EL1533" s="69"/>
      <c r="EM1533" s="69"/>
      <c r="EN1533" s="69"/>
      <c r="EO1533" s="69"/>
      <c r="EP1533" s="69"/>
      <c r="EQ1533" s="69"/>
      <c r="ER1533" s="69"/>
      <c r="ES1533" s="69"/>
      <c r="ET1533" s="69"/>
      <c r="EU1533" s="69"/>
      <c r="EV1533" s="69"/>
      <c r="EW1533" s="69"/>
      <c r="EX1533" s="69"/>
      <c r="EY1533" s="69"/>
      <c r="EZ1533" s="69"/>
      <c r="FA1533" s="69"/>
      <c r="FB1533" s="69"/>
      <c r="FC1533" s="69"/>
      <c r="FD1533" s="69"/>
      <c r="FE1533" s="69"/>
      <c r="FF1533" s="69"/>
      <c r="FG1533" s="69"/>
      <c r="FH1533" s="69"/>
      <c r="FI1533" s="69"/>
      <c r="FJ1533" s="69"/>
      <c r="FK1533" s="69"/>
      <c r="FL1533" s="69"/>
      <c r="FM1533" s="69"/>
      <c r="FN1533" s="69"/>
      <c r="FO1533" s="69"/>
      <c r="FP1533" s="69"/>
      <c r="FQ1533" s="69"/>
      <c r="FR1533" s="69"/>
      <c r="FS1533" s="69"/>
      <c r="FT1533" s="69"/>
      <c r="FU1533" s="69"/>
      <c r="FV1533" s="69"/>
      <c r="FW1533" s="69"/>
      <c r="FX1533" s="69"/>
      <c r="FY1533" s="69"/>
      <c r="FZ1533" s="69"/>
      <c r="GA1533" s="69"/>
      <c r="GB1533" s="69"/>
      <c r="GC1533" s="69"/>
      <c r="GD1533" s="69"/>
      <c r="GE1533" s="69"/>
      <c r="GF1533" s="69"/>
      <c r="GG1533" s="69"/>
      <c r="GH1533" s="69"/>
      <c r="GI1533" s="69"/>
      <c r="GJ1533" s="69"/>
      <c r="GK1533" s="69"/>
      <c r="GL1533" s="69"/>
      <c r="GM1533" s="69"/>
      <c r="GN1533" s="69"/>
      <c r="GO1533" s="69"/>
      <c r="GP1533" s="69"/>
      <c r="GQ1533" s="69"/>
      <c r="GR1533" s="69"/>
      <c r="GS1533" s="69"/>
      <c r="GT1533" s="69"/>
      <c r="GU1533" s="69"/>
      <c r="GV1533" s="69"/>
      <c r="GW1533" s="69"/>
      <c r="GX1533" s="69"/>
      <c r="GY1533" s="69"/>
      <c r="GZ1533" s="69"/>
      <c r="HA1533" s="69"/>
      <c r="HB1533" s="69"/>
      <c r="HC1533" s="69"/>
      <c r="HD1533" s="69"/>
      <c r="HE1533" s="69"/>
      <c r="HF1533" s="69"/>
      <c r="HG1533" s="69"/>
      <c r="HH1533" s="69"/>
      <c r="HI1533" s="69"/>
      <c r="HJ1533" s="69"/>
      <c r="HK1533" s="69"/>
      <c r="HL1533" s="69"/>
      <c r="HM1533" s="69"/>
      <c r="HN1533" s="69"/>
      <c r="HO1533" s="69"/>
      <c r="HP1533" s="69"/>
      <c r="HQ1533" s="69"/>
      <c r="HR1533" s="69"/>
      <c r="HS1533" s="69"/>
      <c r="HT1533" s="69"/>
      <c r="HU1533" s="69"/>
      <c r="HV1533" s="69"/>
      <c r="HW1533" s="69"/>
      <c r="HX1533" s="69"/>
      <c r="HY1533" s="69"/>
      <c r="HZ1533" s="69"/>
      <c r="IA1533" s="69"/>
      <c r="IB1533" s="69"/>
      <c r="IC1533" s="69"/>
      <c r="ID1533" s="69"/>
      <c r="IE1533" s="69"/>
      <c r="IF1533" s="69"/>
      <c r="IG1533" s="69"/>
      <c r="IH1533" s="69"/>
      <c r="II1533" s="69"/>
      <c r="IJ1533" s="69"/>
      <c r="IK1533" s="69"/>
      <c r="IL1533" s="69"/>
      <c r="IM1533" s="69"/>
      <c r="IN1533" s="69"/>
      <c r="IO1533" s="69"/>
      <c r="IP1533" s="69"/>
      <c r="IQ1533" s="69"/>
      <c r="IR1533" s="69"/>
      <c r="IS1533" s="69"/>
      <c r="IT1533" s="69"/>
      <c r="IU1533" s="69"/>
      <c r="IV1533" s="69"/>
      <c r="IW1533" s="69"/>
      <c r="IX1533" s="69"/>
      <c r="IY1533" s="69"/>
      <c r="IZ1533" s="69"/>
      <c r="JA1533" s="69"/>
      <c r="JB1533" s="69"/>
      <c r="JC1533" s="69"/>
      <c r="JD1533" s="69"/>
      <c r="JE1533" s="69"/>
      <c r="JF1533" s="69"/>
      <c r="JG1533" s="69"/>
      <c r="JH1533" s="69"/>
      <c r="JI1533" s="69"/>
      <c r="JJ1533" s="69"/>
      <c r="JK1533" s="69"/>
      <c r="JL1533" s="69"/>
      <c r="JM1533" s="69"/>
      <c r="JN1533" s="69"/>
      <c r="JO1533" s="69"/>
      <c r="JP1533" s="69"/>
      <c r="JQ1533" s="69"/>
      <c r="JR1533" s="69"/>
      <c r="JS1533" s="69"/>
      <c r="JT1533" s="69"/>
      <c r="JU1533" s="69"/>
      <c r="JV1533" s="69"/>
      <c r="JW1533" s="69"/>
      <c r="JX1533" s="69"/>
      <c r="JY1533" s="69"/>
      <c r="JZ1533" s="69"/>
      <c r="KA1533" s="69"/>
      <c r="KB1533" s="69"/>
      <c r="KC1533" s="69"/>
      <c r="KD1533" s="69"/>
      <c r="KE1533" s="69"/>
      <c r="KF1533" s="69"/>
      <c r="KG1533" s="69"/>
      <c r="KH1533" s="69"/>
      <c r="KI1533" s="69"/>
      <c r="KJ1533" s="69"/>
      <c r="KK1533" s="69"/>
      <c r="KL1533" s="69"/>
      <c r="KM1533" s="69"/>
      <c r="KN1533" s="69"/>
      <c r="KO1533" s="69"/>
      <c r="KP1533" s="69"/>
      <c r="KQ1533" s="69"/>
      <c r="KR1533" s="69"/>
      <c r="KS1533" s="69"/>
      <c r="KT1533" s="69"/>
      <c r="KU1533" s="69"/>
      <c r="KV1533" s="69"/>
      <c r="KW1533" s="69"/>
      <c r="KX1533" s="69"/>
      <c r="KY1533" s="69"/>
      <c r="KZ1533" s="69"/>
      <c r="LA1533" s="69"/>
      <c r="LB1533" s="69"/>
      <c r="LC1533" s="69"/>
      <c r="LD1533" s="69"/>
      <c r="LE1533" s="69"/>
      <c r="LF1533" s="69"/>
      <c r="LG1533" s="69"/>
      <c r="LH1533" s="69"/>
      <c r="LI1533" s="69"/>
      <c r="LJ1533" s="69"/>
      <c r="LK1533" s="69"/>
      <c r="LL1533" s="69"/>
      <c r="LM1533" s="69"/>
      <c r="LN1533" s="69"/>
      <c r="LO1533" s="69"/>
      <c r="LP1533" s="69"/>
      <c r="LQ1533" s="69"/>
      <c r="LR1533" s="69"/>
      <c r="LS1533" s="69"/>
      <c r="LT1533" s="69"/>
      <c r="LU1533" s="69"/>
      <c r="LV1533" s="69"/>
      <c r="LW1533" s="69"/>
      <c r="LX1533" s="69"/>
      <c r="LY1533" s="69"/>
      <c r="LZ1533" s="69"/>
      <c r="MA1533" s="69"/>
      <c r="MB1533" s="69"/>
      <c r="MC1533" s="69"/>
      <c r="MD1533" s="69"/>
      <c r="ME1533" s="69"/>
      <c r="MF1533" s="69"/>
      <c r="MG1533" s="69"/>
      <c r="MH1533" s="69"/>
      <c r="MI1533" s="69"/>
      <c r="MJ1533" s="69"/>
      <c r="MK1533" s="69"/>
      <c r="ML1533" s="69"/>
      <c r="MM1533" s="69"/>
      <c r="MN1533" s="69"/>
      <c r="MO1533" s="69"/>
      <c r="MP1533" s="69"/>
      <c r="MQ1533" s="69"/>
      <c r="MR1533" s="69"/>
      <c r="MS1533" s="69"/>
      <c r="MT1533" s="69"/>
      <c r="MU1533" s="69"/>
      <c r="MV1533" s="69"/>
      <c r="MW1533" s="69"/>
      <c r="MX1533" s="69"/>
      <c r="MY1533" s="69"/>
      <c r="MZ1533" s="69"/>
      <c r="NA1533" s="69"/>
      <c r="NB1533" s="69"/>
      <c r="NC1533" s="69"/>
      <c r="ND1533" s="69"/>
      <c r="NE1533" s="69"/>
      <c r="NF1533" s="69"/>
      <c r="NG1533" s="69"/>
      <c r="NH1533" s="69"/>
      <c r="NI1533" s="69"/>
      <c r="NJ1533" s="69"/>
      <c r="NK1533" s="69"/>
      <c r="NL1533" s="69"/>
      <c r="NM1533" s="69"/>
      <c r="NN1533" s="69"/>
      <c r="NO1533" s="69"/>
      <c r="NP1533" s="69"/>
      <c r="NQ1533" s="69"/>
      <c r="NR1533" s="69"/>
      <c r="NS1533" s="69"/>
      <c r="NT1533" s="69"/>
      <c r="NU1533" s="69"/>
      <c r="NV1533" s="69"/>
      <c r="NW1533" s="69"/>
      <c r="NX1533" s="69"/>
      <c r="NY1533" s="69"/>
      <c r="NZ1533" s="69"/>
      <c r="OA1533" s="69"/>
      <c r="OB1533" s="69"/>
      <c r="OC1533" s="69"/>
      <c r="OD1533" s="69"/>
      <c r="OE1533" s="69"/>
      <c r="OF1533" s="69"/>
      <c r="OG1533" s="69"/>
      <c r="OH1533" s="69"/>
      <c r="OI1533" s="69"/>
      <c r="OJ1533" s="69"/>
      <c r="OK1533" s="69"/>
      <c r="OL1533" s="69"/>
      <c r="OM1533" s="69"/>
      <c r="ON1533" s="69"/>
      <c r="OO1533" s="69"/>
      <c r="OP1533" s="69"/>
      <c r="OQ1533" s="69"/>
      <c r="OR1533" s="69"/>
      <c r="OS1533" s="69"/>
      <c r="OT1533" s="69"/>
      <c r="OU1533" s="69"/>
      <c r="OV1533" s="69"/>
      <c r="OW1533" s="69"/>
      <c r="OX1533" s="69"/>
      <c r="OY1533" s="69"/>
      <c r="OZ1533" s="69"/>
      <c r="PA1533" s="69"/>
      <c r="PB1533" s="69"/>
      <c r="PC1533" s="69"/>
      <c r="PD1533" s="69"/>
      <c r="PE1533" s="69"/>
      <c r="PF1533" s="69"/>
      <c r="PG1533" s="69"/>
      <c r="PH1533" s="69"/>
      <c r="PI1533" s="69"/>
      <c r="PJ1533" s="69"/>
      <c r="PK1533" s="69"/>
      <c r="PL1533" s="69"/>
      <c r="PM1533" s="69"/>
      <c r="PN1533" s="69"/>
      <c r="PO1533" s="69"/>
      <c r="PP1533" s="69"/>
      <c r="PQ1533" s="69"/>
      <c r="PR1533" s="69"/>
      <c r="PS1533" s="69"/>
      <c r="PT1533" s="69"/>
      <c r="PU1533" s="69"/>
      <c r="PV1533" s="69"/>
      <c r="PW1533" s="69"/>
      <c r="PX1533" s="69"/>
      <c r="PY1533" s="69"/>
      <c r="PZ1533" s="69"/>
      <c r="QA1533" s="69"/>
      <c r="QB1533" s="69"/>
      <c r="QC1533" s="69"/>
      <c r="QD1533" s="69"/>
      <c r="QE1533" s="69"/>
      <c r="QF1533" s="69"/>
      <c r="QG1533" s="69"/>
      <c r="QH1533" s="69"/>
      <c r="QI1533" s="69"/>
      <c r="QJ1533" s="69"/>
      <c r="QK1533" s="69"/>
      <c r="QL1533" s="69"/>
      <c r="QM1533" s="69"/>
      <c r="QN1533" s="69"/>
      <c r="QO1533" s="69"/>
      <c r="QP1533" s="69"/>
      <c r="QQ1533" s="69"/>
      <c r="QR1533" s="69"/>
      <c r="QS1533" s="69"/>
      <c r="QT1533" s="69"/>
      <c r="QU1533" s="69"/>
      <c r="QV1533" s="69"/>
      <c r="QW1533" s="69"/>
      <c r="QX1533" s="69"/>
      <c r="QY1533" s="69"/>
      <c r="QZ1533" s="69"/>
      <c r="RA1533" s="69"/>
      <c r="RB1533" s="69"/>
      <c r="RC1533" s="69"/>
      <c r="RD1533" s="69"/>
      <c r="RE1533" s="69"/>
      <c r="RF1533" s="69"/>
      <c r="RG1533" s="69"/>
      <c r="RH1533" s="69"/>
      <c r="RI1533" s="69"/>
      <c r="RJ1533" s="69"/>
      <c r="RK1533" s="69"/>
      <c r="RL1533" s="69"/>
      <c r="RM1533" s="69"/>
      <c r="RN1533" s="69"/>
      <c r="RO1533" s="69"/>
      <c r="RP1533" s="69"/>
      <c r="RQ1533" s="69"/>
      <c r="RR1533" s="69"/>
      <c r="RS1533" s="69"/>
      <c r="RT1533" s="69"/>
      <c r="RU1533" s="69"/>
      <c r="RV1533" s="69"/>
      <c r="RW1533" s="69"/>
      <c r="RX1533" s="69"/>
      <c r="RY1533" s="69"/>
      <c r="RZ1533" s="69"/>
      <c r="SA1533" s="69"/>
      <c r="SB1533" s="69"/>
      <c r="SC1533" s="69"/>
      <c r="SD1533" s="69"/>
      <c r="SE1533" s="69"/>
      <c r="SF1533" s="69"/>
      <c r="SG1533" s="69"/>
      <c r="SH1533" s="69"/>
      <c r="SI1533" s="69"/>
      <c r="SJ1533" s="69"/>
      <c r="SK1533" s="69"/>
      <c r="SL1533" s="69"/>
      <c r="SM1533" s="69"/>
      <c r="SN1533" s="69"/>
      <c r="SO1533" s="69"/>
      <c r="SP1533" s="69"/>
      <c r="SQ1533" s="69"/>
      <c r="SR1533" s="69"/>
      <c r="SS1533" s="69"/>
      <c r="ST1533" s="69"/>
      <c r="SU1533" s="69"/>
      <c r="SV1533" s="69"/>
      <c r="SW1533" s="69"/>
      <c r="SX1533" s="69"/>
      <c r="SY1533" s="69"/>
      <c r="SZ1533" s="69"/>
      <c r="TA1533" s="69"/>
      <c r="TB1533" s="69"/>
      <c r="TC1533" s="69"/>
      <c r="TD1533" s="69"/>
      <c r="TE1533" s="69"/>
      <c r="TF1533" s="69"/>
      <c r="TG1533" s="69"/>
      <c r="TH1533" s="69"/>
      <c r="TI1533" s="69"/>
      <c r="TJ1533" s="69"/>
      <c r="TK1533" s="69"/>
      <c r="TL1533" s="69"/>
      <c r="TM1533" s="69"/>
      <c r="TN1533" s="69"/>
      <c r="TO1533" s="69"/>
      <c r="TP1533" s="69"/>
      <c r="TQ1533" s="69"/>
      <c r="TR1533" s="69"/>
      <c r="TS1533" s="69"/>
      <c r="TT1533" s="69"/>
      <c r="TU1533" s="69"/>
      <c r="TV1533" s="69"/>
      <c r="TW1533" s="69"/>
      <c r="TX1533" s="69"/>
      <c r="TY1533" s="69"/>
      <c r="TZ1533" s="69"/>
      <c r="UA1533" s="69"/>
      <c r="UB1533" s="69"/>
      <c r="UC1533" s="69"/>
      <c r="UD1533" s="69"/>
      <c r="UE1533" s="69"/>
      <c r="UF1533" s="69"/>
      <c r="UG1533" s="69"/>
      <c r="UH1533" s="69"/>
      <c r="UI1533" s="69"/>
      <c r="UJ1533" s="69"/>
      <c r="UK1533" s="69"/>
      <c r="UL1533" s="69"/>
      <c r="UM1533" s="69"/>
      <c r="UN1533" s="69"/>
      <c r="UO1533" s="69"/>
      <c r="UP1533" s="69"/>
      <c r="UQ1533" s="69"/>
      <c r="UR1533" s="69"/>
      <c r="US1533" s="69"/>
      <c r="UT1533" s="69"/>
      <c r="UU1533" s="69"/>
      <c r="UV1533" s="69"/>
      <c r="UW1533" s="69"/>
      <c r="UX1533" s="69"/>
      <c r="UY1533" s="69"/>
      <c r="UZ1533" s="69"/>
      <c r="VA1533" s="69"/>
      <c r="VB1533" s="69"/>
      <c r="VC1533" s="69"/>
      <c r="VD1533" s="69"/>
      <c r="VE1533" s="69"/>
      <c r="VF1533" s="69"/>
      <c r="VG1533" s="69"/>
      <c r="VH1533" s="69"/>
      <c r="VI1533" s="69"/>
      <c r="VJ1533" s="69"/>
      <c r="VK1533" s="69"/>
      <c r="VL1533" s="69"/>
      <c r="VM1533" s="69"/>
      <c r="VN1533" s="69"/>
      <c r="VO1533" s="69"/>
      <c r="VP1533" s="69"/>
      <c r="VQ1533" s="69"/>
      <c r="VR1533" s="69"/>
      <c r="VS1533" s="69"/>
      <c r="VT1533" s="69"/>
      <c r="VU1533" s="69"/>
      <c r="VV1533" s="69"/>
      <c r="VW1533" s="69"/>
      <c r="VX1533" s="69"/>
      <c r="VY1533" s="69"/>
      <c r="VZ1533" s="69"/>
      <c r="WA1533" s="69"/>
      <c r="WB1533" s="69"/>
      <c r="WC1533" s="69"/>
      <c r="WD1533" s="69"/>
      <c r="WE1533" s="69"/>
      <c r="WF1533" s="69"/>
      <c r="WG1533" s="69"/>
      <c r="WH1533" s="69"/>
      <c r="WI1533" s="69"/>
      <c r="WJ1533" s="69"/>
      <c r="WK1533" s="69"/>
      <c r="WL1533" s="69"/>
      <c r="WM1533" s="69"/>
      <c r="WN1533" s="69"/>
      <c r="WO1533" s="69"/>
      <c r="WP1533" s="69"/>
      <c r="WQ1533" s="69"/>
      <c r="WR1533" s="69"/>
      <c r="WS1533" s="69"/>
      <c r="WT1533" s="69"/>
      <c r="WU1533" s="69"/>
      <c r="WV1533" s="69"/>
      <c r="WW1533" s="69"/>
      <c r="WX1533" s="69"/>
      <c r="WY1533" s="69"/>
      <c r="WZ1533" s="69"/>
      <c r="XA1533" s="69"/>
      <c r="XB1533" s="69"/>
      <c r="XC1533" s="69"/>
      <c r="XD1533" s="69"/>
      <c r="XE1533" s="69"/>
      <c r="XF1533" s="69"/>
      <c r="XG1533" s="69"/>
      <c r="XH1533" s="69"/>
      <c r="XI1533" s="69"/>
      <c r="XJ1533" s="69"/>
      <c r="XK1533" s="69"/>
      <c r="XL1533" s="69"/>
      <c r="XM1533" s="69"/>
      <c r="XN1533" s="69"/>
      <c r="XO1533" s="69"/>
      <c r="XP1533" s="69"/>
      <c r="XQ1533" s="69"/>
      <c r="XR1533" s="69"/>
      <c r="XS1533" s="69"/>
      <c r="XT1533" s="69"/>
      <c r="XU1533" s="69"/>
      <c r="XV1533" s="69"/>
      <c r="XW1533" s="69"/>
      <c r="XX1533" s="69"/>
      <c r="XY1533" s="69"/>
      <c r="XZ1533" s="69"/>
      <c r="YA1533" s="69"/>
      <c r="YB1533" s="69"/>
      <c r="YC1533" s="69"/>
      <c r="YD1533" s="69"/>
      <c r="YE1533" s="69"/>
      <c r="YF1533" s="69"/>
      <c r="YG1533" s="69"/>
      <c r="YH1533" s="69"/>
      <c r="YI1533" s="69"/>
      <c r="YJ1533" s="69"/>
      <c r="YK1533" s="69"/>
      <c r="YL1533" s="69"/>
      <c r="YM1533" s="69"/>
      <c r="YN1533" s="69"/>
      <c r="YO1533" s="69"/>
      <c r="YP1533" s="69"/>
      <c r="YQ1533" s="69"/>
      <c r="YR1533" s="69"/>
      <c r="YS1533" s="69"/>
      <c r="YT1533" s="69"/>
      <c r="YU1533" s="69"/>
      <c r="YV1533" s="69"/>
      <c r="YW1533" s="69"/>
      <c r="YX1533" s="69"/>
      <c r="YY1533" s="69"/>
      <c r="YZ1533" s="69"/>
      <c r="ZA1533" s="69"/>
      <c r="ZB1533" s="69"/>
      <c r="ZC1533" s="69"/>
      <c r="ZD1533" s="69"/>
      <c r="ZE1533" s="69"/>
      <c r="ZF1533" s="69"/>
      <c r="ZG1533" s="69"/>
      <c r="ZH1533" s="69"/>
      <c r="ZI1533" s="69"/>
      <c r="ZJ1533" s="69"/>
      <c r="ZK1533" s="69"/>
      <c r="ZL1533" s="69"/>
      <c r="ZM1533" s="69"/>
      <c r="ZN1533" s="69"/>
      <c r="ZO1533" s="69"/>
      <c r="ZP1533" s="69"/>
      <c r="ZQ1533" s="69"/>
      <c r="ZR1533" s="69"/>
      <c r="ZS1533" s="69"/>
      <c r="ZT1533" s="69"/>
      <c r="ZU1533" s="69"/>
      <c r="ZV1533" s="69"/>
      <c r="ZW1533" s="69"/>
      <c r="ZX1533" s="69"/>
      <c r="ZY1533" s="69"/>
      <c r="ZZ1533" s="69"/>
      <c r="AAA1533" s="69"/>
      <c r="AAB1533" s="69"/>
      <c r="AAC1533" s="69"/>
      <c r="AAD1533" s="69"/>
      <c r="AAE1533" s="69"/>
      <c r="AAF1533" s="69"/>
      <c r="AAG1533" s="69"/>
      <c r="AAH1533" s="69"/>
      <c r="AAI1533" s="69"/>
      <c r="AAJ1533" s="69"/>
      <c r="AAK1533" s="69"/>
      <c r="AAL1533" s="69"/>
      <c r="AAM1533" s="69"/>
      <c r="AAN1533" s="69"/>
      <c r="AAO1533" s="69"/>
      <c r="AAP1533" s="69"/>
      <c r="AAQ1533" s="69"/>
      <c r="AAR1533" s="69"/>
      <c r="AAS1533" s="69"/>
      <c r="AAT1533" s="69"/>
      <c r="AAU1533" s="69"/>
      <c r="AAV1533" s="69"/>
      <c r="AAW1533" s="69"/>
      <c r="AAX1533" s="69"/>
      <c r="AAY1533" s="69"/>
      <c r="AAZ1533" s="69"/>
      <c r="ABA1533" s="69"/>
      <c r="ABB1533" s="69"/>
      <c r="ABC1533" s="69"/>
      <c r="ABD1533" s="69"/>
      <c r="ABE1533" s="69"/>
      <c r="ABF1533" s="69"/>
      <c r="ABG1533" s="69"/>
      <c r="ABH1533" s="69"/>
      <c r="ABI1533" s="69"/>
      <c r="ABJ1533" s="69"/>
      <c r="ABK1533" s="69"/>
      <c r="ABL1533" s="69"/>
      <c r="ABM1533" s="69"/>
      <c r="ABN1533" s="69"/>
      <c r="ABO1533" s="69"/>
      <c r="ABP1533" s="69"/>
      <c r="ABQ1533" s="69"/>
      <c r="ABR1533" s="69"/>
      <c r="ABS1533" s="69"/>
      <c r="ABT1533" s="69"/>
      <c r="ABU1533" s="69"/>
      <c r="ABV1533" s="69"/>
      <c r="ABW1533" s="69"/>
      <c r="ABX1533" s="69"/>
      <c r="ABY1533" s="69"/>
      <c r="ABZ1533" s="69"/>
      <c r="ACA1533" s="69"/>
      <c r="ACB1533" s="69"/>
      <c r="ACC1533" s="69"/>
      <c r="ACD1533" s="69"/>
      <c r="ACE1533" s="69"/>
      <c r="ACF1533" s="69"/>
      <c r="ACG1533" s="69"/>
      <c r="ACH1533" s="69"/>
      <c r="ACI1533" s="69"/>
      <c r="ACJ1533" s="69"/>
      <c r="ACK1533" s="69"/>
      <c r="ACL1533" s="69"/>
      <c r="ACM1533" s="69"/>
      <c r="ACN1533" s="69"/>
      <c r="ACO1533" s="69"/>
      <c r="ACP1533" s="69"/>
      <c r="ACQ1533" s="69"/>
      <c r="ACR1533" s="69"/>
      <c r="ACS1533" s="69"/>
      <c r="ACT1533" s="69"/>
      <c r="ACU1533" s="69"/>
      <c r="ACV1533" s="69"/>
      <c r="ACW1533" s="69"/>
      <c r="ACX1533" s="69"/>
      <c r="ACY1533" s="69"/>
      <c r="ACZ1533" s="69"/>
      <c r="ADA1533" s="69"/>
      <c r="ADB1533" s="69"/>
      <c r="ADC1533" s="69"/>
      <c r="ADD1533" s="69"/>
      <c r="ADE1533" s="69"/>
      <c r="ADF1533" s="69"/>
      <c r="ADG1533" s="69"/>
      <c r="ADH1533" s="69"/>
      <c r="ADI1533" s="69"/>
      <c r="ADJ1533" s="69"/>
      <c r="ADK1533" s="69"/>
      <c r="ADL1533" s="69"/>
      <c r="ADM1533" s="69"/>
      <c r="ADN1533" s="69"/>
      <c r="ADO1533" s="69"/>
      <c r="ADP1533" s="69"/>
      <c r="ADQ1533" s="69"/>
      <c r="ADR1533" s="69"/>
      <c r="ADS1533" s="69"/>
      <c r="ADT1533" s="69"/>
      <c r="ADU1533" s="69"/>
      <c r="ADV1533" s="69"/>
      <c r="ADW1533" s="69"/>
      <c r="ADX1533" s="69"/>
      <c r="ADY1533" s="69"/>
      <c r="ADZ1533" s="69"/>
      <c r="AEA1533" s="69"/>
      <c r="AEB1533" s="69"/>
      <c r="AEC1533" s="69"/>
      <c r="AED1533" s="69"/>
      <c r="AEE1533" s="69"/>
      <c r="AEF1533" s="69"/>
      <c r="AEG1533" s="69"/>
      <c r="AEH1533" s="69"/>
    </row>
    <row r="1534" spans="1:814" s="69" customFormat="1" x14ac:dyDescent="0.25">
      <c r="B1534" s="68">
        <v>45610</v>
      </c>
      <c r="C1534" s="69" t="s">
        <v>63</v>
      </c>
      <c r="D1534" s="69" t="s">
        <v>0</v>
      </c>
      <c r="E1534" s="69" t="s">
        <v>14</v>
      </c>
      <c r="F1534" s="70" t="s">
        <v>25</v>
      </c>
      <c r="G1534" s="69" t="s">
        <v>26</v>
      </c>
      <c r="H1534" s="70" t="s">
        <v>27</v>
      </c>
      <c r="I1534" s="144" t="s">
        <v>605</v>
      </c>
      <c r="J1534" s="71">
        <v>50</v>
      </c>
      <c r="K1534" s="116">
        <v>14.48404255319149</v>
      </c>
      <c r="L1534" s="73">
        <f t="shared" si="67"/>
        <v>724.20212765957444</v>
      </c>
      <c r="M1534" s="107" t="s">
        <v>527</v>
      </c>
      <c r="N1534" s="69" t="s">
        <v>604</v>
      </c>
      <c r="O1534" s="91"/>
      <c r="V1534" s="168"/>
    </row>
    <row r="1535" spans="1:814" s="69" customFormat="1" x14ac:dyDescent="0.25">
      <c r="B1535" s="68">
        <v>45610</v>
      </c>
      <c r="C1535" s="69" t="s">
        <v>63</v>
      </c>
      <c r="D1535" s="69" t="s">
        <v>0</v>
      </c>
      <c r="E1535" s="69" t="s">
        <v>14</v>
      </c>
      <c r="F1535" s="70" t="s">
        <v>35</v>
      </c>
      <c r="G1535" s="69" t="s">
        <v>36</v>
      </c>
      <c r="H1535" s="70" t="s">
        <v>37</v>
      </c>
      <c r="I1535" s="70" t="s">
        <v>606</v>
      </c>
      <c r="J1535" s="71">
        <v>7</v>
      </c>
      <c r="K1535" s="116">
        <v>14.48404255319149</v>
      </c>
      <c r="L1535" s="73">
        <f t="shared" si="67"/>
        <v>101.38829787234043</v>
      </c>
      <c r="M1535" s="107" t="s">
        <v>527</v>
      </c>
      <c r="N1535" s="69" t="s">
        <v>604</v>
      </c>
      <c r="O1535" s="91"/>
      <c r="V1535" s="168"/>
    </row>
    <row r="1536" spans="1:814" s="69" customFormat="1" x14ac:dyDescent="0.25">
      <c r="B1536" s="68">
        <v>45610</v>
      </c>
      <c r="C1536" s="69" t="s">
        <v>63</v>
      </c>
      <c r="D1536" s="69" t="s">
        <v>0</v>
      </c>
      <c r="E1536" s="69" t="s">
        <v>14</v>
      </c>
      <c r="F1536" s="70" t="s">
        <v>35</v>
      </c>
      <c r="G1536" s="69" t="s">
        <v>36</v>
      </c>
      <c r="H1536" s="70" t="s">
        <v>37</v>
      </c>
      <c r="I1536" s="70" t="s">
        <v>607</v>
      </c>
      <c r="J1536" s="71">
        <v>3</v>
      </c>
      <c r="K1536" s="116">
        <v>14.48404255319149</v>
      </c>
      <c r="L1536" s="73">
        <f t="shared" si="67"/>
        <v>43.452127659574472</v>
      </c>
      <c r="M1536" s="107" t="s">
        <v>527</v>
      </c>
      <c r="N1536" s="69" t="s">
        <v>604</v>
      </c>
      <c r="O1536" s="91"/>
      <c r="V1536" s="168"/>
    </row>
    <row r="1537" spans="1:814" s="69" customFormat="1" x14ac:dyDescent="0.25">
      <c r="A1537"/>
      <c r="B1537" s="5">
        <v>45583</v>
      </c>
      <c r="C1537" t="s">
        <v>103</v>
      </c>
      <c r="D1537" t="s">
        <v>0</v>
      </c>
      <c r="E1537" t="s">
        <v>14</v>
      </c>
      <c r="F1537" s="4" t="s">
        <v>39</v>
      </c>
      <c r="G1537" t="s">
        <v>40</v>
      </c>
      <c r="H1537" s="4" t="s">
        <v>41</v>
      </c>
      <c r="I1537" s="4" t="s">
        <v>485</v>
      </c>
      <c r="J1537" s="8">
        <v>-5</v>
      </c>
      <c r="K1537" s="79">
        <v>14.694879832810868</v>
      </c>
      <c r="L1537" s="17">
        <f t="shared" si="67"/>
        <v>-73.474399164054333</v>
      </c>
      <c r="M1537" s="102" t="s">
        <v>527</v>
      </c>
      <c r="N1537"/>
      <c r="O1537" s="54">
        <v>20240169</v>
      </c>
      <c r="P1537" t="s">
        <v>282</v>
      </c>
      <c r="Q1537"/>
      <c r="R1537"/>
      <c r="S1537"/>
      <c r="T1537"/>
      <c r="U1537"/>
      <c r="V1537" s="84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  <c r="AY1537"/>
      <c r="AZ1537"/>
      <c r="BA1537"/>
      <c r="BB1537"/>
      <c r="BC1537"/>
      <c r="BD1537"/>
      <c r="BE1537"/>
      <c r="BF1537"/>
      <c r="BG1537"/>
      <c r="BH1537"/>
      <c r="BI1537"/>
      <c r="BJ1537"/>
      <c r="BK1537"/>
      <c r="BL1537"/>
      <c r="BM1537"/>
      <c r="BN1537"/>
      <c r="BO1537"/>
      <c r="BP1537"/>
      <c r="BQ1537"/>
      <c r="BR1537"/>
      <c r="BS1537"/>
      <c r="BT1537"/>
      <c r="BU1537"/>
      <c r="BV1537"/>
      <c r="BW1537"/>
      <c r="BX1537"/>
      <c r="BY1537"/>
      <c r="BZ1537"/>
      <c r="CA1537"/>
      <c r="CB1537"/>
      <c r="CC1537"/>
      <c r="CD1537"/>
      <c r="CE1537"/>
      <c r="CF1537"/>
      <c r="CG1537"/>
      <c r="CH1537"/>
      <c r="CI1537"/>
      <c r="CJ1537"/>
      <c r="CK1537"/>
      <c r="CL1537"/>
      <c r="CM1537"/>
      <c r="CN1537"/>
      <c r="CO1537"/>
      <c r="CP1537"/>
      <c r="CQ1537"/>
      <c r="CR1537"/>
      <c r="CS1537"/>
      <c r="CT1537"/>
      <c r="CU1537"/>
      <c r="CV1537"/>
      <c r="CW1537"/>
      <c r="CX1537"/>
      <c r="CY1537"/>
      <c r="CZ1537"/>
      <c r="DA1537"/>
      <c r="DB1537"/>
      <c r="DC1537"/>
      <c r="DD1537"/>
      <c r="DE1537"/>
      <c r="DF1537"/>
      <c r="DG1537"/>
      <c r="DH1537"/>
      <c r="DI1537"/>
      <c r="DJ1537"/>
      <c r="DK1537"/>
      <c r="DL1537"/>
      <c r="DM1537"/>
      <c r="DN1537"/>
      <c r="DO1537"/>
      <c r="DP1537"/>
      <c r="DQ1537"/>
      <c r="DR1537"/>
      <c r="DS1537"/>
      <c r="DT1537"/>
      <c r="DU1537"/>
      <c r="DV1537"/>
      <c r="DW1537"/>
      <c r="DX1537"/>
      <c r="DY1537"/>
      <c r="DZ1537"/>
      <c r="EA1537"/>
      <c r="EB1537"/>
      <c r="EC1537"/>
      <c r="ED1537"/>
      <c r="EE1537"/>
      <c r="EF1537"/>
      <c r="EG1537"/>
      <c r="EH1537"/>
      <c r="EI1537"/>
      <c r="EJ1537"/>
      <c r="EK1537"/>
      <c r="EL1537"/>
      <c r="EM1537"/>
      <c r="EN1537"/>
      <c r="EO1537"/>
      <c r="EP1537"/>
      <c r="EQ1537"/>
      <c r="ER1537"/>
      <c r="ES1537"/>
      <c r="ET1537"/>
      <c r="EU1537"/>
      <c r="EV1537"/>
      <c r="EW1537"/>
      <c r="EX1537"/>
      <c r="EY1537"/>
      <c r="EZ1537"/>
      <c r="FA1537"/>
      <c r="FB1537"/>
      <c r="FC1537"/>
      <c r="FD1537"/>
      <c r="FE1537"/>
      <c r="FF1537"/>
      <c r="FG1537"/>
      <c r="FH1537"/>
      <c r="FI1537"/>
      <c r="FJ1537"/>
      <c r="FK1537"/>
      <c r="FL1537"/>
      <c r="FM1537"/>
      <c r="FN1537"/>
      <c r="FO1537"/>
      <c r="FP1537"/>
      <c r="FQ1537"/>
      <c r="FR1537"/>
      <c r="FS1537"/>
      <c r="FT1537"/>
      <c r="FU1537"/>
      <c r="FV1537"/>
      <c r="FW1537"/>
      <c r="FX1537"/>
      <c r="FY1537"/>
      <c r="FZ1537"/>
      <c r="GA1537"/>
      <c r="GB1537"/>
      <c r="GC1537"/>
      <c r="GD1537"/>
      <c r="GE1537"/>
      <c r="GF1537"/>
      <c r="GG1537"/>
      <c r="GH1537"/>
      <c r="GI1537"/>
      <c r="GJ1537"/>
      <c r="GK1537"/>
      <c r="GL1537"/>
      <c r="GM1537"/>
      <c r="GN1537"/>
      <c r="GO1537"/>
      <c r="GP1537"/>
      <c r="GQ1537"/>
      <c r="GR1537"/>
      <c r="GS1537"/>
      <c r="GT1537"/>
      <c r="GU1537"/>
      <c r="GV1537"/>
      <c r="GW1537"/>
      <c r="GX1537"/>
      <c r="GY1537"/>
      <c r="GZ1537"/>
      <c r="HA1537"/>
      <c r="HB1537"/>
      <c r="HC1537"/>
      <c r="HD1537"/>
      <c r="HE1537"/>
      <c r="HF1537"/>
      <c r="HG1537"/>
      <c r="HH1537"/>
      <c r="HI1537"/>
      <c r="HJ1537"/>
      <c r="HK1537"/>
      <c r="HL1537"/>
      <c r="HM1537"/>
      <c r="HN1537"/>
      <c r="HO1537"/>
      <c r="HP1537"/>
      <c r="HQ1537"/>
      <c r="HR1537"/>
      <c r="HS1537"/>
      <c r="HT1537"/>
      <c r="HU1537"/>
      <c r="HV1537"/>
      <c r="HW1537"/>
      <c r="HX1537"/>
      <c r="HY1537"/>
      <c r="HZ1537"/>
      <c r="IA1537"/>
      <c r="IB1537"/>
      <c r="IC1537"/>
      <c r="ID1537"/>
      <c r="IE1537"/>
      <c r="IF1537"/>
      <c r="IG1537"/>
      <c r="IH1537"/>
      <c r="II1537"/>
      <c r="IJ1537"/>
      <c r="IK1537"/>
      <c r="IL1537"/>
      <c r="IM1537"/>
      <c r="IN1537"/>
      <c r="IO1537"/>
      <c r="IP1537"/>
      <c r="IQ1537"/>
      <c r="IR1537"/>
      <c r="IS1537"/>
      <c r="IT1537"/>
      <c r="IU1537"/>
      <c r="IV1537"/>
      <c r="IW1537"/>
      <c r="IX1537"/>
      <c r="IY1537"/>
      <c r="IZ1537"/>
      <c r="JA1537"/>
      <c r="JB1537"/>
      <c r="JC1537"/>
      <c r="JD1537"/>
      <c r="JE1537"/>
      <c r="JF1537"/>
      <c r="JG1537"/>
      <c r="JH1537"/>
      <c r="JI1537"/>
      <c r="JJ1537"/>
      <c r="JK1537"/>
      <c r="JL1537"/>
      <c r="JM1537"/>
      <c r="JN1537"/>
      <c r="JO1537"/>
      <c r="JP1537"/>
      <c r="JQ1537"/>
      <c r="JR1537"/>
      <c r="JS1537"/>
      <c r="JT1537"/>
      <c r="JU1537"/>
      <c r="JV1537"/>
      <c r="JW1537"/>
      <c r="JX1537"/>
      <c r="JY1537"/>
      <c r="JZ1537"/>
      <c r="KA1537"/>
      <c r="KB1537"/>
      <c r="KC1537"/>
      <c r="KD1537"/>
      <c r="KE1537"/>
      <c r="KF1537"/>
      <c r="KG1537"/>
      <c r="KH1537"/>
      <c r="KI1537"/>
      <c r="KJ1537"/>
      <c r="KK1537"/>
      <c r="KL1537"/>
      <c r="KM1537"/>
      <c r="KN1537"/>
      <c r="KO1537"/>
      <c r="KP1537"/>
      <c r="KQ1537"/>
      <c r="KR1537"/>
      <c r="KS1537"/>
      <c r="KT1537"/>
      <c r="KU1537"/>
      <c r="KV1537"/>
      <c r="KW1537"/>
      <c r="KX1537"/>
      <c r="KY1537"/>
      <c r="KZ1537"/>
      <c r="LA1537"/>
      <c r="LB1537"/>
      <c r="LC1537"/>
      <c r="LD1537"/>
      <c r="LE1537"/>
      <c r="LF1537"/>
      <c r="LG1537"/>
      <c r="LH1537"/>
      <c r="LI1537"/>
      <c r="LJ1537"/>
      <c r="LK1537"/>
      <c r="LL1537"/>
      <c r="LM1537"/>
      <c r="LN1537"/>
      <c r="LO1537"/>
      <c r="LP1537"/>
      <c r="LQ1537"/>
      <c r="LR1537"/>
      <c r="LS1537"/>
      <c r="LT1537"/>
      <c r="LU1537"/>
      <c r="LV1537"/>
      <c r="LW1537"/>
      <c r="LX1537"/>
      <c r="LY1537"/>
      <c r="LZ1537"/>
      <c r="MA1537"/>
      <c r="MB1537"/>
      <c r="MC1537"/>
      <c r="MD1537"/>
      <c r="ME1537"/>
      <c r="MF1537"/>
      <c r="MG1537"/>
      <c r="MH1537"/>
      <c r="MI1537"/>
      <c r="MJ1537"/>
      <c r="MK1537"/>
      <c r="ML1537"/>
      <c r="MM1537"/>
      <c r="MN1537"/>
      <c r="MO1537"/>
      <c r="MP1537"/>
      <c r="MQ1537"/>
      <c r="MR1537"/>
      <c r="MS1537"/>
      <c r="MT1537"/>
      <c r="MU1537"/>
      <c r="MV1537"/>
      <c r="MW1537"/>
      <c r="MX1537"/>
      <c r="MY1537"/>
      <c r="MZ1537"/>
      <c r="NA1537"/>
      <c r="NB1537"/>
      <c r="NC1537"/>
      <c r="ND1537"/>
      <c r="NE1537"/>
      <c r="NF1537"/>
      <c r="NG1537"/>
      <c r="NH1537"/>
      <c r="NI1537"/>
      <c r="NJ1537"/>
      <c r="NK1537"/>
      <c r="NL1537"/>
      <c r="NM1537"/>
      <c r="NN1537"/>
      <c r="NO1537"/>
      <c r="NP1537"/>
      <c r="NQ1537"/>
      <c r="NR1537"/>
      <c r="NS1537"/>
      <c r="NT1537"/>
      <c r="NU1537"/>
      <c r="NV1537"/>
      <c r="NW1537"/>
      <c r="NX1537"/>
      <c r="NY1537"/>
      <c r="NZ1537"/>
      <c r="OA1537"/>
      <c r="OB1537"/>
      <c r="OC1537"/>
      <c r="OD1537"/>
      <c r="OE1537"/>
      <c r="OF1537"/>
      <c r="OG1537"/>
      <c r="OH1537"/>
      <c r="OI1537"/>
      <c r="OJ1537"/>
      <c r="OK1537"/>
      <c r="OL1537"/>
      <c r="OM1537"/>
      <c r="ON1537"/>
      <c r="OO1537"/>
      <c r="OP1537"/>
      <c r="OQ1537"/>
      <c r="OR1537"/>
      <c r="OS1537"/>
      <c r="OT1537"/>
      <c r="OU1537"/>
      <c r="OV1537"/>
      <c r="OW1537"/>
      <c r="OX1537"/>
      <c r="OY1537"/>
      <c r="OZ1537"/>
      <c r="PA1537"/>
      <c r="PB1537"/>
      <c r="PC1537"/>
      <c r="PD1537"/>
      <c r="PE1537"/>
      <c r="PF1537"/>
      <c r="PG1537"/>
      <c r="PH1537"/>
      <c r="PI1537"/>
      <c r="PJ1537"/>
      <c r="PK1537"/>
      <c r="PL1537"/>
      <c r="PM1537"/>
      <c r="PN1537"/>
      <c r="PO1537"/>
      <c r="PP1537"/>
      <c r="PQ1537"/>
      <c r="PR1537"/>
      <c r="PS1537"/>
      <c r="PT1537"/>
      <c r="PU1537"/>
      <c r="PV1537"/>
      <c r="PW1537"/>
      <c r="PX1537"/>
      <c r="PY1537"/>
      <c r="PZ1537"/>
      <c r="QA1537"/>
      <c r="QB1537"/>
      <c r="QC1537"/>
      <c r="QD1537"/>
      <c r="QE1537"/>
      <c r="QF1537"/>
      <c r="QG1537"/>
      <c r="QH1537"/>
      <c r="QI1537"/>
      <c r="QJ1537"/>
      <c r="QK1537"/>
      <c r="QL1537"/>
      <c r="QM1537"/>
      <c r="QN1537"/>
      <c r="QO1537"/>
      <c r="QP1537"/>
      <c r="QQ1537"/>
      <c r="QR1537"/>
      <c r="QS1537"/>
      <c r="QT1537"/>
      <c r="QU1537"/>
      <c r="QV1537"/>
      <c r="QW1537"/>
      <c r="QX1537"/>
      <c r="QY1537"/>
      <c r="QZ1537"/>
      <c r="RA1537"/>
      <c r="RB1537"/>
      <c r="RC1537"/>
      <c r="RD1537"/>
      <c r="RE1537"/>
      <c r="RF1537"/>
      <c r="RG1537"/>
      <c r="RH1537"/>
      <c r="RI1537"/>
      <c r="RJ1537"/>
      <c r="RK1537"/>
      <c r="RL1537"/>
      <c r="RM1537"/>
      <c r="RN1537"/>
      <c r="RO1537"/>
      <c r="RP1537"/>
      <c r="RQ1537"/>
      <c r="RR1537"/>
      <c r="RS1537"/>
      <c r="RT1537"/>
      <c r="RU1537"/>
      <c r="RV1537"/>
      <c r="RW1537"/>
      <c r="RX1537"/>
      <c r="RY1537"/>
      <c r="RZ1537"/>
      <c r="SA1537"/>
      <c r="SB1537"/>
      <c r="SC1537"/>
      <c r="SD1537"/>
      <c r="SE1537"/>
      <c r="SF1537"/>
      <c r="SG1537"/>
      <c r="SH1537"/>
      <c r="SI1537"/>
      <c r="SJ1537"/>
      <c r="SK1537"/>
      <c r="SL1537"/>
      <c r="SM1537"/>
      <c r="SN1537"/>
      <c r="SO1537"/>
      <c r="SP1537"/>
      <c r="SQ1537"/>
      <c r="SR1537"/>
      <c r="SS1537"/>
      <c r="ST1537"/>
      <c r="SU1537"/>
      <c r="SV1537"/>
      <c r="SW1537"/>
      <c r="SX1537"/>
      <c r="SY1537"/>
      <c r="SZ1537"/>
      <c r="TA1537"/>
      <c r="TB1537"/>
      <c r="TC1537"/>
      <c r="TD1537"/>
      <c r="TE1537"/>
      <c r="TF1537"/>
      <c r="TG1537"/>
      <c r="TH1537"/>
      <c r="TI1537"/>
      <c r="TJ1537"/>
      <c r="TK1537"/>
      <c r="TL1537"/>
      <c r="TM1537"/>
      <c r="TN1537"/>
      <c r="TO1537"/>
      <c r="TP1537"/>
      <c r="TQ1537"/>
      <c r="TR1537"/>
      <c r="TS1537"/>
      <c r="TT1537"/>
      <c r="TU1537"/>
      <c r="TV1537"/>
      <c r="TW1537"/>
      <c r="TX1537"/>
      <c r="TY1537"/>
      <c r="TZ1537"/>
      <c r="UA1537"/>
      <c r="UB1537"/>
      <c r="UC1537"/>
      <c r="UD1537"/>
      <c r="UE1537"/>
      <c r="UF1537"/>
      <c r="UG1537"/>
      <c r="UH1537"/>
      <c r="UI1537"/>
      <c r="UJ1537"/>
      <c r="UK1537"/>
      <c r="UL1537"/>
      <c r="UM1537"/>
      <c r="UN1537"/>
      <c r="UO1537"/>
      <c r="UP1537"/>
      <c r="UQ1537"/>
      <c r="UR1537"/>
      <c r="US1537"/>
      <c r="UT1537"/>
      <c r="UU1537"/>
      <c r="UV1537"/>
      <c r="UW1537"/>
      <c r="UX1537"/>
      <c r="UY1537"/>
      <c r="UZ1537"/>
      <c r="VA1537"/>
      <c r="VB1537"/>
      <c r="VC1537"/>
      <c r="VD1537"/>
      <c r="VE1537"/>
      <c r="VF1537"/>
      <c r="VG1537"/>
      <c r="VH1537"/>
      <c r="VI1537"/>
      <c r="VJ1537"/>
      <c r="VK1537"/>
      <c r="VL1537"/>
      <c r="VM1537"/>
      <c r="VN1537"/>
      <c r="VO1537"/>
      <c r="VP1537"/>
      <c r="VQ1537"/>
      <c r="VR1537"/>
      <c r="VS1537"/>
      <c r="VT1537"/>
      <c r="VU1537"/>
      <c r="VV1537"/>
      <c r="VW1537"/>
      <c r="VX1537"/>
      <c r="VY1537"/>
      <c r="VZ1537"/>
      <c r="WA1537"/>
      <c r="WB1537"/>
      <c r="WC1537"/>
      <c r="WD1537"/>
      <c r="WE1537"/>
      <c r="WF1537"/>
      <c r="WG1537"/>
      <c r="WH1537"/>
      <c r="WI1537"/>
      <c r="WJ1537"/>
      <c r="WK1537"/>
      <c r="WL1537"/>
      <c r="WM1537"/>
      <c r="WN1537"/>
      <c r="WO1537"/>
      <c r="WP1537"/>
      <c r="WQ1537"/>
      <c r="WR1537"/>
      <c r="WS1537"/>
      <c r="WT1537"/>
      <c r="WU1537"/>
      <c r="WV1537"/>
      <c r="WW1537"/>
      <c r="WX1537"/>
      <c r="WY1537"/>
      <c r="WZ1537"/>
      <c r="XA1537"/>
      <c r="XB1537"/>
      <c r="XC1537"/>
      <c r="XD1537"/>
      <c r="XE1537"/>
      <c r="XF1537"/>
      <c r="XG1537"/>
      <c r="XH1537"/>
      <c r="XI1537"/>
      <c r="XJ1537"/>
      <c r="XK1537"/>
      <c r="XL1537"/>
      <c r="XM1537"/>
      <c r="XN1537"/>
      <c r="XO1537"/>
      <c r="XP1537"/>
      <c r="XQ1537"/>
      <c r="XR1537"/>
      <c r="XS1537"/>
      <c r="XT1537"/>
      <c r="XU1537"/>
      <c r="XV1537"/>
      <c r="XW1537"/>
      <c r="XX1537"/>
      <c r="XY1537"/>
      <c r="XZ1537"/>
      <c r="YA1537"/>
      <c r="YB1537"/>
      <c r="YC1537"/>
      <c r="YD1537"/>
      <c r="YE1537"/>
      <c r="YF1537"/>
      <c r="YG1537"/>
      <c r="YH1537"/>
      <c r="YI1537"/>
      <c r="YJ1537"/>
      <c r="YK1537"/>
      <c r="YL1537"/>
      <c r="YM1537"/>
      <c r="YN1537"/>
      <c r="YO1537"/>
      <c r="YP1537"/>
      <c r="YQ1537"/>
      <c r="YR1537"/>
      <c r="YS1537"/>
      <c r="YT1537"/>
      <c r="YU1537"/>
      <c r="YV1537"/>
      <c r="YW1537"/>
      <c r="YX1537"/>
      <c r="YY1537"/>
      <c r="YZ1537"/>
      <c r="ZA1537"/>
      <c r="ZB1537"/>
      <c r="ZC1537"/>
      <c r="ZD1537"/>
      <c r="ZE1537"/>
      <c r="ZF1537"/>
      <c r="ZG1537"/>
      <c r="ZH1537"/>
      <c r="ZI1537"/>
      <c r="ZJ1537"/>
      <c r="ZK1537"/>
      <c r="ZL1537"/>
      <c r="ZM1537"/>
      <c r="ZN1537"/>
      <c r="ZO1537"/>
      <c r="ZP1537"/>
      <c r="ZQ1537"/>
      <c r="ZR1537"/>
      <c r="ZS1537"/>
      <c r="ZT1537"/>
      <c r="ZU1537"/>
      <c r="ZV1537"/>
      <c r="ZW1537"/>
      <c r="ZX1537"/>
      <c r="ZY1537"/>
      <c r="ZZ1537"/>
      <c r="AAA1537"/>
      <c r="AAB1537"/>
      <c r="AAC1537"/>
      <c r="AAD1537"/>
      <c r="AAE1537"/>
      <c r="AAF1537"/>
      <c r="AAG1537"/>
      <c r="AAH1537"/>
      <c r="AAI1537"/>
      <c r="AAJ1537"/>
      <c r="AAK1537"/>
      <c r="AAL1537"/>
      <c r="AAM1537"/>
      <c r="AAN1537"/>
      <c r="AAO1537"/>
      <c r="AAP1537"/>
      <c r="AAQ1537"/>
      <c r="AAR1537"/>
      <c r="AAS1537"/>
      <c r="AAT1537"/>
      <c r="AAU1537"/>
      <c r="AAV1537"/>
      <c r="AAW1537"/>
      <c r="AAX1537"/>
      <c r="AAY1537"/>
      <c r="AAZ1537"/>
      <c r="ABA1537"/>
      <c r="ABB1537"/>
      <c r="ABC1537"/>
      <c r="ABD1537"/>
      <c r="ABE1537"/>
      <c r="ABF1537"/>
      <c r="ABG1537"/>
      <c r="ABH1537"/>
      <c r="ABI1537"/>
      <c r="ABJ1537"/>
      <c r="ABK1537"/>
      <c r="ABL1537"/>
      <c r="ABM1537"/>
      <c r="ABN1537"/>
      <c r="ABO1537"/>
      <c r="ABP1537"/>
      <c r="ABQ1537"/>
      <c r="ABR1537"/>
      <c r="ABS1537"/>
      <c r="ABT1537"/>
      <c r="ABU1537"/>
      <c r="ABV1537"/>
      <c r="ABW1537"/>
      <c r="ABX1537"/>
      <c r="ABY1537"/>
      <c r="ABZ1537"/>
      <c r="ACA1537"/>
      <c r="ACB1537"/>
      <c r="ACC1537"/>
      <c r="ACD1537"/>
      <c r="ACE1537"/>
      <c r="ACF1537"/>
      <c r="ACG1537"/>
      <c r="ACH1537"/>
      <c r="ACI1537"/>
      <c r="ACJ1537"/>
      <c r="ACK1537"/>
      <c r="ACL1537"/>
      <c r="ACM1537"/>
      <c r="ACN1537"/>
      <c r="ACO1537"/>
      <c r="ACP1537"/>
      <c r="ACQ1537"/>
      <c r="ACR1537"/>
      <c r="ACS1537"/>
      <c r="ACT1537"/>
      <c r="ACU1537"/>
      <c r="ACV1537"/>
      <c r="ACW1537"/>
      <c r="ACX1537"/>
      <c r="ACY1537"/>
      <c r="ACZ1537"/>
      <c r="ADA1537"/>
      <c r="ADB1537"/>
      <c r="ADC1537"/>
      <c r="ADD1537"/>
      <c r="ADE1537"/>
      <c r="ADF1537"/>
      <c r="ADG1537"/>
      <c r="ADH1537"/>
      <c r="ADI1537"/>
      <c r="ADJ1537"/>
      <c r="ADK1537"/>
      <c r="ADL1537"/>
      <c r="ADM1537"/>
      <c r="ADN1537"/>
      <c r="ADO1537"/>
      <c r="ADP1537"/>
      <c r="ADQ1537"/>
      <c r="ADR1537"/>
      <c r="ADS1537"/>
      <c r="ADT1537"/>
      <c r="ADU1537"/>
      <c r="ADV1537"/>
      <c r="ADW1537"/>
      <c r="ADX1537"/>
      <c r="ADY1537"/>
      <c r="ADZ1537"/>
      <c r="AEA1537"/>
      <c r="AEB1537"/>
      <c r="AEC1537"/>
      <c r="AED1537"/>
      <c r="AEE1537"/>
      <c r="AEF1537"/>
      <c r="AEG1537"/>
      <c r="AEH1537"/>
    </row>
    <row r="1538" spans="1:814" s="69" customFormat="1" x14ac:dyDescent="0.25">
      <c r="B1538" s="68">
        <v>45610</v>
      </c>
      <c r="C1538" s="69" t="s">
        <v>63</v>
      </c>
      <c r="D1538" s="69" t="s">
        <v>0</v>
      </c>
      <c r="E1538" s="69" t="s">
        <v>14</v>
      </c>
      <c r="F1538" s="70" t="s">
        <v>54</v>
      </c>
      <c r="G1538" s="69" t="s">
        <v>55</v>
      </c>
      <c r="H1538" s="70" t="s">
        <v>56</v>
      </c>
      <c r="I1538" s="70" t="s">
        <v>610</v>
      </c>
      <c r="J1538" s="71">
        <v>2</v>
      </c>
      <c r="K1538" s="116">
        <v>18.622340425531917</v>
      </c>
      <c r="L1538" s="73">
        <f t="shared" si="67"/>
        <v>37.244680851063833</v>
      </c>
      <c r="M1538" s="107" t="s">
        <v>527</v>
      </c>
      <c r="N1538" s="69" t="s">
        <v>604</v>
      </c>
      <c r="O1538" s="91"/>
      <c r="V1538" s="168"/>
    </row>
    <row r="1539" spans="1:814" s="69" customFormat="1" x14ac:dyDescent="0.25">
      <c r="B1539" s="68">
        <v>45610</v>
      </c>
      <c r="C1539" s="69" t="s">
        <v>63</v>
      </c>
      <c r="D1539" s="69" t="s">
        <v>0</v>
      </c>
      <c r="E1539" s="69" t="s">
        <v>14</v>
      </c>
      <c r="F1539" s="70" t="s">
        <v>54</v>
      </c>
      <c r="G1539" s="69" t="s">
        <v>55</v>
      </c>
      <c r="H1539" s="70" t="s">
        <v>56</v>
      </c>
      <c r="I1539" s="70" t="s">
        <v>611</v>
      </c>
      <c r="J1539" s="71">
        <f>23+25</f>
        <v>48</v>
      </c>
      <c r="K1539" s="116">
        <v>18.622340425531917</v>
      </c>
      <c r="L1539" s="73">
        <f t="shared" si="67"/>
        <v>893.872340425532</v>
      </c>
      <c r="M1539" s="107" t="s">
        <v>527</v>
      </c>
      <c r="N1539" s="69" t="s">
        <v>604</v>
      </c>
      <c r="O1539" s="91"/>
      <c r="V1539" s="168"/>
    </row>
    <row r="1540" spans="1:814" s="69" customFormat="1" x14ac:dyDescent="0.25">
      <c r="B1540" s="68">
        <v>45610</v>
      </c>
      <c r="C1540" s="69" t="s">
        <v>63</v>
      </c>
      <c r="D1540" s="69" t="s">
        <v>4</v>
      </c>
      <c r="E1540" s="69" t="s">
        <v>14</v>
      </c>
      <c r="F1540" s="70">
        <v>3308050</v>
      </c>
      <c r="G1540" s="69" t="s">
        <v>137</v>
      </c>
      <c r="H1540" s="70" t="s">
        <v>137</v>
      </c>
      <c r="I1540" s="70" t="s">
        <v>138</v>
      </c>
      <c r="J1540" s="71">
        <v>3</v>
      </c>
      <c r="K1540" s="116">
        <v>103.45744680851062</v>
      </c>
      <c r="L1540" s="73">
        <f t="shared" si="67"/>
        <v>310.37234042553189</v>
      </c>
      <c r="M1540" s="107" t="s">
        <v>527</v>
      </c>
      <c r="N1540" s="69" t="s">
        <v>604</v>
      </c>
      <c r="O1540" s="91"/>
      <c r="V1540" s="168"/>
    </row>
    <row r="1541" spans="1:814" s="69" customFormat="1" x14ac:dyDescent="0.25">
      <c r="B1541" s="68">
        <v>45610</v>
      </c>
      <c r="C1541" s="69" t="s">
        <v>63</v>
      </c>
      <c r="D1541" s="69" t="s">
        <v>4</v>
      </c>
      <c r="E1541" s="69" t="s">
        <v>14</v>
      </c>
      <c r="F1541" s="70">
        <v>3318235</v>
      </c>
      <c r="G1541" s="69" t="s">
        <v>209</v>
      </c>
      <c r="H1541" s="70" t="s">
        <v>107</v>
      </c>
      <c r="I1541" s="70" t="s">
        <v>138</v>
      </c>
      <c r="J1541" s="71">
        <v>3</v>
      </c>
      <c r="K1541" s="116">
        <v>31.037234042553191</v>
      </c>
      <c r="L1541" s="73">
        <f t="shared" si="67"/>
        <v>93.111702127659569</v>
      </c>
      <c r="M1541" s="107" t="s">
        <v>527</v>
      </c>
      <c r="N1541" s="69" t="s">
        <v>604</v>
      </c>
      <c r="O1541" s="91"/>
      <c r="V1541" s="168"/>
    </row>
    <row r="1542" spans="1:814" s="69" customFormat="1" x14ac:dyDescent="0.25">
      <c r="B1542" s="68">
        <v>45610</v>
      </c>
      <c r="C1542" s="69" t="s">
        <v>63</v>
      </c>
      <c r="D1542" s="69" t="s">
        <v>4</v>
      </c>
      <c r="E1542" s="69" t="s">
        <v>14</v>
      </c>
      <c r="F1542" s="70">
        <v>3338235</v>
      </c>
      <c r="G1542" s="69" t="s">
        <v>231</v>
      </c>
      <c r="H1542" s="70" t="s">
        <v>231</v>
      </c>
      <c r="I1542" s="70" t="s">
        <v>138</v>
      </c>
      <c r="J1542" s="71">
        <v>3</v>
      </c>
      <c r="K1542" s="116">
        <v>31.037234042553191</v>
      </c>
      <c r="L1542" s="73">
        <f t="shared" si="67"/>
        <v>93.111702127659569</v>
      </c>
      <c r="M1542" s="107" t="s">
        <v>527</v>
      </c>
      <c r="N1542" s="69" t="s">
        <v>604</v>
      </c>
      <c r="O1542" s="91"/>
      <c r="V1542" s="168"/>
    </row>
    <row r="1543" spans="1:814" s="109" customFormat="1" x14ac:dyDescent="0.25">
      <c r="B1543" s="110">
        <v>45614</v>
      </c>
      <c r="C1543" s="109" t="s">
        <v>63</v>
      </c>
      <c r="D1543" s="109" t="s">
        <v>0</v>
      </c>
      <c r="E1543" s="109" t="s">
        <v>66</v>
      </c>
      <c r="F1543" s="111" t="s">
        <v>71</v>
      </c>
      <c r="G1543" s="109" t="s">
        <v>72</v>
      </c>
      <c r="H1543" s="111" t="s">
        <v>27</v>
      </c>
      <c r="I1543" s="111" t="s">
        <v>567</v>
      </c>
      <c r="J1543" s="112">
        <v>4</v>
      </c>
      <c r="K1543" s="150">
        <v>51750</v>
      </c>
      <c r="L1543" s="114">
        <f t="shared" si="67"/>
        <v>207000</v>
      </c>
      <c r="M1543" s="115" t="s">
        <v>529</v>
      </c>
      <c r="N1543" s="109" t="s">
        <v>614</v>
      </c>
      <c r="O1543" s="151"/>
      <c r="V1543" s="169"/>
    </row>
    <row r="1544" spans="1:814" s="109" customFormat="1" x14ac:dyDescent="0.25">
      <c r="B1544" s="110">
        <v>45614</v>
      </c>
      <c r="C1544" s="109" t="s">
        <v>63</v>
      </c>
      <c r="D1544" s="109" t="s">
        <v>0</v>
      </c>
      <c r="E1544" s="109" t="s">
        <v>66</v>
      </c>
      <c r="F1544" s="111" t="s">
        <v>71</v>
      </c>
      <c r="G1544" s="109" t="s">
        <v>72</v>
      </c>
      <c r="H1544" s="111" t="s">
        <v>27</v>
      </c>
      <c r="I1544" s="111" t="s">
        <v>612</v>
      </c>
      <c r="J1544" s="112">
        <v>2</v>
      </c>
      <c r="K1544" s="150">
        <v>51750</v>
      </c>
      <c r="L1544" s="114">
        <f t="shared" si="67"/>
        <v>103500</v>
      </c>
      <c r="M1544" s="115" t="s">
        <v>529</v>
      </c>
      <c r="N1544" s="109" t="s">
        <v>614</v>
      </c>
      <c r="O1544" s="151"/>
      <c r="V1544" s="169"/>
    </row>
    <row r="1545" spans="1:814" s="69" customFormat="1" x14ac:dyDescent="0.25">
      <c r="B1545" s="68">
        <v>45614</v>
      </c>
      <c r="C1545" s="69" t="s">
        <v>63</v>
      </c>
      <c r="D1545" s="69" t="s">
        <v>0</v>
      </c>
      <c r="E1545" s="69" t="s">
        <v>66</v>
      </c>
      <c r="F1545" s="70" t="s">
        <v>71</v>
      </c>
      <c r="G1545" s="69" t="s">
        <v>72</v>
      </c>
      <c r="H1545" s="70" t="s">
        <v>27</v>
      </c>
      <c r="I1545" s="132" t="s">
        <v>613</v>
      </c>
      <c r="J1545" s="71">
        <v>44</v>
      </c>
      <c r="K1545" s="116">
        <v>51750</v>
      </c>
      <c r="L1545" s="73">
        <f t="shared" si="67"/>
        <v>2277000</v>
      </c>
      <c r="M1545" s="107" t="s">
        <v>529</v>
      </c>
      <c r="N1545" s="69" t="s">
        <v>614</v>
      </c>
      <c r="O1545" s="91"/>
      <c r="V1545" s="168"/>
    </row>
    <row r="1546" spans="1:814" s="109" customFormat="1" x14ac:dyDescent="0.25">
      <c r="B1546" s="110">
        <v>45614</v>
      </c>
      <c r="C1546" s="109" t="s">
        <v>63</v>
      </c>
      <c r="D1546" s="109" t="s">
        <v>0</v>
      </c>
      <c r="E1546" s="109" t="s">
        <v>66</v>
      </c>
      <c r="F1546" s="111" t="s">
        <v>75</v>
      </c>
      <c r="G1546" s="109" t="s">
        <v>76</v>
      </c>
      <c r="H1546" s="111" t="s">
        <v>37</v>
      </c>
      <c r="I1546" s="111" t="s">
        <v>615</v>
      </c>
      <c r="J1546" s="112">
        <v>16</v>
      </c>
      <c r="K1546" s="150">
        <v>51750</v>
      </c>
      <c r="L1546" s="114">
        <f t="shared" si="67"/>
        <v>828000</v>
      </c>
      <c r="M1546" s="115" t="s">
        <v>529</v>
      </c>
      <c r="N1546" s="109" t="s">
        <v>614</v>
      </c>
      <c r="O1546" s="151"/>
      <c r="V1546" s="169"/>
      <c r="IR1546" s="109" t="s">
        <v>506</v>
      </c>
    </row>
    <row r="1547" spans="1:814" s="109" customFormat="1" x14ac:dyDescent="0.25">
      <c r="B1547" s="110">
        <v>45614</v>
      </c>
      <c r="C1547" s="109" t="s">
        <v>63</v>
      </c>
      <c r="D1547" s="109" t="s">
        <v>0</v>
      </c>
      <c r="E1547" s="109" t="s">
        <v>66</v>
      </c>
      <c r="F1547" s="111" t="s">
        <v>75</v>
      </c>
      <c r="G1547" s="109" t="s">
        <v>76</v>
      </c>
      <c r="H1547" s="111" t="s">
        <v>37</v>
      </c>
      <c r="I1547" s="111" t="s">
        <v>616</v>
      </c>
      <c r="J1547" s="112">
        <v>3</v>
      </c>
      <c r="K1547" s="150">
        <v>51750</v>
      </c>
      <c r="L1547" s="114">
        <f t="shared" si="67"/>
        <v>155250</v>
      </c>
      <c r="M1547" s="115" t="s">
        <v>529</v>
      </c>
      <c r="N1547" s="109" t="s">
        <v>614</v>
      </c>
      <c r="O1547" s="151"/>
      <c r="V1547" s="169"/>
      <c r="IR1547" s="109" t="s">
        <v>506</v>
      </c>
    </row>
    <row r="1548" spans="1:814" s="109" customFormat="1" x14ac:dyDescent="0.25">
      <c r="B1548" s="110">
        <v>45614</v>
      </c>
      <c r="C1548" s="109" t="s">
        <v>63</v>
      </c>
      <c r="D1548" s="109" t="s">
        <v>0</v>
      </c>
      <c r="E1548" s="109" t="s">
        <v>66</v>
      </c>
      <c r="F1548" s="111" t="s">
        <v>75</v>
      </c>
      <c r="G1548" s="109" t="s">
        <v>76</v>
      </c>
      <c r="H1548" s="111" t="s">
        <v>37</v>
      </c>
      <c r="I1548" s="111" t="s">
        <v>617</v>
      </c>
      <c r="J1548" s="112">
        <v>23</v>
      </c>
      <c r="K1548" s="150">
        <v>51750</v>
      </c>
      <c r="L1548" s="114">
        <f t="shared" si="67"/>
        <v>1190250</v>
      </c>
      <c r="M1548" s="115" t="s">
        <v>529</v>
      </c>
      <c r="N1548" s="109" t="s">
        <v>614</v>
      </c>
      <c r="O1548" s="151"/>
      <c r="V1548" s="169"/>
      <c r="IR1548" s="109" t="s">
        <v>506</v>
      </c>
    </row>
    <row r="1549" spans="1:814" x14ac:dyDescent="0.25">
      <c r="A1549" s="69"/>
      <c r="B1549" s="68">
        <v>45610</v>
      </c>
      <c r="C1549" s="69" t="s">
        <v>63</v>
      </c>
      <c r="D1549" s="69" t="s">
        <v>0</v>
      </c>
      <c r="E1549" s="69" t="s">
        <v>14</v>
      </c>
      <c r="F1549" s="70" t="s">
        <v>39</v>
      </c>
      <c r="G1549" s="69" t="s">
        <v>40</v>
      </c>
      <c r="H1549" s="70" t="s">
        <v>41</v>
      </c>
      <c r="I1549" s="70" t="s">
        <v>564</v>
      </c>
      <c r="J1549" s="71">
        <v>35</v>
      </c>
      <c r="K1549" s="116">
        <v>14.48404255319149</v>
      </c>
      <c r="L1549" s="73">
        <f t="shared" si="67"/>
        <v>506.94148936170211</v>
      </c>
      <c r="M1549" s="107" t="s">
        <v>527</v>
      </c>
      <c r="N1549" s="69" t="s">
        <v>604</v>
      </c>
      <c r="O1549" s="91"/>
      <c r="P1549" s="69"/>
      <c r="Q1549" s="69"/>
      <c r="R1549" s="69"/>
      <c r="S1549" s="69"/>
      <c r="T1549" s="69"/>
      <c r="U1549" s="69"/>
      <c r="V1549" s="168"/>
      <c r="W1549" s="69"/>
      <c r="X1549" s="69"/>
      <c r="Y1549" s="69"/>
      <c r="Z1549" s="69"/>
      <c r="AA1549" s="69"/>
      <c r="AB1549" s="69"/>
      <c r="AC1549" s="69"/>
      <c r="AD1549" s="69"/>
      <c r="AE1549" s="69"/>
      <c r="AF1549" s="69"/>
      <c r="AG1549" s="69"/>
      <c r="AH1549" s="69"/>
      <c r="AI1549" s="69"/>
      <c r="AJ1549" s="69"/>
      <c r="AK1549" s="69"/>
      <c r="AL1549" s="69"/>
      <c r="AM1549" s="69"/>
      <c r="AN1549" s="69"/>
      <c r="AO1549" s="69"/>
      <c r="AP1549" s="69"/>
      <c r="AQ1549" s="69"/>
      <c r="AR1549" s="69"/>
      <c r="AS1549" s="69"/>
      <c r="AT1549" s="69"/>
      <c r="AU1549" s="69"/>
      <c r="AV1549" s="69"/>
      <c r="AW1549" s="69"/>
      <c r="AX1549" s="69"/>
      <c r="AY1549" s="69"/>
      <c r="AZ1549" s="69"/>
      <c r="BA1549" s="69"/>
      <c r="BB1549" s="69"/>
      <c r="BC1549" s="69"/>
      <c r="BD1549" s="69"/>
      <c r="BE1549" s="69"/>
      <c r="BF1549" s="69"/>
      <c r="BG1549" s="69"/>
      <c r="BH1549" s="69"/>
      <c r="BI1549" s="69"/>
      <c r="BJ1549" s="69"/>
      <c r="BK1549" s="69"/>
      <c r="BL1549" s="69"/>
      <c r="BM1549" s="69"/>
      <c r="BN1549" s="69"/>
      <c r="BO1549" s="69"/>
      <c r="BP1549" s="69"/>
      <c r="BQ1549" s="69"/>
      <c r="BR1549" s="69"/>
      <c r="BS1549" s="69"/>
      <c r="BT1549" s="69"/>
      <c r="BU1549" s="69"/>
      <c r="BV1549" s="69"/>
      <c r="BW1549" s="69"/>
      <c r="BX1549" s="69"/>
      <c r="BY1549" s="69"/>
      <c r="BZ1549" s="69"/>
      <c r="CA1549" s="69"/>
      <c r="CB1549" s="69"/>
      <c r="CC1549" s="69"/>
      <c r="CD1549" s="69"/>
      <c r="CE1549" s="69"/>
      <c r="CF1549" s="69"/>
      <c r="CG1549" s="69"/>
      <c r="CH1549" s="69"/>
      <c r="CI1549" s="69"/>
      <c r="CJ1549" s="69"/>
      <c r="CK1549" s="69"/>
      <c r="CL1549" s="69"/>
      <c r="CM1549" s="69"/>
      <c r="CN1549" s="69"/>
      <c r="CO1549" s="69"/>
      <c r="CP1549" s="69"/>
      <c r="CQ1549" s="69"/>
      <c r="CR1549" s="69"/>
      <c r="CS1549" s="69"/>
      <c r="CT1549" s="69"/>
      <c r="CU1549" s="69"/>
      <c r="CV1549" s="69"/>
      <c r="CW1549" s="69"/>
      <c r="CX1549" s="69"/>
      <c r="CY1549" s="69"/>
      <c r="CZ1549" s="69"/>
      <c r="DA1549" s="69"/>
      <c r="DB1549" s="69"/>
      <c r="DC1549" s="69"/>
      <c r="DD1549" s="69"/>
      <c r="DE1549" s="69"/>
      <c r="DF1549" s="69"/>
      <c r="DG1549" s="69"/>
      <c r="DH1549" s="69"/>
      <c r="DI1549" s="69"/>
      <c r="DJ1549" s="69"/>
      <c r="DK1549" s="69"/>
      <c r="DL1549" s="69"/>
      <c r="DM1549" s="69"/>
      <c r="DN1549" s="69"/>
      <c r="DO1549" s="69"/>
      <c r="DP1549" s="69"/>
      <c r="DQ1549" s="69"/>
      <c r="DR1549" s="69"/>
      <c r="DS1549" s="69"/>
      <c r="DT1549" s="69"/>
      <c r="DU1549" s="69"/>
      <c r="DV1549" s="69"/>
      <c r="DW1549" s="69"/>
      <c r="DX1549" s="69"/>
      <c r="DY1549" s="69"/>
      <c r="DZ1549" s="69"/>
      <c r="EA1549" s="69"/>
      <c r="EB1549" s="69"/>
      <c r="EC1549" s="69"/>
      <c r="ED1549" s="69"/>
      <c r="EE1549" s="69"/>
      <c r="EF1549" s="69"/>
      <c r="EG1549" s="69"/>
      <c r="EH1549" s="69"/>
      <c r="EI1549" s="69"/>
      <c r="EJ1549" s="69"/>
      <c r="EK1549" s="69"/>
      <c r="EL1549" s="69"/>
      <c r="EM1549" s="69"/>
      <c r="EN1549" s="69"/>
      <c r="EO1549" s="69"/>
      <c r="EP1549" s="69"/>
      <c r="EQ1549" s="69"/>
      <c r="ER1549" s="69"/>
      <c r="ES1549" s="69"/>
      <c r="ET1549" s="69"/>
      <c r="EU1549" s="69"/>
      <c r="EV1549" s="69"/>
      <c r="EW1549" s="69"/>
      <c r="EX1549" s="69"/>
      <c r="EY1549" s="69"/>
      <c r="EZ1549" s="69"/>
      <c r="FA1549" s="69"/>
      <c r="FB1549" s="69"/>
      <c r="FC1549" s="69"/>
      <c r="FD1549" s="69"/>
      <c r="FE1549" s="69"/>
      <c r="FF1549" s="69"/>
      <c r="FG1549" s="69"/>
      <c r="FH1549" s="69"/>
      <c r="FI1549" s="69"/>
      <c r="FJ1549" s="69"/>
      <c r="FK1549" s="69"/>
      <c r="FL1549" s="69"/>
      <c r="FM1549" s="69"/>
      <c r="FN1549" s="69"/>
      <c r="FO1549" s="69"/>
      <c r="FP1549" s="69"/>
      <c r="FQ1549" s="69"/>
      <c r="FR1549" s="69"/>
      <c r="FS1549" s="69"/>
      <c r="FT1549" s="69"/>
      <c r="FU1549" s="69"/>
      <c r="FV1549" s="69"/>
      <c r="FW1549" s="69"/>
      <c r="FX1549" s="69"/>
      <c r="FY1549" s="69"/>
      <c r="FZ1549" s="69"/>
      <c r="GA1549" s="69"/>
      <c r="GB1549" s="69"/>
      <c r="GC1549" s="69"/>
      <c r="GD1549" s="69"/>
      <c r="GE1549" s="69"/>
      <c r="GF1549" s="69"/>
      <c r="GG1549" s="69"/>
      <c r="GH1549" s="69"/>
      <c r="GI1549" s="69"/>
      <c r="GJ1549" s="69"/>
      <c r="GK1549" s="69"/>
      <c r="GL1549" s="69"/>
      <c r="GM1549" s="69"/>
      <c r="GN1549" s="69"/>
      <c r="GO1549" s="69"/>
      <c r="GP1549" s="69"/>
      <c r="GQ1549" s="69"/>
      <c r="GR1549" s="69"/>
      <c r="GS1549" s="69"/>
      <c r="GT1549" s="69"/>
      <c r="GU1549" s="69"/>
      <c r="GV1549" s="69"/>
      <c r="GW1549" s="69"/>
      <c r="GX1549" s="69"/>
      <c r="GY1549" s="69"/>
      <c r="GZ1549" s="69"/>
      <c r="HA1549" s="69"/>
      <c r="HB1549" s="69"/>
      <c r="HC1549" s="69"/>
      <c r="HD1549" s="69"/>
      <c r="HE1549" s="69"/>
      <c r="HF1549" s="69"/>
      <c r="HG1549" s="69"/>
      <c r="HH1549" s="69"/>
      <c r="HI1549" s="69"/>
      <c r="HJ1549" s="69"/>
      <c r="HK1549" s="69"/>
      <c r="HL1549" s="69"/>
      <c r="HM1549" s="69"/>
      <c r="HN1549" s="69"/>
      <c r="HO1549" s="69"/>
      <c r="HP1549" s="69"/>
      <c r="HQ1549" s="69"/>
      <c r="HR1549" s="69"/>
      <c r="HS1549" s="69"/>
      <c r="HT1549" s="69"/>
      <c r="HU1549" s="69"/>
      <c r="HV1549" s="69"/>
      <c r="HW1549" s="69"/>
      <c r="HX1549" s="69"/>
      <c r="HY1549" s="69"/>
      <c r="HZ1549" s="69"/>
      <c r="IA1549" s="69"/>
      <c r="IB1549" s="69"/>
      <c r="IC1549" s="69"/>
      <c r="ID1549" s="69"/>
      <c r="IE1549" s="69"/>
      <c r="IF1549" s="69"/>
      <c r="IG1549" s="69"/>
      <c r="IH1549" s="69"/>
      <c r="II1549" s="69"/>
      <c r="IJ1549" s="69"/>
      <c r="IK1549" s="69"/>
      <c r="IL1549" s="69"/>
      <c r="IM1549" s="69"/>
      <c r="IN1549" s="69"/>
      <c r="IO1549" s="69"/>
      <c r="IP1549" s="69"/>
      <c r="IQ1549" s="69"/>
      <c r="IR1549" s="69"/>
      <c r="IS1549" s="69"/>
      <c r="IT1549" s="69"/>
      <c r="IU1549" s="69"/>
      <c r="IV1549" s="69"/>
      <c r="IW1549" s="69"/>
      <c r="IX1549" s="69"/>
      <c r="IY1549" s="69"/>
      <c r="IZ1549" s="69"/>
      <c r="JA1549" s="69"/>
      <c r="JB1549" s="69"/>
      <c r="JC1549" s="69"/>
      <c r="JD1549" s="69"/>
      <c r="JE1549" s="69"/>
      <c r="JF1549" s="69"/>
      <c r="JG1549" s="69"/>
      <c r="JH1549" s="69"/>
      <c r="JI1549" s="69"/>
      <c r="JJ1549" s="69"/>
      <c r="JK1549" s="69"/>
      <c r="JL1549" s="69"/>
      <c r="JM1549" s="69"/>
      <c r="JN1549" s="69"/>
      <c r="JO1549" s="69"/>
      <c r="JP1549" s="69"/>
      <c r="JQ1549" s="69"/>
      <c r="JR1549" s="69"/>
      <c r="JS1549" s="69"/>
      <c r="JT1549" s="69"/>
      <c r="JU1549" s="69"/>
      <c r="JV1549" s="69"/>
      <c r="JW1549" s="69"/>
      <c r="JX1549" s="69"/>
      <c r="JY1549" s="69"/>
      <c r="JZ1549" s="69"/>
      <c r="KA1549" s="69"/>
      <c r="KB1549" s="69"/>
      <c r="KC1549" s="69"/>
      <c r="KD1549" s="69"/>
      <c r="KE1549" s="69"/>
      <c r="KF1549" s="69"/>
      <c r="KG1549" s="69"/>
      <c r="KH1549" s="69"/>
      <c r="KI1549" s="69"/>
      <c r="KJ1549" s="69"/>
      <c r="KK1549" s="69"/>
      <c r="KL1549" s="69"/>
      <c r="KM1549" s="69"/>
      <c r="KN1549" s="69"/>
      <c r="KO1549" s="69"/>
      <c r="KP1549" s="69"/>
      <c r="KQ1549" s="69"/>
      <c r="KR1549" s="69"/>
      <c r="KS1549" s="69"/>
      <c r="KT1549" s="69"/>
      <c r="KU1549" s="69"/>
      <c r="KV1549" s="69"/>
      <c r="KW1549" s="69"/>
      <c r="KX1549" s="69"/>
      <c r="KY1549" s="69"/>
      <c r="KZ1549" s="69"/>
      <c r="LA1549" s="69"/>
      <c r="LB1549" s="69"/>
      <c r="LC1549" s="69"/>
      <c r="LD1549" s="69"/>
      <c r="LE1549" s="69"/>
      <c r="LF1549" s="69"/>
      <c r="LG1549" s="69"/>
      <c r="LH1549" s="69"/>
      <c r="LI1549" s="69"/>
      <c r="LJ1549" s="69"/>
      <c r="LK1549" s="69"/>
      <c r="LL1549" s="69"/>
      <c r="LM1549" s="69"/>
      <c r="LN1549" s="69"/>
      <c r="LO1549" s="69"/>
      <c r="LP1549" s="69"/>
      <c r="LQ1549" s="69"/>
      <c r="LR1549" s="69"/>
      <c r="LS1549" s="69"/>
      <c r="LT1549" s="69"/>
      <c r="LU1549" s="69"/>
      <c r="LV1549" s="69"/>
      <c r="LW1549" s="69"/>
      <c r="LX1549" s="69"/>
      <c r="LY1549" s="69"/>
      <c r="LZ1549" s="69"/>
      <c r="MA1549" s="69"/>
      <c r="MB1549" s="69"/>
      <c r="MC1549" s="69"/>
      <c r="MD1549" s="69"/>
      <c r="ME1549" s="69"/>
      <c r="MF1549" s="69"/>
      <c r="MG1549" s="69"/>
      <c r="MH1549" s="69"/>
      <c r="MI1549" s="69"/>
      <c r="MJ1549" s="69"/>
      <c r="MK1549" s="69"/>
      <c r="ML1549" s="69"/>
      <c r="MM1549" s="69"/>
      <c r="MN1549" s="69"/>
      <c r="MO1549" s="69"/>
      <c r="MP1549" s="69"/>
      <c r="MQ1549" s="69"/>
      <c r="MR1549" s="69"/>
      <c r="MS1549" s="69"/>
      <c r="MT1549" s="69"/>
      <c r="MU1549" s="69"/>
      <c r="MV1549" s="69"/>
      <c r="MW1549" s="69"/>
      <c r="MX1549" s="69"/>
      <c r="MY1549" s="69"/>
      <c r="MZ1549" s="69"/>
      <c r="NA1549" s="69"/>
      <c r="NB1549" s="69"/>
      <c r="NC1549" s="69"/>
      <c r="ND1549" s="69"/>
      <c r="NE1549" s="69"/>
      <c r="NF1549" s="69"/>
      <c r="NG1549" s="69"/>
      <c r="NH1549" s="69"/>
      <c r="NI1549" s="69"/>
      <c r="NJ1549" s="69"/>
      <c r="NK1549" s="69"/>
      <c r="NL1549" s="69"/>
      <c r="NM1549" s="69"/>
      <c r="NN1549" s="69"/>
      <c r="NO1549" s="69"/>
      <c r="NP1549" s="69"/>
      <c r="NQ1549" s="69"/>
      <c r="NR1549" s="69"/>
      <c r="NS1549" s="69"/>
      <c r="NT1549" s="69"/>
      <c r="NU1549" s="69"/>
      <c r="NV1549" s="69"/>
      <c r="NW1549" s="69"/>
      <c r="NX1549" s="69"/>
      <c r="NY1549" s="69"/>
      <c r="NZ1549" s="69"/>
      <c r="OA1549" s="69"/>
      <c r="OB1549" s="69"/>
      <c r="OC1549" s="69"/>
      <c r="OD1549" s="69"/>
      <c r="OE1549" s="69"/>
      <c r="OF1549" s="69"/>
      <c r="OG1549" s="69"/>
      <c r="OH1549" s="69"/>
      <c r="OI1549" s="69"/>
      <c r="OJ1549" s="69"/>
      <c r="OK1549" s="69"/>
      <c r="OL1549" s="69"/>
      <c r="OM1549" s="69"/>
      <c r="ON1549" s="69"/>
      <c r="OO1549" s="69"/>
      <c r="OP1549" s="69"/>
      <c r="OQ1549" s="69"/>
      <c r="OR1549" s="69"/>
      <c r="OS1549" s="69"/>
      <c r="OT1549" s="69"/>
      <c r="OU1549" s="69"/>
      <c r="OV1549" s="69"/>
      <c r="OW1549" s="69"/>
      <c r="OX1549" s="69"/>
      <c r="OY1549" s="69"/>
      <c r="OZ1549" s="69"/>
      <c r="PA1549" s="69"/>
      <c r="PB1549" s="69"/>
      <c r="PC1549" s="69"/>
      <c r="PD1549" s="69"/>
      <c r="PE1549" s="69"/>
      <c r="PF1549" s="69"/>
      <c r="PG1549" s="69"/>
      <c r="PH1549" s="69"/>
      <c r="PI1549" s="69"/>
      <c r="PJ1549" s="69"/>
      <c r="PK1549" s="69"/>
      <c r="PL1549" s="69"/>
      <c r="PM1549" s="69"/>
      <c r="PN1549" s="69"/>
      <c r="PO1549" s="69"/>
      <c r="PP1549" s="69"/>
      <c r="PQ1549" s="69"/>
      <c r="PR1549" s="69"/>
      <c r="PS1549" s="69"/>
      <c r="PT1549" s="69"/>
      <c r="PU1549" s="69"/>
      <c r="PV1549" s="69"/>
      <c r="PW1549" s="69"/>
      <c r="PX1549" s="69"/>
      <c r="PY1549" s="69"/>
      <c r="PZ1549" s="69"/>
      <c r="QA1549" s="69"/>
      <c r="QB1549" s="69"/>
      <c r="QC1549" s="69"/>
      <c r="QD1549" s="69"/>
      <c r="QE1549" s="69"/>
      <c r="QF1549" s="69"/>
      <c r="QG1549" s="69"/>
      <c r="QH1549" s="69"/>
      <c r="QI1549" s="69"/>
      <c r="QJ1549" s="69"/>
      <c r="QK1549" s="69"/>
      <c r="QL1549" s="69"/>
      <c r="QM1549" s="69"/>
      <c r="QN1549" s="69"/>
      <c r="QO1549" s="69"/>
      <c r="QP1549" s="69"/>
      <c r="QQ1549" s="69"/>
      <c r="QR1549" s="69"/>
      <c r="QS1549" s="69"/>
      <c r="QT1549" s="69"/>
      <c r="QU1549" s="69"/>
      <c r="QV1549" s="69"/>
      <c r="QW1549" s="69"/>
      <c r="QX1549" s="69"/>
      <c r="QY1549" s="69"/>
      <c r="QZ1549" s="69"/>
      <c r="RA1549" s="69"/>
      <c r="RB1549" s="69"/>
      <c r="RC1549" s="69"/>
      <c r="RD1549" s="69"/>
      <c r="RE1549" s="69"/>
      <c r="RF1549" s="69"/>
      <c r="RG1549" s="69"/>
      <c r="RH1549" s="69"/>
      <c r="RI1549" s="69"/>
      <c r="RJ1549" s="69"/>
      <c r="RK1549" s="69"/>
      <c r="RL1549" s="69"/>
      <c r="RM1549" s="69"/>
      <c r="RN1549" s="69"/>
      <c r="RO1549" s="69"/>
      <c r="RP1549" s="69"/>
      <c r="RQ1549" s="69"/>
      <c r="RR1549" s="69"/>
      <c r="RS1549" s="69"/>
      <c r="RT1549" s="69"/>
      <c r="RU1549" s="69"/>
      <c r="RV1549" s="69"/>
      <c r="RW1549" s="69"/>
      <c r="RX1549" s="69"/>
      <c r="RY1549" s="69"/>
      <c r="RZ1549" s="69"/>
      <c r="SA1549" s="69"/>
      <c r="SB1549" s="69"/>
      <c r="SC1549" s="69"/>
      <c r="SD1549" s="69"/>
      <c r="SE1549" s="69"/>
      <c r="SF1549" s="69"/>
      <c r="SG1549" s="69"/>
      <c r="SH1549" s="69"/>
      <c r="SI1549" s="69"/>
      <c r="SJ1549" s="69"/>
      <c r="SK1549" s="69"/>
      <c r="SL1549" s="69"/>
      <c r="SM1549" s="69"/>
      <c r="SN1549" s="69"/>
      <c r="SO1549" s="69"/>
      <c r="SP1549" s="69"/>
      <c r="SQ1549" s="69"/>
      <c r="SR1549" s="69"/>
      <c r="SS1549" s="69"/>
      <c r="ST1549" s="69"/>
      <c r="SU1549" s="69"/>
      <c r="SV1549" s="69"/>
      <c r="SW1549" s="69"/>
      <c r="SX1549" s="69"/>
      <c r="SY1549" s="69"/>
      <c r="SZ1549" s="69"/>
      <c r="TA1549" s="69"/>
      <c r="TB1549" s="69"/>
      <c r="TC1549" s="69"/>
      <c r="TD1549" s="69"/>
      <c r="TE1549" s="69"/>
      <c r="TF1549" s="69"/>
      <c r="TG1549" s="69"/>
      <c r="TH1549" s="69"/>
      <c r="TI1549" s="69"/>
      <c r="TJ1549" s="69"/>
      <c r="TK1549" s="69"/>
      <c r="TL1549" s="69"/>
      <c r="TM1549" s="69"/>
      <c r="TN1549" s="69"/>
      <c r="TO1549" s="69"/>
      <c r="TP1549" s="69"/>
      <c r="TQ1549" s="69"/>
      <c r="TR1549" s="69"/>
      <c r="TS1549" s="69"/>
      <c r="TT1549" s="69"/>
      <c r="TU1549" s="69"/>
      <c r="TV1549" s="69"/>
      <c r="TW1549" s="69"/>
      <c r="TX1549" s="69"/>
      <c r="TY1549" s="69"/>
      <c r="TZ1549" s="69"/>
      <c r="UA1549" s="69"/>
      <c r="UB1549" s="69"/>
      <c r="UC1549" s="69"/>
      <c r="UD1549" s="69"/>
      <c r="UE1549" s="69"/>
      <c r="UF1549" s="69"/>
      <c r="UG1549" s="69"/>
      <c r="UH1549" s="69"/>
      <c r="UI1549" s="69"/>
      <c r="UJ1549" s="69"/>
      <c r="UK1549" s="69"/>
      <c r="UL1549" s="69"/>
      <c r="UM1549" s="69"/>
      <c r="UN1549" s="69"/>
      <c r="UO1549" s="69"/>
      <c r="UP1549" s="69"/>
      <c r="UQ1549" s="69"/>
      <c r="UR1549" s="69"/>
      <c r="US1549" s="69"/>
      <c r="UT1549" s="69"/>
      <c r="UU1549" s="69"/>
      <c r="UV1549" s="69"/>
      <c r="UW1549" s="69"/>
      <c r="UX1549" s="69"/>
      <c r="UY1549" s="69"/>
      <c r="UZ1549" s="69"/>
      <c r="VA1549" s="69"/>
      <c r="VB1549" s="69"/>
      <c r="VC1549" s="69"/>
      <c r="VD1549" s="69"/>
      <c r="VE1549" s="69"/>
      <c r="VF1549" s="69"/>
      <c r="VG1549" s="69"/>
      <c r="VH1549" s="69"/>
      <c r="VI1549" s="69"/>
      <c r="VJ1549" s="69"/>
      <c r="VK1549" s="69"/>
      <c r="VL1549" s="69"/>
      <c r="VM1549" s="69"/>
      <c r="VN1549" s="69"/>
      <c r="VO1549" s="69"/>
      <c r="VP1549" s="69"/>
      <c r="VQ1549" s="69"/>
      <c r="VR1549" s="69"/>
      <c r="VS1549" s="69"/>
      <c r="VT1549" s="69"/>
      <c r="VU1549" s="69"/>
      <c r="VV1549" s="69"/>
      <c r="VW1549" s="69"/>
      <c r="VX1549" s="69"/>
      <c r="VY1549" s="69"/>
      <c r="VZ1549" s="69"/>
      <c r="WA1549" s="69"/>
      <c r="WB1549" s="69"/>
      <c r="WC1549" s="69"/>
      <c r="WD1549" s="69"/>
      <c r="WE1549" s="69"/>
      <c r="WF1549" s="69"/>
      <c r="WG1549" s="69"/>
      <c r="WH1549" s="69"/>
      <c r="WI1549" s="69"/>
      <c r="WJ1549" s="69"/>
      <c r="WK1549" s="69"/>
      <c r="WL1549" s="69"/>
      <c r="WM1549" s="69"/>
      <c r="WN1549" s="69"/>
      <c r="WO1549" s="69"/>
      <c r="WP1549" s="69"/>
      <c r="WQ1549" s="69"/>
      <c r="WR1549" s="69"/>
      <c r="WS1549" s="69"/>
      <c r="WT1549" s="69"/>
      <c r="WU1549" s="69"/>
      <c r="WV1549" s="69"/>
      <c r="WW1549" s="69"/>
      <c r="WX1549" s="69"/>
      <c r="WY1549" s="69"/>
      <c r="WZ1549" s="69"/>
      <c r="XA1549" s="69"/>
      <c r="XB1549" s="69"/>
      <c r="XC1549" s="69"/>
      <c r="XD1549" s="69"/>
      <c r="XE1549" s="69"/>
      <c r="XF1549" s="69"/>
      <c r="XG1549" s="69"/>
      <c r="XH1549" s="69"/>
      <c r="XI1549" s="69"/>
      <c r="XJ1549" s="69"/>
      <c r="XK1549" s="69"/>
      <c r="XL1549" s="69"/>
      <c r="XM1549" s="69"/>
      <c r="XN1549" s="69"/>
      <c r="XO1549" s="69"/>
      <c r="XP1549" s="69"/>
      <c r="XQ1549" s="69"/>
      <c r="XR1549" s="69"/>
      <c r="XS1549" s="69"/>
      <c r="XT1549" s="69"/>
      <c r="XU1549" s="69"/>
      <c r="XV1549" s="69"/>
      <c r="XW1549" s="69"/>
      <c r="XX1549" s="69"/>
      <c r="XY1549" s="69"/>
      <c r="XZ1549" s="69"/>
      <c r="YA1549" s="69"/>
      <c r="YB1549" s="69"/>
      <c r="YC1549" s="69"/>
      <c r="YD1549" s="69"/>
      <c r="YE1549" s="69"/>
      <c r="YF1549" s="69"/>
      <c r="YG1549" s="69"/>
      <c r="YH1549" s="69"/>
      <c r="YI1549" s="69"/>
      <c r="YJ1549" s="69"/>
      <c r="YK1549" s="69"/>
      <c r="YL1549" s="69"/>
      <c r="YM1549" s="69"/>
      <c r="YN1549" s="69"/>
      <c r="YO1549" s="69"/>
      <c r="YP1549" s="69"/>
      <c r="YQ1549" s="69"/>
      <c r="YR1549" s="69"/>
      <c r="YS1549" s="69"/>
      <c r="YT1549" s="69"/>
      <c r="YU1549" s="69"/>
      <c r="YV1549" s="69"/>
      <c r="YW1549" s="69"/>
      <c r="YX1549" s="69"/>
      <c r="YY1549" s="69"/>
      <c r="YZ1549" s="69"/>
      <c r="ZA1549" s="69"/>
      <c r="ZB1549" s="69"/>
      <c r="ZC1549" s="69"/>
      <c r="ZD1549" s="69"/>
      <c r="ZE1549" s="69"/>
      <c r="ZF1549" s="69"/>
      <c r="ZG1549" s="69"/>
      <c r="ZH1549" s="69"/>
      <c r="ZI1549" s="69"/>
      <c r="ZJ1549" s="69"/>
      <c r="ZK1549" s="69"/>
      <c r="ZL1549" s="69"/>
      <c r="ZM1549" s="69"/>
      <c r="ZN1549" s="69"/>
      <c r="ZO1549" s="69"/>
      <c r="ZP1549" s="69"/>
      <c r="ZQ1549" s="69"/>
      <c r="ZR1549" s="69"/>
      <c r="ZS1549" s="69"/>
      <c r="ZT1549" s="69"/>
      <c r="ZU1549" s="69"/>
      <c r="ZV1549" s="69"/>
      <c r="ZW1549" s="69"/>
      <c r="ZX1549" s="69"/>
      <c r="ZY1549" s="69"/>
      <c r="ZZ1549" s="69"/>
      <c r="AAA1549" s="69"/>
      <c r="AAB1549" s="69"/>
      <c r="AAC1549" s="69"/>
      <c r="AAD1549" s="69"/>
      <c r="AAE1549" s="69"/>
      <c r="AAF1549" s="69"/>
      <c r="AAG1549" s="69"/>
      <c r="AAH1549" s="69"/>
      <c r="AAI1549" s="69"/>
      <c r="AAJ1549" s="69"/>
      <c r="AAK1549" s="69"/>
      <c r="AAL1549" s="69"/>
      <c r="AAM1549" s="69"/>
      <c r="AAN1549" s="69"/>
      <c r="AAO1549" s="69"/>
      <c r="AAP1549" s="69"/>
      <c r="AAQ1549" s="69"/>
      <c r="AAR1549" s="69"/>
      <c r="AAS1549" s="69"/>
      <c r="AAT1549" s="69"/>
      <c r="AAU1549" s="69"/>
      <c r="AAV1549" s="69"/>
      <c r="AAW1549" s="69"/>
      <c r="AAX1549" s="69"/>
      <c r="AAY1549" s="69"/>
      <c r="AAZ1549" s="69"/>
      <c r="ABA1549" s="69"/>
      <c r="ABB1549" s="69"/>
      <c r="ABC1549" s="69"/>
      <c r="ABD1549" s="69"/>
      <c r="ABE1549" s="69"/>
      <c r="ABF1549" s="69"/>
      <c r="ABG1549" s="69"/>
      <c r="ABH1549" s="69"/>
      <c r="ABI1549" s="69"/>
      <c r="ABJ1549" s="69"/>
      <c r="ABK1549" s="69"/>
      <c r="ABL1549" s="69"/>
      <c r="ABM1549" s="69"/>
      <c r="ABN1549" s="69"/>
      <c r="ABO1549" s="69"/>
      <c r="ABP1549" s="69"/>
      <c r="ABQ1549" s="69"/>
      <c r="ABR1549" s="69"/>
      <c r="ABS1549" s="69"/>
      <c r="ABT1549" s="69"/>
      <c r="ABU1549" s="69"/>
      <c r="ABV1549" s="69"/>
      <c r="ABW1549" s="69"/>
      <c r="ABX1549" s="69"/>
      <c r="ABY1549" s="69"/>
      <c r="ABZ1549" s="69"/>
      <c r="ACA1549" s="69"/>
      <c r="ACB1549" s="69"/>
      <c r="ACC1549" s="69"/>
      <c r="ACD1549" s="69"/>
      <c r="ACE1549" s="69"/>
      <c r="ACF1549" s="69"/>
      <c r="ACG1549" s="69"/>
      <c r="ACH1549" s="69"/>
      <c r="ACI1549" s="69"/>
      <c r="ACJ1549" s="69"/>
      <c r="ACK1549" s="69"/>
      <c r="ACL1549" s="69"/>
      <c r="ACM1549" s="69"/>
      <c r="ACN1549" s="69"/>
      <c r="ACO1549" s="69"/>
      <c r="ACP1549" s="69"/>
      <c r="ACQ1549" s="69"/>
      <c r="ACR1549" s="69"/>
      <c r="ACS1549" s="69"/>
      <c r="ACT1549" s="69"/>
      <c r="ACU1549" s="69"/>
      <c r="ACV1549" s="69"/>
      <c r="ACW1549" s="69"/>
      <c r="ACX1549" s="69"/>
      <c r="ACY1549" s="69"/>
      <c r="ACZ1549" s="69"/>
      <c r="ADA1549" s="69"/>
      <c r="ADB1549" s="69"/>
      <c r="ADC1549" s="69"/>
      <c r="ADD1549" s="69"/>
      <c r="ADE1549" s="69"/>
      <c r="ADF1549" s="69"/>
      <c r="ADG1549" s="69"/>
      <c r="ADH1549" s="69"/>
      <c r="ADI1549" s="69"/>
      <c r="ADJ1549" s="69"/>
      <c r="ADK1549" s="69"/>
      <c r="ADL1549" s="69"/>
      <c r="ADM1549" s="69"/>
      <c r="ADN1549" s="69"/>
      <c r="ADO1549" s="69"/>
      <c r="ADP1549" s="69"/>
      <c r="ADQ1549" s="69"/>
      <c r="ADR1549" s="69"/>
      <c r="ADS1549" s="69"/>
      <c r="ADT1549" s="69"/>
      <c r="ADU1549" s="69"/>
      <c r="ADV1549" s="69"/>
      <c r="ADW1549" s="69"/>
      <c r="ADX1549" s="69"/>
      <c r="ADY1549" s="69"/>
      <c r="ADZ1549" s="69"/>
      <c r="AEA1549" s="69"/>
      <c r="AEB1549" s="69"/>
      <c r="AEC1549" s="69"/>
      <c r="AED1549" s="69"/>
      <c r="AEE1549" s="69"/>
      <c r="AEF1549" s="69"/>
      <c r="AEG1549" s="69"/>
      <c r="AEH1549" s="69"/>
    </row>
    <row r="1550" spans="1:814" x14ac:dyDescent="0.25">
      <c r="B1550" s="5">
        <v>45614</v>
      </c>
      <c r="C1550" t="s">
        <v>63</v>
      </c>
      <c r="D1550" t="s">
        <v>0</v>
      </c>
      <c r="E1550" t="s">
        <v>66</v>
      </c>
      <c r="F1550" s="4" t="s">
        <v>139</v>
      </c>
      <c r="G1550" t="s">
        <v>140</v>
      </c>
      <c r="H1550" s="4" t="s">
        <v>141</v>
      </c>
      <c r="I1550" s="4" t="s">
        <v>618</v>
      </c>
      <c r="J1550" s="8">
        <v>40</v>
      </c>
      <c r="K1550" s="79">
        <v>51750</v>
      </c>
      <c r="L1550" s="35">
        <f t="shared" si="67"/>
        <v>2070000</v>
      </c>
      <c r="M1550" s="104" t="s">
        <v>529</v>
      </c>
      <c r="N1550" t="s">
        <v>614</v>
      </c>
    </row>
    <row r="1551" spans="1:814" s="69" customFormat="1" x14ac:dyDescent="0.25">
      <c r="A1551"/>
      <c r="B1551" s="5">
        <v>45614</v>
      </c>
      <c r="C1551" t="s">
        <v>63</v>
      </c>
      <c r="D1551" t="s">
        <v>0</v>
      </c>
      <c r="E1551" t="s">
        <v>66</v>
      </c>
      <c r="F1551" s="4" t="s">
        <v>139</v>
      </c>
      <c r="G1551" t="s">
        <v>140</v>
      </c>
      <c r="H1551" s="4" t="s">
        <v>141</v>
      </c>
      <c r="I1551" s="4" t="s">
        <v>619</v>
      </c>
      <c r="J1551" s="8">
        <v>27</v>
      </c>
      <c r="K1551" s="79">
        <v>51750</v>
      </c>
      <c r="L1551" s="35">
        <f t="shared" si="67"/>
        <v>1397250</v>
      </c>
      <c r="M1551" s="104" t="s">
        <v>529</v>
      </c>
      <c r="N1551" t="s">
        <v>614</v>
      </c>
      <c r="O1551" s="54"/>
      <c r="P1551"/>
      <c r="Q1551"/>
      <c r="R1551"/>
      <c r="S1551"/>
      <c r="T1551"/>
      <c r="U1551"/>
      <c r="V1551" s="84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/>
      <c r="BH1551"/>
      <c r="BI1551"/>
      <c r="BJ1551"/>
      <c r="BK1551"/>
      <c r="BL1551"/>
      <c r="BM1551"/>
      <c r="BN1551"/>
      <c r="BO1551"/>
      <c r="BP1551"/>
      <c r="BQ1551"/>
      <c r="BR1551"/>
      <c r="BS1551"/>
      <c r="BT1551"/>
      <c r="BU1551"/>
      <c r="BV1551"/>
      <c r="BW1551"/>
      <c r="BX1551"/>
      <c r="BY1551"/>
      <c r="BZ1551"/>
      <c r="CA1551"/>
      <c r="CB1551"/>
      <c r="CC1551"/>
      <c r="CD1551"/>
      <c r="CE1551"/>
      <c r="CF1551"/>
      <c r="CG1551"/>
      <c r="CH1551"/>
      <c r="CI1551"/>
      <c r="CJ1551"/>
      <c r="CK1551"/>
      <c r="CL1551"/>
      <c r="CM1551"/>
      <c r="CN1551"/>
      <c r="CO1551"/>
      <c r="CP1551"/>
      <c r="CQ1551"/>
      <c r="CR1551"/>
      <c r="CS1551"/>
      <c r="CT1551"/>
      <c r="CU1551"/>
      <c r="CV1551"/>
      <c r="CW1551"/>
      <c r="CX1551"/>
      <c r="CY1551"/>
      <c r="CZ1551"/>
      <c r="DA1551"/>
      <c r="DB1551"/>
      <c r="DC1551"/>
      <c r="DD1551"/>
      <c r="DE1551"/>
      <c r="DF1551"/>
      <c r="DG1551"/>
      <c r="DH1551"/>
      <c r="DI1551"/>
      <c r="DJ1551"/>
      <c r="DK1551"/>
      <c r="DL1551"/>
      <c r="DM1551"/>
      <c r="DN1551"/>
      <c r="DO1551"/>
      <c r="DP1551"/>
      <c r="DQ1551"/>
      <c r="DR1551"/>
      <c r="DS1551"/>
      <c r="DT1551"/>
      <c r="DU1551"/>
      <c r="DV1551"/>
      <c r="DW1551"/>
      <c r="DX1551"/>
      <c r="DY1551"/>
      <c r="DZ1551"/>
      <c r="EA1551"/>
      <c r="EB1551"/>
      <c r="EC1551"/>
      <c r="ED1551"/>
      <c r="EE1551"/>
      <c r="EF1551"/>
      <c r="EG1551"/>
      <c r="EH1551"/>
      <c r="EI1551"/>
      <c r="EJ1551"/>
      <c r="EK1551"/>
      <c r="EL1551"/>
      <c r="EM1551"/>
      <c r="EN1551"/>
      <c r="EO1551"/>
      <c r="EP1551"/>
      <c r="EQ1551"/>
      <c r="ER1551"/>
      <c r="ES1551"/>
      <c r="ET1551"/>
      <c r="EU1551"/>
      <c r="EV1551"/>
      <c r="EW1551"/>
      <c r="EX1551"/>
      <c r="EY1551"/>
      <c r="EZ1551"/>
      <c r="FA1551"/>
      <c r="FB1551"/>
      <c r="FC1551"/>
      <c r="FD1551"/>
      <c r="FE1551"/>
      <c r="FF1551"/>
      <c r="FG1551"/>
      <c r="FH1551"/>
      <c r="FI1551"/>
      <c r="FJ1551"/>
      <c r="FK1551"/>
      <c r="FL1551"/>
      <c r="FM1551"/>
      <c r="FN1551"/>
      <c r="FO1551"/>
      <c r="FP1551"/>
      <c r="FQ1551"/>
      <c r="FR1551"/>
      <c r="FS1551"/>
      <c r="FT1551"/>
      <c r="FU1551"/>
      <c r="FV1551"/>
      <c r="FW1551"/>
      <c r="FX1551"/>
      <c r="FY1551"/>
      <c r="FZ1551"/>
      <c r="GA1551"/>
      <c r="GB1551"/>
      <c r="GC1551"/>
      <c r="GD1551"/>
      <c r="GE1551"/>
      <c r="GF1551"/>
      <c r="GG1551"/>
      <c r="GH1551"/>
      <c r="GI1551"/>
      <c r="GJ1551"/>
      <c r="GK1551"/>
      <c r="GL1551"/>
      <c r="GM1551"/>
      <c r="GN1551"/>
      <c r="GO1551"/>
      <c r="GP1551"/>
      <c r="GQ1551"/>
      <c r="GR1551"/>
      <c r="GS1551"/>
      <c r="GT1551"/>
      <c r="GU1551"/>
      <c r="GV1551"/>
      <c r="GW1551"/>
      <c r="GX1551"/>
      <c r="GY1551"/>
      <c r="GZ1551"/>
      <c r="HA1551"/>
      <c r="HB1551"/>
      <c r="HC1551"/>
      <c r="HD1551"/>
      <c r="HE1551"/>
      <c r="HF1551"/>
      <c r="HG1551"/>
      <c r="HH1551"/>
      <c r="HI1551"/>
      <c r="HJ1551"/>
      <c r="HK1551"/>
      <c r="HL1551"/>
      <c r="HM1551"/>
      <c r="HN1551"/>
      <c r="HO1551"/>
      <c r="HP1551"/>
      <c r="HQ1551"/>
      <c r="HR1551"/>
      <c r="HS1551"/>
      <c r="HT1551"/>
      <c r="HU1551"/>
      <c r="HV1551"/>
      <c r="HW1551"/>
      <c r="HX1551"/>
      <c r="HY1551"/>
      <c r="HZ1551"/>
      <c r="IA1551"/>
      <c r="IB1551"/>
      <c r="IC1551"/>
      <c r="ID1551"/>
      <c r="IE1551"/>
      <c r="IF1551"/>
      <c r="IG1551"/>
      <c r="IH1551"/>
      <c r="II1551"/>
      <c r="IJ1551"/>
      <c r="IK1551"/>
      <c r="IL1551"/>
      <c r="IM1551"/>
      <c r="IN1551"/>
      <c r="IO1551"/>
      <c r="IP1551"/>
      <c r="IQ1551"/>
      <c r="IR1551"/>
      <c r="IS1551"/>
      <c r="IT1551"/>
      <c r="IU1551"/>
      <c r="IV1551"/>
      <c r="IW1551"/>
      <c r="IX1551"/>
      <c r="IY1551"/>
      <c r="IZ1551"/>
      <c r="JA1551"/>
      <c r="JB1551"/>
      <c r="JC1551"/>
      <c r="JD1551"/>
      <c r="JE1551"/>
      <c r="JF1551"/>
      <c r="JG1551"/>
      <c r="JH1551"/>
      <c r="JI1551"/>
      <c r="JJ1551"/>
      <c r="JK1551"/>
      <c r="JL1551"/>
      <c r="JM1551"/>
      <c r="JN1551"/>
      <c r="JO1551"/>
      <c r="JP1551"/>
      <c r="JQ1551"/>
      <c r="JR1551"/>
      <c r="JS1551"/>
      <c r="JT1551"/>
      <c r="JU1551"/>
      <c r="JV1551"/>
      <c r="JW1551"/>
      <c r="JX1551"/>
      <c r="JY1551"/>
      <c r="JZ1551"/>
      <c r="KA1551"/>
      <c r="KB1551"/>
      <c r="KC1551"/>
      <c r="KD1551"/>
      <c r="KE1551"/>
      <c r="KF1551"/>
      <c r="KG1551"/>
      <c r="KH1551"/>
      <c r="KI1551"/>
      <c r="KJ1551"/>
      <c r="KK1551"/>
      <c r="KL1551"/>
      <c r="KM1551"/>
      <c r="KN1551"/>
      <c r="KO1551"/>
      <c r="KP1551"/>
      <c r="KQ1551"/>
      <c r="KR1551"/>
      <c r="KS1551"/>
      <c r="KT1551"/>
      <c r="KU1551"/>
      <c r="KV1551"/>
      <c r="KW1551"/>
      <c r="KX1551"/>
      <c r="KY1551"/>
      <c r="KZ1551"/>
      <c r="LA1551"/>
      <c r="LB1551"/>
      <c r="LC1551"/>
      <c r="LD1551"/>
      <c r="LE1551"/>
      <c r="LF1551"/>
      <c r="LG1551"/>
      <c r="LH1551"/>
      <c r="LI1551"/>
      <c r="LJ1551"/>
      <c r="LK1551"/>
      <c r="LL1551"/>
      <c r="LM1551"/>
      <c r="LN1551"/>
      <c r="LO1551"/>
      <c r="LP1551"/>
      <c r="LQ1551"/>
      <c r="LR1551"/>
      <c r="LS1551"/>
      <c r="LT1551"/>
      <c r="LU1551"/>
      <c r="LV1551"/>
      <c r="LW1551"/>
      <c r="LX1551"/>
      <c r="LY1551"/>
      <c r="LZ1551"/>
      <c r="MA1551"/>
      <c r="MB1551"/>
      <c r="MC1551"/>
      <c r="MD1551"/>
      <c r="ME1551"/>
      <c r="MF1551"/>
      <c r="MG1551"/>
      <c r="MH1551"/>
      <c r="MI1551"/>
      <c r="MJ1551"/>
      <c r="MK1551"/>
      <c r="ML1551"/>
      <c r="MM1551"/>
      <c r="MN1551"/>
      <c r="MO1551"/>
      <c r="MP1551"/>
      <c r="MQ1551"/>
      <c r="MR1551"/>
      <c r="MS1551"/>
      <c r="MT1551"/>
      <c r="MU1551"/>
      <c r="MV1551"/>
      <c r="MW1551"/>
      <c r="MX1551"/>
      <c r="MY1551"/>
      <c r="MZ1551"/>
      <c r="NA1551"/>
      <c r="NB1551"/>
      <c r="NC1551"/>
      <c r="ND1551"/>
      <c r="NE1551"/>
      <c r="NF1551"/>
      <c r="NG1551"/>
      <c r="NH1551"/>
      <c r="NI1551"/>
      <c r="NJ1551"/>
      <c r="NK1551"/>
      <c r="NL1551"/>
      <c r="NM1551"/>
      <c r="NN1551"/>
      <c r="NO1551"/>
      <c r="NP1551"/>
      <c r="NQ1551"/>
      <c r="NR1551"/>
      <c r="NS1551"/>
      <c r="NT1551"/>
      <c r="NU1551"/>
      <c r="NV1551"/>
      <c r="NW1551"/>
      <c r="NX1551"/>
      <c r="NY1551"/>
      <c r="NZ1551"/>
      <c r="OA1551"/>
      <c r="OB1551"/>
      <c r="OC1551"/>
      <c r="OD1551"/>
      <c r="OE1551"/>
      <c r="OF1551"/>
      <c r="OG1551"/>
      <c r="OH1551"/>
      <c r="OI1551"/>
      <c r="OJ1551"/>
      <c r="OK1551"/>
      <c r="OL1551"/>
      <c r="OM1551"/>
      <c r="ON1551"/>
      <c r="OO1551"/>
      <c r="OP1551"/>
      <c r="OQ1551"/>
      <c r="OR1551"/>
      <c r="OS1551"/>
      <c r="OT1551"/>
      <c r="OU1551"/>
      <c r="OV1551"/>
      <c r="OW1551"/>
      <c r="OX1551"/>
      <c r="OY1551"/>
      <c r="OZ1551"/>
      <c r="PA1551"/>
      <c r="PB1551"/>
      <c r="PC1551"/>
      <c r="PD1551"/>
      <c r="PE1551"/>
      <c r="PF1551"/>
      <c r="PG1551"/>
      <c r="PH1551"/>
      <c r="PI1551"/>
      <c r="PJ1551"/>
      <c r="PK1551"/>
      <c r="PL1551"/>
      <c r="PM1551"/>
      <c r="PN1551"/>
      <c r="PO1551"/>
      <c r="PP1551"/>
      <c r="PQ1551"/>
      <c r="PR1551"/>
      <c r="PS1551"/>
      <c r="PT1551"/>
      <c r="PU1551"/>
      <c r="PV1551"/>
      <c r="PW1551"/>
      <c r="PX1551"/>
      <c r="PY1551"/>
      <c r="PZ1551"/>
      <c r="QA1551"/>
      <c r="QB1551"/>
      <c r="QC1551"/>
      <c r="QD1551"/>
      <c r="QE1551"/>
      <c r="QF1551"/>
      <c r="QG1551"/>
      <c r="QH1551"/>
      <c r="QI1551"/>
      <c r="QJ1551"/>
      <c r="QK1551"/>
      <c r="QL1551"/>
      <c r="QM1551"/>
      <c r="QN1551"/>
      <c r="QO1551"/>
      <c r="QP1551"/>
      <c r="QQ1551"/>
      <c r="QR1551"/>
      <c r="QS1551"/>
      <c r="QT1551"/>
      <c r="QU1551"/>
      <c r="QV1551"/>
      <c r="QW1551"/>
      <c r="QX1551"/>
      <c r="QY1551"/>
      <c r="QZ1551"/>
      <c r="RA1551"/>
      <c r="RB1551"/>
      <c r="RC1551"/>
      <c r="RD1551"/>
      <c r="RE1551"/>
      <c r="RF1551"/>
      <c r="RG1551"/>
      <c r="RH1551"/>
      <c r="RI1551"/>
      <c r="RJ1551"/>
      <c r="RK1551"/>
      <c r="RL1551"/>
      <c r="RM1551"/>
      <c r="RN1551"/>
      <c r="RO1551"/>
      <c r="RP1551"/>
      <c r="RQ1551"/>
      <c r="RR1551"/>
      <c r="RS1551"/>
      <c r="RT1551"/>
      <c r="RU1551"/>
      <c r="RV1551"/>
      <c r="RW1551"/>
      <c r="RX1551"/>
      <c r="RY1551"/>
      <c r="RZ1551"/>
      <c r="SA1551"/>
      <c r="SB1551"/>
      <c r="SC1551"/>
      <c r="SD1551"/>
      <c r="SE1551"/>
      <c r="SF1551"/>
      <c r="SG1551"/>
      <c r="SH1551"/>
      <c r="SI1551"/>
      <c r="SJ1551"/>
      <c r="SK1551"/>
      <c r="SL1551"/>
      <c r="SM1551"/>
      <c r="SN1551"/>
      <c r="SO1551"/>
      <c r="SP1551"/>
      <c r="SQ1551"/>
      <c r="SR1551"/>
      <c r="SS1551"/>
      <c r="ST1551"/>
      <c r="SU1551"/>
      <c r="SV1551"/>
      <c r="SW1551"/>
      <c r="SX1551"/>
      <c r="SY1551"/>
      <c r="SZ1551"/>
      <c r="TA1551"/>
      <c r="TB1551"/>
      <c r="TC1551"/>
      <c r="TD1551"/>
      <c r="TE1551"/>
      <c r="TF1551"/>
      <c r="TG1551"/>
      <c r="TH1551"/>
      <c r="TI1551"/>
      <c r="TJ1551"/>
      <c r="TK1551"/>
      <c r="TL1551"/>
      <c r="TM1551"/>
      <c r="TN1551"/>
      <c r="TO1551"/>
      <c r="TP1551"/>
      <c r="TQ1551"/>
      <c r="TR1551"/>
      <c r="TS1551"/>
      <c r="TT1551"/>
      <c r="TU1551"/>
      <c r="TV1551"/>
      <c r="TW1551"/>
      <c r="TX1551"/>
      <c r="TY1551"/>
      <c r="TZ1551"/>
      <c r="UA1551"/>
      <c r="UB1551"/>
      <c r="UC1551"/>
      <c r="UD1551"/>
      <c r="UE1551"/>
      <c r="UF1551"/>
      <c r="UG1551"/>
      <c r="UH1551"/>
      <c r="UI1551"/>
      <c r="UJ1551"/>
      <c r="UK1551"/>
      <c r="UL1551"/>
      <c r="UM1551"/>
      <c r="UN1551"/>
      <c r="UO1551"/>
      <c r="UP1551"/>
      <c r="UQ1551"/>
      <c r="UR1551"/>
      <c r="US1551"/>
      <c r="UT1551"/>
      <c r="UU1551"/>
      <c r="UV1551"/>
      <c r="UW1551"/>
      <c r="UX1551"/>
      <c r="UY1551"/>
      <c r="UZ1551"/>
      <c r="VA1551"/>
      <c r="VB1551"/>
      <c r="VC1551"/>
      <c r="VD1551"/>
      <c r="VE1551"/>
      <c r="VF1551"/>
      <c r="VG1551"/>
      <c r="VH1551"/>
      <c r="VI1551"/>
      <c r="VJ1551"/>
      <c r="VK1551"/>
      <c r="VL1551"/>
      <c r="VM1551"/>
      <c r="VN1551"/>
      <c r="VO1551"/>
      <c r="VP1551"/>
      <c r="VQ1551"/>
      <c r="VR1551"/>
      <c r="VS1551"/>
      <c r="VT1551"/>
      <c r="VU1551"/>
      <c r="VV1551"/>
      <c r="VW1551"/>
      <c r="VX1551"/>
      <c r="VY1551"/>
      <c r="VZ1551"/>
      <c r="WA1551"/>
      <c r="WB1551"/>
      <c r="WC1551"/>
      <c r="WD1551"/>
      <c r="WE1551"/>
      <c r="WF1551"/>
      <c r="WG1551"/>
      <c r="WH1551"/>
      <c r="WI1551"/>
      <c r="WJ1551"/>
      <c r="WK1551"/>
      <c r="WL1551"/>
      <c r="WM1551"/>
      <c r="WN1551"/>
      <c r="WO1551"/>
      <c r="WP1551"/>
      <c r="WQ1551"/>
      <c r="WR1551"/>
      <c r="WS1551"/>
      <c r="WT1551"/>
      <c r="WU1551"/>
      <c r="WV1551"/>
      <c r="WW1551"/>
      <c r="WX1551"/>
      <c r="WY1551"/>
      <c r="WZ1551"/>
      <c r="XA1551"/>
      <c r="XB1551"/>
      <c r="XC1551"/>
      <c r="XD1551"/>
      <c r="XE1551"/>
      <c r="XF1551"/>
      <c r="XG1551"/>
      <c r="XH1551"/>
      <c r="XI1551"/>
      <c r="XJ1551"/>
      <c r="XK1551"/>
      <c r="XL1551"/>
      <c r="XM1551"/>
      <c r="XN1551"/>
      <c r="XO1551"/>
      <c r="XP1551"/>
      <c r="XQ1551"/>
      <c r="XR1551"/>
      <c r="XS1551"/>
      <c r="XT1551"/>
      <c r="XU1551"/>
      <c r="XV1551"/>
      <c r="XW1551"/>
      <c r="XX1551"/>
      <c r="XY1551"/>
      <c r="XZ1551"/>
      <c r="YA1551"/>
      <c r="YB1551"/>
      <c r="YC1551"/>
      <c r="YD1551"/>
      <c r="YE1551"/>
      <c r="YF1551"/>
      <c r="YG1551"/>
      <c r="YH1551"/>
      <c r="YI1551"/>
      <c r="YJ1551"/>
      <c r="YK1551"/>
      <c r="YL1551"/>
      <c r="YM1551"/>
      <c r="YN1551"/>
      <c r="YO1551"/>
      <c r="YP1551"/>
      <c r="YQ1551"/>
      <c r="YR1551"/>
      <c r="YS1551"/>
      <c r="YT1551"/>
      <c r="YU1551"/>
      <c r="YV1551"/>
      <c r="YW1551"/>
      <c r="YX1551"/>
      <c r="YY1551"/>
      <c r="YZ1551"/>
      <c r="ZA1551"/>
      <c r="ZB1551"/>
      <c r="ZC1551"/>
      <c r="ZD1551"/>
      <c r="ZE1551"/>
      <c r="ZF1551"/>
      <c r="ZG1551"/>
      <c r="ZH1551"/>
      <c r="ZI1551"/>
      <c r="ZJ1551"/>
      <c r="ZK1551"/>
      <c r="ZL1551"/>
      <c r="ZM1551"/>
      <c r="ZN1551"/>
      <c r="ZO1551"/>
      <c r="ZP1551"/>
      <c r="ZQ1551"/>
      <c r="ZR1551"/>
      <c r="ZS1551"/>
      <c r="ZT1551"/>
      <c r="ZU1551"/>
      <c r="ZV1551"/>
      <c r="ZW1551"/>
      <c r="ZX1551"/>
      <c r="ZY1551"/>
      <c r="ZZ1551"/>
      <c r="AAA1551"/>
      <c r="AAB1551"/>
      <c r="AAC1551"/>
      <c r="AAD1551"/>
      <c r="AAE1551"/>
      <c r="AAF1551"/>
      <c r="AAG1551"/>
      <c r="AAH1551"/>
      <c r="AAI1551"/>
      <c r="AAJ1551"/>
      <c r="AAK1551"/>
      <c r="AAL1551"/>
      <c r="AAM1551"/>
      <c r="AAN1551"/>
      <c r="AAO1551"/>
      <c r="AAP1551"/>
      <c r="AAQ1551"/>
      <c r="AAR1551"/>
      <c r="AAS1551"/>
      <c r="AAT1551"/>
      <c r="AAU1551"/>
      <c r="AAV1551"/>
      <c r="AAW1551"/>
      <c r="AAX1551"/>
      <c r="AAY1551"/>
      <c r="AAZ1551"/>
      <c r="ABA1551"/>
      <c r="ABB1551"/>
      <c r="ABC1551"/>
      <c r="ABD1551"/>
      <c r="ABE1551"/>
      <c r="ABF1551"/>
      <c r="ABG1551"/>
      <c r="ABH1551"/>
      <c r="ABI1551"/>
      <c r="ABJ1551"/>
      <c r="ABK1551"/>
      <c r="ABL1551"/>
      <c r="ABM1551"/>
      <c r="ABN1551"/>
      <c r="ABO1551"/>
      <c r="ABP1551"/>
      <c r="ABQ1551"/>
      <c r="ABR1551"/>
      <c r="ABS1551"/>
      <c r="ABT1551"/>
      <c r="ABU1551"/>
      <c r="ABV1551"/>
      <c r="ABW1551"/>
      <c r="ABX1551"/>
      <c r="ABY1551"/>
      <c r="ABZ1551"/>
      <c r="ACA1551"/>
      <c r="ACB1551"/>
      <c r="ACC1551"/>
      <c r="ACD1551"/>
      <c r="ACE1551"/>
      <c r="ACF1551"/>
      <c r="ACG1551"/>
      <c r="ACH1551"/>
      <c r="ACI1551"/>
      <c r="ACJ1551"/>
      <c r="ACK1551"/>
      <c r="ACL1551"/>
      <c r="ACM1551"/>
      <c r="ACN1551"/>
      <c r="ACO1551"/>
      <c r="ACP1551"/>
      <c r="ACQ1551"/>
      <c r="ACR1551"/>
      <c r="ACS1551"/>
      <c r="ACT1551"/>
      <c r="ACU1551"/>
      <c r="ACV1551"/>
      <c r="ACW1551"/>
      <c r="ACX1551"/>
      <c r="ACY1551"/>
      <c r="ACZ1551"/>
      <c r="ADA1551"/>
      <c r="ADB1551"/>
      <c r="ADC1551"/>
      <c r="ADD1551"/>
      <c r="ADE1551"/>
      <c r="ADF1551"/>
      <c r="ADG1551"/>
      <c r="ADH1551"/>
      <c r="ADI1551"/>
      <c r="ADJ1551"/>
      <c r="ADK1551"/>
      <c r="ADL1551"/>
      <c r="ADM1551"/>
      <c r="ADN1551"/>
      <c r="ADO1551"/>
      <c r="ADP1551"/>
      <c r="ADQ1551"/>
      <c r="ADR1551"/>
      <c r="ADS1551"/>
      <c r="ADT1551"/>
      <c r="ADU1551"/>
      <c r="ADV1551"/>
      <c r="ADW1551"/>
      <c r="ADX1551"/>
      <c r="ADY1551"/>
      <c r="ADZ1551"/>
      <c r="AEA1551"/>
      <c r="AEB1551"/>
      <c r="AEC1551"/>
      <c r="AED1551"/>
      <c r="AEE1551"/>
      <c r="AEF1551"/>
      <c r="AEG1551"/>
      <c r="AEH1551"/>
    </row>
    <row r="1552" spans="1:814" s="109" customFormat="1" x14ac:dyDescent="0.25">
      <c r="B1552" s="110">
        <v>45614</v>
      </c>
      <c r="C1552" s="109" t="s">
        <v>63</v>
      </c>
      <c r="D1552" s="109" t="s">
        <v>0</v>
      </c>
      <c r="E1552" s="109" t="s">
        <v>66</v>
      </c>
      <c r="F1552" s="111" t="s">
        <v>78</v>
      </c>
      <c r="G1552" s="109" t="s">
        <v>79</v>
      </c>
      <c r="H1552" s="111" t="s">
        <v>80</v>
      </c>
      <c r="I1552" s="111" t="s">
        <v>621</v>
      </c>
      <c r="J1552" s="112">
        <v>68</v>
      </c>
      <c r="K1552" s="150">
        <v>51750</v>
      </c>
      <c r="L1552" s="114">
        <f t="shared" si="67"/>
        <v>3519000</v>
      </c>
      <c r="M1552" s="115" t="s">
        <v>529</v>
      </c>
      <c r="N1552" s="109" t="s">
        <v>614</v>
      </c>
      <c r="O1552" s="151"/>
      <c r="V1552" s="169"/>
      <c r="IQ1552" s="109" t="s">
        <v>506</v>
      </c>
    </row>
    <row r="1553" spans="1:814" s="69" customFormat="1" x14ac:dyDescent="0.25">
      <c r="B1553" s="68">
        <v>45614</v>
      </c>
      <c r="C1553" s="69" t="s">
        <v>63</v>
      </c>
      <c r="D1553" s="69" t="s">
        <v>0</v>
      </c>
      <c r="E1553" s="69" t="s">
        <v>66</v>
      </c>
      <c r="F1553" s="70" t="s">
        <v>86</v>
      </c>
      <c r="G1553" s="69" t="s">
        <v>87</v>
      </c>
      <c r="H1553" s="70" t="s">
        <v>50</v>
      </c>
      <c r="I1553" s="154" t="s">
        <v>623</v>
      </c>
      <c r="J1553" s="157">
        <v>200</v>
      </c>
      <c r="K1553" s="116">
        <v>51750</v>
      </c>
      <c r="L1553" s="73">
        <f t="shared" si="67"/>
        <v>10350000</v>
      </c>
      <c r="M1553" s="107" t="s">
        <v>529</v>
      </c>
      <c r="N1553" s="69" t="s">
        <v>614</v>
      </c>
      <c r="O1553" s="91"/>
      <c r="V1553" s="168"/>
      <c r="KU1553" s="69" t="s">
        <v>506</v>
      </c>
    </row>
    <row r="1554" spans="1:814" s="133" customFormat="1" x14ac:dyDescent="0.25">
      <c r="A1554" s="109"/>
      <c r="B1554" s="110">
        <v>45614</v>
      </c>
      <c r="C1554" s="109" t="s">
        <v>63</v>
      </c>
      <c r="D1554" s="109" t="s">
        <v>0</v>
      </c>
      <c r="E1554" s="109" t="s">
        <v>66</v>
      </c>
      <c r="F1554" s="111" t="s">
        <v>78</v>
      </c>
      <c r="G1554" s="109" t="s">
        <v>79</v>
      </c>
      <c r="H1554" s="111" t="s">
        <v>80</v>
      </c>
      <c r="I1554" s="111" t="s">
        <v>622</v>
      </c>
      <c r="J1554" s="112">
        <v>200</v>
      </c>
      <c r="K1554" s="150">
        <v>51750</v>
      </c>
      <c r="L1554" s="114">
        <f t="shared" si="67"/>
        <v>10350000</v>
      </c>
      <c r="M1554" s="115" t="s">
        <v>529</v>
      </c>
      <c r="N1554" s="109" t="s">
        <v>614</v>
      </c>
      <c r="O1554" s="151"/>
      <c r="P1554" s="109"/>
      <c r="Q1554" s="109"/>
      <c r="R1554" s="109"/>
      <c r="S1554" s="109"/>
      <c r="T1554" s="109"/>
      <c r="U1554" s="109"/>
      <c r="V1554" s="169"/>
      <c r="W1554" s="109"/>
      <c r="X1554" s="109"/>
      <c r="Y1554" s="109"/>
      <c r="Z1554" s="109"/>
      <c r="AA1554" s="109"/>
      <c r="AB1554" s="109"/>
      <c r="AC1554" s="109"/>
      <c r="AD1554" s="109"/>
      <c r="AE1554" s="109"/>
      <c r="AF1554" s="109"/>
      <c r="AG1554" s="109"/>
      <c r="AH1554" s="109"/>
      <c r="AI1554" s="109"/>
      <c r="AJ1554" s="109"/>
      <c r="AK1554" s="109"/>
      <c r="AL1554" s="109"/>
      <c r="AM1554" s="109"/>
      <c r="AN1554" s="109"/>
      <c r="AO1554" s="109"/>
      <c r="AP1554" s="109"/>
      <c r="AQ1554" s="109"/>
      <c r="AR1554" s="109"/>
      <c r="AS1554" s="109"/>
      <c r="AT1554" s="109"/>
      <c r="AU1554" s="109"/>
      <c r="AV1554" s="109"/>
      <c r="AW1554" s="109"/>
      <c r="AX1554" s="109"/>
      <c r="AY1554" s="109"/>
      <c r="AZ1554" s="109"/>
      <c r="BA1554" s="109"/>
      <c r="BB1554" s="109"/>
      <c r="BC1554" s="109"/>
      <c r="BD1554" s="109"/>
      <c r="BE1554" s="109"/>
      <c r="BF1554" s="109"/>
      <c r="BG1554" s="109"/>
      <c r="BH1554" s="109"/>
      <c r="BI1554" s="109"/>
      <c r="BJ1554" s="109"/>
      <c r="BK1554" s="109"/>
      <c r="BL1554" s="109"/>
      <c r="BM1554" s="109"/>
      <c r="BN1554" s="109"/>
      <c r="BO1554" s="109"/>
      <c r="BP1554" s="109"/>
      <c r="BQ1554" s="109"/>
      <c r="BR1554" s="109"/>
      <c r="BS1554" s="109"/>
      <c r="BT1554" s="109"/>
      <c r="BU1554" s="109"/>
      <c r="BV1554" s="109"/>
      <c r="BW1554" s="109"/>
      <c r="BX1554" s="109"/>
      <c r="BY1554" s="109"/>
      <c r="BZ1554" s="109"/>
      <c r="CA1554" s="109"/>
      <c r="CB1554" s="109"/>
      <c r="CC1554" s="109"/>
      <c r="CD1554" s="109"/>
      <c r="CE1554" s="109"/>
      <c r="CF1554" s="109"/>
      <c r="CG1554" s="109"/>
      <c r="CH1554" s="109"/>
      <c r="CI1554" s="109"/>
      <c r="CJ1554" s="109"/>
      <c r="CK1554" s="109"/>
      <c r="CL1554" s="109"/>
      <c r="CM1554" s="109"/>
      <c r="CN1554" s="109"/>
      <c r="CO1554" s="109"/>
      <c r="CP1554" s="109"/>
      <c r="CQ1554" s="109"/>
      <c r="CR1554" s="109"/>
      <c r="CS1554" s="109"/>
      <c r="CT1554" s="109"/>
      <c r="CU1554" s="109"/>
      <c r="CV1554" s="109"/>
      <c r="CW1554" s="109"/>
      <c r="CX1554" s="109"/>
      <c r="CY1554" s="109"/>
      <c r="CZ1554" s="109"/>
      <c r="DA1554" s="109"/>
      <c r="DB1554" s="109"/>
      <c r="DC1554" s="109"/>
      <c r="DD1554" s="109"/>
      <c r="DE1554" s="109"/>
      <c r="DF1554" s="109"/>
      <c r="DG1554" s="109"/>
      <c r="DH1554" s="109"/>
      <c r="DI1554" s="109"/>
      <c r="DJ1554" s="109"/>
      <c r="DK1554" s="109"/>
      <c r="DL1554" s="109"/>
      <c r="DM1554" s="109"/>
      <c r="DN1554" s="109"/>
      <c r="DO1554" s="109"/>
      <c r="DP1554" s="109"/>
      <c r="DQ1554" s="109"/>
      <c r="DR1554" s="109"/>
      <c r="DS1554" s="109"/>
      <c r="DT1554" s="109"/>
      <c r="DU1554" s="109"/>
      <c r="DV1554" s="109"/>
      <c r="DW1554" s="109"/>
      <c r="DX1554" s="109"/>
      <c r="DY1554" s="109"/>
      <c r="DZ1554" s="109"/>
      <c r="EA1554" s="109"/>
      <c r="EB1554" s="109"/>
      <c r="EC1554" s="109"/>
      <c r="ED1554" s="109"/>
      <c r="EE1554" s="109"/>
      <c r="EF1554" s="109"/>
      <c r="EG1554" s="109"/>
      <c r="EH1554" s="109"/>
      <c r="EI1554" s="109"/>
      <c r="EJ1554" s="109"/>
      <c r="EK1554" s="109"/>
      <c r="EL1554" s="109"/>
      <c r="EM1554" s="109"/>
      <c r="EN1554" s="109"/>
      <c r="EO1554" s="109"/>
      <c r="EP1554" s="109"/>
      <c r="EQ1554" s="109"/>
      <c r="ER1554" s="109"/>
      <c r="ES1554" s="109"/>
      <c r="ET1554" s="109"/>
      <c r="EU1554" s="109"/>
      <c r="EV1554" s="109"/>
      <c r="EW1554" s="109"/>
      <c r="EX1554" s="109"/>
      <c r="EY1554" s="109"/>
      <c r="EZ1554" s="109"/>
      <c r="FA1554" s="109"/>
      <c r="FB1554" s="109"/>
      <c r="FC1554" s="109"/>
      <c r="FD1554" s="109"/>
      <c r="FE1554" s="109"/>
      <c r="FF1554" s="109"/>
      <c r="FG1554" s="109"/>
      <c r="FH1554" s="109"/>
      <c r="FI1554" s="109"/>
      <c r="FJ1554" s="109"/>
      <c r="FK1554" s="109"/>
      <c r="FL1554" s="109"/>
      <c r="FM1554" s="109"/>
      <c r="FN1554" s="109"/>
      <c r="FO1554" s="109"/>
      <c r="FP1554" s="109"/>
      <c r="FQ1554" s="109"/>
      <c r="FR1554" s="109"/>
      <c r="FS1554" s="109"/>
      <c r="FT1554" s="109"/>
      <c r="FU1554" s="109"/>
      <c r="FV1554" s="109"/>
      <c r="FW1554" s="109"/>
      <c r="FX1554" s="109"/>
      <c r="FY1554" s="109"/>
      <c r="FZ1554" s="109"/>
      <c r="GA1554" s="109"/>
      <c r="GB1554" s="109"/>
      <c r="GC1554" s="109"/>
      <c r="GD1554" s="109"/>
      <c r="GE1554" s="109"/>
      <c r="GF1554" s="109"/>
      <c r="GG1554" s="109"/>
      <c r="GH1554" s="109"/>
      <c r="GI1554" s="109"/>
      <c r="GJ1554" s="109"/>
      <c r="GK1554" s="109"/>
      <c r="GL1554" s="109"/>
      <c r="GM1554" s="109"/>
      <c r="GN1554" s="109"/>
      <c r="GO1554" s="109"/>
      <c r="GP1554" s="109"/>
      <c r="GQ1554" s="109"/>
      <c r="GR1554" s="109"/>
      <c r="GS1554" s="109"/>
      <c r="GT1554" s="109"/>
      <c r="GU1554" s="109"/>
      <c r="GV1554" s="109"/>
      <c r="GW1554" s="109"/>
      <c r="GX1554" s="109"/>
      <c r="GY1554" s="109"/>
      <c r="GZ1554" s="109"/>
      <c r="HA1554" s="109"/>
      <c r="HB1554" s="109"/>
      <c r="HC1554" s="109"/>
      <c r="HD1554" s="109"/>
      <c r="HE1554" s="109"/>
      <c r="HF1554" s="109"/>
      <c r="HG1554" s="109"/>
      <c r="HH1554" s="109"/>
      <c r="HI1554" s="109"/>
      <c r="HJ1554" s="109"/>
      <c r="HK1554" s="109"/>
      <c r="HL1554" s="109"/>
      <c r="HM1554" s="109"/>
      <c r="HN1554" s="109"/>
      <c r="HO1554" s="109"/>
      <c r="HP1554" s="109"/>
      <c r="HQ1554" s="109"/>
      <c r="HR1554" s="109"/>
      <c r="HS1554" s="109"/>
      <c r="HT1554" s="109"/>
      <c r="HU1554" s="109"/>
      <c r="HV1554" s="109"/>
      <c r="HW1554" s="109"/>
      <c r="HX1554" s="109"/>
      <c r="HY1554" s="109"/>
      <c r="HZ1554" s="109"/>
      <c r="IA1554" s="109"/>
      <c r="IB1554" s="109"/>
      <c r="IC1554" s="109"/>
      <c r="ID1554" s="109"/>
      <c r="IE1554" s="109"/>
      <c r="IF1554" s="109"/>
      <c r="IG1554" s="109"/>
      <c r="IH1554" s="109"/>
      <c r="II1554" s="109"/>
      <c r="IJ1554" s="109"/>
      <c r="IK1554" s="109"/>
      <c r="IL1554" s="109"/>
      <c r="IM1554" s="109"/>
      <c r="IN1554" s="109"/>
      <c r="IO1554" s="109"/>
      <c r="IP1554" s="109"/>
      <c r="IQ1554" s="109" t="s">
        <v>506</v>
      </c>
      <c r="IR1554" s="109"/>
      <c r="IS1554" s="109"/>
      <c r="IT1554" s="109"/>
      <c r="IU1554" s="109"/>
      <c r="IV1554" s="109"/>
      <c r="IW1554" s="109"/>
      <c r="IX1554" s="109"/>
      <c r="IY1554" s="109"/>
      <c r="IZ1554" s="109"/>
      <c r="JA1554" s="109"/>
      <c r="JB1554" s="109"/>
      <c r="JC1554" s="109"/>
      <c r="JD1554" s="109"/>
      <c r="JE1554" s="109"/>
      <c r="JF1554" s="109"/>
      <c r="JG1554" s="109"/>
      <c r="JH1554" s="109"/>
      <c r="JI1554" s="109"/>
      <c r="JJ1554" s="109"/>
      <c r="JK1554" s="109"/>
      <c r="JL1554" s="109"/>
      <c r="JM1554" s="109"/>
      <c r="JN1554" s="109"/>
      <c r="JO1554" s="109"/>
      <c r="JP1554" s="109"/>
      <c r="JQ1554" s="109"/>
      <c r="JR1554" s="109"/>
      <c r="JS1554" s="109"/>
      <c r="JT1554" s="109"/>
      <c r="JU1554" s="109"/>
      <c r="JV1554" s="109"/>
      <c r="JW1554" s="109"/>
      <c r="JX1554" s="109"/>
      <c r="JY1554" s="109"/>
      <c r="JZ1554" s="109"/>
      <c r="KA1554" s="109"/>
      <c r="KB1554" s="109"/>
      <c r="KC1554" s="109"/>
      <c r="KD1554" s="109"/>
      <c r="KE1554" s="109"/>
      <c r="KF1554" s="109"/>
      <c r="KG1554" s="109"/>
      <c r="KH1554" s="109"/>
      <c r="KI1554" s="109"/>
      <c r="KJ1554" s="109"/>
      <c r="KK1554" s="109"/>
      <c r="KL1554" s="109"/>
      <c r="KM1554" s="109"/>
      <c r="KN1554" s="109"/>
      <c r="KO1554" s="109"/>
      <c r="KP1554" s="109"/>
      <c r="KQ1554" s="109"/>
      <c r="KR1554" s="109"/>
      <c r="KS1554" s="109"/>
      <c r="KT1554" s="109"/>
      <c r="KU1554" s="109"/>
      <c r="KV1554" s="109"/>
      <c r="KW1554" s="109"/>
      <c r="KX1554" s="109"/>
      <c r="KY1554" s="109"/>
      <c r="KZ1554" s="109"/>
      <c r="LA1554" s="109"/>
      <c r="LB1554" s="109"/>
      <c r="LC1554" s="109"/>
      <c r="LD1554" s="109"/>
      <c r="LE1554" s="109"/>
      <c r="LF1554" s="109"/>
      <c r="LG1554" s="109"/>
      <c r="LH1554" s="109"/>
      <c r="LI1554" s="109"/>
      <c r="LJ1554" s="109"/>
      <c r="LK1554" s="109"/>
      <c r="LL1554" s="109"/>
      <c r="LM1554" s="109"/>
      <c r="LN1554" s="109"/>
      <c r="LO1554" s="109"/>
      <c r="LP1554" s="109"/>
      <c r="LQ1554" s="109"/>
      <c r="LR1554" s="109"/>
      <c r="LS1554" s="109"/>
      <c r="LT1554" s="109"/>
      <c r="LU1554" s="109"/>
      <c r="LV1554" s="109"/>
      <c r="LW1554" s="109"/>
      <c r="LX1554" s="109"/>
      <c r="LY1554" s="109"/>
      <c r="LZ1554" s="109"/>
      <c r="MA1554" s="109"/>
      <c r="MB1554" s="109"/>
      <c r="MC1554" s="109"/>
      <c r="MD1554" s="109"/>
      <c r="ME1554" s="109"/>
      <c r="MF1554" s="109"/>
      <c r="MG1554" s="109"/>
      <c r="MH1554" s="109"/>
      <c r="MI1554" s="109"/>
      <c r="MJ1554" s="109"/>
      <c r="MK1554" s="109"/>
      <c r="ML1554" s="109"/>
      <c r="MM1554" s="109"/>
      <c r="MN1554" s="109"/>
      <c r="MO1554" s="109"/>
      <c r="MP1554" s="109"/>
      <c r="MQ1554" s="109"/>
      <c r="MR1554" s="109"/>
      <c r="MS1554" s="109"/>
      <c r="MT1554" s="109"/>
      <c r="MU1554" s="109"/>
      <c r="MV1554" s="109"/>
      <c r="MW1554" s="109"/>
      <c r="MX1554" s="109"/>
      <c r="MY1554" s="109"/>
      <c r="MZ1554" s="109"/>
      <c r="NA1554" s="109"/>
      <c r="NB1554" s="109"/>
      <c r="NC1554" s="109"/>
      <c r="ND1554" s="109"/>
      <c r="NE1554" s="109"/>
      <c r="NF1554" s="109"/>
      <c r="NG1554" s="109"/>
      <c r="NH1554" s="109"/>
      <c r="NI1554" s="109"/>
      <c r="NJ1554" s="109"/>
      <c r="NK1554" s="109"/>
      <c r="NL1554" s="109"/>
      <c r="NM1554" s="109"/>
      <c r="NN1554" s="109"/>
      <c r="NO1554" s="109"/>
      <c r="NP1554" s="109"/>
      <c r="NQ1554" s="109"/>
      <c r="NR1554" s="109"/>
      <c r="NS1554" s="109"/>
      <c r="NT1554" s="109"/>
      <c r="NU1554" s="109"/>
      <c r="NV1554" s="109"/>
      <c r="NW1554" s="109"/>
      <c r="NX1554" s="109"/>
      <c r="NY1554" s="109"/>
      <c r="NZ1554" s="109"/>
      <c r="OA1554" s="109"/>
      <c r="OB1554" s="109"/>
      <c r="OC1554" s="109"/>
      <c r="OD1554" s="109"/>
      <c r="OE1554" s="109"/>
      <c r="OF1554" s="109"/>
      <c r="OG1554" s="109"/>
      <c r="OH1554" s="109"/>
      <c r="OI1554" s="109"/>
      <c r="OJ1554" s="109"/>
      <c r="OK1554" s="109"/>
      <c r="OL1554" s="109"/>
      <c r="OM1554" s="109"/>
      <c r="ON1554" s="109"/>
      <c r="OO1554" s="109"/>
      <c r="OP1554" s="109"/>
      <c r="OQ1554" s="109"/>
      <c r="OR1554" s="109"/>
      <c r="OS1554" s="109"/>
      <c r="OT1554" s="109"/>
      <c r="OU1554" s="109"/>
      <c r="OV1554" s="109"/>
      <c r="OW1554" s="109"/>
      <c r="OX1554" s="109"/>
      <c r="OY1554" s="109"/>
      <c r="OZ1554" s="109"/>
      <c r="PA1554" s="109"/>
      <c r="PB1554" s="109"/>
      <c r="PC1554" s="109"/>
      <c r="PD1554" s="109"/>
      <c r="PE1554" s="109"/>
      <c r="PF1554" s="109"/>
      <c r="PG1554" s="109"/>
      <c r="PH1554" s="109"/>
      <c r="PI1554" s="109"/>
      <c r="PJ1554" s="109"/>
      <c r="PK1554" s="109"/>
      <c r="PL1554" s="109"/>
      <c r="PM1554" s="109"/>
      <c r="PN1554" s="109"/>
      <c r="PO1554" s="109"/>
      <c r="PP1554" s="109"/>
      <c r="PQ1554" s="109"/>
      <c r="PR1554" s="109"/>
      <c r="PS1554" s="109"/>
      <c r="PT1554" s="109"/>
      <c r="PU1554" s="109"/>
      <c r="PV1554" s="109"/>
      <c r="PW1554" s="109"/>
      <c r="PX1554" s="109"/>
      <c r="PY1554" s="109"/>
      <c r="PZ1554" s="109"/>
      <c r="QA1554" s="109"/>
      <c r="QB1554" s="109"/>
      <c r="QC1554" s="109"/>
      <c r="QD1554" s="109"/>
      <c r="QE1554" s="109"/>
      <c r="QF1554" s="109"/>
      <c r="QG1554" s="109"/>
      <c r="QH1554" s="109"/>
      <c r="QI1554" s="109"/>
      <c r="QJ1554" s="109"/>
      <c r="QK1554" s="109"/>
      <c r="QL1554" s="109"/>
      <c r="QM1554" s="109"/>
      <c r="QN1554" s="109"/>
      <c r="QO1554" s="109"/>
      <c r="QP1554" s="109"/>
      <c r="QQ1554" s="109"/>
      <c r="QR1554" s="109"/>
      <c r="QS1554" s="109"/>
      <c r="QT1554" s="109"/>
      <c r="QU1554" s="109"/>
      <c r="QV1554" s="109"/>
      <c r="QW1554" s="109"/>
      <c r="QX1554" s="109"/>
      <c r="QY1554" s="109"/>
      <c r="QZ1554" s="109"/>
      <c r="RA1554" s="109"/>
      <c r="RB1554" s="109"/>
      <c r="RC1554" s="109"/>
      <c r="RD1554" s="109"/>
      <c r="RE1554" s="109"/>
      <c r="RF1554" s="109"/>
      <c r="RG1554" s="109"/>
      <c r="RH1554" s="109"/>
      <c r="RI1554" s="109"/>
      <c r="RJ1554" s="109"/>
      <c r="RK1554" s="109"/>
      <c r="RL1554" s="109"/>
      <c r="RM1554" s="109"/>
      <c r="RN1554" s="109"/>
      <c r="RO1554" s="109"/>
      <c r="RP1554" s="109"/>
      <c r="RQ1554" s="109"/>
      <c r="RR1554" s="109"/>
      <c r="RS1554" s="109"/>
      <c r="RT1554" s="109"/>
      <c r="RU1554" s="109"/>
      <c r="RV1554" s="109"/>
      <c r="RW1554" s="109"/>
      <c r="RX1554" s="109"/>
      <c r="RY1554" s="109"/>
      <c r="RZ1554" s="109"/>
      <c r="SA1554" s="109"/>
      <c r="SB1554" s="109"/>
      <c r="SC1554" s="109"/>
      <c r="SD1554" s="109"/>
      <c r="SE1554" s="109"/>
      <c r="SF1554" s="109"/>
      <c r="SG1554" s="109"/>
      <c r="SH1554" s="109"/>
      <c r="SI1554" s="109"/>
      <c r="SJ1554" s="109"/>
      <c r="SK1554" s="109"/>
      <c r="SL1554" s="109"/>
      <c r="SM1554" s="109"/>
      <c r="SN1554" s="109"/>
      <c r="SO1554" s="109"/>
      <c r="SP1554" s="109"/>
      <c r="SQ1554" s="109"/>
      <c r="SR1554" s="109"/>
      <c r="SS1554" s="109"/>
      <c r="ST1554" s="109"/>
      <c r="SU1554" s="109"/>
      <c r="SV1554" s="109"/>
      <c r="SW1554" s="109"/>
      <c r="SX1554" s="109"/>
      <c r="SY1554" s="109"/>
      <c r="SZ1554" s="109"/>
      <c r="TA1554" s="109"/>
      <c r="TB1554" s="109"/>
      <c r="TC1554" s="109"/>
      <c r="TD1554" s="109"/>
      <c r="TE1554" s="109"/>
      <c r="TF1554" s="109"/>
      <c r="TG1554" s="109"/>
      <c r="TH1554" s="109"/>
      <c r="TI1554" s="109"/>
      <c r="TJ1554" s="109"/>
      <c r="TK1554" s="109"/>
      <c r="TL1554" s="109"/>
      <c r="TM1554" s="109"/>
      <c r="TN1554" s="109"/>
      <c r="TO1554" s="109"/>
      <c r="TP1554" s="109"/>
      <c r="TQ1554" s="109"/>
      <c r="TR1554" s="109"/>
      <c r="TS1554" s="109"/>
      <c r="TT1554" s="109"/>
      <c r="TU1554" s="109"/>
      <c r="TV1554" s="109"/>
      <c r="TW1554" s="109"/>
      <c r="TX1554" s="109"/>
      <c r="TY1554" s="109"/>
      <c r="TZ1554" s="109"/>
      <c r="UA1554" s="109"/>
      <c r="UB1554" s="109"/>
      <c r="UC1554" s="109"/>
      <c r="UD1554" s="109"/>
      <c r="UE1554" s="109"/>
      <c r="UF1554" s="109"/>
      <c r="UG1554" s="109"/>
      <c r="UH1554" s="109"/>
      <c r="UI1554" s="109"/>
      <c r="UJ1554" s="109"/>
      <c r="UK1554" s="109"/>
      <c r="UL1554" s="109"/>
      <c r="UM1554" s="109"/>
      <c r="UN1554" s="109"/>
      <c r="UO1554" s="109"/>
      <c r="UP1554" s="109"/>
      <c r="UQ1554" s="109"/>
      <c r="UR1554" s="109"/>
      <c r="US1554" s="109"/>
      <c r="UT1554" s="109"/>
      <c r="UU1554" s="109"/>
      <c r="UV1554" s="109"/>
      <c r="UW1554" s="109"/>
      <c r="UX1554" s="109"/>
      <c r="UY1554" s="109"/>
      <c r="UZ1554" s="109"/>
      <c r="VA1554" s="109"/>
      <c r="VB1554" s="109"/>
      <c r="VC1554" s="109"/>
      <c r="VD1554" s="109"/>
      <c r="VE1554" s="109"/>
      <c r="VF1554" s="109"/>
      <c r="VG1554" s="109"/>
      <c r="VH1554" s="109"/>
      <c r="VI1554" s="109"/>
      <c r="VJ1554" s="109"/>
      <c r="VK1554" s="109"/>
      <c r="VL1554" s="109"/>
      <c r="VM1554" s="109"/>
      <c r="VN1554" s="109"/>
      <c r="VO1554" s="109"/>
      <c r="VP1554" s="109"/>
      <c r="VQ1554" s="109"/>
      <c r="VR1554" s="109"/>
      <c r="VS1554" s="109"/>
      <c r="VT1554" s="109"/>
      <c r="VU1554" s="109"/>
      <c r="VV1554" s="109"/>
      <c r="VW1554" s="109"/>
      <c r="VX1554" s="109"/>
      <c r="VY1554" s="109"/>
      <c r="VZ1554" s="109"/>
      <c r="WA1554" s="109"/>
      <c r="WB1554" s="109"/>
      <c r="WC1554" s="109"/>
      <c r="WD1554" s="109"/>
      <c r="WE1554" s="109"/>
      <c r="WF1554" s="109"/>
      <c r="WG1554" s="109"/>
      <c r="WH1554" s="109"/>
      <c r="WI1554" s="109"/>
      <c r="WJ1554" s="109"/>
      <c r="WK1554" s="109"/>
      <c r="WL1554" s="109"/>
      <c r="WM1554" s="109"/>
      <c r="WN1554" s="109"/>
      <c r="WO1554" s="109"/>
      <c r="WP1554" s="109"/>
      <c r="WQ1554" s="109"/>
      <c r="WR1554" s="109"/>
      <c r="WS1554" s="109"/>
      <c r="WT1554" s="109"/>
      <c r="WU1554" s="109"/>
      <c r="WV1554" s="109"/>
      <c r="WW1554" s="109"/>
      <c r="WX1554" s="109"/>
      <c r="WY1554" s="109"/>
      <c r="WZ1554" s="109"/>
      <c r="XA1554" s="109"/>
      <c r="XB1554" s="109"/>
      <c r="XC1554" s="109"/>
      <c r="XD1554" s="109"/>
      <c r="XE1554" s="109"/>
      <c r="XF1554" s="109"/>
      <c r="XG1554" s="109"/>
      <c r="XH1554" s="109"/>
      <c r="XI1554" s="109"/>
      <c r="XJ1554" s="109"/>
      <c r="XK1554" s="109"/>
      <c r="XL1554" s="109"/>
      <c r="XM1554" s="109"/>
      <c r="XN1554" s="109"/>
      <c r="XO1554" s="109"/>
      <c r="XP1554" s="109"/>
      <c r="XQ1554" s="109"/>
      <c r="XR1554" s="109"/>
      <c r="XS1554" s="109"/>
      <c r="XT1554" s="109"/>
      <c r="XU1554" s="109"/>
      <c r="XV1554" s="109"/>
      <c r="XW1554" s="109"/>
      <c r="XX1554" s="109"/>
      <c r="XY1554" s="109"/>
      <c r="XZ1554" s="109"/>
      <c r="YA1554" s="109"/>
      <c r="YB1554" s="109"/>
      <c r="YC1554" s="109"/>
      <c r="YD1554" s="109"/>
      <c r="YE1554" s="109"/>
      <c r="YF1554" s="109"/>
      <c r="YG1554" s="109"/>
      <c r="YH1554" s="109"/>
      <c r="YI1554" s="109"/>
      <c r="YJ1554" s="109"/>
      <c r="YK1554" s="109"/>
      <c r="YL1554" s="109"/>
      <c r="YM1554" s="109"/>
      <c r="YN1554" s="109"/>
      <c r="YO1554" s="109"/>
      <c r="YP1554" s="109"/>
      <c r="YQ1554" s="109"/>
      <c r="YR1554" s="109"/>
      <c r="YS1554" s="109"/>
      <c r="YT1554" s="109"/>
      <c r="YU1554" s="109"/>
      <c r="YV1554" s="109"/>
      <c r="YW1554" s="109"/>
      <c r="YX1554" s="109"/>
      <c r="YY1554" s="109"/>
      <c r="YZ1554" s="109"/>
      <c r="ZA1554" s="109"/>
      <c r="ZB1554" s="109"/>
      <c r="ZC1554" s="109"/>
      <c r="ZD1554" s="109"/>
      <c r="ZE1554" s="109"/>
      <c r="ZF1554" s="109"/>
      <c r="ZG1554" s="109"/>
      <c r="ZH1554" s="109"/>
      <c r="ZI1554" s="109"/>
      <c r="ZJ1554" s="109"/>
      <c r="ZK1554" s="109"/>
      <c r="ZL1554" s="109"/>
      <c r="ZM1554" s="109"/>
      <c r="ZN1554" s="109"/>
      <c r="ZO1554" s="109"/>
      <c r="ZP1554" s="109"/>
      <c r="ZQ1554" s="109"/>
      <c r="ZR1554" s="109"/>
      <c r="ZS1554" s="109"/>
      <c r="ZT1554" s="109"/>
      <c r="ZU1554" s="109"/>
      <c r="ZV1554" s="109"/>
      <c r="ZW1554" s="109"/>
      <c r="ZX1554" s="109"/>
      <c r="ZY1554" s="109"/>
      <c r="ZZ1554" s="109"/>
      <c r="AAA1554" s="109"/>
      <c r="AAB1554" s="109"/>
      <c r="AAC1554" s="109"/>
      <c r="AAD1554" s="109"/>
      <c r="AAE1554" s="109"/>
      <c r="AAF1554" s="109"/>
      <c r="AAG1554" s="109"/>
      <c r="AAH1554" s="109"/>
      <c r="AAI1554" s="109"/>
      <c r="AAJ1554" s="109"/>
      <c r="AAK1554" s="109"/>
      <c r="AAL1554" s="109"/>
      <c r="AAM1554" s="109"/>
      <c r="AAN1554" s="109"/>
      <c r="AAO1554" s="109"/>
      <c r="AAP1554" s="109"/>
      <c r="AAQ1554" s="109"/>
      <c r="AAR1554" s="109"/>
      <c r="AAS1554" s="109"/>
      <c r="AAT1554" s="109"/>
      <c r="AAU1554" s="109"/>
      <c r="AAV1554" s="109"/>
      <c r="AAW1554" s="109"/>
      <c r="AAX1554" s="109"/>
      <c r="AAY1554" s="109"/>
      <c r="AAZ1554" s="109"/>
      <c r="ABA1554" s="109"/>
      <c r="ABB1554" s="109"/>
      <c r="ABC1554" s="109"/>
      <c r="ABD1554" s="109"/>
      <c r="ABE1554" s="109"/>
      <c r="ABF1554" s="109"/>
      <c r="ABG1554" s="109"/>
      <c r="ABH1554" s="109"/>
      <c r="ABI1554" s="109"/>
      <c r="ABJ1554" s="109"/>
      <c r="ABK1554" s="109"/>
      <c r="ABL1554" s="109"/>
      <c r="ABM1554" s="109"/>
      <c r="ABN1554" s="109"/>
      <c r="ABO1554" s="109"/>
      <c r="ABP1554" s="109"/>
      <c r="ABQ1554" s="109"/>
      <c r="ABR1554" s="109"/>
      <c r="ABS1554" s="109"/>
      <c r="ABT1554" s="109"/>
      <c r="ABU1554" s="109"/>
      <c r="ABV1554" s="109"/>
      <c r="ABW1554" s="109"/>
      <c r="ABX1554" s="109"/>
      <c r="ABY1554" s="109"/>
      <c r="ABZ1554" s="109"/>
      <c r="ACA1554" s="109"/>
      <c r="ACB1554" s="109"/>
      <c r="ACC1554" s="109"/>
      <c r="ACD1554" s="109"/>
      <c r="ACE1554" s="109"/>
      <c r="ACF1554" s="109"/>
      <c r="ACG1554" s="109"/>
      <c r="ACH1554" s="109"/>
      <c r="ACI1554" s="109"/>
      <c r="ACJ1554" s="109"/>
      <c r="ACK1554" s="109"/>
      <c r="ACL1554" s="109"/>
      <c r="ACM1554" s="109"/>
      <c r="ACN1554" s="109"/>
      <c r="ACO1554" s="109"/>
      <c r="ACP1554" s="109"/>
      <c r="ACQ1554" s="109"/>
      <c r="ACR1554" s="109"/>
      <c r="ACS1554" s="109"/>
      <c r="ACT1554" s="109"/>
      <c r="ACU1554" s="109"/>
      <c r="ACV1554" s="109"/>
      <c r="ACW1554" s="109"/>
      <c r="ACX1554" s="109"/>
      <c r="ACY1554" s="109"/>
      <c r="ACZ1554" s="109"/>
      <c r="ADA1554" s="109"/>
      <c r="ADB1554" s="109"/>
      <c r="ADC1554" s="109"/>
      <c r="ADD1554" s="109"/>
      <c r="ADE1554" s="109"/>
      <c r="ADF1554" s="109"/>
      <c r="ADG1554" s="109"/>
      <c r="ADH1554" s="109"/>
      <c r="ADI1554" s="109"/>
      <c r="ADJ1554" s="109"/>
      <c r="ADK1554" s="109"/>
      <c r="ADL1554" s="109"/>
      <c r="ADM1554" s="109"/>
      <c r="ADN1554" s="109"/>
      <c r="ADO1554" s="109"/>
      <c r="ADP1554" s="109"/>
      <c r="ADQ1554" s="109"/>
      <c r="ADR1554" s="109"/>
      <c r="ADS1554" s="109"/>
      <c r="ADT1554" s="109"/>
      <c r="ADU1554" s="109"/>
      <c r="ADV1554" s="109"/>
      <c r="ADW1554" s="109"/>
      <c r="ADX1554" s="109"/>
      <c r="ADY1554" s="109"/>
      <c r="ADZ1554" s="109"/>
      <c r="AEA1554" s="109"/>
      <c r="AEB1554" s="109"/>
      <c r="AEC1554" s="109"/>
      <c r="AED1554" s="109"/>
      <c r="AEE1554" s="109"/>
      <c r="AEF1554" s="109"/>
      <c r="AEG1554" s="109"/>
      <c r="AEH1554" s="109"/>
    </row>
    <row r="1555" spans="1:814" x14ac:dyDescent="0.25">
      <c r="B1555" s="5">
        <v>45615</v>
      </c>
      <c r="C1555" t="s">
        <v>103</v>
      </c>
      <c r="D1555" t="s">
        <v>0</v>
      </c>
      <c r="E1555" t="s">
        <v>66</v>
      </c>
      <c r="F1555" s="4" t="s">
        <v>71</v>
      </c>
      <c r="G1555" t="s">
        <v>72</v>
      </c>
      <c r="H1555" s="4" t="s">
        <v>27</v>
      </c>
      <c r="I1555" s="4" t="s">
        <v>569</v>
      </c>
      <c r="J1555" s="8">
        <v>-10</v>
      </c>
      <c r="K1555" s="79">
        <v>51750</v>
      </c>
      <c r="L1555" s="35">
        <f t="shared" si="67"/>
        <v>-517500</v>
      </c>
      <c r="M1555" s="104" t="s">
        <v>529</v>
      </c>
      <c r="O1555" s="54">
        <v>20240319</v>
      </c>
      <c r="P1555" t="s">
        <v>480</v>
      </c>
    </row>
    <row r="1556" spans="1:814" x14ac:dyDescent="0.25">
      <c r="B1556" s="5">
        <v>45615</v>
      </c>
      <c r="C1556" t="s">
        <v>103</v>
      </c>
      <c r="D1556" t="s">
        <v>0</v>
      </c>
      <c r="E1556" t="s">
        <v>66</v>
      </c>
      <c r="F1556" s="4" t="s">
        <v>71</v>
      </c>
      <c r="G1556" t="s">
        <v>72</v>
      </c>
      <c r="H1556" s="4" t="s">
        <v>27</v>
      </c>
      <c r="I1556" s="4" t="s">
        <v>567</v>
      </c>
      <c r="J1556" s="8">
        <v>-5</v>
      </c>
      <c r="K1556" s="79">
        <v>51750</v>
      </c>
      <c r="L1556" s="35">
        <f t="shared" si="67"/>
        <v>-258750</v>
      </c>
      <c r="M1556" s="104" t="s">
        <v>529</v>
      </c>
      <c r="O1556" s="54">
        <v>20240319</v>
      </c>
      <c r="P1556" t="s">
        <v>480</v>
      </c>
    </row>
    <row r="1557" spans="1:814" x14ac:dyDescent="0.25">
      <c r="B1557" s="5">
        <v>45615</v>
      </c>
      <c r="C1557" t="s">
        <v>103</v>
      </c>
      <c r="D1557" t="s">
        <v>0</v>
      </c>
      <c r="E1557" t="s">
        <v>66</v>
      </c>
      <c r="F1557" s="4" t="s">
        <v>75</v>
      </c>
      <c r="G1557" t="s">
        <v>76</v>
      </c>
      <c r="H1557" s="4" t="s">
        <v>37</v>
      </c>
      <c r="I1557" s="4" t="s">
        <v>513</v>
      </c>
      <c r="J1557" s="8">
        <v>-15</v>
      </c>
      <c r="K1557" s="79">
        <v>51750</v>
      </c>
      <c r="L1557" s="35">
        <f t="shared" si="67"/>
        <v>-776250</v>
      </c>
      <c r="M1557" s="104" t="s">
        <v>529</v>
      </c>
      <c r="O1557" s="54">
        <v>20240319</v>
      </c>
      <c r="P1557" t="s">
        <v>480</v>
      </c>
      <c r="IR1557" t="s">
        <v>506</v>
      </c>
    </row>
    <row r="1558" spans="1:814" x14ac:dyDescent="0.25">
      <c r="B1558" s="5">
        <v>45615</v>
      </c>
      <c r="C1558" t="s">
        <v>103</v>
      </c>
      <c r="D1558" t="s">
        <v>0</v>
      </c>
      <c r="E1558" t="s">
        <v>66</v>
      </c>
      <c r="F1558" s="4" t="s">
        <v>139</v>
      </c>
      <c r="G1558" t="s">
        <v>140</v>
      </c>
      <c r="H1558" s="4" t="s">
        <v>141</v>
      </c>
      <c r="I1558" s="4" t="s">
        <v>590</v>
      </c>
      <c r="J1558" s="8">
        <v>-50</v>
      </c>
      <c r="K1558" s="79">
        <v>51750</v>
      </c>
      <c r="L1558" s="35">
        <f t="shared" si="67"/>
        <v>-2587500</v>
      </c>
      <c r="M1558" s="104" t="s">
        <v>529</v>
      </c>
      <c r="O1558" s="54">
        <v>20240319</v>
      </c>
      <c r="P1558" t="s">
        <v>480</v>
      </c>
      <c r="LV1558" t="s">
        <v>506</v>
      </c>
    </row>
    <row r="1559" spans="1:814" x14ac:dyDescent="0.25">
      <c r="B1559" s="5">
        <v>45615</v>
      </c>
      <c r="C1559" t="s">
        <v>103</v>
      </c>
      <c r="D1559" t="s">
        <v>0</v>
      </c>
      <c r="E1559" t="s">
        <v>66</v>
      </c>
      <c r="F1559" s="4" t="s">
        <v>67</v>
      </c>
      <c r="G1559" t="s">
        <v>216</v>
      </c>
      <c r="H1559" s="4" t="s">
        <v>69</v>
      </c>
      <c r="I1559" s="4" t="s">
        <v>342</v>
      </c>
      <c r="J1559" s="8">
        <v>-10</v>
      </c>
      <c r="K1559" s="79">
        <v>51750</v>
      </c>
      <c r="L1559" s="35">
        <f t="shared" si="67"/>
        <v>-517500</v>
      </c>
      <c r="M1559" s="104" t="s">
        <v>529</v>
      </c>
      <c r="O1559" s="54">
        <v>20240319</v>
      </c>
      <c r="P1559" t="s">
        <v>480</v>
      </c>
    </row>
    <row r="1560" spans="1:814" x14ac:dyDescent="0.25">
      <c r="B1560" s="5">
        <v>45615</v>
      </c>
      <c r="C1560" t="s">
        <v>103</v>
      </c>
      <c r="D1560" t="s">
        <v>0</v>
      </c>
      <c r="E1560" t="s">
        <v>66</v>
      </c>
      <c r="F1560" s="4" t="s">
        <v>82</v>
      </c>
      <c r="G1560" t="s">
        <v>83</v>
      </c>
      <c r="H1560" s="4" t="s">
        <v>84</v>
      </c>
      <c r="I1560" s="4" t="s">
        <v>299</v>
      </c>
      <c r="J1560" s="8">
        <v>-11</v>
      </c>
      <c r="K1560" s="79">
        <v>51750</v>
      </c>
      <c r="L1560" s="35">
        <f t="shared" si="67"/>
        <v>-569250</v>
      </c>
      <c r="M1560" s="104" t="s">
        <v>529</v>
      </c>
      <c r="O1560" s="54">
        <v>20240319</v>
      </c>
      <c r="P1560" t="s">
        <v>480</v>
      </c>
    </row>
    <row r="1561" spans="1:814" s="133" customFormat="1" x14ac:dyDescent="0.25">
      <c r="B1561" s="134">
        <v>45615</v>
      </c>
      <c r="C1561" s="133" t="s">
        <v>103</v>
      </c>
      <c r="D1561" s="133" t="s">
        <v>0</v>
      </c>
      <c r="E1561" s="133" t="s">
        <v>66</v>
      </c>
      <c r="F1561" s="135" t="s">
        <v>78</v>
      </c>
      <c r="G1561" s="133" t="s">
        <v>79</v>
      </c>
      <c r="H1561" s="135" t="s">
        <v>80</v>
      </c>
      <c r="I1561" s="135" t="s">
        <v>621</v>
      </c>
      <c r="J1561" s="136">
        <v>-43</v>
      </c>
      <c r="K1561" s="137">
        <v>51750</v>
      </c>
      <c r="L1561" s="138">
        <f t="shared" si="67"/>
        <v>-2225250</v>
      </c>
      <c r="M1561" s="139" t="s">
        <v>529</v>
      </c>
      <c r="O1561" s="140">
        <v>20240319</v>
      </c>
      <c r="P1561" s="133" t="s">
        <v>480</v>
      </c>
      <c r="V1561" s="171"/>
      <c r="IQ1561" s="133" t="s">
        <v>506</v>
      </c>
    </row>
    <row r="1562" spans="1:814" s="133" customFormat="1" x14ac:dyDescent="0.25">
      <c r="B1562" s="134">
        <v>45616</v>
      </c>
      <c r="C1562" s="133" t="s">
        <v>120</v>
      </c>
      <c r="D1562" s="133" t="s">
        <v>0</v>
      </c>
      <c r="E1562" s="133" t="s">
        <v>66</v>
      </c>
      <c r="F1562" s="135" t="s">
        <v>78</v>
      </c>
      <c r="G1562" s="133" t="s">
        <v>79</v>
      </c>
      <c r="H1562" s="135" t="s">
        <v>80</v>
      </c>
      <c r="I1562" s="135" t="s">
        <v>621</v>
      </c>
      <c r="J1562" s="136">
        <v>-5</v>
      </c>
      <c r="K1562" s="137">
        <v>51750</v>
      </c>
      <c r="L1562" s="138">
        <f t="shared" si="67"/>
        <v>-258750</v>
      </c>
      <c r="M1562" s="139" t="s">
        <v>529</v>
      </c>
      <c r="O1562" s="140"/>
      <c r="Q1562" s="133" t="s">
        <v>626</v>
      </c>
      <c r="V1562" s="171"/>
      <c r="IQ1562" s="133" t="s">
        <v>506</v>
      </c>
    </row>
    <row r="1563" spans="1:814" s="55" customFormat="1" x14ac:dyDescent="0.25">
      <c r="A1563" s="133"/>
      <c r="B1563" s="134">
        <v>45616</v>
      </c>
      <c r="C1563" s="133" t="s">
        <v>120</v>
      </c>
      <c r="D1563" s="133" t="s">
        <v>0</v>
      </c>
      <c r="E1563" s="133" t="s">
        <v>66</v>
      </c>
      <c r="F1563" s="135" t="s">
        <v>78</v>
      </c>
      <c r="G1563" s="133" t="s">
        <v>79</v>
      </c>
      <c r="H1563" s="135" t="s">
        <v>80</v>
      </c>
      <c r="I1563" s="4" t="s">
        <v>510</v>
      </c>
      <c r="J1563" s="136">
        <v>-5</v>
      </c>
      <c r="K1563" s="137">
        <v>51750</v>
      </c>
      <c r="L1563" s="138">
        <v>-258750</v>
      </c>
      <c r="M1563" s="139" t="s">
        <v>529</v>
      </c>
      <c r="N1563" s="133"/>
      <c r="O1563" s="140"/>
      <c r="P1563" s="133"/>
      <c r="Q1563" s="133" t="s">
        <v>626</v>
      </c>
      <c r="R1563" s="133"/>
      <c r="S1563" s="133"/>
      <c r="T1563" s="133"/>
      <c r="U1563" s="133"/>
      <c r="V1563" s="171"/>
      <c r="W1563" s="133"/>
      <c r="X1563" s="133"/>
      <c r="Y1563" s="133"/>
      <c r="Z1563" s="133"/>
      <c r="AA1563" s="133"/>
      <c r="AB1563" s="133"/>
      <c r="AC1563" s="133"/>
      <c r="AD1563" s="133"/>
      <c r="AE1563" s="133"/>
      <c r="AF1563" s="133"/>
      <c r="AG1563" s="133"/>
      <c r="AH1563" s="133"/>
      <c r="AI1563" s="133"/>
      <c r="AJ1563" s="133"/>
      <c r="AK1563" s="133"/>
      <c r="AL1563" s="133"/>
      <c r="AM1563" s="133"/>
      <c r="AN1563" s="133"/>
      <c r="AO1563" s="133"/>
      <c r="AP1563" s="133"/>
      <c r="AQ1563" s="133"/>
      <c r="AR1563" s="133"/>
      <c r="AS1563" s="133"/>
      <c r="AT1563" s="133"/>
      <c r="AU1563" s="133"/>
      <c r="AV1563" s="133"/>
      <c r="AW1563" s="133"/>
      <c r="AX1563" s="133"/>
      <c r="AY1563" s="133"/>
      <c r="AZ1563" s="133"/>
      <c r="BA1563" s="133"/>
      <c r="BB1563" s="133"/>
      <c r="BC1563" s="133"/>
      <c r="BD1563" s="133"/>
      <c r="BE1563" s="133"/>
      <c r="BF1563" s="133"/>
      <c r="BG1563" s="133"/>
      <c r="BH1563" s="133"/>
      <c r="BI1563" s="133"/>
      <c r="BJ1563" s="133"/>
      <c r="BK1563" s="133"/>
      <c r="BL1563" s="133"/>
      <c r="BM1563" s="133"/>
      <c r="BN1563" s="133"/>
      <c r="BO1563" s="133"/>
      <c r="BP1563" s="133"/>
      <c r="BQ1563" s="133"/>
      <c r="BR1563" s="133"/>
      <c r="BS1563" s="133"/>
      <c r="BT1563" s="133"/>
      <c r="BU1563" s="133"/>
      <c r="BV1563" s="133"/>
      <c r="BW1563" s="133"/>
      <c r="BX1563" s="133"/>
      <c r="BY1563" s="133"/>
      <c r="BZ1563" s="133"/>
      <c r="CA1563" s="133"/>
      <c r="CB1563" s="133"/>
      <c r="CC1563" s="133"/>
      <c r="CD1563" s="133"/>
      <c r="CE1563" s="133"/>
      <c r="CF1563" s="133"/>
      <c r="CG1563" s="133"/>
      <c r="CH1563" s="133"/>
      <c r="CI1563" s="133"/>
      <c r="CJ1563" s="133"/>
      <c r="CK1563" s="133"/>
      <c r="CL1563" s="133"/>
      <c r="CM1563" s="133"/>
      <c r="CN1563" s="133"/>
      <c r="CO1563" s="133"/>
      <c r="CP1563" s="133"/>
      <c r="CQ1563" s="133"/>
      <c r="CR1563" s="133"/>
      <c r="CS1563" s="133"/>
      <c r="CT1563" s="133"/>
      <c r="CU1563" s="133"/>
      <c r="CV1563" s="133"/>
      <c r="CW1563" s="133"/>
      <c r="CX1563" s="133"/>
      <c r="CY1563" s="133"/>
      <c r="CZ1563" s="133"/>
      <c r="DA1563" s="133"/>
      <c r="DB1563" s="133"/>
      <c r="DC1563" s="133"/>
      <c r="DD1563" s="133"/>
      <c r="DE1563" s="133"/>
      <c r="DF1563" s="133"/>
      <c r="DG1563" s="133"/>
      <c r="DH1563" s="133"/>
      <c r="DI1563" s="133"/>
      <c r="DJ1563" s="133"/>
      <c r="DK1563" s="133"/>
      <c r="DL1563" s="133"/>
      <c r="DM1563" s="133"/>
      <c r="DN1563" s="133"/>
      <c r="DO1563" s="133"/>
      <c r="DP1563" s="133"/>
      <c r="DQ1563" s="133"/>
      <c r="DR1563" s="133"/>
      <c r="DS1563" s="133"/>
      <c r="DT1563" s="133"/>
      <c r="DU1563" s="133"/>
      <c r="DV1563" s="133"/>
      <c r="DW1563" s="133"/>
      <c r="DX1563" s="133"/>
      <c r="DY1563" s="133"/>
      <c r="DZ1563" s="133"/>
      <c r="EA1563" s="133"/>
      <c r="EB1563" s="133"/>
      <c r="EC1563" s="133"/>
      <c r="ED1563" s="133"/>
      <c r="EE1563" s="133"/>
      <c r="EF1563" s="133"/>
      <c r="EG1563" s="133"/>
      <c r="EH1563" s="133"/>
      <c r="EI1563" s="133"/>
      <c r="EJ1563" s="133"/>
      <c r="EK1563" s="133"/>
      <c r="EL1563" s="133"/>
      <c r="EM1563" s="133"/>
      <c r="EN1563" s="133"/>
      <c r="EO1563" s="133"/>
      <c r="EP1563" s="133"/>
      <c r="EQ1563" s="133"/>
      <c r="ER1563" s="133"/>
      <c r="ES1563" s="133"/>
      <c r="ET1563" s="133"/>
      <c r="EU1563" s="133"/>
      <c r="EV1563" s="133"/>
      <c r="EW1563" s="133"/>
      <c r="EX1563" s="133"/>
      <c r="EY1563" s="133"/>
      <c r="EZ1563" s="133"/>
      <c r="FA1563" s="133"/>
      <c r="FB1563" s="133"/>
      <c r="FC1563" s="133"/>
      <c r="FD1563" s="133"/>
      <c r="FE1563" s="133"/>
      <c r="FF1563" s="133"/>
      <c r="FG1563" s="133"/>
      <c r="FH1563" s="133"/>
      <c r="FI1563" s="133"/>
      <c r="FJ1563" s="133"/>
      <c r="FK1563" s="133"/>
      <c r="FL1563" s="133"/>
      <c r="FM1563" s="133"/>
      <c r="FN1563" s="133"/>
      <c r="FO1563" s="133"/>
      <c r="FP1563" s="133"/>
      <c r="FQ1563" s="133"/>
      <c r="FR1563" s="133"/>
      <c r="FS1563" s="133"/>
      <c r="FT1563" s="133"/>
      <c r="FU1563" s="133"/>
      <c r="FV1563" s="133"/>
      <c r="FW1563" s="133"/>
      <c r="FX1563" s="133"/>
      <c r="FY1563" s="133"/>
      <c r="FZ1563" s="133"/>
      <c r="GA1563" s="133"/>
      <c r="GB1563" s="133"/>
      <c r="GC1563" s="133"/>
      <c r="GD1563" s="133"/>
      <c r="GE1563" s="133"/>
      <c r="GF1563" s="133"/>
      <c r="GG1563" s="133"/>
      <c r="GH1563" s="133"/>
      <c r="GI1563" s="133"/>
      <c r="GJ1563" s="133"/>
      <c r="GK1563" s="133"/>
      <c r="GL1563" s="133"/>
      <c r="GM1563" s="133"/>
      <c r="GN1563" s="133"/>
      <c r="GO1563" s="133"/>
      <c r="GP1563" s="133"/>
      <c r="GQ1563" s="133"/>
      <c r="GR1563" s="133"/>
      <c r="GS1563" s="133"/>
      <c r="GT1563" s="133"/>
      <c r="GU1563" s="133"/>
      <c r="GV1563" s="133"/>
      <c r="GW1563" s="133"/>
      <c r="GX1563" s="133"/>
      <c r="GY1563" s="133"/>
      <c r="GZ1563" s="133"/>
      <c r="HA1563" s="133"/>
      <c r="HB1563" s="133"/>
      <c r="HC1563" s="133"/>
      <c r="HD1563" s="133"/>
      <c r="HE1563" s="133"/>
      <c r="HF1563" s="133"/>
      <c r="HG1563" s="133"/>
      <c r="HH1563" s="133"/>
      <c r="HI1563" s="133"/>
      <c r="HJ1563" s="133"/>
      <c r="HK1563" s="133"/>
      <c r="HL1563" s="133"/>
      <c r="HM1563" s="133"/>
      <c r="HN1563" s="133"/>
      <c r="HO1563" s="133"/>
      <c r="HP1563" s="133"/>
      <c r="HQ1563" s="133"/>
      <c r="HR1563" s="133"/>
      <c r="HS1563" s="133"/>
      <c r="HT1563" s="133"/>
      <c r="HU1563" s="133"/>
      <c r="HV1563" s="133"/>
      <c r="HW1563" s="133"/>
      <c r="HX1563" s="133"/>
      <c r="HY1563" s="133"/>
      <c r="HZ1563" s="133"/>
      <c r="IA1563" s="133"/>
      <c r="IB1563" s="133"/>
      <c r="IC1563" s="133"/>
      <c r="ID1563" s="133"/>
      <c r="IE1563" s="133"/>
      <c r="IF1563" s="133"/>
      <c r="IG1563" s="133"/>
      <c r="IH1563" s="133"/>
      <c r="II1563" s="133"/>
      <c r="IJ1563" s="133"/>
      <c r="IK1563" s="133"/>
      <c r="IL1563" s="133"/>
      <c r="IM1563" s="133"/>
      <c r="IN1563" s="133"/>
      <c r="IO1563" s="133"/>
      <c r="IP1563" s="133"/>
      <c r="IQ1563" s="133" t="s">
        <v>506</v>
      </c>
      <c r="IR1563" s="133"/>
      <c r="IS1563" s="133"/>
      <c r="IT1563" s="133"/>
      <c r="IU1563" s="133"/>
      <c r="IV1563" s="133"/>
      <c r="IW1563" s="133"/>
      <c r="IX1563" s="133"/>
      <c r="IY1563" s="133"/>
      <c r="IZ1563" s="133"/>
      <c r="JA1563" s="133"/>
      <c r="JB1563" s="133"/>
      <c r="JC1563" s="133"/>
      <c r="JD1563" s="133"/>
      <c r="JE1563" s="133"/>
      <c r="JF1563" s="133"/>
      <c r="JG1563" s="133"/>
      <c r="JH1563" s="133"/>
      <c r="JI1563" s="133"/>
      <c r="JJ1563" s="133"/>
      <c r="JK1563" s="133"/>
      <c r="JL1563" s="133"/>
      <c r="JM1563" s="133"/>
      <c r="JN1563" s="133"/>
      <c r="JO1563" s="133"/>
      <c r="JP1563" s="133"/>
      <c r="JQ1563" s="133"/>
      <c r="JR1563" s="133"/>
      <c r="JS1563" s="133"/>
      <c r="JT1563" s="133"/>
      <c r="JU1563" s="133"/>
      <c r="JV1563" s="133"/>
      <c r="JW1563" s="133"/>
      <c r="JX1563" s="133"/>
      <c r="JY1563" s="133"/>
      <c r="JZ1563" s="133"/>
      <c r="KA1563" s="133"/>
      <c r="KB1563" s="133"/>
      <c r="KC1563" s="133"/>
      <c r="KD1563" s="133"/>
      <c r="KE1563" s="133"/>
      <c r="KF1563" s="133"/>
      <c r="KG1563" s="133"/>
      <c r="KH1563" s="133"/>
      <c r="KI1563" s="133"/>
      <c r="KJ1563" s="133"/>
      <c r="KK1563" s="133"/>
      <c r="KL1563" s="133"/>
      <c r="KM1563" s="133"/>
      <c r="KN1563" s="133"/>
      <c r="KO1563" s="133"/>
      <c r="KP1563" s="133"/>
      <c r="KQ1563" s="133"/>
      <c r="KR1563" s="133"/>
      <c r="KS1563" s="133"/>
      <c r="KT1563" s="133"/>
      <c r="KU1563" s="133"/>
      <c r="KV1563" s="133"/>
      <c r="KW1563" s="133"/>
      <c r="KX1563" s="133"/>
      <c r="KY1563" s="133"/>
      <c r="KZ1563" s="133"/>
      <c r="LA1563" s="133"/>
      <c r="LB1563" s="133"/>
      <c r="LC1563" s="133"/>
      <c r="LD1563" s="133"/>
      <c r="LE1563" s="133"/>
      <c r="LF1563" s="133"/>
      <c r="LG1563" s="133"/>
      <c r="LH1563" s="133"/>
      <c r="LI1563" s="133"/>
      <c r="LJ1563" s="133"/>
      <c r="LK1563" s="133"/>
      <c r="LL1563" s="133"/>
      <c r="LM1563" s="133"/>
      <c r="LN1563" s="133"/>
      <c r="LO1563" s="133"/>
      <c r="LP1563" s="133"/>
      <c r="LQ1563" s="133"/>
      <c r="LR1563" s="133"/>
      <c r="LS1563" s="133"/>
      <c r="LT1563" s="133"/>
      <c r="LU1563" s="133"/>
      <c r="LV1563" s="133"/>
      <c r="LW1563" s="133"/>
      <c r="LX1563" s="133"/>
      <c r="LY1563" s="133"/>
      <c r="LZ1563" s="133"/>
      <c r="MA1563" s="133"/>
      <c r="MB1563" s="133"/>
      <c r="MC1563" s="133"/>
      <c r="MD1563" s="133"/>
      <c r="ME1563" s="133"/>
      <c r="MF1563" s="133"/>
      <c r="MG1563" s="133"/>
      <c r="MH1563" s="133"/>
      <c r="MI1563" s="133"/>
      <c r="MJ1563" s="133"/>
      <c r="MK1563" s="133"/>
      <c r="ML1563" s="133"/>
      <c r="MM1563" s="133"/>
      <c r="MN1563" s="133"/>
      <c r="MO1563" s="133"/>
      <c r="MP1563" s="133"/>
      <c r="MQ1563" s="133"/>
      <c r="MR1563" s="133"/>
      <c r="MS1563" s="133"/>
      <c r="MT1563" s="133"/>
      <c r="MU1563" s="133"/>
      <c r="MV1563" s="133"/>
      <c r="MW1563" s="133"/>
      <c r="MX1563" s="133"/>
      <c r="MY1563" s="133"/>
      <c r="MZ1563" s="133"/>
      <c r="NA1563" s="133"/>
      <c r="NB1563" s="133"/>
      <c r="NC1563" s="133"/>
      <c r="ND1563" s="133"/>
      <c r="NE1563" s="133"/>
      <c r="NF1563" s="133"/>
      <c r="NG1563" s="133"/>
      <c r="NH1563" s="133"/>
      <c r="NI1563" s="133"/>
      <c r="NJ1563" s="133"/>
      <c r="NK1563" s="133"/>
      <c r="NL1563" s="133"/>
      <c r="NM1563" s="133"/>
      <c r="NN1563" s="133"/>
      <c r="NO1563" s="133"/>
      <c r="NP1563" s="133"/>
      <c r="NQ1563" s="133"/>
      <c r="NR1563" s="133"/>
      <c r="NS1563" s="133"/>
      <c r="NT1563" s="133"/>
      <c r="NU1563" s="133"/>
      <c r="NV1563" s="133"/>
      <c r="NW1563" s="133"/>
      <c r="NX1563" s="133"/>
      <c r="NY1563" s="133"/>
      <c r="NZ1563" s="133"/>
      <c r="OA1563" s="133"/>
      <c r="OB1563" s="133"/>
      <c r="OC1563" s="133"/>
      <c r="OD1563" s="133"/>
      <c r="OE1563" s="133"/>
      <c r="OF1563" s="133"/>
      <c r="OG1563" s="133"/>
      <c r="OH1563" s="133"/>
      <c r="OI1563" s="133"/>
      <c r="OJ1563" s="133"/>
      <c r="OK1563" s="133"/>
      <c r="OL1563" s="133"/>
      <c r="OM1563" s="133"/>
      <c r="ON1563" s="133"/>
      <c r="OO1563" s="133"/>
      <c r="OP1563" s="133"/>
      <c r="OQ1563" s="133"/>
      <c r="OR1563" s="133"/>
      <c r="OS1563" s="133"/>
      <c r="OT1563" s="133"/>
      <c r="OU1563" s="133"/>
      <c r="OV1563" s="133"/>
      <c r="OW1563" s="133"/>
      <c r="OX1563" s="133"/>
      <c r="OY1563" s="133"/>
      <c r="OZ1563" s="133"/>
      <c r="PA1563" s="133"/>
      <c r="PB1563" s="133"/>
      <c r="PC1563" s="133"/>
      <c r="PD1563" s="133"/>
      <c r="PE1563" s="133"/>
      <c r="PF1563" s="133"/>
      <c r="PG1563" s="133"/>
      <c r="PH1563" s="133"/>
      <c r="PI1563" s="133"/>
      <c r="PJ1563" s="133"/>
      <c r="PK1563" s="133"/>
      <c r="PL1563" s="133"/>
      <c r="PM1563" s="133"/>
      <c r="PN1563" s="133"/>
      <c r="PO1563" s="133"/>
      <c r="PP1563" s="133"/>
      <c r="PQ1563" s="133"/>
      <c r="PR1563" s="133"/>
      <c r="PS1563" s="133"/>
      <c r="PT1563" s="133"/>
      <c r="PU1563" s="133"/>
      <c r="PV1563" s="133"/>
      <c r="PW1563" s="133"/>
      <c r="PX1563" s="133"/>
      <c r="PY1563" s="133"/>
      <c r="PZ1563" s="133"/>
      <c r="QA1563" s="133"/>
      <c r="QB1563" s="133"/>
      <c r="QC1563" s="133"/>
      <c r="QD1563" s="133"/>
      <c r="QE1563" s="133"/>
      <c r="QF1563" s="133"/>
      <c r="QG1563" s="133"/>
      <c r="QH1563" s="133"/>
      <c r="QI1563" s="133"/>
      <c r="QJ1563" s="133"/>
      <c r="QK1563" s="133"/>
      <c r="QL1563" s="133"/>
      <c r="QM1563" s="133"/>
      <c r="QN1563" s="133"/>
      <c r="QO1563" s="133"/>
      <c r="QP1563" s="133"/>
      <c r="QQ1563" s="133"/>
      <c r="QR1563" s="133"/>
      <c r="QS1563" s="133"/>
      <c r="QT1563" s="133"/>
      <c r="QU1563" s="133"/>
      <c r="QV1563" s="133"/>
      <c r="QW1563" s="133"/>
      <c r="QX1563" s="133"/>
      <c r="QY1563" s="133"/>
      <c r="QZ1563" s="133"/>
      <c r="RA1563" s="133"/>
      <c r="RB1563" s="133"/>
      <c r="RC1563" s="133"/>
      <c r="RD1563" s="133"/>
      <c r="RE1563" s="133"/>
      <c r="RF1563" s="133"/>
      <c r="RG1563" s="133"/>
      <c r="RH1563" s="133"/>
      <c r="RI1563" s="133"/>
      <c r="RJ1563" s="133"/>
      <c r="RK1563" s="133"/>
      <c r="RL1563" s="133"/>
      <c r="RM1563" s="133"/>
      <c r="RN1563" s="133"/>
      <c r="RO1563" s="133"/>
      <c r="RP1563" s="133"/>
      <c r="RQ1563" s="133"/>
      <c r="RR1563" s="133"/>
      <c r="RS1563" s="133"/>
      <c r="RT1563" s="133"/>
      <c r="RU1563" s="133"/>
      <c r="RV1563" s="133"/>
      <c r="RW1563" s="133"/>
      <c r="RX1563" s="133"/>
      <c r="RY1563" s="133"/>
      <c r="RZ1563" s="133"/>
      <c r="SA1563" s="133"/>
      <c r="SB1563" s="133"/>
      <c r="SC1563" s="133"/>
      <c r="SD1563" s="133"/>
      <c r="SE1563" s="133"/>
      <c r="SF1563" s="133"/>
      <c r="SG1563" s="133"/>
      <c r="SH1563" s="133"/>
      <c r="SI1563" s="133"/>
      <c r="SJ1563" s="133"/>
      <c r="SK1563" s="133"/>
      <c r="SL1563" s="133"/>
      <c r="SM1563" s="133"/>
      <c r="SN1563" s="133"/>
      <c r="SO1563" s="133"/>
      <c r="SP1563" s="133"/>
      <c r="SQ1563" s="133"/>
      <c r="SR1563" s="133"/>
      <c r="SS1563" s="133"/>
      <c r="ST1563" s="133"/>
      <c r="SU1563" s="133"/>
      <c r="SV1563" s="133"/>
      <c r="SW1563" s="133"/>
      <c r="SX1563" s="133"/>
      <c r="SY1563" s="133"/>
      <c r="SZ1563" s="133"/>
      <c r="TA1563" s="133"/>
      <c r="TB1563" s="133"/>
      <c r="TC1563" s="133"/>
      <c r="TD1563" s="133"/>
      <c r="TE1563" s="133"/>
      <c r="TF1563" s="133"/>
      <c r="TG1563" s="133"/>
      <c r="TH1563" s="133"/>
      <c r="TI1563" s="133"/>
      <c r="TJ1563" s="133"/>
      <c r="TK1563" s="133"/>
      <c r="TL1563" s="133"/>
      <c r="TM1563" s="133"/>
      <c r="TN1563" s="133"/>
      <c r="TO1563" s="133"/>
      <c r="TP1563" s="133"/>
      <c r="TQ1563" s="133"/>
      <c r="TR1563" s="133"/>
      <c r="TS1563" s="133"/>
      <c r="TT1563" s="133"/>
      <c r="TU1563" s="133"/>
      <c r="TV1563" s="133"/>
      <c r="TW1563" s="133"/>
      <c r="TX1563" s="133"/>
      <c r="TY1563" s="133"/>
      <c r="TZ1563" s="133"/>
      <c r="UA1563" s="133"/>
      <c r="UB1563" s="133"/>
      <c r="UC1563" s="133"/>
      <c r="UD1563" s="133"/>
      <c r="UE1563" s="133"/>
      <c r="UF1563" s="133"/>
      <c r="UG1563" s="133"/>
      <c r="UH1563" s="133"/>
      <c r="UI1563" s="133"/>
      <c r="UJ1563" s="133"/>
      <c r="UK1563" s="133"/>
      <c r="UL1563" s="133"/>
      <c r="UM1563" s="133"/>
      <c r="UN1563" s="133"/>
      <c r="UO1563" s="133"/>
      <c r="UP1563" s="133"/>
      <c r="UQ1563" s="133"/>
      <c r="UR1563" s="133"/>
      <c r="US1563" s="133"/>
      <c r="UT1563" s="133"/>
      <c r="UU1563" s="133"/>
      <c r="UV1563" s="133"/>
      <c r="UW1563" s="133"/>
      <c r="UX1563" s="133"/>
      <c r="UY1563" s="133"/>
      <c r="UZ1563" s="133"/>
      <c r="VA1563" s="133"/>
      <c r="VB1563" s="133"/>
      <c r="VC1563" s="133"/>
      <c r="VD1563" s="133"/>
      <c r="VE1563" s="133"/>
      <c r="VF1563" s="133"/>
      <c r="VG1563" s="133"/>
      <c r="VH1563" s="133"/>
      <c r="VI1563" s="133"/>
      <c r="VJ1563" s="133"/>
      <c r="VK1563" s="133"/>
      <c r="VL1563" s="133"/>
      <c r="VM1563" s="133"/>
      <c r="VN1563" s="133"/>
      <c r="VO1563" s="133"/>
      <c r="VP1563" s="133"/>
      <c r="VQ1563" s="133"/>
      <c r="VR1563" s="133"/>
      <c r="VS1563" s="133"/>
      <c r="VT1563" s="133"/>
      <c r="VU1563" s="133"/>
      <c r="VV1563" s="133"/>
      <c r="VW1563" s="133"/>
      <c r="VX1563" s="133"/>
      <c r="VY1563" s="133"/>
      <c r="VZ1563" s="133"/>
      <c r="WA1563" s="133"/>
      <c r="WB1563" s="133"/>
      <c r="WC1563" s="133"/>
      <c r="WD1563" s="133"/>
      <c r="WE1563" s="133"/>
      <c r="WF1563" s="133"/>
      <c r="WG1563" s="133"/>
      <c r="WH1563" s="133"/>
      <c r="WI1563" s="133"/>
      <c r="WJ1563" s="133"/>
      <c r="WK1563" s="133"/>
      <c r="WL1563" s="133"/>
      <c r="WM1563" s="133"/>
      <c r="WN1563" s="133"/>
      <c r="WO1563" s="133"/>
      <c r="WP1563" s="133"/>
      <c r="WQ1563" s="133"/>
      <c r="WR1563" s="133"/>
      <c r="WS1563" s="133"/>
      <c r="WT1563" s="133"/>
      <c r="WU1563" s="133"/>
      <c r="WV1563" s="133"/>
      <c r="WW1563" s="133"/>
      <c r="WX1563" s="133"/>
      <c r="WY1563" s="133"/>
      <c r="WZ1563" s="133"/>
      <c r="XA1563" s="133"/>
      <c r="XB1563" s="133"/>
      <c r="XC1563" s="133"/>
      <c r="XD1563" s="133"/>
      <c r="XE1563" s="133"/>
      <c r="XF1563" s="133"/>
      <c r="XG1563" s="133"/>
      <c r="XH1563" s="133"/>
      <c r="XI1563" s="133"/>
      <c r="XJ1563" s="133"/>
      <c r="XK1563" s="133"/>
      <c r="XL1563" s="133"/>
      <c r="XM1563" s="133"/>
      <c r="XN1563" s="133"/>
      <c r="XO1563" s="133"/>
      <c r="XP1563" s="133"/>
      <c r="XQ1563" s="133"/>
      <c r="XR1563" s="133"/>
      <c r="XS1563" s="133"/>
      <c r="XT1563" s="133"/>
      <c r="XU1563" s="133"/>
      <c r="XV1563" s="133"/>
      <c r="XW1563" s="133"/>
      <c r="XX1563" s="133"/>
      <c r="XY1563" s="133"/>
      <c r="XZ1563" s="133"/>
      <c r="YA1563" s="133"/>
      <c r="YB1563" s="133"/>
      <c r="YC1563" s="133"/>
      <c r="YD1563" s="133"/>
      <c r="YE1563" s="133"/>
      <c r="YF1563" s="133"/>
      <c r="YG1563" s="133"/>
      <c r="YH1563" s="133"/>
      <c r="YI1563" s="133"/>
      <c r="YJ1563" s="133"/>
      <c r="YK1563" s="133"/>
      <c r="YL1563" s="133"/>
      <c r="YM1563" s="133"/>
      <c r="YN1563" s="133"/>
      <c r="YO1563" s="133"/>
      <c r="YP1563" s="133"/>
      <c r="YQ1563" s="133"/>
      <c r="YR1563" s="133"/>
      <c r="YS1563" s="133"/>
      <c r="YT1563" s="133"/>
      <c r="YU1563" s="133"/>
      <c r="YV1563" s="133"/>
      <c r="YW1563" s="133"/>
      <c r="YX1563" s="133"/>
      <c r="YY1563" s="133"/>
      <c r="YZ1563" s="133"/>
      <c r="ZA1563" s="133"/>
      <c r="ZB1563" s="133"/>
      <c r="ZC1563" s="133"/>
      <c r="ZD1563" s="133"/>
      <c r="ZE1563" s="133"/>
      <c r="ZF1563" s="133"/>
      <c r="ZG1563" s="133"/>
      <c r="ZH1563" s="133"/>
      <c r="ZI1563" s="133"/>
      <c r="ZJ1563" s="133"/>
      <c r="ZK1563" s="133"/>
      <c r="ZL1563" s="133"/>
      <c r="ZM1563" s="133"/>
      <c r="ZN1563" s="133"/>
      <c r="ZO1563" s="133"/>
      <c r="ZP1563" s="133"/>
      <c r="ZQ1563" s="133"/>
      <c r="ZR1563" s="133"/>
      <c r="ZS1563" s="133"/>
      <c r="ZT1563" s="133"/>
      <c r="ZU1563" s="133"/>
      <c r="ZV1563" s="133"/>
      <c r="ZW1563" s="133"/>
      <c r="ZX1563" s="133"/>
      <c r="ZY1563" s="133"/>
      <c r="ZZ1563" s="133"/>
      <c r="AAA1563" s="133"/>
      <c r="AAB1563" s="133"/>
      <c r="AAC1563" s="133"/>
      <c r="AAD1563" s="133"/>
      <c r="AAE1563" s="133"/>
      <c r="AAF1563" s="133"/>
      <c r="AAG1563" s="133"/>
      <c r="AAH1563" s="133"/>
      <c r="AAI1563" s="133"/>
      <c r="AAJ1563" s="133"/>
      <c r="AAK1563" s="133"/>
      <c r="AAL1563" s="133"/>
      <c r="AAM1563" s="133"/>
      <c r="AAN1563" s="133"/>
      <c r="AAO1563" s="133"/>
      <c r="AAP1563" s="133"/>
      <c r="AAQ1563" s="133"/>
      <c r="AAR1563" s="133"/>
      <c r="AAS1563" s="133"/>
      <c r="AAT1563" s="133"/>
      <c r="AAU1563" s="133"/>
      <c r="AAV1563" s="133"/>
      <c r="AAW1563" s="133"/>
      <c r="AAX1563" s="133"/>
      <c r="AAY1563" s="133"/>
      <c r="AAZ1563" s="133"/>
      <c r="ABA1563" s="133"/>
      <c r="ABB1563" s="133"/>
      <c r="ABC1563" s="133"/>
      <c r="ABD1563" s="133"/>
      <c r="ABE1563" s="133"/>
      <c r="ABF1563" s="133"/>
      <c r="ABG1563" s="133"/>
      <c r="ABH1563" s="133"/>
      <c r="ABI1563" s="133"/>
      <c r="ABJ1563" s="133"/>
      <c r="ABK1563" s="133"/>
      <c r="ABL1563" s="133"/>
      <c r="ABM1563" s="133"/>
      <c r="ABN1563" s="133"/>
      <c r="ABO1563" s="133"/>
      <c r="ABP1563" s="133"/>
      <c r="ABQ1563" s="133"/>
      <c r="ABR1563" s="133"/>
      <c r="ABS1563" s="133"/>
      <c r="ABT1563" s="133"/>
      <c r="ABU1563" s="133"/>
      <c r="ABV1563" s="133"/>
      <c r="ABW1563" s="133"/>
      <c r="ABX1563" s="133"/>
      <c r="ABY1563" s="133"/>
      <c r="ABZ1563" s="133"/>
      <c r="ACA1563" s="133"/>
      <c r="ACB1563" s="133"/>
      <c r="ACC1563" s="133"/>
      <c r="ACD1563" s="133"/>
      <c r="ACE1563" s="133"/>
      <c r="ACF1563" s="133"/>
      <c r="ACG1563" s="133"/>
      <c r="ACH1563" s="133"/>
      <c r="ACI1563" s="133"/>
      <c r="ACJ1563" s="133"/>
      <c r="ACK1563" s="133"/>
      <c r="ACL1563" s="133"/>
      <c r="ACM1563" s="133"/>
      <c r="ACN1563" s="133"/>
      <c r="ACO1563" s="133"/>
      <c r="ACP1563" s="133"/>
      <c r="ACQ1563" s="133"/>
      <c r="ACR1563" s="133"/>
      <c r="ACS1563" s="133"/>
      <c r="ACT1563" s="133"/>
      <c r="ACU1563" s="133"/>
      <c r="ACV1563" s="133"/>
      <c r="ACW1563" s="133"/>
      <c r="ACX1563" s="133"/>
      <c r="ACY1563" s="133"/>
      <c r="ACZ1563" s="133"/>
      <c r="ADA1563" s="133"/>
      <c r="ADB1563" s="133"/>
      <c r="ADC1563" s="133"/>
      <c r="ADD1563" s="133"/>
      <c r="ADE1563" s="133"/>
      <c r="ADF1563" s="133"/>
      <c r="ADG1563" s="133"/>
      <c r="ADH1563" s="133"/>
      <c r="ADI1563" s="133"/>
      <c r="ADJ1563" s="133"/>
      <c r="ADK1563" s="133"/>
      <c r="ADL1563" s="133"/>
      <c r="ADM1563" s="133"/>
      <c r="ADN1563" s="133"/>
      <c r="ADO1563" s="133"/>
      <c r="ADP1563" s="133"/>
      <c r="ADQ1563" s="133"/>
      <c r="ADR1563" s="133"/>
      <c r="ADS1563" s="133"/>
      <c r="ADT1563" s="133"/>
      <c r="ADU1563" s="133"/>
      <c r="ADV1563" s="133"/>
      <c r="ADW1563" s="133"/>
      <c r="ADX1563" s="133"/>
      <c r="ADY1563" s="133"/>
      <c r="ADZ1563" s="133"/>
      <c r="AEA1563" s="133"/>
      <c r="AEB1563" s="133"/>
      <c r="AEC1563" s="133"/>
      <c r="AED1563" s="133"/>
      <c r="AEE1563" s="133"/>
      <c r="AEF1563" s="133"/>
      <c r="AEG1563" s="133"/>
      <c r="AEH1563" s="133"/>
    </row>
    <row r="1564" spans="1:814" x14ac:dyDescent="0.25">
      <c r="B1564" s="5">
        <v>45616</v>
      </c>
      <c r="C1564" t="s">
        <v>120</v>
      </c>
      <c r="D1564" t="s">
        <v>0</v>
      </c>
      <c r="E1564" t="s">
        <v>66</v>
      </c>
      <c r="F1564" s="4" t="s">
        <v>139</v>
      </c>
      <c r="G1564" t="s">
        <v>140</v>
      </c>
      <c r="H1564" s="4" t="s">
        <v>141</v>
      </c>
      <c r="I1564" s="4" t="s">
        <v>590</v>
      </c>
      <c r="J1564" s="8">
        <v>-5</v>
      </c>
      <c r="K1564" s="29">
        <v>51750</v>
      </c>
      <c r="L1564" s="17">
        <f t="shared" ref="L1564:L1583" si="68">+J1564*K1564</f>
        <v>-258750</v>
      </c>
      <c r="M1564" s="102" t="s">
        <v>529</v>
      </c>
      <c r="Q1564" s="55" t="s">
        <v>628</v>
      </c>
      <c r="LV1564" t="s">
        <v>506</v>
      </c>
    </row>
    <row r="1565" spans="1:814" s="109" customFormat="1" x14ac:dyDescent="0.25">
      <c r="A1565" s="55"/>
      <c r="B1565" s="86">
        <v>45616</v>
      </c>
      <c r="C1565" s="55" t="s">
        <v>120</v>
      </c>
      <c r="D1565" s="55" t="s">
        <v>0</v>
      </c>
      <c r="E1565" s="55" t="s">
        <v>66</v>
      </c>
      <c r="F1565" s="56" t="s">
        <v>78</v>
      </c>
      <c r="G1565" s="55" t="s">
        <v>79</v>
      </c>
      <c r="H1565" s="56" t="s">
        <v>80</v>
      </c>
      <c r="I1565" s="56" t="s">
        <v>622</v>
      </c>
      <c r="J1565" s="8">
        <f>-31+10</f>
        <v>-21</v>
      </c>
      <c r="K1565" s="118">
        <v>51750</v>
      </c>
      <c r="L1565" s="88">
        <f t="shared" si="68"/>
        <v>-1086750</v>
      </c>
      <c r="M1565" s="108" t="s">
        <v>529</v>
      </c>
      <c r="N1565" s="55"/>
      <c r="O1565" s="101"/>
      <c r="P1565" s="55"/>
      <c r="Q1565" s="55" t="s">
        <v>626</v>
      </c>
      <c r="R1565" s="55"/>
      <c r="S1565" s="55"/>
      <c r="T1565" s="55"/>
      <c r="U1565" s="55"/>
      <c r="V1565" s="170"/>
      <c r="W1565" s="55"/>
      <c r="X1565" s="55"/>
      <c r="Y1565" s="55"/>
      <c r="Z1565" s="55"/>
      <c r="AA1565" s="55"/>
      <c r="AB1565" s="55"/>
      <c r="AC1565" s="55"/>
      <c r="AD1565" s="55"/>
      <c r="AE1565" s="55"/>
      <c r="AF1565" s="55"/>
      <c r="AG1565" s="55"/>
      <c r="AH1565" s="55"/>
      <c r="AI1565" s="55"/>
      <c r="AJ1565" s="55"/>
      <c r="AK1565" s="55"/>
      <c r="AL1565" s="55"/>
      <c r="AM1565" s="55"/>
      <c r="AN1565" s="55"/>
      <c r="AO1565" s="55"/>
      <c r="AP1565" s="55"/>
      <c r="AQ1565" s="55"/>
      <c r="AR1565" s="55"/>
      <c r="AS1565" s="55"/>
      <c r="AT1565" s="55"/>
      <c r="AU1565" s="55"/>
      <c r="AV1565" s="55"/>
      <c r="AW1565" s="55"/>
      <c r="AX1565" s="55"/>
      <c r="AY1565" s="55"/>
      <c r="AZ1565" s="55"/>
      <c r="BA1565" s="55"/>
      <c r="BB1565" s="55"/>
      <c r="BC1565" s="55"/>
      <c r="BD1565" s="55"/>
      <c r="BE1565" s="55"/>
      <c r="BF1565" s="55"/>
      <c r="BG1565" s="55"/>
      <c r="BH1565" s="55"/>
      <c r="BI1565" s="55"/>
      <c r="BJ1565" s="55"/>
      <c r="BK1565" s="55"/>
      <c r="BL1565" s="55"/>
      <c r="BM1565" s="55"/>
      <c r="BN1565" s="55"/>
      <c r="BO1565" s="55"/>
      <c r="BP1565" s="55"/>
      <c r="BQ1565" s="55"/>
      <c r="BR1565" s="55"/>
      <c r="BS1565" s="55"/>
      <c r="BT1565" s="55"/>
      <c r="BU1565" s="55"/>
      <c r="BV1565" s="55"/>
      <c r="BW1565" s="55"/>
      <c r="BX1565" s="55"/>
      <c r="BY1565" s="55"/>
      <c r="BZ1565" s="55"/>
      <c r="CA1565" s="55"/>
      <c r="CB1565" s="55"/>
      <c r="CC1565" s="55"/>
      <c r="CD1565" s="55"/>
      <c r="CE1565" s="55"/>
      <c r="CF1565" s="55"/>
      <c r="CG1565" s="55"/>
      <c r="CH1565" s="55"/>
      <c r="CI1565" s="55"/>
      <c r="CJ1565" s="55"/>
      <c r="CK1565" s="55"/>
      <c r="CL1565" s="55"/>
      <c r="CM1565" s="55"/>
      <c r="CN1565" s="55"/>
      <c r="CO1565" s="55"/>
      <c r="CP1565" s="55"/>
      <c r="CQ1565" s="55"/>
      <c r="CR1565" s="55"/>
      <c r="CS1565" s="55"/>
      <c r="CT1565" s="55"/>
      <c r="CU1565" s="55"/>
      <c r="CV1565" s="55"/>
      <c r="CW1565" s="55"/>
      <c r="CX1565" s="55"/>
      <c r="CY1565" s="55"/>
      <c r="CZ1565" s="55"/>
      <c r="DA1565" s="55"/>
      <c r="DB1565" s="55"/>
      <c r="DC1565" s="55"/>
      <c r="DD1565" s="55"/>
      <c r="DE1565" s="55"/>
      <c r="DF1565" s="55"/>
      <c r="DG1565" s="55"/>
      <c r="DH1565" s="55"/>
      <c r="DI1565" s="55"/>
      <c r="DJ1565" s="55"/>
      <c r="DK1565" s="55"/>
      <c r="DL1565" s="55"/>
      <c r="DM1565" s="55"/>
      <c r="DN1565" s="55"/>
      <c r="DO1565" s="55"/>
      <c r="DP1565" s="55"/>
      <c r="DQ1565" s="55"/>
      <c r="DR1565" s="55"/>
      <c r="DS1565" s="55"/>
      <c r="DT1565" s="55"/>
      <c r="DU1565" s="55"/>
      <c r="DV1565" s="55"/>
      <c r="DW1565" s="55"/>
      <c r="DX1565" s="55"/>
      <c r="DY1565" s="55"/>
      <c r="DZ1565" s="55"/>
      <c r="EA1565" s="55"/>
      <c r="EB1565" s="55"/>
      <c r="EC1565" s="55"/>
      <c r="ED1565" s="55"/>
      <c r="EE1565" s="55"/>
      <c r="EF1565" s="55"/>
      <c r="EG1565" s="55"/>
      <c r="EH1565" s="55"/>
      <c r="EI1565" s="55"/>
      <c r="EJ1565" s="55"/>
      <c r="EK1565" s="55"/>
      <c r="EL1565" s="55"/>
      <c r="EM1565" s="55"/>
      <c r="EN1565" s="55"/>
      <c r="EO1565" s="55"/>
      <c r="EP1565" s="55"/>
      <c r="EQ1565" s="55"/>
      <c r="ER1565" s="55"/>
      <c r="ES1565" s="55"/>
      <c r="ET1565" s="55"/>
      <c r="EU1565" s="55"/>
      <c r="EV1565" s="55"/>
      <c r="EW1565" s="55"/>
      <c r="EX1565" s="55"/>
      <c r="EY1565" s="55"/>
      <c r="EZ1565" s="55"/>
      <c r="FA1565" s="55"/>
      <c r="FB1565" s="55"/>
      <c r="FC1565" s="55"/>
      <c r="FD1565" s="55"/>
      <c r="FE1565" s="55"/>
      <c r="FF1565" s="55"/>
      <c r="FG1565" s="55"/>
      <c r="FH1565" s="55"/>
      <c r="FI1565" s="55"/>
      <c r="FJ1565" s="55"/>
      <c r="FK1565" s="55"/>
      <c r="FL1565" s="55"/>
      <c r="FM1565" s="55"/>
      <c r="FN1565" s="55"/>
      <c r="FO1565" s="55"/>
      <c r="FP1565" s="55"/>
      <c r="FQ1565" s="55"/>
      <c r="FR1565" s="55"/>
      <c r="FS1565" s="55"/>
      <c r="FT1565" s="55"/>
      <c r="FU1565" s="55"/>
      <c r="FV1565" s="55"/>
      <c r="FW1565" s="55"/>
      <c r="FX1565" s="55"/>
      <c r="FY1565" s="55"/>
      <c r="FZ1565" s="55"/>
      <c r="GA1565" s="55"/>
      <c r="GB1565" s="55"/>
      <c r="GC1565" s="55"/>
      <c r="GD1565" s="55"/>
      <c r="GE1565" s="55"/>
      <c r="GF1565" s="55"/>
      <c r="GG1565" s="55"/>
      <c r="GH1565" s="55"/>
      <c r="GI1565" s="55"/>
      <c r="GJ1565" s="55"/>
      <c r="GK1565" s="55"/>
      <c r="GL1565" s="55"/>
      <c r="GM1565" s="55"/>
      <c r="GN1565" s="55"/>
      <c r="GO1565" s="55"/>
      <c r="GP1565" s="55"/>
      <c r="GQ1565" s="55"/>
      <c r="GR1565" s="55"/>
      <c r="GS1565" s="55"/>
      <c r="GT1565" s="55"/>
      <c r="GU1565" s="55"/>
      <c r="GV1565" s="55"/>
      <c r="GW1565" s="55"/>
      <c r="GX1565" s="55"/>
      <c r="GY1565" s="55"/>
      <c r="GZ1565" s="55"/>
      <c r="HA1565" s="55"/>
      <c r="HB1565" s="55"/>
      <c r="HC1565" s="55"/>
      <c r="HD1565" s="55"/>
      <c r="HE1565" s="55"/>
      <c r="HF1565" s="55"/>
      <c r="HG1565" s="55"/>
      <c r="HH1565" s="55"/>
      <c r="HI1565" s="55"/>
      <c r="HJ1565" s="55"/>
      <c r="HK1565" s="55"/>
      <c r="HL1565" s="55"/>
      <c r="HM1565" s="55"/>
      <c r="HN1565" s="55"/>
      <c r="HO1565" s="55"/>
      <c r="HP1565" s="55"/>
      <c r="HQ1565" s="55"/>
      <c r="HR1565" s="55"/>
      <c r="HS1565" s="55"/>
      <c r="HT1565" s="55"/>
      <c r="HU1565" s="55"/>
      <c r="HV1565" s="55"/>
      <c r="HW1565" s="55"/>
      <c r="HX1565" s="55"/>
      <c r="HY1565" s="55"/>
      <c r="HZ1565" s="55"/>
      <c r="IA1565" s="55"/>
      <c r="IB1565" s="55"/>
      <c r="IC1565" s="55"/>
      <c r="ID1565" s="55"/>
      <c r="IE1565" s="55"/>
      <c r="IF1565" s="55"/>
      <c r="IG1565" s="55"/>
      <c r="IH1565" s="55"/>
      <c r="II1565" s="55"/>
      <c r="IJ1565" s="55"/>
      <c r="IK1565" s="55"/>
      <c r="IL1565" s="55"/>
      <c r="IM1565" s="55"/>
      <c r="IN1565" s="55"/>
      <c r="IO1565" s="55"/>
      <c r="IP1565" s="55"/>
      <c r="IQ1565" s="55" t="s">
        <v>506</v>
      </c>
      <c r="IR1565" s="55"/>
      <c r="IS1565" s="55"/>
      <c r="IT1565" s="55"/>
      <c r="IU1565" s="55"/>
      <c r="IV1565" s="55"/>
      <c r="IW1565" s="55"/>
      <c r="IX1565" s="55"/>
      <c r="IY1565" s="55"/>
      <c r="IZ1565" s="55"/>
      <c r="JA1565" s="55"/>
      <c r="JB1565" s="55"/>
      <c r="JC1565" s="55"/>
      <c r="JD1565" s="55"/>
      <c r="JE1565" s="55"/>
      <c r="JF1565" s="55"/>
      <c r="JG1565" s="55"/>
      <c r="JH1565" s="55"/>
      <c r="JI1565" s="55"/>
      <c r="JJ1565" s="55"/>
      <c r="JK1565" s="55"/>
      <c r="JL1565" s="55"/>
      <c r="JM1565" s="55"/>
      <c r="JN1565" s="55"/>
      <c r="JO1565" s="55"/>
      <c r="JP1565" s="55"/>
      <c r="JQ1565" s="55"/>
      <c r="JR1565" s="55"/>
      <c r="JS1565" s="55"/>
      <c r="JT1565" s="55"/>
      <c r="JU1565" s="55"/>
      <c r="JV1565" s="55"/>
      <c r="JW1565" s="55"/>
      <c r="JX1565" s="55"/>
      <c r="JY1565" s="55"/>
      <c r="JZ1565" s="55"/>
      <c r="KA1565" s="55"/>
      <c r="KB1565" s="55"/>
      <c r="KC1565" s="55"/>
      <c r="KD1565" s="55"/>
      <c r="KE1565" s="55"/>
      <c r="KF1565" s="55"/>
      <c r="KG1565" s="55"/>
      <c r="KH1565" s="55"/>
      <c r="KI1565" s="55"/>
      <c r="KJ1565" s="55"/>
      <c r="KK1565" s="55"/>
      <c r="KL1565" s="55"/>
      <c r="KM1565" s="55"/>
      <c r="KN1565" s="55"/>
      <c r="KO1565" s="55"/>
      <c r="KP1565" s="55"/>
      <c r="KQ1565" s="55"/>
      <c r="KR1565" s="55"/>
      <c r="KS1565" s="55"/>
      <c r="KT1565" s="55"/>
      <c r="KU1565" s="55"/>
      <c r="KV1565" s="55"/>
      <c r="KW1565" s="55"/>
      <c r="KX1565" s="55"/>
      <c r="KY1565" s="55"/>
      <c r="KZ1565" s="55"/>
      <c r="LA1565" s="55"/>
      <c r="LB1565" s="55"/>
      <c r="LC1565" s="55"/>
      <c r="LD1565" s="55"/>
      <c r="LE1565" s="55"/>
      <c r="LF1565" s="55"/>
      <c r="LG1565" s="55"/>
      <c r="LH1565" s="55"/>
      <c r="LI1565" s="55"/>
      <c r="LJ1565" s="55"/>
      <c r="LK1565" s="55"/>
      <c r="LL1565" s="55"/>
      <c r="LM1565" s="55"/>
      <c r="LN1565" s="55"/>
      <c r="LO1565" s="55"/>
      <c r="LP1565" s="55"/>
      <c r="LQ1565" s="55"/>
      <c r="LR1565" s="55"/>
      <c r="LS1565" s="55"/>
      <c r="LT1565" s="55"/>
      <c r="LU1565" s="55"/>
      <c r="LV1565" s="55"/>
      <c r="LW1565" s="55"/>
      <c r="LX1565" s="55"/>
      <c r="LY1565" s="55"/>
      <c r="LZ1565" s="55"/>
      <c r="MA1565" s="55"/>
      <c r="MB1565" s="55"/>
      <c r="MC1565" s="55"/>
      <c r="MD1565" s="55"/>
      <c r="ME1565" s="55"/>
      <c r="MF1565" s="55"/>
      <c r="MG1565" s="55"/>
      <c r="MH1565" s="55"/>
      <c r="MI1565" s="55"/>
      <c r="MJ1565" s="55"/>
      <c r="MK1565" s="55"/>
      <c r="ML1565" s="55"/>
      <c r="MM1565" s="55"/>
      <c r="MN1565" s="55"/>
      <c r="MO1565" s="55"/>
      <c r="MP1565" s="55"/>
      <c r="MQ1565" s="55"/>
      <c r="MR1565" s="55"/>
      <c r="MS1565" s="55"/>
      <c r="MT1565" s="55"/>
      <c r="MU1565" s="55"/>
      <c r="MV1565" s="55"/>
      <c r="MW1565" s="55"/>
      <c r="MX1565" s="55"/>
      <c r="MY1565" s="55"/>
      <c r="MZ1565" s="55"/>
      <c r="NA1565" s="55"/>
      <c r="NB1565" s="55"/>
      <c r="NC1565" s="55"/>
      <c r="ND1565" s="55"/>
      <c r="NE1565" s="55"/>
      <c r="NF1565" s="55"/>
      <c r="NG1565" s="55"/>
      <c r="NH1565" s="55"/>
      <c r="NI1565" s="55"/>
      <c r="NJ1565" s="55"/>
      <c r="NK1565" s="55"/>
      <c r="NL1565" s="55"/>
      <c r="NM1565" s="55"/>
      <c r="NN1565" s="55"/>
      <c r="NO1565" s="55"/>
      <c r="NP1565" s="55"/>
      <c r="NQ1565" s="55"/>
      <c r="NR1565" s="55"/>
      <c r="NS1565" s="55"/>
      <c r="NT1565" s="55"/>
      <c r="NU1565" s="55"/>
      <c r="NV1565" s="55"/>
      <c r="NW1565" s="55"/>
      <c r="NX1565" s="55"/>
      <c r="NY1565" s="55"/>
      <c r="NZ1565" s="55"/>
      <c r="OA1565" s="55"/>
      <c r="OB1565" s="55"/>
      <c r="OC1565" s="55"/>
      <c r="OD1565" s="55"/>
      <c r="OE1565" s="55"/>
      <c r="OF1565" s="55"/>
      <c r="OG1565" s="55"/>
      <c r="OH1565" s="55"/>
      <c r="OI1565" s="55"/>
      <c r="OJ1565" s="55"/>
      <c r="OK1565" s="55"/>
      <c r="OL1565" s="55"/>
      <c r="OM1565" s="55"/>
      <c r="ON1565" s="55"/>
      <c r="OO1565" s="55"/>
      <c r="OP1565" s="55"/>
      <c r="OQ1565" s="55"/>
      <c r="OR1565" s="55"/>
      <c r="OS1565" s="55"/>
      <c r="OT1565" s="55"/>
      <c r="OU1565" s="55"/>
      <c r="OV1565" s="55"/>
      <c r="OW1565" s="55"/>
      <c r="OX1565" s="55"/>
      <c r="OY1565" s="55"/>
      <c r="OZ1565" s="55"/>
      <c r="PA1565" s="55"/>
      <c r="PB1565" s="55"/>
      <c r="PC1565" s="55"/>
      <c r="PD1565" s="55"/>
      <c r="PE1565" s="55"/>
      <c r="PF1565" s="55"/>
      <c r="PG1565" s="55"/>
      <c r="PH1565" s="55"/>
      <c r="PI1565" s="55"/>
      <c r="PJ1565" s="55"/>
      <c r="PK1565" s="55"/>
      <c r="PL1565" s="55"/>
      <c r="PM1565" s="55"/>
      <c r="PN1565" s="55"/>
      <c r="PO1565" s="55"/>
      <c r="PP1565" s="55"/>
      <c r="PQ1565" s="55"/>
      <c r="PR1565" s="55"/>
      <c r="PS1565" s="55"/>
      <c r="PT1565" s="55"/>
      <c r="PU1565" s="55"/>
      <c r="PV1565" s="55"/>
      <c r="PW1565" s="55"/>
      <c r="PX1565" s="55"/>
      <c r="PY1565" s="55"/>
      <c r="PZ1565" s="55"/>
      <c r="QA1565" s="55"/>
      <c r="QB1565" s="55"/>
      <c r="QC1565" s="55"/>
      <c r="QD1565" s="55"/>
      <c r="QE1565" s="55"/>
      <c r="QF1565" s="55"/>
      <c r="QG1565" s="55"/>
      <c r="QH1565" s="55"/>
      <c r="QI1565" s="55"/>
      <c r="QJ1565" s="55"/>
      <c r="QK1565" s="55"/>
      <c r="QL1565" s="55"/>
      <c r="QM1565" s="55"/>
      <c r="QN1565" s="55"/>
      <c r="QO1565" s="55"/>
      <c r="QP1565" s="55"/>
      <c r="QQ1565" s="55"/>
      <c r="QR1565" s="55"/>
      <c r="QS1565" s="55"/>
      <c r="QT1565" s="55"/>
      <c r="QU1565" s="55"/>
      <c r="QV1565" s="55"/>
      <c r="QW1565" s="55"/>
      <c r="QX1565" s="55"/>
      <c r="QY1565" s="55"/>
      <c r="QZ1565" s="55"/>
      <c r="RA1565" s="55"/>
      <c r="RB1565" s="55"/>
      <c r="RC1565" s="55"/>
      <c r="RD1565" s="55"/>
      <c r="RE1565" s="55"/>
      <c r="RF1565" s="55"/>
      <c r="RG1565" s="55"/>
      <c r="RH1565" s="55"/>
      <c r="RI1565" s="55"/>
      <c r="RJ1565" s="55"/>
      <c r="RK1565" s="55"/>
      <c r="RL1565" s="55"/>
      <c r="RM1565" s="55"/>
      <c r="RN1565" s="55"/>
      <c r="RO1565" s="55"/>
      <c r="RP1565" s="55"/>
      <c r="RQ1565" s="55"/>
      <c r="RR1565" s="55"/>
      <c r="RS1565" s="55"/>
      <c r="RT1565" s="55"/>
      <c r="RU1565" s="55"/>
      <c r="RV1565" s="55"/>
      <c r="RW1565" s="55"/>
      <c r="RX1565" s="55"/>
      <c r="RY1565" s="55"/>
      <c r="RZ1565" s="55"/>
      <c r="SA1565" s="55"/>
      <c r="SB1565" s="55"/>
      <c r="SC1565" s="55"/>
      <c r="SD1565" s="55"/>
      <c r="SE1565" s="55"/>
      <c r="SF1565" s="55"/>
      <c r="SG1565" s="55"/>
      <c r="SH1565" s="55"/>
      <c r="SI1565" s="55"/>
      <c r="SJ1565" s="55"/>
      <c r="SK1565" s="55"/>
      <c r="SL1565" s="55"/>
      <c r="SM1565" s="55"/>
      <c r="SN1565" s="55"/>
      <c r="SO1565" s="55"/>
      <c r="SP1565" s="55"/>
      <c r="SQ1565" s="55"/>
      <c r="SR1565" s="55"/>
      <c r="SS1565" s="55"/>
      <c r="ST1565" s="55"/>
      <c r="SU1565" s="55"/>
      <c r="SV1565" s="55"/>
      <c r="SW1565" s="55"/>
      <c r="SX1565" s="55"/>
      <c r="SY1565" s="55"/>
      <c r="SZ1565" s="55"/>
      <c r="TA1565" s="55"/>
      <c r="TB1565" s="55"/>
      <c r="TC1565" s="55"/>
      <c r="TD1565" s="55"/>
      <c r="TE1565" s="55"/>
      <c r="TF1565" s="55"/>
      <c r="TG1565" s="55"/>
      <c r="TH1565" s="55"/>
      <c r="TI1565" s="55"/>
      <c r="TJ1565" s="55"/>
      <c r="TK1565" s="55"/>
      <c r="TL1565" s="55"/>
      <c r="TM1565" s="55"/>
      <c r="TN1565" s="55"/>
      <c r="TO1565" s="55"/>
      <c r="TP1565" s="55"/>
      <c r="TQ1565" s="55"/>
      <c r="TR1565" s="55"/>
      <c r="TS1565" s="55"/>
      <c r="TT1565" s="55"/>
      <c r="TU1565" s="55"/>
      <c r="TV1565" s="55"/>
      <c r="TW1565" s="55"/>
      <c r="TX1565" s="55"/>
      <c r="TY1565" s="55"/>
      <c r="TZ1565" s="55"/>
      <c r="UA1565" s="55"/>
      <c r="UB1565" s="55"/>
      <c r="UC1565" s="55"/>
      <c r="UD1565" s="55"/>
      <c r="UE1565" s="55"/>
      <c r="UF1565" s="55"/>
      <c r="UG1565" s="55"/>
      <c r="UH1565" s="55"/>
      <c r="UI1565" s="55"/>
      <c r="UJ1565" s="55"/>
      <c r="UK1565" s="55"/>
      <c r="UL1565" s="55"/>
      <c r="UM1565" s="55"/>
      <c r="UN1565" s="55"/>
      <c r="UO1565" s="55"/>
      <c r="UP1565" s="55"/>
      <c r="UQ1565" s="55"/>
      <c r="UR1565" s="55"/>
      <c r="US1565" s="55"/>
      <c r="UT1565" s="55"/>
      <c r="UU1565" s="55"/>
      <c r="UV1565" s="55"/>
      <c r="UW1565" s="55"/>
      <c r="UX1565" s="55"/>
      <c r="UY1565" s="55"/>
      <c r="UZ1565" s="55"/>
      <c r="VA1565" s="55"/>
      <c r="VB1565" s="55"/>
      <c r="VC1565" s="55"/>
      <c r="VD1565" s="55"/>
      <c r="VE1565" s="55"/>
      <c r="VF1565" s="55"/>
      <c r="VG1565" s="55"/>
      <c r="VH1565" s="55"/>
      <c r="VI1565" s="55"/>
      <c r="VJ1565" s="55"/>
      <c r="VK1565" s="55"/>
      <c r="VL1565" s="55"/>
      <c r="VM1565" s="55"/>
      <c r="VN1565" s="55"/>
      <c r="VO1565" s="55"/>
      <c r="VP1565" s="55"/>
      <c r="VQ1565" s="55"/>
      <c r="VR1565" s="55"/>
      <c r="VS1565" s="55"/>
      <c r="VT1565" s="55"/>
      <c r="VU1565" s="55"/>
      <c r="VV1565" s="55"/>
      <c r="VW1565" s="55"/>
      <c r="VX1565" s="55"/>
      <c r="VY1565" s="55"/>
      <c r="VZ1565" s="55"/>
      <c r="WA1565" s="55"/>
      <c r="WB1565" s="55"/>
      <c r="WC1565" s="55"/>
      <c r="WD1565" s="55"/>
      <c r="WE1565" s="55"/>
      <c r="WF1565" s="55"/>
      <c r="WG1565" s="55"/>
      <c r="WH1565" s="55"/>
      <c r="WI1565" s="55"/>
      <c r="WJ1565" s="55"/>
      <c r="WK1565" s="55"/>
      <c r="WL1565" s="55"/>
      <c r="WM1565" s="55"/>
      <c r="WN1565" s="55"/>
      <c r="WO1565" s="55"/>
      <c r="WP1565" s="55"/>
      <c r="WQ1565" s="55"/>
      <c r="WR1565" s="55"/>
      <c r="WS1565" s="55"/>
      <c r="WT1565" s="55"/>
      <c r="WU1565" s="55"/>
      <c r="WV1565" s="55"/>
      <c r="WW1565" s="55"/>
      <c r="WX1565" s="55"/>
      <c r="WY1565" s="55"/>
      <c r="WZ1565" s="55"/>
      <c r="XA1565" s="55"/>
      <c r="XB1565" s="55"/>
      <c r="XC1565" s="55"/>
      <c r="XD1565" s="55"/>
      <c r="XE1565" s="55"/>
      <c r="XF1565" s="55"/>
      <c r="XG1565" s="55"/>
      <c r="XH1565" s="55"/>
      <c r="XI1565" s="55"/>
      <c r="XJ1565" s="55"/>
      <c r="XK1565" s="55"/>
      <c r="XL1565" s="55"/>
      <c r="XM1565" s="55"/>
      <c r="XN1565" s="55"/>
      <c r="XO1565" s="55"/>
      <c r="XP1565" s="55"/>
      <c r="XQ1565" s="55"/>
      <c r="XR1565" s="55"/>
      <c r="XS1565" s="55"/>
      <c r="XT1565" s="55"/>
      <c r="XU1565" s="55"/>
      <c r="XV1565" s="55"/>
      <c r="XW1565" s="55"/>
      <c r="XX1565" s="55"/>
      <c r="XY1565" s="55"/>
      <c r="XZ1565" s="55"/>
      <c r="YA1565" s="55"/>
      <c r="YB1565" s="55"/>
      <c r="YC1565" s="55"/>
      <c r="YD1565" s="55"/>
      <c r="YE1565" s="55"/>
      <c r="YF1565" s="55"/>
      <c r="YG1565" s="55"/>
      <c r="YH1565" s="55"/>
      <c r="YI1565" s="55"/>
      <c r="YJ1565" s="55"/>
      <c r="YK1565" s="55"/>
      <c r="YL1565" s="55"/>
      <c r="YM1565" s="55"/>
      <c r="YN1565" s="55"/>
      <c r="YO1565" s="55"/>
      <c r="YP1565" s="55"/>
      <c r="YQ1565" s="55"/>
      <c r="YR1565" s="55"/>
      <c r="YS1565" s="55"/>
      <c r="YT1565" s="55"/>
      <c r="YU1565" s="55"/>
      <c r="YV1565" s="55"/>
      <c r="YW1565" s="55"/>
      <c r="YX1565" s="55"/>
      <c r="YY1565" s="55"/>
      <c r="YZ1565" s="55"/>
      <c r="ZA1565" s="55"/>
      <c r="ZB1565" s="55"/>
      <c r="ZC1565" s="55"/>
      <c r="ZD1565" s="55"/>
      <c r="ZE1565" s="55"/>
      <c r="ZF1565" s="55"/>
      <c r="ZG1565" s="55"/>
      <c r="ZH1565" s="55"/>
      <c r="ZI1565" s="55"/>
      <c r="ZJ1565" s="55"/>
      <c r="ZK1565" s="55"/>
      <c r="ZL1565" s="55"/>
      <c r="ZM1565" s="55"/>
      <c r="ZN1565" s="55"/>
      <c r="ZO1565" s="55"/>
      <c r="ZP1565" s="55"/>
      <c r="ZQ1565" s="55"/>
      <c r="ZR1565" s="55"/>
      <c r="ZS1565" s="55"/>
      <c r="ZT1565" s="55"/>
      <c r="ZU1565" s="55"/>
      <c r="ZV1565" s="55"/>
      <c r="ZW1565" s="55"/>
      <c r="ZX1565" s="55"/>
      <c r="ZY1565" s="55"/>
      <c r="ZZ1565" s="55"/>
      <c r="AAA1565" s="55"/>
      <c r="AAB1565" s="55"/>
      <c r="AAC1565" s="55"/>
      <c r="AAD1565" s="55"/>
      <c r="AAE1565" s="55"/>
      <c r="AAF1565" s="55"/>
      <c r="AAG1565" s="55"/>
      <c r="AAH1565" s="55"/>
      <c r="AAI1565" s="55"/>
      <c r="AAJ1565" s="55"/>
      <c r="AAK1565" s="55"/>
      <c r="AAL1565" s="55"/>
      <c r="AAM1565" s="55"/>
      <c r="AAN1565" s="55"/>
      <c r="AAO1565" s="55"/>
      <c r="AAP1565" s="55"/>
      <c r="AAQ1565" s="55"/>
      <c r="AAR1565" s="55"/>
      <c r="AAS1565" s="55"/>
      <c r="AAT1565" s="55"/>
      <c r="AAU1565" s="55"/>
      <c r="AAV1565" s="55"/>
      <c r="AAW1565" s="55"/>
      <c r="AAX1565" s="55"/>
      <c r="AAY1565" s="55"/>
      <c r="AAZ1565" s="55"/>
      <c r="ABA1565" s="55"/>
      <c r="ABB1565" s="55"/>
      <c r="ABC1565" s="55"/>
      <c r="ABD1565" s="55"/>
      <c r="ABE1565" s="55"/>
      <c r="ABF1565" s="55"/>
      <c r="ABG1565" s="55"/>
      <c r="ABH1565" s="55"/>
      <c r="ABI1565" s="55"/>
      <c r="ABJ1565" s="55"/>
      <c r="ABK1565" s="55"/>
      <c r="ABL1565" s="55"/>
      <c r="ABM1565" s="55"/>
      <c r="ABN1565" s="55"/>
      <c r="ABO1565" s="55"/>
      <c r="ABP1565" s="55"/>
      <c r="ABQ1565" s="55"/>
      <c r="ABR1565" s="55"/>
      <c r="ABS1565" s="55"/>
      <c r="ABT1565" s="55"/>
      <c r="ABU1565" s="55"/>
      <c r="ABV1565" s="55"/>
      <c r="ABW1565" s="55"/>
      <c r="ABX1565" s="55"/>
      <c r="ABY1565" s="55"/>
      <c r="ABZ1565" s="55"/>
      <c r="ACA1565" s="55"/>
      <c r="ACB1565" s="55"/>
      <c r="ACC1565" s="55"/>
      <c r="ACD1565" s="55"/>
      <c r="ACE1565" s="55"/>
      <c r="ACF1565" s="55"/>
      <c r="ACG1565" s="55"/>
      <c r="ACH1565" s="55"/>
      <c r="ACI1565" s="55"/>
      <c r="ACJ1565" s="55"/>
      <c r="ACK1565" s="55"/>
      <c r="ACL1565" s="55"/>
      <c r="ACM1565" s="55"/>
      <c r="ACN1565" s="55"/>
      <c r="ACO1565" s="55"/>
      <c r="ACP1565" s="55"/>
      <c r="ACQ1565" s="55"/>
      <c r="ACR1565" s="55"/>
      <c r="ACS1565" s="55"/>
      <c r="ACT1565" s="55"/>
      <c r="ACU1565" s="55"/>
      <c r="ACV1565" s="55"/>
      <c r="ACW1565" s="55"/>
      <c r="ACX1565" s="55"/>
      <c r="ACY1565" s="55"/>
      <c r="ACZ1565" s="55"/>
      <c r="ADA1565" s="55"/>
      <c r="ADB1565" s="55"/>
      <c r="ADC1565" s="55"/>
      <c r="ADD1565" s="55"/>
      <c r="ADE1565" s="55"/>
      <c r="ADF1565" s="55"/>
      <c r="ADG1565" s="55"/>
      <c r="ADH1565" s="55"/>
      <c r="ADI1565" s="55"/>
      <c r="ADJ1565" s="55"/>
      <c r="ADK1565" s="55"/>
      <c r="ADL1565" s="55"/>
      <c r="ADM1565" s="55"/>
      <c r="ADN1565" s="55"/>
      <c r="ADO1565" s="55"/>
      <c r="ADP1565" s="55"/>
      <c r="ADQ1565" s="55"/>
      <c r="ADR1565" s="55"/>
      <c r="ADS1565" s="55"/>
      <c r="ADT1565" s="55"/>
      <c r="ADU1565" s="55"/>
      <c r="ADV1565" s="55"/>
      <c r="ADW1565" s="55"/>
      <c r="ADX1565" s="55"/>
      <c r="ADY1565" s="55"/>
      <c r="ADZ1565" s="55"/>
      <c r="AEA1565" s="55"/>
      <c r="AEB1565" s="55"/>
      <c r="AEC1565" s="55"/>
      <c r="AED1565" s="55"/>
      <c r="AEE1565" s="55"/>
      <c r="AEF1565" s="55"/>
      <c r="AEG1565" s="55"/>
      <c r="AEH1565" s="55"/>
    </row>
    <row r="1566" spans="1:814" s="133" customFormat="1" x14ac:dyDescent="0.25">
      <c r="B1566" s="134">
        <v>45622</v>
      </c>
      <c r="C1566" s="133" t="s">
        <v>103</v>
      </c>
      <c r="D1566" s="133" t="s">
        <v>0</v>
      </c>
      <c r="E1566" s="133" t="s">
        <v>14</v>
      </c>
      <c r="F1566" s="135" t="s">
        <v>25</v>
      </c>
      <c r="G1566" s="133" t="s">
        <v>26</v>
      </c>
      <c r="H1566" s="135" t="s">
        <v>27</v>
      </c>
      <c r="I1566" s="135" t="s">
        <v>605</v>
      </c>
      <c r="J1566" s="136">
        <v>-4</v>
      </c>
      <c r="K1566" s="137">
        <v>14.48404255319149</v>
      </c>
      <c r="L1566" s="138">
        <f t="shared" si="68"/>
        <v>-57.936170212765958</v>
      </c>
      <c r="M1566" s="139" t="s">
        <v>527</v>
      </c>
      <c r="O1566" s="140">
        <v>20240326</v>
      </c>
      <c r="P1566" s="133" t="s">
        <v>136</v>
      </c>
      <c r="V1566" s="171"/>
    </row>
    <row r="1567" spans="1:814" x14ac:dyDescent="0.25">
      <c r="B1567" s="5">
        <v>45622</v>
      </c>
      <c r="C1567" t="s">
        <v>103</v>
      </c>
      <c r="D1567" t="s">
        <v>0</v>
      </c>
      <c r="E1567" t="s">
        <v>14</v>
      </c>
      <c r="F1567" s="4" t="s">
        <v>39</v>
      </c>
      <c r="G1567" t="s">
        <v>40</v>
      </c>
      <c r="H1567" s="4" t="s">
        <v>41</v>
      </c>
      <c r="I1567" s="4" t="s">
        <v>564</v>
      </c>
      <c r="J1567" s="8">
        <v>-4</v>
      </c>
      <c r="K1567" s="79">
        <v>14.569553805774278</v>
      </c>
      <c r="L1567" s="35">
        <f t="shared" si="68"/>
        <v>-58.278215223097114</v>
      </c>
      <c r="M1567" s="104" t="s">
        <v>527</v>
      </c>
      <c r="O1567" s="54">
        <v>20240326</v>
      </c>
      <c r="P1567" t="s">
        <v>136</v>
      </c>
      <c r="JM1567" t="s">
        <v>506</v>
      </c>
    </row>
    <row r="1568" spans="1:814" s="133" customFormat="1" x14ac:dyDescent="0.25">
      <c r="B1568" s="134">
        <v>45622</v>
      </c>
      <c r="C1568" s="133" t="s">
        <v>103</v>
      </c>
      <c r="D1568" s="133" t="s">
        <v>0</v>
      </c>
      <c r="E1568" s="133" t="s">
        <v>14</v>
      </c>
      <c r="F1568" s="135" t="s">
        <v>54</v>
      </c>
      <c r="G1568" s="133" t="s">
        <v>55</v>
      </c>
      <c r="H1568" s="135" t="s">
        <v>56</v>
      </c>
      <c r="I1568" s="135" t="s">
        <v>611</v>
      </c>
      <c r="J1568" s="136">
        <v>-10</v>
      </c>
      <c r="K1568" s="137">
        <v>18.622340425531917</v>
      </c>
      <c r="L1568" s="138">
        <f t="shared" si="68"/>
        <v>-186.22340425531917</v>
      </c>
      <c r="M1568" s="139" t="s">
        <v>527</v>
      </c>
      <c r="O1568" s="140">
        <v>20240326</v>
      </c>
      <c r="P1568" s="133" t="s">
        <v>136</v>
      </c>
      <c r="V1568" s="171"/>
    </row>
    <row r="1569" spans="1:814" x14ac:dyDescent="0.25">
      <c r="B1569" s="5">
        <v>45622</v>
      </c>
      <c r="C1569" t="s">
        <v>103</v>
      </c>
      <c r="D1569" t="s">
        <v>0</v>
      </c>
      <c r="E1569" t="s">
        <v>14</v>
      </c>
      <c r="F1569" s="4" t="s">
        <v>58</v>
      </c>
      <c r="G1569" t="s">
        <v>59</v>
      </c>
      <c r="H1569" s="4" t="s">
        <v>60</v>
      </c>
      <c r="I1569" s="4" t="s">
        <v>584</v>
      </c>
      <c r="J1569" s="8">
        <v>-2</v>
      </c>
      <c r="K1569" s="79">
        <v>18.345205479452055</v>
      </c>
      <c r="L1569" s="35">
        <f t="shared" si="68"/>
        <v>-36.69041095890411</v>
      </c>
      <c r="M1569" s="104" t="s">
        <v>527</v>
      </c>
      <c r="O1569" s="54">
        <v>20240326</v>
      </c>
      <c r="P1569" t="s">
        <v>136</v>
      </c>
    </row>
    <row r="1570" spans="1:814" ht="15.95" customHeight="1" x14ac:dyDescent="0.25">
      <c r="B1570" s="5">
        <v>45622</v>
      </c>
      <c r="C1570" t="s">
        <v>121</v>
      </c>
      <c r="D1570" t="s">
        <v>0</v>
      </c>
      <c r="E1570" t="s">
        <v>66</v>
      </c>
      <c r="F1570" s="4" t="s">
        <v>67</v>
      </c>
      <c r="G1570" t="s">
        <v>151</v>
      </c>
      <c r="H1570" s="4" t="s">
        <v>69</v>
      </c>
      <c r="I1570" s="4" t="s">
        <v>308</v>
      </c>
      <c r="J1570" s="8">
        <v>-1</v>
      </c>
      <c r="K1570" s="29">
        <v>51750</v>
      </c>
      <c r="L1570" s="17">
        <f t="shared" si="68"/>
        <v>-51750</v>
      </c>
      <c r="O1570"/>
      <c r="Q1570" t="s">
        <v>549</v>
      </c>
    </row>
    <row r="1571" spans="1:814" s="133" customFormat="1" x14ac:dyDescent="0.25">
      <c r="B1571" s="134">
        <v>45624</v>
      </c>
      <c r="C1571" s="133" t="s">
        <v>103</v>
      </c>
      <c r="D1571" s="133" t="s">
        <v>0</v>
      </c>
      <c r="E1571" s="133" t="s">
        <v>14</v>
      </c>
      <c r="F1571" s="135" t="s">
        <v>25</v>
      </c>
      <c r="G1571" s="133" t="s">
        <v>26</v>
      </c>
      <c r="H1571" s="135" t="s">
        <v>27</v>
      </c>
      <c r="I1571" s="135" t="s">
        <v>490</v>
      </c>
      <c r="J1571" s="136">
        <v>-2</v>
      </c>
      <c r="K1571" s="137">
        <v>14.583333333333334</v>
      </c>
      <c r="L1571" s="138">
        <f t="shared" si="68"/>
        <v>-29.166666666666668</v>
      </c>
      <c r="M1571" s="139" t="s">
        <v>527</v>
      </c>
      <c r="O1571" s="140">
        <v>20240327</v>
      </c>
      <c r="P1571" s="133" t="s">
        <v>136</v>
      </c>
      <c r="V1571" s="171"/>
    </row>
    <row r="1572" spans="1:814" s="133" customFormat="1" x14ac:dyDescent="0.25">
      <c r="B1572" s="134">
        <v>45624</v>
      </c>
      <c r="C1572" s="133" t="s">
        <v>103</v>
      </c>
      <c r="D1572" s="133" t="s">
        <v>0</v>
      </c>
      <c r="E1572" s="133" t="s">
        <v>14</v>
      </c>
      <c r="F1572" s="135" t="s">
        <v>39</v>
      </c>
      <c r="G1572" s="133" t="s">
        <v>40</v>
      </c>
      <c r="H1572" s="135" t="s">
        <v>41</v>
      </c>
      <c r="I1572" s="135" t="s">
        <v>485</v>
      </c>
      <c r="J1572" s="136">
        <v>-4</v>
      </c>
      <c r="K1572" s="137">
        <v>14.583333333333334</v>
      </c>
      <c r="L1572" s="138">
        <f t="shared" si="68"/>
        <v>-58.333333333333336</v>
      </c>
      <c r="M1572" s="139" t="s">
        <v>527</v>
      </c>
      <c r="O1572" s="140">
        <v>20240327</v>
      </c>
      <c r="P1572" s="133" t="s">
        <v>136</v>
      </c>
      <c r="V1572" s="171"/>
    </row>
    <row r="1573" spans="1:814" s="133" customFormat="1" x14ac:dyDescent="0.25">
      <c r="B1573" s="134">
        <v>45622</v>
      </c>
      <c r="C1573" s="133" t="s">
        <v>103</v>
      </c>
      <c r="D1573" s="133" t="s">
        <v>0</v>
      </c>
      <c r="E1573" s="133" t="s">
        <v>14</v>
      </c>
      <c r="F1573" s="135" t="s">
        <v>42</v>
      </c>
      <c r="G1573" s="133" t="s">
        <v>43</v>
      </c>
      <c r="H1573" s="135" t="s">
        <v>44</v>
      </c>
      <c r="I1573" s="135" t="s">
        <v>565</v>
      </c>
      <c r="J1573" s="136">
        <v>-4</v>
      </c>
      <c r="K1573" s="137">
        <v>14.48404255319149</v>
      </c>
      <c r="L1573" s="138">
        <f t="shared" si="68"/>
        <v>-57.936170212765958</v>
      </c>
      <c r="M1573" s="139" t="s">
        <v>527</v>
      </c>
      <c r="O1573" s="140">
        <v>20240326</v>
      </c>
      <c r="P1573" s="133" t="s">
        <v>136</v>
      </c>
      <c r="V1573" s="171"/>
    </row>
    <row r="1574" spans="1:814" s="133" customFormat="1" x14ac:dyDescent="0.25">
      <c r="B1574" s="134">
        <v>45624</v>
      </c>
      <c r="C1574" s="133" t="s">
        <v>103</v>
      </c>
      <c r="D1574" s="133" t="s">
        <v>0</v>
      </c>
      <c r="E1574" s="133" t="s">
        <v>14</v>
      </c>
      <c r="F1574" s="135" t="s">
        <v>54</v>
      </c>
      <c r="G1574" s="133" t="s">
        <v>55</v>
      </c>
      <c r="H1574" s="135" t="s">
        <v>56</v>
      </c>
      <c r="I1574" s="135" t="s">
        <v>611</v>
      </c>
      <c r="J1574" s="136">
        <v>-15</v>
      </c>
      <c r="K1574" s="137">
        <v>18.622340425531917</v>
      </c>
      <c r="L1574" s="138">
        <f t="shared" si="68"/>
        <v>-279.33510638297878</v>
      </c>
      <c r="M1574" s="139" t="s">
        <v>527</v>
      </c>
      <c r="O1574" s="140">
        <v>20240327</v>
      </c>
      <c r="P1574" s="133" t="s">
        <v>136</v>
      </c>
      <c r="V1574" s="171"/>
    </row>
    <row r="1575" spans="1:814" s="133" customFormat="1" x14ac:dyDescent="0.25">
      <c r="B1575" s="134">
        <v>45624</v>
      </c>
      <c r="C1575" s="133" t="s">
        <v>103</v>
      </c>
      <c r="D1575" s="133" t="s">
        <v>0</v>
      </c>
      <c r="E1575" s="133" t="s">
        <v>14</v>
      </c>
      <c r="F1575" s="135" t="s">
        <v>58</v>
      </c>
      <c r="G1575" s="133" t="s">
        <v>59</v>
      </c>
      <c r="H1575" s="135" t="s">
        <v>60</v>
      </c>
      <c r="I1575" s="135" t="s">
        <v>584</v>
      </c>
      <c r="J1575" s="136">
        <v>-2</v>
      </c>
      <c r="K1575" s="137">
        <v>18.345205479452055</v>
      </c>
      <c r="L1575" s="138">
        <f t="shared" si="68"/>
        <v>-36.69041095890411</v>
      </c>
      <c r="M1575" s="139" t="s">
        <v>527</v>
      </c>
      <c r="O1575" s="140">
        <v>20240327</v>
      </c>
      <c r="P1575" s="133" t="s">
        <v>136</v>
      </c>
      <c r="V1575" s="171"/>
    </row>
    <row r="1576" spans="1:814" s="133" customFormat="1" x14ac:dyDescent="0.25">
      <c r="B1576" s="134">
        <v>45624</v>
      </c>
      <c r="C1576" s="133" t="s">
        <v>103</v>
      </c>
      <c r="D1576" s="133" t="s">
        <v>0</v>
      </c>
      <c r="E1576" s="133" t="s">
        <v>14</v>
      </c>
      <c r="F1576" s="135" t="s">
        <v>42</v>
      </c>
      <c r="G1576" s="133" t="s">
        <v>43</v>
      </c>
      <c r="H1576" s="135" t="s">
        <v>44</v>
      </c>
      <c r="I1576" s="135" t="s">
        <v>565</v>
      </c>
      <c r="J1576" s="136">
        <v>-7</v>
      </c>
      <c r="K1576" s="137">
        <v>14.569553805774278</v>
      </c>
      <c r="L1576" s="138">
        <f t="shared" si="68"/>
        <v>-101.98687664041995</v>
      </c>
      <c r="M1576" s="139" t="s">
        <v>527</v>
      </c>
      <c r="O1576" s="140">
        <v>20240327</v>
      </c>
      <c r="P1576" s="133" t="s">
        <v>136</v>
      </c>
      <c r="V1576" s="171"/>
    </row>
    <row r="1577" spans="1:814" s="133" customFormat="1" x14ac:dyDescent="0.25">
      <c r="B1577" s="134">
        <v>45628</v>
      </c>
      <c r="C1577" s="133" t="s">
        <v>103</v>
      </c>
      <c r="D1577" s="133" t="s">
        <v>0</v>
      </c>
      <c r="E1577" s="133" t="s">
        <v>14</v>
      </c>
      <c r="F1577" s="135" t="s">
        <v>25</v>
      </c>
      <c r="G1577" s="133" t="s">
        <v>26</v>
      </c>
      <c r="H1577" s="135" t="s">
        <v>27</v>
      </c>
      <c r="I1577" s="135" t="s">
        <v>605</v>
      </c>
      <c r="J1577" s="136">
        <v>-6</v>
      </c>
      <c r="K1577" s="137">
        <v>14.48404255319149</v>
      </c>
      <c r="L1577" s="138">
        <f t="shared" si="68"/>
        <v>-86.904255319148945</v>
      </c>
      <c r="M1577" s="139" t="s">
        <v>527</v>
      </c>
      <c r="O1577" s="140">
        <v>20240332</v>
      </c>
      <c r="P1577" s="133" t="s">
        <v>136</v>
      </c>
      <c r="V1577" s="171"/>
    </row>
    <row r="1578" spans="1:814" s="133" customFormat="1" x14ac:dyDescent="0.25">
      <c r="B1578" s="134">
        <v>45628</v>
      </c>
      <c r="C1578" s="133" t="s">
        <v>103</v>
      </c>
      <c r="D1578" s="133" t="s">
        <v>0</v>
      </c>
      <c r="E1578" s="133" t="s">
        <v>14</v>
      </c>
      <c r="F1578" s="135" t="s">
        <v>39</v>
      </c>
      <c r="G1578" s="133" t="s">
        <v>40</v>
      </c>
      <c r="H1578" s="135" t="s">
        <v>41</v>
      </c>
      <c r="I1578" s="135" t="s">
        <v>485</v>
      </c>
      <c r="J1578" s="136">
        <v>-4</v>
      </c>
      <c r="K1578" s="137">
        <v>14.583333333333334</v>
      </c>
      <c r="L1578" s="138">
        <f t="shared" si="68"/>
        <v>-58.333333333333336</v>
      </c>
      <c r="M1578" s="139" t="s">
        <v>527</v>
      </c>
      <c r="O1578" s="140">
        <v>20240332</v>
      </c>
      <c r="P1578" s="133" t="s">
        <v>136</v>
      </c>
      <c r="V1578" s="171"/>
    </row>
    <row r="1579" spans="1:814" s="133" customFormat="1" x14ac:dyDescent="0.25">
      <c r="B1579" s="134">
        <v>45628</v>
      </c>
      <c r="C1579" s="133" t="s">
        <v>103</v>
      </c>
      <c r="D1579" s="133" t="s">
        <v>0</v>
      </c>
      <c r="E1579" s="133" t="s">
        <v>14</v>
      </c>
      <c r="F1579" s="135" t="s">
        <v>54</v>
      </c>
      <c r="G1579" s="133" t="s">
        <v>55</v>
      </c>
      <c r="H1579" s="135" t="s">
        <v>56</v>
      </c>
      <c r="I1579" s="135" t="s">
        <v>610</v>
      </c>
      <c r="J1579" s="136">
        <v>-2</v>
      </c>
      <c r="K1579" s="137">
        <v>18.622340425531917</v>
      </c>
      <c r="L1579" s="138">
        <f t="shared" si="68"/>
        <v>-37.244680851063833</v>
      </c>
      <c r="M1579" s="139" t="s">
        <v>527</v>
      </c>
      <c r="O1579" s="140">
        <v>20240332</v>
      </c>
      <c r="P1579" s="133" t="s">
        <v>136</v>
      </c>
      <c r="V1579" s="171"/>
    </row>
    <row r="1580" spans="1:814" s="133" customFormat="1" x14ac:dyDescent="0.25">
      <c r="B1580" s="134">
        <v>45628</v>
      </c>
      <c r="C1580" s="133" t="s">
        <v>103</v>
      </c>
      <c r="D1580" s="133" t="s">
        <v>0</v>
      </c>
      <c r="E1580" s="133" t="s">
        <v>14</v>
      </c>
      <c r="F1580" s="135" t="s">
        <v>54</v>
      </c>
      <c r="G1580" s="133" t="s">
        <v>55</v>
      </c>
      <c r="H1580" s="135" t="s">
        <v>56</v>
      </c>
      <c r="I1580" s="135" t="s">
        <v>611</v>
      </c>
      <c r="J1580" s="136">
        <v>-8</v>
      </c>
      <c r="K1580" s="137">
        <v>18.622340425531917</v>
      </c>
      <c r="L1580" s="138">
        <f t="shared" si="68"/>
        <v>-148.97872340425533</v>
      </c>
      <c r="M1580" s="139" t="s">
        <v>527</v>
      </c>
      <c r="O1580" s="140">
        <v>20240332</v>
      </c>
      <c r="P1580" s="133" t="s">
        <v>136</v>
      </c>
      <c r="V1580" s="171"/>
    </row>
    <row r="1581" spans="1:814" s="133" customFormat="1" x14ac:dyDescent="0.25">
      <c r="B1581" s="134">
        <v>45628</v>
      </c>
      <c r="C1581" s="133" t="s">
        <v>103</v>
      </c>
      <c r="D1581" s="133" t="s">
        <v>0</v>
      </c>
      <c r="E1581" s="133" t="s">
        <v>14</v>
      </c>
      <c r="F1581" s="135" t="s">
        <v>58</v>
      </c>
      <c r="G1581" s="133" t="s">
        <v>59</v>
      </c>
      <c r="H1581" s="135" t="s">
        <v>60</v>
      </c>
      <c r="I1581" s="135" t="s">
        <v>584</v>
      </c>
      <c r="J1581" s="136">
        <v>-4</v>
      </c>
      <c r="K1581" s="137">
        <v>18.345205479452055</v>
      </c>
      <c r="L1581" s="138">
        <f t="shared" si="68"/>
        <v>-73.38082191780822</v>
      </c>
      <c r="M1581" s="139" t="s">
        <v>527</v>
      </c>
      <c r="O1581" s="140">
        <v>20240332</v>
      </c>
      <c r="P1581" s="133" t="s">
        <v>136</v>
      </c>
      <c r="V1581" s="171"/>
    </row>
    <row r="1582" spans="1:814" s="141" customFormat="1" x14ac:dyDescent="0.25">
      <c r="A1582" s="133"/>
      <c r="B1582" s="134">
        <v>45628</v>
      </c>
      <c r="C1582" s="133" t="s">
        <v>103</v>
      </c>
      <c r="D1582" s="133" t="s">
        <v>0</v>
      </c>
      <c r="E1582" s="133" t="s">
        <v>14</v>
      </c>
      <c r="F1582" s="135" t="s">
        <v>42</v>
      </c>
      <c r="G1582" s="133" t="s">
        <v>43</v>
      </c>
      <c r="H1582" s="135" t="s">
        <v>44</v>
      </c>
      <c r="I1582" s="135" t="s">
        <v>565</v>
      </c>
      <c r="J1582" s="136">
        <v>-2</v>
      </c>
      <c r="K1582" s="137">
        <v>14.48404255319149</v>
      </c>
      <c r="L1582" s="138">
        <f t="shared" si="68"/>
        <v>-28.968085106382979</v>
      </c>
      <c r="M1582" s="139" t="s">
        <v>527</v>
      </c>
      <c r="N1582" s="133"/>
      <c r="O1582" s="140">
        <v>20240332</v>
      </c>
      <c r="P1582" s="133" t="s">
        <v>136</v>
      </c>
      <c r="Q1582" s="133"/>
      <c r="R1582" s="133"/>
      <c r="S1582" s="133"/>
      <c r="T1582" s="133"/>
      <c r="U1582" s="133"/>
      <c r="V1582" s="171"/>
      <c r="W1582" s="133"/>
      <c r="X1582" s="133"/>
      <c r="Y1582" s="133"/>
      <c r="Z1582" s="133"/>
      <c r="AA1582" s="133"/>
      <c r="AB1582" s="133"/>
      <c r="AC1582" s="133"/>
      <c r="AD1582" s="133"/>
      <c r="AE1582" s="133"/>
      <c r="AF1582" s="133"/>
      <c r="AG1582" s="133"/>
      <c r="AH1582" s="133"/>
      <c r="AI1582" s="133"/>
      <c r="AJ1582" s="133"/>
      <c r="AK1582" s="133"/>
      <c r="AL1582" s="133"/>
      <c r="AM1582" s="133"/>
      <c r="AN1582" s="133"/>
      <c r="AO1582" s="133"/>
      <c r="AP1582" s="133"/>
      <c r="AQ1582" s="133"/>
      <c r="AR1582" s="133"/>
      <c r="AS1582" s="133"/>
      <c r="AT1582" s="133"/>
      <c r="AU1582" s="133"/>
      <c r="AV1582" s="133"/>
      <c r="AW1582" s="133"/>
      <c r="AX1582" s="133"/>
      <c r="AY1582" s="133"/>
      <c r="AZ1582" s="133"/>
      <c r="BA1582" s="133"/>
      <c r="BB1582" s="133"/>
      <c r="BC1582" s="133"/>
      <c r="BD1582" s="133"/>
      <c r="BE1582" s="133"/>
      <c r="BF1582" s="133"/>
      <c r="BG1582" s="133"/>
      <c r="BH1582" s="133"/>
      <c r="BI1582" s="133"/>
      <c r="BJ1582" s="133"/>
      <c r="BK1582" s="133"/>
      <c r="BL1582" s="133"/>
      <c r="BM1582" s="133"/>
      <c r="BN1582" s="133"/>
      <c r="BO1582" s="133"/>
      <c r="BP1582" s="133"/>
      <c r="BQ1582" s="133"/>
      <c r="BR1582" s="133"/>
      <c r="BS1582" s="133"/>
      <c r="BT1582" s="133"/>
      <c r="BU1582" s="133"/>
      <c r="BV1582" s="133"/>
      <c r="BW1582" s="133"/>
      <c r="BX1582" s="133"/>
      <c r="BY1582" s="133"/>
      <c r="BZ1582" s="133"/>
      <c r="CA1582" s="133"/>
      <c r="CB1582" s="133"/>
      <c r="CC1582" s="133"/>
      <c r="CD1582" s="133"/>
      <c r="CE1582" s="133"/>
      <c r="CF1582" s="133"/>
      <c r="CG1582" s="133"/>
      <c r="CH1582" s="133"/>
      <c r="CI1582" s="133"/>
      <c r="CJ1582" s="133"/>
      <c r="CK1582" s="133"/>
      <c r="CL1582" s="133"/>
      <c r="CM1582" s="133"/>
      <c r="CN1582" s="133"/>
      <c r="CO1582" s="133"/>
      <c r="CP1582" s="133"/>
      <c r="CQ1582" s="133"/>
      <c r="CR1582" s="133"/>
      <c r="CS1582" s="133"/>
      <c r="CT1582" s="133"/>
      <c r="CU1582" s="133"/>
      <c r="CV1582" s="133"/>
      <c r="CW1582" s="133"/>
      <c r="CX1582" s="133"/>
      <c r="CY1582" s="133"/>
      <c r="CZ1582" s="133"/>
      <c r="DA1582" s="133"/>
      <c r="DB1582" s="133"/>
      <c r="DC1582" s="133"/>
      <c r="DD1582" s="133"/>
      <c r="DE1582" s="133"/>
      <c r="DF1582" s="133"/>
      <c r="DG1582" s="133"/>
      <c r="DH1582" s="133"/>
      <c r="DI1582" s="133"/>
      <c r="DJ1582" s="133"/>
      <c r="DK1582" s="133"/>
      <c r="DL1582" s="133"/>
      <c r="DM1582" s="133"/>
      <c r="DN1582" s="133"/>
      <c r="DO1582" s="133"/>
      <c r="DP1582" s="133"/>
      <c r="DQ1582" s="133"/>
      <c r="DR1582" s="133"/>
      <c r="DS1582" s="133"/>
      <c r="DT1582" s="133"/>
      <c r="DU1582" s="133"/>
      <c r="DV1582" s="133"/>
      <c r="DW1582" s="133"/>
      <c r="DX1582" s="133"/>
      <c r="DY1582" s="133"/>
      <c r="DZ1582" s="133"/>
      <c r="EA1582" s="133"/>
      <c r="EB1582" s="133"/>
      <c r="EC1582" s="133"/>
      <c r="ED1582" s="133"/>
      <c r="EE1582" s="133"/>
      <c r="EF1582" s="133"/>
      <c r="EG1582" s="133"/>
      <c r="EH1582" s="133"/>
      <c r="EI1582" s="133"/>
      <c r="EJ1582" s="133"/>
      <c r="EK1582" s="133"/>
      <c r="EL1582" s="133"/>
      <c r="EM1582" s="133"/>
      <c r="EN1582" s="133"/>
      <c r="EO1582" s="133"/>
      <c r="EP1582" s="133"/>
      <c r="EQ1582" s="133"/>
      <c r="ER1582" s="133"/>
      <c r="ES1582" s="133"/>
      <c r="ET1582" s="133"/>
      <c r="EU1582" s="133"/>
      <c r="EV1582" s="133"/>
      <c r="EW1582" s="133"/>
      <c r="EX1582" s="133"/>
      <c r="EY1582" s="133"/>
      <c r="EZ1582" s="133"/>
      <c r="FA1582" s="133"/>
      <c r="FB1582" s="133"/>
      <c r="FC1582" s="133"/>
      <c r="FD1582" s="133"/>
      <c r="FE1582" s="133"/>
      <c r="FF1582" s="133"/>
      <c r="FG1582" s="133"/>
      <c r="FH1582" s="133"/>
      <c r="FI1582" s="133"/>
      <c r="FJ1582" s="133"/>
      <c r="FK1582" s="133"/>
      <c r="FL1582" s="133"/>
      <c r="FM1582" s="133"/>
      <c r="FN1582" s="133"/>
      <c r="FO1582" s="133"/>
      <c r="FP1582" s="133"/>
      <c r="FQ1582" s="133"/>
      <c r="FR1582" s="133"/>
      <c r="FS1582" s="133"/>
      <c r="FT1582" s="133"/>
      <c r="FU1582" s="133"/>
      <c r="FV1582" s="133"/>
      <c r="FW1582" s="133"/>
      <c r="FX1582" s="133"/>
      <c r="FY1582" s="133"/>
      <c r="FZ1582" s="133"/>
      <c r="GA1582" s="133"/>
      <c r="GB1582" s="133"/>
      <c r="GC1582" s="133"/>
      <c r="GD1582" s="133"/>
      <c r="GE1582" s="133"/>
      <c r="GF1582" s="133"/>
      <c r="GG1582" s="133"/>
      <c r="GH1582" s="133"/>
      <c r="GI1582" s="133"/>
      <c r="GJ1582" s="133"/>
      <c r="GK1582" s="133"/>
      <c r="GL1582" s="133"/>
      <c r="GM1582" s="133"/>
      <c r="GN1582" s="133"/>
      <c r="GO1582" s="133"/>
      <c r="GP1582" s="133"/>
      <c r="GQ1582" s="133"/>
      <c r="GR1582" s="133"/>
      <c r="GS1582" s="133"/>
      <c r="GT1582" s="133"/>
      <c r="GU1582" s="133"/>
      <c r="GV1582" s="133"/>
      <c r="GW1582" s="133"/>
      <c r="GX1582" s="133"/>
      <c r="GY1582" s="133"/>
      <c r="GZ1582" s="133"/>
      <c r="HA1582" s="133"/>
      <c r="HB1582" s="133"/>
      <c r="HC1582" s="133"/>
      <c r="HD1582" s="133"/>
      <c r="HE1582" s="133"/>
      <c r="HF1582" s="133"/>
      <c r="HG1582" s="133"/>
      <c r="HH1582" s="133"/>
      <c r="HI1582" s="133"/>
      <c r="HJ1582" s="133"/>
      <c r="HK1582" s="133"/>
      <c r="HL1582" s="133"/>
      <c r="HM1582" s="133"/>
      <c r="HN1582" s="133"/>
      <c r="HO1582" s="133"/>
      <c r="HP1582" s="133"/>
      <c r="HQ1582" s="133"/>
      <c r="HR1582" s="133"/>
      <c r="HS1582" s="133"/>
      <c r="HT1582" s="133"/>
      <c r="HU1582" s="133"/>
      <c r="HV1582" s="133"/>
      <c r="HW1582" s="133"/>
      <c r="HX1582" s="133"/>
      <c r="HY1582" s="133"/>
      <c r="HZ1582" s="133"/>
      <c r="IA1582" s="133"/>
      <c r="IB1582" s="133"/>
      <c r="IC1582" s="133"/>
      <c r="ID1582" s="133"/>
      <c r="IE1582" s="133"/>
      <c r="IF1582" s="133"/>
      <c r="IG1582" s="133"/>
      <c r="IH1582" s="133"/>
      <c r="II1582" s="133"/>
      <c r="IJ1582" s="133"/>
      <c r="IK1582" s="133"/>
      <c r="IL1582" s="133"/>
      <c r="IM1582" s="133"/>
      <c r="IN1582" s="133"/>
      <c r="IO1582" s="133"/>
      <c r="IP1582" s="133"/>
      <c r="IQ1582" s="133"/>
      <c r="IR1582" s="133"/>
      <c r="IS1582" s="133"/>
      <c r="IT1582" s="133"/>
      <c r="IU1582" s="133"/>
      <c r="IV1582" s="133"/>
      <c r="IW1582" s="133"/>
      <c r="IX1582" s="133"/>
      <c r="IY1582" s="133"/>
      <c r="IZ1582" s="133"/>
      <c r="JA1582" s="133"/>
      <c r="JB1582" s="133"/>
      <c r="JC1582" s="133"/>
      <c r="JD1582" s="133"/>
      <c r="JE1582" s="133"/>
      <c r="JF1582" s="133"/>
      <c r="JG1582" s="133"/>
      <c r="JH1582" s="133"/>
      <c r="JI1582" s="133"/>
      <c r="JJ1582" s="133"/>
      <c r="JK1582" s="133"/>
      <c r="JL1582" s="133"/>
      <c r="JM1582" s="133"/>
      <c r="JN1582" s="133"/>
      <c r="JO1582" s="133"/>
      <c r="JP1582" s="133"/>
      <c r="JQ1582" s="133"/>
      <c r="JR1582" s="133"/>
      <c r="JS1582" s="133"/>
      <c r="JT1582" s="133"/>
      <c r="JU1582" s="133"/>
      <c r="JV1582" s="133"/>
      <c r="JW1582" s="133"/>
      <c r="JX1582" s="133"/>
      <c r="JY1582" s="133"/>
      <c r="JZ1582" s="133"/>
      <c r="KA1582" s="133"/>
      <c r="KB1582" s="133"/>
      <c r="KC1582" s="133"/>
      <c r="KD1582" s="133"/>
      <c r="KE1582" s="133"/>
      <c r="KF1582" s="133"/>
      <c r="KG1582" s="133"/>
      <c r="KH1582" s="133"/>
      <c r="KI1582" s="133"/>
      <c r="KJ1582" s="133"/>
      <c r="KK1582" s="133"/>
      <c r="KL1582" s="133"/>
      <c r="KM1582" s="133"/>
      <c r="KN1582" s="133"/>
      <c r="KO1582" s="133"/>
      <c r="KP1582" s="133"/>
      <c r="KQ1582" s="133"/>
      <c r="KR1582" s="133"/>
      <c r="KS1582" s="133"/>
      <c r="KT1582" s="133"/>
      <c r="KU1582" s="133"/>
      <c r="KV1582" s="133"/>
      <c r="KW1582" s="133"/>
      <c r="KX1582" s="133"/>
      <c r="KY1582" s="133"/>
      <c r="KZ1582" s="133"/>
      <c r="LA1582" s="133"/>
      <c r="LB1582" s="133"/>
      <c r="LC1582" s="133"/>
      <c r="LD1582" s="133"/>
      <c r="LE1582" s="133"/>
      <c r="LF1582" s="133"/>
      <c r="LG1582" s="133"/>
      <c r="LH1582" s="133"/>
      <c r="LI1582" s="133"/>
      <c r="LJ1582" s="133"/>
      <c r="LK1582" s="133"/>
      <c r="LL1582" s="133"/>
      <c r="LM1582" s="133"/>
      <c r="LN1582" s="133"/>
      <c r="LO1582" s="133"/>
      <c r="LP1582" s="133"/>
      <c r="LQ1582" s="133"/>
      <c r="LR1582" s="133"/>
      <c r="LS1582" s="133"/>
      <c r="LT1582" s="133"/>
      <c r="LU1582" s="133"/>
      <c r="LV1582" s="133"/>
      <c r="LW1582" s="133"/>
      <c r="LX1582" s="133"/>
      <c r="LY1582" s="133"/>
      <c r="LZ1582" s="133"/>
      <c r="MA1582" s="133"/>
      <c r="MB1582" s="133"/>
      <c r="MC1582" s="133"/>
      <c r="MD1582" s="133"/>
      <c r="ME1582" s="133"/>
      <c r="MF1582" s="133"/>
      <c r="MG1582" s="133"/>
      <c r="MH1582" s="133"/>
      <c r="MI1582" s="133"/>
      <c r="MJ1582" s="133"/>
      <c r="MK1582" s="133"/>
      <c r="ML1582" s="133"/>
      <c r="MM1582" s="133"/>
      <c r="MN1582" s="133"/>
      <c r="MO1582" s="133"/>
      <c r="MP1582" s="133"/>
      <c r="MQ1582" s="133"/>
      <c r="MR1582" s="133"/>
      <c r="MS1582" s="133"/>
      <c r="MT1582" s="133"/>
      <c r="MU1582" s="133"/>
      <c r="MV1582" s="133"/>
      <c r="MW1582" s="133"/>
      <c r="MX1582" s="133"/>
      <c r="MY1582" s="133"/>
      <c r="MZ1582" s="133"/>
      <c r="NA1582" s="133"/>
      <c r="NB1582" s="133"/>
      <c r="NC1582" s="133"/>
      <c r="ND1582" s="133"/>
      <c r="NE1582" s="133"/>
      <c r="NF1582" s="133"/>
      <c r="NG1582" s="133"/>
      <c r="NH1582" s="133"/>
      <c r="NI1582" s="133"/>
      <c r="NJ1582" s="133"/>
      <c r="NK1582" s="133"/>
      <c r="NL1582" s="133"/>
      <c r="NM1582" s="133"/>
      <c r="NN1582" s="133"/>
      <c r="NO1582" s="133"/>
      <c r="NP1582" s="133"/>
      <c r="NQ1582" s="133"/>
      <c r="NR1582" s="133"/>
      <c r="NS1582" s="133"/>
      <c r="NT1582" s="133"/>
      <c r="NU1582" s="133"/>
      <c r="NV1582" s="133"/>
      <c r="NW1582" s="133"/>
      <c r="NX1582" s="133"/>
      <c r="NY1582" s="133"/>
      <c r="NZ1582" s="133"/>
      <c r="OA1582" s="133"/>
      <c r="OB1582" s="133"/>
      <c r="OC1582" s="133"/>
      <c r="OD1582" s="133"/>
      <c r="OE1582" s="133"/>
      <c r="OF1582" s="133"/>
      <c r="OG1582" s="133"/>
      <c r="OH1582" s="133"/>
      <c r="OI1582" s="133"/>
      <c r="OJ1582" s="133"/>
      <c r="OK1582" s="133"/>
      <c r="OL1582" s="133"/>
      <c r="OM1582" s="133"/>
      <c r="ON1582" s="133"/>
      <c r="OO1582" s="133"/>
      <c r="OP1582" s="133"/>
      <c r="OQ1582" s="133"/>
      <c r="OR1582" s="133"/>
      <c r="OS1582" s="133"/>
      <c r="OT1582" s="133"/>
      <c r="OU1582" s="133"/>
      <c r="OV1582" s="133"/>
      <c r="OW1582" s="133"/>
      <c r="OX1582" s="133"/>
      <c r="OY1582" s="133"/>
      <c r="OZ1582" s="133"/>
      <c r="PA1582" s="133"/>
      <c r="PB1582" s="133"/>
      <c r="PC1582" s="133"/>
      <c r="PD1582" s="133"/>
      <c r="PE1582" s="133"/>
      <c r="PF1582" s="133"/>
      <c r="PG1582" s="133"/>
      <c r="PH1582" s="133"/>
      <c r="PI1582" s="133"/>
      <c r="PJ1582" s="133"/>
      <c r="PK1582" s="133"/>
      <c r="PL1582" s="133"/>
      <c r="PM1582" s="133"/>
      <c r="PN1582" s="133"/>
      <c r="PO1582" s="133"/>
      <c r="PP1582" s="133"/>
      <c r="PQ1582" s="133"/>
      <c r="PR1582" s="133"/>
      <c r="PS1582" s="133"/>
      <c r="PT1582" s="133"/>
      <c r="PU1582" s="133"/>
      <c r="PV1582" s="133"/>
      <c r="PW1582" s="133"/>
      <c r="PX1582" s="133"/>
      <c r="PY1582" s="133"/>
      <c r="PZ1582" s="133"/>
      <c r="QA1582" s="133"/>
      <c r="QB1582" s="133"/>
      <c r="QC1582" s="133"/>
      <c r="QD1582" s="133"/>
      <c r="QE1582" s="133"/>
      <c r="QF1582" s="133"/>
      <c r="QG1582" s="133"/>
      <c r="QH1582" s="133"/>
      <c r="QI1582" s="133"/>
      <c r="QJ1582" s="133"/>
      <c r="QK1582" s="133"/>
      <c r="QL1582" s="133"/>
      <c r="QM1582" s="133"/>
      <c r="QN1582" s="133"/>
      <c r="QO1582" s="133"/>
      <c r="QP1582" s="133"/>
      <c r="QQ1582" s="133"/>
      <c r="QR1582" s="133"/>
      <c r="QS1582" s="133"/>
      <c r="QT1582" s="133"/>
      <c r="QU1582" s="133"/>
      <c r="QV1582" s="133"/>
      <c r="QW1582" s="133"/>
      <c r="QX1582" s="133"/>
      <c r="QY1582" s="133"/>
      <c r="QZ1582" s="133"/>
      <c r="RA1582" s="133"/>
      <c r="RB1582" s="133"/>
      <c r="RC1582" s="133"/>
      <c r="RD1582" s="133"/>
      <c r="RE1582" s="133"/>
      <c r="RF1582" s="133"/>
      <c r="RG1582" s="133"/>
      <c r="RH1582" s="133"/>
      <c r="RI1582" s="133"/>
      <c r="RJ1582" s="133"/>
      <c r="RK1582" s="133"/>
      <c r="RL1582" s="133"/>
      <c r="RM1582" s="133"/>
      <c r="RN1582" s="133"/>
      <c r="RO1582" s="133"/>
      <c r="RP1582" s="133"/>
      <c r="RQ1582" s="133"/>
      <c r="RR1582" s="133"/>
      <c r="RS1582" s="133"/>
      <c r="RT1582" s="133"/>
      <c r="RU1582" s="133"/>
      <c r="RV1582" s="133"/>
      <c r="RW1582" s="133"/>
      <c r="RX1582" s="133"/>
      <c r="RY1582" s="133"/>
      <c r="RZ1582" s="133"/>
      <c r="SA1582" s="133"/>
      <c r="SB1582" s="133"/>
      <c r="SC1582" s="133"/>
      <c r="SD1582" s="133"/>
      <c r="SE1582" s="133"/>
      <c r="SF1582" s="133"/>
      <c r="SG1582" s="133"/>
      <c r="SH1582" s="133"/>
      <c r="SI1582" s="133"/>
      <c r="SJ1582" s="133"/>
      <c r="SK1582" s="133"/>
      <c r="SL1582" s="133"/>
      <c r="SM1582" s="133"/>
      <c r="SN1582" s="133"/>
      <c r="SO1582" s="133"/>
      <c r="SP1582" s="133"/>
      <c r="SQ1582" s="133"/>
      <c r="SR1582" s="133"/>
      <c r="SS1582" s="133"/>
      <c r="ST1582" s="133"/>
      <c r="SU1582" s="133"/>
      <c r="SV1582" s="133"/>
      <c r="SW1582" s="133"/>
      <c r="SX1582" s="133"/>
      <c r="SY1582" s="133"/>
      <c r="SZ1582" s="133"/>
      <c r="TA1582" s="133"/>
      <c r="TB1582" s="133"/>
      <c r="TC1582" s="133"/>
      <c r="TD1582" s="133"/>
      <c r="TE1582" s="133"/>
      <c r="TF1582" s="133"/>
      <c r="TG1582" s="133"/>
      <c r="TH1582" s="133"/>
      <c r="TI1582" s="133"/>
      <c r="TJ1582" s="133"/>
      <c r="TK1582" s="133"/>
      <c r="TL1582" s="133"/>
      <c r="TM1582" s="133"/>
      <c r="TN1582" s="133"/>
      <c r="TO1582" s="133"/>
      <c r="TP1582" s="133"/>
      <c r="TQ1582" s="133"/>
      <c r="TR1582" s="133"/>
      <c r="TS1582" s="133"/>
      <c r="TT1582" s="133"/>
      <c r="TU1582" s="133"/>
      <c r="TV1582" s="133"/>
      <c r="TW1582" s="133"/>
      <c r="TX1582" s="133"/>
      <c r="TY1582" s="133"/>
      <c r="TZ1582" s="133"/>
      <c r="UA1582" s="133"/>
      <c r="UB1582" s="133"/>
      <c r="UC1582" s="133"/>
      <c r="UD1582" s="133"/>
      <c r="UE1582" s="133"/>
      <c r="UF1582" s="133"/>
      <c r="UG1582" s="133"/>
      <c r="UH1582" s="133"/>
      <c r="UI1582" s="133"/>
      <c r="UJ1582" s="133"/>
      <c r="UK1582" s="133"/>
      <c r="UL1582" s="133"/>
      <c r="UM1582" s="133"/>
      <c r="UN1582" s="133"/>
      <c r="UO1582" s="133"/>
      <c r="UP1582" s="133"/>
      <c r="UQ1582" s="133"/>
      <c r="UR1582" s="133"/>
      <c r="US1582" s="133"/>
      <c r="UT1582" s="133"/>
      <c r="UU1582" s="133"/>
      <c r="UV1582" s="133"/>
      <c r="UW1582" s="133"/>
      <c r="UX1582" s="133"/>
      <c r="UY1582" s="133"/>
      <c r="UZ1582" s="133"/>
      <c r="VA1582" s="133"/>
      <c r="VB1582" s="133"/>
      <c r="VC1582" s="133"/>
      <c r="VD1582" s="133"/>
      <c r="VE1582" s="133"/>
      <c r="VF1582" s="133"/>
      <c r="VG1582" s="133"/>
      <c r="VH1582" s="133"/>
      <c r="VI1582" s="133"/>
      <c r="VJ1582" s="133"/>
      <c r="VK1582" s="133"/>
      <c r="VL1582" s="133"/>
      <c r="VM1582" s="133"/>
      <c r="VN1582" s="133"/>
      <c r="VO1582" s="133"/>
      <c r="VP1582" s="133"/>
      <c r="VQ1582" s="133"/>
      <c r="VR1582" s="133"/>
      <c r="VS1582" s="133"/>
      <c r="VT1582" s="133"/>
      <c r="VU1582" s="133"/>
      <c r="VV1582" s="133"/>
      <c r="VW1582" s="133"/>
      <c r="VX1582" s="133"/>
      <c r="VY1582" s="133"/>
      <c r="VZ1582" s="133"/>
      <c r="WA1582" s="133"/>
      <c r="WB1582" s="133"/>
      <c r="WC1582" s="133"/>
      <c r="WD1582" s="133"/>
      <c r="WE1582" s="133"/>
      <c r="WF1582" s="133"/>
      <c r="WG1582" s="133"/>
      <c r="WH1582" s="133"/>
      <c r="WI1582" s="133"/>
      <c r="WJ1582" s="133"/>
      <c r="WK1582" s="133"/>
      <c r="WL1582" s="133"/>
      <c r="WM1582" s="133"/>
      <c r="WN1582" s="133"/>
      <c r="WO1582" s="133"/>
      <c r="WP1582" s="133"/>
      <c r="WQ1582" s="133"/>
      <c r="WR1582" s="133"/>
      <c r="WS1582" s="133"/>
      <c r="WT1582" s="133"/>
      <c r="WU1582" s="133"/>
      <c r="WV1582" s="133"/>
      <c r="WW1582" s="133"/>
      <c r="WX1582" s="133"/>
      <c r="WY1582" s="133"/>
      <c r="WZ1582" s="133"/>
      <c r="XA1582" s="133"/>
      <c r="XB1582" s="133"/>
      <c r="XC1582" s="133"/>
      <c r="XD1582" s="133"/>
      <c r="XE1582" s="133"/>
      <c r="XF1582" s="133"/>
      <c r="XG1582" s="133"/>
      <c r="XH1582" s="133"/>
      <c r="XI1582" s="133"/>
      <c r="XJ1582" s="133"/>
      <c r="XK1582" s="133"/>
      <c r="XL1582" s="133"/>
      <c r="XM1582" s="133"/>
      <c r="XN1582" s="133"/>
      <c r="XO1582" s="133"/>
      <c r="XP1582" s="133"/>
      <c r="XQ1582" s="133"/>
      <c r="XR1582" s="133"/>
      <c r="XS1582" s="133"/>
      <c r="XT1582" s="133"/>
      <c r="XU1582" s="133"/>
      <c r="XV1582" s="133"/>
      <c r="XW1582" s="133"/>
      <c r="XX1582" s="133"/>
      <c r="XY1582" s="133"/>
      <c r="XZ1582" s="133"/>
      <c r="YA1582" s="133"/>
      <c r="YB1582" s="133"/>
      <c r="YC1582" s="133"/>
      <c r="YD1582" s="133"/>
      <c r="YE1582" s="133"/>
      <c r="YF1582" s="133"/>
      <c r="YG1582" s="133"/>
      <c r="YH1582" s="133"/>
      <c r="YI1582" s="133"/>
      <c r="YJ1582" s="133"/>
      <c r="YK1582" s="133"/>
      <c r="YL1582" s="133"/>
      <c r="YM1582" s="133"/>
      <c r="YN1582" s="133"/>
      <c r="YO1582" s="133"/>
      <c r="YP1582" s="133"/>
      <c r="YQ1582" s="133"/>
      <c r="YR1582" s="133"/>
      <c r="YS1582" s="133"/>
      <c r="YT1582" s="133"/>
      <c r="YU1582" s="133"/>
      <c r="YV1582" s="133"/>
      <c r="YW1582" s="133"/>
      <c r="YX1582" s="133"/>
      <c r="YY1582" s="133"/>
      <c r="YZ1582" s="133"/>
      <c r="ZA1582" s="133"/>
      <c r="ZB1582" s="133"/>
      <c r="ZC1582" s="133"/>
      <c r="ZD1582" s="133"/>
      <c r="ZE1582" s="133"/>
      <c r="ZF1582" s="133"/>
      <c r="ZG1582" s="133"/>
      <c r="ZH1582" s="133"/>
      <c r="ZI1582" s="133"/>
      <c r="ZJ1582" s="133"/>
      <c r="ZK1582" s="133"/>
      <c r="ZL1582" s="133"/>
      <c r="ZM1582" s="133"/>
      <c r="ZN1582" s="133"/>
      <c r="ZO1582" s="133"/>
      <c r="ZP1582" s="133"/>
      <c r="ZQ1582" s="133"/>
      <c r="ZR1582" s="133"/>
      <c r="ZS1582" s="133"/>
      <c r="ZT1582" s="133"/>
      <c r="ZU1582" s="133"/>
      <c r="ZV1582" s="133"/>
      <c r="ZW1582" s="133"/>
      <c r="ZX1582" s="133"/>
      <c r="ZY1582" s="133"/>
      <c r="ZZ1582" s="133"/>
      <c r="AAA1582" s="133"/>
      <c r="AAB1582" s="133"/>
      <c r="AAC1582" s="133"/>
      <c r="AAD1582" s="133"/>
      <c r="AAE1582" s="133"/>
      <c r="AAF1582" s="133"/>
      <c r="AAG1582" s="133"/>
      <c r="AAH1582" s="133"/>
      <c r="AAI1582" s="133"/>
      <c r="AAJ1582" s="133"/>
      <c r="AAK1582" s="133"/>
      <c r="AAL1582" s="133"/>
      <c r="AAM1582" s="133"/>
      <c r="AAN1582" s="133"/>
      <c r="AAO1582" s="133"/>
      <c r="AAP1582" s="133"/>
      <c r="AAQ1582" s="133"/>
      <c r="AAR1582" s="133"/>
      <c r="AAS1582" s="133"/>
      <c r="AAT1582" s="133"/>
      <c r="AAU1582" s="133"/>
      <c r="AAV1582" s="133"/>
      <c r="AAW1582" s="133"/>
      <c r="AAX1582" s="133"/>
      <c r="AAY1582" s="133"/>
      <c r="AAZ1582" s="133"/>
      <c r="ABA1582" s="133"/>
      <c r="ABB1582" s="133"/>
      <c r="ABC1582" s="133"/>
      <c r="ABD1582" s="133"/>
      <c r="ABE1582" s="133"/>
      <c r="ABF1582" s="133"/>
      <c r="ABG1582" s="133"/>
      <c r="ABH1582" s="133"/>
      <c r="ABI1582" s="133"/>
      <c r="ABJ1582" s="133"/>
      <c r="ABK1582" s="133"/>
      <c r="ABL1582" s="133"/>
      <c r="ABM1582" s="133"/>
      <c r="ABN1582" s="133"/>
      <c r="ABO1582" s="133"/>
      <c r="ABP1582" s="133"/>
      <c r="ABQ1582" s="133"/>
      <c r="ABR1582" s="133"/>
      <c r="ABS1582" s="133"/>
      <c r="ABT1582" s="133"/>
      <c r="ABU1582" s="133"/>
      <c r="ABV1582" s="133"/>
      <c r="ABW1582" s="133"/>
      <c r="ABX1582" s="133"/>
      <c r="ABY1582" s="133"/>
      <c r="ABZ1582" s="133"/>
      <c r="ACA1582" s="133"/>
      <c r="ACB1582" s="133"/>
      <c r="ACC1582" s="133"/>
      <c r="ACD1582" s="133"/>
      <c r="ACE1582" s="133"/>
      <c r="ACF1582" s="133"/>
      <c r="ACG1582" s="133"/>
      <c r="ACH1582" s="133"/>
      <c r="ACI1582" s="133"/>
      <c r="ACJ1582" s="133"/>
      <c r="ACK1582" s="133"/>
      <c r="ACL1582" s="133"/>
      <c r="ACM1582" s="133"/>
      <c r="ACN1582" s="133"/>
      <c r="ACO1582" s="133"/>
      <c r="ACP1582" s="133"/>
      <c r="ACQ1582" s="133"/>
      <c r="ACR1582" s="133"/>
      <c r="ACS1582" s="133"/>
      <c r="ACT1582" s="133"/>
      <c r="ACU1582" s="133"/>
      <c r="ACV1582" s="133"/>
      <c r="ACW1582" s="133"/>
      <c r="ACX1582" s="133"/>
      <c r="ACY1582" s="133"/>
      <c r="ACZ1582" s="133"/>
      <c r="ADA1582" s="133"/>
      <c r="ADB1582" s="133"/>
      <c r="ADC1582" s="133"/>
      <c r="ADD1582" s="133"/>
      <c r="ADE1582" s="133"/>
      <c r="ADF1582" s="133"/>
      <c r="ADG1582" s="133"/>
      <c r="ADH1582" s="133"/>
      <c r="ADI1582" s="133"/>
      <c r="ADJ1582" s="133"/>
      <c r="ADK1582" s="133"/>
      <c r="ADL1582" s="133"/>
      <c r="ADM1582" s="133"/>
      <c r="ADN1582" s="133"/>
      <c r="ADO1582" s="133"/>
      <c r="ADP1582" s="133"/>
      <c r="ADQ1582" s="133"/>
      <c r="ADR1582" s="133"/>
      <c r="ADS1582" s="133"/>
      <c r="ADT1582" s="133"/>
      <c r="ADU1582" s="133"/>
      <c r="ADV1582" s="133"/>
      <c r="ADW1582" s="133"/>
      <c r="ADX1582" s="133"/>
      <c r="ADY1582" s="133"/>
      <c r="ADZ1582" s="133"/>
      <c r="AEA1582" s="133"/>
      <c r="AEB1582" s="133"/>
      <c r="AEC1582" s="133"/>
      <c r="AED1582" s="133"/>
      <c r="AEE1582" s="133"/>
      <c r="AEF1582" s="133"/>
      <c r="AEG1582" s="133"/>
      <c r="AEH1582" s="133"/>
    </row>
    <row r="1583" spans="1:814" x14ac:dyDescent="0.25">
      <c r="B1583" s="5">
        <v>45628</v>
      </c>
      <c r="C1583" t="s">
        <v>103</v>
      </c>
      <c r="D1583" t="s">
        <v>0</v>
      </c>
      <c r="E1583" t="s">
        <v>66</v>
      </c>
      <c r="F1583" s="4" t="s">
        <v>75</v>
      </c>
      <c r="G1583" t="s">
        <v>76</v>
      </c>
      <c r="H1583" s="4" t="s">
        <v>37</v>
      </c>
      <c r="I1583" s="4" t="s">
        <v>521</v>
      </c>
      <c r="J1583" s="8">
        <v>-13</v>
      </c>
      <c r="K1583" s="79">
        <v>51750</v>
      </c>
      <c r="L1583" s="35">
        <f t="shared" si="68"/>
        <v>-672750</v>
      </c>
      <c r="M1583" s="104" t="s">
        <v>529</v>
      </c>
      <c r="O1583" s="140">
        <v>20240333</v>
      </c>
      <c r="P1583" s="133" t="s">
        <v>577</v>
      </c>
    </row>
    <row r="1584" spans="1:814" x14ac:dyDescent="0.25">
      <c r="B1584" s="5">
        <v>45628</v>
      </c>
      <c r="C1584" t="s">
        <v>103</v>
      </c>
      <c r="D1584" t="s">
        <v>0</v>
      </c>
      <c r="E1584" t="s">
        <v>66</v>
      </c>
      <c r="F1584" s="4" t="s">
        <v>75</v>
      </c>
      <c r="G1584" t="s">
        <v>76</v>
      </c>
      <c r="H1584" s="4" t="s">
        <v>37</v>
      </c>
      <c r="I1584" s="4" t="s">
        <v>285</v>
      </c>
      <c r="J1584" s="8">
        <v>-2</v>
      </c>
      <c r="K1584" s="79">
        <v>51750</v>
      </c>
      <c r="L1584" s="35">
        <v>5175000</v>
      </c>
      <c r="M1584" s="104" t="s">
        <v>529</v>
      </c>
      <c r="O1584" s="140">
        <v>20240333</v>
      </c>
      <c r="P1584" s="133" t="s">
        <v>577</v>
      </c>
    </row>
    <row r="1585" spans="1:814" s="133" customFormat="1" x14ac:dyDescent="0.25">
      <c r="B1585" s="134">
        <v>45628</v>
      </c>
      <c r="C1585" s="133" t="s">
        <v>103</v>
      </c>
      <c r="D1585" s="133" t="s">
        <v>0</v>
      </c>
      <c r="E1585" s="133" t="s">
        <v>66</v>
      </c>
      <c r="F1585" s="135" t="s">
        <v>71</v>
      </c>
      <c r="G1585" s="133" t="s">
        <v>72</v>
      </c>
      <c r="H1585" s="135" t="s">
        <v>27</v>
      </c>
      <c r="I1585" s="135" t="s">
        <v>613</v>
      </c>
      <c r="J1585" s="136">
        <v>-12</v>
      </c>
      <c r="K1585" s="137">
        <v>51750</v>
      </c>
      <c r="L1585" s="138">
        <v>2277000</v>
      </c>
      <c r="M1585" s="139" t="s">
        <v>529</v>
      </c>
      <c r="O1585" s="140">
        <v>20240333</v>
      </c>
      <c r="P1585" s="133" t="s">
        <v>577</v>
      </c>
      <c r="V1585" s="171"/>
    </row>
    <row r="1586" spans="1:814" x14ac:dyDescent="0.25">
      <c r="B1586" s="5">
        <v>45628</v>
      </c>
      <c r="C1586" t="s">
        <v>103</v>
      </c>
      <c r="D1586" t="s">
        <v>4</v>
      </c>
      <c r="E1586" t="s">
        <v>66</v>
      </c>
      <c r="F1586" s="4" t="s">
        <v>96</v>
      </c>
      <c r="G1586" t="s">
        <v>95</v>
      </c>
      <c r="H1586" s="4" t="s">
        <v>106</v>
      </c>
      <c r="I1586" s="4">
        <v>52006</v>
      </c>
      <c r="J1586" s="8">
        <v>-2</v>
      </c>
      <c r="K1586" s="79">
        <v>647360</v>
      </c>
      <c r="L1586" s="35">
        <v>1942080</v>
      </c>
      <c r="M1586" s="104" t="s">
        <v>529</v>
      </c>
      <c r="O1586" s="140">
        <v>20240333</v>
      </c>
      <c r="P1586" s="133" t="s">
        <v>577</v>
      </c>
    </row>
    <row r="1587" spans="1:814" x14ac:dyDescent="0.25">
      <c r="B1587" s="5">
        <v>45628</v>
      </c>
      <c r="C1587" t="s">
        <v>103</v>
      </c>
      <c r="D1587" t="s">
        <v>4</v>
      </c>
      <c r="E1587" t="s">
        <v>66</v>
      </c>
      <c r="F1587" s="4" t="s">
        <v>102</v>
      </c>
      <c r="G1587" t="s">
        <v>101</v>
      </c>
      <c r="H1587" s="4" t="s">
        <v>107</v>
      </c>
      <c r="I1587" s="4" t="s">
        <v>138</v>
      </c>
      <c r="J1587" s="8">
        <v>-2</v>
      </c>
      <c r="K1587" s="29">
        <v>102340</v>
      </c>
      <c r="L1587" s="35">
        <v>307020</v>
      </c>
      <c r="M1587" s="104" t="s">
        <v>529</v>
      </c>
      <c r="O1587" s="140">
        <v>20240333</v>
      </c>
      <c r="P1587" s="133" t="s">
        <v>577</v>
      </c>
    </row>
    <row r="1588" spans="1:814" x14ac:dyDescent="0.25">
      <c r="B1588" s="5">
        <v>45628</v>
      </c>
      <c r="C1588" t="s">
        <v>630</v>
      </c>
      <c r="D1588" t="s">
        <v>0</v>
      </c>
      <c r="E1588" t="s">
        <v>66</v>
      </c>
      <c r="F1588" s="4" t="s">
        <v>67</v>
      </c>
      <c r="G1588" t="s">
        <v>151</v>
      </c>
      <c r="H1588" s="4" t="s">
        <v>69</v>
      </c>
      <c r="I1588" s="4" t="s">
        <v>631</v>
      </c>
      <c r="J1588" s="8">
        <v>1</v>
      </c>
      <c r="K1588" s="79">
        <v>51750</v>
      </c>
      <c r="L1588" s="17">
        <f>+J1588*K1588</f>
        <v>51750</v>
      </c>
      <c r="M1588" s="102" t="s">
        <v>529</v>
      </c>
      <c r="Q1588" t="s">
        <v>632</v>
      </c>
    </row>
    <row r="1589" spans="1:814" s="133" customFormat="1" x14ac:dyDescent="0.25">
      <c r="A1589" s="109"/>
      <c r="B1589" s="110">
        <v>45628</v>
      </c>
      <c r="C1589" s="109" t="s">
        <v>63</v>
      </c>
      <c r="D1589" s="109" t="s">
        <v>0</v>
      </c>
      <c r="E1589" s="109" t="s">
        <v>66</v>
      </c>
      <c r="F1589" s="111" t="s">
        <v>78</v>
      </c>
      <c r="G1589" s="109" t="s">
        <v>79</v>
      </c>
      <c r="H1589" s="111" t="s">
        <v>80</v>
      </c>
      <c r="I1589" s="111" t="s">
        <v>621</v>
      </c>
      <c r="J1589" s="112">
        <v>2</v>
      </c>
      <c r="K1589" s="150">
        <v>51750</v>
      </c>
      <c r="L1589" s="114">
        <f>+J1589*K1589</f>
        <v>103500</v>
      </c>
      <c r="M1589" s="115" t="s">
        <v>529</v>
      </c>
      <c r="N1589" s="109" t="s">
        <v>633</v>
      </c>
      <c r="O1589" s="151"/>
      <c r="P1589" s="109"/>
      <c r="Q1589" s="109"/>
      <c r="R1589" s="109"/>
      <c r="S1589" s="109"/>
      <c r="T1589" s="109"/>
      <c r="U1589" s="109"/>
      <c r="V1589" s="169"/>
      <c r="W1589" s="109"/>
      <c r="X1589" s="109"/>
      <c r="Y1589" s="109"/>
      <c r="Z1589" s="109"/>
      <c r="AA1589" s="109"/>
      <c r="AB1589" s="109"/>
      <c r="AC1589" s="109"/>
      <c r="AD1589" s="109"/>
      <c r="AE1589" s="109"/>
      <c r="AF1589" s="109"/>
      <c r="AG1589" s="109"/>
      <c r="AH1589" s="109"/>
      <c r="AI1589" s="109"/>
      <c r="AJ1589" s="109"/>
      <c r="AK1589" s="109"/>
      <c r="AL1589" s="109"/>
      <c r="AM1589" s="109"/>
      <c r="AN1589" s="109"/>
      <c r="AO1589" s="109"/>
      <c r="AP1589" s="109"/>
      <c r="AQ1589" s="109"/>
      <c r="AR1589" s="109"/>
      <c r="AS1589" s="109"/>
      <c r="AT1589" s="109"/>
      <c r="AU1589" s="109"/>
      <c r="AV1589" s="109"/>
      <c r="AW1589" s="109"/>
      <c r="AX1589" s="109"/>
      <c r="AY1589" s="109"/>
      <c r="AZ1589" s="109"/>
      <c r="BA1589" s="109"/>
      <c r="BB1589" s="109"/>
      <c r="BC1589" s="109"/>
      <c r="BD1589" s="109"/>
      <c r="BE1589" s="109"/>
      <c r="BF1589" s="109"/>
      <c r="BG1589" s="109"/>
      <c r="BH1589" s="109"/>
      <c r="BI1589" s="109"/>
      <c r="BJ1589" s="109"/>
      <c r="BK1589" s="109"/>
      <c r="BL1589" s="109"/>
      <c r="BM1589" s="109"/>
      <c r="BN1589" s="109"/>
      <c r="BO1589" s="109"/>
      <c r="BP1589" s="109"/>
      <c r="BQ1589" s="109"/>
      <c r="BR1589" s="109"/>
      <c r="BS1589" s="109"/>
      <c r="BT1589" s="109"/>
      <c r="BU1589" s="109"/>
      <c r="BV1589" s="109"/>
      <c r="BW1589" s="109"/>
      <c r="BX1589" s="109"/>
      <c r="BY1589" s="109"/>
      <c r="BZ1589" s="109"/>
      <c r="CA1589" s="109"/>
      <c r="CB1589" s="109"/>
      <c r="CC1589" s="109"/>
      <c r="CD1589" s="109"/>
      <c r="CE1589" s="109"/>
      <c r="CF1589" s="109"/>
      <c r="CG1589" s="109"/>
      <c r="CH1589" s="109"/>
      <c r="CI1589" s="109"/>
      <c r="CJ1589" s="109"/>
      <c r="CK1589" s="109"/>
      <c r="CL1589" s="109"/>
      <c r="CM1589" s="109"/>
      <c r="CN1589" s="109"/>
      <c r="CO1589" s="109"/>
      <c r="CP1589" s="109"/>
      <c r="CQ1589" s="109"/>
      <c r="CR1589" s="109"/>
      <c r="CS1589" s="109"/>
      <c r="CT1589" s="109"/>
      <c r="CU1589" s="109"/>
      <c r="CV1589" s="109"/>
      <c r="CW1589" s="109"/>
      <c r="CX1589" s="109"/>
      <c r="CY1589" s="109"/>
      <c r="CZ1589" s="109"/>
      <c r="DA1589" s="109"/>
      <c r="DB1589" s="109"/>
      <c r="DC1589" s="109"/>
      <c r="DD1589" s="109"/>
      <c r="DE1589" s="109"/>
      <c r="DF1589" s="109"/>
      <c r="DG1589" s="109"/>
      <c r="DH1589" s="109"/>
      <c r="DI1589" s="109"/>
      <c r="DJ1589" s="109"/>
      <c r="DK1589" s="109"/>
      <c r="DL1589" s="109"/>
      <c r="DM1589" s="109"/>
      <c r="DN1589" s="109"/>
      <c r="DO1589" s="109"/>
      <c r="DP1589" s="109"/>
      <c r="DQ1589" s="109"/>
      <c r="DR1589" s="109"/>
      <c r="DS1589" s="109"/>
      <c r="DT1589" s="109"/>
      <c r="DU1589" s="109"/>
      <c r="DV1589" s="109"/>
      <c r="DW1589" s="109"/>
      <c r="DX1589" s="109"/>
      <c r="DY1589" s="109"/>
      <c r="DZ1589" s="109"/>
      <c r="EA1589" s="109"/>
      <c r="EB1589" s="109"/>
      <c r="EC1589" s="109"/>
      <c r="ED1589" s="109"/>
      <c r="EE1589" s="109"/>
      <c r="EF1589" s="109"/>
      <c r="EG1589" s="109"/>
      <c r="EH1589" s="109"/>
      <c r="EI1589" s="109"/>
      <c r="EJ1589" s="109"/>
      <c r="EK1589" s="109"/>
      <c r="EL1589" s="109"/>
      <c r="EM1589" s="109"/>
      <c r="EN1589" s="109"/>
      <c r="EO1589" s="109"/>
      <c r="EP1589" s="109"/>
      <c r="EQ1589" s="109"/>
      <c r="ER1589" s="109"/>
      <c r="ES1589" s="109"/>
      <c r="ET1589" s="109"/>
      <c r="EU1589" s="109"/>
      <c r="EV1589" s="109"/>
      <c r="EW1589" s="109"/>
      <c r="EX1589" s="109"/>
      <c r="EY1589" s="109"/>
      <c r="EZ1589" s="109"/>
      <c r="FA1589" s="109"/>
      <c r="FB1589" s="109"/>
      <c r="FC1589" s="109"/>
      <c r="FD1589" s="109"/>
      <c r="FE1589" s="109"/>
      <c r="FF1589" s="109"/>
      <c r="FG1589" s="109"/>
      <c r="FH1589" s="109"/>
      <c r="FI1589" s="109"/>
      <c r="FJ1589" s="109"/>
      <c r="FK1589" s="109"/>
      <c r="FL1589" s="109"/>
      <c r="FM1589" s="109"/>
      <c r="FN1589" s="109"/>
      <c r="FO1589" s="109"/>
      <c r="FP1589" s="109"/>
      <c r="FQ1589" s="109"/>
      <c r="FR1589" s="109"/>
      <c r="FS1589" s="109"/>
      <c r="FT1589" s="109"/>
      <c r="FU1589" s="109"/>
      <c r="FV1589" s="109"/>
      <c r="FW1589" s="109"/>
      <c r="FX1589" s="109"/>
      <c r="FY1589" s="109"/>
      <c r="FZ1589" s="109"/>
      <c r="GA1589" s="109"/>
      <c r="GB1589" s="109"/>
      <c r="GC1589" s="109"/>
      <c r="GD1589" s="109"/>
      <c r="GE1589" s="109"/>
      <c r="GF1589" s="109"/>
      <c r="GG1589" s="109"/>
      <c r="GH1589" s="109"/>
      <c r="GI1589" s="109"/>
      <c r="GJ1589" s="109"/>
      <c r="GK1589" s="109"/>
      <c r="GL1589" s="109"/>
      <c r="GM1589" s="109"/>
      <c r="GN1589" s="109"/>
      <c r="GO1589" s="109"/>
      <c r="GP1589" s="109"/>
      <c r="GQ1589" s="109"/>
      <c r="GR1589" s="109"/>
      <c r="GS1589" s="109"/>
      <c r="GT1589" s="109"/>
      <c r="GU1589" s="109"/>
      <c r="GV1589" s="109"/>
      <c r="GW1589" s="109"/>
      <c r="GX1589" s="109"/>
      <c r="GY1589" s="109"/>
      <c r="GZ1589" s="109"/>
      <c r="HA1589" s="109"/>
      <c r="HB1589" s="109"/>
      <c r="HC1589" s="109"/>
      <c r="HD1589" s="109"/>
      <c r="HE1589" s="109"/>
      <c r="HF1589" s="109"/>
      <c r="HG1589" s="109"/>
      <c r="HH1589" s="109"/>
      <c r="HI1589" s="109"/>
      <c r="HJ1589" s="109"/>
      <c r="HK1589" s="109"/>
      <c r="HL1589" s="109"/>
      <c r="HM1589" s="109"/>
      <c r="HN1589" s="109"/>
      <c r="HO1589" s="109"/>
      <c r="HP1589" s="109"/>
      <c r="HQ1589" s="109"/>
      <c r="HR1589" s="109"/>
      <c r="HS1589" s="109"/>
      <c r="HT1589" s="109"/>
      <c r="HU1589" s="109"/>
      <c r="HV1589" s="109"/>
      <c r="HW1589" s="109"/>
      <c r="HX1589" s="109"/>
      <c r="HY1589" s="109"/>
      <c r="HZ1589" s="109"/>
      <c r="IA1589" s="109"/>
      <c r="IB1589" s="109"/>
      <c r="IC1589" s="109"/>
      <c r="ID1589" s="109"/>
      <c r="IE1589" s="109"/>
      <c r="IF1589" s="109"/>
      <c r="IG1589" s="109"/>
      <c r="IH1589" s="109"/>
      <c r="II1589" s="109"/>
      <c r="IJ1589" s="109"/>
      <c r="IK1589" s="109"/>
      <c r="IL1589" s="109"/>
      <c r="IM1589" s="109"/>
      <c r="IN1589" s="109"/>
      <c r="IO1589" s="109"/>
      <c r="IP1589" s="109"/>
      <c r="IQ1589" s="109" t="s">
        <v>506</v>
      </c>
      <c r="IR1589" s="109"/>
      <c r="IS1589" s="109"/>
      <c r="IT1589" s="109"/>
      <c r="IU1589" s="109"/>
      <c r="IV1589" s="109"/>
      <c r="IW1589" s="109"/>
      <c r="IX1589" s="109"/>
      <c r="IY1589" s="109"/>
      <c r="IZ1589" s="109"/>
      <c r="JA1589" s="109"/>
      <c r="JB1589" s="109"/>
      <c r="JC1589" s="109"/>
      <c r="JD1589" s="109"/>
      <c r="JE1589" s="109"/>
      <c r="JF1589" s="109"/>
      <c r="JG1589" s="109"/>
      <c r="JH1589" s="109"/>
      <c r="JI1589" s="109"/>
      <c r="JJ1589" s="109"/>
      <c r="JK1589" s="109"/>
      <c r="JL1589" s="109"/>
      <c r="JM1589" s="109"/>
      <c r="JN1589" s="109"/>
      <c r="JO1589" s="109"/>
      <c r="JP1589" s="109"/>
      <c r="JQ1589" s="109"/>
      <c r="JR1589" s="109"/>
      <c r="JS1589" s="109"/>
      <c r="JT1589" s="109"/>
      <c r="JU1589" s="109"/>
      <c r="JV1589" s="109"/>
      <c r="JW1589" s="109"/>
      <c r="JX1589" s="109"/>
      <c r="JY1589" s="109"/>
      <c r="JZ1589" s="109"/>
      <c r="KA1589" s="109"/>
      <c r="KB1589" s="109"/>
      <c r="KC1589" s="109"/>
      <c r="KD1589" s="109"/>
      <c r="KE1589" s="109"/>
      <c r="KF1589" s="109"/>
      <c r="KG1589" s="109"/>
      <c r="KH1589" s="109"/>
      <c r="KI1589" s="109"/>
      <c r="KJ1589" s="109"/>
      <c r="KK1589" s="109"/>
      <c r="KL1589" s="109"/>
      <c r="KM1589" s="109"/>
      <c r="KN1589" s="109"/>
      <c r="KO1589" s="109"/>
      <c r="KP1589" s="109"/>
      <c r="KQ1589" s="109"/>
      <c r="KR1589" s="109"/>
      <c r="KS1589" s="109"/>
      <c r="KT1589" s="109"/>
      <c r="KU1589" s="109"/>
      <c r="KV1589" s="109"/>
      <c r="KW1589" s="109"/>
      <c r="KX1589" s="109"/>
      <c r="KY1589" s="109"/>
      <c r="KZ1589" s="109"/>
      <c r="LA1589" s="109"/>
      <c r="LB1589" s="109"/>
      <c r="LC1589" s="109"/>
      <c r="LD1589" s="109"/>
      <c r="LE1589" s="109"/>
      <c r="LF1589" s="109"/>
      <c r="LG1589" s="109"/>
      <c r="LH1589" s="109"/>
      <c r="LI1589" s="109"/>
      <c r="LJ1589" s="109"/>
      <c r="LK1589" s="109"/>
      <c r="LL1589" s="109"/>
      <c r="LM1589" s="109"/>
      <c r="LN1589" s="109"/>
      <c r="LO1589" s="109"/>
      <c r="LP1589" s="109"/>
      <c r="LQ1589" s="109"/>
      <c r="LR1589" s="109"/>
      <c r="LS1589" s="109"/>
      <c r="LT1589" s="109"/>
      <c r="LU1589" s="109"/>
      <c r="LV1589" s="109"/>
      <c r="LW1589" s="109"/>
      <c r="LX1589" s="109"/>
      <c r="LY1589" s="109"/>
      <c r="LZ1589" s="109"/>
      <c r="MA1589" s="109"/>
      <c r="MB1589" s="109"/>
      <c r="MC1589" s="109"/>
      <c r="MD1589" s="109"/>
      <c r="ME1589" s="109"/>
      <c r="MF1589" s="109"/>
      <c r="MG1589" s="109"/>
      <c r="MH1589" s="109"/>
      <c r="MI1589" s="109"/>
      <c r="MJ1589" s="109"/>
      <c r="MK1589" s="109"/>
      <c r="ML1589" s="109"/>
      <c r="MM1589" s="109"/>
      <c r="MN1589" s="109"/>
      <c r="MO1589" s="109"/>
      <c r="MP1589" s="109"/>
      <c r="MQ1589" s="109"/>
      <c r="MR1589" s="109"/>
      <c r="MS1589" s="109"/>
      <c r="MT1589" s="109"/>
      <c r="MU1589" s="109"/>
      <c r="MV1589" s="109"/>
      <c r="MW1589" s="109"/>
      <c r="MX1589" s="109"/>
      <c r="MY1589" s="109"/>
      <c r="MZ1589" s="109"/>
      <c r="NA1589" s="109"/>
      <c r="NB1589" s="109"/>
      <c r="NC1589" s="109"/>
      <c r="ND1589" s="109"/>
      <c r="NE1589" s="109"/>
      <c r="NF1589" s="109"/>
      <c r="NG1589" s="109"/>
      <c r="NH1589" s="109"/>
      <c r="NI1589" s="109"/>
      <c r="NJ1589" s="109"/>
      <c r="NK1589" s="109"/>
      <c r="NL1589" s="109"/>
      <c r="NM1589" s="109"/>
      <c r="NN1589" s="109"/>
      <c r="NO1589" s="109"/>
      <c r="NP1589" s="109"/>
      <c r="NQ1589" s="109"/>
      <c r="NR1589" s="109"/>
      <c r="NS1589" s="109"/>
      <c r="NT1589" s="109"/>
      <c r="NU1589" s="109"/>
      <c r="NV1589" s="109"/>
      <c r="NW1589" s="109"/>
      <c r="NX1589" s="109"/>
      <c r="NY1589" s="109"/>
      <c r="NZ1589" s="109"/>
      <c r="OA1589" s="109"/>
      <c r="OB1589" s="109"/>
      <c r="OC1589" s="109"/>
      <c r="OD1589" s="109"/>
      <c r="OE1589" s="109"/>
      <c r="OF1589" s="109"/>
      <c r="OG1589" s="109"/>
      <c r="OH1589" s="109"/>
      <c r="OI1589" s="109"/>
      <c r="OJ1589" s="109"/>
      <c r="OK1589" s="109"/>
      <c r="OL1589" s="109"/>
      <c r="OM1589" s="109"/>
      <c r="ON1589" s="109"/>
      <c r="OO1589" s="109"/>
      <c r="OP1589" s="109"/>
      <c r="OQ1589" s="109"/>
      <c r="OR1589" s="109"/>
      <c r="OS1589" s="109"/>
      <c r="OT1589" s="109"/>
      <c r="OU1589" s="109"/>
      <c r="OV1589" s="109"/>
      <c r="OW1589" s="109"/>
      <c r="OX1589" s="109"/>
      <c r="OY1589" s="109"/>
      <c r="OZ1589" s="109"/>
      <c r="PA1589" s="109"/>
      <c r="PB1589" s="109"/>
      <c r="PC1589" s="109"/>
      <c r="PD1589" s="109"/>
      <c r="PE1589" s="109"/>
      <c r="PF1589" s="109"/>
      <c r="PG1589" s="109"/>
      <c r="PH1589" s="109"/>
      <c r="PI1589" s="109"/>
      <c r="PJ1589" s="109"/>
      <c r="PK1589" s="109"/>
      <c r="PL1589" s="109"/>
      <c r="PM1589" s="109"/>
      <c r="PN1589" s="109"/>
      <c r="PO1589" s="109"/>
      <c r="PP1589" s="109"/>
      <c r="PQ1589" s="109"/>
      <c r="PR1589" s="109"/>
      <c r="PS1589" s="109"/>
      <c r="PT1589" s="109"/>
      <c r="PU1589" s="109"/>
      <c r="PV1589" s="109"/>
      <c r="PW1589" s="109"/>
      <c r="PX1589" s="109"/>
      <c r="PY1589" s="109"/>
      <c r="PZ1589" s="109"/>
      <c r="QA1589" s="109"/>
      <c r="QB1589" s="109"/>
      <c r="QC1589" s="109"/>
      <c r="QD1589" s="109"/>
      <c r="QE1589" s="109"/>
      <c r="QF1589" s="109"/>
      <c r="QG1589" s="109"/>
      <c r="QH1589" s="109"/>
      <c r="QI1589" s="109"/>
      <c r="QJ1589" s="109"/>
      <c r="QK1589" s="109"/>
      <c r="QL1589" s="109"/>
      <c r="QM1589" s="109"/>
      <c r="QN1589" s="109"/>
      <c r="QO1589" s="109"/>
      <c r="QP1589" s="109"/>
      <c r="QQ1589" s="109"/>
      <c r="QR1589" s="109"/>
      <c r="QS1589" s="109"/>
      <c r="QT1589" s="109"/>
      <c r="QU1589" s="109"/>
      <c r="QV1589" s="109"/>
      <c r="QW1589" s="109"/>
      <c r="QX1589" s="109"/>
      <c r="QY1589" s="109"/>
      <c r="QZ1589" s="109"/>
      <c r="RA1589" s="109"/>
      <c r="RB1589" s="109"/>
      <c r="RC1589" s="109"/>
      <c r="RD1589" s="109"/>
      <c r="RE1589" s="109"/>
      <c r="RF1589" s="109"/>
      <c r="RG1589" s="109"/>
      <c r="RH1589" s="109"/>
      <c r="RI1589" s="109"/>
      <c r="RJ1589" s="109"/>
      <c r="RK1589" s="109"/>
      <c r="RL1589" s="109"/>
      <c r="RM1589" s="109"/>
      <c r="RN1589" s="109"/>
      <c r="RO1589" s="109"/>
      <c r="RP1589" s="109"/>
      <c r="RQ1589" s="109"/>
      <c r="RR1589" s="109"/>
      <c r="RS1589" s="109"/>
      <c r="RT1589" s="109"/>
      <c r="RU1589" s="109"/>
      <c r="RV1589" s="109"/>
      <c r="RW1589" s="109"/>
      <c r="RX1589" s="109"/>
      <c r="RY1589" s="109"/>
      <c r="RZ1589" s="109"/>
      <c r="SA1589" s="109"/>
      <c r="SB1589" s="109"/>
      <c r="SC1589" s="109"/>
      <c r="SD1589" s="109"/>
      <c r="SE1589" s="109"/>
      <c r="SF1589" s="109"/>
      <c r="SG1589" s="109"/>
      <c r="SH1589" s="109"/>
      <c r="SI1589" s="109"/>
      <c r="SJ1589" s="109"/>
      <c r="SK1589" s="109"/>
      <c r="SL1589" s="109"/>
      <c r="SM1589" s="109"/>
      <c r="SN1589" s="109"/>
      <c r="SO1589" s="109"/>
      <c r="SP1589" s="109"/>
      <c r="SQ1589" s="109"/>
      <c r="SR1589" s="109"/>
      <c r="SS1589" s="109"/>
      <c r="ST1589" s="109"/>
      <c r="SU1589" s="109"/>
      <c r="SV1589" s="109"/>
      <c r="SW1589" s="109"/>
      <c r="SX1589" s="109"/>
      <c r="SY1589" s="109"/>
      <c r="SZ1589" s="109"/>
      <c r="TA1589" s="109"/>
      <c r="TB1589" s="109"/>
      <c r="TC1589" s="109"/>
      <c r="TD1589" s="109"/>
      <c r="TE1589" s="109"/>
      <c r="TF1589" s="109"/>
      <c r="TG1589" s="109"/>
      <c r="TH1589" s="109"/>
      <c r="TI1589" s="109"/>
      <c r="TJ1589" s="109"/>
      <c r="TK1589" s="109"/>
      <c r="TL1589" s="109"/>
      <c r="TM1589" s="109"/>
      <c r="TN1589" s="109"/>
      <c r="TO1589" s="109"/>
      <c r="TP1589" s="109"/>
      <c r="TQ1589" s="109"/>
      <c r="TR1589" s="109"/>
      <c r="TS1589" s="109"/>
      <c r="TT1589" s="109"/>
      <c r="TU1589" s="109"/>
      <c r="TV1589" s="109"/>
      <c r="TW1589" s="109"/>
      <c r="TX1589" s="109"/>
      <c r="TY1589" s="109"/>
      <c r="TZ1589" s="109"/>
      <c r="UA1589" s="109"/>
      <c r="UB1589" s="109"/>
      <c r="UC1589" s="109"/>
      <c r="UD1589" s="109"/>
      <c r="UE1589" s="109"/>
      <c r="UF1589" s="109"/>
      <c r="UG1589" s="109"/>
      <c r="UH1589" s="109"/>
      <c r="UI1589" s="109"/>
      <c r="UJ1589" s="109"/>
      <c r="UK1589" s="109"/>
      <c r="UL1589" s="109"/>
      <c r="UM1589" s="109"/>
      <c r="UN1589" s="109"/>
      <c r="UO1589" s="109"/>
      <c r="UP1589" s="109"/>
      <c r="UQ1589" s="109"/>
      <c r="UR1589" s="109"/>
      <c r="US1589" s="109"/>
      <c r="UT1589" s="109"/>
      <c r="UU1589" s="109"/>
      <c r="UV1589" s="109"/>
      <c r="UW1589" s="109"/>
      <c r="UX1589" s="109"/>
      <c r="UY1589" s="109"/>
      <c r="UZ1589" s="109"/>
      <c r="VA1589" s="109"/>
      <c r="VB1589" s="109"/>
      <c r="VC1589" s="109"/>
      <c r="VD1589" s="109"/>
      <c r="VE1589" s="109"/>
      <c r="VF1589" s="109"/>
      <c r="VG1589" s="109"/>
      <c r="VH1589" s="109"/>
      <c r="VI1589" s="109"/>
      <c r="VJ1589" s="109"/>
      <c r="VK1589" s="109"/>
      <c r="VL1589" s="109"/>
      <c r="VM1589" s="109"/>
      <c r="VN1589" s="109"/>
      <c r="VO1589" s="109"/>
      <c r="VP1589" s="109"/>
      <c r="VQ1589" s="109"/>
      <c r="VR1589" s="109"/>
      <c r="VS1589" s="109"/>
      <c r="VT1589" s="109"/>
      <c r="VU1589" s="109"/>
      <c r="VV1589" s="109"/>
      <c r="VW1589" s="109"/>
      <c r="VX1589" s="109"/>
      <c r="VY1589" s="109"/>
      <c r="VZ1589" s="109"/>
      <c r="WA1589" s="109"/>
      <c r="WB1589" s="109"/>
      <c r="WC1589" s="109"/>
      <c r="WD1589" s="109"/>
      <c r="WE1589" s="109"/>
      <c r="WF1589" s="109"/>
      <c r="WG1589" s="109"/>
      <c r="WH1589" s="109"/>
      <c r="WI1589" s="109"/>
      <c r="WJ1589" s="109"/>
      <c r="WK1589" s="109"/>
      <c r="WL1589" s="109"/>
      <c r="WM1589" s="109"/>
      <c r="WN1589" s="109"/>
      <c r="WO1589" s="109"/>
      <c r="WP1589" s="109"/>
      <c r="WQ1589" s="109"/>
      <c r="WR1589" s="109"/>
      <c r="WS1589" s="109"/>
      <c r="WT1589" s="109"/>
      <c r="WU1589" s="109"/>
      <c r="WV1589" s="109"/>
      <c r="WW1589" s="109"/>
      <c r="WX1589" s="109"/>
      <c r="WY1589" s="109"/>
      <c r="WZ1589" s="109"/>
      <c r="XA1589" s="109"/>
      <c r="XB1589" s="109"/>
      <c r="XC1589" s="109"/>
      <c r="XD1589" s="109"/>
      <c r="XE1589" s="109"/>
      <c r="XF1589" s="109"/>
      <c r="XG1589" s="109"/>
      <c r="XH1589" s="109"/>
      <c r="XI1589" s="109"/>
      <c r="XJ1589" s="109"/>
      <c r="XK1589" s="109"/>
      <c r="XL1589" s="109"/>
      <c r="XM1589" s="109"/>
      <c r="XN1589" s="109"/>
      <c r="XO1589" s="109"/>
      <c r="XP1589" s="109"/>
      <c r="XQ1589" s="109"/>
      <c r="XR1589" s="109"/>
      <c r="XS1589" s="109"/>
      <c r="XT1589" s="109"/>
      <c r="XU1589" s="109"/>
      <c r="XV1589" s="109"/>
      <c r="XW1589" s="109"/>
      <c r="XX1589" s="109"/>
      <c r="XY1589" s="109"/>
      <c r="XZ1589" s="109"/>
      <c r="YA1589" s="109"/>
      <c r="YB1589" s="109"/>
      <c r="YC1589" s="109"/>
      <c r="YD1589" s="109"/>
      <c r="YE1589" s="109"/>
      <c r="YF1589" s="109"/>
      <c r="YG1589" s="109"/>
      <c r="YH1589" s="109"/>
      <c r="YI1589" s="109"/>
      <c r="YJ1589" s="109"/>
      <c r="YK1589" s="109"/>
      <c r="YL1589" s="109"/>
      <c r="YM1589" s="109"/>
      <c r="YN1589" s="109"/>
      <c r="YO1589" s="109"/>
      <c r="YP1589" s="109"/>
      <c r="YQ1589" s="109"/>
      <c r="YR1589" s="109"/>
      <c r="YS1589" s="109"/>
      <c r="YT1589" s="109"/>
      <c r="YU1589" s="109"/>
      <c r="YV1589" s="109"/>
      <c r="YW1589" s="109"/>
      <c r="YX1589" s="109"/>
      <c r="YY1589" s="109"/>
      <c r="YZ1589" s="109"/>
      <c r="ZA1589" s="109"/>
      <c r="ZB1589" s="109"/>
      <c r="ZC1589" s="109"/>
      <c r="ZD1589" s="109"/>
      <c r="ZE1589" s="109"/>
      <c r="ZF1589" s="109"/>
      <c r="ZG1589" s="109"/>
      <c r="ZH1589" s="109"/>
      <c r="ZI1589" s="109"/>
      <c r="ZJ1589" s="109"/>
      <c r="ZK1589" s="109"/>
      <c r="ZL1589" s="109"/>
      <c r="ZM1589" s="109"/>
      <c r="ZN1589" s="109"/>
      <c r="ZO1589" s="109"/>
      <c r="ZP1589" s="109"/>
      <c r="ZQ1589" s="109"/>
      <c r="ZR1589" s="109"/>
      <c r="ZS1589" s="109"/>
      <c r="ZT1589" s="109"/>
      <c r="ZU1589" s="109"/>
      <c r="ZV1589" s="109"/>
      <c r="ZW1589" s="109"/>
      <c r="ZX1589" s="109"/>
      <c r="ZY1589" s="109"/>
      <c r="ZZ1589" s="109"/>
      <c r="AAA1589" s="109"/>
      <c r="AAB1589" s="109"/>
      <c r="AAC1589" s="109"/>
      <c r="AAD1589" s="109"/>
      <c r="AAE1589" s="109"/>
      <c r="AAF1589" s="109"/>
      <c r="AAG1589" s="109"/>
      <c r="AAH1589" s="109"/>
      <c r="AAI1589" s="109"/>
      <c r="AAJ1589" s="109"/>
      <c r="AAK1589" s="109"/>
      <c r="AAL1589" s="109"/>
      <c r="AAM1589" s="109"/>
      <c r="AAN1589" s="109"/>
      <c r="AAO1589" s="109"/>
      <c r="AAP1589" s="109"/>
      <c r="AAQ1589" s="109"/>
      <c r="AAR1589" s="109"/>
      <c r="AAS1589" s="109"/>
      <c r="AAT1589" s="109"/>
      <c r="AAU1589" s="109"/>
      <c r="AAV1589" s="109"/>
      <c r="AAW1589" s="109"/>
      <c r="AAX1589" s="109"/>
      <c r="AAY1589" s="109"/>
      <c r="AAZ1589" s="109"/>
      <c r="ABA1589" s="109"/>
      <c r="ABB1589" s="109"/>
      <c r="ABC1589" s="109"/>
      <c r="ABD1589" s="109"/>
      <c r="ABE1589" s="109"/>
      <c r="ABF1589" s="109"/>
      <c r="ABG1589" s="109"/>
      <c r="ABH1589" s="109"/>
      <c r="ABI1589" s="109"/>
      <c r="ABJ1589" s="109"/>
      <c r="ABK1589" s="109"/>
      <c r="ABL1589" s="109"/>
      <c r="ABM1589" s="109"/>
      <c r="ABN1589" s="109"/>
      <c r="ABO1589" s="109"/>
      <c r="ABP1589" s="109"/>
      <c r="ABQ1589" s="109"/>
      <c r="ABR1589" s="109"/>
      <c r="ABS1589" s="109"/>
      <c r="ABT1589" s="109"/>
      <c r="ABU1589" s="109"/>
      <c r="ABV1589" s="109"/>
      <c r="ABW1589" s="109"/>
      <c r="ABX1589" s="109"/>
      <c r="ABY1589" s="109"/>
      <c r="ABZ1589" s="109"/>
      <c r="ACA1589" s="109"/>
      <c r="ACB1589" s="109"/>
      <c r="ACC1589" s="109"/>
      <c r="ACD1589" s="109"/>
      <c r="ACE1589" s="109"/>
      <c r="ACF1589" s="109"/>
      <c r="ACG1589" s="109"/>
      <c r="ACH1589" s="109"/>
      <c r="ACI1589" s="109"/>
      <c r="ACJ1589" s="109"/>
      <c r="ACK1589" s="109"/>
      <c r="ACL1589" s="109"/>
      <c r="ACM1589" s="109"/>
      <c r="ACN1589" s="109"/>
      <c r="ACO1589" s="109"/>
      <c r="ACP1589" s="109"/>
      <c r="ACQ1589" s="109"/>
      <c r="ACR1589" s="109"/>
      <c r="ACS1589" s="109"/>
      <c r="ACT1589" s="109"/>
      <c r="ACU1589" s="109"/>
      <c r="ACV1589" s="109"/>
      <c r="ACW1589" s="109"/>
      <c r="ACX1589" s="109"/>
      <c r="ACY1589" s="109"/>
      <c r="ACZ1589" s="109"/>
      <c r="ADA1589" s="109"/>
      <c r="ADB1589" s="109"/>
      <c r="ADC1589" s="109"/>
      <c r="ADD1589" s="109"/>
      <c r="ADE1589" s="109"/>
      <c r="ADF1589" s="109"/>
      <c r="ADG1589" s="109"/>
      <c r="ADH1589" s="109"/>
      <c r="ADI1589" s="109"/>
      <c r="ADJ1589" s="109"/>
      <c r="ADK1589" s="109"/>
      <c r="ADL1589" s="109"/>
      <c r="ADM1589" s="109"/>
      <c r="ADN1589" s="109"/>
      <c r="ADO1589" s="109"/>
      <c r="ADP1589" s="109"/>
      <c r="ADQ1589" s="109"/>
      <c r="ADR1589" s="109"/>
      <c r="ADS1589" s="109"/>
      <c r="ADT1589" s="109"/>
      <c r="ADU1589" s="109"/>
      <c r="ADV1589" s="109"/>
      <c r="ADW1589" s="109"/>
      <c r="ADX1589" s="109"/>
      <c r="ADY1589" s="109"/>
      <c r="ADZ1589" s="109"/>
      <c r="AEA1589" s="109"/>
      <c r="AEB1589" s="109"/>
      <c r="AEC1589" s="109"/>
      <c r="AED1589" s="109"/>
      <c r="AEE1589" s="109"/>
      <c r="AEF1589" s="109"/>
      <c r="AEG1589" s="109"/>
      <c r="AEH1589" s="109"/>
    </row>
    <row r="1590" spans="1:814" s="109" customFormat="1" x14ac:dyDescent="0.25">
      <c r="B1590" s="110">
        <v>45628</v>
      </c>
      <c r="C1590" s="109" t="s">
        <v>63</v>
      </c>
      <c r="D1590" s="109" t="s">
        <v>0</v>
      </c>
      <c r="E1590" s="109" t="s">
        <v>66</v>
      </c>
      <c r="F1590" s="111" t="s">
        <v>75</v>
      </c>
      <c r="G1590" s="109" t="s">
        <v>76</v>
      </c>
      <c r="H1590" s="111" t="s">
        <v>37</v>
      </c>
      <c r="I1590" s="111" t="s">
        <v>615</v>
      </c>
      <c r="J1590" s="112">
        <v>8</v>
      </c>
      <c r="K1590" s="150">
        <v>51750</v>
      </c>
      <c r="L1590" s="114">
        <f>+J1590*K1590</f>
        <v>414000</v>
      </c>
      <c r="M1590" s="115" t="s">
        <v>529</v>
      </c>
      <c r="N1590" s="109" t="s">
        <v>633</v>
      </c>
      <c r="O1590" s="151"/>
      <c r="V1590" s="169"/>
      <c r="IR1590" s="109" t="s">
        <v>506</v>
      </c>
    </row>
    <row r="1591" spans="1:814" x14ac:dyDescent="0.25">
      <c r="B1591" s="5">
        <v>45628</v>
      </c>
      <c r="C1591" t="s">
        <v>63</v>
      </c>
      <c r="D1591" t="s">
        <v>0</v>
      </c>
      <c r="E1591" t="s">
        <v>66</v>
      </c>
      <c r="F1591" s="4" t="s">
        <v>139</v>
      </c>
      <c r="G1591" t="s">
        <v>140</v>
      </c>
      <c r="H1591" s="4" t="s">
        <v>141</v>
      </c>
      <c r="I1591" s="4" t="s">
        <v>620</v>
      </c>
      <c r="J1591" s="8">
        <v>4</v>
      </c>
      <c r="K1591" s="79">
        <v>51750</v>
      </c>
      <c r="L1591" s="35">
        <f>+J1591*K1591</f>
        <v>207000</v>
      </c>
      <c r="M1591" s="104" t="s">
        <v>529</v>
      </c>
      <c r="N1591" t="s">
        <v>633</v>
      </c>
    </row>
    <row r="1592" spans="1:814" x14ac:dyDescent="0.25">
      <c r="B1592" s="5">
        <v>45630</v>
      </c>
      <c r="C1592" t="s">
        <v>103</v>
      </c>
      <c r="D1592" t="s">
        <v>0</v>
      </c>
      <c r="E1592" t="s">
        <v>66</v>
      </c>
      <c r="F1592" s="4" t="s">
        <v>247</v>
      </c>
      <c r="G1592" t="s">
        <v>354</v>
      </c>
      <c r="H1592" s="4" t="s">
        <v>265</v>
      </c>
      <c r="I1592" s="4" t="s">
        <v>361</v>
      </c>
      <c r="J1592" s="8">
        <v>-2</v>
      </c>
      <c r="K1592" s="142">
        <v>60750</v>
      </c>
      <c r="L1592" s="17">
        <v>2992500</v>
      </c>
      <c r="M1592" s="102" t="s">
        <v>529</v>
      </c>
      <c r="O1592" s="54">
        <v>20240337</v>
      </c>
      <c r="P1592" t="s">
        <v>635</v>
      </c>
    </row>
    <row r="1593" spans="1:814" x14ac:dyDescent="0.25">
      <c r="B1593" s="5">
        <v>45630</v>
      </c>
      <c r="C1593" t="s">
        <v>103</v>
      </c>
      <c r="D1593" t="s">
        <v>0</v>
      </c>
      <c r="E1593" t="s">
        <v>66</v>
      </c>
      <c r="F1593" s="4" t="s">
        <v>86</v>
      </c>
      <c r="G1593" t="s">
        <v>87</v>
      </c>
      <c r="H1593" s="4" t="s">
        <v>50</v>
      </c>
      <c r="I1593" s="4" t="s">
        <v>524</v>
      </c>
      <c r="J1593" s="8">
        <v>-2</v>
      </c>
      <c r="K1593" s="79">
        <v>51750</v>
      </c>
      <c r="L1593" s="17">
        <v>7762500</v>
      </c>
      <c r="M1593" s="102" t="s">
        <v>529</v>
      </c>
      <c r="O1593" s="54">
        <v>20240337</v>
      </c>
      <c r="P1593" t="s">
        <v>635</v>
      </c>
    </row>
    <row r="1594" spans="1:814" s="93" customFormat="1" x14ac:dyDescent="0.25">
      <c r="B1594" s="92">
        <v>45632</v>
      </c>
      <c r="C1594" s="93" t="s">
        <v>63</v>
      </c>
      <c r="D1594" s="93" t="s">
        <v>0</v>
      </c>
      <c r="E1594" s="93" t="s">
        <v>14</v>
      </c>
      <c r="F1594" s="94" t="s">
        <v>25</v>
      </c>
      <c r="G1594" s="93" t="s">
        <v>26</v>
      </c>
      <c r="H1594" s="94" t="s">
        <v>27</v>
      </c>
      <c r="I1594" s="153" t="s">
        <v>605</v>
      </c>
      <c r="J1594" s="95">
        <v>50</v>
      </c>
      <c r="K1594" s="97">
        <v>14.409909909909908</v>
      </c>
      <c r="L1594" s="96">
        <f t="shared" ref="L1594:L1634" si="69">+J1594*K1594</f>
        <v>720.49549549549545</v>
      </c>
      <c r="M1594" s="106" t="s">
        <v>527</v>
      </c>
      <c r="N1594" s="93" t="s">
        <v>637</v>
      </c>
      <c r="O1594" s="100"/>
      <c r="V1594" s="98"/>
    </row>
    <row r="1595" spans="1:814" s="93" customFormat="1" x14ac:dyDescent="0.25">
      <c r="B1595" s="92">
        <v>45632</v>
      </c>
      <c r="C1595" s="93" t="s">
        <v>63</v>
      </c>
      <c r="D1595" s="93" t="s">
        <v>0</v>
      </c>
      <c r="E1595" s="93" t="s">
        <v>14</v>
      </c>
      <c r="F1595" s="94" t="s">
        <v>35</v>
      </c>
      <c r="G1595" s="93" t="s">
        <v>36</v>
      </c>
      <c r="H1595" s="94" t="s">
        <v>37</v>
      </c>
      <c r="I1595" s="153" t="s">
        <v>607</v>
      </c>
      <c r="J1595" s="95">
        <v>10</v>
      </c>
      <c r="K1595" s="97">
        <v>14.409909909909908</v>
      </c>
      <c r="L1595" s="96">
        <f t="shared" si="69"/>
        <v>144.09909909909908</v>
      </c>
      <c r="M1595" s="106" t="s">
        <v>527</v>
      </c>
      <c r="N1595" s="93" t="s">
        <v>637</v>
      </c>
      <c r="O1595" s="100"/>
      <c r="V1595" s="98"/>
    </row>
    <row r="1596" spans="1:814" s="93" customFormat="1" x14ac:dyDescent="0.25">
      <c r="B1596" s="92">
        <v>45632</v>
      </c>
      <c r="C1596" s="93" t="s">
        <v>63</v>
      </c>
      <c r="D1596" s="93" t="s">
        <v>0</v>
      </c>
      <c r="E1596" s="93" t="s">
        <v>14</v>
      </c>
      <c r="F1596" s="94" t="s">
        <v>39</v>
      </c>
      <c r="G1596" s="93" t="s">
        <v>40</v>
      </c>
      <c r="H1596" s="94" t="s">
        <v>41</v>
      </c>
      <c r="I1596" s="70" t="s">
        <v>665</v>
      </c>
      <c r="J1596" s="95">
        <v>35</v>
      </c>
      <c r="K1596" s="97">
        <v>14.409909909909908</v>
      </c>
      <c r="L1596" s="96">
        <f t="shared" si="69"/>
        <v>504.3468468468468</v>
      </c>
      <c r="M1596" s="106" t="s">
        <v>527</v>
      </c>
      <c r="N1596" s="93" t="s">
        <v>637</v>
      </c>
      <c r="O1596" s="100"/>
      <c r="V1596" s="98"/>
    </row>
    <row r="1597" spans="1:814" s="133" customFormat="1" x14ac:dyDescent="0.25">
      <c r="A1597" s="93"/>
      <c r="B1597" s="92">
        <v>45632</v>
      </c>
      <c r="C1597" s="93" t="s">
        <v>63</v>
      </c>
      <c r="D1597" s="93" t="s">
        <v>0</v>
      </c>
      <c r="E1597" s="93" t="s">
        <v>14</v>
      </c>
      <c r="F1597" s="94" t="s">
        <v>42</v>
      </c>
      <c r="G1597" s="93" t="s">
        <v>43</v>
      </c>
      <c r="H1597" s="94" t="s">
        <v>44</v>
      </c>
      <c r="I1597" s="153" t="s">
        <v>608</v>
      </c>
      <c r="J1597" s="95">
        <v>75</v>
      </c>
      <c r="K1597" s="97">
        <v>14.409909909909908</v>
      </c>
      <c r="L1597" s="96">
        <f t="shared" si="69"/>
        <v>1080.7432432432431</v>
      </c>
      <c r="M1597" s="106" t="s">
        <v>527</v>
      </c>
      <c r="N1597" s="93" t="s">
        <v>637</v>
      </c>
      <c r="O1597" s="100"/>
      <c r="P1597" s="93"/>
      <c r="Q1597" s="93"/>
      <c r="R1597" s="93"/>
      <c r="S1597" s="93"/>
      <c r="T1597" s="93"/>
      <c r="U1597" s="93"/>
      <c r="V1597" s="98"/>
      <c r="W1597" s="93"/>
      <c r="X1597" s="93"/>
      <c r="Y1597" s="93"/>
      <c r="Z1597" s="93"/>
      <c r="AA1597" s="93"/>
      <c r="AB1597" s="93"/>
      <c r="AC1597" s="93"/>
      <c r="AD1597" s="93"/>
      <c r="AE1597" s="93"/>
      <c r="AF1597" s="93"/>
      <c r="AG1597" s="93"/>
      <c r="AH1597" s="93"/>
      <c r="AI1597" s="93"/>
      <c r="AJ1597" s="93"/>
      <c r="AK1597" s="93"/>
      <c r="AL1597" s="93"/>
      <c r="AM1597" s="93"/>
      <c r="AN1597" s="93"/>
      <c r="AO1597" s="93"/>
      <c r="AP1597" s="93"/>
      <c r="AQ1597" s="93"/>
      <c r="AR1597" s="93"/>
      <c r="AS1597" s="93"/>
      <c r="AT1597" s="93"/>
      <c r="AU1597" s="93"/>
      <c r="AV1597" s="93"/>
      <c r="AW1597" s="93"/>
      <c r="AX1597" s="93"/>
      <c r="AY1597" s="93"/>
      <c r="AZ1597" s="93"/>
      <c r="BA1597" s="93"/>
      <c r="BB1597" s="93"/>
      <c r="BC1597" s="93"/>
      <c r="BD1597" s="93"/>
      <c r="BE1597" s="93"/>
      <c r="BF1597" s="93"/>
      <c r="BG1597" s="93"/>
      <c r="BH1597" s="93"/>
      <c r="BI1597" s="93"/>
      <c r="BJ1597" s="93"/>
      <c r="BK1597" s="93"/>
      <c r="BL1597" s="93"/>
      <c r="BM1597" s="93"/>
      <c r="BN1597" s="93"/>
      <c r="BO1597" s="93"/>
      <c r="BP1597" s="93"/>
      <c r="BQ1597" s="93"/>
      <c r="BR1597" s="93"/>
      <c r="BS1597" s="93"/>
      <c r="BT1597" s="93"/>
      <c r="BU1597" s="93"/>
      <c r="BV1597" s="93"/>
      <c r="BW1597" s="93"/>
      <c r="BX1597" s="93"/>
      <c r="BY1597" s="93"/>
      <c r="BZ1597" s="93"/>
      <c r="CA1597" s="93"/>
      <c r="CB1597" s="93"/>
      <c r="CC1597" s="93"/>
      <c r="CD1597" s="93"/>
      <c r="CE1597" s="93"/>
      <c r="CF1597" s="93"/>
      <c r="CG1597" s="93"/>
      <c r="CH1597" s="93"/>
      <c r="CI1597" s="93"/>
      <c r="CJ1597" s="93"/>
      <c r="CK1597" s="93"/>
      <c r="CL1597" s="93"/>
      <c r="CM1597" s="93"/>
      <c r="CN1597" s="93"/>
      <c r="CO1597" s="93"/>
      <c r="CP1597" s="93"/>
      <c r="CQ1597" s="93"/>
      <c r="CR1597" s="93"/>
      <c r="CS1597" s="93"/>
      <c r="CT1597" s="93"/>
      <c r="CU1597" s="93"/>
      <c r="CV1597" s="93"/>
      <c r="CW1597" s="93"/>
      <c r="CX1597" s="93"/>
      <c r="CY1597" s="93"/>
      <c r="CZ1597" s="93"/>
      <c r="DA1597" s="93"/>
      <c r="DB1597" s="93"/>
      <c r="DC1597" s="93"/>
      <c r="DD1597" s="93"/>
      <c r="DE1597" s="93"/>
      <c r="DF1597" s="93"/>
      <c r="DG1597" s="93"/>
      <c r="DH1597" s="93"/>
      <c r="DI1597" s="93"/>
      <c r="DJ1597" s="93"/>
      <c r="DK1597" s="93"/>
      <c r="DL1597" s="93"/>
      <c r="DM1597" s="93"/>
      <c r="DN1597" s="93"/>
      <c r="DO1597" s="93"/>
      <c r="DP1597" s="93"/>
      <c r="DQ1597" s="93"/>
      <c r="DR1597" s="93"/>
      <c r="DS1597" s="93"/>
      <c r="DT1597" s="93"/>
      <c r="DU1597" s="93"/>
      <c r="DV1597" s="93"/>
      <c r="DW1597" s="93"/>
      <c r="DX1597" s="93"/>
      <c r="DY1597" s="93"/>
      <c r="DZ1597" s="93"/>
      <c r="EA1597" s="93"/>
      <c r="EB1597" s="93"/>
      <c r="EC1597" s="93"/>
      <c r="ED1597" s="93"/>
      <c r="EE1597" s="93"/>
      <c r="EF1597" s="93"/>
      <c r="EG1597" s="93"/>
      <c r="EH1597" s="93"/>
      <c r="EI1597" s="93"/>
      <c r="EJ1597" s="93"/>
      <c r="EK1597" s="93"/>
      <c r="EL1597" s="93"/>
      <c r="EM1597" s="93"/>
      <c r="EN1597" s="93"/>
      <c r="EO1597" s="93"/>
      <c r="EP1597" s="93"/>
      <c r="EQ1597" s="93"/>
      <c r="ER1597" s="93"/>
      <c r="ES1597" s="93"/>
      <c r="ET1597" s="93"/>
      <c r="EU1597" s="93"/>
      <c r="EV1597" s="93"/>
      <c r="EW1597" s="93"/>
      <c r="EX1597" s="93"/>
      <c r="EY1597" s="93"/>
      <c r="EZ1597" s="93"/>
      <c r="FA1597" s="93"/>
      <c r="FB1597" s="93"/>
      <c r="FC1597" s="93"/>
      <c r="FD1597" s="93"/>
      <c r="FE1597" s="93"/>
      <c r="FF1597" s="93"/>
      <c r="FG1597" s="93"/>
      <c r="FH1597" s="93"/>
      <c r="FI1597" s="93"/>
      <c r="FJ1597" s="93"/>
      <c r="FK1597" s="93"/>
      <c r="FL1597" s="93"/>
      <c r="FM1597" s="93"/>
      <c r="FN1597" s="93"/>
      <c r="FO1597" s="93"/>
      <c r="FP1597" s="93"/>
      <c r="FQ1597" s="93"/>
      <c r="FR1597" s="93"/>
      <c r="FS1597" s="93"/>
      <c r="FT1597" s="93"/>
      <c r="FU1597" s="93"/>
      <c r="FV1597" s="93"/>
      <c r="FW1597" s="93"/>
      <c r="FX1597" s="93"/>
      <c r="FY1597" s="93"/>
      <c r="FZ1597" s="93"/>
      <c r="GA1597" s="93"/>
      <c r="GB1597" s="93"/>
      <c r="GC1597" s="93"/>
      <c r="GD1597" s="93"/>
      <c r="GE1597" s="93"/>
      <c r="GF1597" s="93"/>
      <c r="GG1597" s="93"/>
      <c r="GH1597" s="93"/>
      <c r="GI1597" s="93"/>
      <c r="GJ1597" s="93"/>
      <c r="GK1597" s="93"/>
      <c r="GL1597" s="93"/>
      <c r="GM1597" s="93"/>
      <c r="GN1597" s="93"/>
      <c r="GO1597" s="93"/>
      <c r="GP1597" s="93"/>
      <c r="GQ1597" s="93"/>
      <c r="GR1597" s="93"/>
      <c r="GS1597" s="93"/>
      <c r="GT1597" s="93"/>
      <c r="GU1597" s="93"/>
      <c r="GV1597" s="93"/>
      <c r="GW1597" s="93"/>
      <c r="GX1597" s="93"/>
      <c r="GY1597" s="93"/>
      <c r="GZ1597" s="93"/>
      <c r="HA1597" s="93"/>
      <c r="HB1597" s="93"/>
      <c r="HC1597" s="93"/>
      <c r="HD1597" s="93"/>
      <c r="HE1597" s="93"/>
      <c r="HF1597" s="93"/>
      <c r="HG1597" s="93"/>
      <c r="HH1597" s="93"/>
      <c r="HI1597" s="93"/>
      <c r="HJ1597" s="93"/>
      <c r="HK1597" s="93"/>
      <c r="HL1597" s="93"/>
      <c r="HM1597" s="93"/>
      <c r="HN1597" s="93"/>
      <c r="HO1597" s="93"/>
      <c r="HP1597" s="93"/>
      <c r="HQ1597" s="93"/>
      <c r="HR1597" s="93"/>
      <c r="HS1597" s="93"/>
      <c r="HT1597" s="93"/>
      <c r="HU1597" s="93"/>
      <c r="HV1597" s="93"/>
      <c r="HW1597" s="93"/>
      <c r="HX1597" s="93"/>
      <c r="HY1597" s="93"/>
      <c r="HZ1597" s="93"/>
      <c r="IA1597" s="93"/>
      <c r="IB1597" s="93"/>
      <c r="IC1597" s="93"/>
      <c r="ID1597" s="93"/>
      <c r="IE1597" s="93"/>
      <c r="IF1597" s="93"/>
      <c r="IG1597" s="93"/>
      <c r="IH1597" s="93"/>
      <c r="II1597" s="93"/>
      <c r="IJ1597" s="93"/>
      <c r="IK1597" s="93"/>
      <c r="IL1597" s="93"/>
      <c r="IM1597" s="93"/>
      <c r="IN1597" s="93"/>
      <c r="IO1597" s="93"/>
      <c r="IP1597" s="93"/>
      <c r="IQ1597" s="93"/>
      <c r="IR1597" s="93"/>
      <c r="IS1597" s="93"/>
      <c r="IT1597" s="93"/>
      <c r="IU1597" s="93"/>
      <c r="IV1597" s="93"/>
      <c r="IW1597" s="93"/>
      <c r="IX1597" s="93"/>
      <c r="IY1597" s="93"/>
      <c r="IZ1597" s="93"/>
      <c r="JA1597" s="93"/>
      <c r="JB1597" s="93"/>
      <c r="JC1597" s="93"/>
      <c r="JD1597" s="93"/>
      <c r="JE1597" s="93"/>
      <c r="JF1597" s="93"/>
      <c r="JG1597" s="93"/>
      <c r="JH1597" s="93"/>
      <c r="JI1597" s="93"/>
      <c r="JJ1597" s="93"/>
      <c r="JK1597" s="93"/>
      <c r="JL1597" s="93"/>
      <c r="JM1597" s="93"/>
      <c r="JN1597" s="93"/>
      <c r="JO1597" s="93"/>
      <c r="JP1597" s="93"/>
      <c r="JQ1597" s="93"/>
      <c r="JR1597" s="93"/>
      <c r="JS1597" s="93"/>
      <c r="JT1597" s="93"/>
      <c r="JU1597" s="93"/>
      <c r="JV1597" s="93"/>
      <c r="JW1597" s="93"/>
      <c r="JX1597" s="93"/>
      <c r="JY1597" s="93"/>
      <c r="JZ1597" s="93"/>
      <c r="KA1597" s="93"/>
      <c r="KB1597" s="93"/>
      <c r="KC1597" s="93"/>
      <c r="KD1597" s="93"/>
      <c r="KE1597" s="93"/>
      <c r="KF1597" s="93"/>
      <c r="KG1597" s="93"/>
      <c r="KH1597" s="93"/>
      <c r="KI1597" s="93"/>
      <c r="KJ1597" s="93"/>
      <c r="KK1597" s="93"/>
      <c r="KL1597" s="93"/>
      <c r="KM1597" s="93"/>
      <c r="KN1597" s="93"/>
      <c r="KO1597" s="93"/>
      <c r="KP1597" s="93"/>
      <c r="KQ1597" s="93"/>
      <c r="KR1597" s="93"/>
      <c r="KS1597" s="93"/>
      <c r="KT1597" s="93"/>
      <c r="KU1597" s="93"/>
      <c r="KV1597" s="93"/>
      <c r="KW1597" s="93"/>
      <c r="KX1597" s="93"/>
      <c r="KY1597" s="93"/>
      <c r="KZ1597" s="93"/>
      <c r="LA1597" s="93"/>
      <c r="LB1597" s="93"/>
      <c r="LC1597" s="93"/>
      <c r="LD1597" s="93"/>
      <c r="LE1597" s="93"/>
      <c r="LF1597" s="93"/>
      <c r="LG1597" s="93"/>
      <c r="LH1597" s="93"/>
      <c r="LI1597" s="93"/>
      <c r="LJ1597" s="93"/>
      <c r="LK1597" s="93"/>
      <c r="LL1597" s="93"/>
      <c r="LM1597" s="93"/>
      <c r="LN1597" s="93"/>
      <c r="LO1597" s="93"/>
      <c r="LP1597" s="93"/>
      <c r="LQ1597" s="93"/>
      <c r="LR1597" s="93"/>
      <c r="LS1597" s="93"/>
      <c r="LT1597" s="93"/>
      <c r="LU1597" s="93"/>
      <c r="LV1597" s="93"/>
      <c r="LW1597" s="93"/>
      <c r="LX1597" s="93"/>
      <c r="LY1597" s="93"/>
      <c r="LZ1597" s="93"/>
      <c r="MA1597" s="93"/>
      <c r="MB1597" s="93"/>
      <c r="MC1597" s="93"/>
      <c r="MD1597" s="93"/>
      <c r="ME1597" s="93"/>
      <c r="MF1597" s="93"/>
      <c r="MG1597" s="93"/>
      <c r="MH1597" s="93"/>
      <c r="MI1597" s="93"/>
      <c r="MJ1597" s="93"/>
      <c r="MK1597" s="93"/>
      <c r="ML1597" s="93"/>
      <c r="MM1597" s="93"/>
      <c r="MN1597" s="93"/>
      <c r="MO1597" s="93"/>
      <c r="MP1597" s="93"/>
      <c r="MQ1597" s="93"/>
      <c r="MR1597" s="93"/>
      <c r="MS1597" s="93"/>
      <c r="MT1597" s="93"/>
      <c r="MU1597" s="93"/>
      <c r="MV1597" s="93"/>
      <c r="MW1597" s="93"/>
      <c r="MX1597" s="93"/>
      <c r="MY1597" s="93"/>
      <c r="MZ1597" s="93"/>
      <c r="NA1597" s="93"/>
      <c r="NB1597" s="93"/>
      <c r="NC1597" s="93"/>
      <c r="ND1597" s="93"/>
      <c r="NE1597" s="93"/>
      <c r="NF1597" s="93"/>
      <c r="NG1597" s="93"/>
      <c r="NH1597" s="93"/>
      <c r="NI1597" s="93"/>
      <c r="NJ1597" s="93"/>
      <c r="NK1597" s="93"/>
      <c r="NL1597" s="93"/>
      <c r="NM1597" s="93"/>
      <c r="NN1597" s="93"/>
      <c r="NO1597" s="93"/>
      <c r="NP1597" s="93"/>
      <c r="NQ1597" s="93"/>
      <c r="NR1597" s="93"/>
      <c r="NS1597" s="93"/>
      <c r="NT1597" s="93"/>
      <c r="NU1597" s="93"/>
      <c r="NV1597" s="93"/>
      <c r="NW1597" s="93"/>
      <c r="NX1597" s="93"/>
      <c r="NY1597" s="93"/>
      <c r="NZ1597" s="93"/>
      <c r="OA1597" s="93"/>
      <c r="OB1597" s="93"/>
      <c r="OC1597" s="93"/>
      <c r="OD1597" s="93"/>
      <c r="OE1597" s="93"/>
      <c r="OF1597" s="93"/>
      <c r="OG1597" s="93"/>
      <c r="OH1597" s="93"/>
      <c r="OI1597" s="93"/>
      <c r="OJ1597" s="93"/>
      <c r="OK1597" s="93"/>
      <c r="OL1597" s="93"/>
      <c r="OM1597" s="93"/>
      <c r="ON1597" s="93"/>
      <c r="OO1597" s="93"/>
      <c r="OP1597" s="93"/>
      <c r="OQ1597" s="93"/>
      <c r="OR1597" s="93"/>
      <c r="OS1597" s="93"/>
      <c r="OT1597" s="93"/>
      <c r="OU1597" s="93"/>
      <c r="OV1597" s="93"/>
      <c r="OW1597" s="93"/>
      <c r="OX1597" s="93"/>
      <c r="OY1597" s="93"/>
      <c r="OZ1597" s="93"/>
      <c r="PA1597" s="93"/>
      <c r="PB1597" s="93"/>
      <c r="PC1597" s="93"/>
      <c r="PD1597" s="93"/>
      <c r="PE1597" s="93"/>
      <c r="PF1597" s="93"/>
      <c r="PG1597" s="93"/>
      <c r="PH1597" s="93"/>
      <c r="PI1597" s="93"/>
      <c r="PJ1597" s="93"/>
      <c r="PK1597" s="93"/>
      <c r="PL1597" s="93"/>
      <c r="PM1597" s="93"/>
      <c r="PN1597" s="93"/>
      <c r="PO1597" s="93"/>
      <c r="PP1597" s="93"/>
      <c r="PQ1597" s="93"/>
      <c r="PR1597" s="93"/>
      <c r="PS1597" s="93"/>
      <c r="PT1597" s="93"/>
      <c r="PU1597" s="93"/>
      <c r="PV1597" s="93"/>
      <c r="PW1597" s="93"/>
      <c r="PX1597" s="93"/>
      <c r="PY1597" s="93"/>
      <c r="PZ1597" s="93"/>
      <c r="QA1597" s="93"/>
      <c r="QB1597" s="93"/>
      <c r="QC1597" s="93"/>
      <c r="QD1597" s="93"/>
      <c r="QE1597" s="93"/>
      <c r="QF1597" s="93"/>
      <c r="QG1597" s="93"/>
      <c r="QH1597" s="93"/>
      <c r="QI1597" s="93"/>
      <c r="QJ1597" s="93"/>
      <c r="QK1597" s="93"/>
      <c r="QL1597" s="93"/>
      <c r="QM1597" s="93"/>
      <c r="QN1597" s="93"/>
      <c r="QO1597" s="93"/>
      <c r="QP1597" s="93"/>
      <c r="QQ1597" s="93"/>
      <c r="QR1597" s="93"/>
      <c r="QS1597" s="93"/>
      <c r="QT1597" s="93"/>
      <c r="QU1597" s="93"/>
      <c r="QV1597" s="93"/>
      <c r="QW1597" s="93"/>
      <c r="QX1597" s="93"/>
      <c r="QY1597" s="93"/>
      <c r="QZ1597" s="93"/>
      <c r="RA1597" s="93"/>
      <c r="RB1597" s="93"/>
      <c r="RC1597" s="93"/>
      <c r="RD1597" s="93"/>
      <c r="RE1597" s="93"/>
      <c r="RF1597" s="93"/>
      <c r="RG1597" s="93"/>
      <c r="RH1597" s="93"/>
      <c r="RI1597" s="93"/>
      <c r="RJ1597" s="93"/>
      <c r="RK1597" s="93"/>
      <c r="RL1597" s="93"/>
      <c r="RM1597" s="93"/>
      <c r="RN1597" s="93"/>
      <c r="RO1597" s="93"/>
      <c r="RP1597" s="93"/>
      <c r="RQ1597" s="93"/>
      <c r="RR1597" s="93"/>
      <c r="RS1597" s="93"/>
      <c r="RT1597" s="93"/>
      <c r="RU1597" s="93"/>
      <c r="RV1597" s="93"/>
      <c r="RW1597" s="93"/>
      <c r="RX1597" s="93"/>
      <c r="RY1597" s="93"/>
      <c r="RZ1597" s="93"/>
      <c r="SA1597" s="93"/>
      <c r="SB1597" s="93"/>
      <c r="SC1597" s="93"/>
      <c r="SD1597" s="93"/>
      <c r="SE1597" s="93"/>
      <c r="SF1597" s="93"/>
      <c r="SG1597" s="93"/>
      <c r="SH1597" s="93"/>
      <c r="SI1597" s="93"/>
      <c r="SJ1597" s="93"/>
      <c r="SK1597" s="93"/>
      <c r="SL1597" s="93"/>
      <c r="SM1597" s="93"/>
      <c r="SN1597" s="93"/>
      <c r="SO1597" s="93"/>
      <c r="SP1597" s="93"/>
      <c r="SQ1597" s="93"/>
      <c r="SR1597" s="93"/>
      <c r="SS1597" s="93"/>
      <c r="ST1597" s="93"/>
      <c r="SU1597" s="93"/>
      <c r="SV1597" s="93"/>
      <c r="SW1597" s="93"/>
      <c r="SX1597" s="93"/>
      <c r="SY1597" s="93"/>
      <c r="SZ1597" s="93"/>
      <c r="TA1597" s="93"/>
      <c r="TB1597" s="93"/>
      <c r="TC1597" s="93"/>
      <c r="TD1597" s="93"/>
      <c r="TE1597" s="93"/>
      <c r="TF1597" s="93"/>
      <c r="TG1597" s="93"/>
      <c r="TH1597" s="93"/>
      <c r="TI1597" s="93"/>
      <c r="TJ1597" s="93"/>
      <c r="TK1597" s="93"/>
      <c r="TL1597" s="93"/>
      <c r="TM1597" s="93"/>
      <c r="TN1597" s="93"/>
      <c r="TO1597" s="93"/>
      <c r="TP1597" s="93"/>
      <c r="TQ1597" s="93"/>
      <c r="TR1597" s="93"/>
      <c r="TS1597" s="93"/>
      <c r="TT1597" s="93"/>
      <c r="TU1597" s="93"/>
      <c r="TV1597" s="93"/>
      <c r="TW1597" s="93"/>
      <c r="TX1597" s="93"/>
      <c r="TY1597" s="93"/>
      <c r="TZ1597" s="93"/>
      <c r="UA1597" s="93"/>
      <c r="UB1597" s="93"/>
      <c r="UC1597" s="93"/>
      <c r="UD1597" s="93"/>
      <c r="UE1597" s="93"/>
      <c r="UF1597" s="93"/>
      <c r="UG1597" s="93"/>
      <c r="UH1597" s="93"/>
      <c r="UI1597" s="93"/>
      <c r="UJ1597" s="93"/>
      <c r="UK1597" s="93"/>
      <c r="UL1597" s="93"/>
      <c r="UM1597" s="93"/>
      <c r="UN1597" s="93"/>
      <c r="UO1597" s="93"/>
      <c r="UP1597" s="93"/>
      <c r="UQ1597" s="93"/>
      <c r="UR1597" s="93"/>
      <c r="US1597" s="93"/>
      <c r="UT1597" s="93"/>
      <c r="UU1597" s="93"/>
      <c r="UV1597" s="93"/>
      <c r="UW1597" s="93"/>
      <c r="UX1597" s="93"/>
      <c r="UY1597" s="93"/>
      <c r="UZ1597" s="93"/>
      <c r="VA1597" s="93"/>
      <c r="VB1597" s="93"/>
      <c r="VC1597" s="93"/>
      <c r="VD1597" s="93"/>
      <c r="VE1597" s="93"/>
      <c r="VF1597" s="93"/>
      <c r="VG1597" s="93"/>
      <c r="VH1597" s="93"/>
      <c r="VI1597" s="93"/>
      <c r="VJ1597" s="93"/>
      <c r="VK1597" s="93"/>
      <c r="VL1597" s="93"/>
      <c r="VM1597" s="93"/>
      <c r="VN1597" s="93"/>
      <c r="VO1597" s="93"/>
      <c r="VP1597" s="93"/>
      <c r="VQ1597" s="93"/>
      <c r="VR1597" s="93"/>
      <c r="VS1597" s="93"/>
      <c r="VT1597" s="93"/>
      <c r="VU1597" s="93"/>
      <c r="VV1597" s="93"/>
      <c r="VW1597" s="93"/>
      <c r="VX1597" s="93"/>
      <c r="VY1597" s="93"/>
      <c r="VZ1597" s="93"/>
      <c r="WA1597" s="93"/>
      <c r="WB1597" s="93"/>
      <c r="WC1597" s="93"/>
      <c r="WD1597" s="93"/>
      <c r="WE1597" s="93"/>
      <c r="WF1597" s="93"/>
      <c r="WG1597" s="93"/>
      <c r="WH1597" s="93"/>
      <c r="WI1597" s="93"/>
      <c r="WJ1597" s="93"/>
      <c r="WK1597" s="93"/>
      <c r="WL1597" s="93"/>
      <c r="WM1597" s="93"/>
      <c r="WN1597" s="93"/>
      <c r="WO1597" s="93"/>
      <c r="WP1597" s="93"/>
      <c r="WQ1597" s="93"/>
      <c r="WR1597" s="93"/>
      <c r="WS1597" s="93"/>
      <c r="WT1597" s="93"/>
      <c r="WU1597" s="93"/>
      <c r="WV1597" s="93"/>
      <c r="WW1597" s="93"/>
      <c r="WX1597" s="93"/>
      <c r="WY1597" s="93"/>
      <c r="WZ1597" s="93"/>
      <c r="XA1597" s="93"/>
      <c r="XB1597" s="93"/>
      <c r="XC1597" s="93"/>
      <c r="XD1597" s="93"/>
      <c r="XE1597" s="93"/>
      <c r="XF1597" s="93"/>
      <c r="XG1597" s="93"/>
      <c r="XH1597" s="93"/>
      <c r="XI1597" s="93"/>
      <c r="XJ1597" s="93"/>
      <c r="XK1597" s="93"/>
      <c r="XL1597" s="93"/>
      <c r="XM1597" s="93"/>
      <c r="XN1597" s="93"/>
      <c r="XO1597" s="93"/>
      <c r="XP1597" s="93"/>
      <c r="XQ1597" s="93"/>
      <c r="XR1597" s="93"/>
      <c r="XS1597" s="93"/>
      <c r="XT1597" s="93"/>
      <c r="XU1597" s="93"/>
      <c r="XV1597" s="93"/>
      <c r="XW1597" s="93"/>
      <c r="XX1597" s="93"/>
      <c r="XY1597" s="93"/>
      <c r="XZ1597" s="93"/>
      <c r="YA1597" s="93"/>
      <c r="YB1597" s="93"/>
      <c r="YC1597" s="93"/>
      <c r="YD1597" s="93"/>
      <c r="YE1597" s="93"/>
      <c r="YF1597" s="93"/>
      <c r="YG1597" s="93"/>
      <c r="YH1597" s="93"/>
      <c r="YI1597" s="93"/>
      <c r="YJ1597" s="93"/>
      <c r="YK1597" s="93"/>
      <c r="YL1597" s="93"/>
      <c r="YM1597" s="93"/>
      <c r="YN1597" s="93"/>
      <c r="YO1597" s="93"/>
      <c r="YP1597" s="93"/>
      <c r="YQ1597" s="93"/>
      <c r="YR1597" s="93"/>
      <c r="YS1597" s="93"/>
      <c r="YT1597" s="93"/>
      <c r="YU1597" s="93"/>
      <c r="YV1597" s="93"/>
      <c r="YW1597" s="93"/>
      <c r="YX1597" s="93"/>
      <c r="YY1597" s="93"/>
      <c r="YZ1597" s="93"/>
      <c r="ZA1597" s="93"/>
      <c r="ZB1597" s="93"/>
      <c r="ZC1597" s="93"/>
      <c r="ZD1597" s="93"/>
      <c r="ZE1597" s="93"/>
      <c r="ZF1597" s="93"/>
      <c r="ZG1597" s="93"/>
      <c r="ZH1597" s="93"/>
      <c r="ZI1597" s="93"/>
      <c r="ZJ1597" s="93"/>
      <c r="ZK1597" s="93"/>
      <c r="ZL1597" s="93"/>
      <c r="ZM1597" s="93"/>
      <c r="ZN1597" s="93"/>
      <c r="ZO1597" s="93"/>
      <c r="ZP1597" s="93"/>
      <c r="ZQ1597" s="93"/>
      <c r="ZR1597" s="93"/>
      <c r="ZS1597" s="93"/>
      <c r="ZT1597" s="93"/>
      <c r="ZU1597" s="93"/>
      <c r="ZV1597" s="93"/>
      <c r="ZW1597" s="93"/>
      <c r="ZX1597" s="93"/>
      <c r="ZY1597" s="93"/>
      <c r="ZZ1597" s="93"/>
      <c r="AAA1597" s="93"/>
      <c r="AAB1597" s="93"/>
      <c r="AAC1597" s="93"/>
      <c r="AAD1597" s="93"/>
      <c r="AAE1597" s="93"/>
      <c r="AAF1597" s="93"/>
      <c r="AAG1597" s="93"/>
      <c r="AAH1597" s="93"/>
      <c r="AAI1597" s="93"/>
      <c r="AAJ1597" s="93"/>
      <c r="AAK1597" s="93"/>
      <c r="AAL1597" s="93"/>
      <c r="AAM1597" s="93"/>
      <c r="AAN1597" s="93"/>
      <c r="AAO1597" s="93"/>
      <c r="AAP1597" s="93"/>
      <c r="AAQ1597" s="93"/>
      <c r="AAR1597" s="93"/>
      <c r="AAS1597" s="93"/>
      <c r="AAT1597" s="93"/>
      <c r="AAU1597" s="93"/>
      <c r="AAV1597" s="93"/>
      <c r="AAW1597" s="93"/>
      <c r="AAX1597" s="93"/>
      <c r="AAY1597" s="93"/>
      <c r="AAZ1597" s="93"/>
      <c r="ABA1597" s="93"/>
      <c r="ABB1597" s="93"/>
      <c r="ABC1597" s="93"/>
      <c r="ABD1597" s="93"/>
      <c r="ABE1597" s="93"/>
      <c r="ABF1597" s="93"/>
      <c r="ABG1597" s="93"/>
      <c r="ABH1597" s="93"/>
      <c r="ABI1597" s="93"/>
      <c r="ABJ1597" s="93"/>
      <c r="ABK1597" s="93"/>
      <c r="ABL1597" s="93"/>
      <c r="ABM1597" s="93"/>
      <c r="ABN1597" s="93"/>
      <c r="ABO1597" s="93"/>
      <c r="ABP1597" s="93"/>
      <c r="ABQ1597" s="93"/>
      <c r="ABR1597" s="93"/>
      <c r="ABS1597" s="93"/>
      <c r="ABT1597" s="93"/>
      <c r="ABU1597" s="93"/>
      <c r="ABV1597" s="93"/>
      <c r="ABW1597" s="93"/>
      <c r="ABX1597" s="93"/>
      <c r="ABY1597" s="93"/>
      <c r="ABZ1597" s="93"/>
      <c r="ACA1597" s="93"/>
      <c r="ACB1597" s="93"/>
      <c r="ACC1597" s="93"/>
      <c r="ACD1597" s="93"/>
      <c r="ACE1597" s="93"/>
      <c r="ACF1597" s="93"/>
      <c r="ACG1597" s="93"/>
      <c r="ACH1597" s="93"/>
      <c r="ACI1597" s="93"/>
      <c r="ACJ1597" s="93"/>
      <c r="ACK1597" s="93"/>
      <c r="ACL1597" s="93"/>
      <c r="ACM1597" s="93"/>
      <c r="ACN1597" s="93"/>
      <c r="ACO1597" s="93"/>
      <c r="ACP1597" s="93"/>
      <c r="ACQ1597" s="93"/>
      <c r="ACR1597" s="93"/>
      <c r="ACS1597" s="93"/>
      <c r="ACT1597" s="93"/>
      <c r="ACU1597" s="93"/>
      <c r="ACV1597" s="93"/>
      <c r="ACW1597" s="93"/>
      <c r="ACX1597" s="93"/>
      <c r="ACY1597" s="93"/>
      <c r="ACZ1597" s="93"/>
      <c r="ADA1597" s="93"/>
      <c r="ADB1597" s="93"/>
      <c r="ADC1597" s="93"/>
      <c r="ADD1597" s="93"/>
      <c r="ADE1597" s="93"/>
      <c r="ADF1597" s="93"/>
      <c r="ADG1597" s="93"/>
      <c r="ADH1597" s="93"/>
      <c r="ADI1597" s="93"/>
      <c r="ADJ1597" s="93"/>
      <c r="ADK1597" s="93"/>
      <c r="ADL1597" s="93"/>
      <c r="ADM1597" s="93"/>
      <c r="ADN1597" s="93"/>
      <c r="ADO1597" s="93"/>
      <c r="ADP1597" s="93"/>
      <c r="ADQ1597" s="93"/>
      <c r="ADR1597" s="93"/>
      <c r="ADS1597" s="93"/>
      <c r="ADT1597" s="93"/>
      <c r="ADU1597" s="93"/>
      <c r="ADV1597" s="93"/>
      <c r="ADW1597" s="93"/>
      <c r="ADX1597" s="93"/>
      <c r="ADY1597" s="93"/>
      <c r="ADZ1597" s="93"/>
      <c r="AEA1597" s="93"/>
      <c r="AEB1597" s="93"/>
      <c r="AEC1597" s="93"/>
      <c r="AED1597" s="93"/>
      <c r="AEE1597" s="93"/>
      <c r="AEF1597" s="93"/>
      <c r="AEG1597" s="93"/>
      <c r="AEH1597" s="93"/>
    </row>
    <row r="1598" spans="1:814" s="93" customFormat="1" x14ac:dyDescent="0.25">
      <c r="B1598" s="92">
        <v>45632</v>
      </c>
      <c r="C1598" s="93" t="s">
        <v>63</v>
      </c>
      <c r="D1598" s="93" t="s">
        <v>0</v>
      </c>
      <c r="E1598" s="93" t="s">
        <v>14</v>
      </c>
      <c r="F1598" s="94" t="s">
        <v>54</v>
      </c>
      <c r="G1598" s="93" t="s">
        <v>55</v>
      </c>
      <c r="H1598" s="94" t="s">
        <v>56</v>
      </c>
      <c r="I1598" s="153" t="s">
        <v>634</v>
      </c>
      <c r="J1598" s="95">
        <v>100</v>
      </c>
      <c r="K1598" s="97">
        <v>18.527027027027028</v>
      </c>
      <c r="L1598" s="96">
        <f t="shared" si="69"/>
        <v>1852.7027027027027</v>
      </c>
      <c r="M1598" s="106" t="s">
        <v>527</v>
      </c>
      <c r="N1598" s="93" t="s">
        <v>637</v>
      </c>
      <c r="O1598" s="100"/>
      <c r="V1598" s="98"/>
    </row>
    <row r="1599" spans="1:814" s="93" customFormat="1" x14ac:dyDescent="0.25">
      <c r="B1599" s="92">
        <v>45632</v>
      </c>
      <c r="C1599" s="93" t="s">
        <v>63</v>
      </c>
      <c r="D1599" s="93" t="s">
        <v>4</v>
      </c>
      <c r="E1599" s="93" t="s">
        <v>14</v>
      </c>
      <c r="F1599" s="94">
        <v>3308050</v>
      </c>
      <c r="G1599" s="93" t="s">
        <v>137</v>
      </c>
      <c r="H1599" s="94" t="s">
        <v>137</v>
      </c>
      <c r="I1599" s="94" t="s">
        <v>138</v>
      </c>
      <c r="J1599" s="95">
        <v>2</v>
      </c>
      <c r="K1599" s="97">
        <v>102.92792792792793</v>
      </c>
      <c r="L1599" s="96">
        <f t="shared" si="69"/>
        <v>205.85585585585585</v>
      </c>
      <c r="M1599" s="106" t="s">
        <v>527</v>
      </c>
      <c r="N1599" s="93" t="s">
        <v>637</v>
      </c>
      <c r="O1599" s="100"/>
      <c r="V1599" s="98"/>
    </row>
    <row r="1600" spans="1:814" s="93" customFormat="1" x14ac:dyDescent="0.25">
      <c r="B1600" s="92">
        <v>45632</v>
      </c>
      <c r="C1600" s="93" t="s">
        <v>63</v>
      </c>
      <c r="D1600" s="93" t="s">
        <v>4</v>
      </c>
      <c r="E1600" s="93" t="s">
        <v>14</v>
      </c>
      <c r="F1600" s="94">
        <v>3318235</v>
      </c>
      <c r="G1600" s="93" t="s">
        <v>209</v>
      </c>
      <c r="H1600" s="94" t="s">
        <v>107</v>
      </c>
      <c r="I1600" s="94" t="s">
        <v>138</v>
      </c>
      <c r="J1600" s="95">
        <v>2</v>
      </c>
      <c r="K1600" s="97">
        <v>30.878378378378379</v>
      </c>
      <c r="L1600" s="96">
        <f t="shared" si="69"/>
        <v>61.756756756756758</v>
      </c>
      <c r="M1600" s="106" t="s">
        <v>527</v>
      </c>
      <c r="N1600" s="93" t="s">
        <v>637</v>
      </c>
      <c r="O1600" s="100"/>
      <c r="V1600" s="98"/>
    </row>
    <row r="1601" spans="1:814" s="133" customFormat="1" x14ac:dyDescent="0.25">
      <c r="B1601" s="134">
        <v>45636</v>
      </c>
      <c r="C1601" s="133" t="s">
        <v>103</v>
      </c>
      <c r="D1601" s="133" t="s">
        <v>0</v>
      </c>
      <c r="E1601" s="133" t="s">
        <v>14</v>
      </c>
      <c r="F1601" s="135" t="s">
        <v>25</v>
      </c>
      <c r="G1601" s="133" t="s">
        <v>26</v>
      </c>
      <c r="H1601" s="135" t="s">
        <v>27</v>
      </c>
      <c r="I1601" s="135" t="s">
        <v>605</v>
      </c>
      <c r="J1601" s="136">
        <v>-10</v>
      </c>
      <c r="K1601" s="137">
        <v>14.48404255319149</v>
      </c>
      <c r="L1601" s="138">
        <f t="shared" si="69"/>
        <v>-144.84042553191489</v>
      </c>
      <c r="M1601" s="139" t="s">
        <v>527</v>
      </c>
      <c r="O1601" s="140">
        <v>20240338</v>
      </c>
      <c r="P1601" s="133" t="s">
        <v>232</v>
      </c>
      <c r="V1601" s="171"/>
    </row>
    <row r="1602" spans="1:814" s="133" customFormat="1" x14ac:dyDescent="0.25">
      <c r="B1602" s="134">
        <v>45636</v>
      </c>
      <c r="C1602" s="133" t="s">
        <v>103</v>
      </c>
      <c r="D1602" s="133" t="s">
        <v>0</v>
      </c>
      <c r="E1602" s="133" t="s">
        <v>14</v>
      </c>
      <c r="F1602" s="135" t="s">
        <v>39</v>
      </c>
      <c r="G1602" s="133" t="s">
        <v>40</v>
      </c>
      <c r="H1602" s="135" t="s">
        <v>41</v>
      </c>
      <c r="I1602" s="135" t="s">
        <v>485</v>
      </c>
      <c r="J1602" s="136">
        <v>-10</v>
      </c>
      <c r="K1602" s="137">
        <v>14.583333333333334</v>
      </c>
      <c r="L1602" s="138">
        <f t="shared" si="69"/>
        <v>-145.83333333333334</v>
      </c>
      <c r="M1602" s="139" t="s">
        <v>527</v>
      </c>
      <c r="O1602" s="140">
        <v>20240338</v>
      </c>
      <c r="P1602" s="133" t="s">
        <v>232</v>
      </c>
      <c r="V1602" s="171"/>
    </row>
    <row r="1603" spans="1:814" s="133" customFormat="1" x14ac:dyDescent="0.25">
      <c r="B1603" s="134">
        <v>45636</v>
      </c>
      <c r="C1603" s="133" t="s">
        <v>103</v>
      </c>
      <c r="D1603" s="133" t="s">
        <v>0</v>
      </c>
      <c r="E1603" s="133" t="s">
        <v>14</v>
      </c>
      <c r="F1603" s="135" t="s">
        <v>48</v>
      </c>
      <c r="G1603" s="133" t="s">
        <v>49</v>
      </c>
      <c r="H1603" s="135" t="s">
        <v>50</v>
      </c>
      <c r="I1603" s="135" t="s">
        <v>486</v>
      </c>
      <c r="J1603" s="136">
        <v>-6</v>
      </c>
      <c r="K1603" s="137">
        <v>14.694879832810868</v>
      </c>
      <c r="L1603" s="138">
        <f t="shared" si="69"/>
        <v>-88.169278996865202</v>
      </c>
      <c r="M1603" s="139" t="s">
        <v>527</v>
      </c>
      <c r="O1603" s="140">
        <v>20240338</v>
      </c>
      <c r="P1603" s="133" t="s">
        <v>232</v>
      </c>
      <c r="V1603" s="171"/>
    </row>
    <row r="1604" spans="1:814" s="133" customFormat="1" x14ac:dyDescent="0.25">
      <c r="B1604" s="134">
        <v>45636</v>
      </c>
      <c r="C1604" s="133" t="s">
        <v>103</v>
      </c>
      <c r="D1604" s="133" t="s">
        <v>0</v>
      </c>
      <c r="E1604" s="133" t="s">
        <v>14</v>
      </c>
      <c r="F1604" s="135" t="s">
        <v>54</v>
      </c>
      <c r="G1604" s="133" t="s">
        <v>55</v>
      </c>
      <c r="H1604" s="135" t="s">
        <v>56</v>
      </c>
      <c r="I1604" s="135" t="s">
        <v>611</v>
      </c>
      <c r="J1604" s="136">
        <v>-15</v>
      </c>
      <c r="K1604" s="137">
        <v>18.622340425531917</v>
      </c>
      <c r="L1604" s="138">
        <f t="shared" si="69"/>
        <v>-279.33510638297878</v>
      </c>
      <c r="M1604" s="139" t="s">
        <v>527</v>
      </c>
      <c r="O1604" s="140">
        <v>20240338</v>
      </c>
      <c r="P1604" s="133" t="s">
        <v>232</v>
      </c>
      <c r="V1604" s="171"/>
    </row>
    <row r="1605" spans="1:814" s="133" customFormat="1" x14ac:dyDescent="0.25">
      <c r="B1605" s="134">
        <v>45636</v>
      </c>
      <c r="C1605" s="133" t="s">
        <v>103</v>
      </c>
      <c r="D1605" s="133" t="s">
        <v>0</v>
      </c>
      <c r="E1605" s="133" t="s">
        <v>14</v>
      </c>
      <c r="F1605" s="135" t="s">
        <v>54</v>
      </c>
      <c r="G1605" s="133" t="s">
        <v>55</v>
      </c>
      <c r="H1605" s="135" t="s">
        <v>56</v>
      </c>
      <c r="I1605" s="135" t="s">
        <v>634</v>
      </c>
      <c r="J1605" s="136">
        <v>-5</v>
      </c>
      <c r="K1605" s="137">
        <v>18.527027027027028</v>
      </c>
      <c r="L1605" s="138">
        <f t="shared" si="69"/>
        <v>-92.635135135135144</v>
      </c>
      <c r="M1605" s="139" t="s">
        <v>527</v>
      </c>
      <c r="O1605" s="140">
        <v>20240338</v>
      </c>
      <c r="P1605" s="133" t="s">
        <v>232</v>
      </c>
      <c r="V1605" s="171"/>
    </row>
    <row r="1606" spans="1:814" s="133" customFormat="1" x14ac:dyDescent="0.25">
      <c r="B1606" s="134">
        <v>45636</v>
      </c>
      <c r="C1606" s="133" t="s">
        <v>103</v>
      </c>
      <c r="D1606" s="133" t="s">
        <v>0</v>
      </c>
      <c r="E1606" s="133" t="s">
        <v>14</v>
      </c>
      <c r="F1606" s="135" t="s">
        <v>322</v>
      </c>
      <c r="G1606" s="133" t="s">
        <v>324</v>
      </c>
      <c r="H1606" s="135" t="s">
        <v>325</v>
      </c>
      <c r="I1606" s="135" t="s">
        <v>326</v>
      </c>
      <c r="J1606" s="136">
        <v>-1</v>
      </c>
      <c r="K1606" s="137">
        <v>22.421917808219177</v>
      </c>
      <c r="L1606" s="138">
        <f t="shared" si="69"/>
        <v>-22.421917808219177</v>
      </c>
      <c r="M1606" s="139" t="s">
        <v>527</v>
      </c>
      <c r="O1606" s="140">
        <v>20240338</v>
      </c>
      <c r="P1606" s="133" t="s">
        <v>232</v>
      </c>
      <c r="V1606" s="171"/>
    </row>
    <row r="1607" spans="1:814" s="133" customFormat="1" x14ac:dyDescent="0.25">
      <c r="B1607" s="134">
        <v>45636</v>
      </c>
      <c r="C1607" s="133" t="s">
        <v>103</v>
      </c>
      <c r="D1607" s="133" t="s">
        <v>0</v>
      </c>
      <c r="E1607" s="133" t="s">
        <v>14</v>
      </c>
      <c r="F1607" s="135" t="s">
        <v>327</v>
      </c>
      <c r="G1607" s="133" t="s">
        <v>328</v>
      </c>
      <c r="H1607" s="135" t="s">
        <v>329</v>
      </c>
      <c r="I1607" s="135" t="s">
        <v>330</v>
      </c>
      <c r="J1607" s="136">
        <v>-2</v>
      </c>
      <c r="K1607" s="137">
        <v>18</v>
      </c>
      <c r="L1607" s="138">
        <f t="shared" si="69"/>
        <v>-36</v>
      </c>
      <c r="M1607" s="139" t="s">
        <v>527</v>
      </c>
      <c r="O1607" s="140">
        <v>20240338</v>
      </c>
      <c r="P1607" s="133" t="s">
        <v>232</v>
      </c>
      <c r="V1607" s="171"/>
    </row>
    <row r="1608" spans="1:814" s="133" customFormat="1" x14ac:dyDescent="0.25">
      <c r="B1608" s="134">
        <v>45636</v>
      </c>
      <c r="C1608" s="133" t="s">
        <v>103</v>
      </c>
      <c r="D1608" s="133" t="s">
        <v>4</v>
      </c>
      <c r="E1608" s="133" t="s">
        <v>14</v>
      </c>
      <c r="F1608" s="135" t="s">
        <v>97</v>
      </c>
      <c r="G1608" s="133" t="s">
        <v>98</v>
      </c>
      <c r="H1608" s="135" t="s">
        <v>110</v>
      </c>
      <c r="I1608" s="135"/>
      <c r="J1608" s="136">
        <v>-2</v>
      </c>
      <c r="K1608" s="137">
        <v>73.06083650190115</v>
      </c>
      <c r="L1608" s="138">
        <f t="shared" si="69"/>
        <v>-146.1216730038023</v>
      </c>
      <c r="M1608" s="139" t="s">
        <v>527</v>
      </c>
      <c r="O1608" s="140">
        <v>20240338</v>
      </c>
      <c r="P1608" s="133" t="s">
        <v>232</v>
      </c>
      <c r="V1608" s="171"/>
    </row>
    <row r="1609" spans="1:814" s="133" customFormat="1" x14ac:dyDescent="0.25">
      <c r="B1609" s="134">
        <v>45636</v>
      </c>
      <c r="C1609" s="133" t="s">
        <v>103</v>
      </c>
      <c r="D1609" s="133" t="s">
        <v>0</v>
      </c>
      <c r="E1609" s="133" t="s">
        <v>66</v>
      </c>
      <c r="F1609" s="135" t="s">
        <v>71</v>
      </c>
      <c r="G1609" s="133" t="s">
        <v>72</v>
      </c>
      <c r="H1609" s="135" t="s">
        <v>27</v>
      </c>
      <c r="I1609" s="135" t="s">
        <v>613</v>
      </c>
      <c r="J1609" s="136">
        <v>-5</v>
      </c>
      <c r="K1609" s="137">
        <v>51750</v>
      </c>
      <c r="L1609" s="138">
        <f t="shared" si="69"/>
        <v>-258750</v>
      </c>
      <c r="M1609" s="139" t="s">
        <v>529</v>
      </c>
      <c r="O1609" s="140">
        <v>20240338</v>
      </c>
      <c r="P1609" s="133" t="s">
        <v>232</v>
      </c>
      <c r="V1609" s="171"/>
    </row>
    <row r="1610" spans="1:814" s="133" customFormat="1" x14ac:dyDescent="0.25">
      <c r="B1610" s="134">
        <v>45636</v>
      </c>
      <c r="C1610" s="133" t="s">
        <v>103</v>
      </c>
      <c r="D1610" s="133" t="s">
        <v>0</v>
      </c>
      <c r="E1610" s="133" t="s">
        <v>66</v>
      </c>
      <c r="F1610" s="135" t="s">
        <v>139</v>
      </c>
      <c r="G1610" s="133" t="s">
        <v>140</v>
      </c>
      <c r="H1610" s="135" t="s">
        <v>141</v>
      </c>
      <c r="I1610" s="135" t="s">
        <v>590</v>
      </c>
      <c r="J1610" s="136">
        <v>-3</v>
      </c>
      <c r="K1610" s="137">
        <v>51750</v>
      </c>
      <c r="L1610" s="138">
        <f t="shared" si="69"/>
        <v>-155250</v>
      </c>
      <c r="M1610" s="139" t="s">
        <v>529</v>
      </c>
      <c r="O1610" s="140">
        <v>20240338</v>
      </c>
      <c r="P1610" s="133" t="s">
        <v>232</v>
      </c>
      <c r="V1610" s="171"/>
      <c r="LV1610" s="133" t="s">
        <v>506</v>
      </c>
    </row>
    <row r="1611" spans="1:814" s="93" customFormat="1" x14ac:dyDescent="0.25">
      <c r="A1611" s="133"/>
      <c r="B1611" s="134">
        <v>45636</v>
      </c>
      <c r="C1611" s="133" t="s">
        <v>103</v>
      </c>
      <c r="D1611" s="133" t="s">
        <v>0</v>
      </c>
      <c r="E1611" s="133" t="s">
        <v>14</v>
      </c>
      <c r="F1611" s="135" t="s">
        <v>42</v>
      </c>
      <c r="G1611" s="133" t="s">
        <v>43</v>
      </c>
      <c r="H1611" s="135" t="s">
        <v>44</v>
      </c>
      <c r="I1611" s="135" t="s">
        <v>565</v>
      </c>
      <c r="J1611" s="136">
        <v>-30</v>
      </c>
      <c r="K1611" s="137">
        <v>14.569553805774278</v>
      </c>
      <c r="L1611" s="138">
        <f t="shared" si="69"/>
        <v>-437.08661417322833</v>
      </c>
      <c r="M1611" s="139" t="s">
        <v>527</v>
      </c>
      <c r="N1611" s="133"/>
      <c r="O1611" s="140">
        <v>20240338</v>
      </c>
      <c r="P1611" s="133" t="s">
        <v>232</v>
      </c>
      <c r="Q1611" s="133"/>
      <c r="R1611" s="133"/>
      <c r="S1611" s="133"/>
      <c r="T1611" s="133"/>
      <c r="U1611" s="133"/>
      <c r="V1611" s="171"/>
      <c r="W1611" s="133"/>
      <c r="X1611" s="133"/>
      <c r="Y1611" s="133"/>
      <c r="Z1611" s="133"/>
      <c r="AA1611" s="133"/>
      <c r="AB1611" s="133"/>
      <c r="AC1611" s="133"/>
      <c r="AD1611" s="133"/>
      <c r="AE1611" s="133"/>
      <c r="AF1611" s="133"/>
      <c r="AG1611" s="133"/>
      <c r="AH1611" s="133"/>
      <c r="AI1611" s="133"/>
      <c r="AJ1611" s="133"/>
      <c r="AK1611" s="133"/>
      <c r="AL1611" s="133"/>
      <c r="AM1611" s="133"/>
      <c r="AN1611" s="133"/>
      <c r="AO1611" s="133"/>
      <c r="AP1611" s="133"/>
      <c r="AQ1611" s="133"/>
      <c r="AR1611" s="133"/>
      <c r="AS1611" s="133"/>
      <c r="AT1611" s="133"/>
      <c r="AU1611" s="133"/>
      <c r="AV1611" s="133"/>
      <c r="AW1611" s="133"/>
      <c r="AX1611" s="133"/>
      <c r="AY1611" s="133"/>
      <c r="AZ1611" s="133"/>
      <c r="BA1611" s="133"/>
      <c r="BB1611" s="133"/>
      <c r="BC1611" s="133"/>
      <c r="BD1611" s="133"/>
      <c r="BE1611" s="133"/>
      <c r="BF1611" s="133"/>
      <c r="BG1611" s="133"/>
      <c r="BH1611" s="133"/>
      <c r="BI1611" s="133"/>
      <c r="BJ1611" s="133"/>
      <c r="BK1611" s="133"/>
      <c r="BL1611" s="133"/>
      <c r="BM1611" s="133"/>
      <c r="BN1611" s="133"/>
      <c r="BO1611" s="133"/>
      <c r="BP1611" s="133"/>
      <c r="BQ1611" s="133"/>
      <c r="BR1611" s="133"/>
      <c r="BS1611" s="133"/>
      <c r="BT1611" s="133"/>
      <c r="BU1611" s="133"/>
      <c r="BV1611" s="133"/>
      <c r="BW1611" s="133"/>
      <c r="BX1611" s="133"/>
      <c r="BY1611" s="133"/>
      <c r="BZ1611" s="133"/>
      <c r="CA1611" s="133"/>
      <c r="CB1611" s="133"/>
      <c r="CC1611" s="133"/>
      <c r="CD1611" s="133"/>
      <c r="CE1611" s="133"/>
      <c r="CF1611" s="133"/>
      <c r="CG1611" s="133"/>
      <c r="CH1611" s="133"/>
      <c r="CI1611" s="133"/>
      <c r="CJ1611" s="133"/>
      <c r="CK1611" s="133"/>
      <c r="CL1611" s="133"/>
      <c r="CM1611" s="133"/>
      <c r="CN1611" s="133"/>
      <c r="CO1611" s="133"/>
      <c r="CP1611" s="133"/>
      <c r="CQ1611" s="133"/>
      <c r="CR1611" s="133"/>
      <c r="CS1611" s="133"/>
      <c r="CT1611" s="133"/>
      <c r="CU1611" s="133"/>
      <c r="CV1611" s="133"/>
      <c r="CW1611" s="133"/>
      <c r="CX1611" s="133"/>
      <c r="CY1611" s="133"/>
      <c r="CZ1611" s="133"/>
      <c r="DA1611" s="133"/>
      <c r="DB1611" s="133"/>
      <c r="DC1611" s="133"/>
      <c r="DD1611" s="133"/>
      <c r="DE1611" s="133"/>
      <c r="DF1611" s="133"/>
      <c r="DG1611" s="133"/>
      <c r="DH1611" s="133"/>
      <c r="DI1611" s="133"/>
      <c r="DJ1611" s="133"/>
      <c r="DK1611" s="133"/>
      <c r="DL1611" s="133"/>
      <c r="DM1611" s="133"/>
      <c r="DN1611" s="133"/>
      <c r="DO1611" s="133"/>
      <c r="DP1611" s="133"/>
      <c r="DQ1611" s="133"/>
      <c r="DR1611" s="133"/>
      <c r="DS1611" s="133"/>
      <c r="DT1611" s="133"/>
      <c r="DU1611" s="133"/>
      <c r="DV1611" s="133"/>
      <c r="DW1611" s="133"/>
      <c r="DX1611" s="133"/>
      <c r="DY1611" s="133"/>
      <c r="DZ1611" s="133"/>
      <c r="EA1611" s="133"/>
      <c r="EB1611" s="133"/>
      <c r="EC1611" s="133"/>
      <c r="ED1611" s="133"/>
      <c r="EE1611" s="133"/>
      <c r="EF1611" s="133"/>
      <c r="EG1611" s="133"/>
      <c r="EH1611" s="133"/>
      <c r="EI1611" s="133"/>
      <c r="EJ1611" s="133"/>
      <c r="EK1611" s="133"/>
      <c r="EL1611" s="133"/>
      <c r="EM1611" s="133"/>
      <c r="EN1611" s="133"/>
      <c r="EO1611" s="133"/>
      <c r="EP1611" s="133"/>
      <c r="EQ1611" s="133"/>
      <c r="ER1611" s="133"/>
      <c r="ES1611" s="133"/>
      <c r="ET1611" s="133"/>
      <c r="EU1611" s="133"/>
      <c r="EV1611" s="133"/>
      <c r="EW1611" s="133"/>
      <c r="EX1611" s="133"/>
      <c r="EY1611" s="133"/>
      <c r="EZ1611" s="133"/>
      <c r="FA1611" s="133"/>
      <c r="FB1611" s="133"/>
      <c r="FC1611" s="133"/>
      <c r="FD1611" s="133"/>
      <c r="FE1611" s="133"/>
      <c r="FF1611" s="133"/>
      <c r="FG1611" s="133"/>
      <c r="FH1611" s="133"/>
      <c r="FI1611" s="133"/>
      <c r="FJ1611" s="133"/>
      <c r="FK1611" s="133"/>
      <c r="FL1611" s="133"/>
      <c r="FM1611" s="133"/>
      <c r="FN1611" s="133"/>
      <c r="FO1611" s="133"/>
      <c r="FP1611" s="133"/>
      <c r="FQ1611" s="133"/>
      <c r="FR1611" s="133"/>
      <c r="FS1611" s="133"/>
      <c r="FT1611" s="133"/>
      <c r="FU1611" s="133"/>
      <c r="FV1611" s="133"/>
      <c r="FW1611" s="133"/>
      <c r="FX1611" s="133"/>
      <c r="FY1611" s="133"/>
      <c r="FZ1611" s="133"/>
      <c r="GA1611" s="133"/>
      <c r="GB1611" s="133"/>
      <c r="GC1611" s="133"/>
      <c r="GD1611" s="133"/>
      <c r="GE1611" s="133"/>
      <c r="GF1611" s="133"/>
      <c r="GG1611" s="133"/>
      <c r="GH1611" s="133"/>
      <c r="GI1611" s="133"/>
      <c r="GJ1611" s="133"/>
      <c r="GK1611" s="133"/>
      <c r="GL1611" s="133"/>
      <c r="GM1611" s="133"/>
      <c r="GN1611" s="133"/>
      <c r="GO1611" s="133"/>
      <c r="GP1611" s="133"/>
      <c r="GQ1611" s="133"/>
      <c r="GR1611" s="133"/>
      <c r="GS1611" s="133"/>
      <c r="GT1611" s="133"/>
      <c r="GU1611" s="133"/>
      <c r="GV1611" s="133"/>
      <c r="GW1611" s="133"/>
      <c r="GX1611" s="133"/>
      <c r="GY1611" s="133"/>
      <c r="GZ1611" s="133"/>
      <c r="HA1611" s="133"/>
      <c r="HB1611" s="133"/>
      <c r="HC1611" s="133"/>
      <c r="HD1611" s="133"/>
      <c r="HE1611" s="133"/>
      <c r="HF1611" s="133"/>
      <c r="HG1611" s="133"/>
      <c r="HH1611" s="133"/>
      <c r="HI1611" s="133"/>
      <c r="HJ1611" s="133"/>
      <c r="HK1611" s="133"/>
      <c r="HL1611" s="133"/>
      <c r="HM1611" s="133"/>
      <c r="HN1611" s="133"/>
      <c r="HO1611" s="133"/>
      <c r="HP1611" s="133"/>
      <c r="HQ1611" s="133"/>
      <c r="HR1611" s="133"/>
      <c r="HS1611" s="133"/>
      <c r="HT1611" s="133"/>
      <c r="HU1611" s="133"/>
      <c r="HV1611" s="133"/>
      <c r="HW1611" s="133"/>
      <c r="HX1611" s="133"/>
      <c r="HY1611" s="133"/>
      <c r="HZ1611" s="133"/>
      <c r="IA1611" s="133"/>
      <c r="IB1611" s="133"/>
      <c r="IC1611" s="133"/>
      <c r="ID1611" s="133"/>
      <c r="IE1611" s="133"/>
      <c r="IF1611" s="133"/>
      <c r="IG1611" s="133"/>
      <c r="IH1611" s="133"/>
      <c r="II1611" s="133"/>
      <c r="IJ1611" s="133"/>
      <c r="IK1611" s="133"/>
      <c r="IL1611" s="133"/>
      <c r="IM1611" s="133"/>
      <c r="IN1611" s="133"/>
      <c r="IO1611" s="133"/>
      <c r="IP1611" s="133"/>
      <c r="IQ1611" s="133"/>
      <c r="IR1611" s="133"/>
      <c r="IS1611" s="133"/>
      <c r="IT1611" s="133"/>
      <c r="IU1611" s="133"/>
      <c r="IV1611" s="133"/>
      <c r="IW1611" s="133"/>
      <c r="IX1611" s="133"/>
      <c r="IY1611" s="133"/>
      <c r="IZ1611" s="133"/>
      <c r="JA1611" s="133"/>
      <c r="JB1611" s="133"/>
      <c r="JC1611" s="133"/>
      <c r="JD1611" s="133"/>
      <c r="JE1611" s="133"/>
      <c r="JF1611" s="133"/>
      <c r="JG1611" s="133"/>
      <c r="JH1611" s="133"/>
      <c r="JI1611" s="133"/>
      <c r="JJ1611" s="133"/>
      <c r="JK1611" s="133"/>
      <c r="JL1611" s="133"/>
      <c r="JM1611" s="133"/>
      <c r="JN1611" s="133"/>
      <c r="JO1611" s="133"/>
      <c r="JP1611" s="133"/>
      <c r="JQ1611" s="133"/>
      <c r="JR1611" s="133"/>
      <c r="JS1611" s="133"/>
      <c r="JT1611" s="133"/>
      <c r="JU1611" s="133"/>
      <c r="JV1611" s="133"/>
      <c r="JW1611" s="133"/>
      <c r="JX1611" s="133"/>
      <c r="JY1611" s="133"/>
      <c r="JZ1611" s="133"/>
      <c r="KA1611" s="133"/>
      <c r="KB1611" s="133"/>
      <c r="KC1611" s="133"/>
      <c r="KD1611" s="133"/>
      <c r="KE1611" s="133"/>
      <c r="KF1611" s="133"/>
      <c r="KG1611" s="133"/>
      <c r="KH1611" s="133"/>
      <c r="KI1611" s="133"/>
      <c r="KJ1611" s="133"/>
      <c r="KK1611" s="133"/>
      <c r="KL1611" s="133"/>
      <c r="KM1611" s="133"/>
      <c r="KN1611" s="133"/>
      <c r="KO1611" s="133"/>
      <c r="KP1611" s="133"/>
      <c r="KQ1611" s="133"/>
      <c r="KR1611" s="133"/>
      <c r="KS1611" s="133"/>
      <c r="KT1611" s="133"/>
      <c r="KU1611" s="133"/>
      <c r="KV1611" s="133"/>
      <c r="KW1611" s="133"/>
      <c r="KX1611" s="133"/>
      <c r="KY1611" s="133"/>
      <c r="KZ1611" s="133"/>
      <c r="LA1611" s="133"/>
      <c r="LB1611" s="133"/>
      <c r="LC1611" s="133"/>
      <c r="LD1611" s="133"/>
      <c r="LE1611" s="133"/>
      <c r="LF1611" s="133"/>
      <c r="LG1611" s="133"/>
      <c r="LH1611" s="133"/>
      <c r="LI1611" s="133"/>
      <c r="LJ1611" s="133"/>
      <c r="LK1611" s="133"/>
      <c r="LL1611" s="133"/>
      <c r="LM1611" s="133"/>
      <c r="LN1611" s="133"/>
      <c r="LO1611" s="133"/>
      <c r="LP1611" s="133"/>
      <c r="LQ1611" s="133"/>
      <c r="LR1611" s="133"/>
      <c r="LS1611" s="133"/>
      <c r="LT1611" s="133"/>
      <c r="LU1611" s="133"/>
      <c r="LV1611" s="133"/>
      <c r="LW1611" s="133"/>
      <c r="LX1611" s="133"/>
      <c r="LY1611" s="133"/>
      <c r="LZ1611" s="133"/>
      <c r="MA1611" s="133"/>
      <c r="MB1611" s="133"/>
      <c r="MC1611" s="133"/>
      <c r="MD1611" s="133"/>
      <c r="ME1611" s="133"/>
      <c r="MF1611" s="133"/>
      <c r="MG1611" s="133"/>
      <c r="MH1611" s="133"/>
      <c r="MI1611" s="133"/>
      <c r="MJ1611" s="133"/>
      <c r="MK1611" s="133"/>
      <c r="ML1611" s="133"/>
      <c r="MM1611" s="133"/>
      <c r="MN1611" s="133"/>
      <c r="MO1611" s="133"/>
      <c r="MP1611" s="133"/>
      <c r="MQ1611" s="133"/>
      <c r="MR1611" s="133"/>
      <c r="MS1611" s="133"/>
      <c r="MT1611" s="133"/>
      <c r="MU1611" s="133"/>
      <c r="MV1611" s="133"/>
      <c r="MW1611" s="133"/>
      <c r="MX1611" s="133"/>
      <c r="MY1611" s="133"/>
      <c r="MZ1611" s="133"/>
      <c r="NA1611" s="133"/>
      <c r="NB1611" s="133"/>
      <c r="NC1611" s="133"/>
      <c r="ND1611" s="133"/>
      <c r="NE1611" s="133"/>
      <c r="NF1611" s="133"/>
      <c r="NG1611" s="133"/>
      <c r="NH1611" s="133"/>
      <c r="NI1611" s="133"/>
      <c r="NJ1611" s="133"/>
      <c r="NK1611" s="133"/>
      <c r="NL1611" s="133"/>
      <c r="NM1611" s="133"/>
      <c r="NN1611" s="133"/>
      <c r="NO1611" s="133"/>
      <c r="NP1611" s="133"/>
      <c r="NQ1611" s="133"/>
      <c r="NR1611" s="133"/>
      <c r="NS1611" s="133"/>
      <c r="NT1611" s="133"/>
      <c r="NU1611" s="133"/>
      <c r="NV1611" s="133"/>
      <c r="NW1611" s="133"/>
      <c r="NX1611" s="133"/>
      <c r="NY1611" s="133"/>
      <c r="NZ1611" s="133"/>
      <c r="OA1611" s="133"/>
      <c r="OB1611" s="133"/>
      <c r="OC1611" s="133"/>
      <c r="OD1611" s="133"/>
      <c r="OE1611" s="133"/>
      <c r="OF1611" s="133"/>
      <c r="OG1611" s="133"/>
      <c r="OH1611" s="133"/>
      <c r="OI1611" s="133"/>
      <c r="OJ1611" s="133"/>
      <c r="OK1611" s="133"/>
      <c r="OL1611" s="133"/>
      <c r="OM1611" s="133"/>
      <c r="ON1611" s="133"/>
      <c r="OO1611" s="133"/>
      <c r="OP1611" s="133"/>
      <c r="OQ1611" s="133"/>
      <c r="OR1611" s="133"/>
      <c r="OS1611" s="133"/>
      <c r="OT1611" s="133"/>
      <c r="OU1611" s="133"/>
      <c r="OV1611" s="133"/>
      <c r="OW1611" s="133"/>
      <c r="OX1611" s="133"/>
      <c r="OY1611" s="133"/>
      <c r="OZ1611" s="133"/>
      <c r="PA1611" s="133"/>
      <c r="PB1611" s="133"/>
      <c r="PC1611" s="133"/>
      <c r="PD1611" s="133"/>
      <c r="PE1611" s="133"/>
      <c r="PF1611" s="133"/>
      <c r="PG1611" s="133"/>
      <c r="PH1611" s="133"/>
      <c r="PI1611" s="133"/>
      <c r="PJ1611" s="133"/>
      <c r="PK1611" s="133"/>
      <c r="PL1611" s="133"/>
      <c r="PM1611" s="133"/>
      <c r="PN1611" s="133"/>
      <c r="PO1611" s="133"/>
      <c r="PP1611" s="133"/>
      <c r="PQ1611" s="133"/>
      <c r="PR1611" s="133"/>
      <c r="PS1611" s="133"/>
      <c r="PT1611" s="133"/>
      <c r="PU1611" s="133"/>
      <c r="PV1611" s="133"/>
      <c r="PW1611" s="133"/>
      <c r="PX1611" s="133"/>
      <c r="PY1611" s="133"/>
      <c r="PZ1611" s="133"/>
      <c r="QA1611" s="133"/>
      <c r="QB1611" s="133"/>
      <c r="QC1611" s="133"/>
      <c r="QD1611" s="133"/>
      <c r="QE1611" s="133"/>
      <c r="QF1611" s="133"/>
      <c r="QG1611" s="133"/>
      <c r="QH1611" s="133"/>
      <c r="QI1611" s="133"/>
      <c r="QJ1611" s="133"/>
      <c r="QK1611" s="133"/>
      <c r="QL1611" s="133"/>
      <c r="QM1611" s="133"/>
      <c r="QN1611" s="133"/>
      <c r="QO1611" s="133"/>
      <c r="QP1611" s="133"/>
      <c r="QQ1611" s="133"/>
      <c r="QR1611" s="133"/>
      <c r="QS1611" s="133"/>
      <c r="QT1611" s="133"/>
      <c r="QU1611" s="133"/>
      <c r="QV1611" s="133"/>
      <c r="QW1611" s="133"/>
      <c r="QX1611" s="133"/>
      <c r="QY1611" s="133"/>
      <c r="QZ1611" s="133"/>
      <c r="RA1611" s="133"/>
      <c r="RB1611" s="133"/>
      <c r="RC1611" s="133"/>
      <c r="RD1611" s="133"/>
      <c r="RE1611" s="133"/>
      <c r="RF1611" s="133"/>
      <c r="RG1611" s="133"/>
      <c r="RH1611" s="133"/>
      <c r="RI1611" s="133"/>
      <c r="RJ1611" s="133"/>
      <c r="RK1611" s="133"/>
      <c r="RL1611" s="133"/>
      <c r="RM1611" s="133"/>
      <c r="RN1611" s="133"/>
      <c r="RO1611" s="133"/>
      <c r="RP1611" s="133"/>
      <c r="RQ1611" s="133"/>
      <c r="RR1611" s="133"/>
      <c r="RS1611" s="133"/>
      <c r="RT1611" s="133"/>
      <c r="RU1611" s="133"/>
      <c r="RV1611" s="133"/>
      <c r="RW1611" s="133"/>
      <c r="RX1611" s="133"/>
      <c r="RY1611" s="133"/>
      <c r="RZ1611" s="133"/>
      <c r="SA1611" s="133"/>
      <c r="SB1611" s="133"/>
      <c r="SC1611" s="133"/>
      <c r="SD1611" s="133"/>
      <c r="SE1611" s="133"/>
      <c r="SF1611" s="133"/>
      <c r="SG1611" s="133"/>
      <c r="SH1611" s="133"/>
      <c r="SI1611" s="133"/>
      <c r="SJ1611" s="133"/>
      <c r="SK1611" s="133"/>
      <c r="SL1611" s="133"/>
      <c r="SM1611" s="133"/>
      <c r="SN1611" s="133"/>
      <c r="SO1611" s="133"/>
      <c r="SP1611" s="133"/>
      <c r="SQ1611" s="133"/>
      <c r="SR1611" s="133"/>
      <c r="SS1611" s="133"/>
      <c r="ST1611" s="133"/>
      <c r="SU1611" s="133"/>
      <c r="SV1611" s="133"/>
      <c r="SW1611" s="133"/>
      <c r="SX1611" s="133"/>
      <c r="SY1611" s="133"/>
      <c r="SZ1611" s="133"/>
      <c r="TA1611" s="133"/>
      <c r="TB1611" s="133"/>
      <c r="TC1611" s="133"/>
      <c r="TD1611" s="133"/>
      <c r="TE1611" s="133"/>
      <c r="TF1611" s="133"/>
      <c r="TG1611" s="133"/>
      <c r="TH1611" s="133"/>
      <c r="TI1611" s="133"/>
      <c r="TJ1611" s="133"/>
      <c r="TK1611" s="133"/>
      <c r="TL1611" s="133"/>
      <c r="TM1611" s="133"/>
      <c r="TN1611" s="133"/>
      <c r="TO1611" s="133"/>
      <c r="TP1611" s="133"/>
      <c r="TQ1611" s="133"/>
      <c r="TR1611" s="133"/>
      <c r="TS1611" s="133"/>
      <c r="TT1611" s="133"/>
      <c r="TU1611" s="133"/>
      <c r="TV1611" s="133"/>
      <c r="TW1611" s="133"/>
      <c r="TX1611" s="133"/>
      <c r="TY1611" s="133"/>
      <c r="TZ1611" s="133"/>
      <c r="UA1611" s="133"/>
      <c r="UB1611" s="133"/>
      <c r="UC1611" s="133"/>
      <c r="UD1611" s="133"/>
      <c r="UE1611" s="133"/>
      <c r="UF1611" s="133"/>
      <c r="UG1611" s="133"/>
      <c r="UH1611" s="133"/>
      <c r="UI1611" s="133"/>
      <c r="UJ1611" s="133"/>
      <c r="UK1611" s="133"/>
      <c r="UL1611" s="133"/>
      <c r="UM1611" s="133"/>
      <c r="UN1611" s="133"/>
      <c r="UO1611" s="133"/>
      <c r="UP1611" s="133"/>
      <c r="UQ1611" s="133"/>
      <c r="UR1611" s="133"/>
      <c r="US1611" s="133"/>
      <c r="UT1611" s="133"/>
      <c r="UU1611" s="133"/>
      <c r="UV1611" s="133"/>
      <c r="UW1611" s="133"/>
      <c r="UX1611" s="133"/>
      <c r="UY1611" s="133"/>
      <c r="UZ1611" s="133"/>
      <c r="VA1611" s="133"/>
      <c r="VB1611" s="133"/>
      <c r="VC1611" s="133"/>
      <c r="VD1611" s="133"/>
      <c r="VE1611" s="133"/>
      <c r="VF1611" s="133"/>
      <c r="VG1611" s="133"/>
      <c r="VH1611" s="133"/>
      <c r="VI1611" s="133"/>
      <c r="VJ1611" s="133"/>
      <c r="VK1611" s="133"/>
      <c r="VL1611" s="133"/>
      <c r="VM1611" s="133"/>
      <c r="VN1611" s="133"/>
      <c r="VO1611" s="133"/>
      <c r="VP1611" s="133"/>
      <c r="VQ1611" s="133"/>
      <c r="VR1611" s="133"/>
      <c r="VS1611" s="133"/>
      <c r="VT1611" s="133"/>
      <c r="VU1611" s="133"/>
      <c r="VV1611" s="133"/>
      <c r="VW1611" s="133"/>
      <c r="VX1611" s="133"/>
      <c r="VY1611" s="133"/>
      <c r="VZ1611" s="133"/>
      <c r="WA1611" s="133"/>
      <c r="WB1611" s="133"/>
      <c r="WC1611" s="133"/>
      <c r="WD1611" s="133"/>
      <c r="WE1611" s="133"/>
      <c r="WF1611" s="133"/>
      <c r="WG1611" s="133"/>
      <c r="WH1611" s="133"/>
      <c r="WI1611" s="133"/>
      <c r="WJ1611" s="133"/>
      <c r="WK1611" s="133"/>
      <c r="WL1611" s="133"/>
      <c r="WM1611" s="133"/>
      <c r="WN1611" s="133"/>
      <c r="WO1611" s="133"/>
      <c r="WP1611" s="133"/>
      <c r="WQ1611" s="133"/>
      <c r="WR1611" s="133"/>
      <c r="WS1611" s="133"/>
      <c r="WT1611" s="133"/>
      <c r="WU1611" s="133"/>
      <c r="WV1611" s="133"/>
      <c r="WW1611" s="133"/>
      <c r="WX1611" s="133"/>
      <c r="WY1611" s="133"/>
      <c r="WZ1611" s="133"/>
      <c r="XA1611" s="133"/>
      <c r="XB1611" s="133"/>
      <c r="XC1611" s="133"/>
      <c r="XD1611" s="133"/>
      <c r="XE1611" s="133"/>
      <c r="XF1611" s="133"/>
      <c r="XG1611" s="133"/>
      <c r="XH1611" s="133"/>
      <c r="XI1611" s="133"/>
      <c r="XJ1611" s="133"/>
      <c r="XK1611" s="133"/>
      <c r="XL1611" s="133"/>
      <c r="XM1611" s="133"/>
      <c r="XN1611" s="133"/>
      <c r="XO1611" s="133"/>
      <c r="XP1611" s="133"/>
      <c r="XQ1611" s="133"/>
      <c r="XR1611" s="133"/>
      <c r="XS1611" s="133"/>
      <c r="XT1611" s="133"/>
      <c r="XU1611" s="133"/>
      <c r="XV1611" s="133"/>
      <c r="XW1611" s="133"/>
      <c r="XX1611" s="133"/>
      <c r="XY1611" s="133"/>
      <c r="XZ1611" s="133"/>
      <c r="YA1611" s="133"/>
      <c r="YB1611" s="133"/>
      <c r="YC1611" s="133"/>
      <c r="YD1611" s="133"/>
      <c r="YE1611" s="133"/>
      <c r="YF1611" s="133"/>
      <c r="YG1611" s="133"/>
      <c r="YH1611" s="133"/>
      <c r="YI1611" s="133"/>
      <c r="YJ1611" s="133"/>
      <c r="YK1611" s="133"/>
      <c r="YL1611" s="133"/>
      <c r="YM1611" s="133"/>
      <c r="YN1611" s="133"/>
      <c r="YO1611" s="133"/>
      <c r="YP1611" s="133"/>
      <c r="YQ1611" s="133"/>
      <c r="YR1611" s="133"/>
      <c r="YS1611" s="133"/>
      <c r="YT1611" s="133"/>
      <c r="YU1611" s="133"/>
      <c r="YV1611" s="133"/>
      <c r="YW1611" s="133"/>
      <c r="YX1611" s="133"/>
      <c r="YY1611" s="133"/>
      <c r="YZ1611" s="133"/>
      <c r="ZA1611" s="133"/>
      <c r="ZB1611" s="133"/>
      <c r="ZC1611" s="133"/>
      <c r="ZD1611" s="133"/>
      <c r="ZE1611" s="133"/>
      <c r="ZF1611" s="133"/>
      <c r="ZG1611" s="133"/>
      <c r="ZH1611" s="133"/>
      <c r="ZI1611" s="133"/>
      <c r="ZJ1611" s="133"/>
      <c r="ZK1611" s="133"/>
      <c r="ZL1611" s="133"/>
      <c r="ZM1611" s="133"/>
      <c r="ZN1611" s="133"/>
      <c r="ZO1611" s="133"/>
      <c r="ZP1611" s="133"/>
      <c r="ZQ1611" s="133"/>
      <c r="ZR1611" s="133"/>
      <c r="ZS1611" s="133"/>
      <c r="ZT1611" s="133"/>
      <c r="ZU1611" s="133"/>
      <c r="ZV1611" s="133"/>
      <c r="ZW1611" s="133"/>
      <c r="ZX1611" s="133"/>
      <c r="ZY1611" s="133"/>
      <c r="ZZ1611" s="133"/>
      <c r="AAA1611" s="133"/>
      <c r="AAB1611" s="133"/>
      <c r="AAC1611" s="133"/>
      <c r="AAD1611" s="133"/>
      <c r="AAE1611" s="133"/>
      <c r="AAF1611" s="133"/>
      <c r="AAG1611" s="133"/>
      <c r="AAH1611" s="133"/>
      <c r="AAI1611" s="133"/>
      <c r="AAJ1611" s="133"/>
      <c r="AAK1611" s="133"/>
      <c r="AAL1611" s="133"/>
      <c r="AAM1611" s="133"/>
      <c r="AAN1611" s="133"/>
      <c r="AAO1611" s="133"/>
      <c r="AAP1611" s="133"/>
      <c r="AAQ1611" s="133"/>
      <c r="AAR1611" s="133"/>
      <c r="AAS1611" s="133"/>
      <c r="AAT1611" s="133"/>
      <c r="AAU1611" s="133"/>
      <c r="AAV1611" s="133"/>
      <c r="AAW1611" s="133"/>
      <c r="AAX1611" s="133"/>
      <c r="AAY1611" s="133"/>
      <c r="AAZ1611" s="133"/>
      <c r="ABA1611" s="133"/>
      <c r="ABB1611" s="133"/>
      <c r="ABC1611" s="133"/>
      <c r="ABD1611" s="133"/>
      <c r="ABE1611" s="133"/>
      <c r="ABF1611" s="133"/>
      <c r="ABG1611" s="133"/>
      <c r="ABH1611" s="133"/>
      <c r="ABI1611" s="133"/>
      <c r="ABJ1611" s="133"/>
      <c r="ABK1611" s="133"/>
      <c r="ABL1611" s="133"/>
      <c r="ABM1611" s="133"/>
      <c r="ABN1611" s="133"/>
      <c r="ABO1611" s="133"/>
      <c r="ABP1611" s="133"/>
      <c r="ABQ1611" s="133"/>
      <c r="ABR1611" s="133"/>
      <c r="ABS1611" s="133"/>
      <c r="ABT1611" s="133"/>
      <c r="ABU1611" s="133"/>
      <c r="ABV1611" s="133"/>
      <c r="ABW1611" s="133"/>
      <c r="ABX1611" s="133"/>
      <c r="ABY1611" s="133"/>
      <c r="ABZ1611" s="133"/>
      <c r="ACA1611" s="133"/>
      <c r="ACB1611" s="133"/>
      <c r="ACC1611" s="133"/>
      <c r="ACD1611" s="133"/>
      <c r="ACE1611" s="133"/>
      <c r="ACF1611" s="133"/>
      <c r="ACG1611" s="133"/>
      <c r="ACH1611" s="133"/>
      <c r="ACI1611" s="133"/>
      <c r="ACJ1611" s="133"/>
      <c r="ACK1611" s="133"/>
      <c r="ACL1611" s="133"/>
      <c r="ACM1611" s="133"/>
      <c r="ACN1611" s="133"/>
      <c r="ACO1611" s="133"/>
      <c r="ACP1611" s="133"/>
      <c r="ACQ1611" s="133"/>
      <c r="ACR1611" s="133"/>
      <c r="ACS1611" s="133"/>
      <c r="ACT1611" s="133"/>
      <c r="ACU1611" s="133"/>
      <c r="ACV1611" s="133"/>
      <c r="ACW1611" s="133"/>
      <c r="ACX1611" s="133"/>
      <c r="ACY1611" s="133"/>
      <c r="ACZ1611" s="133"/>
      <c r="ADA1611" s="133"/>
      <c r="ADB1611" s="133"/>
      <c r="ADC1611" s="133"/>
      <c r="ADD1611" s="133"/>
      <c r="ADE1611" s="133"/>
      <c r="ADF1611" s="133"/>
      <c r="ADG1611" s="133"/>
      <c r="ADH1611" s="133"/>
      <c r="ADI1611" s="133"/>
      <c r="ADJ1611" s="133"/>
      <c r="ADK1611" s="133"/>
      <c r="ADL1611" s="133"/>
      <c r="ADM1611" s="133"/>
      <c r="ADN1611" s="133"/>
      <c r="ADO1611" s="133"/>
      <c r="ADP1611" s="133"/>
      <c r="ADQ1611" s="133"/>
      <c r="ADR1611" s="133"/>
      <c r="ADS1611" s="133"/>
      <c r="ADT1611" s="133"/>
      <c r="ADU1611" s="133"/>
      <c r="ADV1611" s="133"/>
      <c r="ADW1611" s="133"/>
      <c r="ADX1611" s="133"/>
      <c r="ADY1611" s="133"/>
      <c r="ADZ1611" s="133"/>
      <c r="AEA1611" s="133"/>
      <c r="AEB1611" s="133"/>
      <c r="AEC1611" s="133"/>
      <c r="AED1611" s="133"/>
      <c r="AEE1611" s="133"/>
      <c r="AEF1611" s="133"/>
      <c r="AEG1611" s="133"/>
      <c r="AEH1611" s="133"/>
    </row>
    <row r="1612" spans="1:814" s="133" customFormat="1" x14ac:dyDescent="0.25">
      <c r="B1612" s="134">
        <v>45636</v>
      </c>
      <c r="C1612" s="133" t="s">
        <v>103</v>
      </c>
      <c r="D1612" s="133" t="s">
        <v>0</v>
      </c>
      <c r="E1612" s="133" t="s">
        <v>66</v>
      </c>
      <c r="F1612" s="135" t="s">
        <v>82</v>
      </c>
      <c r="G1612" s="133" t="s">
        <v>83</v>
      </c>
      <c r="H1612" s="135" t="s">
        <v>84</v>
      </c>
      <c r="I1612" s="135" t="s">
        <v>299</v>
      </c>
      <c r="J1612" s="136">
        <v>-8</v>
      </c>
      <c r="K1612" s="137">
        <v>51750</v>
      </c>
      <c r="L1612" s="138">
        <f t="shared" si="69"/>
        <v>-414000</v>
      </c>
      <c r="M1612" s="139" t="s">
        <v>529</v>
      </c>
      <c r="O1612" s="140">
        <v>20240338</v>
      </c>
      <c r="P1612" s="133" t="s">
        <v>232</v>
      </c>
      <c r="V1612" s="171"/>
    </row>
    <row r="1613" spans="1:814" s="133" customFormat="1" x14ac:dyDescent="0.25">
      <c r="B1613" s="134">
        <v>45636</v>
      </c>
      <c r="C1613" s="133" t="s">
        <v>103</v>
      </c>
      <c r="D1613" s="133" t="s">
        <v>0</v>
      </c>
      <c r="E1613" s="133" t="s">
        <v>66</v>
      </c>
      <c r="F1613" s="135" t="s">
        <v>86</v>
      </c>
      <c r="G1613" s="133" t="s">
        <v>87</v>
      </c>
      <c r="H1613" s="135" t="s">
        <v>50</v>
      </c>
      <c r="I1613" s="135" t="s">
        <v>524</v>
      </c>
      <c r="J1613" s="136">
        <v>-5</v>
      </c>
      <c r="K1613" s="137">
        <v>51750</v>
      </c>
      <c r="L1613" s="138">
        <f t="shared" si="69"/>
        <v>-258750</v>
      </c>
      <c r="M1613" s="139" t="s">
        <v>529</v>
      </c>
      <c r="O1613" s="140">
        <v>20240338</v>
      </c>
      <c r="P1613" s="133" t="s">
        <v>232</v>
      </c>
      <c r="V1613" s="171"/>
    </row>
    <row r="1614" spans="1:814" s="133" customFormat="1" x14ac:dyDescent="0.25">
      <c r="B1614" s="134">
        <v>45636</v>
      </c>
      <c r="C1614" s="133" t="s">
        <v>103</v>
      </c>
      <c r="D1614" s="133" t="s">
        <v>0</v>
      </c>
      <c r="E1614" s="133" t="s">
        <v>66</v>
      </c>
      <c r="F1614" s="135" t="s">
        <v>86</v>
      </c>
      <c r="G1614" s="133" t="s">
        <v>87</v>
      </c>
      <c r="H1614" s="135" t="s">
        <v>50</v>
      </c>
      <c r="I1614" s="135" t="s">
        <v>570</v>
      </c>
      <c r="J1614" s="136">
        <v>-5</v>
      </c>
      <c r="K1614" s="137">
        <v>51750</v>
      </c>
      <c r="L1614" s="138">
        <f t="shared" si="69"/>
        <v>-258750</v>
      </c>
      <c r="M1614" s="139" t="s">
        <v>529</v>
      </c>
      <c r="O1614" s="140">
        <v>20240338</v>
      </c>
      <c r="P1614" s="133" t="s">
        <v>232</v>
      </c>
      <c r="V1614" s="171"/>
      <c r="KU1614" s="133" t="s">
        <v>506</v>
      </c>
    </row>
    <row r="1615" spans="1:814" s="133" customFormat="1" x14ac:dyDescent="0.25">
      <c r="B1615" s="134">
        <v>45636</v>
      </c>
      <c r="C1615" s="133" t="s">
        <v>103</v>
      </c>
      <c r="D1615" s="133" t="s">
        <v>0</v>
      </c>
      <c r="E1615" s="133" t="s">
        <v>66</v>
      </c>
      <c r="F1615" s="135" t="s">
        <v>91</v>
      </c>
      <c r="G1615" s="133" t="s">
        <v>92</v>
      </c>
      <c r="H1615" s="135" t="s">
        <v>185</v>
      </c>
      <c r="I1615" s="135" t="s">
        <v>183</v>
      </c>
      <c r="J1615" s="136">
        <v>-2</v>
      </c>
      <c r="K1615" s="137">
        <v>51750</v>
      </c>
      <c r="L1615" s="138">
        <f t="shared" si="69"/>
        <v>-103500</v>
      </c>
      <c r="M1615" s="139" t="s">
        <v>529</v>
      </c>
      <c r="O1615" s="140">
        <v>20240338</v>
      </c>
      <c r="P1615" s="133" t="s">
        <v>232</v>
      </c>
      <c r="V1615" s="171"/>
    </row>
    <row r="1616" spans="1:814" x14ac:dyDescent="0.25">
      <c r="A1616" s="133"/>
      <c r="B1616" s="134">
        <v>45636</v>
      </c>
      <c r="C1616" s="133" t="s">
        <v>103</v>
      </c>
      <c r="D1616" s="133" t="s">
        <v>0</v>
      </c>
      <c r="E1616" s="133" t="s">
        <v>66</v>
      </c>
      <c r="F1616" s="135" t="s">
        <v>78</v>
      </c>
      <c r="G1616" s="133" t="s">
        <v>79</v>
      </c>
      <c r="H1616" s="135" t="s">
        <v>80</v>
      </c>
      <c r="I1616" s="135" t="s">
        <v>621</v>
      </c>
      <c r="J1616" s="136">
        <v>-20</v>
      </c>
      <c r="K1616" s="137">
        <v>51750</v>
      </c>
      <c r="L1616" s="138">
        <f t="shared" si="69"/>
        <v>-1035000</v>
      </c>
      <c r="M1616" s="139" t="s">
        <v>529</v>
      </c>
      <c r="N1616" s="133"/>
      <c r="O1616" s="140">
        <v>20240338</v>
      </c>
      <c r="P1616" s="133" t="s">
        <v>232</v>
      </c>
      <c r="Q1616" s="133"/>
      <c r="R1616" s="133"/>
      <c r="S1616" s="133"/>
      <c r="T1616" s="133"/>
      <c r="U1616" s="133"/>
      <c r="V1616" s="171"/>
      <c r="W1616" s="133"/>
      <c r="X1616" s="133"/>
      <c r="Y1616" s="133"/>
      <c r="Z1616" s="133"/>
      <c r="AA1616" s="133"/>
      <c r="AB1616" s="133"/>
      <c r="AC1616" s="133"/>
      <c r="AD1616" s="133"/>
      <c r="AE1616" s="133"/>
      <c r="AF1616" s="133"/>
      <c r="AG1616" s="133"/>
      <c r="AH1616" s="133"/>
      <c r="AI1616" s="133"/>
      <c r="AJ1616" s="133"/>
      <c r="AK1616" s="133"/>
      <c r="AL1616" s="133"/>
      <c r="AM1616" s="133"/>
      <c r="AN1616" s="133"/>
      <c r="AO1616" s="133"/>
      <c r="AP1616" s="133"/>
      <c r="AQ1616" s="133"/>
      <c r="AR1616" s="133"/>
      <c r="AS1616" s="133"/>
      <c r="AT1616" s="133"/>
      <c r="AU1616" s="133"/>
      <c r="AV1616" s="133"/>
      <c r="AW1616" s="133"/>
      <c r="AX1616" s="133"/>
      <c r="AY1616" s="133"/>
      <c r="AZ1616" s="133"/>
      <c r="BA1616" s="133"/>
      <c r="BB1616" s="133"/>
      <c r="BC1616" s="133"/>
      <c r="BD1616" s="133"/>
      <c r="BE1616" s="133"/>
      <c r="BF1616" s="133"/>
      <c r="BG1616" s="133"/>
      <c r="BH1616" s="133"/>
      <c r="BI1616" s="133"/>
      <c r="BJ1616" s="133"/>
      <c r="BK1616" s="133"/>
      <c r="BL1616" s="133"/>
      <c r="BM1616" s="133"/>
      <c r="BN1616" s="133"/>
      <c r="BO1616" s="133"/>
      <c r="BP1616" s="133"/>
      <c r="BQ1616" s="133"/>
      <c r="BR1616" s="133"/>
      <c r="BS1616" s="133"/>
      <c r="BT1616" s="133"/>
      <c r="BU1616" s="133"/>
      <c r="BV1616" s="133"/>
      <c r="BW1616" s="133"/>
      <c r="BX1616" s="133"/>
      <c r="BY1616" s="133"/>
      <c r="BZ1616" s="133"/>
      <c r="CA1616" s="133"/>
      <c r="CB1616" s="133"/>
      <c r="CC1616" s="133"/>
      <c r="CD1616" s="133"/>
      <c r="CE1616" s="133"/>
      <c r="CF1616" s="133"/>
      <c r="CG1616" s="133"/>
      <c r="CH1616" s="133"/>
      <c r="CI1616" s="133"/>
      <c r="CJ1616" s="133"/>
      <c r="CK1616" s="133"/>
      <c r="CL1616" s="133"/>
      <c r="CM1616" s="133"/>
      <c r="CN1616" s="133"/>
      <c r="CO1616" s="133"/>
      <c r="CP1616" s="133"/>
      <c r="CQ1616" s="133"/>
      <c r="CR1616" s="133"/>
      <c r="CS1616" s="133"/>
      <c r="CT1616" s="133"/>
      <c r="CU1616" s="133"/>
      <c r="CV1616" s="133"/>
      <c r="CW1616" s="133"/>
      <c r="CX1616" s="133"/>
      <c r="CY1616" s="133"/>
      <c r="CZ1616" s="133"/>
      <c r="DA1616" s="133"/>
      <c r="DB1616" s="133"/>
      <c r="DC1616" s="133"/>
      <c r="DD1616" s="133"/>
      <c r="DE1616" s="133"/>
      <c r="DF1616" s="133"/>
      <c r="DG1616" s="133"/>
      <c r="DH1616" s="133"/>
      <c r="DI1616" s="133"/>
      <c r="DJ1616" s="133"/>
      <c r="DK1616" s="133"/>
      <c r="DL1616" s="133"/>
      <c r="DM1616" s="133"/>
      <c r="DN1616" s="133"/>
      <c r="DO1616" s="133"/>
      <c r="DP1616" s="133"/>
      <c r="DQ1616" s="133"/>
      <c r="DR1616" s="133"/>
      <c r="DS1616" s="133"/>
      <c r="DT1616" s="133"/>
      <c r="DU1616" s="133"/>
      <c r="DV1616" s="133"/>
      <c r="DW1616" s="133"/>
      <c r="DX1616" s="133"/>
      <c r="DY1616" s="133"/>
      <c r="DZ1616" s="133"/>
      <c r="EA1616" s="133"/>
      <c r="EB1616" s="133"/>
      <c r="EC1616" s="133"/>
      <c r="ED1616" s="133"/>
      <c r="EE1616" s="133"/>
      <c r="EF1616" s="133"/>
      <c r="EG1616" s="133"/>
      <c r="EH1616" s="133"/>
      <c r="EI1616" s="133"/>
      <c r="EJ1616" s="133"/>
      <c r="EK1616" s="133"/>
      <c r="EL1616" s="133"/>
      <c r="EM1616" s="133"/>
      <c r="EN1616" s="133"/>
      <c r="EO1616" s="133"/>
      <c r="EP1616" s="133"/>
      <c r="EQ1616" s="133"/>
      <c r="ER1616" s="133"/>
      <c r="ES1616" s="133"/>
      <c r="ET1616" s="133"/>
      <c r="EU1616" s="133"/>
      <c r="EV1616" s="133"/>
      <c r="EW1616" s="133"/>
      <c r="EX1616" s="133"/>
      <c r="EY1616" s="133"/>
      <c r="EZ1616" s="133"/>
      <c r="FA1616" s="133"/>
      <c r="FB1616" s="133"/>
      <c r="FC1616" s="133"/>
      <c r="FD1616" s="133"/>
      <c r="FE1616" s="133"/>
      <c r="FF1616" s="133"/>
      <c r="FG1616" s="133"/>
      <c r="FH1616" s="133"/>
      <c r="FI1616" s="133"/>
      <c r="FJ1616" s="133"/>
      <c r="FK1616" s="133"/>
      <c r="FL1616" s="133"/>
      <c r="FM1616" s="133"/>
      <c r="FN1616" s="133"/>
      <c r="FO1616" s="133"/>
      <c r="FP1616" s="133"/>
      <c r="FQ1616" s="133"/>
      <c r="FR1616" s="133"/>
      <c r="FS1616" s="133"/>
      <c r="FT1616" s="133"/>
      <c r="FU1616" s="133"/>
      <c r="FV1616" s="133"/>
      <c r="FW1616" s="133"/>
      <c r="FX1616" s="133"/>
      <c r="FY1616" s="133"/>
      <c r="FZ1616" s="133"/>
      <c r="GA1616" s="133"/>
      <c r="GB1616" s="133"/>
      <c r="GC1616" s="133"/>
      <c r="GD1616" s="133"/>
      <c r="GE1616" s="133"/>
      <c r="GF1616" s="133"/>
      <c r="GG1616" s="133"/>
      <c r="GH1616" s="133"/>
      <c r="GI1616" s="133"/>
      <c r="GJ1616" s="133"/>
      <c r="GK1616" s="133"/>
      <c r="GL1616" s="133"/>
      <c r="GM1616" s="133"/>
      <c r="GN1616" s="133"/>
      <c r="GO1616" s="133"/>
      <c r="GP1616" s="133"/>
      <c r="GQ1616" s="133"/>
      <c r="GR1616" s="133"/>
      <c r="GS1616" s="133"/>
      <c r="GT1616" s="133"/>
      <c r="GU1616" s="133"/>
      <c r="GV1616" s="133"/>
      <c r="GW1616" s="133"/>
      <c r="GX1616" s="133"/>
      <c r="GY1616" s="133"/>
      <c r="GZ1616" s="133"/>
      <c r="HA1616" s="133"/>
      <c r="HB1616" s="133"/>
      <c r="HC1616" s="133"/>
      <c r="HD1616" s="133"/>
      <c r="HE1616" s="133"/>
      <c r="HF1616" s="133"/>
      <c r="HG1616" s="133"/>
      <c r="HH1616" s="133"/>
      <c r="HI1616" s="133"/>
      <c r="HJ1616" s="133"/>
      <c r="HK1616" s="133"/>
      <c r="HL1616" s="133"/>
      <c r="HM1616" s="133"/>
      <c r="HN1616" s="133"/>
      <c r="HO1616" s="133"/>
      <c r="HP1616" s="133"/>
      <c r="HQ1616" s="133"/>
      <c r="HR1616" s="133"/>
      <c r="HS1616" s="133"/>
      <c r="HT1616" s="133"/>
      <c r="HU1616" s="133"/>
      <c r="HV1616" s="133"/>
      <c r="HW1616" s="133"/>
      <c r="HX1616" s="133"/>
      <c r="HY1616" s="133"/>
      <c r="HZ1616" s="133"/>
      <c r="IA1616" s="133"/>
      <c r="IB1616" s="133"/>
      <c r="IC1616" s="133"/>
      <c r="ID1616" s="133"/>
      <c r="IE1616" s="133"/>
      <c r="IF1616" s="133"/>
      <c r="IG1616" s="133"/>
      <c r="IH1616" s="133"/>
      <c r="II1616" s="133"/>
      <c r="IJ1616" s="133"/>
      <c r="IK1616" s="133"/>
      <c r="IL1616" s="133"/>
      <c r="IM1616" s="133"/>
      <c r="IN1616" s="133"/>
      <c r="IO1616" s="133"/>
      <c r="IP1616" s="133"/>
      <c r="IQ1616" s="133" t="s">
        <v>506</v>
      </c>
      <c r="IR1616" s="133"/>
      <c r="IS1616" s="133"/>
      <c r="IT1616" s="133"/>
      <c r="IU1616" s="133"/>
      <c r="IV1616" s="133"/>
      <c r="IW1616" s="133"/>
      <c r="IX1616" s="133"/>
      <c r="IY1616" s="133"/>
      <c r="IZ1616" s="133"/>
      <c r="JA1616" s="133"/>
      <c r="JB1616" s="133"/>
      <c r="JC1616" s="133"/>
      <c r="JD1616" s="133"/>
      <c r="JE1616" s="133"/>
      <c r="JF1616" s="133"/>
      <c r="JG1616" s="133"/>
      <c r="JH1616" s="133"/>
      <c r="JI1616" s="133"/>
      <c r="JJ1616" s="133"/>
      <c r="JK1616" s="133"/>
      <c r="JL1616" s="133"/>
      <c r="JM1616" s="133"/>
      <c r="JN1616" s="133"/>
      <c r="JO1616" s="133"/>
      <c r="JP1616" s="133"/>
      <c r="JQ1616" s="133"/>
      <c r="JR1616" s="133"/>
      <c r="JS1616" s="133"/>
      <c r="JT1616" s="133"/>
      <c r="JU1616" s="133"/>
      <c r="JV1616" s="133"/>
      <c r="JW1616" s="133"/>
      <c r="JX1616" s="133"/>
      <c r="JY1616" s="133"/>
      <c r="JZ1616" s="133"/>
      <c r="KA1616" s="133"/>
      <c r="KB1616" s="133"/>
      <c r="KC1616" s="133"/>
      <c r="KD1616" s="133"/>
      <c r="KE1616" s="133"/>
      <c r="KF1616" s="133"/>
      <c r="KG1616" s="133"/>
      <c r="KH1616" s="133"/>
      <c r="KI1616" s="133"/>
      <c r="KJ1616" s="133"/>
      <c r="KK1616" s="133"/>
      <c r="KL1616" s="133"/>
      <c r="KM1616" s="133"/>
      <c r="KN1616" s="133"/>
      <c r="KO1616" s="133"/>
      <c r="KP1616" s="133"/>
      <c r="KQ1616" s="133"/>
      <c r="KR1616" s="133"/>
      <c r="KS1616" s="133"/>
      <c r="KT1616" s="133"/>
      <c r="KU1616" s="133"/>
      <c r="KV1616" s="133"/>
      <c r="KW1616" s="133"/>
      <c r="KX1616" s="133"/>
      <c r="KY1616" s="133"/>
      <c r="KZ1616" s="133"/>
      <c r="LA1616" s="133"/>
      <c r="LB1616" s="133"/>
      <c r="LC1616" s="133"/>
      <c r="LD1616" s="133"/>
      <c r="LE1616" s="133"/>
      <c r="LF1616" s="133"/>
      <c r="LG1616" s="133"/>
      <c r="LH1616" s="133"/>
      <c r="LI1616" s="133"/>
      <c r="LJ1616" s="133"/>
      <c r="LK1616" s="133"/>
      <c r="LL1616" s="133"/>
      <c r="LM1616" s="133"/>
      <c r="LN1616" s="133"/>
      <c r="LO1616" s="133"/>
      <c r="LP1616" s="133"/>
      <c r="LQ1616" s="133"/>
      <c r="LR1616" s="133"/>
      <c r="LS1616" s="133"/>
      <c r="LT1616" s="133"/>
      <c r="LU1616" s="133"/>
      <c r="LV1616" s="133"/>
      <c r="LW1616" s="133"/>
      <c r="LX1616" s="133"/>
      <c r="LY1616" s="133"/>
      <c r="LZ1616" s="133"/>
      <c r="MA1616" s="133"/>
      <c r="MB1616" s="133"/>
      <c r="MC1616" s="133"/>
      <c r="MD1616" s="133"/>
      <c r="ME1616" s="133"/>
      <c r="MF1616" s="133"/>
      <c r="MG1616" s="133"/>
      <c r="MH1616" s="133"/>
      <c r="MI1616" s="133"/>
      <c r="MJ1616" s="133"/>
      <c r="MK1616" s="133"/>
      <c r="ML1616" s="133"/>
      <c r="MM1616" s="133"/>
      <c r="MN1616" s="133"/>
      <c r="MO1616" s="133"/>
      <c r="MP1616" s="133"/>
      <c r="MQ1616" s="133"/>
      <c r="MR1616" s="133"/>
      <c r="MS1616" s="133"/>
      <c r="MT1616" s="133"/>
      <c r="MU1616" s="133"/>
      <c r="MV1616" s="133"/>
      <c r="MW1616" s="133"/>
      <c r="MX1616" s="133"/>
      <c r="MY1616" s="133"/>
      <c r="MZ1616" s="133"/>
      <c r="NA1616" s="133"/>
      <c r="NB1616" s="133"/>
      <c r="NC1616" s="133"/>
      <c r="ND1616" s="133"/>
      <c r="NE1616" s="133"/>
      <c r="NF1616" s="133"/>
      <c r="NG1616" s="133"/>
      <c r="NH1616" s="133"/>
      <c r="NI1616" s="133"/>
      <c r="NJ1616" s="133"/>
      <c r="NK1616" s="133"/>
      <c r="NL1616" s="133"/>
      <c r="NM1616" s="133"/>
      <c r="NN1616" s="133"/>
      <c r="NO1616" s="133"/>
      <c r="NP1616" s="133"/>
      <c r="NQ1616" s="133"/>
      <c r="NR1616" s="133"/>
      <c r="NS1616" s="133"/>
      <c r="NT1616" s="133"/>
      <c r="NU1616" s="133"/>
      <c r="NV1616" s="133"/>
      <c r="NW1616" s="133"/>
      <c r="NX1616" s="133"/>
      <c r="NY1616" s="133"/>
      <c r="NZ1616" s="133"/>
      <c r="OA1616" s="133"/>
      <c r="OB1616" s="133"/>
      <c r="OC1616" s="133"/>
      <c r="OD1616" s="133"/>
      <c r="OE1616" s="133"/>
      <c r="OF1616" s="133"/>
      <c r="OG1616" s="133"/>
      <c r="OH1616" s="133"/>
      <c r="OI1616" s="133"/>
      <c r="OJ1616" s="133"/>
      <c r="OK1616" s="133"/>
      <c r="OL1616" s="133"/>
      <c r="OM1616" s="133"/>
      <c r="ON1616" s="133"/>
      <c r="OO1616" s="133"/>
      <c r="OP1616" s="133"/>
      <c r="OQ1616" s="133"/>
      <c r="OR1616" s="133"/>
      <c r="OS1616" s="133"/>
      <c r="OT1616" s="133"/>
      <c r="OU1616" s="133"/>
      <c r="OV1616" s="133"/>
      <c r="OW1616" s="133"/>
      <c r="OX1616" s="133"/>
      <c r="OY1616" s="133"/>
      <c r="OZ1616" s="133"/>
      <c r="PA1616" s="133"/>
      <c r="PB1616" s="133"/>
      <c r="PC1616" s="133"/>
      <c r="PD1616" s="133"/>
      <c r="PE1616" s="133"/>
      <c r="PF1616" s="133"/>
      <c r="PG1616" s="133"/>
      <c r="PH1616" s="133"/>
      <c r="PI1616" s="133"/>
      <c r="PJ1616" s="133"/>
      <c r="PK1616" s="133"/>
      <c r="PL1616" s="133"/>
      <c r="PM1616" s="133"/>
      <c r="PN1616" s="133"/>
      <c r="PO1616" s="133"/>
      <c r="PP1616" s="133"/>
      <c r="PQ1616" s="133"/>
      <c r="PR1616" s="133"/>
      <c r="PS1616" s="133"/>
      <c r="PT1616" s="133"/>
      <c r="PU1616" s="133"/>
      <c r="PV1616" s="133"/>
      <c r="PW1616" s="133"/>
      <c r="PX1616" s="133"/>
      <c r="PY1616" s="133"/>
      <c r="PZ1616" s="133"/>
      <c r="QA1616" s="133"/>
      <c r="QB1616" s="133"/>
      <c r="QC1616" s="133"/>
      <c r="QD1616" s="133"/>
      <c r="QE1616" s="133"/>
      <c r="QF1616" s="133"/>
      <c r="QG1616" s="133"/>
      <c r="QH1616" s="133"/>
      <c r="QI1616" s="133"/>
      <c r="QJ1616" s="133"/>
      <c r="QK1616" s="133"/>
      <c r="QL1616" s="133"/>
      <c r="QM1616" s="133"/>
      <c r="QN1616" s="133"/>
      <c r="QO1616" s="133"/>
      <c r="QP1616" s="133"/>
      <c r="QQ1616" s="133"/>
      <c r="QR1616" s="133"/>
      <c r="QS1616" s="133"/>
      <c r="QT1616" s="133"/>
      <c r="QU1616" s="133"/>
      <c r="QV1616" s="133"/>
      <c r="QW1616" s="133"/>
      <c r="QX1616" s="133"/>
      <c r="QY1616" s="133"/>
      <c r="QZ1616" s="133"/>
      <c r="RA1616" s="133"/>
      <c r="RB1616" s="133"/>
      <c r="RC1616" s="133"/>
      <c r="RD1616" s="133"/>
      <c r="RE1616" s="133"/>
      <c r="RF1616" s="133"/>
      <c r="RG1616" s="133"/>
      <c r="RH1616" s="133"/>
      <c r="RI1616" s="133"/>
      <c r="RJ1616" s="133"/>
      <c r="RK1616" s="133"/>
      <c r="RL1616" s="133"/>
      <c r="RM1616" s="133"/>
      <c r="RN1616" s="133"/>
      <c r="RO1616" s="133"/>
      <c r="RP1616" s="133"/>
      <c r="RQ1616" s="133"/>
      <c r="RR1616" s="133"/>
      <c r="RS1616" s="133"/>
      <c r="RT1616" s="133"/>
      <c r="RU1616" s="133"/>
      <c r="RV1616" s="133"/>
      <c r="RW1616" s="133"/>
      <c r="RX1616" s="133"/>
      <c r="RY1616" s="133"/>
      <c r="RZ1616" s="133"/>
      <c r="SA1616" s="133"/>
      <c r="SB1616" s="133"/>
      <c r="SC1616" s="133"/>
      <c r="SD1616" s="133"/>
      <c r="SE1616" s="133"/>
      <c r="SF1616" s="133"/>
      <c r="SG1616" s="133"/>
      <c r="SH1616" s="133"/>
      <c r="SI1616" s="133"/>
      <c r="SJ1616" s="133"/>
      <c r="SK1616" s="133"/>
      <c r="SL1616" s="133"/>
      <c r="SM1616" s="133"/>
      <c r="SN1616" s="133"/>
      <c r="SO1616" s="133"/>
      <c r="SP1616" s="133"/>
      <c r="SQ1616" s="133"/>
      <c r="SR1616" s="133"/>
      <c r="SS1616" s="133"/>
      <c r="ST1616" s="133"/>
      <c r="SU1616" s="133"/>
      <c r="SV1616" s="133"/>
      <c r="SW1616" s="133"/>
      <c r="SX1616" s="133"/>
      <c r="SY1616" s="133"/>
      <c r="SZ1616" s="133"/>
      <c r="TA1616" s="133"/>
      <c r="TB1616" s="133"/>
      <c r="TC1616" s="133"/>
      <c r="TD1616" s="133"/>
      <c r="TE1616" s="133"/>
      <c r="TF1616" s="133"/>
      <c r="TG1616" s="133"/>
      <c r="TH1616" s="133"/>
      <c r="TI1616" s="133"/>
      <c r="TJ1616" s="133"/>
      <c r="TK1616" s="133"/>
      <c r="TL1616" s="133"/>
      <c r="TM1616" s="133"/>
      <c r="TN1616" s="133"/>
      <c r="TO1616" s="133"/>
      <c r="TP1616" s="133"/>
      <c r="TQ1616" s="133"/>
      <c r="TR1616" s="133"/>
      <c r="TS1616" s="133"/>
      <c r="TT1616" s="133"/>
      <c r="TU1616" s="133"/>
      <c r="TV1616" s="133"/>
      <c r="TW1616" s="133"/>
      <c r="TX1616" s="133"/>
      <c r="TY1616" s="133"/>
      <c r="TZ1616" s="133"/>
      <c r="UA1616" s="133"/>
      <c r="UB1616" s="133"/>
      <c r="UC1616" s="133"/>
      <c r="UD1616" s="133"/>
      <c r="UE1616" s="133"/>
      <c r="UF1616" s="133"/>
      <c r="UG1616" s="133"/>
      <c r="UH1616" s="133"/>
      <c r="UI1616" s="133"/>
      <c r="UJ1616" s="133"/>
      <c r="UK1616" s="133"/>
      <c r="UL1616" s="133"/>
      <c r="UM1616" s="133"/>
      <c r="UN1616" s="133"/>
      <c r="UO1616" s="133"/>
      <c r="UP1616" s="133"/>
      <c r="UQ1616" s="133"/>
      <c r="UR1616" s="133"/>
      <c r="US1616" s="133"/>
      <c r="UT1616" s="133"/>
      <c r="UU1616" s="133"/>
      <c r="UV1616" s="133"/>
      <c r="UW1616" s="133"/>
      <c r="UX1616" s="133"/>
      <c r="UY1616" s="133"/>
      <c r="UZ1616" s="133"/>
      <c r="VA1616" s="133"/>
      <c r="VB1616" s="133"/>
      <c r="VC1616" s="133"/>
      <c r="VD1616" s="133"/>
      <c r="VE1616" s="133"/>
      <c r="VF1616" s="133"/>
      <c r="VG1616" s="133"/>
      <c r="VH1616" s="133"/>
      <c r="VI1616" s="133"/>
      <c r="VJ1616" s="133"/>
      <c r="VK1616" s="133"/>
      <c r="VL1616" s="133"/>
      <c r="VM1616" s="133"/>
      <c r="VN1616" s="133"/>
      <c r="VO1616" s="133"/>
      <c r="VP1616" s="133"/>
      <c r="VQ1616" s="133"/>
      <c r="VR1616" s="133"/>
      <c r="VS1616" s="133"/>
      <c r="VT1616" s="133"/>
      <c r="VU1616" s="133"/>
      <c r="VV1616" s="133"/>
      <c r="VW1616" s="133"/>
      <c r="VX1616" s="133"/>
      <c r="VY1616" s="133"/>
      <c r="VZ1616" s="133"/>
      <c r="WA1616" s="133"/>
      <c r="WB1616" s="133"/>
      <c r="WC1616" s="133"/>
      <c r="WD1616" s="133"/>
      <c r="WE1616" s="133"/>
      <c r="WF1616" s="133"/>
      <c r="WG1616" s="133"/>
      <c r="WH1616" s="133"/>
      <c r="WI1616" s="133"/>
      <c r="WJ1616" s="133"/>
      <c r="WK1616" s="133"/>
      <c r="WL1616" s="133"/>
      <c r="WM1616" s="133"/>
      <c r="WN1616" s="133"/>
      <c r="WO1616" s="133"/>
      <c r="WP1616" s="133"/>
      <c r="WQ1616" s="133"/>
      <c r="WR1616" s="133"/>
      <c r="WS1616" s="133"/>
      <c r="WT1616" s="133"/>
      <c r="WU1616" s="133"/>
      <c r="WV1616" s="133"/>
      <c r="WW1616" s="133"/>
      <c r="WX1616" s="133"/>
      <c r="WY1616" s="133"/>
      <c r="WZ1616" s="133"/>
      <c r="XA1616" s="133"/>
      <c r="XB1616" s="133"/>
      <c r="XC1616" s="133"/>
      <c r="XD1616" s="133"/>
      <c r="XE1616" s="133"/>
      <c r="XF1616" s="133"/>
      <c r="XG1616" s="133"/>
      <c r="XH1616" s="133"/>
      <c r="XI1616" s="133"/>
      <c r="XJ1616" s="133"/>
      <c r="XK1616" s="133"/>
      <c r="XL1616" s="133"/>
      <c r="XM1616" s="133"/>
      <c r="XN1616" s="133"/>
      <c r="XO1616" s="133"/>
      <c r="XP1616" s="133"/>
      <c r="XQ1616" s="133"/>
      <c r="XR1616" s="133"/>
      <c r="XS1616" s="133"/>
      <c r="XT1616" s="133"/>
      <c r="XU1616" s="133"/>
      <c r="XV1616" s="133"/>
      <c r="XW1616" s="133"/>
      <c r="XX1616" s="133"/>
      <c r="XY1616" s="133"/>
      <c r="XZ1616" s="133"/>
      <c r="YA1616" s="133"/>
      <c r="YB1616" s="133"/>
      <c r="YC1616" s="133"/>
      <c r="YD1616" s="133"/>
      <c r="YE1616" s="133"/>
      <c r="YF1616" s="133"/>
      <c r="YG1616" s="133"/>
      <c r="YH1616" s="133"/>
      <c r="YI1616" s="133"/>
      <c r="YJ1616" s="133"/>
      <c r="YK1616" s="133"/>
      <c r="YL1616" s="133"/>
      <c r="YM1616" s="133"/>
      <c r="YN1616" s="133"/>
      <c r="YO1616" s="133"/>
      <c r="YP1616" s="133"/>
      <c r="YQ1616" s="133"/>
      <c r="YR1616" s="133"/>
      <c r="YS1616" s="133"/>
      <c r="YT1616" s="133"/>
      <c r="YU1616" s="133"/>
      <c r="YV1616" s="133"/>
      <c r="YW1616" s="133"/>
      <c r="YX1616" s="133"/>
      <c r="YY1616" s="133"/>
      <c r="YZ1616" s="133"/>
      <c r="ZA1616" s="133"/>
      <c r="ZB1616" s="133"/>
      <c r="ZC1616" s="133"/>
      <c r="ZD1616" s="133"/>
      <c r="ZE1616" s="133"/>
      <c r="ZF1616" s="133"/>
      <c r="ZG1616" s="133"/>
      <c r="ZH1616" s="133"/>
      <c r="ZI1616" s="133"/>
      <c r="ZJ1616" s="133"/>
      <c r="ZK1616" s="133"/>
      <c r="ZL1616" s="133"/>
      <c r="ZM1616" s="133"/>
      <c r="ZN1616" s="133"/>
      <c r="ZO1616" s="133"/>
      <c r="ZP1616" s="133"/>
      <c r="ZQ1616" s="133"/>
      <c r="ZR1616" s="133"/>
      <c r="ZS1616" s="133"/>
      <c r="ZT1616" s="133"/>
      <c r="ZU1616" s="133"/>
      <c r="ZV1616" s="133"/>
      <c r="ZW1616" s="133"/>
      <c r="ZX1616" s="133"/>
      <c r="ZY1616" s="133"/>
      <c r="ZZ1616" s="133"/>
      <c r="AAA1616" s="133"/>
      <c r="AAB1616" s="133"/>
      <c r="AAC1616" s="133"/>
      <c r="AAD1616" s="133"/>
      <c r="AAE1616" s="133"/>
      <c r="AAF1616" s="133"/>
      <c r="AAG1616" s="133"/>
      <c r="AAH1616" s="133"/>
      <c r="AAI1616" s="133"/>
      <c r="AAJ1616" s="133"/>
      <c r="AAK1616" s="133"/>
      <c r="AAL1616" s="133"/>
      <c r="AAM1616" s="133"/>
      <c r="AAN1616" s="133"/>
      <c r="AAO1616" s="133"/>
      <c r="AAP1616" s="133"/>
      <c r="AAQ1616" s="133"/>
      <c r="AAR1616" s="133"/>
      <c r="AAS1616" s="133"/>
      <c r="AAT1616" s="133"/>
      <c r="AAU1616" s="133"/>
      <c r="AAV1616" s="133"/>
      <c r="AAW1616" s="133"/>
      <c r="AAX1616" s="133"/>
      <c r="AAY1616" s="133"/>
      <c r="AAZ1616" s="133"/>
      <c r="ABA1616" s="133"/>
      <c r="ABB1616" s="133"/>
      <c r="ABC1616" s="133"/>
      <c r="ABD1616" s="133"/>
      <c r="ABE1616" s="133"/>
      <c r="ABF1616" s="133"/>
      <c r="ABG1616" s="133"/>
      <c r="ABH1616" s="133"/>
      <c r="ABI1616" s="133"/>
      <c r="ABJ1616" s="133"/>
      <c r="ABK1616" s="133"/>
      <c r="ABL1616" s="133"/>
      <c r="ABM1616" s="133"/>
      <c r="ABN1616" s="133"/>
      <c r="ABO1616" s="133"/>
      <c r="ABP1616" s="133"/>
      <c r="ABQ1616" s="133"/>
      <c r="ABR1616" s="133"/>
      <c r="ABS1616" s="133"/>
      <c r="ABT1616" s="133"/>
      <c r="ABU1616" s="133"/>
      <c r="ABV1616" s="133"/>
      <c r="ABW1616" s="133"/>
      <c r="ABX1616" s="133"/>
      <c r="ABY1616" s="133"/>
      <c r="ABZ1616" s="133"/>
      <c r="ACA1616" s="133"/>
      <c r="ACB1616" s="133"/>
      <c r="ACC1616" s="133"/>
      <c r="ACD1616" s="133"/>
      <c r="ACE1616" s="133"/>
      <c r="ACF1616" s="133"/>
      <c r="ACG1616" s="133"/>
      <c r="ACH1616" s="133"/>
      <c r="ACI1616" s="133"/>
      <c r="ACJ1616" s="133"/>
      <c r="ACK1616" s="133"/>
      <c r="ACL1616" s="133"/>
      <c r="ACM1616" s="133"/>
      <c r="ACN1616" s="133"/>
      <c r="ACO1616" s="133"/>
      <c r="ACP1616" s="133"/>
      <c r="ACQ1616" s="133"/>
      <c r="ACR1616" s="133"/>
      <c r="ACS1616" s="133"/>
      <c r="ACT1616" s="133"/>
      <c r="ACU1616" s="133"/>
      <c r="ACV1616" s="133"/>
      <c r="ACW1616" s="133"/>
      <c r="ACX1616" s="133"/>
      <c r="ACY1616" s="133"/>
      <c r="ACZ1616" s="133"/>
      <c r="ADA1616" s="133"/>
      <c r="ADB1616" s="133"/>
      <c r="ADC1616" s="133"/>
      <c r="ADD1616" s="133"/>
      <c r="ADE1616" s="133"/>
      <c r="ADF1616" s="133"/>
      <c r="ADG1616" s="133"/>
      <c r="ADH1616" s="133"/>
      <c r="ADI1616" s="133"/>
      <c r="ADJ1616" s="133"/>
      <c r="ADK1616" s="133"/>
      <c r="ADL1616" s="133"/>
      <c r="ADM1616" s="133"/>
      <c r="ADN1616" s="133"/>
      <c r="ADO1616" s="133"/>
      <c r="ADP1616" s="133"/>
      <c r="ADQ1616" s="133"/>
      <c r="ADR1616" s="133"/>
      <c r="ADS1616" s="133"/>
      <c r="ADT1616" s="133"/>
      <c r="ADU1616" s="133"/>
      <c r="ADV1616" s="133"/>
      <c r="ADW1616" s="133"/>
      <c r="ADX1616" s="133"/>
      <c r="ADY1616" s="133"/>
      <c r="ADZ1616" s="133"/>
      <c r="AEA1616" s="133"/>
      <c r="AEB1616" s="133"/>
      <c r="AEC1616" s="133"/>
      <c r="AED1616" s="133"/>
      <c r="AEE1616" s="133"/>
      <c r="AEF1616" s="133"/>
      <c r="AEG1616" s="133"/>
      <c r="AEH1616" s="133"/>
    </row>
    <row r="1617" spans="1:814" x14ac:dyDescent="0.25">
      <c r="B1617" s="5">
        <v>45638</v>
      </c>
      <c r="C1617" t="s">
        <v>103</v>
      </c>
      <c r="D1617" t="s">
        <v>0</v>
      </c>
      <c r="E1617" t="s">
        <v>66</v>
      </c>
      <c r="F1617" s="4" t="s">
        <v>75</v>
      </c>
      <c r="G1617" t="s">
        <v>76</v>
      </c>
      <c r="H1617" s="4" t="s">
        <v>37</v>
      </c>
      <c r="I1617" s="4" t="s">
        <v>521</v>
      </c>
      <c r="J1617" s="8">
        <v>-12</v>
      </c>
      <c r="K1617" s="79">
        <v>51750</v>
      </c>
      <c r="L1617" s="17">
        <f t="shared" si="69"/>
        <v>-621000</v>
      </c>
      <c r="M1617" s="102" t="s">
        <v>529</v>
      </c>
      <c r="O1617" s="54">
        <v>20240339</v>
      </c>
      <c r="P1617" t="s">
        <v>558</v>
      </c>
    </row>
    <row r="1618" spans="1:814" x14ac:dyDescent="0.25">
      <c r="B1618" s="5">
        <v>45638</v>
      </c>
      <c r="C1618" t="s">
        <v>103</v>
      </c>
      <c r="D1618" t="s">
        <v>0</v>
      </c>
      <c r="E1618" t="s">
        <v>66</v>
      </c>
      <c r="F1618" s="4" t="s">
        <v>75</v>
      </c>
      <c r="G1618" t="s">
        <v>76</v>
      </c>
      <c r="H1618" s="4" t="s">
        <v>37</v>
      </c>
      <c r="I1618" s="4" t="s">
        <v>513</v>
      </c>
      <c r="J1618" s="8">
        <v>-8</v>
      </c>
      <c r="K1618" s="79">
        <v>51750</v>
      </c>
      <c r="L1618" s="17">
        <f t="shared" si="69"/>
        <v>-414000</v>
      </c>
      <c r="M1618" s="102" t="s">
        <v>529</v>
      </c>
      <c r="O1618" s="54">
        <v>20240339</v>
      </c>
      <c r="P1618" t="s">
        <v>558</v>
      </c>
      <c r="IR1618" t="s">
        <v>506</v>
      </c>
    </row>
    <row r="1619" spans="1:814" x14ac:dyDescent="0.25">
      <c r="B1619" s="5">
        <v>45638</v>
      </c>
      <c r="C1619" t="s">
        <v>103</v>
      </c>
      <c r="D1619" t="s">
        <v>4</v>
      </c>
      <c r="E1619" t="s">
        <v>66</v>
      </c>
      <c r="F1619" s="4" t="s">
        <v>96</v>
      </c>
      <c r="G1619" t="s">
        <v>95</v>
      </c>
      <c r="H1619" s="4" t="s">
        <v>106</v>
      </c>
      <c r="I1619" s="4">
        <v>52006</v>
      </c>
      <c r="J1619" s="8">
        <v>-2</v>
      </c>
      <c r="K1619" s="79">
        <v>647360</v>
      </c>
      <c r="L1619" s="17">
        <f t="shared" si="69"/>
        <v>-1294720</v>
      </c>
      <c r="M1619" s="102" t="s">
        <v>529</v>
      </c>
      <c r="O1619" s="54">
        <v>20240339</v>
      </c>
      <c r="P1619" t="s">
        <v>558</v>
      </c>
    </row>
    <row r="1620" spans="1:814" x14ac:dyDescent="0.25">
      <c r="B1620" s="5">
        <v>45638</v>
      </c>
      <c r="C1620" t="s">
        <v>103</v>
      </c>
      <c r="D1620" t="s">
        <v>4</v>
      </c>
      <c r="E1620" t="s">
        <v>66</v>
      </c>
      <c r="F1620" s="4" t="s">
        <v>102</v>
      </c>
      <c r="G1620" t="s">
        <v>101</v>
      </c>
      <c r="H1620" s="4" t="s">
        <v>107</v>
      </c>
      <c r="I1620" s="4" t="s">
        <v>138</v>
      </c>
      <c r="J1620" s="8">
        <v>-2</v>
      </c>
      <c r="K1620" s="29">
        <v>102340</v>
      </c>
      <c r="L1620" s="17">
        <f t="shared" si="69"/>
        <v>-204680</v>
      </c>
      <c r="M1620" s="102" t="s">
        <v>529</v>
      </c>
      <c r="O1620" s="54">
        <v>20240339</v>
      </c>
      <c r="P1620" t="s">
        <v>558</v>
      </c>
    </row>
    <row r="1621" spans="1:814" x14ac:dyDescent="0.25">
      <c r="B1621" s="5">
        <v>45638</v>
      </c>
      <c r="C1621" t="s">
        <v>103</v>
      </c>
      <c r="D1621" t="s">
        <v>4</v>
      </c>
      <c r="E1621" t="s">
        <v>14</v>
      </c>
      <c r="F1621" s="4">
        <v>3338235</v>
      </c>
      <c r="G1621" t="s">
        <v>231</v>
      </c>
      <c r="H1621" s="4" t="s">
        <v>231</v>
      </c>
      <c r="I1621" s="4" t="s">
        <v>138</v>
      </c>
      <c r="J1621" s="8">
        <v>-1</v>
      </c>
      <c r="K1621" s="79">
        <v>31.037234042553191</v>
      </c>
      <c r="L1621" s="17">
        <f t="shared" si="69"/>
        <v>-31.037234042553191</v>
      </c>
      <c r="M1621" s="102" t="s">
        <v>527</v>
      </c>
      <c r="O1621" s="54">
        <v>20240339</v>
      </c>
      <c r="P1621" t="s">
        <v>558</v>
      </c>
    </row>
    <row r="1622" spans="1:814" s="133" customFormat="1" x14ac:dyDescent="0.25">
      <c r="A1622" s="93"/>
      <c r="B1622" s="92">
        <v>45644</v>
      </c>
      <c r="C1622" s="93" t="s">
        <v>63</v>
      </c>
      <c r="D1622" s="93" t="s">
        <v>0</v>
      </c>
      <c r="E1622" s="93" t="s">
        <v>14</v>
      </c>
      <c r="F1622" s="94" t="s">
        <v>42</v>
      </c>
      <c r="G1622" s="93" t="s">
        <v>43</v>
      </c>
      <c r="H1622" s="94" t="s">
        <v>44</v>
      </c>
      <c r="I1622" s="145" t="s">
        <v>646</v>
      </c>
      <c r="J1622" s="95">
        <v>250</v>
      </c>
      <c r="K1622" s="97">
        <v>14.360205831903944</v>
      </c>
      <c r="L1622" s="96">
        <f t="shared" si="69"/>
        <v>3590.0514579759861</v>
      </c>
      <c r="M1622" s="106" t="s">
        <v>527</v>
      </c>
      <c r="N1622" s="93" t="s">
        <v>647</v>
      </c>
      <c r="O1622" s="100"/>
      <c r="P1622" s="93"/>
      <c r="Q1622" s="93"/>
      <c r="R1622" s="93"/>
      <c r="S1622" s="93"/>
      <c r="T1622" s="93"/>
      <c r="U1622" s="93"/>
      <c r="V1622" s="98"/>
      <c r="W1622" s="93"/>
      <c r="X1622" s="93"/>
      <c r="Y1622" s="93"/>
      <c r="Z1622" s="93"/>
      <c r="AA1622" s="93"/>
      <c r="AB1622" s="93"/>
      <c r="AC1622" s="93"/>
      <c r="AD1622" s="93"/>
      <c r="AE1622" s="93"/>
      <c r="AF1622" s="93"/>
      <c r="AG1622" s="93"/>
      <c r="AH1622" s="93"/>
      <c r="AI1622" s="93"/>
      <c r="AJ1622" s="93"/>
      <c r="AK1622" s="93"/>
      <c r="AL1622" s="93"/>
      <c r="AM1622" s="93"/>
      <c r="AN1622" s="93"/>
      <c r="AO1622" s="93"/>
      <c r="AP1622" s="93"/>
      <c r="AQ1622" s="93"/>
      <c r="AR1622" s="93"/>
      <c r="AS1622" s="93"/>
      <c r="AT1622" s="93"/>
      <c r="AU1622" s="93"/>
      <c r="AV1622" s="93"/>
      <c r="AW1622" s="93"/>
      <c r="AX1622" s="93"/>
      <c r="AY1622" s="93"/>
      <c r="AZ1622" s="93"/>
      <c r="BA1622" s="93"/>
      <c r="BB1622" s="93"/>
      <c r="BC1622" s="93"/>
      <c r="BD1622" s="93"/>
      <c r="BE1622" s="93"/>
      <c r="BF1622" s="93"/>
      <c r="BG1622" s="93"/>
      <c r="BH1622" s="93"/>
      <c r="BI1622" s="93"/>
      <c r="BJ1622" s="93"/>
      <c r="BK1622" s="93"/>
      <c r="BL1622" s="93"/>
      <c r="BM1622" s="93"/>
      <c r="BN1622" s="93"/>
      <c r="BO1622" s="93"/>
      <c r="BP1622" s="93"/>
      <c r="BQ1622" s="93"/>
      <c r="BR1622" s="93"/>
      <c r="BS1622" s="93"/>
      <c r="BT1622" s="93"/>
      <c r="BU1622" s="93"/>
      <c r="BV1622" s="93"/>
      <c r="BW1622" s="93"/>
      <c r="BX1622" s="93"/>
      <c r="BY1622" s="93"/>
      <c r="BZ1622" s="93"/>
      <c r="CA1622" s="93"/>
      <c r="CB1622" s="93"/>
      <c r="CC1622" s="93"/>
      <c r="CD1622" s="93"/>
      <c r="CE1622" s="93"/>
      <c r="CF1622" s="93"/>
      <c r="CG1622" s="93"/>
      <c r="CH1622" s="93"/>
      <c r="CI1622" s="93"/>
      <c r="CJ1622" s="93"/>
      <c r="CK1622" s="93"/>
      <c r="CL1622" s="93"/>
      <c r="CM1622" s="93"/>
      <c r="CN1622" s="93"/>
      <c r="CO1622" s="93"/>
      <c r="CP1622" s="93"/>
      <c r="CQ1622" s="93"/>
      <c r="CR1622" s="93"/>
      <c r="CS1622" s="93"/>
      <c r="CT1622" s="93"/>
      <c r="CU1622" s="93"/>
      <c r="CV1622" s="93"/>
      <c r="CW1622" s="93"/>
      <c r="CX1622" s="93"/>
      <c r="CY1622" s="93"/>
      <c r="CZ1622" s="93"/>
      <c r="DA1622" s="93"/>
      <c r="DB1622" s="93"/>
      <c r="DC1622" s="93"/>
      <c r="DD1622" s="93"/>
      <c r="DE1622" s="93"/>
      <c r="DF1622" s="93"/>
      <c r="DG1622" s="93"/>
      <c r="DH1622" s="93"/>
      <c r="DI1622" s="93"/>
      <c r="DJ1622" s="93"/>
      <c r="DK1622" s="93"/>
      <c r="DL1622" s="93"/>
      <c r="DM1622" s="93"/>
      <c r="DN1622" s="93"/>
      <c r="DO1622" s="93"/>
      <c r="DP1622" s="93"/>
      <c r="DQ1622" s="93"/>
      <c r="DR1622" s="93"/>
      <c r="DS1622" s="93"/>
      <c r="DT1622" s="93"/>
      <c r="DU1622" s="93"/>
      <c r="DV1622" s="93"/>
      <c r="DW1622" s="93"/>
      <c r="DX1622" s="93"/>
      <c r="DY1622" s="93"/>
      <c r="DZ1622" s="93"/>
      <c r="EA1622" s="93"/>
      <c r="EB1622" s="93"/>
      <c r="EC1622" s="93"/>
      <c r="ED1622" s="93"/>
      <c r="EE1622" s="93"/>
      <c r="EF1622" s="93"/>
      <c r="EG1622" s="93"/>
      <c r="EH1622" s="93"/>
      <c r="EI1622" s="93"/>
      <c r="EJ1622" s="93"/>
      <c r="EK1622" s="93"/>
      <c r="EL1622" s="93"/>
      <c r="EM1622" s="93"/>
      <c r="EN1622" s="93"/>
      <c r="EO1622" s="93"/>
      <c r="EP1622" s="93"/>
      <c r="EQ1622" s="93"/>
      <c r="ER1622" s="93"/>
      <c r="ES1622" s="93"/>
      <c r="ET1622" s="93"/>
      <c r="EU1622" s="93"/>
      <c r="EV1622" s="93"/>
      <c r="EW1622" s="93"/>
      <c r="EX1622" s="93"/>
      <c r="EY1622" s="93"/>
      <c r="EZ1622" s="93"/>
      <c r="FA1622" s="93"/>
      <c r="FB1622" s="93"/>
      <c r="FC1622" s="93"/>
      <c r="FD1622" s="93"/>
      <c r="FE1622" s="93"/>
      <c r="FF1622" s="93"/>
      <c r="FG1622" s="93"/>
      <c r="FH1622" s="93"/>
      <c r="FI1622" s="93"/>
      <c r="FJ1622" s="93"/>
      <c r="FK1622" s="93"/>
      <c r="FL1622" s="93"/>
      <c r="FM1622" s="93"/>
      <c r="FN1622" s="93"/>
      <c r="FO1622" s="93"/>
      <c r="FP1622" s="93"/>
      <c r="FQ1622" s="93"/>
      <c r="FR1622" s="93"/>
      <c r="FS1622" s="93"/>
      <c r="FT1622" s="93"/>
      <c r="FU1622" s="93"/>
      <c r="FV1622" s="93"/>
      <c r="FW1622" s="93"/>
      <c r="FX1622" s="93"/>
      <c r="FY1622" s="93"/>
      <c r="FZ1622" s="93"/>
      <c r="GA1622" s="93"/>
      <c r="GB1622" s="93"/>
      <c r="GC1622" s="93"/>
      <c r="GD1622" s="93"/>
      <c r="GE1622" s="93"/>
      <c r="GF1622" s="93"/>
      <c r="GG1622" s="93"/>
      <c r="GH1622" s="93"/>
      <c r="GI1622" s="93"/>
      <c r="GJ1622" s="93"/>
      <c r="GK1622" s="93"/>
      <c r="GL1622" s="93"/>
      <c r="GM1622" s="93"/>
      <c r="GN1622" s="93"/>
      <c r="GO1622" s="93"/>
      <c r="GP1622" s="93"/>
      <c r="GQ1622" s="93"/>
      <c r="GR1622" s="93"/>
      <c r="GS1622" s="93"/>
      <c r="GT1622" s="93"/>
      <c r="GU1622" s="93"/>
      <c r="GV1622" s="93"/>
      <c r="GW1622" s="93"/>
      <c r="GX1622" s="93"/>
      <c r="GY1622" s="93"/>
      <c r="GZ1622" s="93"/>
      <c r="HA1622" s="93"/>
      <c r="HB1622" s="93"/>
      <c r="HC1622" s="93"/>
      <c r="HD1622" s="93"/>
      <c r="HE1622" s="93"/>
      <c r="HF1622" s="93"/>
      <c r="HG1622" s="93"/>
      <c r="HH1622" s="93"/>
      <c r="HI1622" s="93"/>
      <c r="HJ1622" s="93"/>
      <c r="HK1622" s="93"/>
      <c r="HL1622" s="93"/>
      <c r="HM1622" s="93"/>
      <c r="HN1622" s="93"/>
      <c r="HO1622" s="93"/>
      <c r="HP1622" s="93"/>
      <c r="HQ1622" s="93"/>
      <c r="HR1622" s="93"/>
      <c r="HS1622" s="93"/>
      <c r="HT1622" s="93"/>
      <c r="HU1622" s="93"/>
      <c r="HV1622" s="93"/>
      <c r="HW1622" s="93"/>
      <c r="HX1622" s="93"/>
      <c r="HY1622" s="93"/>
      <c r="HZ1622" s="93"/>
      <c r="IA1622" s="93"/>
      <c r="IB1622" s="93"/>
      <c r="IC1622" s="93"/>
      <c r="ID1622" s="93"/>
      <c r="IE1622" s="93"/>
      <c r="IF1622" s="93"/>
      <c r="IG1622" s="93"/>
      <c r="IH1622" s="93"/>
      <c r="II1622" s="93"/>
      <c r="IJ1622" s="93"/>
      <c r="IK1622" s="93"/>
      <c r="IL1622" s="93"/>
      <c r="IM1622" s="93"/>
      <c r="IN1622" s="93"/>
      <c r="IO1622" s="93"/>
      <c r="IP1622" s="93"/>
      <c r="IQ1622" s="93"/>
      <c r="IR1622" s="93"/>
      <c r="IS1622" s="93"/>
      <c r="IT1622" s="93"/>
      <c r="IU1622" s="93"/>
      <c r="IV1622" s="93"/>
      <c r="IW1622" s="93"/>
      <c r="IX1622" s="93"/>
      <c r="IY1622" s="93"/>
      <c r="IZ1622" s="93"/>
      <c r="JA1622" s="93"/>
      <c r="JB1622" s="93"/>
      <c r="JC1622" s="93"/>
      <c r="JD1622" s="93"/>
      <c r="JE1622" s="93"/>
      <c r="JF1622" s="93"/>
      <c r="JG1622" s="93"/>
      <c r="JH1622" s="93"/>
      <c r="JI1622" s="93"/>
      <c r="JJ1622" s="93"/>
      <c r="JK1622" s="93"/>
      <c r="JL1622" s="93"/>
      <c r="JM1622" s="93"/>
      <c r="JN1622" s="93"/>
      <c r="JO1622" s="93"/>
      <c r="JP1622" s="93"/>
      <c r="JQ1622" s="93"/>
      <c r="JR1622" s="93"/>
      <c r="JS1622" s="93"/>
      <c r="JT1622" s="93"/>
      <c r="JU1622" s="93"/>
      <c r="JV1622" s="93"/>
      <c r="JW1622" s="93"/>
      <c r="JX1622" s="93"/>
      <c r="JY1622" s="93"/>
      <c r="JZ1622" s="93"/>
      <c r="KA1622" s="93"/>
      <c r="KB1622" s="93"/>
      <c r="KC1622" s="93"/>
      <c r="KD1622" s="93"/>
      <c r="KE1622" s="93"/>
      <c r="KF1622" s="93"/>
      <c r="KG1622" s="93"/>
      <c r="KH1622" s="93"/>
      <c r="KI1622" s="93"/>
      <c r="KJ1622" s="93"/>
      <c r="KK1622" s="93"/>
      <c r="KL1622" s="93"/>
      <c r="KM1622" s="93"/>
      <c r="KN1622" s="93"/>
      <c r="KO1622" s="93"/>
      <c r="KP1622" s="93"/>
      <c r="KQ1622" s="93"/>
      <c r="KR1622" s="93"/>
      <c r="KS1622" s="93"/>
      <c r="KT1622" s="93"/>
      <c r="KU1622" s="93"/>
      <c r="KV1622" s="93"/>
      <c r="KW1622" s="93"/>
      <c r="KX1622" s="93"/>
      <c r="KY1622" s="93"/>
      <c r="KZ1622" s="93"/>
      <c r="LA1622" s="93"/>
      <c r="LB1622" s="93"/>
      <c r="LC1622" s="93"/>
      <c r="LD1622" s="93"/>
      <c r="LE1622" s="93"/>
      <c r="LF1622" s="93"/>
      <c r="LG1622" s="93"/>
      <c r="LH1622" s="93"/>
      <c r="LI1622" s="93"/>
      <c r="LJ1622" s="93"/>
      <c r="LK1622" s="93"/>
      <c r="LL1622" s="93"/>
      <c r="LM1622" s="93"/>
      <c r="LN1622" s="93"/>
      <c r="LO1622" s="93"/>
      <c r="LP1622" s="93"/>
      <c r="LQ1622" s="93"/>
      <c r="LR1622" s="93"/>
      <c r="LS1622" s="93"/>
      <c r="LT1622" s="93"/>
      <c r="LU1622" s="93"/>
      <c r="LV1622" s="93"/>
      <c r="LW1622" s="93"/>
      <c r="LX1622" s="93"/>
      <c r="LY1622" s="93"/>
      <c r="LZ1622" s="93"/>
      <c r="MA1622" s="93"/>
      <c r="MB1622" s="93"/>
      <c r="MC1622" s="93"/>
      <c r="MD1622" s="93"/>
      <c r="ME1622" s="93"/>
      <c r="MF1622" s="93"/>
      <c r="MG1622" s="93"/>
      <c r="MH1622" s="93"/>
      <c r="MI1622" s="93"/>
      <c r="MJ1622" s="93"/>
      <c r="MK1622" s="93"/>
      <c r="ML1622" s="93"/>
      <c r="MM1622" s="93"/>
      <c r="MN1622" s="93"/>
      <c r="MO1622" s="93"/>
      <c r="MP1622" s="93"/>
      <c r="MQ1622" s="93"/>
      <c r="MR1622" s="93"/>
      <c r="MS1622" s="93"/>
      <c r="MT1622" s="93"/>
      <c r="MU1622" s="93"/>
      <c r="MV1622" s="93"/>
      <c r="MW1622" s="93"/>
      <c r="MX1622" s="93"/>
      <c r="MY1622" s="93"/>
      <c r="MZ1622" s="93"/>
      <c r="NA1622" s="93"/>
      <c r="NB1622" s="93"/>
      <c r="NC1622" s="93"/>
      <c r="ND1622" s="93"/>
      <c r="NE1622" s="93"/>
      <c r="NF1622" s="93"/>
      <c r="NG1622" s="93"/>
      <c r="NH1622" s="93"/>
      <c r="NI1622" s="93"/>
      <c r="NJ1622" s="93"/>
      <c r="NK1622" s="93"/>
      <c r="NL1622" s="93"/>
      <c r="NM1622" s="93"/>
      <c r="NN1622" s="93"/>
      <c r="NO1622" s="93"/>
      <c r="NP1622" s="93"/>
      <c r="NQ1622" s="93"/>
      <c r="NR1622" s="93"/>
      <c r="NS1622" s="93"/>
      <c r="NT1622" s="93"/>
      <c r="NU1622" s="93"/>
      <c r="NV1622" s="93"/>
      <c r="NW1622" s="93"/>
      <c r="NX1622" s="93"/>
      <c r="NY1622" s="93"/>
      <c r="NZ1622" s="93"/>
      <c r="OA1622" s="93"/>
      <c r="OB1622" s="93"/>
      <c r="OC1622" s="93"/>
      <c r="OD1622" s="93"/>
      <c r="OE1622" s="93"/>
      <c r="OF1622" s="93"/>
      <c r="OG1622" s="93"/>
      <c r="OH1622" s="93"/>
      <c r="OI1622" s="93"/>
      <c r="OJ1622" s="93"/>
      <c r="OK1622" s="93"/>
      <c r="OL1622" s="93"/>
      <c r="OM1622" s="93"/>
      <c r="ON1622" s="93"/>
      <c r="OO1622" s="93"/>
      <c r="OP1622" s="93"/>
      <c r="OQ1622" s="93"/>
      <c r="OR1622" s="93"/>
      <c r="OS1622" s="93"/>
      <c r="OT1622" s="93"/>
      <c r="OU1622" s="93"/>
      <c r="OV1622" s="93"/>
      <c r="OW1622" s="93"/>
      <c r="OX1622" s="93"/>
      <c r="OY1622" s="93"/>
      <c r="OZ1622" s="93"/>
      <c r="PA1622" s="93"/>
      <c r="PB1622" s="93"/>
      <c r="PC1622" s="93"/>
      <c r="PD1622" s="93"/>
      <c r="PE1622" s="93"/>
      <c r="PF1622" s="93"/>
      <c r="PG1622" s="93"/>
      <c r="PH1622" s="93"/>
      <c r="PI1622" s="93"/>
      <c r="PJ1622" s="93"/>
      <c r="PK1622" s="93"/>
      <c r="PL1622" s="93"/>
      <c r="PM1622" s="93"/>
      <c r="PN1622" s="93"/>
      <c r="PO1622" s="93"/>
      <c r="PP1622" s="93"/>
      <c r="PQ1622" s="93"/>
      <c r="PR1622" s="93"/>
      <c r="PS1622" s="93"/>
      <c r="PT1622" s="93"/>
      <c r="PU1622" s="93"/>
      <c r="PV1622" s="93"/>
      <c r="PW1622" s="93"/>
      <c r="PX1622" s="93"/>
      <c r="PY1622" s="93"/>
      <c r="PZ1622" s="93"/>
      <c r="QA1622" s="93"/>
      <c r="QB1622" s="93"/>
      <c r="QC1622" s="93"/>
      <c r="QD1622" s="93"/>
      <c r="QE1622" s="93"/>
      <c r="QF1622" s="93"/>
      <c r="QG1622" s="93"/>
      <c r="QH1622" s="93"/>
      <c r="QI1622" s="93"/>
      <c r="QJ1622" s="93"/>
      <c r="QK1622" s="93"/>
      <c r="QL1622" s="93"/>
      <c r="QM1622" s="93"/>
      <c r="QN1622" s="93"/>
      <c r="QO1622" s="93"/>
      <c r="QP1622" s="93"/>
      <c r="QQ1622" s="93"/>
      <c r="QR1622" s="93"/>
      <c r="QS1622" s="93"/>
      <c r="QT1622" s="93"/>
      <c r="QU1622" s="93"/>
      <c r="QV1622" s="93"/>
      <c r="QW1622" s="93"/>
      <c r="QX1622" s="93"/>
      <c r="QY1622" s="93"/>
      <c r="QZ1622" s="93"/>
      <c r="RA1622" s="93"/>
      <c r="RB1622" s="93"/>
      <c r="RC1622" s="93"/>
      <c r="RD1622" s="93"/>
      <c r="RE1622" s="93"/>
      <c r="RF1622" s="93"/>
      <c r="RG1622" s="93"/>
      <c r="RH1622" s="93"/>
      <c r="RI1622" s="93"/>
      <c r="RJ1622" s="93"/>
      <c r="RK1622" s="93"/>
      <c r="RL1622" s="93"/>
      <c r="RM1622" s="93"/>
      <c r="RN1622" s="93"/>
      <c r="RO1622" s="93"/>
      <c r="RP1622" s="93"/>
      <c r="RQ1622" s="93"/>
      <c r="RR1622" s="93"/>
      <c r="RS1622" s="93"/>
      <c r="RT1622" s="93"/>
      <c r="RU1622" s="93"/>
      <c r="RV1622" s="93"/>
      <c r="RW1622" s="93"/>
      <c r="RX1622" s="93"/>
      <c r="RY1622" s="93"/>
      <c r="RZ1622" s="93"/>
      <c r="SA1622" s="93"/>
      <c r="SB1622" s="93"/>
      <c r="SC1622" s="93"/>
      <c r="SD1622" s="93"/>
      <c r="SE1622" s="93"/>
      <c r="SF1622" s="93"/>
      <c r="SG1622" s="93"/>
      <c r="SH1622" s="93"/>
      <c r="SI1622" s="93"/>
      <c r="SJ1622" s="93"/>
      <c r="SK1622" s="93"/>
      <c r="SL1622" s="93"/>
      <c r="SM1622" s="93"/>
      <c r="SN1622" s="93"/>
      <c r="SO1622" s="93"/>
      <c r="SP1622" s="93"/>
      <c r="SQ1622" s="93"/>
      <c r="SR1622" s="93"/>
      <c r="SS1622" s="93"/>
      <c r="ST1622" s="93"/>
      <c r="SU1622" s="93"/>
      <c r="SV1622" s="93"/>
      <c r="SW1622" s="93"/>
      <c r="SX1622" s="93"/>
      <c r="SY1622" s="93"/>
      <c r="SZ1622" s="93"/>
      <c r="TA1622" s="93"/>
      <c r="TB1622" s="93"/>
      <c r="TC1622" s="93"/>
      <c r="TD1622" s="93"/>
      <c r="TE1622" s="93"/>
      <c r="TF1622" s="93"/>
      <c r="TG1622" s="93"/>
      <c r="TH1622" s="93"/>
      <c r="TI1622" s="93"/>
      <c r="TJ1622" s="93"/>
      <c r="TK1622" s="93"/>
      <c r="TL1622" s="93"/>
      <c r="TM1622" s="93"/>
      <c r="TN1622" s="93"/>
      <c r="TO1622" s="93"/>
      <c r="TP1622" s="93"/>
      <c r="TQ1622" s="93"/>
      <c r="TR1622" s="93"/>
      <c r="TS1622" s="93"/>
      <c r="TT1622" s="93"/>
      <c r="TU1622" s="93"/>
      <c r="TV1622" s="93"/>
      <c r="TW1622" s="93"/>
      <c r="TX1622" s="93"/>
      <c r="TY1622" s="93"/>
      <c r="TZ1622" s="93"/>
      <c r="UA1622" s="93"/>
      <c r="UB1622" s="93"/>
      <c r="UC1622" s="93"/>
      <c r="UD1622" s="93"/>
      <c r="UE1622" s="93"/>
      <c r="UF1622" s="93"/>
      <c r="UG1622" s="93"/>
      <c r="UH1622" s="93"/>
      <c r="UI1622" s="93"/>
      <c r="UJ1622" s="93"/>
      <c r="UK1622" s="93"/>
      <c r="UL1622" s="93"/>
      <c r="UM1622" s="93"/>
      <c r="UN1622" s="93"/>
      <c r="UO1622" s="93"/>
      <c r="UP1622" s="93"/>
      <c r="UQ1622" s="93"/>
      <c r="UR1622" s="93"/>
      <c r="US1622" s="93"/>
      <c r="UT1622" s="93"/>
      <c r="UU1622" s="93"/>
      <c r="UV1622" s="93"/>
      <c r="UW1622" s="93"/>
      <c r="UX1622" s="93"/>
      <c r="UY1622" s="93"/>
      <c r="UZ1622" s="93"/>
      <c r="VA1622" s="93"/>
      <c r="VB1622" s="93"/>
      <c r="VC1622" s="93"/>
      <c r="VD1622" s="93"/>
      <c r="VE1622" s="93"/>
      <c r="VF1622" s="93"/>
      <c r="VG1622" s="93"/>
      <c r="VH1622" s="93"/>
      <c r="VI1622" s="93"/>
      <c r="VJ1622" s="93"/>
      <c r="VK1622" s="93"/>
      <c r="VL1622" s="93"/>
      <c r="VM1622" s="93"/>
      <c r="VN1622" s="93"/>
      <c r="VO1622" s="93"/>
      <c r="VP1622" s="93"/>
      <c r="VQ1622" s="93"/>
      <c r="VR1622" s="93"/>
      <c r="VS1622" s="93"/>
      <c r="VT1622" s="93"/>
      <c r="VU1622" s="93"/>
      <c r="VV1622" s="93"/>
      <c r="VW1622" s="93"/>
      <c r="VX1622" s="93"/>
      <c r="VY1622" s="93"/>
      <c r="VZ1622" s="93"/>
      <c r="WA1622" s="93"/>
      <c r="WB1622" s="93"/>
      <c r="WC1622" s="93"/>
      <c r="WD1622" s="93"/>
      <c r="WE1622" s="93"/>
      <c r="WF1622" s="93"/>
      <c r="WG1622" s="93"/>
      <c r="WH1622" s="93"/>
      <c r="WI1622" s="93"/>
      <c r="WJ1622" s="93"/>
      <c r="WK1622" s="93"/>
      <c r="WL1622" s="93"/>
      <c r="WM1622" s="93"/>
      <c r="WN1622" s="93"/>
      <c r="WO1622" s="93"/>
      <c r="WP1622" s="93"/>
      <c r="WQ1622" s="93"/>
      <c r="WR1622" s="93"/>
      <c r="WS1622" s="93"/>
      <c r="WT1622" s="93"/>
      <c r="WU1622" s="93"/>
      <c r="WV1622" s="93"/>
      <c r="WW1622" s="93"/>
      <c r="WX1622" s="93"/>
      <c r="WY1622" s="93"/>
      <c r="WZ1622" s="93"/>
      <c r="XA1622" s="93"/>
      <c r="XB1622" s="93"/>
      <c r="XC1622" s="93"/>
      <c r="XD1622" s="93"/>
      <c r="XE1622" s="93"/>
      <c r="XF1622" s="93"/>
      <c r="XG1622" s="93"/>
      <c r="XH1622" s="93"/>
      <c r="XI1622" s="93"/>
      <c r="XJ1622" s="93"/>
      <c r="XK1622" s="93"/>
      <c r="XL1622" s="93"/>
      <c r="XM1622" s="93"/>
      <c r="XN1622" s="93"/>
      <c r="XO1622" s="93"/>
      <c r="XP1622" s="93"/>
      <c r="XQ1622" s="93"/>
      <c r="XR1622" s="93"/>
      <c r="XS1622" s="93"/>
      <c r="XT1622" s="93"/>
      <c r="XU1622" s="93"/>
      <c r="XV1622" s="93"/>
      <c r="XW1622" s="93"/>
      <c r="XX1622" s="93"/>
      <c r="XY1622" s="93"/>
      <c r="XZ1622" s="93"/>
      <c r="YA1622" s="93"/>
      <c r="YB1622" s="93"/>
      <c r="YC1622" s="93"/>
      <c r="YD1622" s="93"/>
      <c r="YE1622" s="93"/>
      <c r="YF1622" s="93"/>
      <c r="YG1622" s="93"/>
      <c r="YH1622" s="93"/>
      <c r="YI1622" s="93"/>
      <c r="YJ1622" s="93"/>
      <c r="YK1622" s="93"/>
      <c r="YL1622" s="93"/>
      <c r="YM1622" s="93"/>
      <c r="YN1622" s="93"/>
      <c r="YO1622" s="93"/>
      <c r="YP1622" s="93"/>
      <c r="YQ1622" s="93"/>
      <c r="YR1622" s="93"/>
      <c r="YS1622" s="93"/>
      <c r="YT1622" s="93"/>
      <c r="YU1622" s="93"/>
      <c r="YV1622" s="93"/>
      <c r="YW1622" s="93"/>
      <c r="YX1622" s="93"/>
      <c r="YY1622" s="93"/>
      <c r="YZ1622" s="93"/>
      <c r="ZA1622" s="93"/>
      <c r="ZB1622" s="93"/>
      <c r="ZC1622" s="93"/>
      <c r="ZD1622" s="93"/>
      <c r="ZE1622" s="93"/>
      <c r="ZF1622" s="93"/>
      <c r="ZG1622" s="93"/>
      <c r="ZH1622" s="93"/>
      <c r="ZI1622" s="93"/>
      <c r="ZJ1622" s="93"/>
      <c r="ZK1622" s="93"/>
      <c r="ZL1622" s="93"/>
      <c r="ZM1622" s="93"/>
      <c r="ZN1622" s="93"/>
      <c r="ZO1622" s="93"/>
      <c r="ZP1622" s="93"/>
      <c r="ZQ1622" s="93"/>
      <c r="ZR1622" s="93"/>
      <c r="ZS1622" s="93"/>
      <c r="ZT1622" s="93"/>
      <c r="ZU1622" s="93"/>
      <c r="ZV1622" s="93"/>
      <c r="ZW1622" s="93"/>
      <c r="ZX1622" s="93"/>
      <c r="ZY1622" s="93"/>
      <c r="ZZ1622" s="93"/>
      <c r="AAA1622" s="93"/>
      <c r="AAB1622" s="93"/>
      <c r="AAC1622" s="93"/>
      <c r="AAD1622" s="93"/>
      <c r="AAE1622" s="93"/>
      <c r="AAF1622" s="93"/>
      <c r="AAG1622" s="93"/>
      <c r="AAH1622" s="93"/>
      <c r="AAI1622" s="93"/>
      <c r="AAJ1622" s="93"/>
      <c r="AAK1622" s="93"/>
      <c r="AAL1622" s="93"/>
      <c r="AAM1622" s="93"/>
      <c r="AAN1622" s="93"/>
      <c r="AAO1622" s="93"/>
      <c r="AAP1622" s="93"/>
      <c r="AAQ1622" s="93"/>
      <c r="AAR1622" s="93"/>
      <c r="AAS1622" s="93"/>
      <c r="AAT1622" s="93"/>
      <c r="AAU1622" s="93"/>
      <c r="AAV1622" s="93"/>
      <c r="AAW1622" s="93"/>
      <c r="AAX1622" s="93"/>
      <c r="AAY1622" s="93"/>
      <c r="AAZ1622" s="93"/>
      <c r="ABA1622" s="93"/>
      <c r="ABB1622" s="93"/>
      <c r="ABC1622" s="93"/>
      <c r="ABD1622" s="93"/>
      <c r="ABE1622" s="93"/>
      <c r="ABF1622" s="93"/>
      <c r="ABG1622" s="93"/>
      <c r="ABH1622" s="93"/>
      <c r="ABI1622" s="93"/>
      <c r="ABJ1622" s="93"/>
      <c r="ABK1622" s="93"/>
      <c r="ABL1622" s="93"/>
      <c r="ABM1622" s="93"/>
      <c r="ABN1622" s="93"/>
      <c r="ABO1622" s="93"/>
      <c r="ABP1622" s="93"/>
      <c r="ABQ1622" s="93"/>
      <c r="ABR1622" s="93"/>
      <c r="ABS1622" s="93"/>
      <c r="ABT1622" s="93"/>
      <c r="ABU1622" s="93"/>
      <c r="ABV1622" s="93"/>
      <c r="ABW1622" s="93"/>
      <c r="ABX1622" s="93"/>
      <c r="ABY1622" s="93"/>
      <c r="ABZ1622" s="93"/>
      <c r="ACA1622" s="93"/>
      <c r="ACB1622" s="93"/>
      <c r="ACC1622" s="93"/>
      <c r="ACD1622" s="93"/>
      <c r="ACE1622" s="93"/>
      <c r="ACF1622" s="93"/>
      <c r="ACG1622" s="93"/>
      <c r="ACH1622" s="93"/>
      <c r="ACI1622" s="93"/>
      <c r="ACJ1622" s="93"/>
      <c r="ACK1622" s="93"/>
      <c r="ACL1622" s="93"/>
      <c r="ACM1622" s="93"/>
      <c r="ACN1622" s="93"/>
      <c r="ACO1622" s="93"/>
      <c r="ACP1622" s="93"/>
      <c r="ACQ1622" s="93"/>
      <c r="ACR1622" s="93"/>
      <c r="ACS1622" s="93"/>
      <c r="ACT1622" s="93"/>
      <c r="ACU1622" s="93"/>
      <c r="ACV1622" s="93"/>
      <c r="ACW1622" s="93"/>
      <c r="ACX1622" s="93"/>
      <c r="ACY1622" s="93"/>
      <c r="ACZ1622" s="93"/>
      <c r="ADA1622" s="93"/>
      <c r="ADB1622" s="93"/>
      <c r="ADC1622" s="93"/>
      <c r="ADD1622" s="93"/>
      <c r="ADE1622" s="93"/>
      <c r="ADF1622" s="93"/>
      <c r="ADG1622" s="93"/>
      <c r="ADH1622" s="93"/>
      <c r="ADI1622" s="93"/>
      <c r="ADJ1622" s="93"/>
      <c r="ADK1622" s="93"/>
      <c r="ADL1622" s="93"/>
      <c r="ADM1622" s="93"/>
      <c r="ADN1622" s="93"/>
      <c r="ADO1622" s="93"/>
      <c r="ADP1622" s="93"/>
      <c r="ADQ1622" s="93"/>
      <c r="ADR1622" s="93"/>
      <c r="ADS1622" s="93"/>
      <c r="ADT1622" s="93"/>
      <c r="ADU1622" s="93"/>
      <c r="ADV1622" s="93"/>
      <c r="ADW1622" s="93"/>
      <c r="ADX1622" s="93"/>
      <c r="ADY1622" s="93"/>
      <c r="ADZ1622" s="93"/>
      <c r="AEA1622" s="93"/>
      <c r="AEB1622" s="93"/>
      <c r="AEC1622" s="93"/>
      <c r="AED1622" s="93"/>
      <c r="AEE1622" s="93"/>
      <c r="AEF1622" s="93"/>
      <c r="AEG1622" s="93"/>
      <c r="AEH1622" s="93"/>
    </row>
    <row r="1623" spans="1:814" s="93" customFormat="1" x14ac:dyDescent="0.25">
      <c r="B1623" s="92">
        <v>45644</v>
      </c>
      <c r="C1623" s="93" t="s">
        <v>63</v>
      </c>
      <c r="D1623" s="93" t="s">
        <v>4</v>
      </c>
      <c r="E1623" s="93" t="s">
        <v>14</v>
      </c>
      <c r="F1623" s="94">
        <v>3318225</v>
      </c>
      <c r="G1623" s="93" t="s">
        <v>648</v>
      </c>
      <c r="H1623" s="94" t="s">
        <v>655</v>
      </c>
      <c r="I1623" s="94" t="s">
        <v>138</v>
      </c>
      <c r="J1623" s="95">
        <v>8</v>
      </c>
      <c r="K1623" s="97">
        <v>51.286449399656945</v>
      </c>
      <c r="L1623" s="96">
        <f t="shared" si="69"/>
        <v>410.29159519725556</v>
      </c>
      <c r="M1623" s="106" t="s">
        <v>527</v>
      </c>
      <c r="N1623" s="93" t="s">
        <v>647</v>
      </c>
      <c r="O1623" s="100"/>
      <c r="V1623" s="98"/>
    </row>
    <row r="1624" spans="1:814" s="93" customFormat="1" x14ac:dyDescent="0.25">
      <c r="B1624" s="92">
        <v>45644</v>
      </c>
      <c r="C1624" s="93" t="s">
        <v>63</v>
      </c>
      <c r="D1624" s="93" t="s">
        <v>4</v>
      </c>
      <c r="E1624" s="93" t="s">
        <v>14</v>
      </c>
      <c r="F1624" s="94">
        <v>3318225</v>
      </c>
      <c r="G1624" s="93" t="s">
        <v>656</v>
      </c>
      <c r="H1624" s="94" t="s">
        <v>657</v>
      </c>
      <c r="I1624" s="94" t="s">
        <v>138</v>
      </c>
      <c r="J1624" s="95">
        <v>2</v>
      </c>
      <c r="K1624" s="97">
        <v>51.286449399656945</v>
      </c>
      <c r="L1624" s="96">
        <f t="shared" si="69"/>
        <v>102.57289879931389</v>
      </c>
      <c r="M1624" s="106" t="s">
        <v>527</v>
      </c>
      <c r="N1624" s="93" t="s">
        <v>647</v>
      </c>
      <c r="O1624" s="100"/>
      <c r="V1624" s="98"/>
    </row>
    <row r="1625" spans="1:814" s="93" customFormat="1" x14ac:dyDescent="0.25">
      <c r="B1625" s="92">
        <v>45644</v>
      </c>
      <c r="C1625" s="93" t="s">
        <v>63</v>
      </c>
      <c r="D1625" s="93" t="s">
        <v>4</v>
      </c>
      <c r="E1625" s="93" t="s">
        <v>14</v>
      </c>
      <c r="F1625" s="94">
        <v>3318235</v>
      </c>
      <c r="G1625" s="93" t="s">
        <v>209</v>
      </c>
      <c r="H1625" s="94" t="s">
        <v>107</v>
      </c>
      <c r="I1625" s="94" t="s">
        <v>138</v>
      </c>
      <c r="J1625" s="95">
        <v>40</v>
      </c>
      <c r="K1625" s="97">
        <v>30.771869639794168</v>
      </c>
      <c r="L1625" s="96">
        <f t="shared" si="69"/>
        <v>1230.8747855917668</v>
      </c>
      <c r="M1625" s="106" t="s">
        <v>527</v>
      </c>
      <c r="N1625" s="93" t="s">
        <v>647</v>
      </c>
      <c r="O1625" s="100"/>
      <c r="V1625" s="98"/>
    </row>
    <row r="1626" spans="1:814" s="93" customFormat="1" ht="16.5" customHeight="1" x14ac:dyDescent="0.25">
      <c r="B1626" s="92">
        <v>45644</v>
      </c>
      <c r="C1626" s="93" t="s">
        <v>63</v>
      </c>
      <c r="D1626" s="93" t="s">
        <v>4</v>
      </c>
      <c r="E1626" s="93" t="s">
        <v>14</v>
      </c>
      <c r="F1626" s="94">
        <v>331007</v>
      </c>
      <c r="G1626" s="93" t="s">
        <v>650</v>
      </c>
      <c r="H1626" s="94" t="s">
        <v>649</v>
      </c>
      <c r="I1626" s="94" t="s">
        <v>138</v>
      </c>
      <c r="J1626" s="95">
        <v>2</v>
      </c>
      <c r="K1626" s="97">
        <f>307.718696397942/2</f>
        <v>153.85934819897099</v>
      </c>
      <c r="L1626" s="96">
        <f t="shared" si="69"/>
        <v>307.71869639794198</v>
      </c>
      <c r="M1626" s="106" t="s">
        <v>527</v>
      </c>
      <c r="N1626" s="93" t="s">
        <v>647</v>
      </c>
      <c r="O1626" s="100"/>
      <c r="V1626" s="98"/>
    </row>
    <row r="1627" spans="1:814" s="93" customFormat="1" x14ac:dyDescent="0.25">
      <c r="B1627" s="92">
        <v>45644</v>
      </c>
      <c r="C1627" s="93" t="s">
        <v>63</v>
      </c>
      <c r="D1627" s="93" t="s">
        <v>4</v>
      </c>
      <c r="E1627" s="93" t="s">
        <v>14</v>
      </c>
      <c r="F1627" s="94">
        <v>335555</v>
      </c>
      <c r="G1627" s="93" t="s">
        <v>651</v>
      </c>
      <c r="H1627" s="94" t="s">
        <v>651</v>
      </c>
      <c r="I1627" s="94" t="s">
        <v>138</v>
      </c>
      <c r="J1627" s="95">
        <v>2</v>
      </c>
      <c r="K1627" s="97">
        <f>307.718696397942/2</f>
        <v>153.85934819897099</v>
      </c>
      <c r="L1627" s="96">
        <f t="shared" si="69"/>
        <v>307.71869639794198</v>
      </c>
      <c r="M1627" s="106" t="s">
        <v>527</v>
      </c>
      <c r="N1627" s="93" t="s">
        <v>647</v>
      </c>
      <c r="O1627" s="100"/>
      <c r="V1627" s="98"/>
    </row>
    <row r="1628" spans="1:814" s="93" customFormat="1" x14ac:dyDescent="0.25">
      <c r="B1628" s="92">
        <v>45644</v>
      </c>
      <c r="C1628" s="93" t="s">
        <v>63</v>
      </c>
      <c r="D1628" s="93" t="s">
        <v>4</v>
      </c>
      <c r="E1628" s="93" t="s">
        <v>14</v>
      </c>
      <c r="F1628" s="94" t="s">
        <v>652</v>
      </c>
      <c r="G1628" s="93" t="s">
        <v>653</v>
      </c>
      <c r="H1628" s="94" t="s">
        <v>652</v>
      </c>
      <c r="I1628" s="94" t="s">
        <v>138</v>
      </c>
      <c r="J1628" s="95">
        <v>100</v>
      </c>
      <c r="K1628" s="97">
        <v>0.30771869639794169</v>
      </c>
      <c r="L1628" s="96">
        <f t="shared" si="69"/>
        <v>30.771869639794168</v>
      </c>
      <c r="M1628" s="106" t="s">
        <v>527</v>
      </c>
      <c r="N1628" s="93" t="s">
        <v>647</v>
      </c>
      <c r="O1628" s="100"/>
      <c r="V1628" s="98"/>
    </row>
    <row r="1629" spans="1:814" s="133" customFormat="1" x14ac:dyDescent="0.25">
      <c r="B1629" s="134">
        <v>45644</v>
      </c>
      <c r="C1629" s="133" t="s">
        <v>630</v>
      </c>
      <c r="D1629" s="133" t="s">
        <v>0</v>
      </c>
      <c r="E1629" s="133" t="s">
        <v>14</v>
      </c>
      <c r="F1629" s="135" t="s">
        <v>42</v>
      </c>
      <c r="G1629" s="133" t="s">
        <v>43</v>
      </c>
      <c r="H1629" s="135" t="s">
        <v>44</v>
      </c>
      <c r="I1629" s="135" t="s">
        <v>646</v>
      </c>
      <c r="J1629" s="136">
        <v>-3</v>
      </c>
      <c r="K1629" s="137">
        <v>14.360205831903944</v>
      </c>
      <c r="L1629" s="146">
        <f t="shared" si="69"/>
        <v>-43.080617495711834</v>
      </c>
      <c r="M1629" s="147" t="s">
        <v>527</v>
      </c>
      <c r="O1629" s="140"/>
      <c r="P1629" s="133" t="s">
        <v>214</v>
      </c>
      <c r="Q1629" s="133" t="s">
        <v>654</v>
      </c>
      <c r="V1629" s="171"/>
    </row>
    <row r="1630" spans="1:814" s="133" customFormat="1" x14ac:dyDescent="0.25">
      <c r="B1630" s="134">
        <v>45644</v>
      </c>
      <c r="C1630" t="s">
        <v>120</v>
      </c>
      <c r="D1630" s="133" t="s">
        <v>4</v>
      </c>
      <c r="E1630" s="133" t="s">
        <v>14</v>
      </c>
      <c r="F1630" s="135">
        <v>3318225</v>
      </c>
      <c r="G1630" s="133" t="s">
        <v>648</v>
      </c>
      <c r="H1630" s="135" t="s">
        <v>655</v>
      </c>
      <c r="I1630" s="135" t="s">
        <v>138</v>
      </c>
      <c r="J1630" s="136">
        <v>-1</v>
      </c>
      <c r="K1630" s="137">
        <v>51.286449399656945</v>
      </c>
      <c r="L1630" s="146">
        <f t="shared" si="69"/>
        <v>-51.286449399656945</v>
      </c>
      <c r="M1630" s="147" t="s">
        <v>527</v>
      </c>
      <c r="O1630" s="140"/>
      <c r="P1630" s="133" t="s">
        <v>149</v>
      </c>
      <c r="Q1630" t="s">
        <v>658</v>
      </c>
      <c r="V1630" s="171"/>
    </row>
    <row r="1631" spans="1:814" s="133" customFormat="1" x14ac:dyDescent="0.25">
      <c r="B1631" s="134">
        <v>45644</v>
      </c>
      <c r="C1631" t="s">
        <v>120</v>
      </c>
      <c r="D1631" s="133" t="s">
        <v>4</v>
      </c>
      <c r="E1631" s="133" t="s">
        <v>14</v>
      </c>
      <c r="F1631" s="135">
        <v>3318225</v>
      </c>
      <c r="G1631" s="133" t="s">
        <v>656</v>
      </c>
      <c r="H1631" s="135" t="s">
        <v>657</v>
      </c>
      <c r="I1631" s="135" t="s">
        <v>138</v>
      </c>
      <c r="J1631" s="136">
        <v>-1</v>
      </c>
      <c r="K1631" s="137">
        <v>51.286449399656945</v>
      </c>
      <c r="L1631" s="146">
        <f t="shared" si="69"/>
        <v>-51.286449399656945</v>
      </c>
      <c r="M1631" s="147" t="s">
        <v>527</v>
      </c>
      <c r="O1631" s="140"/>
      <c r="P1631" s="133" t="s">
        <v>149</v>
      </c>
      <c r="Q1631" t="s">
        <v>658</v>
      </c>
      <c r="V1631" s="171"/>
    </row>
    <row r="1632" spans="1:814" s="133" customFormat="1" x14ac:dyDescent="0.25">
      <c r="B1632" s="134">
        <v>45644</v>
      </c>
      <c r="C1632" s="133" t="s">
        <v>120</v>
      </c>
      <c r="D1632" s="133" t="s">
        <v>0</v>
      </c>
      <c r="E1632" s="133" t="s">
        <v>14</v>
      </c>
      <c r="F1632" s="135" t="s">
        <v>42</v>
      </c>
      <c r="G1632" s="133" t="s">
        <v>43</v>
      </c>
      <c r="H1632" s="135" t="s">
        <v>44</v>
      </c>
      <c r="I1632" s="135" t="s">
        <v>646</v>
      </c>
      <c r="J1632" s="136">
        <v>-200</v>
      </c>
      <c r="K1632" s="137">
        <v>14.360205831903944</v>
      </c>
      <c r="L1632" s="146">
        <f t="shared" si="69"/>
        <v>-2872.0411663807886</v>
      </c>
      <c r="M1632" s="147" t="s">
        <v>527</v>
      </c>
      <c r="O1632" s="140"/>
      <c r="P1632" s="133" t="s">
        <v>149</v>
      </c>
      <c r="Q1632" t="s">
        <v>658</v>
      </c>
      <c r="V1632" s="171"/>
    </row>
    <row r="1633" spans="2:615" s="133" customFormat="1" x14ac:dyDescent="0.25">
      <c r="B1633" s="134">
        <v>45644</v>
      </c>
      <c r="C1633" s="133" t="s">
        <v>120</v>
      </c>
      <c r="D1633" s="133" t="s">
        <v>4</v>
      </c>
      <c r="E1633" s="133" t="s">
        <v>14</v>
      </c>
      <c r="F1633" s="135">
        <v>3318235</v>
      </c>
      <c r="G1633" s="133" t="s">
        <v>209</v>
      </c>
      <c r="H1633" s="135" t="s">
        <v>107</v>
      </c>
      <c r="I1633" s="135" t="s">
        <v>138</v>
      </c>
      <c r="J1633" s="136">
        <v>-20</v>
      </c>
      <c r="K1633" s="137">
        <v>30.771869639794168</v>
      </c>
      <c r="L1633" s="146">
        <f t="shared" si="69"/>
        <v>-615.4373927958834</v>
      </c>
      <c r="M1633" s="147" t="s">
        <v>527</v>
      </c>
      <c r="O1633" s="140"/>
      <c r="P1633" s="133" t="s">
        <v>149</v>
      </c>
      <c r="Q1633" t="s">
        <v>658</v>
      </c>
      <c r="V1633" s="171"/>
    </row>
    <row r="1634" spans="2:615" s="133" customFormat="1" x14ac:dyDescent="0.25">
      <c r="B1634" s="134">
        <v>45644</v>
      </c>
      <c r="C1634" s="133" t="s">
        <v>120</v>
      </c>
      <c r="D1634" s="133" t="s">
        <v>4</v>
      </c>
      <c r="E1634" s="133" t="s">
        <v>14</v>
      </c>
      <c r="F1634" s="135" t="s">
        <v>652</v>
      </c>
      <c r="G1634" s="133" t="s">
        <v>653</v>
      </c>
      <c r="H1634" s="135" t="s">
        <v>652</v>
      </c>
      <c r="I1634" s="135" t="s">
        <v>138</v>
      </c>
      <c r="J1634" s="136">
        <v>-50</v>
      </c>
      <c r="K1634" s="137">
        <v>0.30771869639794169</v>
      </c>
      <c r="L1634" s="146">
        <f t="shared" si="69"/>
        <v>-15.385934819897084</v>
      </c>
      <c r="M1634" s="147" t="s">
        <v>527</v>
      </c>
      <c r="O1634" s="140"/>
      <c r="P1634" s="133" t="s">
        <v>149</v>
      </c>
      <c r="Q1634" t="s">
        <v>658</v>
      </c>
      <c r="V1634" s="171"/>
    </row>
    <row r="1636" spans="2:615" x14ac:dyDescent="0.25">
      <c r="J1636" s="8">
        <f>SUBTOTAL(9,J11:J1635)</f>
        <v>-407</v>
      </c>
      <c r="L1636" s="17">
        <f>SUBTOTAL(9,L741:L1635)</f>
        <v>661071680.97159135</v>
      </c>
      <c r="WK1636" t="s">
        <v>506</v>
      </c>
    </row>
    <row r="1638" spans="2:615" x14ac:dyDescent="0.25">
      <c r="WL1638" t="s">
        <v>506</v>
      </c>
    </row>
    <row r="1640" spans="2:615" x14ac:dyDescent="0.25">
      <c r="WM1640" t="s">
        <v>506</v>
      </c>
    </row>
    <row r="1642" spans="2:615" x14ac:dyDescent="0.25">
      <c r="WN1642" t="s">
        <v>506</v>
      </c>
    </row>
    <row r="1644" spans="2:615" x14ac:dyDescent="0.25">
      <c r="WO1644" t="s">
        <v>506</v>
      </c>
    </row>
    <row r="1646" spans="2:615" x14ac:dyDescent="0.25">
      <c r="WP1646" t="s">
        <v>506</v>
      </c>
    </row>
    <row r="1648" spans="2:615" x14ac:dyDescent="0.25">
      <c r="WQ1648" t="s">
        <v>506</v>
      </c>
    </row>
    <row r="1650" spans="616:623" x14ac:dyDescent="0.25">
      <c r="WR1650" t="s">
        <v>506</v>
      </c>
    </row>
    <row r="1652" spans="616:623" x14ac:dyDescent="0.25">
      <c r="WS1652" t="s">
        <v>506</v>
      </c>
    </row>
    <row r="1654" spans="616:623" x14ac:dyDescent="0.25">
      <c r="WT1654" t="s">
        <v>506</v>
      </c>
    </row>
    <row r="1656" spans="616:623" x14ac:dyDescent="0.25">
      <c r="WU1656" t="s">
        <v>506</v>
      </c>
    </row>
    <row r="1658" spans="616:623" x14ac:dyDescent="0.25">
      <c r="WV1658" t="s">
        <v>506</v>
      </c>
    </row>
    <row r="1660" spans="616:623" x14ac:dyDescent="0.25">
      <c r="WW1660" t="s">
        <v>506</v>
      </c>
    </row>
    <row r="1662" spans="616:623" x14ac:dyDescent="0.25">
      <c r="WX1662" t="s">
        <v>506</v>
      </c>
    </row>
    <row r="1664" spans="616:623" x14ac:dyDescent="0.25">
      <c r="WY1664" t="s">
        <v>506</v>
      </c>
    </row>
    <row r="1666" spans="624:631" x14ac:dyDescent="0.25">
      <c r="WZ1666" t="s">
        <v>506</v>
      </c>
    </row>
    <row r="1668" spans="624:631" x14ac:dyDescent="0.25">
      <c r="XA1668" t="s">
        <v>506</v>
      </c>
    </row>
    <row r="1670" spans="624:631" x14ac:dyDescent="0.25">
      <c r="XB1670" t="s">
        <v>506</v>
      </c>
    </row>
    <row r="1672" spans="624:631" x14ac:dyDescent="0.25">
      <c r="XC1672" t="s">
        <v>506</v>
      </c>
    </row>
    <row r="1674" spans="624:631" x14ac:dyDescent="0.25">
      <c r="XD1674" t="s">
        <v>506</v>
      </c>
    </row>
    <row r="1676" spans="624:631" x14ac:dyDescent="0.25">
      <c r="XE1676" t="s">
        <v>506</v>
      </c>
    </row>
    <row r="1678" spans="624:631" x14ac:dyDescent="0.25">
      <c r="XF1678" t="s">
        <v>506</v>
      </c>
    </row>
    <row r="1680" spans="624:631" x14ac:dyDescent="0.25">
      <c r="XG1680" t="s">
        <v>506</v>
      </c>
    </row>
    <row r="1682" spans="632:639" x14ac:dyDescent="0.25">
      <c r="XH1682" t="s">
        <v>506</v>
      </c>
    </row>
    <row r="1684" spans="632:639" x14ac:dyDescent="0.25">
      <c r="XI1684" t="s">
        <v>506</v>
      </c>
    </row>
    <row r="1686" spans="632:639" x14ac:dyDescent="0.25">
      <c r="XJ1686" t="s">
        <v>506</v>
      </c>
    </row>
    <row r="1688" spans="632:639" x14ac:dyDescent="0.25">
      <c r="XK1688" t="s">
        <v>506</v>
      </c>
    </row>
    <row r="1690" spans="632:639" x14ac:dyDescent="0.25">
      <c r="XL1690" t="s">
        <v>506</v>
      </c>
    </row>
    <row r="1692" spans="632:639" x14ac:dyDescent="0.25">
      <c r="XM1692" t="s">
        <v>506</v>
      </c>
    </row>
    <row r="1694" spans="632:639" x14ac:dyDescent="0.25">
      <c r="XN1694" t="s">
        <v>506</v>
      </c>
    </row>
    <row r="1696" spans="632:639" x14ac:dyDescent="0.25">
      <c r="XO1696" t="s">
        <v>506</v>
      </c>
    </row>
    <row r="1698" spans="640:647" x14ac:dyDescent="0.25">
      <c r="XP1698" t="s">
        <v>506</v>
      </c>
    </row>
    <row r="1700" spans="640:647" x14ac:dyDescent="0.25">
      <c r="XQ1700" t="s">
        <v>506</v>
      </c>
    </row>
    <row r="1702" spans="640:647" x14ac:dyDescent="0.25">
      <c r="XR1702" t="s">
        <v>506</v>
      </c>
    </row>
    <row r="1704" spans="640:647" x14ac:dyDescent="0.25">
      <c r="XS1704" t="s">
        <v>506</v>
      </c>
    </row>
    <row r="1706" spans="640:647" x14ac:dyDescent="0.25">
      <c r="XT1706" t="s">
        <v>506</v>
      </c>
    </row>
    <row r="1708" spans="640:647" x14ac:dyDescent="0.25">
      <c r="XU1708" t="s">
        <v>506</v>
      </c>
    </row>
    <row r="1710" spans="640:647" x14ac:dyDescent="0.25">
      <c r="XV1710" t="s">
        <v>506</v>
      </c>
    </row>
    <row r="1712" spans="640:647" x14ac:dyDescent="0.25">
      <c r="XW1712" t="s">
        <v>506</v>
      </c>
    </row>
    <row r="1714" spans="648:655" x14ac:dyDescent="0.25">
      <c r="XX1714" t="s">
        <v>506</v>
      </c>
    </row>
    <row r="1716" spans="648:655" x14ac:dyDescent="0.25">
      <c r="XY1716" t="s">
        <v>506</v>
      </c>
    </row>
    <row r="1718" spans="648:655" x14ac:dyDescent="0.25">
      <c r="XZ1718" t="s">
        <v>506</v>
      </c>
    </row>
    <row r="1720" spans="648:655" x14ac:dyDescent="0.25">
      <c r="YA1720" t="s">
        <v>506</v>
      </c>
    </row>
    <row r="1722" spans="648:655" x14ac:dyDescent="0.25">
      <c r="YB1722" t="s">
        <v>506</v>
      </c>
    </row>
    <row r="1724" spans="648:655" x14ac:dyDescent="0.25">
      <c r="YC1724" t="s">
        <v>506</v>
      </c>
    </row>
    <row r="1726" spans="648:655" x14ac:dyDescent="0.25">
      <c r="YD1726" t="s">
        <v>506</v>
      </c>
    </row>
    <row r="1728" spans="648:655" x14ac:dyDescent="0.25">
      <c r="YE1728" t="s">
        <v>506</v>
      </c>
    </row>
    <row r="1730" spans="656:663" x14ac:dyDescent="0.25">
      <c r="YF1730" t="s">
        <v>506</v>
      </c>
    </row>
    <row r="1732" spans="656:663" x14ac:dyDescent="0.25">
      <c r="YG1732" t="s">
        <v>506</v>
      </c>
    </row>
    <row r="1734" spans="656:663" x14ac:dyDescent="0.25">
      <c r="YH1734" t="s">
        <v>506</v>
      </c>
    </row>
    <row r="1736" spans="656:663" x14ac:dyDescent="0.25">
      <c r="YI1736" t="s">
        <v>506</v>
      </c>
    </row>
    <row r="1738" spans="656:663" x14ac:dyDescent="0.25">
      <c r="YJ1738" t="s">
        <v>506</v>
      </c>
    </row>
    <row r="1740" spans="656:663" x14ac:dyDescent="0.25">
      <c r="YK1740" t="s">
        <v>506</v>
      </c>
    </row>
    <row r="1742" spans="656:663" x14ac:dyDescent="0.25">
      <c r="YL1742" t="s">
        <v>506</v>
      </c>
    </row>
    <row r="1744" spans="656:663" x14ac:dyDescent="0.25">
      <c r="YM1744" t="s">
        <v>506</v>
      </c>
    </row>
    <row r="1746" spans="664:671" x14ac:dyDescent="0.25">
      <c r="YN1746" t="s">
        <v>506</v>
      </c>
    </row>
    <row r="1748" spans="664:671" x14ac:dyDescent="0.25">
      <c r="YO1748" t="s">
        <v>506</v>
      </c>
    </row>
    <row r="1750" spans="664:671" x14ac:dyDescent="0.25">
      <c r="YP1750" t="s">
        <v>506</v>
      </c>
    </row>
    <row r="1752" spans="664:671" x14ac:dyDescent="0.25">
      <c r="YQ1752" t="s">
        <v>506</v>
      </c>
    </row>
    <row r="1754" spans="664:671" x14ac:dyDescent="0.25">
      <c r="YR1754" t="s">
        <v>506</v>
      </c>
    </row>
    <row r="1756" spans="664:671" x14ac:dyDescent="0.25">
      <c r="YS1756" t="s">
        <v>506</v>
      </c>
    </row>
    <row r="1758" spans="664:671" x14ac:dyDescent="0.25">
      <c r="YT1758" t="s">
        <v>506</v>
      </c>
    </row>
    <row r="1760" spans="664:671" x14ac:dyDescent="0.25">
      <c r="YU1760" t="s">
        <v>506</v>
      </c>
    </row>
    <row r="1762" spans="672:679" x14ac:dyDescent="0.25">
      <c r="YV1762" t="s">
        <v>506</v>
      </c>
    </row>
    <row r="1764" spans="672:679" x14ac:dyDescent="0.25">
      <c r="YW1764" t="s">
        <v>506</v>
      </c>
    </row>
    <row r="1766" spans="672:679" x14ac:dyDescent="0.25">
      <c r="YX1766" t="s">
        <v>506</v>
      </c>
    </row>
    <row r="1768" spans="672:679" x14ac:dyDescent="0.25">
      <c r="YY1768" t="s">
        <v>506</v>
      </c>
    </row>
    <row r="1770" spans="672:679" x14ac:dyDescent="0.25">
      <c r="YZ1770" t="s">
        <v>506</v>
      </c>
    </row>
    <row r="1772" spans="672:679" x14ac:dyDescent="0.25">
      <c r="ZA1772" t="s">
        <v>506</v>
      </c>
    </row>
    <row r="1774" spans="672:679" x14ac:dyDescent="0.25">
      <c r="ZB1774" t="s">
        <v>506</v>
      </c>
    </row>
    <row r="1776" spans="672:679" x14ac:dyDescent="0.25">
      <c r="ZC1776" t="s">
        <v>506</v>
      </c>
    </row>
    <row r="1778" spans="680:687" x14ac:dyDescent="0.25">
      <c r="ZD1778" t="s">
        <v>506</v>
      </c>
    </row>
    <row r="1780" spans="680:687" x14ac:dyDescent="0.25">
      <c r="ZE1780" t="s">
        <v>506</v>
      </c>
    </row>
    <row r="1782" spans="680:687" x14ac:dyDescent="0.25">
      <c r="ZF1782" t="s">
        <v>506</v>
      </c>
    </row>
    <row r="1784" spans="680:687" x14ac:dyDescent="0.25">
      <c r="ZG1784" t="s">
        <v>506</v>
      </c>
    </row>
    <row r="1786" spans="680:687" x14ac:dyDescent="0.25">
      <c r="ZH1786" t="s">
        <v>506</v>
      </c>
    </row>
    <row r="1788" spans="680:687" x14ac:dyDescent="0.25">
      <c r="ZI1788" t="s">
        <v>506</v>
      </c>
    </row>
    <row r="1790" spans="680:687" x14ac:dyDescent="0.25">
      <c r="ZJ1790" t="s">
        <v>506</v>
      </c>
    </row>
    <row r="1792" spans="680:687" x14ac:dyDescent="0.25">
      <c r="ZK1792" t="s">
        <v>506</v>
      </c>
    </row>
    <row r="1794" spans="688:695" x14ac:dyDescent="0.25">
      <c r="ZL1794" t="s">
        <v>506</v>
      </c>
    </row>
    <row r="1796" spans="688:695" x14ac:dyDescent="0.25">
      <c r="ZM1796" t="s">
        <v>506</v>
      </c>
    </row>
    <row r="1798" spans="688:695" x14ac:dyDescent="0.25">
      <c r="ZN1798" t="s">
        <v>506</v>
      </c>
    </row>
    <row r="1800" spans="688:695" x14ac:dyDescent="0.25">
      <c r="ZO1800" t="s">
        <v>506</v>
      </c>
    </row>
    <row r="1802" spans="688:695" x14ac:dyDescent="0.25">
      <c r="ZP1802" t="s">
        <v>506</v>
      </c>
    </row>
    <row r="1804" spans="688:695" x14ac:dyDescent="0.25">
      <c r="ZQ1804" t="s">
        <v>506</v>
      </c>
    </row>
    <row r="1806" spans="688:695" x14ac:dyDescent="0.25">
      <c r="ZR1806" t="s">
        <v>506</v>
      </c>
    </row>
    <row r="1808" spans="688:695" x14ac:dyDescent="0.25">
      <c r="ZS1808" t="s">
        <v>506</v>
      </c>
    </row>
    <row r="1810" spans="696:703" x14ac:dyDescent="0.25">
      <c r="ZT1810" t="s">
        <v>506</v>
      </c>
    </row>
    <row r="1812" spans="696:703" x14ac:dyDescent="0.25">
      <c r="ZU1812" t="s">
        <v>506</v>
      </c>
    </row>
    <row r="1814" spans="696:703" x14ac:dyDescent="0.25">
      <c r="ZV1814" t="s">
        <v>506</v>
      </c>
    </row>
    <row r="1816" spans="696:703" x14ac:dyDescent="0.25">
      <c r="ZW1816" t="s">
        <v>506</v>
      </c>
    </row>
    <row r="1818" spans="696:703" x14ac:dyDescent="0.25">
      <c r="ZX1818" t="s">
        <v>506</v>
      </c>
    </row>
    <row r="1820" spans="696:703" x14ac:dyDescent="0.25">
      <c r="ZY1820" t="s">
        <v>506</v>
      </c>
    </row>
    <row r="1822" spans="696:703" x14ac:dyDescent="0.25">
      <c r="ZZ1822" t="s">
        <v>506</v>
      </c>
    </row>
    <row r="1824" spans="696:703" x14ac:dyDescent="0.25">
      <c r="AAA1824" t="s">
        <v>506</v>
      </c>
    </row>
    <row r="1826" spans="704:711" x14ac:dyDescent="0.25">
      <c r="AAB1826" t="s">
        <v>506</v>
      </c>
    </row>
    <row r="1828" spans="704:711" x14ac:dyDescent="0.25">
      <c r="AAC1828" t="s">
        <v>506</v>
      </c>
    </row>
    <row r="1830" spans="704:711" x14ac:dyDescent="0.25">
      <c r="AAD1830" t="s">
        <v>506</v>
      </c>
    </row>
    <row r="1832" spans="704:711" x14ac:dyDescent="0.25">
      <c r="AAE1832" t="s">
        <v>506</v>
      </c>
    </row>
    <row r="1834" spans="704:711" x14ac:dyDescent="0.25">
      <c r="AAF1834" t="s">
        <v>506</v>
      </c>
    </row>
    <row r="1836" spans="704:711" x14ac:dyDescent="0.25">
      <c r="AAG1836" t="s">
        <v>506</v>
      </c>
    </row>
    <row r="1838" spans="704:711" x14ac:dyDescent="0.25">
      <c r="AAH1838" t="s">
        <v>506</v>
      </c>
    </row>
    <row r="1840" spans="704:711" x14ac:dyDescent="0.25">
      <c r="AAI1840" t="s">
        <v>506</v>
      </c>
    </row>
    <row r="1842" spans="712:719" x14ac:dyDescent="0.25">
      <c r="AAJ1842" t="s">
        <v>506</v>
      </c>
    </row>
    <row r="1844" spans="712:719" x14ac:dyDescent="0.25">
      <c r="AAK1844" t="s">
        <v>506</v>
      </c>
    </row>
    <row r="1846" spans="712:719" x14ac:dyDescent="0.25">
      <c r="AAL1846" t="s">
        <v>506</v>
      </c>
    </row>
    <row r="1848" spans="712:719" x14ac:dyDescent="0.25">
      <c r="AAM1848" t="s">
        <v>506</v>
      </c>
    </row>
    <row r="1850" spans="712:719" x14ac:dyDescent="0.25">
      <c r="AAN1850" t="s">
        <v>506</v>
      </c>
    </row>
    <row r="1852" spans="712:719" x14ac:dyDescent="0.25">
      <c r="AAO1852" t="s">
        <v>506</v>
      </c>
    </row>
    <row r="1854" spans="712:719" x14ac:dyDescent="0.25">
      <c r="AAP1854" t="s">
        <v>506</v>
      </c>
    </row>
    <row r="1856" spans="712:719" x14ac:dyDescent="0.25">
      <c r="AAQ1856" t="s">
        <v>506</v>
      </c>
    </row>
    <row r="1858" spans="720:727" x14ac:dyDescent="0.25">
      <c r="AAR1858" t="s">
        <v>506</v>
      </c>
    </row>
    <row r="1860" spans="720:727" x14ac:dyDescent="0.25">
      <c r="AAS1860" t="s">
        <v>506</v>
      </c>
    </row>
    <row r="1862" spans="720:727" x14ac:dyDescent="0.25">
      <c r="AAT1862" t="s">
        <v>506</v>
      </c>
    </row>
    <row r="1864" spans="720:727" x14ac:dyDescent="0.25">
      <c r="AAU1864" t="s">
        <v>506</v>
      </c>
    </row>
    <row r="1866" spans="720:727" x14ac:dyDescent="0.25">
      <c r="AAV1866" t="s">
        <v>506</v>
      </c>
    </row>
    <row r="1868" spans="720:727" x14ac:dyDescent="0.25">
      <c r="AAW1868" t="s">
        <v>506</v>
      </c>
    </row>
    <row r="1870" spans="720:727" x14ac:dyDescent="0.25">
      <c r="AAX1870" t="s">
        <v>506</v>
      </c>
    </row>
    <row r="1872" spans="720:727" x14ac:dyDescent="0.25">
      <c r="AAY1872" t="s">
        <v>506</v>
      </c>
    </row>
    <row r="1874" spans="728:735" x14ac:dyDescent="0.25">
      <c r="AAZ1874" t="s">
        <v>506</v>
      </c>
    </row>
    <row r="1876" spans="728:735" x14ac:dyDescent="0.25">
      <c r="ABA1876" t="s">
        <v>506</v>
      </c>
    </row>
    <row r="1878" spans="728:735" x14ac:dyDescent="0.25">
      <c r="ABB1878" t="s">
        <v>506</v>
      </c>
    </row>
    <row r="1880" spans="728:735" x14ac:dyDescent="0.25">
      <c r="ABC1880" t="s">
        <v>506</v>
      </c>
    </row>
    <row r="1882" spans="728:735" x14ac:dyDescent="0.25">
      <c r="ABD1882" t="s">
        <v>506</v>
      </c>
    </row>
    <row r="1884" spans="728:735" x14ac:dyDescent="0.25">
      <c r="ABE1884" t="s">
        <v>506</v>
      </c>
    </row>
    <row r="1886" spans="728:735" x14ac:dyDescent="0.25">
      <c r="ABF1886" t="s">
        <v>506</v>
      </c>
    </row>
    <row r="1888" spans="728:735" x14ac:dyDescent="0.25">
      <c r="ABG1888" t="s">
        <v>506</v>
      </c>
    </row>
    <row r="1890" spans="736:743" x14ac:dyDescent="0.25">
      <c r="ABH1890" t="s">
        <v>506</v>
      </c>
    </row>
    <row r="1892" spans="736:743" x14ac:dyDescent="0.25">
      <c r="ABI1892" t="s">
        <v>506</v>
      </c>
    </row>
    <row r="1894" spans="736:743" x14ac:dyDescent="0.25">
      <c r="ABJ1894" t="s">
        <v>506</v>
      </c>
    </row>
    <row r="1896" spans="736:743" x14ac:dyDescent="0.25">
      <c r="ABK1896" t="s">
        <v>506</v>
      </c>
    </row>
    <row r="1898" spans="736:743" x14ac:dyDescent="0.25">
      <c r="ABL1898" t="s">
        <v>506</v>
      </c>
    </row>
    <row r="1900" spans="736:743" x14ac:dyDescent="0.25">
      <c r="ABM1900" t="s">
        <v>506</v>
      </c>
    </row>
    <row r="1902" spans="736:743" x14ac:dyDescent="0.25">
      <c r="ABN1902" t="s">
        <v>506</v>
      </c>
    </row>
    <row r="1904" spans="736:743" x14ac:dyDescent="0.25">
      <c r="ABO1904" t="s">
        <v>506</v>
      </c>
    </row>
    <row r="1906" spans="744:751" x14ac:dyDescent="0.25">
      <c r="ABP1906" t="s">
        <v>506</v>
      </c>
    </row>
    <row r="1908" spans="744:751" x14ac:dyDescent="0.25">
      <c r="ABQ1908" t="s">
        <v>506</v>
      </c>
    </row>
    <row r="1910" spans="744:751" x14ac:dyDescent="0.25">
      <c r="ABR1910" t="s">
        <v>506</v>
      </c>
    </row>
    <row r="1912" spans="744:751" x14ac:dyDescent="0.25">
      <c r="ABS1912" t="s">
        <v>506</v>
      </c>
    </row>
    <row r="1914" spans="744:751" x14ac:dyDescent="0.25">
      <c r="ABT1914" t="s">
        <v>506</v>
      </c>
    </row>
    <row r="1916" spans="744:751" x14ac:dyDescent="0.25">
      <c r="ABU1916" t="s">
        <v>506</v>
      </c>
    </row>
    <row r="1918" spans="744:751" x14ac:dyDescent="0.25">
      <c r="ABV1918" t="s">
        <v>506</v>
      </c>
    </row>
    <row r="1920" spans="744:751" x14ac:dyDescent="0.25">
      <c r="ABW1920" t="s">
        <v>506</v>
      </c>
    </row>
    <row r="1922" spans="752:759" x14ac:dyDescent="0.25">
      <c r="ABX1922" t="s">
        <v>506</v>
      </c>
    </row>
    <row r="1924" spans="752:759" x14ac:dyDescent="0.25">
      <c r="ABY1924" t="s">
        <v>506</v>
      </c>
    </row>
    <row r="1926" spans="752:759" x14ac:dyDescent="0.25">
      <c r="ABZ1926" t="s">
        <v>506</v>
      </c>
    </row>
    <row r="1928" spans="752:759" x14ac:dyDescent="0.25">
      <c r="ACA1928" t="s">
        <v>506</v>
      </c>
    </row>
    <row r="1930" spans="752:759" x14ac:dyDescent="0.25">
      <c r="ACB1930" t="s">
        <v>506</v>
      </c>
    </row>
    <row r="1932" spans="752:759" x14ac:dyDescent="0.25">
      <c r="ACC1932" t="s">
        <v>506</v>
      </c>
    </row>
    <row r="1934" spans="752:759" x14ac:dyDescent="0.25">
      <c r="ACD1934" t="s">
        <v>506</v>
      </c>
    </row>
    <row r="1936" spans="752:759" x14ac:dyDescent="0.25">
      <c r="ACE1936" t="s">
        <v>506</v>
      </c>
    </row>
    <row r="1938" spans="760:767" x14ac:dyDescent="0.25">
      <c r="ACF1938" t="s">
        <v>506</v>
      </c>
    </row>
    <row r="1940" spans="760:767" x14ac:dyDescent="0.25">
      <c r="ACG1940" t="s">
        <v>506</v>
      </c>
    </row>
    <row r="1942" spans="760:767" x14ac:dyDescent="0.25">
      <c r="ACH1942" t="s">
        <v>506</v>
      </c>
    </row>
    <row r="1944" spans="760:767" x14ac:dyDescent="0.25">
      <c r="ACI1944" t="s">
        <v>506</v>
      </c>
    </row>
    <row r="1946" spans="760:767" x14ac:dyDescent="0.25">
      <c r="ACJ1946" t="s">
        <v>506</v>
      </c>
    </row>
    <row r="1948" spans="760:767" x14ac:dyDescent="0.25">
      <c r="ACK1948" t="s">
        <v>506</v>
      </c>
    </row>
    <row r="1950" spans="760:767" x14ac:dyDescent="0.25">
      <c r="ACL1950" t="s">
        <v>506</v>
      </c>
    </row>
    <row r="1952" spans="760:767" x14ac:dyDescent="0.25">
      <c r="ACM1952" t="s">
        <v>506</v>
      </c>
    </row>
    <row r="1954" spans="768:775" x14ac:dyDescent="0.25">
      <c r="ACN1954" t="s">
        <v>506</v>
      </c>
    </row>
    <row r="1956" spans="768:775" x14ac:dyDescent="0.25">
      <c r="ACO1956" t="s">
        <v>506</v>
      </c>
    </row>
    <row r="1958" spans="768:775" x14ac:dyDescent="0.25">
      <c r="ACP1958" t="s">
        <v>506</v>
      </c>
    </row>
    <row r="1960" spans="768:775" x14ac:dyDescent="0.25">
      <c r="ACQ1960" t="s">
        <v>506</v>
      </c>
    </row>
    <row r="1962" spans="768:775" x14ac:dyDescent="0.25">
      <c r="ACR1962" t="s">
        <v>506</v>
      </c>
    </row>
    <row r="1964" spans="768:775" x14ac:dyDescent="0.25">
      <c r="ACS1964" t="s">
        <v>506</v>
      </c>
    </row>
    <row r="1966" spans="768:775" x14ac:dyDescent="0.25">
      <c r="ACT1966" t="s">
        <v>506</v>
      </c>
    </row>
    <row r="1968" spans="768:775" x14ac:dyDescent="0.25">
      <c r="ACU1968" t="s">
        <v>506</v>
      </c>
    </row>
    <row r="1970" spans="776:783" x14ac:dyDescent="0.25">
      <c r="ACV1970" t="s">
        <v>506</v>
      </c>
    </row>
    <row r="1972" spans="776:783" x14ac:dyDescent="0.25">
      <c r="ACW1972" t="s">
        <v>506</v>
      </c>
    </row>
    <row r="1974" spans="776:783" x14ac:dyDescent="0.25">
      <c r="ACX1974" t="s">
        <v>506</v>
      </c>
    </row>
    <row r="1976" spans="776:783" x14ac:dyDescent="0.25">
      <c r="ACY1976" t="s">
        <v>506</v>
      </c>
    </row>
    <row r="1978" spans="776:783" x14ac:dyDescent="0.25">
      <c r="ACZ1978" t="s">
        <v>506</v>
      </c>
    </row>
    <row r="1980" spans="776:783" x14ac:dyDescent="0.25">
      <c r="ADA1980" t="s">
        <v>506</v>
      </c>
    </row>
    <row r="1982" spans="776:783" x14ac:dyDescent="0.25">
      <c r="ADB1982" t="s">
        <v>506</v>
      </c>
    </row>
    <row r="1984" spans="776:783" x14ac:dyDescent="0.25">
      <c r="ADC1984" t="s">
        <v>506</v>
      </c>
    </row>
    <row r="1986" spans="784:791" x14ac:dyDescent="0.25">
      <c r="ADD1986" t="s">
        <v>506</v>
      </c>
    </row>
    <row r="1988" spans="784:791" x14ac:dyDescent="0.25">
      <c r="ADE1988" t="s">
        <v>506</v>
      </c>
    </row>
    <row r="1990" spans="784:791" x14ac:dyDescent="0.25">
      <c r="ADF1990" t="s">
        <v>506</v>
      </c>
    </row>
    <row r="1992" spans="784:791" x14ac:dyDescent="0.25">
      <c r="ADG1992" t="s">
        <v>506</v>
      </c>
    </row>
    <row r="1994" spans="784:791" x14ac:dyDescent="0.25">
      <c r="ADH1994" t="s">
        <v>506</v>
      </c>
    </row>
    <row r="1996" spans="784:791" x14ac:dyDescent="0.25">
      <c r="ADI1996" t="s">
        <v>506</v>
      </c>
    </row>
    <row r="1998" spans="784:791" x14ac:dyDescent="0.25">
      <c r="ADJ1998" t="s">
        <v>506</v>
      </c>
    </row>
    <row r="2000" spans="784:791" x14ac:dyDescent="0.25">
      <c r="ADK2000" t="s">
        <v>506</v>
      </c>
    </row>
    <row r="2002" spans="792:799" x14ac:dyDescent="0.25">
      <c r="ADL2002" t="s">
        <v>506</v>
      </c>
    </row>
    <row r="2004" spans="792:799" x14ac:dyDescent="0.25">
      <c r="ADM2004" t="s">
        <v>506</v>
      </c>
    </row>
    <row r="2006" spans="792:799" x14ac:dyDescent="0.25">
      <c r="ADN2006" t="s">
        <v>506</v>
      </c>
    </row>
    <row r="2008" spans="792:799" x14ac:dyDescent="0.25">
      <c r="ADO2008" t="s">
        <v>506</v>
      </c>
    </row>
    <row r="2010" spans="792:799" x14ac:dyDescent="0.25">
      <c r="ADP2010" t="s">
        <v>506</v>
      </c>
    </row>
    <row r="2012" spans="792:799" x14ac:dyDescent="0.25">
      <c r="ADQ2012" t="s">
        <v>506</v>
      </c>
    </row>
    <row r="2014" spans="792:799" x14ac:dyDescent="0.25">
      <c r="ADR2014" t="s">
        <v>506</v>
      </c>
    </row>
    <row r="2016" spans="792:799" x14ac:dyDescent="0.25">
      <c r="ADS2016" t="s">
        <v>506</v>
      </c>
    </row>
    <row r="2018" spans="800:807" x14ac:dyDescent="0.25">
      <c r="ADT2018" t="s">
        <v>506</v>
      </c>
    </row>
    <row r="2020" spans="800:807" x14ac:dyDescent="0.25">
      <c r="ADU2020" t="s">
        <v>506</v>
      </c>
    </row>
    <row r="2022" spans="800:807" x14ac:dyDescent="0.25">
      <c r="ADV2022" t="s">
        <v>506</v>
      </c>
    </row>
    <row r="2024" spans="800:807" x14ac:dyDescent="0.25">
      <c r="ADW2024" t="s">
        <v>506</v>
      </c>
    </row>
    <row r="2026" spans="800:807" x14ac:dyDescent="0.25">
      <c r="ADX2026" t="s">
        <v>506</v>
      </c>
    </row>
    <row r="2028" spans="800:807" x14ac:dyDescent="0.25">
      <c r="ADY2028" t="s">
        <v>506</v>
      </c>
    </row>
    <row r="2030" spans="800:807" x14ac:dyDescent="0.25">
      <c r="ADZ2030" t="s">
        <v>506</v>
      </c>
    </row>
    <row r="2032" spans="800:807" x14ac:dyDescent="0.25">
      <c r="AEA2032" t="s">
        <v>506</v>
      </c>
    </row>
    <row r="2034" spans="808:814" x14ac:dyDescent="0.25">
      <c r="AEB2034" t="s">
        <v>506</v>
      </c>
    </row>
    <row r="2036" spans="808:814" x14ac:dyDescent="0.25">
      <c r="AEC2036" t="s">
        <v>506</v>
      </c>
    </row>
    <row r="2038" spans="808:814" x14ac:dyDescent="0.25">
      <c r="AED2038" t="s">
        <v>506</v>
      </c>
    </row>
    <row r="2040" spans="808:814" x14ac:dyDescent="0.25">
      <c r="AEE2040" t="s">
        <v>506</v>
      </c>
    </row>
    <row r="2042" spans="808:814" x14ac:dyDescent="0.25">
      <c r="AEF2042" t="s">
        <v>506</v>
      </c>
    </row>
    <row r="2044" spans="808:814" x14ac:dyDescent="0.25">
      <c r="AEG2044" t="s">
        <v>506</v>
      </c>
    </row>
    <row r="2046" spans="808:814" x14ac:dyDescent="0.25">
      <c r="AEH2046" t="s">
        <v>506</v>
      </c>
    </row>
    <row r="2048" spans="808:814" x14ac:dyDescent="0.25">
      <c r="AEH2048" t="s">
        <v>506</v>
      </c>
    </row>
    <row r="2050" spans="814:814" x14ac:dyDescent="0.25">
      <c r="AEH2050" t="s">
        <v>506</v>
      </c>
    </row>
    <row r="2052" spans="814:814" x14ac:dyDescent="0.25">
      <c r="AEH2052" t="s">
        <v>506</v>
      </c>
    </row>
    <row r="2054" spans="814:814" x14ac:dyDescent="0.25">
      <c r="AEH2054" t="s">
        <v>506</v>
      </c>
    </row>
    <row r="2056" spans="814:814" x14ac:dyDescent="0.25">
      <c r="AEH2056" t="s">
        <v>506</v>
      </c>
    </row>
  </sheetData>
  <autoFilter ref="B10:R1634" xr:uid="{0AD390B0-A67A-4E98-A0A4-E16683619B48}">
    <filterColumn colId="0">
      <filters>
        <dateGroupItem year="2024" dateTimeGrouping="year"/>
      </filters>
    </filterColumn>
  </autoFilter>
  <pageMargins left="0.7" right="0.7" top="0.75" bottom="0.75" header="0.3" footer="0.3"/>
  <pageSetup orientation="portrait" horizontalDpi="1200" verticalDpi="1200" r:id="rId2"/>
  <drawing r:id="rId3"/>
  <legacy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BAA18-BFF2-4A87-AAD3-2E15F4A3D81B}">
  <sheetPr filterMode="1">
    <tabColor rgb="FF00B050"/>
  </sheetPr>
  <dimension ref="A1:AEF2056"/>
  <sheetViews>
    <sheetView topLeftCell="F4" zoomScaleNormal="100" workbookViewId="0">
      <pane ySplit="7" topLeftCell="A46" activePane="bottomLeft" state="frozen"/>
      <selection activeCell="A4" sqref="A4"/>
      <selection pane="bottomLeft" activeCell="M100" sqref="M100"/>
    </sheetView>
  </sheetViews>
  <sheetFormatPr baseColWidth="10" defaultColWidth="9.140625" defaultRowHeight="15" x14ac:dyDescent="0.25"/>
  <cols>
    <col min="1" max="1" width="4.42578125" customWidth="1"/>
    <col min="2" max="2" width="10.85546875" customWidth="1"/>
    <col min="3" max="3" width="14.5703125" bestFit="1" customWidth="1"/>
    <col min="4" max="4" width="11.85546875" bestFit="1" customWidth="1"/>
    <col min="5" max="5" width="8.42578125" bestFit="1" customWidth="1"/>
    <col min="6" max="6" width="19.5703125" style="4" bestFit="1" customWidth="1"/>
    <col min="7" max="7" width="63.5703125" bestFit="1" customWidth="1"/>
    <col min="8" max="8" width="28.5703125" style="4" bestFit="1" customWidth="1"/>
    <col min="9" max="9" width="15.28515625" style="4" customWidth="1"/>
    <col min="10" max="10" width="9.7109375" style="8" customWidth="1"/>
    <col min="11" max="11" width="11" style="79" customWidth="1"/>
    <col min="12" max="12" width="12.85546875" style="17" customWidth="1"/>
    <col min="13" max="13" width="9.5703125" style="102" customWidth="1"/>
    <col min="14" max="14" width="14.140625" style="102" bestFit="1" customWidth="1"/>
    <col min="15" max="15" width="10.5703125" style="102" bestFit="1" customWidth="1"/>
    <col min="16" max="16" width="17.5703125" customWidth="1"/>
    <col min="17" max="17" width="14.7109375" style="54" customWidth="1"/>
    <col min="18" max="18" width="20.28515625" customWidth="1"/>
    <col min="19" max="19" width="14.7109375" customWidth="1"/>
    <col min="23" max="23" width="71.5703125" bestFit="1" customWidth="1"/>
    <col min="24" max="24" width="23.28515625" style="17" bestFit="1" customWidth="1"/>
    <col min="25" max="25" width="16.85546875" bestFit="1" customWidth="1"/>
  </cols>
  <sheetData>
    <row r="1" spans="2:25" x14ac:dyDescent="0.25">
      <c r="G1" t="s">
        <v>14</v>
      </c>
    </row>
    <row r="4" spans="2:25" x14ac:dyDescent="0.25">
      <c r="K4" s="4"/>
      <c r="L4" s="8"/>
    </row>
    <row r="5" spans="2:25" x14ac:dyDescent="0.25">
      <c r="H5" s="4" t="s">
        <v>668</v>
      </c>
      <c r="I5" s="4">
        <v>56</v>
      </c>
      <c r="K5" s="79">
        <v>203</v>
      </c>
    </row>
    <row r="6" spans="2:25" ht="18.75" x14ac:dyDescent="0.3">
      <c r="B6" s="10" t="s">
        <v>10</v>
      </c>
      <c r="C6" s="1"/>
      <c r="H6" s="8" t="s">
        <v>348</v>
      </c>
      <c r="I6" s="79">
        <v>50</v>
      </c>
      <c r="K6" s="79">
        <v>184</v>
      </c>
    </row>
    <row r="7" spans="2:25" x14ac:dyDescent="0.25">
      <c r="H7" s="8" t="s">
        <v>666</v>
      </c>
      <c r="I7" s="79">
        <v>3</v>
      </c>
      <c r="K7" s="79">
        <f>+K5-K6</f>
        <v>19</v>
      </c>
    </row>
    <row r="8" spans="2:25" x14ac:dyDescent="0.25">
      <c r="H8" s="8" t="s">
        <v>667</v>
      </c>
      <c r="I8" s="79">
        <v>1</v>
      </c>
      <c r="Q8" s="54">
        <f>+(69+81)/2</f>
        <v>75</v>
      </c>
    </row>
    <row r="10" spans="2:25" ht="28.5" customHeight="1" x14ac:dyDescent="0.25">
      <c r="B10" s="2" t="s">
        <v>9</v>
      </c>
      <c r="C10" s="2" t="s">
        <v>12</v>
      </c>
      <c r="D10" s="2" t="s">
        <v>11</v>
      </c>
      <c r="E10" s="2" t="s">
        <v>1</v>
      </c>
      <c r="F10" s="6" t="s">
        <v>13</v>
      </c>
      <c r="G10" s="2" t="s">
        <v>2</v>
      </c>
      <c r="H10" s="6" t="s">
        <v>3</v>
      </c>
      <c r="I10" s="6" t="s">
        <v>17</v>
      </c>
      <c r="J10" s="123" t="s">
        <v>19</v>
      </c>
      <c r="K10" s="123" t="s">
        <v>5</v>
      </c>
      <c r="L10" s="18" t="s">
        <v>6</v>
      </c>
      <c r="M10" s="103" t="s">
        <v>526</v>
      </c>
      <c r="N10" s="103" t="s">
        <v>848</v>
      </c>
      <c r="O10" s="176" t="s">
        <v>849</v>
      </c>
      <c r="P10" s="2" t="s">
        <v>8</v>
      </c>
      <c r="Q10" s="6" t="s">
        <v>7</v>
      </c>
      <c r="R10" s="2" t="s">
        <v>133</v>
      </c>
      <c r="S10" s="2" t="s">
        <v>122</v>
      </c>
      <c r="T10" s="2" t="s">
        <v>278</v>
      </c>
    </row>
    <row r="11" spans="2:25" hidden="1" x14ac:dyDescent="0.25">
      <c r="B11" s="5">
        <v>44903</v>
      </c>
      <c r="C11" t="s">
        <v>20</v>
      </c>
      <c r="D11" t="s">
        <v>4</v>
      </c>
      <c r="E11" t="s">
        <v>14</v>
      </c>
      <c r="F11" s="4">
        <v>3318055</v>
      </c>
      <c r="G11" t="s">
        <v>318</v>
      </c>
      <c r="H11" s="4" t="s">
        <v>109</v>
      </c>
      <c r="J11" s="8">
        <v>2</v>
      </c>
      <c r="K11" s="48">
        <f>450*4800</f>
        <v>2160000</v>
      </c>
      <c r="L11" s="17">
        <f>+J11*K11</f>
        <v>4320000</v>
      </c>
      <c r="N11" s="102">
        <f t="shared" ref="N11:N33" si="0">L11/4409.15</f>
        <v>979.78068335166654</v>
      </c>
      <c r="O11" s="102">
        <v>979.78068335166654</v>
      </c>
      <c r="Q11"/>
      <c r="W11" s="9" t="s">
        <v>690</v>
      </c>
      <c r="X11" s="34" t="s">
        <v>850</v>
      </c>
      <c r="Y11" t="s">
        <v>742</v>
      </c>
    </row>
    <row r="12" spans="2:25" hidden="1" x14ac:dyDescent="0.25">
      <c r="B12" s="5">
        <v>44903</v>
      </c>
      <c r="C12" t="s">
        <v>20</v>
      </c>
      <c r="D12" t="s">
        <v>4</v>
      </c>
      <c r="E12" t="s">
        <v>66</v>
      </c>
      <c r="F12" s="4" t="s">
        <v>96</v>
      </c>
      <c r="G12" t="s">
        <v>95</v>
      </c>
      <c r="H12" s="4" t="s">
        <v>106</v>
      </c>
      <c r="I12" s="4">
        <v>49116</v>
      </c>
      <c r="J12" s="8">
        <v>10</v>
      </c>
      <c r="K12" s="48">
        <f>300000*1.19</f>
        <v>357000</v>
      </c>
      <c r="L12" s="17">
        <f t="shared" ref="L12:L17" si="1">+K12*J12</f>
        <v>3570000</v>
      </c>
      <c r="M12" s="102" t="s">
        <v>529</v>
      </c>
      <c r="N12" s="102">
        <f t="shared" si="0"/>
        <v>809.67987026977994</v>
      </c>
      <c r="O12" s="102">
        <v>809.67987026977994</v>
      </c>
      <c r="P12" t="s">
        <v>670</v>
      </c>
      <c r="Q12"/>
      <c r="W12" s="38" t="s">
        <v>0</v>
      </c>
      <c r="X12" s="34">
        <v>184510.31315191119</v>
      </c>
      <c r="Y12" s="163">
        <v>1949</v>
      </c>
    </row>
    <row r="13" spans="2:25" hidden="1" x14ac:dyDescent="0.25">
      <c r="B13" s="5">
        <v>44903</v>
      </c>
      <c r="C13" t="s">
        <v>120</v>
      </c>
      <c r="D13" t="s">
        <v>4</v>
      </c>
      <c r="E13" t="s">
        <v>66</v>
      </c>
      <c r="F13" s="4" t="s">
        <v>102</v>
      </c>
      <c r="G13" t="s">
        <v>101</v>
      </c>
      <c r="H13" s="4" t="s">
        <v>107</v>
      </c>
      <c r="I13" s="4">
        <v>48791</v>
      </c>
      <c r="J13" s="8">
        <v>-12</v>
      </c>
      <c r="K13" s="48">
        <f>76000*1.19</f>
        <v>90440</v>
      </c>
      <c r="L13" s="17">
        <f t="shared" si="1"/>
        <v>-1085280</v>
      </c>
      <c r="N13" s="102">
        <f t="shared" si="0"/>
        <v>-246.14268056201311</v>
      </c>
      <c r="O13" s="102">
        <v>-246.14268056201311</v>
      </c>
      <c r="Q13"/>
      <c r="W13" s="39" t="s">
        <v>496</v>
      </c>
      <c r="X13" s="34">
        <v>9</v>
      </c>
      <c r="Y13" s="163">
        <v>9</v>
      </c>
    </row>
    <row r="14" spans="2:25" hidden="1" x14ac:dyDescent="0.25">
      <c r="B14" s="5">
        <v>44903</v>
      </c>
      <c r="C14" t="s">
        <v>120</v>
      </c>
      <c r="D14" t="s">
        <v>4</v>
      </c>
      <c r="E14" t="s">
        <v>66</v>
      </c>
      <c r="F14" s="4" t="s">
        <v>96</v>
      </c>
      <c r="G14" t="s">
        <v>95</v>
      </c>
      <c r="H14" s="4" t="s">
        <v>106</v>
      </c>
      <c r="I14" s="4">
        <v>48466</v>
      </c>
      <c r="J14" s="8">
        <v>-19</v>
      </c>
      <c r="K14" s="48">
        <f t="shared" ref="K14" si="2">300000*1.19</f>
        <v>357000</v>
      </c>
      <c r="L14" s="17">
        <f t="shared" si="1"/>
        <v>-6783000</v>
      </c>
      <c r="M14" s="102" t="s">
        <v>529</v>
      </c>
      <c r="N14" s="102">
        <f t="shared" si="0"/>
        <v>-1538.391753512582</v>
      </c>
      <c r="O14" s="102">
        <v>-1538.391753512582</v>
      </c>
      <c r="Q14"/>
      <c r="W14" s="39" t="s">
        <v>324</v>
      </c>
      <c r="X14" s="34">
        <v>1006.9852631594208</v>
      </c>
      <c r="Y14" s="163">
        <v>43</v>
      </c>
    </row>
    <row r="15" spans="2:25" hidden="1" x14ac:dyDescent="0.25">
      <c r="B15" s="5">
        <v>44903</v>
      </c>
      <c r="C15" t="s">
        <v>120</v>
      </c>
      <c r="D15" t="s">
        <v>4</v>
      </c>
      <c r="E15" t="s">
        <v>66</v>
      </c>
      <c r="F15" s="4" t="s">
        <v>102</v>
      </c>
      <c r="G15" t="s">
        <v>101</v>
      </c>
      <c r="H15" s="4" t="s">
        <v>107</v>
      </c>
      <c r="I15" s="4">
        <v>48141</v>
      </c>
      <c r="J15" s="8">
        <v>-16</v>
      </c>
      <c r="K15" s="48">
        <f t="shared" ref="K15" si="3">76000*1.19</f>
        <v>90440</v>
      </c>
      <c r="L15" s="17">
        <f t="shared" si="1"/>
        <v>-1447040</v>
      </c>
      <c r="N15" s="102">
        <f t="shared" si="0"/>
        <v>-328.19024074935083</v>
      </c>
      <c r="O15" s="102">
        <v>-328.19024074935083</v>
      </c>
      <c r="Q15"/>
      <c r="W15" s="39" t="s">
        <v>328</v>
      </c>
      <c r="X15" s="34">
        <v>162</v>
      </c>
      <c r="Y15" s="163">
        <v>9</v>
      </c>
    </row>
    <row r="16" spans="2:25" hidden="1" x14ac:dyDescent="0.25">
      <c r="B16" s="5">
        <v>44903</v>
      </c>
      <c r="C16" t="s">
        <v>120</v>
      </c>
      <c r="D16" t="s">
        <v>4</v>
      </c>
      <c r="E16" t="s">
        <v>66</v>
      </c>
      <c r="F16" s="4" t="s">
        <v>96</v>
      </c>
      <c r="G16" t="s">
        <v>95</v>
      </c>
      <c r="H16" s="4" t="s">
        <v>106</v>
      </c>
      <c r="I16" s="4">
        <v>47816</v>
      </c>
      <c r="J16" s="8">
        <v>-20</v>
      </c>
      <c r="K16" s="48">
        <f t="shared" ref="K16" si="4">300000*1.19</f>
        <v>357000</v>
      </c>
      <c r="L16" s="17">
        <f t="shared" si="1"/>
        <v>-7140000</v>
      </c>
      <c r="M16" s="102" t="s">
        <v>529</v>
      </c>
      <c r="N16" s="102">
        <f t="shared" si="0"/>
        <v>-1619.3597405395599</v>
      </c>
      <c r="O16" s="102">
        <v>-1619.3597405395599</v>
      </c>
      <c r="Q16"/>
      <c r="W16" s="39" t="s">
        <v>532</v>
      </c>
      <c r="X16" s="34">
        <v>798.04755506749075</v>
      </c>
      <c r="Y16" s="163">
        <v>27</v>
      </c>
    </row>
    <row r="17" spans="1:812" hidden="1" x14ac:dyDescent="0.25">
      <c r="B17" s="5">
        <v>44903</v>
      </c>
      <c r="C17" t="s">
        <v>120</v>
      </c>
      <c r="D17" t="s">
        <v>4</v>
      </c>
      <c r="E17" t="s">
        <v>66</v>
      </c>
      <c r="F17" s="4" t="s">
        <v>102</v>
      </c>
      <c r="G17" t="s">
        <v>101</v>
      </c>
      <c r="H17" s="4" t="s">
        <v>107</v>
      </c>
      <c r="I17" s="4">
        <v>47491</v>
      </c>
      <c r="J17" s="8">
        <v>-20</v>
      </c>
      <c r="K17" s="48">
        <f t="shared" ref="K17" si="5">76000*1.19</f>
        <v>90440</v>
      </c>
      <c r="L17" s="17">
        <f t="shared" si="1"/>
        <v>-1808800</v>
      </c>
      <c r="N17" s="102">
        <f t="shared" si="0"/>
        <v>-410.23780093668853</v>
      </c>
      <c r="O17" s="102">
        <v>-410.23780093668853</v>
      </c>
      <c r="Q17"/>
      <c r="W17" s="39" t="s">
        <v>55</v>
      </c>
      <c r="X17" s="34">
        <v>7087.6254423993732</v>
      </c>
      <c r="Y17" s="163">
        <v>53</v>
      </c>
    </row>
    <row r="18" spans="1:812" hidden="1" x14ac:dyDescent="0.25">
      <c r="B18" s="5">
        <v>44903</v>
      </c>
      <c r="C18" t="s">
        <v>20</v>
      </c>
      <c r="D18" t="s">
        <v>0</v>
      </c>
      <c r="E18" t="s">
        <v>14</v>
      </c>
      <c r="F18" s="3" t="s">
        <v>289</v>
      </c>
      <c r="G18" t="s">
        <v>15</v>
      </c>
      <c r="H18" s="4" t="s">
        <v>16</v>
      </c>
      <c r="I18" s="4" t="s">
        <v>18</v>
      </c>
      <c r="J18" s="8">
        <v>30</v>
      </c>
      <c r="K18" s="48">
        <v>73331</v>
      </c>
      <c r="L18" s="17">
        <f t="shared" ref="L18:L32" si="6">+J18*K18</f>
        <v>2199930</v>
      </c>
      <c r="M18"/>
      <c r="N18" s="102">
        <f t="shared" si="0"/>
        <v>498.9465089643129</v>
      </c>
      <c r="O18" s="102">
        <v>498.9465089643129</v>
      </c>
      <c r="Q18"/>
      <c r="W18" s="39" t="s">
        <v>59</v>
      </c>
      <c r="X18" s="34">
        <v>7390.0096045169703</v>
      </c>
      <c r="Y18" s="163">
        <v>68</v>
      </c>
    </row>
    <row r="19" spans="1:812" hidden="1" x14ac:dyDescent="0.25">
      <c r="B19" s="5">
        <v>44903</v>
      </c>
      <c r="C19" t="s">
        <v>20</v>
      </c>
      <c r="D19" t="s">
        <v>0</v>
      </c>
      <c r="E19" t="s">
        <v>14</v>
      </c>
      <c r="F19" s="3" t="s">
        <v>21</v>
      </c>
      <c r="G19" t="s">
        <v>22</v>
      </c>
      <c r="H19" s="4" t="s">
        <v>23</v>
      </c>
      <c r="I19" s="4" t="s">
        <v>24</v>
      </c>
      <c r="J19" s="8">
        <v>4</v>
      </c>
      <c r="K19" s="48">
        <v>73331</v>
      </c>
      <c r="L19" s="17">
        <f t="shared" si="6"/>
        <v>293324</v>
      </c>
      <c r="N19" s="102">
        <f t="shared" si="0"/>
        <v>66.526201195241725</v>
      </c>
      <c r="O19" s="102">
        <v>66.526201195241725</v>
      </c>
      <c r="Q19"/>
      <c r="W19" s="39" t="s">
        <v>15</v>
      </c>
      <c r="X19" s="34">
        <v>806.9044453253764</v>
      </c>
      <c r="Y19" s="163">
        <v>6</v>
      </c>
    </row>
    <row r="20" spans="1:812" hidden="1" x14ac:dyDescent="0.25">
      <c r="B20" s="5">
        <v>44903</v>
      </c>
      <c r="C20" t="s">
        <v>20</v>
      </c>
      <c r="D20" t="s">
        <v>0</v>
      </c>
      <c r="E20" t="s">
        <v>14</v>
      </c>
      <c r="F20" s="3" t="s">
        <v>25</v>
      </c>
      <c r="G20" t="s">
        <v>26</v>
      </c>
      <c r="H20" s="4" t="s">
        <v>27</v>
      </c>
      <c r="I20" s="4" t="s">
        <v>28</v>
      </c>
      <c r="J20" s="8">
        <v>3</v>
      </c>
      <c r="K20" s="48">
        <v>73331</v>
      </c>
      <c r="L20" s="17">
        <f t="shared" si="6"/>
        <v>219993</v>
      </c>
      <c r="N20" s="102">
        <f t="shared" si="0"/>
        <v>49.894650896431287</v>
      </c>
      <c r="O20" s="102">
        <v>49.894650896431287</v>
      </c>
      <c r="Q20"/>
      <c r="W20" s="39" t="s">
        <v>22</v>
      </c>
      <c r="X20" s="34">
        <v>-212.80890518773705</v>
      </c>
      <c r="Y20" s="163">
        <v>0</v>
      </c>
    </row>
    <row r="21" spans="1:812" hidden="1" x14ac:dyDescent="0.25">
      <c r="B21" s="5">
        <v>44903</v>
      </c>
      <c r="C21" t="s">
        <v>20</v>
      </c>
      <c r="D21" t="s">
        <v>0</v>
      </c>
      <c r="E21" t="s">
        <v>14</v>
      </c>
      <c r="F21" s="3" t="s">
        <v>25</v>
      </c>
      <c r="G21" t="s">
        <v>26</v>
      </c>
      <c r="H21" s="4" t="s">
        <v>27</v>
      </c>
      <c r="I21" s="4" t="s">
        <v>29</v>
      </c>
      <c r="J21" s="8">
        <v>12</v>
      </c>
      <c r="K21" s="48">
        <v>73331</v>
      </c>
      <c r="L21" s="17">
        <f t="shared" si="6"/>
        <v>879972</v>
      </c>
      <c r="N21" s="102">
        <f t="shared" si="0"/>
        <v>199.57860358572515</v>
      </c>
      <c r="O21" s="102">
        <v>199.57860358572515</v>
      </c>
      <c r="Q21"/>
      <c r="W21" s="39" t="s">
        <v>26</v>
      </c>
      <c r="X21" s="34">
        <v>7707.4209453611438</v>
      </c>
      <c r="Y21" s="163">
        <v>80</v>
      </c>
    </row>
    <row r="22" spans="1:812" hidden="1" x14ac:dyDescent="0.25">
      <c r="B22" s="5">
        <v>44903</v>
      </c>
      <c r="C22" t="s">
        <v>20</v>
      </c>
      <c r="D22" t="s">
        <v>0</v>
      </c>
      <c r="E22" t="s">
        <v>14</v>
      </c>
      <c r="F22" s="3" t="s">
        <v>25</v>
      </c>
      <c r="G22" t="s">
        <v>26</v>
      </c>
      <c r="H22" s="4" t="s">
        <v>27</v>
      </c>
      <c r="I22" s="4" t="s">
        <v>30</v>
      </c>
      <c r="J22" s="8">
        <v>1</v>
      </c>
      <c r="K22" s="48">
        <v>73331</v>
      </c>
      <c r="L22" s="17">
        <f t="shared" si="6"/>
        <v>73331</v>
      </c>
      <c r="M22" s="102" t="s">
        <v>529</v>
      </c>
      <c r="N22" s="102">
        <f t="shared" si="0"/>
        <v>16.631550298810431</v>
      </c>
      <c r="O22" s="102">
        <v>16.631550298810431</v>
      </c>
      <c r="Q22"/>
      <c r="W22" s="39" t="s">
        <v>40</v>
      </c>
      <c r="X22" s="34">
        <v>3938.0542313541409</v>
      </c>
      <c r="Y22" s="163">
        <v>120</v>
      </c>
    </row>
    <row r="23" spans="1:812" hidden="1" x14ac:dyDescent="0.25">
      <c r="B23" s="5">
        <v>44903</v>
      </c>
      <c r="C23" t="s">
        <v>20</v>
      </c>
      <c r="D23" t="s">
        <v>0</v>
      </c>
      <c r="E23" t="s">
        <v>14</v>
      </c>
      <c r="F23" s="3" t="s">
        <v>25</v>
      </c>
      <c r="G23" t="s">
        <v>26</v>
      </c>
      <c r="H23" s="4" t="s">
        <v>27</v>
      </c>
      <c r="I23" s="4" t="s">
        <v>31</v>
      </c>
      <c r="J23" s="8">
        <v>5</v>
      </c>
      <c r="K23" s="48">
        <v>73331</v>
      </c>
      <c r="L23" s="17">
        <f t="shared" si="6"/>
        <v>366655</v>
      </c>
      <c r="N23" s="102">
        <f t="shared" si="0"/>
        <v>83.15775149405215</v>
      </c>
      <c r="O23" s="102">
        <v>83.15775149405215</v>
      </c>
      <c r="Q23"/>
      <c r="W23" s="39" t="s">
        <v>43</v>
      </c>
      <c r="X23" s="34">
        <v>-1543.6584027306417</v>
      </c>
      <c r="Y23" s="163">
        <v>161</v>
      </c>
    </row>
    <row r="24" spans="1:812" hidden="1" x14ac:dyDescent="0.25">
      <c r="B24" s="5">
        <v>44903</v>
      </c>
      <c r="C24" t="s">
        <v>20</v>
      </c>
      <c r="D24" t="s">
        <v>0</v>
      </c>
      <c r="E24" t="s">
        <v>14</v>
      </c>
      <c r="F24" s="3" t="s">
        <v>25</v>
      </c>
      <c r="G24" t="s">
        <v>26</v>
      </c>
      <c r="H24" s="4" t="s">
        <v>27</v>
      </c>
      <c r="I24" s="4" t="s">
        <v>32</v>
      </c>
      <c r="J24" s="8">
        <v>1</v>
      </c>
      <c r="K24" s="48">
        <v>73331</v>
      </c>
      <c r="L24" s="17">
        <f t="shared" si="6"/>
        <v>73331</v>
      </c>
      <c r="N24" s="102">
        <f t="shared" si="0"/>
        <v>16.631550298810431</v>
      </c>
      <c r="O24" s="102">
        <v>16.631550298810431</v>
      </c>
      <c r="Q24"/>
      <c r="W24" s="39" t="s">
        <v>49</v>
      </c>
      <c r="X24" s="34">
        <v>2100.7424008056387</v>
      </c>
      <c r="Y24" s="163">
        <v>69</v>
      </c>
    </row>
    <row r="25" spans="1:812" hidden="1" x14ac:dyDescent="0.25">
      <c r="B25" s="5">
        <v>44903</v>
      </c>
      <c r="C25" t="s">
        <v>20</v>
      </c>
      <c r="D25" t="s">
        <v>0</v>
      </c>
      <c r="E25" t="s">
        <v>14</v>
      </c>
      <c r="F25" s="3" t="s">
        <v>25</v>
      </c>
      <c r="G25" t="s">
        <v>26</v>
      </c>
      <c r="H25" s="4" t="s">
        <v>27</v>
      </c>
      <c r="I25" s="4" t="s">
        <v>33</v>
      </c>
      <c r="J25" s="8">
        <v>2</v>
      </c>
      <c r="K25" s="48">
        <v>73331</v>
      </c>
      <c r="L25" s="17">
        <f t="shared" si="6"/>
        <v>146662</v>
      </c>
      <c r="N25" s="102">
        <f t="shared" si="0"/>
        <v>33.263100597620863</v>
      </c>
      <c r="O25" s="102">
        <v>33.263100597620863</v>
      </c>
      <c r="Q25"/>
      <c r="W25" s="39" t="s">
        <v>36</v>
      </c>
      <c r="X25" s="34">
        <v>1817.7988500200479</v>
      </c>
      <c r="Y25" s="163">
        <v>68</v>
      </c>
    </row>
    <row r="26" spans="1:812" hidden="1" x14ac:dyDescent="0.25">
      <c r="B26" s="5">
        <v>44903</v>
      </c>
      <c r="C26" t="s">
        <v>20</v>
      </c>
      <c r="D26" t="s">
        <v>0</v>
      </c>
      <c r="E26" t="s">
        <v>14</v>
      </c>
      <c r="F26" s="3" t="s">
        <v>25</v>
      </c>
      <c r="G26" t="s">
        <v>26</v>
      </c>
      <c r="H26" s="4" t="s">
        <v>27</v>
      </c>
      <c r="I26" s="4" t="s">
        <v>34</v>
      </c>
      <c r="J26" s="8">
        <v>1</v>
      </c>
      <c r="K26" s="48">
        <v>73331</v>
      </c>
      <c r="L26" s="17">
        <f t="shared" si="6"/>
        <v>73331</v>
      </c>
      <c r="N26" s="102">
        <f t="shared" si="0"/>
        <v>16.631550298810431</v>
      </c>
      <c r="O26" s="102">
        <v>16.631550298810431</v>
      </c>
      <c r="Q26"/>
      <c r="W26" s="39" t="s">
        <v>470</v>
      </c>
      <c r="X26" s="34">
        <v>204.12097569826381</v>
      </c>
      <c r="Y26" s="163">
        <v>20</v>
      </c>
    </row>
    <row r="27" spans="1:812" hidden="1" x14ac:dyDescent="0.25">
      <c r="B27" s="5">
        <v>44903</v>
      </c>
      <c r="C27" t="s">
        <v>20</v>
      </c>
      <c r="D27" t="s">
        <v>0</v>
      </c>
      <c r="E27" t="s">
        <v>14</v>
      </c>
      <c r="F27" s="3" t="s">
        <v>35</v>
      </c>
      <c r="G27" t="s">
        <v>36</v>
      </c>
      <c r="H27" s="4" t="s">
        <v>37</v>
      </c>
      <c r="I27" s="4" t="s">
        <v>38</v>
      </c>
      <c r="J27" s="8">
        <v>3</v>
      </c>
      <c r="K27" s="48">
        <v>73331</v>
      </c>
      <c r="L27" s="17">
        <f t="shared" si="6"/>
        <v>219993</v>
      </c>
      <c r="N27" s="102">
        <f t="shared" si="0"/>
        <v>49.894650896431287</v>
      </c>
      <c r="O27" s="102">
        <v>49.894650896431287</v>
      </c>
      <c r="Q27"/>
      <c r="W27" s="39" t="s">
        <v>72</v>
      </c>
      <c r="X27" s="34">
        <v>3616.4143895824277</v>
      </c>
      <c r="Y27" s="163">
        <v>82</v>
      </c>
    </row>
    <row r="28" spans="1:812" hidden="1" x14ac:dyDescent="0.25">
      <c r="A28" s="69"/>
      <c r="B28" s="68">
        <v>44974</v>
      </c>
      <c r="C28" s="69" t="s">
        <v>63</v>
      </c>
      <c r="D28" s="69" t="s">
        <v>0</v>
      </c>
      <c r="E28" s="69" t="s">
        <v>66</v>
      </c>
      <c r="F28" s="70" t="s">
        <v>139</v>
      </c>
      <c r="G28" s="69" t="s">
        <v>140</v>
      </c>
      <c r="H28" s="70" t="s">
        <v>141</v>
      </c>
      <c r="I28" s="154" t="s">
        <v>158</v>
      </c>
      <c r="J28" s="78">
        <v>60</v>
      </c>
      <c r="K28" s="72">
        <f>57500*0.9</f>
        <v>51750</v>
      </c>
      <c r="L28" s="73">
        <f t="shared" si="6"/>
        <v>3105000</v>
      </c>
      <c r="M28" s="107"/>
      <c r="N28" s="102">
        <f t="shared" si="0"/>
        <v>704.21736615901034</v>
      </c>
      <c r="O28" s="102">
        <v>704.21736615901034</v>
      </c>
      <c r="P28" s="69" t="s">
        <v>168</v>
      </c>
      <c r="Q28" s="69"/>
      <c r="R28" s="69"/>
      <c r="S28" s="69"/>
      <c r="T28" s="69"/>
      <c r="U28" s="69"/>
      <c r="V28" s="69"/>
      <c r="W28" s="39" t="s">
        <v>140</v>
      </c>
      <c r="X28" s="34">
        <v>11865.053037576738</v>
      </c>
      <c r="Y28" s="163">
        <v>111</v>
      </c>
      <c r="Z28" s="69"/>
      <c r="AA28" s="69"/>
      <c r="AB28" s="69"/>
      <c r="AC28" s="69"/>
      <c r="AD28" s="69"/>
      <c r="AE28" s="69"/>
      <c r="AF28" s="69"/>
      <c r="AG28" s="69"/>
      <c r="AH28" s="69"/>
      <c r="AI28" s="69"/>
      <c r="AJ28" s="69"/>
      <c r="AK28" s="69"/>
      <c r="AL28" s="69"/>
      <c r="AM28" s="69"/>
      <c r="AN28" s="69"/>
      <c r="AO28" s="69"/>
      <c r="AP28" s="69"/>
      <c r="AQ28" s="69"/>
      <c r="AR28" s="69"/>
      <c r="AS28" s="69"/>
      <c r="AT28" s="69"/>
      <c r="AU28" s="69"/>
      <c r="AV28" s="69"/>
      <c r="AW28" s="69"/>
      <c r="AX28" s="69"/>
      <c r="AY28" s="69"/>
      <c r="AZ28" s="69"/>
      <c r="BA28" s="69"/>
      <c r="BB28" s="69"/>
      <c r="BC28" s="69"/>
      <c r="BD28" s="69"/>
      <c r="BE28" s="69"/>
      <c r="BF28" s="69"/>
      <c r="BG28" s="69"/>
      <c r="BH28" s="69"/>
      <c r="BI28" s="69"/>
      <c r="BJ28" s="69"/>
      <c r="BK28" s="69"/>
      <c r="BL28" s="69"/>
      <c r="BM28" s="69"/>
      <c r="BN28" s="69"/>
      <c r="BO28" s="69"/>
      <c r="BP28" s="69"/>
      <c r="BQ28" s="69"/>
      <c r="BR28" s="69"/>
      <c r="BS28" s="69"/>
      <c r="BT28" s="69"/>
      <c r="BU28" s="69"/>
      <c r="BV28" s="69"/>
      <c r="BW28" s="69"/>
      <c r="BX28" s="69"/>
      <c r="BY28" s="69"/>
      <c r="BZ28" s="69"/>
      <c r="CA28" s="69"/>
      <c r="CB28" s="69"/>
      <c r="CC28" s="69"/>
      <c r="CD28" s="69"/>
      <c r="CE28" s="69"/>
      <c r="CF28" s="69"/>
      <c r="CG28" s="69"/>
      <c r="CH28" s="69"/>
      <c r="CI28" s="69"/>
      <c r="CJ28" s="69"/>
      <c r="CK28" s="69"/>
      <c r="CL28" s="69"/>
      <c r="CM28" s="69"/>
      <c r="CN28" s="69"/>
      <c r="CO28" s="69"/>
      <c r="CP28" s="69"/>
      <c r="CQ28" s="69"/>
      <c r="CR28" s="69"/>
      <c r="CS28" s="69"/>
      <c r="CT28" s="69"/>
      <c r="CU28" s="69"/>
      <c r="CV28" s="69"/>
      <c r="CW28" s="69"/>
      <c r="CX28" s="69"/>
      <c r="CY28" s="69"/>
      <c r="CZ28" s="69"/>
      <c r="DA28" s="69"/>
      <c r="DB28" s="69"/>
      <c r="DC28" s="69"/>
      <c r="DD28" s="69"/>
      <c r="DE28" s="69"/>
      <c r="DF28" s="69"/>
      <c r="DG28" s="69"/>
      <c r="DH28" s="69"/>
      <c r="DI28" s="69"/>
      <c r="DJ28" s="69"/>
      <c r="DK28" s="69"/>
      <c r="DL28" s="69"/>
      <c r="DM28" s="69"/>
      <c r="DN28" s="69"/>
      <c r="DO28" s="69"/>
      <c r="DP28" s="69"/>
      <c r="DQ28" s="69"/>
      <c r="DR28" s="69"/>
      <c r="DS28" s="69"/>
      <c r="DT28" s="69"/>
      <c r="DU28" s="69"/>
      <c r="DV28" s="69"/>
      <c r="DW28" s="69"/>
      <c r="DX28" s="69"/>
      <c r="DY28" s="69"/>
      <c r="DZ28" s="69"/>
      <c r="EA28" s="69"/>
      <c r="EB28" s="69"/>
      <c r="EC28" s="69"/>
      <c r="ED28" s="69"/>
      <c r="EE28" s="69"/>
      <c r="EF28" s="69"/>
      <c r="EG28" s="69"/>
      <c r="EH28" s="69"/>
      <c r="EI28" s="69"/>
      <c r="EJ28" s="69"/>
      <c r="EK28" s="69"/>
      <c r="EL28" s="69"/>
      <c r="EM28" s="69"/>
      <c r="EN28" s="69"/>
      <c r="EO28" s="69"/>
      <c r="EP28" s="69"/>
      <c r="EQ28" s="69"/>
      <c r="ER28" s="69"/>
      <c r="ES28" s="69"/>
      <c r="ET28" s="69"/>
      <c r="EU28" s="69"/>
      <c r="EV28" s="69"/>
      <c r="EW28" s="69"/>
      <c r="EX28" s="69"/>
      <c r="EY28" s="69"/>
      <c r="EZ28" s="69"/>
      <c r="FA28" s="69"/>
      <c r="FB28" s="69"/>
      <c r="FC28" s="69"/>
      <c r="FD28" s="69"/>
      <c r="FE28" s="69"/>
      <c r="FF28" s="69"/>
      <c r="FG28" s="69"/>
      <c r="FH28" s="69"/>
      <c r="FI28" s="69"/>
      <c r="FJ28" s="69"/>
      <c r="FK28" s="69"/>
      <c r="FL28" s="69"/>
      <c r="FM28" s="69"/>
      <c r="FN28" s="69"/>
      <c r="FO28" s="69"/>
      <c r="FP28" s="69"/>
      <c r="FQ28" s="69"/>
      <c r="FR28" s="69"/>
      <c r="FS28" s="69"/>
      <c r="FT28" s="69"/>
      <c r="FU28" s="69"/>
      <c r="FV28" s="69"/>
      <c r="FW28" s="69"/>
      <c r="FX28" s="69"/>
      <c r="FY28" s="69"/>
      <c r="FZ28" s="69"/>
      <c r="GA28" s="69"/>
      <c r="GB28" s="69"/>
      <c r="GC28" s="69"/>
      <c r="GD28" s="69"/>
      <c r="GE28" s="69"/>
      <c r="GF28" s="69"/>
      <c r="GG28" s="69"/>
      <c r="GH28" s="69"/>
      <c r="GI28" s="69"/>
      <c r="GJ28" s="69"/>
      <c r="GK28" s="69"/>
      <c r="GL28" s="69"/>
      <c r="GM28" s="69"/>
      <c r="GN28" s="69"/>
      <c r="GO28" s="69"/>
      <c r="GP28" s="69"/>
      <c r="GQ28" s="69"/>
      <c r="GR28" s="69"/>
      <c r="GS28" s="69"/>
      <c r="GT28" s="69"/>
      <c r="GU28" s="69"/>
      <c r="GV28" s="69"/>
      <c r="GW28" s="69"/>
      <c r="GX28" s="69"/>
      <c r="GY28" s="69"/>
      <c r="GZ28" s="69"/>
      <c r="HA28" s="69"/>
      <c r="HB28" s="69"/>
      <c r="HC28" s="69"/>
      <c r="HD28" s="69"/>
      <c r="HE28" s="69"/>
      <c r="HF28" s="69"/>
      <c r="HG28" s="69"/>
      <c r="HH28" s="69"/>
      <c r="HI28" s="69"/>
      <c r="HJ28" s="69"/>
      <c r="HK28" s="69"/>
      <c r="HL28" s="69"/>
      <c r="HM28" s="69"/>
      <c r="HN28" s="69"/>
      <c r="HO28" s="69"/>
      <c r="HP28" s="69"/>
      <c r="HQ28" s="69"/>
      <c r="HR28" s="69"/>
      <c r="HS28" s="69"/>
      <c r="HT28" s="69"/>
      <c r="HU28" s="69"/>
      <c r="HV28" s="69"/>
      <c r="HW28" s="69"/>
      <c r="HX28" s="69"/>
      <c r="HY28" s="69"/>
      <c r="HZ28" s="69"/>
      <c r="IA28" s="69"/>
      <c r="IB28" s="69"/>
      <c r="IC28" s="69"/>
      <c r="ID28" s="69"/>
      <c r="IE28" s="69"/>
      <c r="IF28" s="69"/>
      <c r="IG28" s="69"/>
      <c r="IH28" s="69"/>
      <c r="II28" s="69"/>
      <c r="IJ28" s="69"/>
      <c r="IK28" s="69"/>
      <c r="IL28" s="69"/>
      <c r="IM28" s="69"/>
      <c r="IN28" s="69"/>
      <c r="IO28" s="69"/>
      <c r="IP28" s="69"/>
      <c r="IQ28" s="69"/>
      <c r="IR28" s="69"/>
      <c r="IS28" s="69"/>
      <c r="IT28" s="69"/>
      <c r="IU28" s="69"/>
      <c r="IV28" s="69"/>
      <c r="IW28" s="69"/>
      <c r="IX28" s="69"/>
      <c r="IY28" s="69"/>
      <c r="IZ28" s="69"/>
      <c r="JA28" s="69"/>
      <c r="JB28" s="69"/>
      <c r="JC28" s="69"/>
      <c r="JD28" s="69"/>
      <c r="JE28" s="69"/>
      <c r="JF28" s="69"/>
      <c r="JG28" s="69"/>
      <c r="JH28" s="69"/>
      <c r="JI28" s="69"/>
      <c r="JJ28" s="69"/>
      <c r="JK28" s="69"/>
      <c r="JL28" s="69"/>
      <c r="JM28" s="69"/>
      <c r="JN28" s="69"/>
      <c r="JO28" s="69"/>
      <c r="JP28" s="69"/>
      <c r="JQ28" s="69"/>
      <c r="JR28" s="69"/>
      <c r="JS28" s="69"/>
      <c r="JT28" s="69"/>
      <c r="JU28" s="69"/>
      <c r="JV28" s="69"/>
      <c r="JW28" s="69"/>
      <c r="JX28" s="69"/>
      <c r="JY28" s="69"/>
      <c r="JZ28" s="69"/>
      <c r="KA28" s="69"/>
      <c r="KB28" s="69"/>
      <c r="KC28" s="69"/>
      <c r="KD28" s="69"/>
      <c r="KE28" s="69"/>
      <c r="KF28" s="69"/>
      <c r="KG28" s="69"/>
      <c r="KH28" s="69"/>
      <c r="KI28" s="69"/>
      <c r="KJ28" s="69"/>
      <c r="KK28" s="69"/>
      <c r="KL28" s="69"/>
      <c r="KM28" s="69"/>
      <c r="KN28" s="69"/>
      <c r="KO28" s="69"/>
      <c r="KP28" s="69"/>
      <c r="KQ28" s="69"/>
      <c r="KR28" s="69"/>
      <c r="KS28" s="69"/>
      <c r="KT28" s="69"/>
      <c r="KU28" s="69"/>
      <c r="KV28" s="69"/>
      <c r="KW28" s="69"/>
      <c r="KX28" s="69"/>
      <c r="KY28" s="69"/>
      <c r="KZ28" s="69"/>
      <c r="LA28" s="69"/>
      <c r="LB28" s="69"/>
      <c r="LC28" s="69"/>
      <c r="LD28" s="69"/>
      <c r="LE28" s="69"/>
      <c r="LF28" s="69"/>
      <c r="LG28" s="69"/>
      <c r="LH28" s="69"/>
      <c r="LI28" s="69"/>
      <c r="LJ28" s="69"/>
      <c r="LK28" s="69"/>
      <c r="LL28" s="69"/>
      <c r="LM28" s="69"/>
      <c r="LN28" s="69"/>
      <c r="LO28" s="69"/>
      <c r="LP28" s="69"/>
      <c r="LQ28" s="69"/>
      <c r="LR28" s="69"/>
      <c r="LS28" s="69"/>
      <c r="LT28" s="69"/>
      <c r="LU28" s="69"/>
      <c r="LV28" s="69"/>
      <c r="LW28" s="69"/>
      <c r="LX28" s="69"/>
      <c r="LY28" s="69"/>
      <c r="LZ28" s="69"/>
      <c r="MA28" s="69"/>
      <c r="MB28" s="69"/>
      <c r="MC28" s="69"/>
      <c r="MD28" s="69"/>
      <c r="ME28" s="69"/>
      <c r="MF28" s="69"/>
      <c r="MG28" s="69"/>
      <c r="MH28" s="69"/>
      <c r="MI28" s="69"/>
      <c r="MJ28" s="69"/>
      <c r="MK28" s="69"/>
      <c r="ML28" s="69"/>
      <c r="MM28" s="69"/>
      <c r="MN28" s="69"/>
      <c r="MO28" s="69"/>
      <c r="MP28" s="69"/>
      <c r="MQ28" s="69"/>
      <c r="MR28" s="69"/>
      <c r="MS28" s="69"/>
      <c r="MT28" s="69"/>
      <c r="MU28" s="69"/>
      <c r="MV28" s="69"/>
      <c r="MW28" s="69"/>
      <c r="MX28" s="69"/>
      <c r="MY28" s="69"/>
      <c r="MZ28" s="69"/>
      <c r="NA28" s="69"/>
      <c r="NB28" s="69"/>
      <c r="NC28" s="69"/>
      <c r="ND28" s="69"/>
      <c r="NE28" s="69"/>
      <c r="NF28" s="69"/>
      <c r="NG28" s="69"/>
      <c r="NH28" s="69"/>
      <c r="NI28" s="69"/>
      <c r="NJ28" s="69"/>
      <c r="NK28" s="69"/>
      <c r="NL28" s="69"/>
      <c r="NM28" s="69"/>
      <c r="NN28" s="69"/>
      <c r="NO28" s="69"/>
      <c r="NP28" s="69"/>
      <c r="NQ28" s="69"/>
      <c r="NR28" s="69"/>
      <c r="NS28" s="69"/>
      <c r="NT28" s="69"/>
      <c r="NU28" s="69"/>
      <c r="NV28" s="69"/>
      <c r="NW28" s="69"/>
      <c r="NX28" s="69"/>
      <c r="NY28" s="69"/>
      <c r="NZ28" s="69"/>
      <c r="OA28" s="69"/>
      <c r="OB28" s="69"/>
      <c r="OC28" s="69"/>
      <c r="OD28" s="69"/>
      <c r="OE28" s="69"/>
      <c r="OF28" s="69"/>
      <c r="OG28" s="69"/>
      <c r="OH28" s="69"/>
      <c r="OI28" s="69"/>
      <c r="OJ28" s="69"/>
      <c r="OK28" s="69"/>
      <c r="OL28" s="69"/>
      <c r="OM28" s="69"/>
      <c r="ON28" s="69"/>
      <c r="OO28" s="69"/>
      <c r="OP28" s="69"/>
      <c r="OQ28" s="69"/>
      <c r="OR28" s="69"/>
      <c r="OS28" s="69"/>
      <c r="OT28" s="69"/>
      <c r="OU28" s="69"/>
      <c r="OV28" s="69"/>
      <c r="OW28" s="69"/>
      <c r="OX28" s="69"/>
      <c r="OY28" s="69"/>
      <c r="OZ28" s="69"/>
      <c r="PA28" s="69"/>
      <c r="PB28" s="69"/>
      <c r="PC28" s="69"/>
      <c r="PD28" s="69"/>
      <c r="PE28" s="69"/>
      <c r="PF28" s="69"/>
      <c r="PG28" s="69"/>
      <c r="PH28" s="69"/>
      <c r="PI28" s="69"/>
      <c r="PJ28" s="69"/>
      <c r="PK28" s="69"/>
      <c r="PL28" s="69"/>
      <c r="PM28" s="69"/>
      <c r="PN28" s="69"/>
      <c r="PO28" s="69"/>
      <c r="PP28" s="69"/>
      <c r="PQ28" s="69"/>
      <c r="PR28" s="69"/>
      <c r="PS28" s="69"/>
      <c r="PT28" s="69"/>
      <c r="PU28" s="69"/>
      <c r="PV28" s="69"/>
      <c r="PW28" s="69"/>
      <c r="PX28" s="69"/>
      <c r="PY28" s="69"/>
      <c r="PZ28" s="69"/>
      <c r="QA28" s="69"/>
      <c r="QB28" s="69"/>
      <c r="QC28" s="69"/>
      <c r="QD28" s="69"/>
      <c r="QE28" s="69"/>
      <c r="QF28" s="69"/>
      <c r="QG28" s="69"/>
      <c r="QH28" s="69"/>
      <c r="QI28" s="69"/>
      <c r="QJ28" s="69"/>
      <c r="QK28" s="69"/>
      <c r="QL28" s="69"/>
      <c r="QM28" s="69"/>
      <c r="QN28" s="69"/>
      <c r="QO28" s="69"/>
      <c r="QP28" s="69"/>
      <c r="QQ28" s="69"/>
      <c r="QR28" s="69"/>
      <c r="QS28" s="69"/>
      <c r="QT28" s="69"/>
      <c r="QU28" s="69"/>
      <c r="QV28" s="69"/>
      <c r="QW28" s="69"/>
      <c r="QX28" s="69"/>
      <c r="QY28" s="69"/>
      <c r="QZ28" s="69"/>
      <c r="RA28" s="69"/>
      <c r="RB28" s="69"/>
      <c r="RC28" s="69"/>
      <c r="RD28" s="69"/>
      <c r="RE28" s="69"/>
      <c r="RF28" s="69"/>
      <c r="RG28" s="69"/>
      <c r="RH28" s="69"/>
      <c r="RI28" s="69"/>
      <c r="RJ28" s="69"/>
      <c r="RK28" s="69"/>
      <c r="RL28" s="69"/>
      <c r="RM28" s="69"/>
      <c r="RN28" s="69"/>
      <c r="RO28" s="69"/>
      <c r="RP28" s="69"/>
      <c r="RQ28" s="69"/>
      <c r="RR28" s="69"/>
      <c r="RS28" s="69"/>
      <c r="RT28" s="69"/>
      <c r="RU28" s="69"/>
      <c r="RV28" s="69"/>
      <c r="RW28" s="69"/>
      <c r="RX28" s="69"/>
      <c r="RY28" s="69"/>
      <c r="RZ28" s="69"/>
      <c r="SA28" s="69"/>
      <c r="SB28" s="69"/>
      <c r="SC28" s="69"/>
      <c r="SD28" s="69"/>
      <c r="SE28" s="69"/>
      <c r="SF28" s="69"/>
      <c r="SG28" s="69"/>
      <c r="SH28" s="69"/>
      <c r="SI28" s="69"/>
      <c r="SJ28" s="69"/>
      <c r="SK28" s="69"/>
      <c r="SL28" s="69"/>
      <c r="SM28" s="69"/>
      <c r="SN28" s="69"/>
      <c r="SO28" s="69"/>
      <c r="SP28" s="69"/>
      <c r="SQ28" s="69"/>
      <c r="SR28" s="69"/>
      <c r="SS28" s="69"/>
      <c r="ST28" s="69"/>
      <c r="SU28" s="69"/>
      <c r="SV28" s="69"/>
      <c r="SW28" s="69"/>
      <c r="SX28" s="69"/>
      <c r="SY28" s="69"/>
      <c r="SZ28" s="69"/>
      <c r="TA28" s="69"/>
      <c r="TB28" s="69"/>
      <c r="TC28" s="69"/>
      <c r="TD28" s="69"/>
      <c r="TE28" s="69"/>
      <c r="TF28" s="69"/>
      <c r="TG28" s="69"/>
      <c r="TH28" s="69"/>
      <c r="TI28" s="69"/>
      <c r="TJ28" s="69"/>
      <c r="TK28" s="69"/>
      <c r="TL28" s="69"/>
      <c r="TM28" s="69"/>
      <c r="TN28" s="69"/>
      <c r="TO28" s="69"/>
      <c r="TP28" s="69"/>
      <c r="TQ28" s="69"/>
      <c r="TR28" s="69"/>
      <c r="TS28" s="69"/>
      <c r="TT28" s="69"/>
      <c r="TU28" s="69"/>
      <c r="TV28" s="69"/>
      <c r="TW28" s="69"/>
      <c r="TX28" s="69"/>
      <c r="TY28" s="69"/>
      <c r="TZ28" s="69"/>
      <c r="UA28" s="69"/>
      <c r="UB28" s="69"/>
      <c r="UC28" s="69"/>
      <c r="UD28" s="69"/>
      <c r="UE28" s="69"/>
      <c r="UF28" s="69"/>
      <c r="UG28" s="69"/>
      <c r="UH28" s="69"/>
      <c r="UI28" s="69"/>
      <c r="UJ28" s="69"/>
      <c r="UK28" s="69"/>
      <c r="UL28" s="69"/>
      <c r="UM28" s="69"/>
      <c r="UN28" s="69"/>
      <c r="UO28" s="69"/>
      <c r="UP28" s="69"/>
      <c r="UQ28" s="69"/>
      <c r="UR28" s="69"/>
      <c r="US28" s="69"/>
      <c r="UT28" s="69"/>
      <c r="UU28" s="69"/>
      <c r="UV28" s="69"/>
      <c r="UW28" s="69"/>
      <c r="UX28" s="69"/>
      <c r="UY28" s="69"/>
      <c r="UZ28" s="69"/>
      <c r="VA28" s="69"/>
      <c r="VB28" s="69"/>
      <c r="VC28" s="69"/>
      <c r="VD28" s="69"/>
      <c r="VE28" s="69"/>
      <c r="VF28" s="69"/>
      <c r="VG28" s="69"/>
      <c r="VH28" s="69"/>
      <c r="VI28" s="69"/>
      <c r="VJ28" s="69"/>
      <c r="VK28" s="69"/>
      <c r="VL28" s="69"/>
      <c r="VM28" s="69"/>
      <c r="VN28" s="69"/>
      <c r="VO28" s="69"/>
      <c r="VP28" s="69"/>
      <c r="VQ28" s="69"/>
      <c r="VR28" s="69"/>
      <c r="VS28" s="69"/>
      <c r="VT28" s="69"/>
      <c r="VU28" s="69"/>
      <c r="VV28" s="69"/>
      <c r="VW28" s="69"/>
      <c r="VX28" s="69"/>
      <c r="VY28" s="69"/>
      <c r="VZ28" s="69"/>
      <c r="WA28" s="69"/>
      <c r="WB28" s="69"/>
      <c r="WC28" s="69"/>
      <c r="WD28" s="69"/>
      <c r="WE28" s="69"/>
      <c r="WF28" s="69"/>
      <c r="WG28" s="69"/>
      <c r="WH28" s="69"/>
      <c r="WI28" s="69"/>
      <c r="WJ28" s="69"/>
      <c r="WK28" s="69"/>
      <c r="WL28" s="69"/>
      <c r="WM28" s="69"/>
      <c r="WN28" s="69"/>
      <c r="WO28" s="69"/>
      <c r="WP28" s="69"/>
      <c r="WQ28" s="69"/>
      <c r="WR28" s="69"/>
      <c r="WS28" s="69"/>
      <c r="WT28" s="69"/>
      <c r="WU28" s="69"/>
      <c r="WV28" s="69"/>
      <c r="WW28" s="69"/>
      <c r="WX28" s="69"/>
      <c r="WY28" s="69"/>
      <c r="WZ28" s="69"/>
      <c r="XA28" s="69"/>
      <c r="XB28" s="69"/>
      <c r="XC28" s="69"/>
      <c r="XD28" s="69"/>
      <c r="XE28" s="69"/>
      <c r="XF28" s="69"/>
      <c r="XG28" s="69"/>
      <c r="XH28" s="69"/>
      <c r="XI28" s="69"/>
      <c r="XJ28" s="69"/>
      <c r="XK28" s="69"/>
      <c r="XL28" s="69"/>
      <c r="XM28" s="69"/>
      <c r="XN28" s="69"/>
      <c r="XO28" s="69"/>
      <c r="XP28" s="69"/>
      <c r="XQ28" s="69"/>
      <c r="XR28" s="69"/>
      <c r="XS28" s="69"/>
      <c r="XT28" s="69"/>
      <c r="XU28" s="69"/>
      <c r="XV28" s="69"/>
      <c r="XW28" s="69"/>
      <c r="XX28" s="69"/>
      <c r="XY28" s="69"/>
      <c r="XZ28" s="69"/>
      <c r="YA28" s="69"/>
      <c r="YB28" s="69"/>
      <c r="YC28" s="69"/>
      <c r="YD28" s="69"/>
      <c r="YE28" s="69"/>
      <c r="YF28" s="69"/>
      <c r="YG28" s="69"/>
      <c r="YH28" s="69"/>
      <c r="YI28" s="69"/>
      <c r="YJ28" s="69"/>
      <c r="YK28" s="69"/>
      <c r="YL28" s="69"/>
      <c r="YM28" s="69"/>
      <c r="YN28" s="69"/>
      <c r="YO28" s="69"/>
      <c r="YP28" s="69"/>
      <c r="YQ28" s="69"/>
      <c r="YR28" s="69"/>
      <c r="YS28" s="69"/>
      <c r="YT28" s="69"/>
      <c r="YU28" s="69"/>
      <c r="YV28" s="69"/>
      <c r="YW28" s="69"/>
      <c r="YX28" s="69"/>
      <c r="YY28" s="69"/>
      <c r="YZ28" s="69"/>
      <c r="ZA28" s="69"/>
      <c r="ZB28" s="69"/>
      <c r="ZC28" s="69"/>
      <c r="ZD28" s="69"/>
      <c r="ZE28" s="69"/>
      <c r="ZF28" s="69"/>
      <c r="ZG28" s="69"/>
      <c r="ZH28" s="69"/>
      <c r="ZI28" s="69"/>
      <c r="ZJ28" s="69"/>
      <c r="ZK28" s="69"/>
      <c r="ZL28" s="69"/>
      <c r="ZM28" s="69"/>
      <c r="ZN28" s="69"/>
      <c r="ZO28" s="69"/>
      <c r="ZP28" s="69"/>
      <c r="ZQ28" s="69"/>
      <c r="ZR28" s="69"/>
      <c r="ZS28" s="69"/>
      <c r="ZT28" s="69"/>
      <c r="ZU28" s="69"/>
      <c r="ZV28" s="69"/>
      <c r="ZW28" s="69"/>
      <c r="ZX28" s="69"/>
      <c r="ZY28" s="69"/>
      <c r="ZZ28" s="69"/>
      <c r="AAA28" s="69"/>
      <c r="AAB28" s="69"/>
      <c r="AAC28" s="69"/>
      <c r="AAD28" s="69"/>
      <c r="AAE28" s="69"/>
      <c r="AAF28" s="69"/>
      <c r="AAG28" s="69"/>
      <c r="AAH28" s="69"/>
      <c r="AAI28" s="69"/>
      <c r="AAJ28" s="69"/>
      <c r="AAK28" s="69"/>
      <c r="AAL28" s="69"/>
      <c r="AAM28" s="69"/>
      <c r="AAN28" s="69"/>
      <c r="AAO28" s="69"/>
      <c r="AAP28" s="69"/>
      <c r="AAQ28" s="69"/>
      <c r="AAR28" s="69"/>
      <c r="AAS28" s="69"/>
      <c r="AAT28" s="69"/>
      <c r="AAU28" s="69"/>
      <c r="AAV28" s="69"/>
      <c r="AAW28" s="69"/>
      <c r="AAX28" s="69"/>
      <c r="AAY28" s="69"/>
      <c r="AAZ28" s="69"/>
      <c r="ABA28" s="69"/>
      <c r="ABB28" s="69"/>
      <c r="ABC28" s="69"/>
      <c r="ABD28" s="69"/>
      <c r="ABE28" s="69"/>
      <c r="ABF28" s="69"/>
      <c r="ABG28" s="69"/>
      <c r="ABH28" s="69"/>
      <c r="ABI28" s="69"/>
      <c r="ABJ28" s="69"/>
      <c r="ABK28" s="69"/>
      <c r="ABL28" s="69"/>
      <c r="ABM28" s="69"/>
      <c r="ABN28" s="69"/>
      <c r="ABO28" s="69"/>
      <c r="ABP28" s="69"/>
      <c r="ABQ28" s="69"/>
      <c r="ABR28" s="69"/>
      <c r="ABS28" s="69"/>
      <c r="ABT28" s="69"/>
      <c r="ABU28" s="69"/>
      <c r="ABV28" s="69"/>
      <c r="ABW28" s="69"/>
      <c r="ABX28" s="69"/>
      <c r="ABY28" s="69"/>
      <c r="ABZ28" s="69"/>
      <c r="ACA28" s="69"/>
      <c r="ACB28" s="69"/>
      <c r="ACC28" s="69"/>
      <c r="ACD28" s="69"/>
      <c r="ACE28" s="69"/>
      <c r="ACF28" s="69"/>
      <c r="ACG28" s="69"/>
      <c r="ACH28" s="69"/>
      <c r="ACI28" s="69"/>
      <c r="ACJ28" s="69"/>
      <c r="ACK28" s="69"/>
      <c r="ACL28" s="69"/>
      <c r="ACM28" s="69"/>
      <c r="ACN28" s="69"/>
      <c r="ACO28" s="69"/>
      <c r="ACP28" s="69"/>
      <c r="ACQ28" s="69"/>
      <c r="ACR28" s="69"/>
      <c r="ACS28" s="69"/>
      <c r="ACT28" s="69"/>
      <c r="ACU28" s="69"/>
      <c r="ACV28" s="69"/>
      <c r="ACW28" s="69"/>
      <c r="ACX28" s="69"/>
      <c r="ACY28" s="69"/>
      <c r="ACZ28" s="69"/>
      <c r="ADA28" s="69"/>
      <c r="ADB28" s="69"/>
      <c r="ADC28" s="69"/>
      <c r="ADD28" s="69"/>
      <c r="ADE28" s="69"/>
      <c r="ADF28" s="69"/>
      <c r="ADG28" s="69"/>
      <c r="ADH28" s="69"/>
      <c r="ADI28" s="69"/>
      <c r="ADJ28" s="69"/>
      <c r="ADK28" s="69"/>
      <c r="ADL28" s="69"/>
      <c r="ADM28" s="69"/>
      <c r="ADN28" s="69"/>
      <c r="ADO28" s="69"/>
      <c r="ADP28" s="69"/>
      <c r="ADQ28" s="69"/>
      <c r="ADR28" s="69"/>
      <c r="ADS28" s="69"/>
      <c r="ADT28" s="69"/>
      <c r="ADU28" s="69"/>
      <c r="ADV28" s="69"/>
      <c r="ADW28" s="69"/>
      <c r="ADX28" s="69"/>
      <c r="ADY28" s="69"/>
      <c r="ADZ28" s="69"/>
      <c r="AEA28" s="69"/>
      <c r="AEB28" s="69"/>
      <c r="AEC28" s="69"/>
      <c r="AED28" s="69"/>
      <c r="AEE28" s="69"/>
      <c r="AEF28" s="69"/>
    </row>
    <row r="29" spans="1:812" hidden="1" x14ac:dyDescent="0.25">
      <c r="B29" s="5">
        <v>44903</v>
      </c>
      <c r="C29" t="s">
        <v>20</v>
      </c>
      <c r="D29" t="s">
        <v>0</v>
      </c>
      <c r="E29" t="s">
        <v>14</v>
      </c>
      <c r="F29" s="3" t="s">
        <v>48</v>
      </c>
      <c r="G29" t="s">
        <v>49</v>
      </c>
      <c r="H29" s="4" t="s">
        <v>50</v>
      </c>
      <c r="I29" s="4" t="s">
        <v>51</v>
      </c>
      <c r="J29" s="8">
        <v>2</v>
      </c>
      <c r="K29" s="48">
        <v>73331</v>
      </c>
      <c r="L29" s="17">
        <f t="shared" si="6"/>
        <v>146662</v>
      </c>
      <c r="N29" s="102">
        <f t="shared" si="0"/>
        <v>33.263100597620863</v>
      </c>
      <c r="O29" s="102">
        <v>33.263100597620863</v>
      </c>
      <c r="Q29"/>
      <c r="W29" s="39" t="s">
        <v>79</v>
      </c>
      <c r="X29" s="34">
        <v>65893.814400051546</v>
      </c>
      <c r="Y29" s="163">
        <v>208</v>
      </c>
    </row>
    <row r="30" spans="1:812" hidden="1" x14ac:dyDescent="0.25">
      <c r="B30" s="5">
        <v>44903</v>
      </c>
      <c r="C30" t="s">
        <v>20</v>
      </c>
      <c r="D30" t="s">
        <v>0</v>
      </c>
      <c r="E30" t="s">
        <v>14</v>
      </c>
      <c r="F30" s="3" t="s">
        <v>48</v>
      </c>
      <c r="G30" t="s">
        <v>49</v>
      </c>
      <c r="H30" s="4" t="s">
        <v>50</v>
      </c>
      <c r="I30" s="4" t="s">
        <v>52</v>
      </c>
      <c r="J30" s="8">
        <v>17</v>
      </c>
      <c r="K30" s="48">
        <v>73331</v>
      </c>
      <c r="L30" s="17">
        <f t="shared" si="6"/>
        <v>1246627</v>
      </c>
      <c r="N30" s="102">
        <f t="shared" si="0"/>
        <v>282.7363550797773</v>
      </c>
      <c r="O30" s="102">
        <v>282.7363550797773</v>
      </c>
      <c r="Q30"/>
      <c r="W30" s="39" t="s">
        <v>87</v>
      </c>
      <c r="X30" s="34">
        <v>31032.427933025141</v>
      </c>
      <c r="Y30" s="163">
        <v>249</v>
      </c>
    </row>
    <row r="31" spans="1:812" hidden="1" x14ac:dyDescent="0.25">
      <c r="B31" s="5">
        <v>44903</v>
      </c>
      <c r="C31" t="s">
        <v>20</v>
      </c>
      <c r="D31" t="s">
        <v>0</v>
      </c>
      <c r="E31" t="s">
        <v>14</v>
      </c>
      <c r="F31" s="3" t="s">
        <v>48</v>
      </c>
      <c r="G31" t="s">
        <v>49</v>
      </c>
      <c r="H31" s="4" t="s">
        <v>50</v>
      </c>
      <c r="I31" s="4" t="s">
        <v>53</v>
      </c>
      <c r="J31" s="8">
        <v>10</v>
      </c>
      <c r="K31" s="48">
        <v>73331</v>
      </c>
      <c r="L31" s="17">
        <f t="shared" si="6"/>
        <v>733310</v>
      </c>
      <c r="N31" s="102">
        <f t="shared" si="0"/>
        <v>166.3155029881043</v>
      </c>
      <c r="O31" s="102">
        <v>166.3155029881043</v>
      </c>
      <c r="Q31"/>
      <c r="W31" s="39" t="s">
        <v>92</v>
      </c>
      <c r="X31" s="34">
        <v>3534.4892538221197</v>
      </c>
      <c r="Y31" s="163">
        <v>18</v>
      </c>
    </row>
    <row r="32" spans="1:812" hidden="1" x14ac:dyDescent="0.25">
      <c r="B32" s="5">
        <v>44903</v>
      </c>
      <c r="C32" t="s">
        <v>20</v>
      </c>
      <c r="D32" t="s">
        <v>0</v>
      </c>
      <c r="E32" t="s">
        <v>14</v>
      </c>
      <c r="F32" s="3" t="s">
        <v>46</v>
      </c>
      <c r="G32" t="s">
        <v>532</v>
      </c>
      <c r="H32" s="4" t="s">
        <v>146</v>
      </c>
      <c r="I32" s="4" t="s">
        <v>47</v>
      </c>
      <c r="J32" s="8">
        <v>8</v>
      </c>
      <c r="K32" s="48">
        <v>73331</v>
      </c>
      <c r="L32" s="17">
        <f t="shared" si="6"/>
        <v>586648</v>
      </c>
      <c r="M32" s="102" t="s">
        <v>529</v>
      </c>
      <c r="N32" s="102">
        <f t="shared" si="0"/>
        <v>133.05240239048345</v>
      </c>
      <c r="O32" s="102">
        <v>133.05240239048345</v>
      </c>
      <c r="Q32"/>
      <c r="W32" s="39" t="s">
        <v>354</v>
      </c>
      <c r="X32" s="34">
        <v>1202.2725468627741</v>
      </c>
      <c r="Y32" s="163">
        <v>36</v>
      </c>
    </row>
    <row r="33" spans="1:812" hidden="1" x14ac:dyDescent="0.25">
      <c r="B33" s="5">
        <v>44903</v>
      </c>
      <c r="C33" t="s">
        <v>20</v>
      </c>
      <c r="D33" t="s">
        <v>4</v>
      </c>
      <c r="E33" t="s">
        <v>14</v>
      </c>
      <c r="F33" s="4" t="s">
        <v>99</v>
      </c>
      <c r="G33" t="s">
        <v>100</v>
      </c>
      <c r="H33" s="4" t="s">
        <v>111</v>
      </c>
      <c r="J33" s="8">
        <v>1</v>
      </c>
      <c r="K33" s="48"/>
      <c r="N33" s="102">
        <f t="shared" si="0"/>
        <v>0</v>
      </c>
      <c r="Q33"/>
      <c r="W33" s="39" t="s">
        <v>355</v>
      </c>
      <c r="X33" s="34">
        <v>275.56331719265626</v>
      </c>
      <c r="Y33" s="163">
        <v>20</v>
      </c>
    </row>
    <row r="34" spans="1:812" hidden="1" x14ac:dyDescent="0.25">
      <c r="B34" s="5">
        <v>44903</v>
      </c>
      <c r="C34" t="s">
        <v>20</v>
      </c>
      <c r="D34" t="s">
        <v>4</v>
      </c>
      <c r="E34" t="s">
        <v>14</v>
      </c>
      <c r="F34" s="4" t="s">
        <v>97</v>
      </c>
      <c r="G34" t="s">
        <v>98</v>
      </c>
      <c r="H34" s="4" t="s">
        <v>110</v>
      </c>
      <c r="J34" s="8">
        <v>4</v>
      </c>
      <c r="K34" s="48">
        <v>73.06083650190115</v>
      </c>
      <c r="L34" s="17">
        <f t="shared" ref="L34:L42" si="7">+J34*K34</f>
        <v>292.2433460076046</v>
      </c>
      <c r="M34" s="102" t="s">
        <v>527</v>
      </c>
      <c r="O34" s="17">
        <v>292.2433460076046</v>
      </c>
      <c r="Q34"/>
      <c r="W34" s="39" t="s">
        <v>356</v>
      </c>
      <c r="X34" s="34">
        <v>2513.7498157241193</v>
      </c>
      <c r="Y34" s="163">
        <v>28</v>
      </c>
    </row>
    <row r="35" spans="1:812" hidden="1" x14ac:dyDescent="0.25">
      <c r="B35" s="5">
        <v>44903</v>
      </c>
      <c r="C35" t="s">
        <v>20</v>
      </c>
      <c r="D35" t="s">
        <v>0</v>
      </c>
      <c r="E35" t="s">
        <v>66</v>
      </c>
      <c r="F35" s="4" t="s">
        <v>71</v>
      </c>
      <c r="G35" t="s">
        <v>72</v>
      </c>
      <c r="H35" s="4" t="s">
        <v>27</v>
      </c>
      <c r="I35" s="4" t="s">
        <v>73</v>
      </c>
      <c r="J35" s="8">
        <v>24</v>
      </c>
      <c r="K35" s="48">
        <v>61600</v>
      </c>
      <c r="L35" s="17">
        <f t="shared" si="7"/>
        <v>1478400</v>
      </c>
      <c r="N35" s="102">
        <v>-73.06083650190115</v>
      </c>
      <c r="O35" s="17">
        <v>-73.06083650190115</v>
      </c>
      <c r="Q35"/>
      <c r="W35" s="39" t="s">
        <v>357</v>
      </c>
      <c r="X35" s="34">
        <v>551.12663438531251</v>
      </c>
      <c r="Y35" s="163">
        <v>40</v>
      </c>
    </row>
    <row r="36" spans="1:812" hidden="1" x14ac:dyDescent="0.25">
      <c r="B36" s="5">
        <v>44903</v>
      </c>
      <c r="C36" t="s">
        <v>20</v>
      </c>
      <c r="D36" t="s">
        <v>0</v>
      </c>
      <c r="E36" t="s">
        <v>66</v>
      </c>
      <c r="F36" s="4" t="s">
        <v>71</v>
      </c>
      <c r="G36" t="s">
        <v>72</v>
      </c>
      <c r="H36" s="4" t="s">
        <v>27</v>
      </c>
      <c r="I36" s="4" t="s">
        <v>74</v>
      </c>
      <c r="J36" s="8">
        <v>4</v>
      </c>
      <c r="K36" s="48">
        <v>61600</v>
      </c>
      <c r="L36" s="17">
        <f t="shared" si="7"/>
        <v>246400</v>
      </c>
      <c r="N36" s="102">
        <v>-73.06083650190115</v>
      </c>
      <c r="O36" s="17">
        <v>-73.06083650190115</v>
      </c>
      <c r="Q36"/>
      <c r="W36" s="39" t="s">
        <v>358</v>
      </c>
      <c r="X36" s="34">
        <v>1281.3694249458515</v>
      </c>
      <c r="Y36" s="163">
        <v>40</v>
      </c>
    </row>
    <row r="37" spans="1:812" hidden="1" x14ac:dyDescent="0.25">
      <c r="B37" s="5">
        <v>44903</v>
      </c>
      <c r="C37" t="s">
        <v>20</v>
      </c>
      <c r="D37" t="s">
        <v>0</v>
      </c>
      <c r="E37" t="s">
        <v>66</v>
      </c>
      <c r="F37" s="4" t="s">
        <v>75</v>
      </c>
      <c r="G37" t="s">
        <v>76</v>
      </c>
      <c r="H37" s="4" t="s">
        <v>37</v>
      </c>
      <c r="I37" s="4" t="s">
        <v>77</v>
      </c>
      <c r="J37" s="8">
        <v>1</v>
      </c>
      <c r="K37" s="48">
        <v>61600</v>
      </c>
      <c r="L37" s="17">
        <f t="shared" si="7"/>
        <v>61600</v>
      </c>
      <c r="N37" s="102">
        <v>10</v>
      </c>
      <c r="O37" s="31">
        <v>10</v>
      </c>
      <c r="Q37"/>
      <c r="W37" s="39" t="s">
        <v>76</v>
      </c>
      <c r="X37" s="34">
        <v>20752.094945185774</v>
      </c>
      <c r="Y37" s="163">
        <v>75</v>
      </c>
    </row>
    <row r="38" spans="1:812" hidden="1" x14ac:dyDescent="0.25">
      <c r="B38" s="5">
        <v>44903</v>
      </c>
      <c r="C38" t="s">
        <v>20</v>
      </c>
      <c r="D38" t="s">
        <v>0</v>
      </c>
      <c r="E38" t="s">
        <v>66</v>
      </c>
      <c r="F38" s="4" t="s">
        <v>86</v>
      </c>
      <c r="G38" t="s">
        <v>87</v>
      </c>
      <c r="H38" s="37" t="s">
        <v>50</v>
      </c>
      <c r="I38" s="4" t="s">
        <v>88</v>
      </c>
      <c r="J38" s="8">
        <f>15+12</f>
        <v>27</v>
      </c>
      <c r="K38" s="48">
        <v>61600</v>
      </c>
      <c r="L38" s="17">
        <f t="shared" si="7"/>
        <v>1663200</v>
      </c>
      <c r="N38" s="102">
        <v>180</v>
      </c>
      <c r="O38" s="31">
        <v>180</v>
      </c>
      <c r="Q38"/>
      <c r="W38" s="39" t="s">
        <v>151</v>
      </c>
      <c r="X38" s="34">
        <v>1434.486879750868</v>
      </c>
      <c r="Y38" s="163">
        <v>49</v>
      </c>
    </row>
    <row r="39" spans="1:812" hidden="1" x14ac:dyDescent="0.25">
      <c r="B39" s="5">
        <v>44903</v>
      </c>
      <c r="C39" t="s">
        <v>20</v>
      </c>
      <c r="D39" t="s">
        <v>0</v>
      </c>
      <c r="E39" t="s">
        <v>66</v>
      </c>
      <c r="F39" s="4" t="s">
        <v>86</v>
      </c>
      <c r="G39" t="s">
        <v>87</v>
      </c>
      <c r="H39" s="37" t="s">
        <v>50</v>
      </c>
      <c r="I39" s="4" t="s">
        <v>90</v>
      </c>
      <c r="J39" s="8">
        <v>1</v>
      </c>
      <c r="K39" s="48">
        <v>61600</v>
      </c>
      <c r="L39" s="17">
        <f t="shared" si="7"/>
        <v>61600</v>
      </c>
      <c r="N39" s="102">
        <v>5</v>
      </c>
      <c r="O39" s="35">
        <v>5</v>
      </c>
      <c r="Q39"/>
      <c r="W39" s="39" t="s">
        <v>216</v>
      </c>
      <c r="X39" s="34">
        <v>439.950937410812</v>
      </c>
      <c r="Y39" s="163">
        <v>18</v>
      </c>
    </row>
    <row r="40" spans="1:812" hidden="1" x14ac:dyDescent="0.25">
      <c r="B40" s="5">
        <v>44903</v>
      </c>
      <c r="C40" t="s">
        <v>20</v>
      </c>
      <c r="D40" t="s">
        <v>0</v>
      </c>
      <c r="E40" t="s">
        <v>66</v>
      </c>
      <c r="F40" s="4" t="s">
        <v>91</v>
      </c>
      <c r="G40" t="s">
        <v>92</v>
      </c>
      <c r="H40" s="4" t="s">
        <v>93</v>
      </c>
      <c r="I40" s="4" t="s">
        <v>94</v>
      </c>
      <c r="J40" s="8">
        <f>16+13+5</f>
        <v>34</v>
      </c>
      <c r="K40" s="48">
        <v>61600</v>
      </c>
      <c r="L40" s="17">
        <f t="shared" si="7"/>
        <v>2094400</v>
      </c>
      <c r="N40" s="102">
        <v>-3</v>
      </c>
      <c r="O40" s="31">
        <v>-3</v>
      </c>
      <c r="Q40"/>
      <c r="W40" s="39" t="s">
        <v>68</v>
      </c>
      <c r="X40" s="34">
        <v>724.10868307950523</v>
      </c>
      <c r="Y40" s="163">
        <v>30</v>
      </c>
    </row>
    <row r="41" spans="1:812" hidden="1" x14ac:dyDescent="0.25">
      <c r="B41" s="5">
        <v>44903</v>
      </c>
      <c r="C41" t="s">
        <v>20</v>
      </c>
      <c r="D41" t="s">
        <v>0</v>
      </c>
      <c r="E41" t="s">
        <v>66</v>
      </c>
      <c r="F41" s="4" t="s">
        <v>67</v>
      </c>
      <c r="G41" t="s">
        <v>68</v>
      </c>
      <c r="H41" s="4" t="s">
        <v>69</v>
      </c>
      <c r="I41" s="4" t="s">
        <v>70</v>
      </c>
      <c r="J41" s="8">
        <v>18</v>
      </c>
      <c r="K41" s="48">
        <v>61600</v>
      </c>
      <c r="L41" s="17">
        <f t="shared" si="7"/>
        <v>1108800</v>
      </c>
      <c r="N41" s="102">
        <v>-3</v>
      </c>
      <c r="O41" s="31">
        <v>-3</v>
      </c>
      <c r="Q41"/>
      <c r="W41" s="39" t="s">
        <v>200</v>
      </c>
      <c r="X41" s="34">
        <v>-284.44428713219645</v>
      </c>
      <c r="Y41" s="163">
        <v>20</v>
      </c>
    </row>
    <row r="42" spans="1:812" hidden="1" x14ac:dyDescent="0.25">
      <c r="B42" s="5">
        <v>44903</v>
      </c>
      <c r="C42" t="s">
        <v>20</v>
      </c>
      <c r="D42" t="s">
        <v>0</v>
      </c>
      <c r="E42" t="s">
        <v>66</v>
      </c>
      <c r="F42" s="4" t="s">
        <v>82</v>
      </c>
      <c r="G42" t="s">
        <v>83</v>
      </c>
      <c r="H42" s="4" t="s">
        <v>84</v>
      </c>
      <c r="I42" s="4" t="s">
        <v>85</v>
      </c>
      <c r="J42" s="8">
        <v>10</v>
      </c>
      <c r="K42" s="48">
        <v>61600</v>
      </c>
      <c r="L42" s="17">
        <f t="shared" si="7"/>
        <v>616000</v>
      </c>
      <c r="N42" s="102">
        <v>-8</v>
      </c>
      <c r="O42" s="31">
        <v>-8</v>
      </c>
      <c r="Q42"/>
      <c r="W42" s="39" t="s">
        <v>284</v>
      </c>
      <c r="X42" s="34">
        <v>0</v>
      </c>
      <c r="Y42" s="163">
        <v>0</v>
      </c>
    </row>
    <row r="43" spans="1:812" hidden="1" x14ac:dyDescent="0.25">
      <c r="B43" s="5">
        <v>44903</v>
      </c>
      <c r="C43" t="s">
        <v>20</v>
      </c>
      <c r="D43" t="s">
        <v>4</v>
      </c>
      <c r="E43" t="s">
        <v>14</v>
      </c>
      <c r="F43" s="4" t="s">
        <v>291</v>
      </c>
      <c r="G43" t="s">
        <v>295</v>
      </c>
      <c r="H43" s="4" t="s">
        <v>290</v>
      </c>
      <c r="J43" s="8">
        <v>7</v>
      </c>
      <c r="K43" s="48"/>
      <c r="N43" s="102">
        <v>1043.726235741445</v>
      </c>
      <c r="O43" s="73">
        <v>1043.726235741445</v>
      </c>
      <c r="Q43"/>
      <c r="W43" s="39" t="s">
        <v>83</v>
      </c>
      <c r="X43" s="34">
        <v>8090.0865069945685</v>
      </c>
      <c r="Y43" s="163">
        <v>173</v>
      </c>
    </row>
    <row r="44" spans="1:812" ht="22.5" hidden="1" customHeight="1" x14ac:dyDescent="0.25">
      <c r="B44" s="5">
        <v>44903</v>
      </c>
      <c r="C44" t="s">
        <v>20</v>
      </c>
      <c r="D44" t="s">
        <v>0</v>
      </c>
      <c r="E44" t="s">
        <v>66</v>
      </c>
      <c r="F44" s="4" t="s">
        <v>78</v>
      </c>
      <c r="G44" t="s">
        <v>79</v>
      </c>
      <c r="H44" s="4" t="s">
        <v>80</v>
      </c>
      <c r="I44" s="4" t="s">
        <v>81</v>
      </c>
      <c r="J44" s="8">
        <v>1</v>
      </c>
      <c r="K44" s="48">
        <v>61600</v>
      </c>
      <c r="L44" s="17">
        <f t="shared" ref="L44:L67" si="8">+J44*K44</f>
        <v>61600</v>
      </c>
      <c r="N44" s="102">
        <v>626.2357414448669</v>
      </c>
      <c r="O44" s="73">
        <v>626.2357414448669</v>
      </c>
      <c r="Q44"/>
      <c r="W44" s="39" t="s">
        <v>199</v>
      </c>
      <c r="X44" s="34">
        <v>315.50632766366078</v>
      </c>
      <c r="Y44" s="163">
        <v>19</v>
      </c>
    </row>
    <row r="45" spans="1:812" hidden="1" x14ac:dyDescent="0.25">
      <c r="B45" s="5">
        <v>44903</v>
      </c>
      <c r="C45" t="s">
        <v>20</v>
      </c>
      <c r="D45" t="s">
        <v>0</v>
      </c>
      <c r="E45" t="s">
        <v>66</v>
      </c>
      <c r="F45" s="4" t="s">
        <v>78</v>
      </c>
      <c r="G45" t="s">
        <v>79</v>
      </c>
      <c r="H45" s="4" t="s">
        <v>80</v>
      </c>
      <c r="I45" s="4" t="s">
        <v>89</v>
      </c>
      <c r="J45" s="8">
        <v>2</v>
      </c>
      <c r="K45" s="48">
        <v>61600</v>
      </c>
      <c r="L45" s="17">
        <f t="shared" si="8"/>
        <v>123200</v>
      </c>
      <c r="N45" s="102">
        <v>626.2357414448669</v>
      </c>
      <c r="O45" s="73">
        <v>626.2357414448669</v>
      </c>
      <c r="Q45"/>
      <c r="W45" s="38" t="s">
        <v>4</v>
      </c>
      <c r="X45" s="34">
        <v>32058.875232609756</v>
      </c>
      <c r="Y45" s="163">
        <v>211</v>
      </c>
    </row>
    <row r="46" spans="1:812" x14ac:dyDescent="0.25">
      <c r="B46" s="5">
        <v>44903</v>
      </c>
      <c r="C46" t="s">
        <v>20</v>
      </c>
      <c r="D46" t="s">
        <v>0</v>
      </c>
      <c r="E46" t="s">
        <v>14</v>
      </c>
      <c r="F46" s="3" t="s">
        <v>42</v>
      </c>
      <c r="G46" t="s">
        <v>43</v>
      </c>
      <c r="H46" s="4" t="s">
        <v>44</v>
      </c>
      <c r="I46" s="4" t="s">
        <v>45</v>
      </c>
      <c r="J46" s="8">
        <v>12</v>
      </c>
      <c r="K46" s="48">
        <v>73331</v>
      </c>
      <c r="L46" s="17">
        <f t="shared" si="8"/>
        <v>879972</v>
      </c>
      <c r="N46" s="102">
        <v>2087.4524714828899</v>
      </c>
      <c r="O46" s="73">
        <v>2087.4524714828899</v>
      </c>
      <c r="Q46"/>
      <c r="W46" s="39" t="s">
        <v>292</v>
      </c>
      <c r="X46" s="34">
        <v>956.05306266739353</v>
      </c>
      <c r="Y46" s="163">
        <v>13</v>
      </c>
    </row>
    <row r="47" spans="1:812" hidden="1" x14ac:dyDescent="0.25">
      <c r="A47" s="69"/>
      <c r="B47" s="68">
        <v>45245</v>
      </c>
      <c r="C47" s="69" t="s">
        <v>63</v>
      </c>
      <c r="D47" s="69" t="s">
        <v>0</v>
      </c>
      <c r="E47" s="69" t="s">
        <v>66</v>
      </c>
      <c r="F47" s="70" t="s">
        <v>139</v>
      </c>
      <c r="G47" s="69" t="s">
        <v>140</v>
      </c>
      <c r="H47" s="70" t="s">
        <v>41</v>
      </c>
      <c r="I47" s="155" t="s">
        <v>380</v>
      </c>
      <c r="J47" s="156">
        <v>100</v>
      </c>
      <c r="K47" s="72">
        <f>57500*0.9</f>
        <v>51750</v>
      </c>
      <c r="L47" s="73">
        <f t="shared" si="8"/>
        <v>5175000</v>
      </c>
      <c r="M47" s="107"/>
      <c r="N47" s="102">
        <v>730.60836501901144</v>
      </c>
      <c r="O47" s="73">
        <v>730.60836501901144</v>
      </c>
      <c r="P47" s="69" t="s">
        <v>384</v>
      </c>
      <c r="Q47" s="69"/>
      <c r="R47" s="69"/>
      <c r="S47" s="69"/>
      <c r="T47" s="69"/>
      <c r="U47" s="69"/>
      <c r="V47" s="69"/>
      <c r="W47" s="39" t="s">
        <v>148</v>
      </c>
      <c r="X47" s="34">
        <v>600.72057503685517</v>
      </c>
      <c r="Y47" s="163">
        <v>22</v>
      </c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69"/>
      <c r="BI47" s="69"/>
      <c r="BJ47" s="69"/>
      <c r="BK47" s="69"/>
      <c r="BL47" s="69"/>
      <c r="BM47" s="69"/>
      <c r="BN47" s="69"/>
      <c r="BO47" s="69"/>
      <c r="BP47" s="69"/>
      <c r="BQ47" s="69"/>
      <c r="BR47" s="69"/>
      <c r="BS47" s="69"/>
      <c r="BT47" s="69"/>
      <c r="BU47" s="69"/>
      <c r="BV47" s="69"/>
      <c r="BW47" s="69"/>
      <c r="BX47" s="69"/>
      <c r="BY47" s="69"/>
      <c r="BZ47" s="69"/>
      <c r="CA47" s="69"/>
      <c r="CB47" s="69"/>
      <c r="CC47" s="69"/>
      <c r="CD47" s="69"/>
      <c r="CE47" s="69"/>
      <c r="CF47" s="69"/>
      <c r="CG47" s="69"/>
      <c r="CH47" s="69"/>
      <c r="CI47" s="69"/>
      <c r="CJ47" s="69"/>
      <c r="CK47" s="69"/>
      <c r="CL47" s="69"/>
      <c r="CM47" s="69"/>
      <c r="CN47" s="69"/>
      <c r="CO47" s="69"/>
      <c r="CP47" s="69"/>
      <c r="CQ47" s="69"/>
      <c r="CR47" s="69"/>
      <c r="CS47" s="69"/>
      <c r="CT47" s="69"/>
      <c r="CU47" s="69"/>
      <c r="CV47" s="69"/>
      <c r="CW47" s="69"/>
      <c r="CX47" s="69"/>
      <c r="CY47" s="69"/>
      <c r="CZ47" s="69"/>
      <c r="DA47" s="69"/>
      <c r="DB47" s="69"/>
      <c r="DC47" s="69"/>
      <c r="DD47" s="69"/>
      <c r="DE47" s="69"/>
      <c r="DF47" s="69"/>
      <c r="DG47" s="69"/>
      <c r="DH47" s="69"/>
      <c r="DI47" s="69"/>
      <c r="DJ47" s="69"/>
      <c r="DK47" s="69"/>
      <c r="DL47" s="69"/>
      <c r="DM47" s="69"/>
      <c r="DN47" s="69"/>
      <c r="DO47" s="69"/>
      <c r="DP47" s="69"/>
      <c r="DQ47" s="69"/>
      <c r="DR47" s="69"/>
      <c r="DS47" s="69"/>
      <c r="DT47" s="69"/>
      <c r="DU47" s="69"/>
      <c r="DV47" s="69"/>
      <c r="DW47" s="69"/>
      <c r="DX47" s="69"/>
      <c r="DY47" s="69"/>
      <c r="DZ47" s="69"/>
      <c r="EA47" s="69"/>
      <c r="EB47" s="69"/>
      <c r="EC47" s="69"/>
      <c r="ED47" s="69"/>
      <c r="EE47" s="69"/>
      <c r="EF47" s="69"/>
      <c r="EG47" s="69"/>
      <c r="EH47" s="69"/>
      <c r="EI47" s="69"/>
      <c r="EJ47" s="69"/>
      <c r="EK47" s="69"/>
      <c r="EL47" s="69"/>
      <c r="EM47" s="69"/>
      <c r="EN47" s="69"/>
      <c r="EO47" s="69"/>
      <c r="EP47" s="69"/>
      <c r="EQ47" s="69"/>
      <c r="ER47" s="69"/>
      <c r="ES47" s="69"/>
      <c r="ET47" s="69"/>
      <c r="EU47" s="69"/>
      <c r="EV47" s="69"/>
      <c r="EW47" s="69"/>
      <c r="EX47" s="69"/>
      <c r="EY47" s="69"/>
      <c r="EZ47" s="69"/>
      <c r="FA47" s="69"/>
      <c r="FB47" s="69"/>
      <c r="FC47" s="69"/>
      <c r="FD47" s="69"/>
      <c r="FE47" s="69"/>
      <c r="FF47" s="69"/>
      <c r="FG47" s="69"/>
      <c r="FH47" s="69"/>
      <c r="FI47" s="69"/>
      <c r="FJ47" s="69"/>
      <c r="FK47" s="69"/>
      <c r="FL47" s="69"/>
      <c r="FM47" s="69"/>
      <c r="FN47" s="69"/>
      <c r="FO47" s="69"/>
      <c r="FP47" s="69"/>
      <c r="FQ47" s="69"/>
      <c r="FR47" s="69"/>
      <c r="FS47" s="69"/>
      <c r="FT47" s="69"/>
      <c r="FU47" s="69"/>
      <c r="FV47" s="69"/>
      <c r="FW47" s="69"/>
      <c r="FX47" s="69"/>
      <c r="FY47" s="69"/>
      <c r="FZ47" s="69"/>
      <c r="GA47" s="69"/>
      <c r="GB47" s="69"/>
      <c r="GC47" s="69"/>
      <c r="GD47" s="69"/>
      <c r="GE47" s="69"/>
      <c r="GF47" s="69"/>
      <c r="GG47" s="69"/>
      <c r="GH47" s="69"/>
      <c r="GI47" s="69"/>
      <c r="GJ47" s="69"/>
      <c r="GK47" s="69"/>
      <c r="GL47" s="69"/>
      <c r="GM47" s="69"/>
      <c r="GN47" s="69"/>
      <c r="GO47" s="69"/>
      <c r="GP47" s="69"/>
      <c r="GQ47" s="69"/>
      <c r="GR47" s="69"/>
      <c r="GS47" s="69"/>
      <c r="GT47" s="69"/>
      <c r="GU47" s="69"/>
      <c r="GV47" s="69"/>
      <c r="GW47" s="69"/>
      <c r="GX47" s="69"/>
      <c r="GY47" s="69"/>
      <c r="GZ47" s="69"/>
      <c r="HA47" s="69"/>
      <c r="HB47" s="69"/>
      <c r="HC47" s="69"/>
      <c r="HD47" s="69"/>
      <c r="HE47" s="69"/>
      <c r="HF47" s="69"/>
      <c r="HG47" s="69"/>
      <c r="HH47" s="69"/>
      <c r="HI47" s="69"/>
      <c r="HJ47" s="69"/>
      <c r="HK47" s="69"/>
      <c r="HL47" s="69"/>
      <c r="HM47" s="69"/>
      <c r="HN47" s="69"/>
      <c r="HO47" s="69"/>
      <c r="HP47" s="69"/>
      <c r="HQ47" s="69"/>
      <c r="HR47" s="69"/>
      <c r="HS47" s="69"/>
      <c r="HT47" s="69"/>
      <c r="HU47" s="69"/>
      <c r="HV47" s="69"/>
      <c r="HW47" s="69"/>
      <c r="HX47" s="69"/>
      <c r="HY47" s="69"/>
      <c r="HZ47" s="69"/>
      <c r="IA47" s="69"/>
      <c r="IB47" s="69"/>
      <c r="IC47" s="69"/>
      <c r="ID47" s="69"/>
      <c r="IE47" s="69"/>
      <c r="IF47" s="69"/>
      <c r="IG47" s="69"/>
      <c r="IH47" s="69"/>
      <c r="II47" s="69"/>
      <c r="IJ47" s="69"/>
      <c r="IK47" s="69"/>
      <c r="IL47" s="69"/>
      <c r="IM47" s="69"/>
      <c r="IN47" s="69"/>
      <c r="IO47" s="69"/>
      <c r="IP47" s="69"/>
      <c r="IQ47" s="69"/>
      <c r="IR47" s="69"/>
      <c r="IS47" s="69"/>
      <c r="IT47" s="69"/>
      <c r="IU47" s="69"/>
      <c r="IV47" s="69"/>
      <c r="IW47" s="69"/>
      <c r="IX47" s="69"/>
      <c r="IY47" s="69"/>
      <c r="IZ47" s="69"/>
      <c r="JA47" s="69"/>
      <c r="JB47" s="69"/>
      <c r="JC47" s="69"/>
      <c r="JD47" s="69"/>
      <c r="JE47" s="69"/>
      <c r="JF47" s="69"/>
      <c r="JG47" s="69"/>
      <c r="JH47" s="69"/>
      <c r="JI47" s="69"/>
      <c r="JJ47" s="69"/>
      <c r="JK47" s="69"/>
      <c r="JL47" s="69"/>
      <c r="JM47" s="69"/>
      <c r="JN47" s="69"/>
      <c r="JO47" s="69"/>
      <c r="JP47" s="69"/>
      <c r="JQ47" s="69"/>
      <c r="JR47" s="69"/>
      <c r="JS47" s="69"/>
      <c r="JT47" s="69"/>
      <c r="JU47" s="69"/>
      <c r="JV47" s="69"/>
      <c r="JW47" s="69"/>
      <c r="JX47" s="69"/>
      <c r="JY47" s="69"/>
      <c r="JZ47" s="69"/>
      <c r="KA47" s="69"/>
      <c r="KB47" s="69"/>
      <c r="KC47" s="69"/>
      <c r="KD47" s="69"/>
      <c r="KE47" s="69"/>
      <c r="KF47" s="69"/>
      <c r="KG47" s="69"/>
      <c r="KH47" s="69"/>
      <c r="KI47" s="69"/>
      <c r="KJ47" s="69"/>
      <c r="KK47" s="69"/>
      <c r="KL47" s="69"/>
      <c r="KM47" s="69"/>
      <c r="KN47" s="69"/>
      <c r="KO47" s="69"/>
      <c r="KP47" s="69"/>
      <c r="KQ47" s="69"/>
      <c r="KR47" s="69"/>
      <c r="KS47" s="69"/>
      <c r="KT47" s="69"/>
      <c r="KU47" s="69"/>
      <c r="KV47" s="69"/>
      <c r="KW47" s="69"/>
      <c r="KX47" s="69"/>
      <c r="KY47" s="69"/>
      <c r="KZ47" s="69"/>
      <c r="LA47" s="69"/>
      <c r="LB47" s="69"/>
      <c r="LC47" s="69"/>
      <c r="LD47" s="69"/>
      <c r="LE47" s="69"/>
      <c r="LF47" s="69"/>
      <c r="LG47" s="69"/>
      <c r="LH47" s="69"/>
      <c r="LI47" s="69"/>
      <c r="LJ47" s="69"/>
      <c r="LK47" s="69"/>
      <c r="LL47" s="69"/>
      <c r="LM47" s="69"/>
      <c r="LN47" s="69"/>
      <c r="LO47" s="69"/>
      <c r="LP47" s="69"/>
      <c r="LQ47" s="69"/>
      <c r="LR47" s="69"/>
      <c r="LS47" s="69"/>
      <c r="LT47" s="69"/>
      <c r="LU47" s="69"/>
      <c r="LV47" s="69"/>
      <c r="LW47" s="69"/>
      <c r="LX47" s="69"/>
      <c r="LY47" s="69"/>
      <c r="LZ47" s="69"/>
      <c r="MA47" s="69"/>
      <c r="MB47" s="69"/>
      <c r="MC47" s="69"/>
      <c r="MD47" s="69"/>
      <c r="ME47" s="69"/>
      <c r="MF47" s="69"/>
      <c r="MG47" s="69"/>
      <c r="MH47" s="69"/>
      <c r="MI47" s="69"/>
      <c r="MJ47" s="69"/>
      <c r="MK47" s="69"/>
      <c r="ML47" s="69"/>
      <c r="MM47" s="69"/>
      <c r="MN47" s="69"/>
      <c r="MO47" s="69"/>
      <c r="MP47" s="69"/>
      <c r="MQ47" s="69"/>
      <c r="MR47" s="69"/>
      <c r="MS47" s="69"/>
      <c r="MT47" s="69"/>
      <c r="MU47" s="69"/>
      <c r="MV47" s="69"/>
      <c r="MW47" s="69"/>
      <c r="MX47" s="69"/>
      <c r="MY47" s="69"/>
      <c r="MZ47" s="69"/>
      <c r="NA47" s="69"/>
      <c r="NB47" s="69"/>
      <c r="NC47" s="69"/>
      <c r="ND47" s="69"/>
      <c r="NE47" s="69"/>
      <c r="NF47" s="69"/>
      <c r="NG47" s="69"/>
      <c r="NH47" s="69"/>
      <c r="NI47" s="69"/>
      <c r="NJ47" s="69"/>
      <c r="NK47" s="69"/>
      <c r="NL47" s="69"/>
      <c r="NM47" s="69"/>
      <c r="NN47" s="69"/>
      <c r="NO47" s="69"/>
      <c r="NP47" s="69"/>
      <c r="NQ47" s="69"/>
      <c r="NR47" s="69"/>
      <c r="NS47" s="69"/>
      <c r="NT47" s="69"/>
      <c r="NU47" s="69"/>
      <c r="NV47" s="69"/>
      <c r="NW47" s="69"/>
      <c r="NX47" s="69"/>
      <c r="NY47" s="69"/>
      <c r="NZ47" s="69"/>
      <c r="OA47" s="69"/>
      <c r="OB47" s="69"/>
      <c r="OC47" s="69"/>
      <c r="OD47" s="69"/>
      <c r="OE47" s="69"/>
      <c r="OF47" s="69"/>
      <c r="OG47" s="69"/>
      <c r="OH47" s="69"/>
      <c r="OI47" s="69"/>
      <c r="OJ47" s="69"/>
      <c r="OK47" s="69"/>
      <c r="OL47" s="69"/>
      <c r="OM47" s="69"/>
      <c r="ON47" s="69"/>
      <c r="OO47" s="69"/>
      <c r="OP47" s="69"/>
      <c r="OQ47" s="69"/>
      <c r="OR47" s="69"/>
      <c r="OS47" s="69"/>
      <c r="OT47" s="69"/>
      <c r="OU47" s="69"/>
      <c r="OV47" s="69"/>
      <c r="OW47" s="69"/>
      <c r="OX47" s="69"/>
      <c r="OY47" s="69"/>
      <c r="OZ47" s="69"/>
      <c r="PA47" s="69"/>
      <c r="PB47" s="69"/>
      <c r="PC47" s="69"/>
      <c r="PD47" s="69"/>
      <c r="PE47" s="69"/>
      <c r="PF47" s="69"/>
      <c r="PG47" s="69"/>
      <c r="PH47" s="69"/>
      <c r="PI47" s="69"/>
      <c r="PJ47" s="69"/>
      <c r="PK47" s="69"/>
      <c r="PL47" s="69"/>
      <c r="PM47" s="69"/>
      <c r="PN47" s="69"/>
      <c r="PO47" s="69"/>
      <c r="PP47" s="69"/>
      <c r="PQ47" s="69"/>
      <c r="PR47" s="69"/>
      <c r="PS47" s="69"/>
      <c r="PT47" s="69"/>
      <c r="PU47" s="69"/>
      <c r="PV47" s="69"/>
      <c r="PW47" s="69"/>
      <c r="PX47" s="69"/>
      <c r="PY47" s="69"/>
      <c r="PZ47" s="69"/>
      <c r="QA47" s="69"/>
      <c r="QB47" s="69"/>
      <c r="QC47" s="69"/>
      <c r="QD47" s="69"/>
      <c r="QE47" s="69"/>
      <c r="QF47" s="69"/>
      <c r="QG47" s="69"/>
      <c r="QH47" s="69"/>
      <c r="QI47" s="69"/>
      <c r="QJ47" s="69"/>
      <c r="QK47" s="69"/>
      <c r="QL47" s="69"/>
      <c r="QM47" s="69"/>
      <c r="QN47" s="69"/>
      <c r="QO47" s="69"/>
      <c r="QP47" s="69"/>
      <c r="QQ47" s="69"/>
      <c r="QR47" s="69"/>
      <c r="QS47" s="69"/>
      <c r="QT47" s="69"/>
      <c r="QU47" s="69"/>
      <c r="QV47" s="69"/>
      <c r="QW47" s="69"/>
      <c r="QX47" s="69"/>
      <c r="QY47" s="69"/>
      <c r="QZ47" s="69"/>
      <c r="RA47" s="69"/>
      <c r="RB47" s="69"/>
      <c r="RC47" s="69"/>
      <c r="RD47" s="69"/>
      <c r="RE47" s="69"/>
      <c r="RF47" s="69"/>
      <c r="RG47" s="69"/>
      <c r="RH47" s="69"/>
      <c r="RI47" s="69"/>
      <c r="RJ47" s="69"/>
      <c r="RK47" s="69"/>
      <c r="RL47" s="69"/>
      <c r="RM47" s="69"/>
      <c r="RN47" s="69"/>
      <c r="RO47" s="69"/>
      <c r="RP47" s="69"/>
      <c r="RQ47" s="69"/>
      <c r="RR47" s="69"/>
      <c r="RS47" s="69"/>
      <c r="RT47" s="69"/>
      <c r="RU47" s="69"/>
      <c r="RV47" s="69"/>
      <c r="RW47" s="69"/>
      <c r="RX47" s="69"/>
      <c r="RY47" s="69"/>
      <c r="RZ47" s="69"/>
      <c r="SA47" s="69"/>
      <c r="SB47" s="69"/>
      <c r="SC47" s="69"/>
      <c r="SD47" s="69"/>
      <c r="SE47" s="69"/>
      <c r="SF47" s="69"/>
      <c r="SG47" s="69"/>
      <c r="SH47" s="69"/>
      <c r="SI47" s="69"/>
      <c r="SJ47" s="69"/>
      <c r="SK47" s="69"/>
      <c r="SL47" s="69"/>
      <c r="SM47" s="69"/>
      <c r="SN47" s="69"/>
      <c r="SO47" s="69"/>
      <c r="SP47" s="69"/>
      <c r="SQ47" s="69"/>
      <c r="SR47" s="69"/>
      <c r="SS47" s="69"/>
      <c r="ST47" s="69"/>
      <c r="SU47" s="69"/>
      <c r="SV47" s="69"/>
      <c r="SW47" s="69"/>
      <c r="SX47" s="69"/>
      <c r="SY47" s="69"/>
      <c r="SZ47" s="69"/>
      <c r="TA47" s="69"/>
      <c r="TB47" s="69"/>
      <c r="TC47" s="69"/>
      <c r="TD47" s="69"/>
      <c r="TE47" s="69"/>
      <c r="TF47" s="69"/>
      <c r="TG47" s="69"/>
      <c r="TH47" s="69"/>
      <c r="TI47" s="69"/>
      <c r="TJ47" s="69"/>
      <c r="TK47" s="69"/>
      <c r="TL47" s="69"/>
      <c r="TM47" s="69"/>
      <c r="TN47" s="69"/>
      <c r="TO47" s="69"/>
      <c r="TP47" s="69"/>
      <c r="TQ47" s="69"/>
      <c r="TR47" s="69"/>
      <c r="TS47" s="69"/>
      <c r="TT47" s="69"/>
      <c r="TU47" s="69"/>
      <c r="TV47" s="69"/>
      <c r="TW47" s="69"/>
      <c r="TX47" s="69"/>
      <c r="TY47" s="69"/>
      <c r="TZ47" s="69"/>
      <c r="UA47" s="69"/>
      <c r="UB47" s="69"/>
      <c r="UC47" s="69"/>
      <c r="UD47" s="69"/>
      <c r="UE47" s="69"/>
      <c r="UF47" s="69"/>
      <c r="UG47" s="69"/>
      <c r="UH47" s="69"/>
      <c r="UI47" s="69"/>
      <c r="UJ47" s="69"/>
      <c r="UK47" s="69"/>
      <c r="UL47" s="69"/>
      <c r="UM47" s="69"/>
      <c r="UN47" s="69"/>
      <c r="UO47" s="69"/>
      <c r="UP47" s="69"/>
      <c r="UQ47" s="69"/>
      <c r="UR47" s="69"/>
      <c r="US47" s="69"/>
      <c r="UT47" s="69"/>
      <c r="UU47" s="69"/>
      <c r="UV47" s="69"/>
      <c r="UW47" s="69"/>
      <c r="UX47" s="69"/>
      <c r="UY47" s="69"/>
      <c r="UZ47" s="69"/>
      <c r="VA47" s="69"/>
      <c r="VB47" s="69"/>
      <c r="VC47" s="69"/>
      <c r="VD47" s="69"/>
      <c r="VE47" s="69"/>
      <c r="VF47" s="69"/>
      <c r="VG47" s="69"/>
      <c r="VH47" s="69"/>
      <c r="VI47" s="69"/>
      <c r="VJ47" s="69"/>
      <c r="VK47" s="69"/>
      <c r="VL47" s="69"/>
      <c r="VM47" s="69"/>
      <c r="VN47" s="69"/>
      <c r="VO47" s="69"/>
      <c r="VP47" s="69"/>
      <c r="VQ47" s="69"/>
      <c r="VR47" s="69"/>
      <c r="VS47" s="69"/>
      <c r="VT47" s="69"/>
      <c r="VU47" s="69"/>
      <c r="VV47" s="69"/>
      <c r="VW47" s="69"/>
      <c r="VX47" s="69"/>
      <c r="VY47" s="69"/>
      <c r="VZ47" s="69"/>
      <c r="WA47" s="69"/>
      <c r="WB47" s="69"/>
      <c r="WC47" s="69"/>
      <c r="WD47" s="69"/>
      <c r="WE47" s="69"/>
      <c r="WF47" s="69"/>
      <c r="WG47" s="69"/>
      <c r="WH47" s="69"/>
      <c r="WI47" s="69"/>
      <c r="WJ47" s="69"/>
      <c r="WK47" s="69"/>
      <c r="WL47" s="69"/>
      <c r="WM47" s="69"/>
      <c r="WN47" s="69"/>
      <c r="WO47" s="69"/>
      <c r="WP47" s="69"/>
      <c r="WQ47" s="69"/>
      <c r="WR47" s="69"/>
      <c r="WS47" s="69"/>
      <c r="WT47" s="69"/>
      <c r="WU47" s="69"/>
      <c r="WV47" s="69"/>
      <c r="WW47" s="69"/>
      <c r="WX47" s="69"/>
      <c r="WY47" s="69"/>
      <c r="WZ47" s="69"/>
      <c r="XA47" s="69"/>
      <c r="XB47" s="69"/>
      <c r="XC47" s="69"/>
      <c r="XD47" s="69"/>
      <c r="XE47" s="69"/>
      <c r="XF47" s="69"/>
      <c r="XG47" s="69"/>
      <c r="XH47" s="69"/>
      <c r="XI47" s="69"/>
      <c r="XJ47" s="69"/>
      <c r="XK47" s="69"/>
      <c r="XL47" s="69"/>
      <c r="XM47" s="69"/>
      <c r="XN47" s="69"/>
      <c r="XO47" s="69"/>
      <c r="XP47" s="69"/>
      <c r="XQ47" s="69"/>
      <c r="XR47" s="69"/>
      <c r="XS47" s="69"/>
      <c r="XT47" s="69"/>
      <c r="XU47" s="69"/>
      <c r="XV47" s="69"/>
      <c r="XW47" s="69"/>
      <c r="XX47" s="69"/>
      <c r="XY47" s="69"/>
      <c r="XZ47" s="69"/>
      <c r="YA47" s="69"/>
      <c r="YB47" s="69"/>
      <c r="YC47" s="69"/>
      <c r="YD47" s="69"/>
      <c r="YE47" s="69"/>
      <c r="YF47" s="69"/>
      <c r="YG47" s="69"/>
      <c r="YH47" s="69"/>
      <c r="YI47" s="69"/>
      <c r="YJ47" s="69"/>
      <c r="YK47" s="69"/>
      <c r="YL47" s="69"/>
      <c r="YM47" s="69"/>
      <c r="YN47" s="69"/>
      <c r="YO47" s="69"/>
      <c r="YP47" s="69"/>
      <c r="YQ47" s="69"/>
      <c r="YR47" s="69"/>
      <c r="YS47" s="69"/>
      <c r="YT47" s="69"/>
      <c r="YU47" s="69"/>
      <c r="YV47" s="69"/>
      <c r="YW47" s="69"/>
      <c r="YX47" s="69"/>
      <c r="YY47" s="69"/>
      <c r="YZ47" s="69"/>
      <c r="ZA47" s="69"/>
      <c r="ZB47" s="69"/>
      <c r="ZC47" s="69"/>
      <c r="ZD47" s="69"/>
      <c r="ZE47" s="69"/>
      <c r="ZF47" s="69"/>
      <c r="ZG47" s="69"/>
      <c r="ZH47" s="69"/>
      <c r="ZI47" s="69"/>
      <c r="ZJ47" s="69"/>
      <c r="ZK47" s="69"/>
      <c r="ZL47" s="69"/>
      <c r="ZM47" s="69"/>
      <c r="ZN47" s="69"/>
      <c r="ZO47" s="69"/>
      <c r="ZP47" s="69"/>
      <c r="ZQ47" s="69"/>
      <c r="ZR47" s="69"/>
      <c r="ZS47" s="69"/>
      <c r="ZT47" s="69"/>
      <c r="ZU47" s="69"/>
      <c r="ZV47" s="69"/>
      <c r="ZW47" s="69"/>
      <c r="ZX47" s="69"/>
      <c r="ZY47" s="69"/>
      <c r="ZZ47" s="69"/>
      <c r="AAA47" s="69"/>
      <c r="AAB47" s="69"/>
      <c r="AAC47" s="69"/>
      <c r="AAD47" s="69"/>
      <c r="AAE47" s="69"/>
      <c r="AAF47" s="69"/>
      <c r="AAG47" s="69"/>
      <c r="AAH47" s="69"/>
      <c r="AAI47" s="69"/>
      <c r="AAJ47" s="69"/>
      <c r="AAK47" s="69"/>
      <c r="AAL47" s="69"/>
      <c r="AAM47" s="69"/>
      <c r="AAN47" s="69"/>
      <c r="AAO47" s="69"/>
      <c r="AAP47" s="69"/>
      <c r="AAQ47" s="69"/>
      <c r="AAR47" s="69"/>
      <c r="AAS47" s="69"/>
      <c r="AAT47" s="69"/>
      <c r="AAU47" s="69"/>
      <c r="AAV47" s="69"/>
      <c r="AAW47" s="69"/>
      <c r="AAX47" s="69"/>
      <c r="AAY47" s="69"/>
      <c r="AAZ47" s="69"/>
      <c r="ABA47" s="69"/>
      <c r="ABB47" s="69"/>
      <c r="ABC47" s="69"/>
      <c r="ABD47" s="69"/>
      <c r="ABE47" s="69"/>
      <c r="ABF47" s="69"/>
      <c r="ABG47" s="69"/>
      <c r="ABH47" s="69"/>
      <c r="ABI47" s="69"/>
      <c r="ABJ47" s="69"/>
      <c r="ABK47" s="69"/>
      <c r="ABL47" s="69"/>
      <c r="ABM47" s="69"/>
      <c r="ABN47" s="69"/>
      <c r="ABO47" s="69"/>
      <c r="ABP47" s="69"/>
      <c r="ABQ47" s="69"/>
      <c r="ABR47" s="69"/>
      <c r="ABS47" s="69"/>
      <c r="ABT47" s="69"/>
      <c r="ABU47" s="69"/>
      <c r="ABV47" s="69"/>
      <c r="ABW47" s="69"/>
      <c r="ABX47" s="69"/>
      <c r="ABY47" s="69"/>
      <c r="ABZ47" s="69"/>
      <c r="ACA47" s="69"/>
      <c r="ACB47" s="69"/>
      <c r="ACC47" s="69"/>
      <c r="ACD47" s="69"/>
      <c r="ACE47" s="69"/>
      <c r="ACF47" s="69"/>
      <c r="ACG47" s="69"/>
      <c r="ACH47" s="69"/>
      <c r="ACI47" s="69"/>
      <c r="ACJ47" s="69"/>
      <c r="ACK47" s="69"/>
      <c r="ACL47" s="69"/>
      <c r="ACM47" s="69"/>
      <c r="ACN47" s="69"/>
      <c r="ACO47" s="69"/>
      <c r="ACP47" s="69"/>
      <c r="ACQ47" s="69"/>
      <c r="ACR47" s="69"/>
      <c r="ACS47" s="69"/>
      <c r="ACT47" s="69"/>
      <c r="ACU47" s="69"/>
      <c r="ACV47" s="69"/>
      <c r="ACW47" s="69"/>
      <c r="ACX47" s="69"/>
      <c r="ACY47" s="69"/>
      <c r="ACZ47" s="69"/>
      <c r="ADA47" s="69"/>
      <c r="ADB47" s="69"/>
      <c r="ADC47" s="69"/>
      <c r="ADD47" s="69"/>
      <c r="ADE47" s="69"/>
      <c r="ADF47" s="69"/>
      <c r="ADG47" s="69"/>
      <c r="ADH47" s="69"/>
      <c r="ADI47" s="69"/>
      <c r="ADJ47" s="69"/>
      <c r="ADK47" s="69"/>
      <c r="ADL47" s="69"/>
      <c r="ADM47" s="69"/>
      <c r="ADN47" s="69"/>
      <c r="ADO47" s="69"/>
      <c r="ADP47" s="69"/>
      <c r="ADQ47" s="69"/>
      <c r="ADR47" s="69"/>
      <c r="ADS47" s="69"/>
      <c r="ADT47" s="69"/>
      <c r="ADU47" s="69"/>
      <c r="ADV47" s="69"/>
      <c r="ADW47" s="69"/>
      <c r="ADX47" s="69"/>
      <c r="ADY47" s="69"/>
      <c r="ADZ47" s="69"/>
      <c r="AEA47" s="69"/>
      <c r="AEB47" s="69"/>
      <c r="AEC47" s="69"/>
      <c r="AED47" s="69"/>
      <c r="AEE47" s="69"/>
      <c r="AEF47" s="69"/>
    </row>
    <row r="48" spans="1:812" hidden="1" x14ac:dyDescent="0.25">
      <c r="B48" s="5">
        <v>44909</v>
      </c>
      <c r="C48" t="s">
        <v>121</v>
      </c>
      <c r="D48" t="s">
        <v>0</v>
      </c>
      <c r="E48" t="s">
        <v>14</v>
      </c>
      <c r="F48" s="3" t="s">
        <v>35</v>
      </c>
      <c r="G48" t="s">
        <v>36</v>
      </c>
      <c r="H48" s="4" t="s">
        <v>37</v>
      </c>
      <c r="I48" s="4" t="s">
        <v>65</v>
      </c>
      <c r="J48" s="8">
        <v>5</v>
      </c>
      <c r="K48" s="48">
        <v>73331</v>
      </c>
      <c r="L48" s="17">
        <f t="shared" si="8"/>
        <v>366655</v>
      </c>
      <c r="N48" s="102">
        <v>375.74144486692023</v>
      </c>
      <c r="O48" s="73">
        <v>375.74144486692023</v>
      </c>
      <c r="Q48"/>
      <c r="S48" t="s">
        <v>132</v>
      </c>
      <c r="W48" s="39" t="s">
        <v>648</v>
      </c>
      <c r="X48" s="34">
        <v>359.00514579759863</v>
      </c>
      <c r="Y48" s="163">
        <v>7</v>
      </c>
    </row>
    <row r="49" spans="1:812" hidden="1" x14ac:dyDescent="0.25">
      <c r="B49" s="5">
        <v>44923</v>
      </c>
      <c r="C49" t="s">
        <v>120</v>
      </c>
      <c r="D49" t="s">
        <v>4</v>
      </c>
      <c r="E49" t="s">
        <v>14</v>
      </c>
      <c r="F49" s="4">
        <v>3308050</v>
      </c>
      <c r="G49" t="s">
        <v>137</v>
      </c>
      <c r="H49" s="4" t="s">
        <v>137</v>
      </c>
      <c r="I49" s="4" t="s">
        <v>138</v>
      </c>
      <c r="J49" s="8">
        <v>3</v>
      </c>
      <c r="K49" s="48">
        <v>675000</v>
      </c>
      <c r="L49" s="17">
        <f t="shared" si="8"/>
        <v>2025000</v>
      </c>
      <c r="M49" s="102" t="s">
        <v>529</v>
      </c>
      <c r="N49" s="102">
        <v>10</v>
      </c>
      <c r="O49" s="73">
        <v>10</v>
      </c>
      <c r="Q49"/>
      <c r="R49" t="s">
        <v>659</v>
      </c>
      <c r="W49" s="39" t="s">
        <v>656</v>
      </c>
      <c r="X49" s="34">
        <v>51.286449399656945</v>
      </c>
      <c r="Y49" s="163">
        <v>1</v>
      </c>
    </row>
    <row r="50" spans="1:812" hidden="1" x14ac:dyDescent="0.25">
      <c r="B50" s="5">
        <v>44923</v>
      </c>
      <c r="C50" t="s">
        <v>103</v>
      </c>
      <c r="D50" t="s">
        <v>4</v>
      </c>
      <c r="E50" t="s">
        <v>14</v>
      </c>
      <c r="F50" s="4">
        <v>3308050</v>
      </c>
      <c r="G50" t="s">
        <v>137</v>
      </c>
      <c r="H50" s="4" t="s">
        <v>137</v>
      </c>
      <c r="I50" s="4" t="s">
        <v>138</v>
      </c>
      <c r="J50" s="8">
        <v>-2</v>
      </c>
      <c r="K50" s="48">
        <v>675000</v>
      </c>
      <c r="L50" s="17">
        <f t="shared" si="8"/>
        <v>-1350000</v>
      </c>
      <c r="M50" s="102" t="s">
        <v>529</v>
      </c>
      <c r="N50" s="102">
        <v>5</v>
      </c>
      <c r="O50" s="73">
        <v>5</v>
      </c>
      <c r="Q50">
        <v>20220040</v>
      </c>
      <c r="R50" t="s">
        <v>282</v>
      </c>
      <c r="T50" t="s">
        <v>280</v>
      </c>
      <c r="W50" s="39" t="s">
        <v>318</v>
      </c>
      <c r="X50" s="34">
        <v>1498.3026166039022</v>
      </c>
      <c r="Y50" s="163">
        <v>2</v>
      </c>
    </row>
    <row r="51" spans="1:812" hidden="1" x14ac:dyDescent="0.25">
      <c r="B51" s="5">
        <v>44923</v>
      </c>
      <c r="C51" t="s">
        <v>103</v>
      </c>
      <c r="D51" t="s">
        <v>0</v>
      </c>
      <c r="E51" t="s">
        <v>14</v>
      </c>
      <c r="F51" s="3" t="s">
        <v>58</v>
      </c>
      <c r="G51" t="s">
        <v>59</v>
      </c>
      <c r="H51" s="4" t="s">
        <v>60</v>
      </c>
      <c r="I51" s="4" t="s">
        <v>61</v>
      </c>
      <c r="J51" s="8">
        <v>-3</v>
      </c>
      <c r="K51" s="48">
        <v>73331</v>
      </c>
      <c r="L51" s="17">
        <f t="shared" si="8"/>
        <v>-219993</v>
      </c>
      <c r="M51" s="102" t="s">
        <v>529</v>
      </c>
      <c r="N51" s="102">
        <v>180</v>
      </c>
      <c r="O51" s="17">
        <v>180</v>
      </c>
      <c r="Q51">
        <v>20220040</v>
      </c>
      <c r="R51" t="s">
        <v>282</v>
      </c>
      <c r="T51" t="s">
        <v>280</v>
      </c>
      <c r="W51" s="39" t="s">
        <v>100</v>
      </c>
      <c r="X51" s="34">
        <v>154.79744136460553</v>
      </c>
      <c r="Y51" s="163">
        <v>0</v>
      </c>
    </row>
    <row r="52" spans="1:812" hidden="1" x14ac:dyDescent="0.25">
      <c r="B52" s="5">
        <v>44923</v>
      </c>
      <c r="C52" t="s">
        <v>103</v>
      </c>
      <c r="D52" t="s">
        <v>0</v>
      </c>
      <c r="E52" t="s">
        <v>14</v>
      </c>
      <c r="F52" s="3" t="s">
        <v>58</v>
      </c>
      <c r="G52" t="s">
        <v>59</v>
      </c>
      <c r="H52" s="4" t="s">
        <v>60</v>
      </c>
      <c r="I52" s="4" t="s">
        <v>62</v>
      </c>
      <c r="J52" s="8">
        <v>-2</v>
      </c>
      <c r="K52" s="48">
        <v>73331</v>
      </c>
      <c r="L52" s="17">
        <f t="shared" si="8"/>
        <v>-146662</v>
      </c>
      <c r="M52" s="102" t="s">
        <v>529</v>
      </c>
      <c r="N52" s="102">
        <v>224.21917808219177</v>
      </c>
      <c r="O52" s="17">
        <v>224.21917808219177</v>
      </c>
      <c r="Q52">
        <v>20220040</v>
      </c>
      <c r="R52" t="s">
        <v>282</v>
      </c>
      <c r="T52" t="s">
        <v>280</v>
      </c>
      <c r="W52" s="39" t="s">
        <v>98</v>
      </c>
      <c r="X52" s="34">
        <v>0</v>
      </c>
      <c r="Y52" s="163">
        <v>0</v>
      </c>
    </row>
    <row r="53" spans="1:812" hidden="1" x14ac:dyDescent="0.25">
      <c r="B53" s="5">
        <v>44923</v>
      </c>
      <c r="C53" t="s">
        <v>103</v>
      </c>
      <c r="D53" t="s">
        <v>0</v>
      </c>
      <c r="E53" t="s">
        <v>14</v>
      </c>
      <c r="F53" s="3" t="s">
        <v>25</v>
      </c>
      <c r="G53" t="s">
        <v>26</v>
      </c>
      <c r="H53" s="4" t="s">
        <v>27</v>
      </c>
      <c r="I53" s="4" t="s">
        <v>30</v>
      </c>
      <c r="J53" s="8">
        <v>-1</v>
      </c>
      <c r="K53" s="48">
        <v>73331</v>
      </c>
      <c r="L53" s="17">
        <f t="shared" si="8"/>
        <v>-73331</v>
      </c>
      <c r="M53" s="102" t="s">
        <v>529</v>
      </c>
      <c r="N53" s="102">
        <v>224.21917808219177</v>
      </c>
      <c r="O53" s="73">
        <v>224.21917808219177</v>
      </c>
      <c r="Q53">
        <v>20220040</v>
      </c>
      <c r="R53" t="s">
        <v>282</v>
      </c>
      <c r="T53" t="s">
        <v>280</v>
      </c>
      <c r="W53" s="39" t="s">
        <v>295</v>
      </c>
      <c r="X53" s="34">
        <v>812.1162321436434</v>
      </c>
      <c r="Y53" s="163">
        <v>0</v>
      </c>
    </row>
    <row r="54" spans="1:812" hidden="1" x14ac:dyDescent="0.25">
      <c r="B54" s="5">
        <v>44923</v>
      </c>
      <c r="C54" t="s">
        <v>103</v>
      </c>
      <c r="D54" t="s">
        <v>0</v>
      </c>
      <c r="E54" t="s">
        <v>14</v>
      </c>
      <c r="F54" s="3" t="s">
        <v>25</v>
      </c>
      <c r="G54" t="s">
        <v>26</v>
      </c>
      <c r="H54" s="4" t="s">
        <v>27</v>
      </c>
      <c r="I54" s="4" t="s">
        <v>31</v>
      </c>
      <c r="J54" s="8">
        <v>-5</v>
      </c>
      <c r="K54" s="48">
        <v>73331</v>
      </c>
      <c r="L54" s="17">
        <f t="shared" si="8"/>
        <v>-366655</v>
      </c>
      <c r="N54" s="17">
        <v>570.7397260273973</v>
      </c>
      <c r="O54" s="17">
        <v>570.7397260273973</v>
      </c>
      <c r="Q54">
        <v>20220040</v>
      </c>
      <c r="R54" t="s">
        <v>282</v>
      </c>
      <c r="T54" t="s">
        <v>280</v>
      </c>
      <c r="W54" s="39" t="s">
        <v>275</v>
      </c>
      <c r="X54" s="34">
        <v>-246.39750816516352</v>
      </c>
      <c r="Y54" s="163">
        <v>10</v>
      </c>
    </row>
    <row r="55" spans="1:812" hidden="1" x14ac:dyDescent="0.25">
      <c r="B55" s="5">
        <v>44923</v>
      </c>
      <c r="C55" t="s">
        <v>103</v>
      </c>
      <c r="D55" t="s">
        <v>0</v>
      </c>
      <c r="E55" t="s">
        <v>14</v>
      </c>
      <c r="F55" s="3" t="s">
        <v>25</v>
      </c>
      <c r="G55" t="s">
        <v>26</v>
      </c>
      <c r="H55" s="4" t="s">
        <v>27</v>
      </c>
      <c r="I55" s="4" t="s">
        <v>32</v>
      </c>
      <c r="J55" s="8">
        <v>-1</v>
      </c>
      <c r="K55" s="48">
        <v>73331</v>
      </c>
      <c r="L55" s="17">
        <f t="shared" si="8"/>
        <v>-73331</v>
      </c>
      <c r="N55" s="35">
        <v>1426.8493150684933</v>
      </c>
      <c r="O55" s="35">
        <v>1426.8493150684933</v>
      </c>
      <c r="Q55">
        <v>20220040</v>
      </c>
      <c r="R55" t="s">
        <v>282</v>
      </c>
      <c r="T55" t="s">
        <v>280</v>
      </c>
      <c r="W55" s="39" t="s">
        <v>101</v>
      </c>
      <c r="X55" s="34">
        <v>4144.6100044888126</v>
      </c>
      <c r="Y55" s="163">
        <v>0</v>
      </c>
    </row>
    <row r="56" spans="1:812" hidden="1" x14ac:dyDescent="0.25">
      <c r="B56" s="5">
        <v>44923</v>
      </c>
      <c r="C56" t="s">
        <v>103</v>
      </c>
      <c r="D56" t="s">
        <v>0</v>
      </c>
      <c r="E56" t="s">
        <v>14</v>
      </c>
      <c r="F56" s="3" t="s">
        <v>25</v>
      </c>
      <c r="G56" t="s">
        <v>26</v>
      </c>
      <c r="H56" s="4" t="s">
        <v>27</v>
      </c>
      <c r="I56" s="4" t="s">
        <v>33</v>
      </c>
      <c r="J56" s="8">
        <v>-2</v>
      </c>
      <c r="K56" s="48">
        <v>73331</v>
      </c>
      <c r="L56" s="17">
        <f t="shared" si="8"/>
        <v>-146662</v>
      </c>
      <c r="N56" s="35">
        <v>1426.8493150684933</v>
      </c>
      <c r="O56" s="35">
        <v>1426.8493150684933</v>
      </c>
      <c r="Q56">
        <v>20220040</v>
      </c>
      <c r="R56" t="s">
        <v>282</v>
      </c>
      <c r="T56" t="s">
        <v>280</v>
      </c>
      <c r="W56" s="39" t="s">
        <v>660</v>
      </c>
      <c r="X56" s="34">
        <v>-104.3726235741445</v>
      </c>
      <c r="Y56" s="163">
        <v>-1</v>
      </c>
    </row>
    <row r="57" spans="1:812" hidden="1" x14ac:dyDescent="0.25">
      <c r="B57" s="5">
        <v>44923</v>
      </c>
      <c r="C57" t="s">
        <v>103</v>
      </c>
      <c r="D57" t="s">
        <v>0</v>
      </c>
      <c r="E57" t="s">
        <v>14</v>
      </c>
      <c r="F57" s="3" t="s">
        <v>25</v>
      </c>
      <c r="G57" t="s">
        <v>26</v>
      </c>
      <c r="H57" s="4" t="s">
        <v>27</v>
      </c>
      <c r="I57" s="4" t="s">
        <v>34</v>
      </c>
      <c r="J57" s="8">
        <v>-1</v>
      </c>
      <c r="K57" s="48">
        <v>73331</v>
      </c>
      <c r="L57" s="17">
        <f t="shared" si="8"/>
        <v>-73331</v>
      </c>
      <c r="N57" s="73">
        <v>199.75890410958905</v>
      </c>
      <c r="O57" s="73">
        <v>199.75890410958905</v>
      </c>
      <c r="Q57">
        <v>20220040</v>
      </c>
      <c r="R57" t="s">
        <v>282</v>
      </c>
      <c r="T57" t="s">
        <v>280</v>
      </c>
      <c r="W57" s="39" t="s">
        <v>137</v>
      </c>
      <c r="X57" s="34">
        <v>1262.1488531682132</v>
      </c>
      <c r="Y57" s="163">
        <v>12</v>
      </c>
    </row>
    <row r="58" spans="1:812" hidden="1" x14ac:dyDescent="0.25">
      <c r="B58" s="5">
        <v>44923</v>
      </c>
      <c r="C58" t="s">
        <v>103</v>
      </c>
      <c r="D58" t="s">
        <v>0</v>
      </c>
      <c r="E58" t="s">
        <v>14</v>
      </c>
      <c r="F58" s="3" t="s">
        <v>35</v>
      </c>
      <c r="G58" t="s">
        <v>36</v>
      </c>
      <c r="H58" s="4" t="s">
        <v>37</v>
      </c>
      <c r="I58" s="4" t="s">
        <v>38</v>
      </c>
      <c r="J58" s="8">
        <v>-3</v>
      </c>
      <c r="K58" s="48">
        <v>73331</v>
      </c>
      <c r="L58" s="17">
        <f t="shared" si="8"/>
        <v>-219993</v>
      </c>
      <c r="N58" s="73">
        <v>85.610958904109594</v>
      </c>
      <c r="O58" s="73">
        <v>85.610958904109594</v>
      </c>
      <c r="Q58">
        <v>20220040</v>
      </c>
      <c r="R58" t="s">
        <v>282</v>
      </c>
      <c r="T58" t="s">
        <v>280</v>
      </c>
      <c r="W58" s="39" t="s">
        <v>406</v>
      </c>
      <c r="X58" s="34">
        <v>713.88917501105675</v>
      </c>
      <c r="Y58" s="163">
        <v>11</v>
      </c>
    </row>
    <row r="59" spans="1:812" hidden="1" x14ac:dyDescent="0.25">
      <c r="B59" s="5">
        <v>44923</v>
      </c>
      <c r="C59" t="s">
        <v>103</v>
      </c>
      <c r="D59" t="s">
        <v>0</v>
      </c>
      <c r="E59" t="s">
        <v>14</v>
      </c>
      <c r="F59" s="3" t="s">
        <v>35</v>
      </c>
      <c r="G59" t="s">
        <v>36</v>
      </c>
      <c r="H59" s="4" t="s">
        <v>37</v>
      </c>
      <c r="I59" s="4" t="s">
        <v>65</v>
      </c>
      <c r="J59" s="8">
        <v>-5</v>
      </c>
      <c r="K59" s="48">
        <v>73331</v>
      </c>
      <c r="L59" s="17">
        <f t="shared" si="8"/>
        <v>-366655</v>
      </c>
      <c r="N59" s="73">
        <v>14.268493150684932</v>
      </c>
      <c r="O59" s="73">
        <v>14.268493150684932</v>
      </c>
      <c r="Q59">
        <v>20220040</v>
      </c>
      <c r="R59" t="s">
        <v>282</v>
      </c>
      <c r="T59" t="s">
        <v>280</v>
      </c>
      <c r="W59" s="39" t="s">
        <v>231</v>
      </c>
      <c r="X59" s="34">
        <v>-116.07092198581567</v>
      </c>
      <c r="Y59" s="163">
        <v>2</v>
      </c>
    </row>
    <row r="60" spans="1:812" hidden="1" x14ac:dyDescent="0.25">
      <c r="A60" s="69"/>
      <c r="B60" s="68">
        <v>45567</v>
      </c>
      <c r="C60" s="69" t="s">
        <v>63</v>
      </c>
      <c r="D60" s="69" t="s">
        <v>0</v>
      </c>
      <c r="E60" s="69" t="s">
        <v>66</v>
      </c>
      <c r="F60" s="70" t="s">
        <v>139</v>
      </c>
      <c r="G60" s="69" t="s">
        <v>140</v>
      </c>
      <c r="H60" s="70" t="s">
        <v>141</v>
      </c>
      <c r="I60" s="154" t="s">
        <v>590</v>
      </c>
      <c r="J60" s="78">
        <v>71</v>
      </c>
      <c r="K60" s="72">
        <v>51750</v>
      </c>
      <c r="L60" s="73">
        <f t="shared" si="8"/>
        <v>3674250</v>
      </c>
      <c r="M60" s="107" t="s">
        <v>529</v>
      </c>
      <c r="N60" s="73">
        <v>1779.4849315068493</v>
      </c>
      <c r="O60" s="73">
        <v>1779.4849315068493</v>
      </c>
      <c r="P60" s="69" t="s">
        <v>663</v>
      </c>
      <c r="Q60" s="91"/>
      <c r="R60" s="69"/>
      <c r="S60" s="69"/>
      <c r="T60" s="69"/>
      <c r="U60" s="69"/>
      <c r="V60" s="69"/>
      <c r="W60" s="39" t="s">
        <v>653</v>
      </c>
      <c r="X60" s="34">
        <v>15.385934819897084</v>
      </c>
      <c r="Y60" s="163">
        <v>50</v>
      </c>
      <c r="Z60" s="69"/>
      <c r="AA60" s="69"/>
      <c r="AB60" s="69"/>
      <c r="AC60" s="69"/>
      <c r="AD60" s="69"/>
      <c r="AE60" s="69"/>
      <c r="AF60" s="69"/>
      <c r="AG60" s="69"/>
      <c r="AH60" s="69"/>
      <c r="AI60" s="69"/>
      <c r="AJ60" s="69"/>
      <c r="AK60" s="69"/>
      <c r="AL60" s="69"/>
      <c r="AM60" s="69"/>
      <c r="AN60" s="69"/>
      <c r="AO60" s="69"/>
      <c r="AP60" s="69"/>
      <c r="AQ60" s="69"/>
      <c r="AR60" s="69"/>
      <c r="AS60" s="69"/>
      <c r="AT60" s="69"/>
      <c r="AU60" s="69"/>
      <c r="AV60" s="69"/>
      <c r="AW60" s="69"/>
      <c r="AX60" s="69"/>
      <c r="AY60" s="69"/>
      <c r="AZ60" s="69"/>
      <c r="BA60" s="69"/>
      <c r="BB60" s="69"/>
      <c r="BC60" s="69"/>
      <c r="BD60" s="69"/>
      <c r="BE60" s="69"/>
      <c r="BF60" s="69"/>
      <c r="BG60" s="69"/>
      <c r="BH60" s="69"/>
      <c r="BI60" s="69"/>
      <c r="BJ60" s="69"/>
      <c r="BK60" s="69"/>
      <c r="BL60" s="69"/>
      <c r="BM60" s="69"/>
      <c r="BN60" s="69"/>
      <c r="BO60" s="69"/>
      <c r="BP60" s="69"/>
      <c r="BQ60" s="69"/>
      <c r="BR60" s="69"/>
      <c r="BS60" s="69"/>
      <c r="BT60" s="69"/>
      <c r="BU60" s="69"/>
      <c r="BV60" s="69"/>
      <c r="BW60" s="69"/>
      <c r="BX60" s="69"/>
      <c r="BY60" s="69"/>
      <c r="BZ60" s="69"/>
      <c r="CA60" s="69"/>
      <c r="CB60" s="69"/>
      <c r="CC60" s="69"/>
      <c r="CD60" s="69"/>
      <c r="CE60" s="69"/>
      <c r="CF60" s="69"/>
      <c r="CG60" s="69"/>
      <c r="CH60" s="69"/>
      <c r="CI60" s="69"/>
      <c r="CJ60" s="69"/>
      <c r="CK60" s="69"/>
      <c r="CL60" s="69"/>
      <c r="CM60" s="69"/>
      <c r="CN60" s="69"/>
      <c r="CO60" s="69"/>
      <c r="CP60" s="69"/>
      <c r="CQ60" s="69"/>
      <c r="CR60" s="69"/>
      <c r="CS60" s="69"/>
      <c r="CT60" s="69"/>
      <c r="CU60" s="69"/>
      <c r="CV60" s="69"/>
      <c r="CW60" s="69"/>
      <c r="CX60" s="69"/>
      <c r="CY60" s="69"/>
      <c r="CZ60" s="69"/>
      <c r="DA60" s="69"/>
      <c r="DB60" s="69"/>
      <c r="DC60" s="69"/>
      <c r="DD60" s="69"/>
      <c r="DE60" s="69"/>
      <c r="DF60" s="69"/>
      <c r="DG60" s="69"/>
      <c r="DH60" s="69"/>
      <c r="DI60" s="69"/>
      <c r="DJ60" s="69"/>
      <c r="DK60" s="69"/>
      <c r="DL60" s="69"/>
      <c r="DM60" s="69"/>
      <c r="DN60" s="69"/>
      <c r="DO60" s="69"/>
      <c r="DP60" s="69"/>
      <c r="DQ60" s="69"/>
      <c r="DR60" s="69"/>
      <c r="DS60" s="69"/>
      <c r="DT60" s="69"/>
      <c r="DU60" s="69"/>
      <c r="DV60" s="69"/>
      <c r="DW60" s="69"/>
      <c r="DX60" s="69"/>
      <c r="DY60" s="69"/>
      <c r="DZ60" s="69"/>
      <c r="EA60" s="69"/>
      <c r="EB60" s="69"/>
      <c r="EC60" s="69"/>
      <c r="ED60" s="69"/>
      <c r="EE60" s="69"/>
      <c r="EF60" s="69"/>
      <c r="EG60" s="69"/>
      <c r="EH60" s="69"/>
      <c r="EI60" s="69"/>
      <c r="EJ60" s="69"/>
      <c r="EK60" s="69"/>
      <c r="EL60" s="69"/>
      <c r="EM60" s="69"/>
      <c r="EN60" s="69"/>
      <c r="EO60" s="69"/>
      <c r="EP60" s="69"/>
      <c r="EQ60" s="69"/>
      <c r="ER60" s="69"/>
      <c r="ES60" s="69"/>
      <c r="ET60" s="69"/>
      <c r="EU60" s="69"/>
      <c r="EV60" s="69"/>
      <c r="EW60" s="69"/>
      <c r="EX60" s="69"/>
      <c r="EY60" s="69"/>
      <c r="EZ60" s="69"/>
      <c r="FA60" s="69"/>
      <c r="FB60" s="69"/>
      <c r="FC60" s="69"/>
      <c r="FD60" s="69"/>
      <c r="FE60" s="69"/>
      <c r="FF60" s="69"/>
      <c r="FG60" s="69"/>
      <c r="FH60" s="69"/>
      <c r="FI60" s="69"/>
      <c r="FJ60" s="69"/>
      <c r="FK60" s="69"/>
      <c r="FL60" s="69"/>
      <c r="FM60" s="69"/>
      <c r="FN60" s="69"/>
      <c r="FO60" s="69"/>
      <c r="FP60" s="69"/>
      <c r="FQ60" s="69"/>
      <c r="FR60" s="69"/>
      <c r="FS60" s="69"/>
      <c r="FT60" s="69"/>
      <c r="FU60" s="69"/>
      <c r="FV60" s="69"/>
      <c r="FW60" s="69"/>
      <c r="FX60" s="69"/>
      <c r="FY60" s="69"/>
      <c r="FZ60" s="69"/>
      <c r="GA60" s="69"/>
      <c r="GB60" s="69"/>
      <c r="GC60" s="69"/>
      <c r="GD60" s="69"/>
      <c r="GE60" s="69"/>
      <c r="GF60" s="69"/>
      <c r="GG60" s="69"/>
      <c r="GH60" s="69"/>
      <c r="GI60" s="69"/>
      <c r="GJ60" s="69"/>
      <c r="GK60" s="69"/>
      <c r="GL60" s="69"/>
      <c r="GM60" s="69"/>
      <c r="GN60" s="69"/>
      <c r="GO60" s="69"/>
      <c r="GP60" s="69"/>
      <c r="GQ60" s="69"/>
      <c r="GR60" s="69"/>
      <c r="GS60" s="69"/>
      <c r="GT60" s="69"/>
      <c r="GU60" s="69"/>
      <c r="GV60" s="69"/>
      <c r="GW60" s="69"/>
      <c r="GX60" s="69"/>
      <c r="GY60" s="69"/>
      <c r="GZ60" s="69"/>
      <c r="HA60" s="69"/>
      <c r="HB60" s="69"/>
      <c r="HC60" s="69"/>
      <c r="HD60" s="69"/>
      <c r="HE60" s="69"/>
      <c r="HF60" s="69"/>
      <c r="HG60" s="69"/>
      <c r="HH60" s="69"/>
      <c r="HI60" s="69"/>
      <c r="HJ60" s="69"/>
      <c r="HK60" s="69"/>
      <c r="HL60" s="69"/>
      <c r="HM60" s="69"/>
      <c r="HN60" s="69"/>
      <c r="HO60" s="69"/>
      <c r="HP60" s="69"/>
      <c r="HQ60" s="69"/>
      <c r="HR60" s="69"/>
      <c r="HS60" s="69"/>
      <c r="HT60" s="69"/>
      <c r="HU60" s="69"/>
      <c r="HV60" s="69"/>
      <c r="HW60" s="69"/>
      <c r="HX60" s="69"/>
      <c r="HY60" s="69"/>
      <c r="HZ60" s="69"/>
      <c r="IA60" s="69"/>
      <c r="IB60" s="69"/>
      <c r="IC60" s="69"/>
      <c r="ID60" s="69"/>
      <c r="IE60" s="69"/>
      <c r="IF60" s="69"/>
      <c r="IG60" s="69"/>
      <c r="IH60" s="69"/>
      <c r="II60" s="69"/>
      <c r="IJ60" s="69"/>
      <c r="IK60" s="69"/>
      <c r="IL60" s="69"/>
      <c r="IM60" s="69"/>
      <c r="IN60" s="69"/>
      <c r="IO60" s="69"/>
      <c r="IP60" s="69"/>
      <c r="IQ60" s="69"/>
      <c r="IR60" s="69"/>
      <c r="IS60" s="69"/>
      <c r="IT60" s="69"/>
      <c r="IU60" s="69"/>
      <c r="IV60" s="69"/>
      <c r="IW60" s="69"/>
      <c r="IX60" s="69"/>
      <c r="IY60" s="69"/>
      <c r="IZ60" s="69"/>
      <c r="JA60" s="69"/>
      <c r="JB60" s="69"/>
      <c r="JC60" s="69"/>
      <c r="JD60" s="69"/>
      <c r="JE60" s="69"/>
      <c r="JF60" s="69"/>
      <c r="JG60" s="69"/>
      <c r="JH60" s="69"/>
      <c r="JI60" s="69"/>
      <c r="JJ60" s="69"/>
      <c r="JK60" s="69"/>
      <c r="JL60" s="69"/>
      <c r="JM60" s="69"/>
      <c r="JN60" s="69"/>
      <c r="JO60" s="69"/>
      <c r="JP60" s="69"/>
      <c r="JQ60" s="69"/>
      <c r="JR60" s="69"/>
      <c r="JS60" s="69"/>
      <c r="JT60" s="69"/>
      <c r="JU60" s="69"/>
      <c r="JV60" s="69"/>
      <c r="JW60" s="69"/>
      <c r="JX60" s="69"/>
      <c r="JY60" s="69"/>
      <c r="JZ60" s="69"/>
      <c r="KA60" s="69"/>
      <c r="KB60" s="69"/>
      <c r="KC60" s="69"/>
      <c r="KD60" s="69"/>
      <c r="KE60" s="69"/>
      <c r="KF60" s="69"/>
      <c r="KG60" s="69"/>
      <c r="KH60" s="69"/>
      <c r="KI60" s="69"/>
      <c r="KJ60" s="69"/>
      <c r="KK60" s="69"/>
      <c r="KL60" s="69"/>
      <c r="KM60" s="69"/>
      <c r="KN60" s="69"/>
      <c r="KO60" s="69"/>
      <c r="KP60" s="69"/>
      <c r="KQ60" s="69"/>
      <c r="KR60" s="69"/>
      <c r="KS60" s="69"/>
      <c r="KT60" s="69"/>
      <c r="KU60" s="69"/>
      <c r="KV60" s="69"/>
      <c r="KW60" s="69"/>
      <c r="KX60" s="69"/>
      <c r="KY60" s="69"/>
      <c r="KZ60" s="69"/>
      <c r="LA60" s="69"/>
      <c r="LB60" s="69"/>
      <c r="LC60" s="69"/>
      <c r="LD60" s="69"/>
      <c r="LE60" s="69"/>
      <c r="LF60" s="69"/>
      <c r="LG60" s="69"/>
      <c r="LH60" s="69"/>
      <c r="LI60" s="69"/>
      <c r="LJ60" s="69"/>
      <c r="LK60" s="69"/>
      <c r="LL60" s="69"/>
      <c r="LM60" s="69"/>
      <c r="LN60" s="69"/>
      <c r="LO60" s="69"/>
      <c r="LP60" s="69"/>
      <c r="LQ60" s="69"/>
      <c r="LR60" s="69"/>
      <c r="LS60" s="69"/>
      <c r="LT60" s="69" t="s">
        <v>506</v>
      </c>
      <c r="LU60" s="69"/>
      <c r="LV60" s="69"/>
      <c r="LW60" s="69"/>
      <c r="LX60" s="69"/>
      <c r="LY60" s="69"/>
      <c r="LZ60" s="69"/>
      <c r="MA60" s="69"/>
      <c r="MB60" s="69"/>
      <c r="MC60" s="69"/>
      <c r="MD60" s="69"/>
      <c r="ME60" s="69"/>
      <c r="MF60" s="69"/>
      <c r="MG60" s="69"/>
      <c r="MH60" s="69"/>
      <c r="MI60" s="69"/>
      <c r="MJ60" s="69"/>
      <c r="MK60" s="69"/>
      <c r="ML60" s="69"/>
      <c r="MM60" s="69"/>
      <c r="MN60" s="69"/>
      <c r="MO60" s="69"/>
      <c r="MP60" s="69"/>
      <c r="MQ60" s="69"/>
      <c r="MR60" s="69"/>
      <c r="MS60" s="69"/>
      <c r="MT60" s="69"/>
      <c r="MU60" s="69"/>
      <c r="MV60" s="69"/>
      <c r="MW60" s="69"/>
      <c r="MX60" s="69"/>
      <c r="MY60" s="69"/>
      <c r="MZ60" s="69"/>
      <c r="NA60" s="69"/>
      <c r="NB60" s="69"/>
      <c r="NC60" s="69"/>
      <c r="ND60" s="69"/>
      <c r="NE60" s="69"/>
      <c r="NF60" s="69"/>
      <c r="NG60" s="69"/>
      <c r="NH60" s="69"/>
      <c r="NI60" s="69"/>
      <c r="NJ60" s="69"/>
      <c r="NK60" s="69"/>
      <c r="NL60" s="69"/>
      <c r="NM60" s="69"/>
      <c r="NN60" s="69"/>
      <c r="NO60" s="69"/>
      <c r="NP60" s="69"/>
      <c r="NQ60" s="69"/>
      <c r="NR60" s="69"/>
      <c r="NS60" s="69"/>
      <c r="NT60" s="69"/>
      <c r="NU60" s="69"/>
      <c r="NV60" s="69"/>
      <c r="NW60" s="69"/>
      <c r="NX60" s="69"/>
      <c r="NY60" s="69"/>
      <c r="NZ60" s="69"/>
      <c r="OA60" s="69"/>
      <c r="OB60" s="69"/>
      <c r="OC60" s="69"/>
      <c r="OD60" s="69"/>
      <c r="OE60" s="69"/>
      <c r="OF60" s="69"/>
      <c r="OG60" s="69"/>
      <c r="OH60" s="69"/>
      <c r="OI60" s="69"/>
      <c r="OJ60" s="69"/>
      <c r="OK60" s="69"/>
      <c r="OL60" s="69"/>
      <c r="OM60" s="69"/>
      <c r="ON60" s="69"/>
      <c r="OO60" s="69"/>
      <c r="OP60" s="69"/>
      <c r="OQ60" s="69"/>
      <c r="OR60" s="69"/>
      <c r="OS60" s="69"/>
      <c r="OT60" s="69"/>
      <c r="OU60" s="69"/>
      <c r="OV60" s="69"/>
      <c r="OW60" s="69"/>
      <c r="OX60" s="69"/>
      <c r="OY60" s="69"/>
      <c r="OZ60" s="69"/>
      <c r="PA60" s="69"/>
      <c r="PB60" s="69"/>
      <c r="PC60" s="69"/>
      <c r="PD60" s="69"/>
      <c r="PE60" s="69"/>
      <c r="PF60" s="69"/>
      <c r="PG60" s="69"/>
      <c r="PH60" s="69"/>
      <c r="PI60" s="69"/>
      <c r="PJ60" s="69"/>
      <c r="PK60" s="69"/>
      <c r="PL60" s="69"/>
      <c r="PM60" s="69"/>
      <c r="PN60" s="69"/>
      <c r="PO60" s="69"/>
      <c r="PP60" s="69"/>
      <c r="PQ60" s="69"/>
      <c r="PR60" s="69"/>
      <c r="PS60" s="69"/>
      <c r="PT60" s="69"/>
      <c r="PU60" s="69"/>
      <c r="PV60" s="69"/>
      <c r="PW60" s="69"/>
      <c r="PX60" s="69"/>
      <c r="PY60" s="69"/>
      <c r="PZ60" s="69"/>
      <c r="QA60" s="69"/>
      <c r="QB60" s="69"/>
      <c r="QC60" s="69"/>
      <c r="QD60" s="69"/>
      <c r="QE60" s="69"/>
      <c r="QF60" s="69"/>
      <c r="QG60" s="69"/>
      <c r="QH60" s="69"/>
      <c r="QI60" s="69"/>
      <c r="QJ60" s="69"/>
      <c r="QK60" s="69"/>
      <c r="QL60" s="69"/>
      <c r="QM60" s="69"/>
      <c r="QN60" s="69"/>
      <c r="QO60" s="69"/>
      <c r="QP60" s="69"/>
      <c r="QQ60" s="69"/>
      <c r="QR60" s="69"/>
      <c r="QS60" s="69"/>
      <c r="QT60" s="69"/>
      <c r="QU60" s="69"/>
      <c r="QV60" s="69"/>
      <c r="QW60" s="69"/>
      <c r="QX60" s="69"/>
      <c r="QY60" s="69"/>
      <c r="QZ60" s="69"/>
      <c r="RA60" s="69"/>
      <c r="RB60" s="69"/>
      <c r="RC60" s="69"/>
      <c r="RD60" s="69"/>
      <c r="RE60" s="69"/>
      <c r="RF60" s="69"/>
      <c r="RG60" s="69"/>
      <c r="RH60" s="69"/>
      <c r="RI60" s="69"/>
      <c r="RJ60" s="69"/>
      <c r="RK60" s="69"/>
      <c r="RL60" s="69"/>
      <c r="RM60" s="69"/>
      <c r="RN60" s="69"/>
      <c r="RO60" s="69"/>
      <c r="RP60" s="69"/>
      <c r="RQ60" s="69"/>
      <c r="RR60" s="69"/>
      <c r="RS60" s="69"/>
      <c r="RT60" s="69"/>
      <c r="RU60" s="69"/>
      <c r="RV60" s="69"/>
      <c r="RW60" s="69"/>
      <c r="RX60" s="69"/>
      <c r="RY60" s="69"/>
      <c r="RZ60" s="69"/>
      <c r="SA60" s="69"/>
      <c r="SB60" s="69"/>
      <c r="SC60" s="69"/>
      <c r="SD60" s="69"/>
      <c r="SE60" s="69"/>
      <c r="SF60" s="69"/>
      <c r="SG60" s="69"/>
      <c r="SH60" s="69"/>
      <c r="SI60" s="69"/>
      <c r="SJ60" s="69"/>
      <c r="SK60" s="69"/>
      <c r="SL60" s="69"/>
      <c r="SM60" s="69"/>
      <c r="SN60" s="69"/>
      <c r="SO60" s="69"/>
      <c r="SP60" s="69"/>
      <c r="SQ60" s="69"/>
      <c r="SR60" s="69"/>
      <c r="SS60" s="69"/>
      <c r="ST60" s="69"/>
      <c r="SU60" s="69"/>
      <c r="SV60" s="69"/>
      <c r="SW60" s="69"/>
      <c r="SX60" s="69"/>
      <c r="SY60" s="69"/>
      <c r="SZ60" s="69"/>
      <c r="TA60" s="69"/>
      <c r="TB60" s="69"/>
      <c r="TC60" s="69"/>
      <c r="TD60" s="69"/>
      <c r="TE60" s="69"/>
      <c r="TF60" s="69"/>
      <c r="TG60" s="69"/>
      <c r="TH60" s="69"/>
      <c r="TI60" s="69"/>
      <c r="TJ60" s="69"/>
      <c r="TK60" s="69"/>
      <c r="TL60" s="69"/>
      <c r="TM60" s="69"/>
      <c r="TN60" s="69"/>
      <c r="TO60" s="69"/>
      <c r="TP60" s="69"/>
      <c r="TQ60" s="69"/>
      <c r="TR60" s="69"/>
      <c r="TS60" s="69"/>
      <c r="TT60" s="69"/>
      <c r="TU60" s="69"/>
      <c r="TV60" s="69"/>
      <c r="TW60" s="69"/>
      <c r="TX60" s="69"/>
      <c r="TY60" s="69"/>
      <c r="TZ60" s="69"/>
      <c r="UA60" s="69"/>
      <c r="UB60" s="69"/>
      <c r="UC60" s="69"/>
      <c r="UD60" s="69"/>
      <c r="UE60" s="69"/>
      <c r="UF60" s="69"/>
      <c r="UG60" s="69"/>
      <c r="UH60" s="69"/>
      <c r="UI60" s="69"/>
      <c r="UJ60" s="69"/>
      <c r="UK60" s="69"/>
      <c r="UL60" s="69"/>
      <c r="UM60" s="69"/>
      <c r="UN60" s="69"/>
      <c r="UO60" s="69"/>
      <c r="UP60" s="69"/>
      <c r="UQ60" s="69"/>
      <c r="UR60" s="69"/>
      <c r="US60" s="69"/>
      <c r="UT60" s="69"/>
      <c r="UU60" s="69"/>
      <c r="UV60" s="69"/>
      <c r="UW60" s="69"/>
      <c r="UX60" s="69"/>
      <c r="UY60" s="69"/>
      <c r="UZ60" s="69"/>
      <c r="VA60" s="69"/>
      <c r="VB60" s="69"/>
      <c r="VC60" s="69"/>
      <c r="VD60" s="69"/>
      <c r="VE60" s="69"/>
      <c r="VF60" s="69"/>
      <c r="VG60" s="69"/>
      <c r="VH60" s="69"/>
      <c r="VI60" s="69"/>
      <c r="VJ60" s="69"/>
      <c r="VK60" s="69"/>
      <c r="VL60" s="69"/>
      <c r="VM60" s="69"/>
      <c r="VN60" s="69"/>
      <c r="VO60" s="69"/>
      <c r="VP60" s="69"/>
      <c r="VQ60" s="69"/>
      <c r="VR60" s="69"/>
      <c r="VS60" s="69"/>
      <c r="VT60" s="69"/>
      <c r="VU60" s="69"/>
      <c r="VV60" s="69"/>
      <c r="VW60" s="69"/>
      <c r="VX60" s="69"/>
      <c r="VY60" s="69"/>
      <c r="VZ60" s="69"/>
      <c r="WA60" s="69"/>
      <c r="WB60" s="69"/>
      <c r="WC60" s="69"/>
      <c r="WD60" s="69"/>
      <c r="WE60" s="69"/>
      <c r="WF60" s="69"/>
      <c r="WG60" s="69"/>
      <c r="WH60" s="69"/>
      <c r="WI60" s="69"/>
      <c r="WJ60" s="69"/>
      <c r="WK60" s="69"/>
      <c r="WL60" s="69"/>
      <c r="WM60" s="69"/>
      <c r="WN60" s="69"/>
      <c r="WO60" s="69"/>
      <c r="WP60" s="69"/>
      <c r="WQ60" s="69"/>
      <c r="WR60" s="69"/>
      <c r="WS60" s="69"/>
      <c r="WT60" s="69"/>
      <c r="WU60" s="69"/>
      <c r="WV60" s="69"/>
      <c r="WW60" s="69"/>
      <c r="WX60" s="69"/>
      <c r="WY60" s="69"/>
      <c r="WZ60" s="69"/>
      <c r="XA60" s="69"/>
      <c r="XB60" s="69"/>
      <c r="XC60" s="69"/>
      <c r="XD60" s="69"/>
      <c r="XE60" s="69"/>
      <c r="XF60" s="69"/>
      <c r="XG60" s="69"/>
      <c r="XH60" s="69"/>
      <c r="XI60" s="69"/>
      <c r="XJ60" s="69"/>
      <c r="XK60" s="69"/>
      <c r="XL60" s="69"/>
      <c r="XM60" s="69"/>
      <c r="XN60" s="69"/>
      <c r="XO60" s="69"/>
      <c r="XP60" s="69"/>
      <c r="XQ60" s="69"/>
      <c r="XR60" s="69"/>
      <c r="XS60" s="69"/>
      <c r="XT60" s="69"/>
      <c r="XU60" s="69"/>
      <c r="XV60" s="69"/>
      <c r="XW60" s="69"/>
      <c r="XX60" s="69"/>
      <c r="XY60" s="69"/>
      <c r="XZ60" s="69"/>
      <c r="YA60" s="69"/>
      <c r="YB60" s="69"/>
      <c r="YC60" s="69"/>
      <c r="YD60" s="69"/>
      <c r="YE60" s="69"/>
      <c r="YF60" s="69"/>
      <c r="YG60" s="69"/>
      <c r="YH60" s="69"/>
      <c r="YI60" s="69"/>
      <c r="YJ60" s="69"/>
      <c r="YK60" s="69"/>
      <c r="YL60" s="69"/>
      <c r="YM60" s="69"/>
      <c r="YN60" s="69"/>
      <c r="YO60" s="69"/>
      <c r="YP60" s="69"/>
      <c r="YQ60" s="69"/>
      <c r="YR60" s="69"/>
      <c r="YS60" s="69"/>
      <c r="YT60" s="69"/>
      <c r="YU60" s="69"/>
      <c r="YV60" s="69"/>
      <c r="YW60" s="69"/>
      <c r="YX60" s="69"/>
      <c r="YY60" s="69"/>
      <c r="YZ60" s="69"/>
      <c r="ZA60" s="69"/>
      <c r="ZB60" s="69"/>
      <c r="ZC60" s="69"/>
      <c r="ZD60" s="69"/>
      <c r="ZE60" s="69"/>
      <c r="ZF60" s="69"/>
      <c r="ZG60" s="69"/>
      <c r="ZH60" s="69"/>
      <c r="ZI60" s="69"/>
      <c r="ZJ60" s="69"/>
      <c r="ZK60" s="69"/>
      <c r="ZL60" s="69"/>
      <c r="ZM60" s="69"/>
      <c r="ZN60" s="69"/>
      <c r="ZO60" s="69"/>
      <c r="ZP60" s="69"/>
      <c r="ZQ60" s="69"/>
      <c r="ZR60" s="69"/>
      <c r="ZS60" s="69"/>
      <c r="ZT60" s="69"/>
      <c r="ZU60" s="69"/>
      <c r="ZV60" s="69"/>
      <c r="ZW60" s="69"/>
      <c r="ZX60" s="69"/>
      <c r="ZY60" s="69"/>
      <c r="ZZ60" s="69"/>
      <c r="AAA60" s="69"/>
      <c r="AAB60" s="69"/>
      <c r="AAC60" s="69"/>
      <c r="AAD60" s="69"/>
      <c r="AAE60" s="69"/>
      <c r="AAF60" s="69"/>
      <c r="AAG60" s="69"/>
      <c r="AAH60" s="69"/>
      <c r="AAI60" s="69"/>
      <c r="AAJ60" s="69"/>
      <c r="AAK60" s="69"/>
      <c r="AAL60" s="69"/>
      <c r="AAM60" s="69"/>
      <c r="AAN60" s="69"/>
      <c r="AAO60" s="69"/>
      <c r="AAP60" s="69"/>
      <c r="AAQ60" s="69"/>
      <c r="AAR60" s="69"/>
      <c r="AAS60" s="69"/>
      <c r="AAT60" s="69"/>
      <c r="AAU60" s="69"/>
      <c r="AAV60" s="69"/>
      <c r="AAW60" s="69"/>
      <c r="AAX60" s="69"/>
      <c r="AAY60" s="69"/>
      <c r="AAZ60" s="69"/>
      <c r="ABA60" s="69"/>
      <c r="ABB60" s="69"/>
      <c r="ABC60" s="69"/>
      <c r="ABD60" s="69"/>
      <c r="ABE60" s="69"/>
      <c r="ABF60" s="69"/>
      <c r="ABG60" s="69"/>
      <c r="ABH60" s="69"/>
      <c r="ABI60" s="69"/>
      <c r="ABJ60" s="69"/>
      <c r="ABK60" s="69"/>
      <c r="ABL60" s="69"/>
      <c r="ABM60" s="69"/>
      <c r="ABN60" s="69"/>
      <c r="ABO60" s="69"/>
      <c r="ABP60" s="69"/>
      <c r="ABQ60" s="69"/>
      <c r="ABR60" s="69"/>
      <c r="ABS60" s="69"/>
      <c r="ABT60" s="69"/>
      <c r="ABU60" s="69"/>
      <c r="ABV60" s="69"/>
      <c r="ABW60" s="69"/>
      <c r="ABX60" s="69"/>
      <c r="ABY60" s="69"/>
      <c r="ABZ60" s="69"/>
      <c r="ACA60" s="69"/>
      <c r="ACB60" s="69"/>
      <c r="ACC60" s="69"/>
      <c r="ACD60" s="69"/>
      <c r="ACE60" s="69"/>
      <c r="ACF60" s="69"/>
      <c r="ACG60" s="69"/>
      <c r="ACH60" s="69"/>
      <c r="ACI60" s="69"/>
      <c r="ACJ60" s="69"/>
      <c r="ACK60" s="69"/>
      <c r="ACL60" s="69"/>
      <c r="ACM60" s="69"/>
      <c r="ACN60" s="69"/>
      <c r="ACO60" s="69"/>
      <c r="ACP60" s="69"/>
      <c r="ACQ60" s="69"/>
      <c r="ACR60" s="69"/>
      <c r="ACS60" s="69"/>
      <c r="ACT60" s="69"/>
      <c r="ACU60" s="69"/>
      <c r="ACV60" s="69"/>
      <c r="ACW60" s="69"/>
      <c r="ACX60" s="69"/>
      <c r="ACY60" s="69"/>
      <c r="ACZ60" s="69"/>
      <c r="ADA60" s="69"/>
      <c r="ADB60" s="69"/>
      <c r="ADC60" s="69"/>
      <c r="ADD60" s="69"/>
      <c r="ADE60" s="69"/>
      <c r="ADF60" s="69"/>
      <c r="ADG60" s="69"/>
      <c r="ADH60" s="69"/>
      <c r="ADI60" s="69"/>
      <c r="ADJ60" s="69"/>
      <c r="ADK60" s="69"/>
      <c r="ADL60" s="69"/>
      <c r="ADM60" s="69"/>
      <c r="ADN60" s="69"/>
      <c r="ADO60" s="69"/>
      <c r="ADP60" s="69"/>
      <c r="ADQ60" s="69"/>
      <c r="ADR60" s="69"/>
      <c r="ADS60" s="69"/>
      <c r="ADT60" s="69"/>
      <c r="ADU60" s="69"/>
      <c r="ADV60" s="69"/>
      <c r="ADW60" s="69"/>
      <c r="ADX60" s="69"/>
      <c r="ADY60" s="69"/>
      <c r="ADZ60" s="69"/>
      <c r="AEA60" s="69"/>
      <c r="AEB60" s="69"/>
      <c r="AEC60" s="69"/>
      <c r="AED60" s="69"/>
      <c r="AEE60" s="69"/>
      <c r="AEF60" s="69"/>
    </row>
    <row r="61" spans="1:812" hidden="1" x14ac:dyDescent="0.25">
      <c r="A61" s="69"/>
      <c r="B61" s="68">
        <v>45614</v>
      </c>
      <c r="C61" s="69" t="s">
        <v>63</v>
      </c>
      <c r="D61" s="69" t="s">
        <v>0</v>
      </c>
      <c r="E61" s="69" t="s">
        <v>66</v>
      </c>
      <c r="F61" s="70" t="s">
        <v>139</v>
      </c>
      <c r="G61" s="69" t="s">
        <v>140</v>
      </c>
      <c r="H61" s="70" t="s">
        <v>141</v>
      </c>
      <c r="I61" s="154" t="s">
        <v>620</v>
      </c>
      <c r="J61" s="78">
        <v>29</v>
      </c>
      <c r="K61" s="116">
        <v>51750</v>
      </c>
      <c r="L61" s="73">
        <f t="shared" si="8"/>
        <v>1500750</v>
      </c>
      <c r="M61" s="107" t="s">
        <v>529</v>
      </c>
      <c r="N61" s="73">
        <v>660.42739726027401</v>
      </c>
      <c r="O61" s="73">
        <v>660.42739726027401</v>
      </c>
      <c r="P61" s="69" t="s">
        <v>614</v>
      </c>
      <c r="Q61" s="91"/>
      <c r="R61" s="69"/>
      <c r="S61" s="69"/>
      <c r="T61" s="69"/>
      <c r="U61" s="69"/>
      <c r="V61" s="69"/>
      <c r="W61" s="39" t="s">
        <v>95</v>
      </c>
      <c r="X61" s="34">
        <v>16884.496093963342</v>
      </c>
      <c r="Y61" s="163">
        <v>18</v>
      </c>
      <c r="Z61" s="69"/>
      <c r="AA61" s="69"/>
      <c r="AB61" s="69"/>
      <c r="AC61" s="69"/>
      <c r="AD61" s="69"/>
      <c r="AE61" s="69"/>
      <c r="AF61" s="69"/>
      <c r="AG61" s="69"/>
      <c r="AH61" s="69"/>
      <c r="AI61" s="69"/>
      <c r="AJ61" s="69"/>
      <c r="AK61" s="69"/>
      <c r="AL61" s="69"/>
      <c r="AM61" s="69"/>
      <c r="AN61" s="69"/>
      <c r="AO61" s="69"/>
      <c r="AP61" s="69"/>
      <c r="AQ61" s="69"/>
      <c r="AR61" s="69"/>
      <c r="AS61" s="69"/>
      <c r="AT61" s="69"/>
      <c r="AU61" s="69"/>
      <c r="AV61" s="69"/>
      <c r="AW61" s="69"/>
      <c r="AX61" s="69"/>
      <c r="AY61" s="69"/>
      <c r="AZ61" s="69"/>
      <c r="BA61" s="69"/>
      <c r="BB61" s="69"/>
      <c r="BC61" s="69"/>
      <c r="BD61" s="69"/>
      <c r="BE61" s="69"/>
      <c r="BF61" s="69"/>
      <c r="BG61" s="69"/>
      <c r="BH61" s="69"/>
      <c r="BI61" s="69"/>
      <c r="BJ61" s="69"/>
      <c r="BK61" s="69"/>
      <c r="BL61" s="69"/>
      <c r="BM61" s="69"/>
      <c r="BN61" s="69"/>
      <c r="BO61" s="69"/>
      <c r="BP61" s="69"/>
      <c r="BQ61" s="69"/>
      <c r="BR61" s="69"/>
      <c r="BS61" s="69"/>
      <c r="BT61" s="69"/>
      <c r="BU61" s="69"/>
      <c r="BV61" s="69"/>
      <c r="BW61" s="69"/>
      <c r="BX61" s="69"/>
      <c r="BY61" s="69"/>
      <c r="BZ61" s="69"/>
      <c r="CA61" s="69"/>
      <c r="CB61" s="69"/>
      <c r="CC61" s="69"/>
      <c r="CD61" s="69"/>
      <c r="CE61" s="69"/>
      <c r="CF61" s="69"/>
      <c r="CG61" s="69"/>
      <c r="CH61" s="69"/>
      <c r="CI61" s="69"/>
      <c r="CJ61" s="69"/>
      <c r="CK61" s="69"/>
      <c r="CL61" s="69"/>
      <c r="CM61" s="69"/>
      <c r="CN61" s="69"/>
      <c r="CO61" s="69"/>
      <c r="CP61" s="69"/>
      <c r="CQ61" s="69"/>
      <c r="CR61" s="69"/>
      <c r="CS61" s="69"/>
      <c r="CT61" s="69"/>
      <c r="CU61" s="69"/>
      <c r="CV61" s="69"/>
      <c r="CW61" s="69"/>
      <c r="CX61" s="69"/>
      <c r="CY61" s="69"/>
      <c r="CZ61" s="69"/>
      <c r="DA61" s="69"/>
      <c r="DB61" s="69"/>
      <c r="DC61" s="69"/>
      <c r="DD61" s="69"/>
      <c r="DE61" s="69"/>
      <c r="DF61" s="69"/>
      <c r="DG61" s="69"/>
      <c r="DH61" s="69"/>
      <c r="DI61" s="69"/>
      <c r="DJ61" s="69"/>
      <c r="DK61" s="69"/>
      <c r="DL61" s="69"/>
      <c r="DM61" s="69"/>
      <c r="DN61" s="69"/>
      <c r="DO61" s="69"/>
      <c r="DP61" s="69"/>
      <c r="DQ61" s="69"/>
      <c r="DR61" s="69"/>
      <c r="DS61" s="69"/>
      <c r="DT61" s="69"/>
      <c r="DU61" s="69"/>
      <c r="DV61" s="69"/>
      <c r="DW61" s="69"/>
      <c r="DX61" s="69"/>
      <c r="DY61" s="69"/>
      <c r="DZ61" s="69"/>
      <c r="EA61" s="69"/>
      <c r="EB61" s="69"/>
      <c r="EC61" s="69"/>
      <c r="ED61" s="69"/>
      <c r="EE61" s="69"/>
      <c r="EF61" s="69"/>
      <c r="EG61" s="69"/>
      <c r="EH61" s="69"/>
      <c r="EI61" s="69"/>
      <c r="EJ61" s="69"/>
      <c r="EK61" s="69"/>
      <c r="EL61" s="69"/>
      <c r="EM61" s="69"/>
      <c r="EN61" s="69"/>
      <c r="EO61" s="69"/>
      <c r="EP61" s="69"/>
      <c r="EQ61" s="69"/>
      <c r="ER61" s="69"/>
      <c r="ES61" s="69"/>
      <c r="ET61" s="69"/>
      <c r="EU61" s="69"/>
      <c r="EV61" s="69"/>
      <c r="EW61" s="69"/>
      <c r="EX61" s="69"/>
      <c r="EY61" s="69"/>
      <c r="EZ61" s="69"/>
      <c r="FA61" s="69"/>
      <c r="FB61" s="69"/>
      <c r="FC61" s="69"/>
      <c r="FD61" s="69"/>
      <c r="FE61" s="69"/>
      <c r="FF61" s="69"/>
      <c r="FG61" s="69"/>
      <c r="FH61" s="69"/>
      <c r="FI61" s="69"/>
      <c r="FJ61" s="69"/>
      <c r="FK61" s="69"/>
      <c r="FL61" s="69"/>
      <c r="FM61" s="69"/>
      <c r="FN61" s="69"/>
      <c r="FO61" s="69"/>
      <c r="FP61" s="69"/>
      <c r="FQ61" s="69"/>
      <c r="FR61" s="69"/>
      <c r="FS61" s="69"/>
      <c r="FT61" s="69"/>
      <c r="FU61" s="69"/>
      <c r="FV61" s="69"/>
      <c r="FW61" s="69"/>
      <c r="FX61" s="69"/>
      <c r="FY61" s="69"/>
      <c r="FZ61" s="69"/>
      <c r="GA61" s="69"/>
      <c r="GB61" s="69"/>
      <c r="GC61" s="69"/>
      <c r="GD61" s="69"/>
      <c r="GE61" s="69"/>
      <c r="GF61" s="69"/>
      <c r="GG61" s="69"/>
      <c r="GH61" s="69"/>
      <c r="GI61" s="69"/>
      <c r="GJ61" s="69"/>
      <c r="GK61" s="69"/>
      <c r="GL61" s="69"/>
      <c r="GM61" s="69"/>
      <c r="GN61" s="69"/>
      <c r="GO61" s="69"/>
      <c r="GP61" s="69"/>
      <c r="GQ61" s="69"/>
      <c r="GR61" s="69"/>
      <c r="GS61" s="69"/>
      <c r="GT61" s="69"/>
      <c r="GU61" s="69"/>
      <c r="GV61" s="69"/>
      <c r="GW61" s="69"/>
      <c r="GX61" s="69"/>
      <c r="GY61" s="69"/>
      <c r="GZ61" s="69"/>
      <c r="HA61" s="69"/>
      <c r="HB61" s="69"/>
      <c r="HC61" s="69"/>
      <c r="HD61" s="69"/>
      <c r="HE61" s="69"/>
      <c r="HF61" s="69"/>
      <c r="HG61" s="69"/>
      <c r="HH61" s="69"/>
      <c r="HI61" s="69"/>
      <c r="HJ61" s="69"/>
      <c r="HK61" s="69"/>
      <c r="HL61" s="69"/>
      <c r="HM61" s="69"/>
      <c r="HN61" s="69"/>
      <c r="HO61" s="69"/>
      <c r="HP61" s="69"/>
      <c r="HQ61" s="69"/>
      <c r="HR61" s="69"/>
      <c r="HS61" s="69"/>
      <c r="HT61" s="69"/>
      <c r="HU61" s="69"/>
      <c r="HV61" s="69"/>
      <c r="HW61" s="69"/>
      <c r="HX61" s="69"/>
      <c r="HY61" s="69"/>
      <c r="HZ61" s="69"/>
      <c r="IA61" s="69"/>
      <c r="IB61" s="69"/>
      <c r="IC61" s="69"/>
      <c r="ID61" s="69"/>
      <c r="IE61" s="69"/>
      <c r="IF61" s="69"/>
      <c r="IG61" s="69"/>
      <c r="IH61" s="69"/>
      <c r="II61" s="69"/>
      <c r="IJ61" s="69"/>
      <c r="IK61" s="69"/>
      <c r="IL61" s="69"/>
      <c r="IM61" s="69"/>
      <c r="IN61" s="69"/>
      <c r="IO61" s="69"/>
      <c r="IP61" s="69"/>
      <c r="IQ61" s="69"/>
      <c r="IR61" s="69"/>
      <c r="IS61" s="69"/>
      <c r="IT61" s="69"/>
      <c r="IU61" s="69"/>
      <c r="IV61" s="69"/>
      <c r="IW61" s="69"/>
      <c r="IX61" s="69"/>
      <c r="IY61" s="69"/>
      <c r="IZ61" s="69"/>
      <c r="JA61" s="69"/>
      <c r="JB61" s="69"/>
      <c r="JC61" s="69"/>
      <c r="JD61" s="69"/>
      <c r="JE61" s="69"/>
      <c r="JF61" s="69"/>
      <c r="JG61" s="69"/>
      <c r="JH61" s="69"/>
      <c r="JI61" s="69"/>
      <c r="JJ61" s="69"/>
      <c r="JK61" s="69"/>
      <c r="JL61" s="69"/>
      <c r="JM61" s="69"/>
      <c r="JN61" s="69"/>
      <c r="JO61" s="69"/>
      <c r="JP61" s="69"/>
      <c r="JQ61" s="69"/>
      <c r="JR61" s="69"/>
      <c r="JS61" s="69"/>
      <c r="JT61" s="69"/>
      <c r="JU61" s="69"/>
      <c r="JV61" s="69"/>
      <c r="JW61" s="69"/>
      <c r="JX61" s="69"/>
      <c r="JY61" s="69"/>
      <c r="JZ61" s="69"/>
      <c r="KA61" s="69"/>
      <c r="KB61" s="69"/>
      <c r="KC61" s="69"/>
      <c r="KD61" s="69"/>
      <c r="KE61" s="69"/>
      <c r="KF61" s="69"/>
      <c r="KG61" s="69"/>
      <c r="KH61" s="69"/>
      <c r="KI61" s="69"/>
      <c r="KJ61" s="69"/>
      <c r="KK61" s="69"/>
      <c r="KL61" s="69"/>
      <c r="KM61" s="69"/>
      <c r="KN61" s="69"/>
      <c r="KO61" s="69"/>
      <c r="KP61" s="69"/>
      <c r="KQ61" s="69"/>
      <c r="KR61" s="69"/>
      <c r="KS61" s="69"/>
      <c r="KT61" s="69"/>
      <c r="KU61" s="69"/>
      <c r="KV61" s="69"/>
      <c r="KW61" s="69"/>
      <c r="KX61" s="69"/>
      <c r="KY61" s="69"/>
      <c r="KZ61" s="69"/>
      <c r="LA61" s="69"/>
      <c r="LB61" s="69"/>
      <c r="LC61" s="69"/>
      <c r="LD61" s="69"/>
      <c r="LE61" s="69"/>
      <c r="LF61" s="69"/>
      <c r="LG61" s="69"/>
      <c r="LH61" s="69"/>
      <c r="LI61" s="69"/>
      <c r="LJ61" s="69"/>
      <c r="LK61" s="69"/>
      <c r="LL61" s="69"/>
      <c r="LM61" s="69"/>
      <c r="LN61" s="69"/>
      <c r="LO61" s="69"/>
      <c r="LP61" s="69"/>
      <c r="LQ61" s="69"/>
      <c r="LR61" s="69"/>
      <c r="LS61" s="69"/>
      <c r="LT61" s="69"/>
      <c r="LU61" s="69"/>
      <c r="LV61" s="69"/>
      <c r="LW61" s="69"/>
      <c r="LX61" s="69"/>
      <c r="LY61" s="69"/>
      <c r="LZ61" s="69"/>
      <c r="MA61" s="69"/>
      <c r="MB61" s="69"/>
      <c r="MC61" s="69"/>
      <c r="MD61" s="69"/>
      <c r="ME61" s="69"/>
      <c r="MF61" s="69"/>
      <c r="MG61" s="69"/>
      <c r="MH61" s="69"/>
      <c r="MI61" s="69"/>
      <c r="MJ61" s="69"/>
      <c r="MK61" s="69"/>
      <c r="ML61" s="69"/>
      <c r="MM61" s="69"/>
      <c r="MN61" s="69"/>
      <c r="MO61" s="69"/>
      <c r="MP61" s="69"/>
      <c r="MQ61" s="69"/>
      <c r="MR61" s="69"/>
      <c r="MS61" s="69"/>
      <c r="MT61" s="69"/>
      <c r="MU61" s="69"/>
      <c r="MV61" s="69"/>
      <c r="MW61" s="69"/>
      <c r="MX61" s="69"/>
      <c r="MY61" s="69"/>
      <c r="MZ61" s="69"/>
      <c r="NA61" s="69"/>
      <c r="NB61" s="69"/>
      <c r="NC61" s="69"/>
      <c r="ND61" s="69"/>
      <c r="NE61" s="69"/>
      <c r="NF61" s="69"/>
      <c r="NG61" s="69"/>
      <c r="NH61" s="69"/>
      <c r="NI61" s="69"/>
      <c r="NJ61" s="69"/>
      <c r="NK61" s="69"/>
      <c r="NL61" s="69"/>
      <c r="NM61" s="69"/>
      <c r="NN61" s="69"/>
      <c r="NO61" s="69"/>
      <c r="NP61" s="69"/>
      <c r="NQ61" s="69"/>
      <c r="NR61" s="69"/>
      <c r="NS61" s="69"/>
      <c r="NT61" s="69"/>
      <c r="NU61" s="69"/>
      <c r="NV61" s="69"/>
      <c r="NW61" s="69"/>
      <c r="NX61" s="69"/>
      <c r="NY61" s="69"/>
      <c r="NZ61" s="69"/>
      <c r="OA61" s="69"/>
      <c r="OB61" s="69"/>
      <c r="OC61" s="69"/>
      <c r="OD61" s="69"/>
      <c r="OE61" s="69"/>
      <c r="OF61" s="69"/>
      <c r="OG61" s="69"/>
      <c r="OH61" s="69"/>
      <c r="OI61" s="69"/>
      <c r="OJ61" s="69"/>
      <c r="OK61" s="69"/>
      <c r="OL61" s="69"/>
      <c r="OM61" s="69"/>
      <c r="ON61" s="69"/>
      <c r="OO61" s="69"/>
      <c r="OP61" s="69"/>
      <c r="OQ61" s="69"/>
      <c r="OR61" s="69"/>
      <c r="OS61" s="69"/>
      <c r="OT61" s="69"/>
      <c r="OU61" s="69"/>
      <c r="OV61" s="69"/>
      <c r="OW61" s="69"/>
      <c r="OX61" s="69"/>
      <c r="OY61" s="69"/>
      <c r="OZ61" s="69"/>
      <c r="PA61" s="69"/>
      <c r="PB61" s="69"/>
      <c r="PC61" s="69"/>
      <c r="PD61" s="69"/>
      <c r="PE61" s="69"/>
      <c r="PF61" s="69"/>
      <c r="PG61" s="69"/>
      <c r="PH61" s="69"/>
      <c r="PI61" s="69"/>
      <c r="PJ61" s="69"/>
      <c r="PK61" s="69"/>
      <c r="PL61" s="69"/>
      <c r="PM61" s="69"/>
      <c r="PN61" s="69"/>
      <c r="PO61" s="69"/>
      <c r="PP61" s="69"/>
      <c r="PQ61" s="69"/>
      <c r="PR61" s="69"/>
      <c r="PS61" s="69"/>
      <c r="PT61" s="69"/>
      <c r="PU61" s="69"/>
      <c r="PV61" s="69"/>
      <c r="PW61" s="69"/>
      <c r="PX61" s="69"/>
      <c r="PY61" s="69"/>
      <c r="PZ61" s="69"/>
      <c r="QA61" s="69"/>
      <c r="QB61" s="69"/>
      <c r="QC61" s="69"/>
      <c r="QD61" s="69"/>
      <c r="QE61" s="69"/>
      <c r="QF61" s="69"/>
      <c r="QG61" s="69"/>
      <c r="QH61" s="69"/>
      <c r="QI61" s="69"/>
      <c r="QJ61" s="69"/>
      <c r="QK61" s="69"/>
      <c r="QL61" s="69"/>
      <c r="QM61" s="69"/>
      <c r="QN61" s="69"/>
      <c r="QO61" s="69"/>
      <c r="QP61" s="69"/>
      <c r="QQ61" s="69"/>
      <c r="QR61" s="69"/>
      <c r="QS61" s="69"/>
      <c r="QT61" s="69"/>
      <c r="QU61" s="69"/>
      <c r="QV61" s="69"/>
      <c r="QW61" s="69"/>
      <c r="QX61" s="69"/>
      <c r="QY61" s="69"/>
      <c r="QZ61" s="69"/>
      <c r="RA61" s="69"/>
      <c r="RB61" s="69"/>
      <c r="RC61" s="69"/>
      <c r="RD61" s="69"/>
      <c r="RE61" s="69"/>
      <c r="RF61" s="69"/>
      <c r="RG61" s="69"/>
      <c r="RH61" s="69"/>
      <c r="RI61" s="69"/>
      <c r="RJ61" s="69"/>
      <c r="RK61" s="69"/>
      <c r="RL61" s="69"/>
      <c r="RM61" s="69"/>
      <c r="RN61" s="69"/>
      <c r="RO61" s="69"/>
      <c r="RP61" s="69"/>
      <c r="RQ61" s="69"/>
      <c r="RR61" s="69"/>
      <c r="RS61" s="69"/>
      <c r="RT61" s="69"/>
      <c r="RU61" s="69"/>
      <c r="RV61" s="69"/>
      <c r="RW61" s="69"/>
      <c r="RX61" s="69"/>
      <c r="RY61" s="69"/>
      <c r="RZ61" s="69"/>
      <c r="SA61" s="69"/>
      <c r="SB61" s="69"/>
      <c r="SC61" s="69"/>
      <c r="SD61" s="69"/>
      <c r="SE61" s="69"/>
      <c r="SF61" s="69"/>
      <c r="SG61" s="69"/>
      <c r="SH61" s="69"/>
      <c r="SI61" s="69"/>
      <c r="SJ61" s="69"/>
      <c r="SK61" s="69"/>
      <c r="SL61" s="69"/>
      <c r="SM61" s="69"/>
      <c r="SN61" s="69"/>
      <c r="SO61" s="69"/>
      <c r="SP61" s="69"/>
      <c r="SQ61" s="69"/>
      <c r="SR61" s="69"/>
      <c r="SS61" s="69"/>
      <c r="ST61" s="69"/>
      <c r="SU61" s="69"/>
      <c r="SV61" s="69"/>
      <c r="SW61" s="69"/>
      <c r="SX61" s="69"/>
      <c r="SY61" s="69"/>
      <c r="SZ61" s="69"/>
      <c r="TA61" s="69"/>
      <c r="TB61" s="69"/>
      <c r="TC61" s="69"/>
      <c r="TD61" s="69"/>
      <c r="TE61" s="69"/>
      <c r="TF61" s="69"/>
      <c r="TG61" s="69"/>
      <c r="TH61" s="69"/>
      <c r="TI61" s="69"/>
      <c r="TJ61" s="69"/>
      <c r="TK61" s="69"/>
      <c r="TL61" s="69"/>
      <c r="TM61" s="69"/>
      <c r="TN61" s="69"/>
      <c r="TO61" s="69"/>
      <c r="TP61" s="69"/>
      <c r="TQ61" s="69"/>
      <c r="TR61" s="69"/>
      <c r="TS61" s="69"/>
      <c r="TT61" s="69"/>
      <c r="TU61" s="69"/>
      <c r="TV61" s="69"/>
      <c r="TW61" s="69"/>
      <c r="TX61" s="69"/>
      <c r="TY61" s="69"/>
      <c r="TZ61" s="69"/>
      <c r="UA61" s="69"/>
      <c r="UB61" s="69"/>
      <c r="UC61" s="69"/>
      <c r="UD61" s="69"/>
      <c r="UE61" s="69"/>
      <c r="UF61" s="69"/>
      <c r="UG61" s="69"/>
      <c r="UH61" s="69"/>
      <c r="UI61" s="69"/>
      <c r="UJ61" s="69"/>
      <c r="UK61" s="69"/>
      <c r="UL61" s="69"/>
      <c r="UM61" s="69"/>
      <c r="UN61" s="69"/>
      <c r="UO61" s="69"/>
      <c r="UP61" s="69"/>
      <c r="UQ61" s="69"/>
      <c r="UR61" s="69"/>
      <c r="US61" s="69"/>
      <c r="UT61" s="69"/>
      <c r="UU61" s="69"/>
      <c r="UV61" s="69"/>
      <c r="UW61" s="69"/>
      <c r="UX61" s="69"/>
      <c r="UY61" s="69"/>
      <c r="UZ61" s="69"/>
      <c r="VA61" s="69"/>
      <c r="VB61" s="69"/>
      <c r="VC61" s="69"/>
      <c r="VD61" s="69"/>
      <c r="VE61" s="69"/>
      <c r="VF61" s="69"/>
      <c r="VG61" s="69"/>
      <c r="VH61" s="69"/>
      <c r="VI61" s="69"/>
      <c r="VJ61" s="69"/>
      <c r="VK61" s="69"/>
      <c r="VL61" s="69"/>
      <c r="VM61" s="69"/>
      <c r="VN61" s="69"/>
      <c r="VO61" s="69"/>
      <c r="VP61" s="69"/>
      <c r="VQ61" s="69"/>
      <c r="VR61" s="69"/>
      <c r="VS61" s="69"/>
      <c r="VT61" s="69"/>
      <c r="VU61" s="69"/>
      <c r="VV61" s="69"/>
      <c r="VW61" s="69"/>
      <c r="VX61" s="69"/>
      <c r="VY61" s="69"/>
      <c r="VZ61" s="69"/>
      <c r="WA61" s="69"/>
      <c r="WB61" s="69"/>
      <c r="WC61" s="69"/>
      <c r="WD61" s="69"/>
      <c r="WE61" s="69"/>
      <c r="WF61" s="69"/>
      <c r="WG61" s="69"/>
      <c r="WH61" s="69"/>
      <c r="WI61" s="69"/>
      <c r="WJ61" s="69"/>
      <c r="WK61" s="69"/>
      <c r="WL61" s="69"/>
      <c r="WM61" s="69"/>
      <c r="WN61" s="69"/>
      <c r="WO61" s="69"/>
      <c r="WP61" s="69"/>
      <c r="WQ61" s="69"/>
      <c r="WR61" s="69"/>
      <c r="WS61" s="69"/>
      <c r="WT61" s="69"/>
      <c r="WU61" s="69"/>
      <c r="WV61" s="69"/>
      <c r="WW61" s="69"/>
      <c r="WX61" s="69"/>
      <c r="WY61" s="69"/>
      <c r="WZ61" s="69"/>
      <c r="XA61" s="69"/>
      <c r="XB61" s="69"/>
      <c r="XC61" s="69"/>
      <c r="XD61" s="69"/>
      <c r="XE61" s="69"/>
      <c r="XF61" s="69"/>
      <c r="XG61" s="69"/>
      <c r="XH61" s="69"/>
      <c r="XI61" s="69"/>
      <c r="XJ61" s="69"/>
      <c r="XK61" s="69"/>
      <c r="XL61" s="69"/>
      <c r="XM61" s="69"/>
      <c r="XN61" s="69"/>
      <c r="XO61" s="69"/>
      <c r="XP61" s="69"/>
      <c r="XQ61" s="69"/>
      <c r="XR61" s="69"/>
      <c r="XS61" s="69"/>
      <c r="XT61" s="69"/>
      <c r="XU61" s="69"/>
      <c r="XV61" s="69"/>
      <c r="XW61" s="69"/>
      <c r="XX61" s="69"/>
      <c r="XY61" s="69"/>
      <c r="XZ61" s="69"/>
      <c r="YA61" s="69"/>
      <c r="YB61" s="69"/>
      <c r="YC61" s="69"/>
      <c r="YD61" s="69"/>
      <c r="YE61" s="69"/>
      <c r="YF61" s="69"/>
      <c r="YG61" s="69"/>
      <c r="YH61" s="69"/>
      <c r="YI61" s="69"/>
      <c r="YJ61" s="69"/>
      <c r="YK61" s="69"/>
      <c r="YL61" s="69"/>
      <c r="YM61" s="69"/>
      <c r="YN61" s="69"/>
      <c r="YO61" s="69"/>
      <c r="YP61" s="69"/>
      <c r="YQ61" s="69"/>
      <c r="YR61" s="69"/>
      <c r="YS61" s="69"/>
      <c r="YT61" s="69"/>
      <c r="YU61" s="69"/>
      <c r="YV61" s="69"/>
      <c r="YW61" s="69"/>
      <c r="YX61" s="69"/>
      <c r="YY61" s="69"/>
      <c r="YZ61" s="69"/>
      <c r="ZA61" s="69"/>
      <c r="ZB61" s="69"/>
      <c r="ZC61" s="69"/>
      <c r="ZD61" s="69"/>
      <c r="ZE61" s="69"/>
      <c r="ZF61" s="69"/>
      <c r="ZG61" s="69"/>
      <c r="ZH61" s="69"/>
      <c r="ZI61" s="69"/>
      <c r="ZJ61" s="69"/>
      <c r="ZK61" s="69"/>
      <c r="ZL61" s="69"/>
      <c r="ZM61" s="69"/>
      <c r="ZN61" s="69"/>
      <c r="ZO61" s="69"/>
      <c r="ZP61" s="69"/>
      <c r="ZQ61" s="69"/>
      <c r="ZR61" s="69"/>
      <c r="ZS61" s="69"/>
      <c r="ZT61" s="69"/>
      <c r="ZU61" s="69"/>
      <c r="ZV61" s="69"/>
      <c r="ZW61" s="69"/>
      <c r="ZX61" s="69"/>
      <c r="ZY61" s="69"/>
      <c r="ZZ61" s="69"/>
      <c r="AAA61" s="69"/>
      <c r="AAB61" s="69"/>
      <c r="AAC61" s="69"/>
      <c r="AAD61" s="69"/>
      <c r="AAE61" s="69"/>
      <c r="AAF61" s="69"/>
      <c r="AAG61" s="69"/>
      <c r="AAH61" s="69"/>
      <c r="AAI61" s="69"/>
      <c r="AAJ61" s="69"/>
      <c r="AAK61" s="69"/>
      <c r="AAL61" s="69"/>
      <c r="AAM61" s="69"/>
      <c r="AAN61" s="69"/>
      <c r="AAO61" s="69"/>
      <c r="AAP61" s="69"/>
      <c r="AAQ61" s="69"/>
      <c r="AAR61" s="69"/>
      <c r="AAS61" s="69"/>
      <c r="AAT61" s="69"/>
      <c r="AAU61" s="69"/>
      <c r="AAV61" s="69"/>
      <c r="AAW61" s="69"/>
      <c r="AAX61" s="69"/>
      <c r="AAY61" s="69"/>
      <c r="AAZ61" s="69"/>
      <c r="ABA61" s="69"/>
      <c r="ABB61" s="69"/>
      <c r="ABC61" s="69"/>
      <c r="ABD61" s="69"/>
      <c r="ABE61" s="69"/>
      <c r="ABF61" s="69"/>
      <c r="ABG61" s="69"/>
      <c r="ABH61" s="69"/>
      <c r="ABI61" s="69"/>
      <c r="ABJ61" s="69"/>
      <c r="ABK61" s="69"/>
      <c r="ABL61" s="69"/>
      <c r="ABM61" s="69"/>
      <c r="ABN61" s="69"/>
      <c r="ABO61" s="69"/>
      <c r="ABP61" s="69"/>
      <c r="ABQ61" s="69"/>
      <c r="ABR61" s="69"/>
      <c r="ABS61" s="69"/>
      <c r="ABT61" s="69"/>
      <c r="ABU61" s="69"/>
      <c r="ABV61" s="69"/>
      <c r="ABW61" s="69"/>
      <c r="ABX61" s="69"/>
      <c r="ABY61" s="69"/>
      <c r="ABZ61" s="69"/>
      <c r="ACA61" s="69"/>
      <c r="ACB61" s="69"/>
      <c r="ACC61" s="69"/>
      <c r="ACD61" s="69"/>
      <c r="ACE61" s="69"/>
      <c r="ACF61" s="69"/>
      <c r="ACG61" s="69"/>
      <c r="ACH61" s="69"/>
      <c r="ACI61" s="69"/>
      <c r="ACJ61" s="69"/>
      <c r="ACK61" s="69"/>
      <c r="ACL61" s="69"/>
      <c r="ACM61" s="69"/>
      <c r="ACN61" s="69"/>
      <c r="ACO61" s="69"/>
      <c r="ACP61" s="69"/>
      <c r="ACQ61" s="69"/>
      <c r="ACR61" s="69"/>
      <c r="ACS61" s="69"/>
      <c r="ACT61" s="69"/>
      <c r="ACU61" s="69"/>
      <c r="ACV61" s="69"/>
      <c r="ACW61" s="69"/>
      <c r="ACX61" s="69"/>
      <c r="ACY61" s="69"/>
      <c r="ACZ61" s="69"/>
      <c r="ADA61" s="69"/>
      <c r="ADB61" s="69"/>
      <c r="ADC61" s="69"/>
      <c r="ADD61" s="69"/>
      <c r="ADE61" s="69"/>
      <c r="ADF61" s="69"/>
      <c r="ADG61" s="69"/>
      <c r="ADH61" s="69"/>
      <c r="ADI61" s="69"/>
      <c r="ADJ61" s="69"/>
      <c r="ADK61" s="69"/>
      <c r="ADL61" s="69"/>
      <c r="ADM61" s="69"/>
      <c r="ADN61" s="69"/>
      <c r="ADO61" s="69"/>
      <c r="ADP61" s="69"/>
      <c r="ADQ61" s="69"/>
      <c r="ADR61" s="69"/>
      <c r="ADS61" s="69"/>
      <c r="ADT61" s="69"/>
      <c r="ADU61" s="69"/>
      <c r="ADV61" s="69"/>
      <c r="ADW61" s="69"/>
      <c r="ADX61" s="69"/>
      <c r="ADY61" s="69"/>
      <c r="ADZ61" s="69"/>
      <c r="AEA61" s="69"/>
      <c r="AEB61" s="69"/>
      <c r="AEC61" s="69"/>
      <c r="AED61" s="69"/>
      <c r="AEE61" s="69"/>
      <c r="AEF61" s="69"/>
    </row>
    <row r="62" spans="1:812" x14ac:dyDescent="0.25">
      <c r="B62" s="5">
        <v>44923</v>
      </c>
      <c r="C62" t="s">
        <v>103</v>
      </c>
      <c r="D62" t="s">
        <v>0</v>
      </c>
      <c r="E62" t="s">
        <v>14</v>
      </c>
      <c r="F62" s="3" t="s">
        <v>42</v>
      </c>
      <c r="G62" t="s">
        <v>43</v>
      </c>
      <c r="H62" s="4" t="s">
        <v>44</v>
      </c>
      <c r="I62" s="4" t="s">
        <v>45</v>
      </c>
      <c r="J62" s="8">
        <v>-8</v>
      </c>
      <c r="K62" s="48">
        <v>73331</v>
      </c>
      <c r="L62" s="17">
        <f t="shared" si="8"/>
        <v>-586648</v>
      </c>
      <c r="N62" s="73">
        <v>476.97534246575344</v>
      </c>
      <c r="O62" s="73">
        <v>476.97534246575344</v>
      </c>
      <c r="Q62">
        <v>20220040</v>
      </c>
      <c r="R62" t="s">
        <v>282</v>
      </c>
      <c r="T62" t="s">
        <v>280</v>
      </c>
      <c r="W62" s="39" t="s">
        <v>273</v>
      </c>
      <c r="X62" s="34">
        <v>-457.46558107034639</v>
      </c>
      <c r="Y62" s="163">
        <v>5</v>
      </c>
    </row>
    <row r="63" spans="1:812" ht="22.5" hidden="1" customHeight="1" x14ac:dyDescent="0.25">
      <c r="B63" s="5">
        <v>44923</v>
      </c>
      <c r="C63" t="s">
        <v>103</v>
      </c>
      <c r="D63" t="s">
        <v>0</v>
      </c>
      <c r="E63" t="s">
        <v>14</v>
      </c>
      <c r="F63" s="3" t="s">
        <v>48</v>
      </c>
      <c r="G63" t="s">
        <v>49</v>
      </c>
      <c r="H63" s="4" t="s">
        <v>50</v>
      </c>
      <c r="I63" s="4" t="s">
        <v>52</v>
      </c>
      <c r="J63" s="8">
        <v>-1</v>
      </c>
      <c r="K63" s="48">
        <v>73331</v>
      </c>
      <c r="L63" s="17">
        <f t="shared" si="8"/>
        <v>-73331</v>
      </c>
      <c r="N63" s="17">
        <v>-91.726027397260282</v>
      </c>
      <c r="O63" s="17">
        <v>-91.726027397260282</v>
      </c>
      <c r="Q63">
        <v>20220040</v>
      </c>
      <c r="R63" t="s">
        <v>282</v>
      </c>
      <c r="T63" t="s">
        <v>280</v>
      </c>
      <c r="W63" s="39" t="s">
        <v>650</v>
      </c>
      <c r="X63" s="34">
        <v>307.71869639794198</v>
      </c>
      <c r="Y63" s="163">
        <v>2</v>
      </c>
    </row>
    <row r="64" spans="1:812" hidden="1" x14ac:dyDescent="0.25">
      <c r="B64" s="5">
        <v>44938</v>
      </c>
      <c r="C64" t="s">
        <v>121</v>
      </c>
      <c r="D64" t="s">
        <v>0</v>
      </c>
      <c r="E64" t="s">
        <v>66</v>
      </c>
      <c r="F64" s="4" t="s">
        <v>86</v>
      </c>
      <c r="G64" t="s">
        <v>87</v>
      </c>
      <c r="H64" s="4" t="s">
        <v>50</v>
      </c>
      <c r="I64" s="4" t="s">
        <v>90</v>
      </c>
      <c r="J64" s="8">
        <v>-1</v>
      </c>
      <c r="K64" s="48">
        <v>61600</v>
      </c>
      <c r="L64" s="17">
        <f t="shared" si="8"/>
        <v>-61600</v>
      </c>
      <c r="N64" s="17">
        <v>-285.36986301369865</v>
      </c>
      <c r="O64" s="17">
        <v>-285.36986301369865</v>
      </c>
      <c r="Q64"/>
      <c r="S64" t="s">
        <v>124</v>
      </c>
      <c r="W64" s="39" t="s">
        <v>651</v>
      </c>
      <c r="X64" s="34">
        <v>307.71869639794198</v>
      </c>
      <c r="Y64" s="163">
        <v>2</v>
      </c>
    </row>
    <row r="65" spans="2:25" hidden="1" x14ac:dyDescent="0.25">
      <c r="B65" s="5">
        <v>44938</v>
      </c>
      <c r="C65" t="s">
        <v>121</v>
      </c>
      <c r="D65" t="s">
        <v>0</v>
      </c>
      <c r="E65" t="s">
        <v>66</v>
      </c>
      <c r="F65" s="4" t="s">
        <v>86</v>
      </c>
      <c r="G65" t="s">
        <v>87</v>
      </c>
      <c r="H65" s="4" t="s">
        <v>50</v>
      </c>
      <c r="I65" s="4" t="s">
        <v>88</v>
      </c>
      <c r="J65" s="8">
        <v>-1</v>
      </c>
      <c r="K65" s="48">
        <v>61600</v>
      </c>
      <c r="L65" s="17">
        <f t="shared" si="8"/>
        <v>-61600</v>
      </c>
      <c r="N65" s="114">
        <v>570.7397260273973</v>
      </c>
      <c r="O65" s="114">
        <v>570.7397260273973</v>
      </c>
      <c r="Q65"/>
      <c r="S65" t="s">
        <v>124</v>
      </c>
      <c r="W65" s="39" t="s">
        <v>369</v>
      </c>
      <c r="X65" s="34">
        <v>0</v>
      </c>
      <c r="Y65" s="163">
        <v>4</v>
      </c>
    </row>
    <row r="66" spans="2:25" hidden="1" x14ac:dyDescent="0.25">
      <c r="B66" s="5">
        <v>44939</v>
      </c>
      <c r="C66" t="s">
        <v>121</v>
      </c>
      <c r="D66" t="s">
        <v>0</v>
      </c>
      <c r="E66" t="s">
        <v>66</v>
      </c>
      <c r="F66" s="4" t="s">
        <v>86</v>
      </c>
      <c r="G66" t="s">
        <v>87</v>
      </c>
      <c r="H66" s="4" t="s">
        <v>50</v>
      </c>
      <c r="I66" s="4" t="s">
        <v>123</v>
      </c>
      <c r="J66" s="8">
        <v>2</v>
      </c>
      <c r="K66" s="48">
        <v>61600</v>
      </c>
      <c r="L66" s="17">
        <f t="shared" si="8"/>
        <v>123200</v>
      </c>
      <c r="N66" s="17">
        <v>-570.7397260273973</v>
      </c>
      <c r="O66" s="17">
        <v>-570.7397260273973</v>
      </c>
      <c r="Q66"/>
      <c r="S66" t="s">
        <v>124</v>
      </c>
      <c r="W66" s="39" t="s">
        <v>209</v>
      </c>
      <c r="X66" s="34">
        <v>4740.0919462034253</v>
      </c>
      <c r="Y66" s="163">
        <v>38</v>
      </c>
    </row>
    <row r="67" spans="2:25" hidden="1" x14ac:dyDescent="0.25">
      <c r="B67" s="5">
        <v>44943</v>
      </c>
      <c r="C67" t="s">
        <v>120</v>
      </c>
      <c r="D67" t="s">
        <v>4</v>
      </c>
      <c r="E67" t="s">
        <v>14</v>
      </c>
      <c r="F67" s="4">
        <v>3318225</v>
      </c>
      <c r="G67" t="s">
        <v>148</v>
      </c>
      <c r="H67" s="4" t="s">
        <v>148</v>
      </c>
      <c r="I67" s="4" t="s">
        <v>138</v>
      </c>
      <c r="J67" s="8">
        <v>-4</v>
      </c>
      <c r="K67" s="29">
        <v>153420.53519000002</v>
      </c>
      <c r="L67" s="35">
        <f t="shared" si="8"/>
        <v>-613682.1407600001</v>
      </c>
      <c r="M67" s="104" t="s">
        <v>529</v>
      </c>
      <c r="N67" s="17">
        <v>-165.1068493150685</v>
      </c>
      <c r="O67" s="17">
        <v>-165.1068493150685</v>
      </c>
      <c r="Q67"/>
      <c r="R67" t="s">
        <v>272</v>
      </c>
      <c r="W67" s="39" t="s">
        <v>207</v>
      </c>
      <c r="X67" s="34">
        <v>174.84094394094882</v>
      </c>
      <c r="Y67" s="163">
        <v>13</v>
      </c>
    </row>
    <row r="68" spans="2:25" hidden="1" x14ac:dyDescent="0.25">
      <c r="B68" s="5">
        <v>44952</v>
      </c>
      <c r="C68" t="s">
        <v>121</v>
      </c>
      <c r="D68" t="s">
        <v>0</v>
      </c>
      <c r="E68" t="s">
        <v>66</v>
      </c>
      <c r="F68" s="4" t="s">
        <v>78</v>
      </c>
      <c r="G68" t="s">
        <v>79</v>
      </c>
      <c r="H68" s="4" t="s">
        <v>80</v>
      </c>
      <c r="I68" s="4" t="s">
        <v>143</v>
      </c>
      <c r="J68" s="8">
        <v>2</v>
      </c>
      <c r="K68" s="48">
        <v>51750</v>
      </c>
      <c r="L68" s="17">
        <f t="shared" ref="L68:L73" si="9">+K68*J68</f>
        <v>103500</v>
      </c>
      <c r="N68" s="17">
        <v>-214.02739726027397</v>
      </c>
      <c r="O68" s="17">
        <v>-214.02739726027397</v>
      </c>
      <c r="Q68"/>
      <c r="S68" t="s">
        <v>132</v>
      </c>
      <c r="W68" s="38" t="s">
        <v>394</v>
      </c>
      <c r="X68" s="34">
        <v>390.74144486692023</v>
      </c>
      <c r="Y68" s="163">
        <v>35</v>
      </c>
    </row>
    <row r="69" spans="2:25" hidden="1" x14ac:dyDescent="0.25">
      <c r="B69" s="5">
        <v>44952</v>
      </c>
      <c r="C69" t="s">
        <v>121</v>
      </c>
      <c r="D69" t="s">
        <v>0</v>
      </c>
      <c r="E69" t="s">
        <v>66</v>
      </c>
      <c r="F69" s="4" t="s">
        <v>78</v>
      </c>
      <c r="G69" t="s">
        <v>79</v>
      </c>
      <c r="H69" s="4" t="s">
        <v>80</v>
      </c>
      <c r="I69" s="4" t="s">
        <v>144</v>
      </c>
      <c r="J69" s="8">
        <v>2</v>
      </c>
      <c r="K69" s="48">
        <v>51750</v>
      </c>
      <c r="L69" s="17">
        <f t="shared" si="9"/>
        <v>103500</v>
      </c>
      <c r="N69" s="17">
        <v>-128.41643835616438</v>
      </c>
      <c r="O69" s="17">
        <v>-128.41643835616438</v>
      </c>
      <c r="Q69"/>
      <c r="S69" t="s">
        <v>132</v>
      </c>
      <c r="W69" s="39" t="s">
        <v>393</v>
      </c>
      <c r="X69" s="34">
        <v>5</v>
      </c>
      <c r="Y69" s="163">
        <v>5</v>
      </c>
    </row>
    <row r="70" spans="2:25" hidden="1" x14ac:dyDescent="0.25">
      <c r="B70" s="5">
        <v>44952</v>
      </c>
      <c r="C70" t="s">
        <v>121</v>
      </c>
      <c r="D70" t="s">
        <v>0</v>
      </c>
      <c r="E70" t="s">
        <v>66</v>
      </c>
      <c r="F70" s="4" t="s">
        <v>78</v>
      </c>
      <c r="G70" t="s">
        <v>79</v>
      </c>
      <c r="H70" s="4" t="s">
        <v>80</v>
      </c>
      <c r="I70" s="4" t="s">
        <v>145</v>
      </c>
      <c r="J70" s="8">
        <v>1</v>
      </c>
      <c r="K70" s="48">
        <v>51750</v>
      </c>
      <c r="L70" s="17">
        <f t="shared" si="9"/>
        <v>51750</v>
      </c>
      <c r="N70" s="17">
        <v>-998.79452054794524</v>
      </c>
      <c r="O70" s="17">
        <v>-998.79452054794524</v>
      </c>
      <c r="Q70"/>
      <c r="S70" t="s">
        <v>132</v>
      </c>
      <c r="W70" s="39" t="s">
        <v>392</v>
      </c>
      <c r="X70" s="34">
        <v>10</v>
      </c>
      <c r="Y70" s="163">
        <v>10</v>
      </c>
    </row>
    <row r="71" spans="2:25" hidden="1" x14ac:dyDescent="0.25">
      <c r="B71" s="5">
        <v>44952</v>
      </c>
      <c r="C71" t="s">
        <v>169</v>
      </c>
      <c r="D71" t="s">
        <v>0</v>
      </c>
      <c r="E71" t="s">
        <v>66</v>
      </c>
      <c r="F71" s="4" t="s">
        <v>78</v>
      </c>
      <c r="G71" t="s">
        <v>79</v>
      </c>
      <c r="H71" s="4" t="s">
        <v>80</v>
      </c>
      <c r="I71" s="4" t="s">
        <v>143</v>
      </c>
      <c r="J71" s="8">
        <v>-2</v>
      </c>
      <c r="K71" s="48">
        <v>51750</v>
      </c>
      <c r="L71" s="17">
        <f t="shared" si="9"/>
        <v>-103500</v>
      </c>
      <c r="N71" s="17">
        <v>-403.59452054794519</v>
      </c>
      <c r="O71" s="17">
        <v>-403.59452054794519</v>
      </c>
      <c r="Q71"/>
      <c r="R71" t="s">
        <v>213</v>
      </c>
      <c r="W71" s="39" t="s">
        <v>387</v>
      </c>
      <c r="X71" s="34">
        <v>375.74144486692023</v>
      </c>
      <c r="Y71" s="163">
        <v>20</v>
      </c>
    </row>
    <row r="72" spans="2:25" hidden="1" x14ac:dyDescent="0.25">
      <c r="B72" s="5">
        <v>44952</v>
      </c>
      <c r="C72" t="s">
        <v>169</v>
      </c>
      <c r="D72" t="s">
        <v>0</v>
      </c>
      <c r="E72" t="s">
        <v>66</v>
      </c>
      <c r="F72" s="4" t="s">
        <v>78</v>
      </c>
      <c r="G72" t="s">
        <v>79</v>
      </c>
      <c r="H72" s="4" t="s">
        <v>80</v>
      </c>
      <c r="I72" s="4" t="s">
        <v>144</v>
      </c>
      <c r="J72" s="8">
        <v>-2</v>
      </c>
      <c r="K72" s="48">
        <v>51750</v>
      </c>
      <c r="L72" s="17">
        <f t="shared" si="9"/>
        <v>-103500</v>
      </c>
      <c r="N72" s="17">
        <v>-356.71232876712332</v>
      </c>
      <c r="O72" s="17">
        <v>-356.71232876712332</v>
      </c>
      <c r="Q72"/>
      <c r="R72" t="s">
        <v>213</v>
      </c>
      <c r="W72" s="38" t="s">
        <v>673</v>
      </c>
      <c r="X72" s="34">
        <v>216959.92982938793</v>
      </c>
      <c r="Y72" s="163">
        <v>2195</v>
      </c>
    </row>
    <row r="73" spans="2:25" hidden="1" x14ac:dyDescent="0.25">
      <c r="B73" s="5">
        <v>44952</v>
      </c>
      <c r="C73" t="s">
        <v>169</v>
      </c>
      <c r="D73" t="s">
        <v>0</v>
      </c>
      <c r="E73" t="s">
        <v>66</v>
      </c>
      <c r="F73" s="4" t="s">
        <v>78</v>
      </c>
      <c r="G73" t="s">
        <v>79</v>
      </c>
      <c r="H73" s="4" t="s">
        <v>80</v>
      </c>
      <c r="I73" s="4" t="s">
        <v>145</v>
      </c>
      <c r="J73" s="8">
        <v>-1</v>
      </c>
      <c r="K73" s="48">
        <v>51750</v>
      </c>
      <c r="L73" s="17">
        <f t="shared" si="9"/>
        <v>-51750</v>
      </c>
      <c r="N73" s="17">
        <v>-57.07397260273973</v>
      </c>
      <c r="O73" s="17">
        <v>-57.07397260273973</v>
      </c>
      <c r="Q73"/>
      <c r="R73" t="s">
        <v>213</v>
      </c>
      <c r="X73"/>
    </row>
    <row r="74" spans="2:25" hidden="1" x14ac:dyDescent="0.25">
      <c r="B74" s="5">
        <v>44960</v>
      </c>
      <c r="C74" t="s">
        <v>63</v>
      </c>
      <c r="D74" t="s">
        <v>4</v>
      </c>
      <c r="E74" t="s">
        <v>14</v>
      </c>
      <c r="F74" s="4">
        <v>3308050</v>
      </c>
      <c r="G74" t="s">
        <v>137</v>
      </c>
      <c r="H74" s="4" t="s">
        <v>137</v>
      </c>
      <c r="I74" s="4" t="s">
        <v>138</v>
      </c>
      <c r="J74" s="8">
        <v>48</v>
      </c>
      <c r="K74" s="50">
        <v>505243.49166666658</v>
      </c>
      <c r="L74" s="35">
        <f t="shared" ref="L74:L105" si="10">+J74*K74</f>
        <v>24251687.599999994</v>
      </c>
      <c r="M74" s="104" t="s">
        <v>529</v>
      </c>
      <c r="N74" s="17">
        <v>-85.610958904109594</v>
      </c>
      <c r="O74" s="17">
        <v>-85.610958904109594</v>
      </c>
      <c r="P74" t="s">
        <v>224</v>
      </c>
      <c r="Q74"/>
      <c r="X74"/>
    </row>
    <row r="75" spans="2:25" hidden="1" x14ac:dyDescent="0.25">
      <c r="B75" s="5">
        <v>44960</v>
      </c>
      <c r="C75" t="s">
        <v>63</v>
      </c>
      <c r="D75" t="s">
        <v>0</v>
      </c>
      <c r="E75" t="s">
        <v>14</v>
      </c>
      <c r="F75" s="3" t="s">
        <v>54</v>
      </c>
      <c r="G75" t="s">
        <v>55</v>
      </c>
      <c r="H75" s="4" t="s">
        <v>56</v>
      </c>
      <c r="I75" s="4" t="s">
        <v>134</v>
      </c>
      <c r="J75" s="8">
        <f>21+50+13+16</f>
        <v>100</v>
      </c>
      <c r="K75" s="50">
        <v>84287.164444444439</v>
      </c>
      <c r="L75" s="35">
        <f t="shared" si="10"/>
        <v>8428716.444444444</v>
      </c>
      <c r="M75" s="104" t="s">
        <v>529</v>
      </c>
      <c r="N75" s="17">
        <v>-458.63013698630135</v>
      </c>
      <c r="O75" s="17">
        <v>-458.63013698630135</v>
      </c>
      <c r="P75" t="s">
        <v>224</v>
      </c>
      <c r="Q75"/>
      <c r="X75"/>
    </row>
    <row r="76" spans="2:25" hidden="1" x14ac:dyDescent="0.25">
      <c r="B76" s="5">
        <v>44960</v>
      </c>
      <c r="C76" t="s">
        <v>63</v>
      </c>
      <c r="D76" t="s">
        <v>0</v>
      </c>
      <c r="E76" t="s">
        <v>14</v>
      </c>
      <c r="F76" s="3" t="s">
        <v>58</v>
      </c>
      <c r="G76" t="s">
        <v>59</v>
      </c>
      <c r="H76" s="4" t="s">
        <v>60</v>
      </c>
      <c r="I76" s="4" t="s">
        <v>135</v>
      </c>
      <c r="J76" s="8">
        <v>50</v>
      </c>
      <c r="K76" s="50">
        <v>84287.164444444439</v>
      </c>
      <c r="L76" s="35">
        <f t="shared" si="10"/>
        <v>4214358.222222222</v>
      </c>
      <c r="M76" s="104" t="s">
        <v>529</v>
      </c>
      <c r="N76" s="17">
        <v>-285.36986301369865</v>
      </c>
      <c r="O76" s="17">
        <v>-285.36986301369865</v>
      </c>
      <c r="P76" t="s">
        <v>224</v>
      </c>
      <c r="Q76"/>
      <c r="X76"/>
    </row>
    <row r="77" spans="2:25" hidden="1" x14ac:dyDescent="0.25">
      <c r="B77" s="5">
        <v>44960</v>
      </c>
      <c r="C77" t="s">
        <v>63</v>
      </c>
      <c r="D77" t="s">
        <v>0</v>
      </c>
      <c r="E77" t="s">
        <v>14</v>
      </c>
      <c r="F77" s="3" t="s">
        <v>25</v>
      </c>
      <c r="G77" t="s">
        <v>26</v>
      </c>
      <c r="H77" s="4" t="s">
        <v>27</v>
      </c>
      <c r="I77" s="4" t="s">
        <v>127</v>
      </c>
      <c r="J77" s="8">
        <v>1</v>
      </c>
      <c r="K77" s="50">
        <v>65949.40444444443</v>
      </c>
      <c r="L77" s="35">
        <f t="shared" si="10"/>
        <v>65949.40444444443</v>
      </c>
      <c r="M77" s="104"/>
      <c r="N77" s="17">
        <v>-313.11787072243351</v>
      </c>
      <c r="O77" s="17">
        <v>-313.11787072243351</v>
      </c>
      <c r="P77" t="s">
        <v>224</v>
      </c>
      <c r="Q77"/>
      <c r="X77"/>
    </row>
    <row r="78" spans="2:25" hidden="1" x14ac:dyDescent="0.25">
      <c r="B78" s="5">
        <v>44960</v>
      </c>
      <c r="C78" t="s">
        <v>63</v>
      </c>
      <c r="D78" t="s">
        <v>0</v>
      </c>
      <c r="E78" t="s">
        <v>14</v>
      </c>
      <c r="F78" s="3" t="s">
        <v>25</v>
      </c>
      <c r="G78" t="s">
        <v>26</v>
      </c>
      <c r="H78" s="4" t="s">
        <v>27</v>
      </c>
      <c r="I78" s="4" t="s">
        <v>127</v>
      </c>
      <c r="J78" s="8">
        <v>34</v>
      </c>
      <c r="K78" s="50">
        <v>65949.40444444443</v>
      </c>
      <c r="L78" s="35">
        <f t="shared" si="10"/>
        <v>2242279.7511111107</v>
      </c>
      <c r="M78" s="104"/>
      <c r="N78" s="102">
        <f t="shared" ref="N78:O78" si="11">L78/4409.15</f>
        <v>508.55147842806684</v>
      </c>
      <c r="O78" s="102">
        <v>508.55147842806684</v>
      </c>
      <c r="P78" t="s">
        <v>224</v>
      </c>
      <c r="Q78"/>
      <c r="X78"/>
    </row>
    <row r="79" spans="2:25" s="69" customFormat="1" hidden="1" x14ac:dyDescent="0.25">
      <c r="B79" s="68">
        <v>44960</v>
      </c>
      <c r="C79" s="69" t="s">
        <v>63</v>
      </c>
      <c r="D79" s="69" t="s">
        <v>0</v>
      </c>
      <c r="E79" s="69" t="s">
        <v>14</v>
      </c>
      <c r="F79" s="120" t="s">
        <v>25</v>
      </c>
      <c r="G79" s="69" t="s">
        <v>26</v>
      </c>
      <c r="H79" s="70" t="s">
        <v>27</v>
      </c>
      <c r="I79" s="144" t="s">
        <v>29</v>
      </c>
      <c r="J79" s="71">
        <v>35</v>
      </c>
      <c r="K79" s="143">
        <v>65949.40444444443</v>
      </c>
      <c r="L79" s="73">
        <f t="shared" si="10"/>
        <v>2308229.1555555551</v>
      </c>
      <c r="M79" s="107"/>
      <c r="N79" s="35">
        <v>-57.07397260273973</v>
      </c>
      <c r="O79" s="35">
        <v>-57.07397260273973</v>
      </c>
      <c r="P79" s="69" t="s">
        <v>224</v>
      </c>
      <c r="W79"/>
      <c r="X79"/>
      <c r="Y79"/>
    </row>
    <row r="80" spans="2:25" hidden="1" x14ac:dyDescent="0.25">
      <c r="B80" s="5">
        <v>44960</v>
      </c>
      <c r="C80" t="s">
        <v>63</v>
      </c>
      <c r="D80" t="s">
        <v>0</v>
      </c>
      <c r="E80" t="s">
        <v>14</v>
      </c>
      <c r="F80" s="3" t="s">
        <v>35</v>
      </c>
      <c r="G80" t="s">
        <v>36</v>
      </c>
      <c r="H80" s="4" t="s">
        <v>37</v>
      </c>
      <c r="I80" s="4" t="s">
        <v>131</v>
      </c>
      <c r="J80" s="8">
        <v>60</v>
      </c>
      <c r="K80" s="50">
        <v>65949.40444444443</v>
      </c>
      <c r="L80" s="35">
        <f t="shared" si="10"/>
        <v>3956964.2666666657</v>
      </c>
      <c r="M80" s="104"/>
      <c r="N80" s="35">
        <v>-214.02739726027397</v>
      </c>
      <c r="O80" s="35">
        <v>-214.02739726027397</v>
      </c>
      <c r="P80" t="s">
        <v>224</v>
      </c>
      <c r="Q80"/>
      <c r="X80"/>
    </row>
    <row r="81" spans="2:24" hidden="1" x14ac:dyDescent="0.25">
      <c r="B81" s="5">
        <v>44903</v>
      </c>
      <c r="C81" t="s">
        <v>20</v>
      </c>
      <c r="D81" t="s">
        <v>0</v>
      </c>
      <c r="E81" t="s">
        <v>14</v>
      </c>
      <c r="F81" s="3" t="s">
        <v>39</v>
      </c>
      <c r="G81" t="s">
        <v>40</v>
      </c>
      <c r="H81" s="4" t="s">
        <v>41</v>
      </c>
      <c r="I81" s="4" t="s">
        <v>30</v>
      </c>
      <c r="J81" s="8">
        <v>3</v>
      </c>
      <c r="K81" s="48">
        <v>73331</v>
      </c>
      <c r="L81" s="17">
        <f t="shared" si="10"/>
        <v>219993</v>
      </c>
      <c r="M81" s="102" t="s">
        <v>529</v>
      </c>
      <c r="N81" s="35">
        <v>-275.17808219178085</v>
      </c>
      <c r="O81" s="35">
        <v>-275.17808219178085</v>
      </c>
      <c r="Q81"/>
      <c r="X81"/>
    </row>
    <row r="82" spans="2:24" hidden="1" x14ac:dyDescent="0.25">
      <c r="B82" s="5">
        <v>44909</v>
      </c>
      <c r="C82" t="s">
        <v>121</v>
      </c>
      <c r="D82" t="s">
        <v>0</v>
      </c>
      <c r="E82" t="s">
        <v>14</v>
      </c>
      <c r="F82" s="3" t="s">
        <v>39</v>
      </c>
      <c r="G82" t="s">
        <v>40</v>
      </c>
      <c r="H82" s="4" t="s">
        <v>41</v>
      </c>
      <c r="I82" s="4" t="s">
        <v>64</v>
      </c>
      <c r="J82" s="8">
        <v>12</v>
      </c>
      <c r="K82" s="48">
        <v>73331</v>
      </c>
      <c r="L82" s="17">
        <f t="shared" si="10"/>
        <v>879972</v>
      </c>
      <c r="N82" s="35">
        <v>-185.49041095890414</v>
      </c>
      <c r="O82" s="35">
        <v>-185.49041095890414</v>
      </c>
      <c r="Q82"/>
      <c r="S82" t="s">
        <v>132</v>
      </c>
      <c r="X82"/>
    </row>
    <row r="83" spans="2:24" hidden="1" x14ac:dyDescent="0.25">
      <c r="B83" s="5">
        <v>44960</v>
      </c>
      <c r="C83" t="s">
        <v>103</v>
      </c>
      <c r="D83" t="s">
        <v>0</v>
      </c>
      <c r="E83" t="s">
        <v>14</v>
      </c>
      <c r="F83" s="3" t="s">
        <v>54</v>
      </c>
      <c r="G83" t="s">
        <v>55</v>
      </c>
      <c r="H83" s="4" t="s">
        <v>56</v>
      </c>
      <c r="I83" s="4" t="s">
        <v>57</v>
      </c>
      <c r="J83" s="8">
        <v>-10</v>
      </c>
      <c r="K83" s="48">
        <v>73331</v>
      </c>
      <c r="L83" s="17">
        <f t="shared" si="10"/>
        <v>-733310</v>
      </c>
      <c r="M83" s="102" t="s">
        <v>529</v>
      </c>
      <c r="N83" s="17">
        <v>-104.3726235741445</v>
      </c>
      <c r="O83" s="17">
        <v>-104.3726235741445</v>
      </c>
      <c r="Q83">
        <v>20230026</v>
      </c>
      <c r="R83" t="s">
        <v>136</v>
      </c>
      <c r="T83" t="s">
        <v>279</v>
      </c>
      <c r="X83"/>
    </row>
    <row r="84" spans="2:24" hidden="1" x14ac:dyDescent="0.25">
      <c r="B84" s="5">
        <v>44960</v>
      </c>
      <c r="C84" t="s">
        <v>103</v>
      </c>
      <c r="D84" t="s">
        <v>0</v>
      </c>
      <c r="E84" t="s">
        <v>14</v>
      </c>
      <c r="F84" s="3" t="s">
        <v>58</v>
      </c>
      <c r="G84" t="s">
        <v>59</v>
      </c>
      <c r="H84" s="4" t="s">
        <v>60</v>
      </c>
      <c r="I84" s="4" t="s">
        <v>61</v>
      </c>
      <c r="J84" s="8">
        <v>-10</v>
      </c>
      <c r="K84" s="48">
        <v>73331</v>
      </c>
      <c r="L84" s="17">
        <f t="shared" si="10"/>
        <v>-733310</v>
      </c>
      <c r="M84" s="102" t="s">
        <v>529</v>
      </c>
      <c r="N84" s="17">
        <v>-220.14246575342466</v>
      </c>
      <c r="O84" s="17">
        <v>-220.14246575342466</v>
      </c>
      <c r="Q84">
        <v>20230026</v>
      </c>
      <c r="R84" t="s">
        <v>136</v>
      </c>
      <c r="T84" t="s">
        <v>279</v>
      </c>
      <c r="X84"/>
    </row>
    <row r="85" spans="2:24" hidden="1" x14ac:dyDescent="0.25">
      <c r="B85" s="5">
        <v>44960</v>
      </c>
      <c r="C85" t="s">
        <v>103</v>
      </c>
      <c r="D85" t="s">
        <v>0</v>
      </c>
      <c r="E85" t="s">
        <v>14</v>
      </c>
      <c r="F85" s="3" t="s">
        <v>25</v>
      </c>
      <c r="G85" t="s">
        <v>26</v>
      </c>
      <c r="H85" s="4" t="s">
        <v>27</v>
      </c>
      <c r="I85" s="4" t="s">
        <v>127</v>
      </c>
      <c r="J85" s="8">
        <v>-1</v>
      </c>
      <c r="K85" s="50">
        <v>65949.40444444443</v>
      </c>
      <c r="L85" s="35">
        <f t="shared" si="10"/>
        <v>-65949.40444444443</v>
      </c>
      <c r="M85" s="104"/>
      <c r="N85" s="17">
        <v>-356.71232876712332</v>
      </c>
      <c r="O85" s="17">
        <v>-356.71232876712332</v>
      </c>
      <c r="Q85">
        <v>20230026</v>
      </c>
      <c r="R85" t="s">
        <v>136</v>
      </c>
      <c r="T85" t="s">
        <v>279</v>
      </c>
      <c r="X85"/>
    </row>
    <row r="86" spans="2:24" hidden="1" x14ac:dyDescent="0.25">
      <c r="B86" s="5">
        <v>44960</v>
      </c>
      <c r="C86" t="s">
        <v>103</v>
      </c>
      <c r="D86" t="s">
        <v>0</v>
      </c>
      <c r="E86" t="s">
        <v>14</v>
      </c>
      <c r="F86" s="3" t="s">
        <v>25</v>
      </c>
      <c r="G86" t="s">
        <v>26</v>
      </c>
      <c r="H86" s="4" t="s">
        <v>27</v>
      </c>
      <c r="I86" s="4" t="s">
        <v>28</v>
      </c>
      <c r="J86" s="8">
        <v>-3</v>
      </c>
      <c r="K86" s="48">
        <v>73331</v>
      </c>
      <c r="L86" s="17">
        <f t="shared" si="10"/>
        <v>-219993</v>
      </c>
      <c r="N86" s="96">
        <v>1</v>
      </c>
      <c r="O86" s="96">
        <v>1</v>
      </c>
      <c r="Q86">
        <v>20230026</v>
      </c>
      <c r="R86" t="s">
        <v>136</v>
      </c>
      <c r="T86" t="s">
        <v>279</v>
      </c>
      <c r="X86"/>
    </row>
    <row r="87" spans="2:24" hidden="1" x14ac:dyDescent="0.25">
      <c r="B87" s="5">
        <v>44960</v>
      </c>
      <c r="C87" t="s">
        <v>103</v>
      </c>
      <c r="D87" t="s">
        <v>0</v>
      </c>
      <c r="E87" t="s">
        <v>14</v>
      </c>
      <c r="F87" s="3" t="s">
        <v>25</v>
      </c>
      <c r="G87" t="s">
        <v>26</v>
      </c>
      <c r="H87" s="4" t="s">
        <v>27</v>
      </c>
      <c r="I87" s="4" t="s">
        <v>29</v>
      </c>
      <c r="J87" s="8">
        <v>-16</v>
      </c>
      <c r="K87" s="48">
        <v>73331</v>
      </c>
      <c r="L87" s="17">
        <f t="shared" si="10"/>
        <v>-1173296</v>
      </c>
      <c r="N87" s="96">
        <v>4</v>
      </c>
      <c r="O87" s="96">
        <v>4</v>
      </c>
      <c r="Q87">
        <v>20230026</v>
      </c>
      <c r="R87" t="s">
        <v>136</v>
      </c>
      <c r="T87" t="s">
        <v>279</v>
      </c>
      <c r="X87"/>
    </row>
    <row r="88" spans="2:24" hidden="1" x14ac:dyDescent="0.25">
      <c r="B88" s="5">
        <v>44923</v>
      </c>
      <c r="C88" t="s">
        <v>103</v>
      </c>
      <c r="D88" t="s">
        <v>0</v>
      </c>
      <c r="E88" t="s">
        <v>14</v>
      </c>
      <c r="F88" s="3" t="s">
        <v>39</v>
      </c>
      <c r="G88" t="s">
        <v>40</v>
      </c>
      <c r="H88" s="4" t="s">
        <v>41</v>
      </c>
      <c r="I88" s="4" t="s">
        <v>30</v>
      </c>
      <c r="J88" s="8">
        <v>-3</v>
      </c>
      <c r="K88" s="48">
        <v>73331</v>
      </c>
      <c r="L88" s="17">
        <f t="shared" si="10"/>
        <v>-219993</v>
      </c>
      <c r="M88" s="102" t="s">
        <v>529</v>
      </c>
      <c r="N88" s="96">
        <v>9</v>
      </c>
      <c r="O88" s="96">
        <v>9</v>
      </c>
      <c r="Q88">
        <v>20220040</v>
      </c>
      <c r="R88" t="s">
        <v>282</v>
      </c>
      <c r="T88" t="s">
        <v>280</v>
      </c>
      <c r="X88"/>
    </row>
    <row r="89" spans="2:24" hidden="1" x14ac:dyDescent="0.25">
      <c r="B89" s="5">
        <v>44923</v>
      </c>
      <c r="C89" t="s">
        <v>103</v>
      </c>
      <c r="D89" t="s">
        <v>0</v>
      </c>
      <c r="E89" t="s">
        <v>14</v>
      </c>
      <c r="F89" s="3" t="s">
        <v>39</v>
      </c>
      <c r="G89" t="s">
        <v>40</v>
      </c>
      <c r="H89" s="4" t="s">
        <v>41</v>
      </c>
      <c r="I89" s="4" t="s">
        <v>64</v>
      </c>
      <c r="J89" s="8">
        <v>-12</v>
      </c>
      <c r="K89" s="48">
        <v>73331</v>
      </c>
      <c r="L89" s="17">
        <f t="shared" si="10"/>
        <v>-879972</v>
      </c>
      <c r="N89" s="98">
        <v>583.33333333333337</v>
      </c>
      <c r="O89" s="98">
        <v>583.33333333333337</v>
      </c>
      <c r="Q89">
        <v>20220040</v>
      </c>
      <c r="R89" t="s">
        <v>282</v>
      </c>
      <c r="T89" t="s">
        <v>280</v>
      </c>
      <c r="X89"/>
    </row>
    <row r="90" spans="2:24" hidden="1" x14ac:dyDescent="0.25">
      <c r="B90" s="5">
        <v>44960</v>
      </c>
      <c r="C90" t="s">
        <v>63</v>
      </c>
      <c r="D90" t="s">
        <v>0</v>
      </c>
      <c r="E90" t="s">
        <v>14</v>
      </c>
      <c r="F90" s="3" t="s">
        <v>39</v>
      </c>
      <c r="G90" t="s">
        <v>40</v>
      </c>
      <c r="H90" s="4" t="s">
        <v>41</v>
      </c>
      <c r="I90" s="4" t="s">
        <v>128</v>
      </c>
      <c r="J90" s="8">
        <v>50</v>
      </c>
      <c r="K90" s="50">
        <v>65949.40444444443</v>
      </c>
      <c r="L90" s="35">
        <f t="shared" si="10"/>
        <v>3297470.2222222215</v>
      </c>
      <c r="M90" s="104"/>
      <c r="N90" s="98">
        <v>160.41666666666669</v>
      </c>
      <c r="O90" s="98">
        <v>160.41666666666669</v>
      </c>
      <c r="P90" t="s">
        <v>224</v>
      </c>
      <c r="Q90"/>
      <c r="X90"/>
    </row>
    <row r="91" spans="2:24" hidden="1" x14ac:dyDescent="0.25">
      <c r="B91" s="5">
        <v>44960</v>
      </c>
      <c r="C91" t="s">
        <v>103</v>
      </c>
      <c r="D91" t="s">
        <v>0</v>
      </c>
      <c r="E91" t="s">
        <v>66</v>
      </c>
      <c r="F91" s="4" t="s">
        <v>71</v>
      </c>
      <c r="G91" t="s">
        <v>72</v>
      </c>
      <c r="H91" s="4" t="s">
        <v>27</v>
      </c>
      <c r="I91" s="4" t="s">
        <v>73</v>
      </c>
      <c r="J91" s="8">
        <v>-24</v>
      </c>
      <c r="K91" s="48">
        <v>61600</v>
      </c>
      <c r="L91" s="17">
        <f t="shared" si="10"/>
        <v>-1478400</v>
      </c>
      <c r="N91" s="98">
        <v>422.91666666666669</v>
      </c>
      <c r="O91" s="98">
        <v>422.91666666666669</v>
      </c>
      <c r="Q91">
        <v>20230027</v>
      </c>
      <c r="R91" t="s">
        <v>126</v>
      </c>
      <c r="T91" t="s">
        <v>279</v>
      </c>
      <c r="X91"/>
    </row>
    <row r="92" spans="2:24" hidden="1" x14ac:dyDescent="0.25">
      <c r="B92" s="5">
        <v>44960</v>
      </c>
      <c r="C92" t="s">
        <v>103</v>
      </c>
      <c r="D92" t="s">
        <v>0</v>
      </c>
      <c r="E92" t="s">
        <v>66</v>
      </c>
      <c r="F92" s="4" t="s">
        <v>71</v>
      </c>
      <c r="G92" t="s">
        <v>72</v>
      </c>
      <c r="H92" s="4" t="s">
        <v>27</v>
      </c>
      <c r="I92" s="4" t="s">
        <v>74</v>
      </c>
      <c r="J92" s="8">
        <v>-4</v>
      </c>
      <c r="K92" s="48">
        <v>61600</v>
      </c>
      <c r="L92" s="17">
        <f t="shared" si="10"/>
        <v>-246400</v>
      </c>
      <c r="N92" s="99">
        <v>1166.6666666666667</v>
      </c>
      <c r="O92" s="99">
        <v>1166.6666666666667</v>
      </c>
      <c r="Q92">
        <v>20230027</v>
      </c>
      <c r="R92" t="s">
        <v>126</v>
      </c>
      <c r="T92" t="s">
        <v>279</v>
      </c>
      <c r="X92"/>
    </row>
    <row r="93" spans="2:24" hidden="1" x14ac:dyDescent="0.25">
      <c r="B93" s="5">
        <v>44960</v>
      </c>
      <c r="C93" t="s">
        <v>103</v>
      </c>
      <c r="D93" t="s">
        <v>0</v>
      </c>
      <c r="E93" t="s">
        <v>66</v>
      </c>
      <c r="F93" s="4" t="s">
        <v>75</v>
      </c>
      <c r="G93" t="s">
        <v>76</v>
      </c>
      <c r="H93" s="4" t="s">
        <v>37</v>
      </c>
      <c r="I93" s="4" t="s">
        <v>77</v>
      </c>
      <c r="J93" s="8">
        <v>-1</v>
      </c>
      <c r="K93" s="48">
        <v>61600</v>
      </c>
      <c r="L93" s="17">
        <f t="shared" si="10"/>
        <v>-61600</v>
      </c>
      <c r="N93" s="98">
        <v>277.08333333333337</v>
      </c>
      <c r="O93" s="98">
        <v>277.08333333333337</v>
      </c>
      <c r="Q93">
        <v>20230027</v>
      </c>
      <c r="R93" t="s">
        <v>126</v>
      </c>
      <c r="T93" t="s">
        <v>279</v>
      </c>
      <c r="X93"/>
    </row>
    <row r="94" spans="2:24" hidden="1" x14ac:dyDescent="0.25">
      <c r="B94" s="5">
        <v>44960</v>
      </c>
      <c r="C94" t="s">
        <v>103</v>
      </c>
      <c r="D94" t="s">
        <v>0</v>
      </c>
      <c r="E94" t="s">
        <v>66</v>
      </c>
      <c r="F94" s="4" t="s">
        <v>86</v>
      </c>
      <c r="G94" t="s">
        <v>87</v>
      </c>
      <c r="H94" s="4" t="s">
        <v>50</v>
      </c>
      <c r="I94" s="4" t="s">
        <v>123</v>
      </c>
      <c r="J94" s="8">
        <v>-2</v>
      </c>
      <c r="K94" s="48">
        <v>61600</v>
      </c>
      <c r="L94" s="17">
        <f t="shared" si="10"/>
        <v>-123200</v>
      </c>
      <c r="N94" s="98">
        <v>14.583333333333334</v>
      </c>
      <c r="O94" s="98">
        <v>14.583333333333334</v>
      </c>
      <c r="Q94">
        <v>20230027</v>
      </c>
      <c r="R94" t="s">
        <v>126</v>
      </c>
      <c r="T94" t="s">
        <v>279</v>
      </c>
      <c r="X94"/>
    </row>
    <row r="95" spans="2:24" hidden="1" x14ac:dyDescent="0.25">
      <c r="B95" s="5">
        <v>44960</v>
      </c>
      <c r="C95" t="s">
        <v>103</v>
      </c>
      <c r="D95" t="s">
        <v>0</v>
      </c>
      <c r="E95" t="s">
        <v>66</v>
      </c>
      <c r="F95" s="4" t="s">
        <v>86</v>
      </c>
      <c r="G95" t="s">
        <v>87</v>
      </c>
      <c r="H95" s="4" t="s">
        <v>50</v>
      </c>
      <c r="I95" s="4" t="s">
        <v>88</v>
      </c>
      <c r="J95" s="8">
        <v>-8</v>
      </c>
      <c r="K95" s="48">
        <v>61600</v>
      </c>
      <c r="L95" s="17">
        <f t="shared" si="10"/>
        <v>-492800</v>
      </c>
      <c r="N95" s="96">
        <v>937.5</v>
      </c>
      <c r="O95" s="96">
        <v>937.5</v>
      </c>
      <c r="Q95">
        <v>20230027</v>
      </c>
      <c r="R95" t="s">
        <v>126</v>
      </c>
      <c r="T95" t="s">
        <v>279</v>
      </c>
      <c r="X95"/>
    </row>
    <row r="96" spans="2:24" hidden="1" x14ac:dyDescent="0.25">
      <c r="B96" s="5">
        <v>44960</v>
      </c>
      <c r="C96" t="s">
        <v>103</v>
      </c>
      <c r="D96" t="s">
        <v>0</v>
      </c>
      <c r="E96" t="s">
        <v>66</v>
      </c>
      <c r="F96" s="4" t="s">
        <v>67</v>
      </c>
      <c r="G96" t="s">
        <v>68</v>
      </c>
      <c r="H96" s="4" t="s">
        <v>69</v>
      </c>
      <c r="I96" s="4" t="s">
        <v>70</v>
      </c>
      <c r="J96" s="8">
        <v>-18</v>
      </c>
      <c r="K96" s="48">
        <v>61600</v>
      </c>
      <c r="L96" s="17">
        <f t="shared" si="10"/>
        <v>-1108800</v>
      </c>
      <c r="N96" s="98">
        <v>375</v>
      </c>
      <c r="O96" s="98">
        <v>375</v>
      </c>
      <c r="Q96">
        <v>20230027</v>
      </c>
      <c r="R96" t="s">
        <v>126</v>
      </c>
      <c r="T96" t="s">
        <v>279</v>
      </c>
      <c r="X96"/>
    </row>
    <row r="97" spans="2:24" hidden="1" x14ac:dyDescent="0.25">
      <c r="B97" s="5">
        <v>44960</v>
      </c>
      <c r="C97" t="s">
        <v>103</v>
      </c>
      <c r="D97" t="s">
        <v>0</v>
      </c>
      <c r="E97" t="s">
        <v>66</v>
      </c>
      <c r="F97" s="4" t="s">
        <v>78</v>
      </c>
      <c r="G97" t="s">
        <v>79</v>
      </c>
      <c r="H97" s="4" t="s">
        <v>80</v>
      </c>
      <c r="I97" s="4" t="s">
        <v>81</v>
      </c>
      <c r="J97" s="8">
        <v>-1</v>
      </c>
      <c r="K97" s="48">
        <v>61600</v>
      </c>
      <c r="L97" s="17">
        <f t="shared" si="10"/>
        <v>-61600</v>
      </c>
      <c r="N97" s="99">
        <v>208.33333333333334</v>
      </c>
      <c r="O97" s="99">
        <v>208.33333333333334</v>
      </c>
      <c r="Q97">
        <v>20230027</v>
      </c>
      <c r="R97" t="s">
        <v>126</v>
      </c>
      <c r="T97" t="s">
        <v>279</v>
      </c>
      <c r="X97"/>
    </row>
    <row r="98" spans="2:24" hidden="1" x14ac:dyDescent="0.25">
      <c r="B98" s="5">
        <v>44960</v>
      </c>
      <c r="C98" t="s">
        <v>103</v>
      </c>
      <c r="D98" t="s">
        <v>0</v>
      </c>
      <c r="E98" t="s">
        <v>66</v>
      </c>
      <c r="F98" s="4" t="s">
        <v>78</v>
      </c>
      <c r="G98" t="s">
        <v>79</v>
      </c>
      <c r="H98" s="4" t="s">
        <v>80</v>
      </c>
      <c r="I98" s="4" t="s">
        <v>89</v>
      </c>
      <c r="J98" s="8">
        <v>-2</v>
      </c>
      <c r="K98" s="48">
        <v>61600</v>
      </c>
      <c r="L98" s="17">
        <f t="shared" si="10"/>
        <v>-123200</v>
      </c>
      <c r="N98" s="98">
        <v>729.16666666666674</v>
      </c>
      <c r="O98" s="98">
        <v>729.16666666666674</v>
      </c>
      <c r="Q98">
        <v>20230027</v>
      </c>
      <c r="R98" t="s">
        <v>126</v>
      </c>
      <c r="T98" t="s">
        <v>279</v>
      </c>
      <c r="X98"/>
    </row>
    <row r="99" spans="2:24" x14ac:dyDescent="0.25">
      <c r="B99" s="5">
        <v>44960</v>
      </c>
      <c r="C99" t="s">
        <v>63</v>
      </c>
      <c r="D99" t="s">
        <v>0</v>
      </c>
      <c r="E99" t="s">
        <v>14</v>
      </c>
      <c r="F99" s="3" t="s">
        <v>42</v>
      </c>
      <c r="G99" t="s">
        <v>43</v>
      </c>
      <c r="H99" s="4" t="s">
        <v>44</v>
      </c>
      <c r="I99" s="4" t="s">
        <v>130</v>
      </c>
      <c r="J99" s="8">
        <f>24</f>
        <v>24</v>
      </c>
      <c r="K99" s="50">
        <v>65949.40444444443</v>
      </c>
      <c r="L99" s="35">
        <f t="shared" si="10"/>
        <v>1582785.7066666663</v>
      </c>
      <c r="M99" s="104"/>
      <c r="N99" s="84">
        <v>-145.83333333333334</v>
      </c>
      <c r="O99" s="84">
        <v>-145.83333333333334</v>
      </c>
      <c r="P99" t="s">
        <v>224</v>
      </c>
      <c r="Q99"/>
      <c r="X99"/>
    </row>
    <row r="100" spans="2:24" x14ac:dyDescent="0.25">
      <c r="B100" s="5">
        <v>44960</v>
      </c>
      <c r="C100" t="s">
        <v>63</v>
      </c>
      <c r="D100" t="s">
        <v>0</v>
      </c>
      <c r="E100" t="s">
        <v>14</v>
      </c>
      <c r="F100" s="3" t="s">
        <v>42</v>
      </c>
      <c r="G100" t="s">
        <v>43</v>
      </c>
      <c r="H100" s="4" t="s">
        <v>44</v>
      </c>
      <c r="I100" s="4" t="s">
        <v>130</v>
      </c>
      <c r="J100" s="8">
        <f>13+20+20+20+4</f>
        <v>77</v>
      </c>
      <c r="K100" s="50">
        <v>65949.40444444443</v>
      </c>
      <c r="L100" s="35">
        <f t="shared" si="10"/>
        <v>5078104.142222221</v>
      </c>
      <c r="M100" s="104"/>
      <c r="N100" s="17">
        <v>-72</v>
      </c>
      <c r="O100" s="17">
        <v>-72</v>
      </c>
      <c r="P100" t="s">
        <v>224</v>
      </c>
      <c r="Q100"/>
      <c r="X100"/>
    </row>
    <row r="101" spans="2:24" x14ac:dyDescent="0.25">
      <c r="B101" s="5">
        <v>44960</v>
      </c>
      <c r="C101" t="s">
        <v>103</v>
      </c>
      <c r="D101" t="s">
        <v>0</v>
      </c>
      <c r="E101" t="s">
        <v>14</v>
      </c>
      <c r="F101" s="3" t="s">
        <v>42</v>
      </c>
      <c r="G101" t="s">
        <v>43</v>
      </c>
      <c r="H101" s="4" t="s">
        <v>44</v>
      </c>
      <c r="I101" s="4" t="s">
        <v>130</v>
      </c>
      <c r="J101" s="8">
        <v>-20</v>
      </c>
      <c r="K101" s="50">
        <v>65949.40444444443</v>
      </c>
      <c r="L101" s="35">
        <f t="shared" si="10"/>
        <v>-1318988.0888888887</v>
      </c>
      <c r="M101" s="104"/>
      <c r="N101" s="17">
        <v>-187.5</v>
      </c>
      <c r="O101" s="17">
        <v>-187.5</v>
      </c>
      <c r="Q101">
        <v>20230026</v>
      </c>
      <c r="R101" t="s">
        <v>136</v>
      </c>
      <c r="T101" t="s">
        <v>279</v>
      </c>
      <c r="X101"/>
    </row>
    <row r="102" spans="2:24" hidden="1" x14ac:dyDescent="0.25">
      <c r="B102" s="5">
        <v>44963</v>
      </c>
      <c r="C102" t="s">
        <v>103</v>
      </c>
      <c r="D102" t="s">
        <v>0</v>
      </c>
      <c r="E102" t="s">
        <v>14</v>
      </c>
      <c r="F102" s="3" t="s">
        <v>54</v>
      </c>
      <c r="G102" t="s">
        <v>55</v>
      </c>
      <c r="H102" s="4" t="s">
        <v>56</v>
      </c>
      <c r="I102" s="4" t="s">
        <v>57</v>
      </c>
      <c r="J102" s="8">
        <v>-9</v>
      </c>
      <c r="K102" s="48">
        <v>73331</v>
      </c>
      <c r="L102" s="17">
        <f t="shared" si="10"/>
        <v>-659979</v>
      </c>
      <c r="M102" s="102" t="s">
        <v>529</v>
      </c>
      <c r="N102" s="17">
        <v>-62.623574144486689</v>
      </c>
      <c r="O102" s="17">
        <v>-62.623574144486689</v>
      </c>
      <c r="Q102">
        <v>20230028</v>
      </c>
      <c r="R102" t="s">
        <v>147</v>
      </c>
      <c r="T102" t="s">
        <v>280</v>
      </c>
      <c r="X102"/>
    </row>
    <row r="103" spans="2:24" hidden="1" x14ac:dyDescent="0.25">
      <c r="B103" s="5">
        <v>44963</v>
      </c>
      <c r="C103" t="s">
        <v>103</v>
      </c>
      <c r="D103" t="s">
        <v>0</v>
      </c>
      <c r="E103" t="s">
        <v>14</v>
      </c>
      <c r="F103" s="3" t="s">
        <v>58</v>
      </c>
      <c r="G103" t="s">
        <v>59</v>
      </c>
      <c r="H103" s="4" t="s">
        <v>60</v>
      </c>
      <c r="I103" s="4" t="s">
        <v>135</v>
      </c>
      <c r="J103" s="8">
        <v>-2</v>
      </c>
      <c r="K103" s="50">
        <v>84287.164444444439</v>
      </c>
      <c r="L103" s="35">
        <f t="shared" si="10"/>
        <v>-168574.32888888888</v>
      </c>
      <c r="M103" s="104" t="s">
        <v>529</v>
      </c>
      <c r="N103" s="80">
        <v>-729.16666666666674</v>
      </c>
      <c r="O103" s="80">
        <v>-729.16666666666674</v>
      </c>
      <c r="Q103">
        <v>20230028</v>
      </c>
      <c r="R103" t="s">
        <v>147</v>
      </c>
      <c r="T103" t="s">
        <v>280</v>
      </c>
      <c r="X103"/>
    </row>
    <row r="104" spans="2:24" hidden="1" x14ac:dyDescent="0.25">
      <c r="B104" s="5">
        <v>44960</v>
      </c>
      <c r="C104" t="s">
        <v>63</v>
      </c>
      <c r="D104" t="s">
        <v>0</v>
      </c>
      <c r="E104" t="s">
        <v>14</v>
      </c>
      <c r="F104" s="3" t="s">
        <v>39</v>
      </c>
      <c r="G104" t="s">
        <v>40</v>
      </c>
      <c r="H104" s="4" t="s">
        <v>41</v>
      </c>
      <c r="I104" s="4" t="s">
        <v>129</v>
      </c>
      <c r="J104" s="8">
        <v>10</v>
      </c>
      <c r="K104" s="50">
        <v>65949.40444444443</v>
      </c>
      <c r="L104" s="35">
        <f t="shared" si="10"/>
        <v>659494.04444444436</v>
      </c>
      <c r="M104" s="104"/>
      <c r="N104" s="17">
        <v>-214.02739726027397</v>
      </c>
      <c r="O104" s="17">
        <v>-214.02739726027397</v>
      </c>
      <c r="P104" t="s">
        <v>224</v>
      </c>
      <c r="Q104"/>
      <c r="X104"/>
    </row>
    <row r="105" spans="2:24" hidden="1" x14ac:dyDescent="0.25">
      <c r="B105" s="5">
        <v>44963</v>
      </c>
      <c r="C105" t="s">
        <v>103</v>
      </c>
      <c r="D105" t="s">
        <v>4</v>
      </c>
      <c r="E105" t="s">
        <v>14</v>
      </c>
      <c r="F105" s="4">
        <v>3308050</v>
      </c>
      <c r="G105" t="s">
        <v>137</v>
      </c>
      <c r="H105" s="4" t="s">
        <v>137</v>
      </c>
      <c r="I105" s="4" t="s">
        <v>138</v>
      </c>
      <c r="J105" s="8">
        <v>-2</v>
      </c>
      <c r="K105" s="48">
        <v>505243.49166666658</v>
      </c>
      <c r="L105" s="17">
        <f t="shared" si="10"/>
        <v>-1010486.9833333332</v>
      </c>
      <c r="M105" s="102" t="s">
        <v>529</v>
      </c>
      <c r="N105" s="98">
        <v>440.84639498432603</v>
      </c>
      <c r="O105" s="98">
        <v>440.84639498432603</v>
      </c>
      <c r="Q105">
        <v>20230028</v>
      </c>
      <c r="R105" t="s">
        <v>147</v>
      </c>
      <c r="T105" t="s">
        <v>280</v>
      </c>
      <c r="X105"/>
    </row>
    <row r="106" spans="2:24" hidden="1" x14ac:dyDescent="0.25">
      <c r="B106" s="5">
        <v>44963</v>
      </c>
      <c r="C106" t="s">
        <v>103</v>
      </c>
      <c r="D106" t="s">
        <v>4</v>
      </c>
      <c r="E106" t="s">
        <v>14</v>
      </c>
      <c r="F106" s="4">
        <v>3318225</v>
      </c>
      <c r="G106" t="s">
        <v>148</v>
      </c>
      <c r="H106" s="4" t="s">
        <v>148</v>
      </c>
      <c r="I106" s="4" t="s">
        <v>138</v>
      </c>
      <c r="J106" s="8">
        <v>-2</v>
      </c>
      <c r="K106" s="29">
        <v>153420.53519000002</v>
      </c>
      <c r="L106" s="35">
        <f t="shared" ref="L106:L137" si="12">+J106*K106</f>
        <v>-306841.07038000005</v>
      </c>
      <c r="M106" s="104" t="s">
        <v>529</v>
      </c>
      <c r="N106" s="99">
        <v>669.66666666666663</v>
      </c>
      <c r="O106" s="99">
        <v>669.66666666666663</v>
      </c>
      <c r="Q106">
        <v>20230028</v>
      </c>
      <c r="R106" t="s">
        <v>147</v>
      </c>
      <c r="T106" t="s">
        <v>280</v>
      </c>
      <c r="X106"/>
    </row>
    <row r="107" spans="2:24" x14ac:dyDescent="0.25">
      <c r="B107" s="5">
        <v>44963</v>
      </c>
      <c r="C107" t="s">
        <v>103</v>
      </c>
      <c r="D107" t="s">
        <v>0</v>
      </c>
      <c r="E107" t="s">
        <v>14</v>
      </c>
      <c r="F107" s="3" t="s">
        <v>42</v>
      </c>
      <c r="G107" t="s">
        <v>43</v>
      </c>
      <c r="H107" s="4" t="s">
        <v>44</v>
      </c>
      <c r="I107" s="4" t="s">
        <v>45</v>
      </c>
      <c r="J107" s="8">
        <v>-4</v>
      </c>
      <c r="K107" s="48">
        <v>73331</v>
      </c>
      <c r="L107" s="17">
        <f t="shared" si="12"/>
        <v>-293324</v>
      </c>
      <c r="N107" s="99">
        <v>58.779519331243471</v>
      </c>
      <c r="O107" s="99">
        <v>58.779519331243471</v>
      </c>
      <c r="Q107">
        <v>20230028</v>
      </c>
      <c r="R107" t="s">
        <v>147</v>
      </c>
      <c r="T107" t="s">
        <v>280</v>
      </c>
      <c r="X107"/>
    </row>
    <row r="108" spans="2:24" x14ac:dyDescent="0.25">
      <c r="B108" s="5">
        <v>44963</v>
      </c>
      <c r="C108" t="s">
        <v>103</v>
      </c>
      <c r="D108" t="s">
        <v>0</v>
      </c>
      <c r="E108" t="s">
        <v>14</v>
      </c>
      <c r="F108" s="3" t="s">
        <v>42</v>
      </c>
      <c r="G108" t="s">
        <v>43</v>
      </c>
      <c r="H108" s="4" t="s">
        <v>44</v>
      </c>
      <c r="I108" s="4" t="s">
        <v>130</v>
      </c>
      <c r="J108" s="8">
        <v>-2</v>
      </c>
      <c r="K108" s="50">
        <v>65949.40444444443</v>
      </c>
      <c r="L108" s="35">
        <f t="shared" si="12"/>
        <v>-131898.80888888886</v>
      </c>
      <c r="M108" s="104"/>
      <c r="N108" s="99">
        <v>382.06687565308255</v>
      </c>
      <c r="O108" s="99">
        <v>382.06687565308255</v>
      </c>
      <c r="Q108">
        <v>20230028</v>
      </c>
      <c r="R108" t="s">
        <v>147</v>
      </c>
      <c r="T108" t="s">
        <v>280</v>
      </c>
      <c r="X108"/>
    </row>
    <row r="109" spans="2:24" hidden="1" x14ac:dyDescent="0.25">
      <c r="B109" s="5">
        <v>44965</v>
      </c>
      <c r="C109" t="s">
        <v>103</v>
      </c>
      <c r="D109" t="s">
        <v>4</v>
      </c>
      <c r="E109" t="s">
        <v>14</v>
      </c>
      <c r="F109" s="4">
        <v>3308050</v>
      </c>
      <c r="G109" t="s">
        <v>137</v>
      </c>
      <c r="H109" s="4" t="s">
        <v>137</v>
      </c>
      <c r="I109" s="4" t="s">
        <v>138</v>
      </c>
      <c r="J109" s="8">
        <v>-20</v>
      </c>
      <c r="K109" s="50">
        <v>505243.49166666658</v>
      </c>
      <c r="L109" s="35">
        <f t="shared" si="12"/>
        <v>-10104869.833333332</v>
      </c>
      <c r="M109" s="104" t="s">
        <v>529</v>
      </c>
      <c r="N109" s="99">
        <v>692.75862068965512</v>
      </c>
      <c r="O109" s="99">
        <v>692.75862068965512</v>
      </c>
      <c r="Q109" s="4">
        <v>20230030</v>
      </c>
      <c r="R109" t="s">
        <v>149</v>
      </c>
      <c r="T109" t="s">
        <v>138</v>
      </c>
      <c r="X109"/>
    </row>
    <row r="110" spans="2:24" hidden="1" x14ac:dyDescent="0.25">
      <c r="B110" s="5">
        <v>44972</v>
      </c>
      <c r="C110" t="s">
        <v>120</v>
      </c>
      <c r="D110" t="s">
        <v>0</v>
      </c>
      <c r="E110" t="s">
        <v>14</v>
      </c>
      <c r="F110" s="3" t="s">
        <v>48</v>
      </c>
      <c r="G110" t="s">
        <v>49</v>
      </c>
      <c r="H110" s="4" t="s">
        <v>50</v>
      </c>
      <c r="I110" s="4" t="s">
        <v>51</v>
      </c>
      <c r="J110" s="8">
        <v>-1</v>
      </c>
      <c r="K110" s="48">
        <v>73331</v>
      </c>
      <c r="L110" s="17">
        <f t="shared" si="12"/>
        <v>-73331</v>
      </c>
      <c r="M110" s="102" t="s">
        <v>529</v>
      </c>
      <c r="N110" s="99">
        <v>157.44514106583071</v>
      </c>
      <c r="O110" s="99">
        <v>157.44514106583071</v>
      </c>
      <c r="Q110"/>
      <c r="S110" t="s">
        <v>150</v>
      </c>
      <c r="X110"/>
    </row>
    <row r="111" spans="2:24" hidden="1" x14ac:dyDescent="0.25">
      <c r="B111" s="5">
        <v>44972</v>
      </c>
      <c r="C111" t="s">
        <v>120</v>
      </c>
      <c r="D111" t="s">
        <v>4</v>
      </c>
      <c r="E111" t="s">
        <v>14</v>
      </c>
      <c r="F111" s="4">
        <v>3308050</v>
      </c>
      <c r="G111" t="s">
        <v>137</v>
      </c>
      <c r="H111" s="4" t="s">
        <v>137</v>
      </c>
      <c r="I111" s="4" t="s">
        <v>138</v>
      </c>
      <c r="J111" s="8">
        <v>-1</v>
      </c>
      <c r="K111" s="48">
        <v>505243.49166666658</v>
      </c>
      <c r="L111" s="17">
        <f t="shared" si="12"/>
        <v>-505243.49166666658</v>
      </c>
      <c r="M111" s="102" t="s">
        <v>529</v>
      </c>
      <c r="N111" s="99">
        <v>734.74399164054341</v>
      </c>
      <c r="O111" s="99">
        <v>734.74399164054341</v>
      </c>
      <c r="Q111"/>
      <c r="S111" t="s">
        <v>150</v>
      </c>
      <c r="X111"/>
    </row>
    <row r="112" spans="2:24" hidden="1" x14ac:dyDescent="0.25">
      <c r="B112" s="5">
        <v>44974</v>
      </c>
      <c r="C112" t="s">
        <v>63</v>
      </c>
      <c r="D112" t="s">
        <v>0</v>
      </c>
      <c r="E112" t="s">
        <v>66</v>
      </c>
      <c r="F112" s="4" t="s">
        <v>71</v>
      </c>
      <c r="G112" t="s">
        <v>72</v>
      </c>
      <c r="H112" s="4" t="s">
        <v>27</v>
      </c>
      <c r="I112" s="4" t="s">
        <v>73</v>
      </c>
      <c r="J112" s="8">
        <v>1</v>
      </c>
      <c r="K112" s="29">
        <f t="shared" ref="K112:K117" si="13">57500*0.9</f>
        <v>51750</v>
      </c>
      <c r="L112" s="17">
        <f t="shared" si="12"/>
        <v>51750</v>
      </c>
      <c r="N112" s="84">
        <v>-145.83333333333334</v>
      </c>
      <c r="O112" s="84">
        <v>-145.83333333333334</v>
      </c>
      <c r="P112" t="s">
        <v>168</v>
      </c>
      <c r="Q112"/>
      <c r="X112"/>
    </row>
    <row r="113" spans="1:812" hidden="1" x14ac:dyDescent="0.25">
      <c r="B113" s="5">
        <v>44974</v>
      </c>
      <c r="C113" t="s">
        <v>63</v>
      </c>
      <c r="D113" t="s">
        <v>0</v>
      </c>
      <c r="E113" t="s">
        <v>66</v>
      </c>
      <c r="F113" s="4" t="s">
        <v>71</v>
      </c>
      <c r="G113" t="s">
        <v>72</v>
      </c>
      <c r="H113" s="4" t="s">
        <v>27</v>
      </c>
      <c r="I113" s="4" t="s">
        <v>74</v>
      </c>
      <c r="J113" s="8">
        <v>5</v>
      </c>
      <c r="K113" s="29">
        <f t="shared" si="13"/>
        <v>51750</v>
      </c>
      <c r="L113" s="17">
        <f t="shared" si="12"/>
        <v>258750</v>
      </c>
      <c r="N113" s="17">
        <v>-281.25</v>
      </c>
      <c r="O113" s="17">
        <v>-281.25</v>
      </c>
      <c r="P113" t="s">
        <v>168</v>
      </c>
      <c r="Q113"/>
      <c r="X113"/>
    </row>
    <row r="114" spans="1:812" hidden="1" x14ac:dyDescent="0.25">
      <c r="B114" s="5">
        <v>44974</v>
      </c>
      <c r="C114" t="s">
        <v>63</v>
      </c>
      <c r="D114" t="s">
        <v>0</v>
      </c>
      <c r="E114" t="s">
        <v>66</v>
      </c>
      <c r="F114" s="4" t="s">
        <v>71</v>
      </c>
      <c r="G114" t="s">
        <v>72</v>
      </c>
      <c r="H114" s="4" t="s">
        <v>27</v>
      </c>
      <c r="I114" s="4" t="s">
        <v>152</v>
      </c>
      <c r="J114" s="8">
        <v>9</v>
      </c>
      <c r="K114" s="29">
        <f t="shared" si="13"/>
        <v>51750</v>
      </c>
      <c r="L114" s="17">
        <f t="shared" si="12"/>
        <v>465750</v>
      </c>
      <c r="N114" s="80">
        <v>-145.83333333333334</v>
      </c>
      <c r="O114" s="80">
        <v>-145.83333333333334</v>
      </c>
      <c r="P114" t="s">
        <v>168</v>
      </c>
      <c r="Q114"/>
      <c r="X114"/>
    </row>
    <row r="115" spans="1:812" hidden="1" x14ac:dyDescent="0.25">
      <c r="B115" s="5">
        <v>44974</v>
      </c>
      <c r="C115" t="s">
        <v>63</v>
      </c>
      <c r="D115" t="s">
        <v>0</v>
      </c>
      <c r="E115" t="s">
        <v>66</v>
      </c>
      <c r="F115" s="4" t="s">
        <v>75</v>
      </c>
      <c r="G115" t="s">
        <v>76</v>
      </c>
      <c r="H115" s="4" t="s">
        <v>37</v>
      </c>
      <c r="I115" s="4" t="s">
        <v>153</v>
      </c>
      <c r="J115" s="8">
        <v>2</v>
      </c>
      <c r="K115" s="29">
        <f t="shared" si="13"/>
        <v>51750</v>
      </c>
      <c r="L115" s="17">
        <f t="shared" si="12"/>
        <v>103500</v>
      </c>
      <c r="N115" s="84">
        <v>-191.03343782654127</v>
      </c>
      <c r="O115" s="84">
        <v>-191.03343782654127</v>
      </c>
      <c r="P115" t="s">
        <v>168</v>
      </c>
      <c r="Q115"/>
      <c r="X115"/>
    </row>
    <row r="116" spans="1:812" hidden="1" x14ac:dyDescent="0.25">
      <c r="B116" s="5">
        <v>44974</v>
      </c>
      <c r="C116" t="s">
        <v>63</v>
      </c>
      <c r="D116" t="s">
        <v>0</v>
      </c>
      <c r="E116" t="s">
        <v>66</v>
      </c>
      <c r="F116" s="4" t="s">
        <v>75</v>
      </c>
      <c r="G116" t="s">
        <v>76</v>
      </c>
      <c r="H116" s="4" t="s">
        <v>37</v>
      </c>
      <c r="I116" s="4" t="s">
        <v>154</v>
      </c>
      <c r="J116" s="8">
        <v>2</v>
      </c>
      <c r="K116" s="29">
        <f t="shared" si="13"/>
        <v>51750</v>
      </c>
      <c r="L116" s="17">
        <f t="shared" si="12"/>
        <v>103500</v>
      </c>
      <c r="N116" s="80">
        <v>-218.75</v>
      </c>
      <c r="O116" s="80">
        <v>-218.75</v>
      </c>
      <c r="P116" t="s">
        <v>168</v>
      </c>
      <c r="Q116"/>
      <c r="X116"/>
    </row>
    <row r="117" spans="1:812" hidden="1" x14ac:dyDescent="0.25">
      <c r="B117" s="5">
        <v>44974</v>
      </c>
      <c r="C117" t="s">
        <v>63</v>
      </c>
      <c r="D117" t="s">
        <v>0</v>
      </c>
      <c r="E117" t="s">
        <v>66</v>
      </c>
      <c r="F117" s="4" t="s">
        <v>75</v>
      </c>
      <c r="G117" t="s">
        <v>76</v>
      </c>
      <c r="H117" s="4" t="s">
        <v>37</v>
      </c>
      <c r="I117" s="4" t="s">
        <v>155</v>
      </c>
      <c r="J117" s="8">
        <v>10</v>
      </c>
      <c r="K117" s="29">
        <f t="shared" si="13"/>
        <v>51750</v>
      </c>
      <c r="L117" s="17">
        <f t="shared" si="12"/>
        <v>517500</v>
      </c>
      <c r="N117" s="17">
        <v>-150</v>
      </c>
      <c r="O117" s="17">
        <v>-150</v>
      </c>
      <c r="P117" t="s">
        <v>168</v>
      </c>
      <c r="Q117"/>
      <c r="X117"/>
    </row>
    <row r="118" spans="1:812" hidden="1" x14ac:dyDescent="0.25">
      <c r="B118" s="5">
        <v>44960</v>
      </c>
      <c r="C118" t="s">
        <v>103</v>
      </c>
      <c r="D118" t="s">
        <v>0</v>
      </c>
      <c r="E118" t="s">
        <v>14</v>
      </c>
      <c r="F118" s="3" t="s">
        <v>39</v>
      </c>
      <c r="G118" t="s">
        <v>40</v>
      </c>
      <c r="H118" s="4" t="s">
        <v>41</v>
      </c>
      <c r="I118" s="4" t="s">
        <v>129</v>
      </c>
      <c r="J118" s="8">
        <v>-10</v>
      </c>
      <c r="K118" s="50">
        <v>65949.40444444443</v>
      </c>
      <c r="L118" s="35">
        <f t="shared" si="12"/>
        <v>-659494.04444444436</v>
      </c>
      <c r="M118" s="104"/>
      <c r="N118" s="17">
        <v>-31.311787072243344</v>
      </c>
      <c r="O118" s="17">
        <v>-31.311787072243344</v>
      </c>
      <c r="Q118">
        <v>20230026</v>
      </c>
      <c r="R118" t="s">
        <v>136</v>
      </c>
      <c r="T118" t="s">
        <v>279</v>
      </c>
      <c r="X118"/>
    </row>
    <row r="119" spans="1:812" hidden="1" x14ac:dyDescent="0.25">
      <c r="B119" s="5">
        <v>44960</v>
      </c>
      <c r="C119" t="s">
        <v>103</v>
      </c>
      <c r="D119" t="s">
        <v>0</v>
      </c>
      <c r="E119" t="s">
        <v>14</v>
      </c>
      <c r="F119" s="3" t="s">
        <v>39</v>
      </c>
      <c r="G119" t="s">
        <v>40</v>
      </c>
      <c r="H119" s="4" t="s">
        <v>41</v>
      </c>
      <c r="I119" s="4" t="s">
        <v>128</v>
      </c>
      <c r="J119" s="8">
        <v>-8</v>
      </c>
      <c r="K119" s="50">
        <v>65949.40444444443</v>
      </c>
      <c r="L119" s="35">
        <f t="shared" si="12"/>
        <v>-527595.23555555544</v>
      </c>
      <c r="M119" s="104"/>
      <c r="N119" s="85">
        <v>-87.5</v>
      </c>
      <c r="O119" s="85">
        <v>-87.5</v>
      </c>
      <c r="Q119">
        <v>20230026</v>
      </c>
      <c r="R119" t="s">
        <v>136</v>
      </c>
      <c r="T119" t="s">
        <v>279</v>
      </c>
      <c r="X119"/>
    </row>
    <row r="120" spans="1:812" s="69" customFormat="1" hidden="1" x14ac:dyDescent="0.25">
      <c r="A120"/>
      <c r="B120" s="5">
        <v>44960</v>
      </c>
      <c r="C120" t="s">
        <v>103</v>
      </c>
      <c r="D120" t="s">
        <v>0</v>
      </c>
      <c r="E120" t="s">
        <v>14</v>
      </c>
      <c r="F120" s="3" t="s">
        <v>39</v>
      </c>
      <c r="G120" t="s">
        <v>40</v>
      </c>
      <c r="H120" s="4" t="s">
        <v>41</v>
      </c>
      <c r="I120" s="4" t="s">
        <v>128</v>
      </c>
      <c r="J120" s="8">
        <v>-12</v>
      </c>
      <c r="K120" s="50">
        <v>65949.40444444443</v>
      </c>
      <c r="L120" s="35">
        <f t="shared" si="12"/>
        <v>-791392.85333333316</v>
      </c>
      <c r="M120" s="104"/>
      <c r="N120" s="35">
        <v>-112.5</v>
      </c>
      <c r="O120" s="35">
        <v>-112.5</v>
      </c>
      <c r="P120"/>
      <c r="Q120">
        <v>20230029</v>
      </c>
      <c r="R120" t="s">
        <v>136</v>
      </c>
      <c r="S120"/>
      <c r="T120" t="s">
        <v>279</v>
      </c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/>
      <c r="ABD120"/>
      <c r="ABE120"/>
      <c r="ABF120"/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</row>
    <row r="121" spans="1:812" hidden="1" x14ac:dyDescent="0.25">
      <c r="B121" s="5">
        <v>44963</v>
      </c>
      <c r="C121" t="s">
        <v>103</v>
      </c>
      <c r="D121" t="s">
        <v>0</v>
      </c>
      <c r="E121" t="s">
        <v>14</v>
      </c>
      <c r="F121" s="3" t="s">
        <v>39</v>
      </c>
      <c r="G121" t="s">
        <v>40</v>
      </c>
      <c r="H121" s="4" t="s">
        <v>41</v>
      </c>
      <c r="I121" s="4" t="s">
        <v>128</v>
      </c>
      <c r="J121" s="8">
        <v>-30</v>
      </c>
      <c r="K121" s="50">
        <v>65949.40444444443</v>
      </c>
      <c r="L121" s="35">
        <f t="shared" si="12"/>
        <v>-1978482.1333333328</v>
      </c>
      <c r="M121" s="104"/>
      <c r="N121" s="85">
        <v>-204.16666666666669</v>
      </c>
      <c r="O121" s="85">
        <v>-204.16666666666669</v>
      </c>
      <c r="Q121">
        <v>20230028</v>
      </c>
      <c r="R121" t="s">
        <v>147</v>
      </c>
      <c r="T121" t="s">
        <v>280</v>
      </c>
      <c r="X121"/>
    </row>
    <row r="122" spans="1:812" hidden="1" x14ac:dyDescent="0.25">
      <c r="B122" s="5">
        <v>44974</v>
      </c>
      <c r="C122" t="s">
        <v>63</v>
      </c>
      <c r="D122" t="s">
        <v>0</v>
      </c>
      <c r="E122" t="s">
        <v>66</v>
      </c>
      <c r="F122" s="4" t="s">
        <v>86</v>
      </c>
      <c r="G122" t="s">
        <v>87</v>
      </c>
      <c r="H122" s="4" t="s">
        <v>50</v>
      </c>
      <c r="I122" s="4" t="s">
        <v>162</v>
      </c>
      <c r="J122" s="8">
        <v>3</v>
      </c>
      <c r="K122" s="29">
        <f t="shared" ref="K122:K128" si="14">57500*0.9</f>
        <v>51750</v>
      </c>
      <c r="L122" s="17">
        <f t="shared" si="12"/>
        <v>155250</v>
      </c>
      <c r="N122" s="83">
        <v>-58.333333333333336</v>
      </c>
      <c r="O122" s="83">
        <v>-58.333333333333336</v>
      </c>
      <c r="P122" t="s">
        <v>168</v>
      </c>
      <c r="Q122"/>
      <c r="X122"/>
    </row>
    <row r="123" spans="1:812" hidden="1" x14ac:dyDescent="0.25">
      <c r="B123" s="5">
        <v>44974</v>
      </c>
      <c r="C123" t="s">
        <v>63</v>
      </c>
      <c r="D123" t="s">
        <v>0</v>
      </c>
      <c r="E123" t="s">
        <v>66</v>
      </c>
      <c r="F123" s="4" t="s">
        <v>86</v>
      </c>
      <c r="G123" t="s">
        <v>87</v>
      </c>
      <c r="H123" s="4" t="s">
        <v>50</v>
      </c>
      <c r="I123" s="4" t="s">
        <v>163</v>
      </c>
      <c r="J123" s="8">
        <v>2</v>
      </c>
      <c r="K123" s="29">
        <f t="shared" si="14"/>
        <v>51750</v>
      </c>
      <c r="L123" s="17">
        <f t="shared" si="12"/>
        <v>103500</v>
      </c>
      <c r="N123" s="83">
        <v>-72.916666666666671</v>
      </c>
      <c r="O123" s="83">
        <v>-72.916666666666671</v>
      </c>
      <c r="P123" t="s">
        <v>168</v>
      </c>
      <c r="Q123"/>
      <c r="X123"/>
    </row>
    <row r="124" spans="1:812" hidden="1" x14ac:dyDescent="0.25">
      <c r="B124" s="5">
        <v>44974</v>
      </c>
      <c r="C124" t="s">
        <v>63</v>
      </c>
      <c r="D124" t="s">
        <v>0</v>
      </c>
      <c r="E124" t="s">
        <v>66</v>
      </c>
      <c r="F124" s="4" t="s">
        <v>86</v>
      </c>
      <c r="G124" t="s">
        <v>87</v>
      </c>
      <c r="H124" s="4" t="s">
        <v>50</v>
      </c>
      <c r="I124" s="4" t="s">
        <v>164</v>
      </c>
      <c r="J124" s="8">
        <v>5</v>
      </c>
      <c r="K124" s="29">
        <f t="shared" si="14"/>
        <v>51750</v>
      </c>
      <c r="L124" s="17">
        <f t="shared" si="12"/>
        <v>258750</v>
      </c>
      <c r="N124" s="83">
        <v>-189.58333333333334</v>
      </c>
      <c r="O124" s="83">
        <v>-189.58333333333334</v>
      </c>
      <c r="P124" t="s">
        <v>168</v>
      </c>
      <c r="Q124"/>
      <c r="X124"/>
    </row>
    <row r="125" spans="1:812" hidden="1" x14ac:dyDescent="0.25">
      <c r="B125" s="5">
        <v>44974</v>
      </c>
      <c r="C125" t="s">
        <v>63</v>
      </c>
      <c r="D125" t="s">
        <v>0</v>
      </c>
      <c r="E125" t="s">
        <v>66</v>
      </c>
      <c r="F125" s="4" t="s">
        <v>91</v>
      </c>
      <c r="G125" t="s">
        <v>92</v>
      </c>
      <c r="H125" s="4" t="s">
        <v>93</v>
      </c>
      <c r="I125" s="4" t="s">
        <v>165</v>
      </c>
      <c r="J125" s="8">
        <v>4</v>
      </c>
      <c r="K125" s="29">
        <f t="shared" si="14"/>
        <v>51750</v>
      </c>
      <c r="L125" s="17">
        <f t="shared" si="12"/>
        <v>207000</v>
      </c>
      <c r="N125" s="35">
        <v>-110.07123287671233</v>
      </c>
      <c r="O125" s="35">
        <v>-110.07123287671233</v>
      </c>
      <c r="P125" t="s">
        <v>168</v>
      </c>
      <c r="Q125"/>
      <c r="X125"/>
    </row>
    <row r="126" spans="1:812" hidden="1" x14ac:dyDescent="0.25">
      <c r="B126" s="5">
        <v>44974</v>
      </c>
      <c r="C126" t="s">
        <v>63</v>
      </c>
      <c r="D126" t="s">
        <v>0</v>
      </c>
      <c r="E126" t="s">
        <v>66</v>
      </c>
      <c r="F126" s="4" t="s">
        <v>91</v>
      </c>
      <c r="G126" t="s">
        <v>92</v>
      </c>
      <c r="H126" s="4" t="s">
        <v>93</v>
      </c>
      <c r="I126" s="4" t="s">
        <v>166</v>
      </c>
      <c r="J126" s="8">
        <v>1</v>
      </c>
      <c r="K126" s="29">
        <f t="shared" si="14"/>
        <v>51750</v>
      </c>
      <c r="L126" s="17">
        <f t="shared" si="12"/>
        <v>51750</v>
      </c>
      <c r="N126" s="35">
        <v>-206.25</v>
      </c>
      <c r="O126" s="35">
        <v>-206.25</v>
      </c>
      <c r="P126" t="s">
        <v>168</v>
      </c>
      <c r="Q126"/>
      <c r="X126"/>
    </row>
    <row r="127" spans="1:812" hidden="1" x14ac:dyDescent="0.25">
      <c r="B127" s="5">
        <v>44974</v>
      </c>
      <c r="C127" t="s">
        <v>63</v>
      </c>
      <c r="D127" t="s">
        <v>0</v>
      </c>
      <c r="E127" t="s">
        <v>66</v>
      </c>
      <c r="F127" s="4" t="s">
        <v>91</v>
      </c>
      <c r="G127" t="s">
        <v>92</v>
      </c>
      <c r="H127" s="4" t="s">
        <v>93</v>
      </c>
      <c r="I127" s="4" t="s">
        <v>167</v>
      </c>
      <c r="J127" s="8">
        <v>10</v>
      </c>
      <c r="K127" s="29">
        <f t="shared" si="14"/>
        <v>51750</v>
      </c>
      <c r="L127" s="17">
        <f t="shared" si="12"/>
        <v>517500</v>
      </c>
      <c r="N127" s="83">
        <v>-131.25</v>
      </c>
      <c r="O127" s="83">
        <v>-131.25</v>
      </c>
      <c r="P127" t="s">
        <v>168</v>
      </c>
      <c r="Q127"/>
      <c r="X127"/>
    </row>
    <row r="128" spans="1:812" hidden="1" x14ac:dyDescent="0.25">
      <c r="B128" s="5">
        <v>44974</v>
      </c>
      <c r="C128" t="s">
        <v>63</v>
      </c>
      <c r="D128" t="s">
        <v>0</v>
      </c>
      <c r="E128" t="s">
        <v>66</v>
      </c>
      <c r="F128" s="4" t="s">
        <v>67</v>
      </c>
      <c r="G128" t="s">
        <v>151</v>
      </c>
      <c r="H128" s="4" t="s">
        <v>69</v>
      </c>
      <c r="I128" s="4" t="s">
        <v>70</v>
      </c>
      <c r="J128" s="8">
        <v>2</v>
      </c>
      <c r="K128" s="29">
        <f t="shared" si="14"/>
        <v>51750</v>
      </c>
      <c r="L128" s="17">
        <f t="shared" si="12"/>
        <v>103500</v>
      </c>
      <c r="N128" s="83">
        <v>-367.37199582027171</v>
      </c>
      <c r="O128" s="83">
        <v>-367.37199582027171</v>
      </c>
      <c r="P128" t="s">
        <v>168</v>
      </c>
      <c r="Q128"/>
      <c r="X128"/>
    </row>
    <row r="129" spans="2:24" hidden="1" x14ac:dyDescent="0.25">
      <c r="B129" s="5">
        <v>44974</v>
      </c>
      <c r="C129" t="s">
        <v>103</v>
      </c>
      <c r="D129" t="s">
        <v>0</v>
      </c>
      <c r="E129" t="s">
        <v>14</v>
      </c>
      <c r="F129" s="3" t="s">
        <v>54</v>
      </c>
      <c r="G129" t="s">
        <v>55</v>
      </c>
      <c r="H129" s="4" t="s">
        <v>56</v>
      </c>
      <c r="I129" s="4" t="s">
        <v>57</v>
      </c>
      <c r="J129" s="8">
        <v>-7</v>
      </c>
      <c r="K129" s="48">
        <v>73331</v>
      </c>
      <c r="L129" s="17">
        <f t="shared" si="12"/>
        <v>-513317</v>
      </c>
      <c r="M129" s="102" t="s">
        <v>529</v>
      </c>
      <c r="N129" s="84">
        <v>-117.55903866248694</v>
      </c>
      <c r="O129" s="84">
        <v>-117.55903866248694</v>
      </c>
      <c r="Q129">
        <v>20230036</v>
      </c>
      <c r="R129" t="s">
        <v>147</v>
      </c>
      <c r="T129" t="s">
        <v>280</v>
      </c>
      <c r="X129"/>
    </row>
    <row r="130" spans="2:24" hidden="1" x14ac:dyDescent="0.25">
      <c r="B130" s="5">
        <v>44974</v>
      </c>
      <c r="C130" t="s">
        <v>103</v>
      </c>
      <c r="D130" t="s">
        <v>0</v>
      </c>
      <c r="E130" t="s">
        <v>14</v>
      </c>
      <c r="F130" s="3" t="s">
        <v>54</v>
      </c>
      <c r="G130" t="s">
        <v>55</v>
      </c>
      <c r="H130" s="4" t="s">
        <v>56</v>
      </c>
      <c r="I130" s="4" t="s">
        <v>134</v>
      </c>
      <c r="J130" s="8">
        <v>-3</v>
      </c>
      <c r="K130" s="50">
        <v>84287.164444444439</v>
      </c>
      <c r="L130" s="17">
        <f t="shared" si="12"/>
        <v>-252861.49333333332</v>
      </c>
      <c r="M130" s="102" t="s">
        <v>529</v>
      </c>
      <c r="N130" s="80">
        <v>-218.75</v>
      </c>
      <c r="O130" s="80">
        <v>-218.75</v>
      </c>
      <c r="Q130">
        <v>20230036</v>
      </c>
      <c r="R130" t="s">
        <v>147</v>
      </c>
      <c r="T130" t="s">
        <v>280</v>
      </c>
      <c r="X130"/>
    </row>
    <row r="131" spans="2:24" hidden="1" x14ac:dyDescent="0.25">
      <c r="B131" s="5">
        <v>44974</v>
      </c>
      <c r="C131" t="s">
        <v>103</v>
      </c>
      <c r="D131" t="s">
        <v>0</v>
      </c>
      <c r="E131" t="s">
        <v>14</v>
      </c>
      <c r="F131" s="3" t="s">
        <v>35</v>
      </c>
      <c r="G131" t="s">
        <v>36</v>
      </c>
      <c r="H131" s="4" t="s">
        <v>37</v>
      </c>
      <c r="I131" s="4" t="s">
        <v>131</v>
      </c>
      <c r="J131" s="8">
        <v>-8</v>
      </c>
      <c r="K131" s="50">
        <v>65949.40444444443</v>
      </c>
      <c r="L131" s="35">
        <f t="shared" si="12"/>
        <v>-527595.23555555544</v>
      </c>
      <c r="M131" s="104"/>
      <c r="N131" s="17">
        <v>-36</v>
      </c>
      <c r="O131" s="17">
        <v>-36</v>
      </c>
      <c r="Q131">
        <v>20230037</v>
      </c>
      <c r="R131" t="s">
        <v>234</v>
      </c>
      <c r="T131" t="s">
        <v>280</v>
      </c>
      <c r="X131"/>
    </row>
    <row r="132" spans="2:24" hidden="1" x14ac:dyDescent="0.25">
      <c r="B132" s="5">
        <v>44974</v>
      </c>
      <c r="C132" t="s">
        <v>103</v>
      </c>
      <c r="D132" t="s">
        <v>0</v>
      </c>
      <c r="E132" t="s">
        <v>14</v>
      </c>
      <c r="F132" s="4" t="s">
        <v>46</v>
      </c>
      <c r="G132" t="s">
        <v>532</v>
      </c>
      <c r="H132" s="4" t="s">
        <v>146</v>
      </c>
      <c r="I132" s="4" t="s">
        <v>47</v>
      </c>
      <c r="J132" s="8">
        <v>-8</v>
      </c>
      <c r="K132" s="48">
        <v>73331</v>
      </c>
      <c r="L132" s="17">
        <f t="shared" si="12"/>
        <v>-586648</v>
      </c>
      <c r="M132" s="102" t="s">
        <v>529</v>
      </c>
      <c r="N132" s="17">
        <v>-62.623574144486689</v>
      </c>
      <c r="O132" s="17">
        <v>-62.623574144486689</v>
      </c>
      <c r="Q132">
        <v>20230037</v>
      </c>
      <c r="R132" t="s">
        <v>234</v>
      </c>
      <c r="T132" t="s">
        <v>280</v>
      </c>
      <c r="X132"/>
    </row>
    <row r="133" spans="2:24" hidden="1" x14ac:dyDescent="0.25">
      <c r="B133" s="5">
        <v>44974</v>
      </c>
      <c r="C133" t="s">
        <v>103</v>
      </c>
      <c r="D133" t="s">
        <v>0</v>
      </c>
      <c r="E133" t="s">
        <v>14</v>
      </c>
      <c r="F133" s="4" t="s">
        <v>54</v>
      </c>
      <c r="G133" t="s">
        <v>55</v>
      </c>
      <c r="H133" s="4" t="s">
        <v>56</v>
      </c>
      <c r="I133" s="4" t="s">
        <v>57</v>
      </c>
      <c r="J133" s="8">
        <v>-16</v>
      </c>
      <c r="K133" s="48">
        <v>73331</v>
      </c>
      <c r="L133" s="17">
        <f t="shared" si="12"/>
        <v>-1173296</v>
      </c>
      <c r="M133" s="102" t="s">
        <v>529</v>
      </c>
      <c r="N133" s="35">
        <v>433.43283582089555</v>
      </c>
      <c r="O133" s="35">
        <v>433.43283582089555</v>
      </c>
      <c r="Q133">
        <v>20230037</v>
      </c>
      <c r="R133" t="s">
        <v>234</v>
      </c>
      <c r="T133" t="s">
        <v>280</v>
      </c>
      <c r="X133"/>
    </row>
    <row r="134" spans="2:24" hidden="1" x14ac:dyDescent="0.25">
      <c r="B134" s="5">
        <v>44974</v>
      </c>
      <c r="C134" t="s">
        <v>103</v>
      </c>
      <c r="D134" t="s">
        <v>0</v>
      </c>
      <c r="E134" t="s">
        <v>14</v>
      </c>
      <c r="F134" s="4" t="s">
        <v>58</v>
      </c>
      <c r="G134" t="s">
        <v>59</v>
      </c>
      <c r="H134" s="4" t="s">
        <v>60</v>
      </c>
      <c r="I134" s="4" t="s">
        <v>135</v>
      </c>
      <c r="J134" s="8">
        <v>-4</v>
      </c>
      <c r="K134" s="50">
        <v>84287.164444444439</v>
      </c>
      <c r="L134" s="35">
        <f t="shared" si="12"/>
        <v>-337148.65777777776</v>
      </c>
      <c r="M134" s="104" t="s">
        <v>529</v>
      </c>
      <c r="N134" s="73">
        <v>433.43283582089555</v>
      </c>
      <c r="O134" s="73">
        <v>433.43283582089555</v>
      </c>
      <c r="Q134">
        <v>20230037</v>
      </c>
      <c r="R134" t="s">
        <v>234</v>
      </c>
      <c r="T134" t="s">
        <v>280</v>
      </c>
      <c r="X134"/>
    </row>
    <row r="135" spans="2:24" hidden="1" x14ac:dyDescent="0.25">
      <c r="B135" s="5">
        <v>44974</v>
      </c>
      <c r="C135" t="s">
        <v>103</v>
      </c>
      <c r="D135" t="s">
        <v>0</v>
      </c>
      <c r="E135" t="s">
        <v>14</v>
      </c>
      <c r="F135" s="4" t="s">
        <v>25</v>
      </c>
      <c r="G135" t="s">
        <v>26</v>
      </c>
      <c r="H135" s="4" t="s">
        <v>27</v>
      </c>
      <c r="I135" s="4" t="s">
        <v>29</v>
      </c>
      <c r="J135" s="8">
        <v>-7</v>
      </c>
      <c r="K135" s="50">
        <v>65949.40444444443</v>
      </c>
      <c r="L135" s="35">
        <f t="shared" si="12"/>
        <v>-461645.83111111098</v>
      </c>
      <c r="M135" s="104"/>
      <c r="N135" s="80">
        <v>-218.75</v>
      </c>
      <c r="O135" s="80">
        <v>-218.75</v>
      </c>
      <c r="Q135">
        <v>20230037</v>
      </c>
      <c r="R135" t="s">
        <v>234</v>
      </c>
      <c r="T135" t="s">
        <v>280</v>
      </c>
      <c r="X135"/>
    </row>
    <row r="136" spans="2:24" hidden="1" x14ac:dyDescent="0.25">
      <c r="B136" s="5">
        <v>44974</v>
      </c>
      <c r="C136" t="s">
        <v>103</v>
      </c>
      <c r="D136" t="s">
        <v>4</v>
      </c>
      <c r="E136" t="s">
        <v>14</v>
      </c>
      <c r="F136" s="4">
        <v>3318055</v>
      </c>
      <c r="G136" t="s">
        <v>318</v>
      </c>
      <c r="H136" s="4" t="s">
        <v>109</v>
      </c>
      <c r="I136" s="4" t="s">
        <v>138</v>
      </c>
      <c r="J136" s="8">
        <v>-1</v>
      </c>
      <c r="K136" s="48">
        <f>450*4800</f>
        <v>2160000</v>
      </c>
      <c r="L136" s="17">
        <f t="shared" si="12"/>
        <v>-2160000</v>
      </c>
      <c r="N136" s="73">
        <v>433.43283582089555</v>
      </c>
      <c r="O136" s="73">
        <v>433.43283582089555</v>
      </c>
      <c r="Q136">
        <v>20230037</v>
      </c>
      <c r="R136" t="s">
        <v>234</v>
      </c>
      <c r="T136" t="s">
        <v>280</v>
      </c>
      <c r="X136"/>
    </row>
    <row r="137" spans="2:24" hidden="1" x14ac:dyDescent="0.25">
      <c r="B137" s="5">
        <v>44974</v>
      </c>
      <c r="C137" t="s">
        <v>103</v>
      </c>
      <c r="D137" t="s">
        <v>4</v>
      </c>
      <c r="E137" t="s">
        <v>14</v>
      </c>
      <c r="F137" s="4">
        <v>3308050</v>
      </c>
      <c r="G137" t="s">
        <v>137</v>
      </c>
      <c r="H137" s="4" t="s">
        <v>137</v>
      </c>
      <c r="I137" s="4" t="s">
        <v>138</v>
      </c>
      <c r="J137" s="8">
        <v>-1</v>
      </c>
      <c r="K137" s="48">
        <v>505243.49166666658</v>
      </c>
      <c r="L137" s="17">
        <f t="shared" si="12"/>
        <v>-505243.49166666658</v>
      </c>
      <c r="M137" s="102" t="s">
        <v>529</v>
      </c>
      <c r="N137" s="35">
        <v>866.8656716417911</v>
      </c>
      <c r="O137" s="35">
        <v>866.8656716417911</v>
      </c>
      <c r="Q137">
        <v>20230037</v>
      </c>
      <c r="R137" t="s">
        <v>234</v>
      </c>
      <c r="T137" t="s">
        <v>280</v>
      </c>
      <c r="X137"/>
    </row>
    <row r="138" spans="2:24" hidden="1" x14ac:dyDescent="0.25">
      <c r="B138" s="5">
        <v>44974</v>
      </c>
      <c r="C138" t="s">
        <v>63</v>
      </c>
      <c r="D138" t="s">
        <v>0</v>
      </c>
      <c r="E138" t="s">
        <v>66</v>
      </c>
      <c r="F138" s="4" t="s">
        <v>78</v>
      </c>
      <c r="G138" t="s">
        <v>79</v>
      </c>
      <c r="H138" s="4" t="s">
        <v>80</v>
      </c>
      <c r="I138" s="4" t="s">
        <v>160</v>
      </c>
      <c r="J138" s="8">
        <v>1</v>
      </c>
      <c r="K138" s="29">
        <f>57500*0.9</f>
        <v>51750</v>
      </c>
      <c r="L138" s="17">
        <f t="shared" ref="L138:L139" si="15">+J138*K138</f>
        <v>51750</v>
      </c>
      <c r="N138" s="73">
        <v>928.78464818763325</v>
      </c>
      <c r="O138" s="73">
        <v>928.78464818763325</v>
      </c>
      <c r="P138" t="s">
        <v>168</v>
      </c>
      <c r="Q138"/>
      <c r="X138"/>
    </row>
    <row r="139" spans="2:24" hidden="1" x14ac:dyDescent="0.25">
      <c r="B139" s="5">
        <v>44974</v>
      </c>
      <c r="C139" t="s">
        <v>63</v>
      </c>
      <c r="D139" t="s">
        <v>0</v>
      </c>
      <c r="E139" t="s">
        <v>66</v>
      </c>
      <c r="F139" s="4" t="s">
        <v>78</v>
      </c>
      <c r="G139" t="s">
        <v>79</v>
      </c>
      <c r="H139" s="4" t="s">
        <v>80</v>
      </c>
      <c r="I139" s="4" t="s">
        <v>161</v>
      </c>
      <c r="J139" s="8">
        <v>13</v>
      </c>
      <c r="K139" s="29">
        <f>57500*0.9</f>
        <v>51750</v>
      </c>
      <c r="L139" s="17">
        <f t="shared" si="15"/>
        <v>672750</v>
      </c>
      <c r="N139" s="73">
        <v>557.27078891257997</v>
      </c>
      <c r="O139" s="73">
        <v>557.27078891257997</v>
      </c>
      <c r="P139" t="s">
        <v>168</v>
      </c>
      <c r="Q139"/>
      <c r="X139"/>
    </row>
    <row r="140" spans="2:24" hidden="1" x14ac:dyDescent="0.25">
      <c r="B140" s="5">
        <v>44977</v>
      </c>
      <c r="C140" t="s">
        <v>169</v>
      </c>
      <c r="D140" t="s">
        <v>4</v>
      </c>
      <c r="E140" t="s">
        <v>14</v>
      </c>
      <c r="F140" s="4" t="s">
        <v>99</v>
      </c>
      <c r="G140" t="s">
        <v>100</v>
      </c>
      <c r="H140" s="4" t="s">
        <v>111</v>
      </c>
      <c r="J140" s="8">
        <v>-1</v>
      </c>
      <c r="K140" s="29"/>
      <c r="N140" s="73">
        <v>154.79744136460553</v>
      </c>
      <c r="O140" s="73">
        <v>154.79744136460553</v>
      </c>
      <c r="Q140"/>
      <c r="R140" t="s">
        <v>170</v>
      </c>
      <c r="X140"/>
    </row>
    <row r="141" spans="2:24" hidden="1" x14ac:dyDescent="0.25">
      <c r="B141" s="5">
        <v>44977</v>
      </c>
      <c r="C141" t="s">
        <v>169</v>
      </c>
      <c r="D141" t="s">
        <v>4</v>
      </c>
      <c r="E141" t="s">
        <v>14</v>
      </c>
      <c r="F141" s="4" t="s">
        <v>97</v>
      </c>
      <c r="G141" t="s">
        <v>98</v>
      </c>
      <c r="H141" s="4" t="s">
        <v>110</v>
      </c>
      <c r="J141" s="8">
        <v>-1</v>
      </c>
      <c r="K141" s="29">
        <v>73.06083650190115</v>
      </c>
      <c r="L141" s="17">
        <f>+J141*K141</f>
        <v>-73.06083650190115</v>
      </c>
      <c r="M141" s="102" t="s">
        <v>527</v>
      </c>
      <c r="N141" s="73"/>
      <c r="O141" s="73">
        <v>-73.06083650190115</v>
      </c>
      <c r="Q141"/>
      <c r="R141" t="s">
        <v>170</v>
      </c>
      <c r="X141"/>
    </row>
    <row r="142" spans="2:24" hidden="1" x14ac:dyDescent="0.25">
      <c r="B142" s="5">
        <v>44977</v>
      </c>
      <c r="C142" t="s">
        <v>169</v>
      </c>
      <c r="D142" t="s">
        <v>4</v>
      </c>
      <c r="E142" t="s">
        <v>14</v>
      </c>
      <c r="F142" s="4" t="s">
        <v>315</v>
      </c>
      <c r="G142" t="s">
        <v>295</v>
      </c>
      <c r="H142" s="4" t="s">
        <v>290</v>
      </c>
      <c r="J142" s="8">
        <v>-1</v>
      </c>
      <c r="K142" s="29"/>
      <c r="N142" s="73">
        <v>722.38805970149258</v>
      </c>
      <c r="O142" s="73">
        <v>722.38805970149258</v>
      </c>
      <c r="Q142"/>
      <c r="R142" t="s">
        <v>170</v>
      </c>
      <c r="X142"/>
    </row>
    <row r="143" spans="2:24" hidden="1" x14ac:dyDescent="0.25">
      <c r="B143" s="5">
        <v>44977</v>
      </c>
      <c r="C143" t="s">
        <v>169</v>
      </c>
      <c r="D143" t="s">
        <v>0</v>
      </c>
      <c r="E143" t="s">
        <v>66</v>
      </c>
      <c r="F143" s="4" t="s">
        <v>67</v>
      </c>
      <c r="G143" t="s">
        <v>151</v>
      </c>
      <c r="H143" s="4" t="s">
        <v>69</v>
      </c>
      <c r="I143" s="4" t="s">
        <v>70</v>
      </c>
      <c r="J143" s="8">
        <v>-2</v>
      </c>
      <c r="K143" s="48">
        <v>61600</v>
      </c>
      <c r="N143" s="17">
        <v>628.16326530612241</v>
      </c>
      <c r="O143" s="17">
        <v>628.16326530612241</v>
      </c>
      <c r="Q143"/>
      <c r="R143" t="s">
        <v>142</v>
      </c>
      <c r="X143"/>
    </row>
    <row r="144" spans="2:24" hidden="1" x14ac:dyDescent="0.25">
      <c r="B144" s="5">
        <v>44977</v>
      </c>
      <c r="C144" t="s">
        <v>169</v>
      </c>
      <c r="D144" t="s">
        <v>0</v>
      </c>
      <c r="E144" t="s">
        <v>66</v>
      </c>
      <c r="F144" s="4" t="s">
        <v>71</v>
      </c>
      <c r="G144" t="s">
        <v>72</v>
      </c>
      <c r="H144" s="4" t="s">
        <v>27</v>
      </c>
      <c r="I144" s="4" t="s">
        <v>152</v>
      </c>
      <c r="J144" s="8">
        <v>-2</v>
      </c>
      <c r="K144" s="29">
        <f>57500*0.9</f>
        <v>51750</v>
      </c>
      <c r="N144" s="17">
        <v>628.16326530612241</v>
      </c>
      <c r="O144" s="17">
        <v>628.16326530612241</v>
      </c>
      <c r="Q144"/>
      <c r="R144" t="s">
        <v>142</v>
      </c>
      <c r="X144"/>
    </row>
    <row r="145" spans="2:24" hidden="1" x14ac:dyDescent="0.25">
      <c r="B145" s="5">
        <v>44977</v>
      </c>
      <c r="C145" t="s">
        <v>169</v>
      </c>
      <c r="D145" t="s">
        <v>0</v>
      </c>
      <c r="E145" t="s">
        <v>66</v>
      </c>
      <c r="F145" s="4" t="s">
        <v>75</v>
      </c>
      <c r="G145" t="s">
        <v>76</v>
      </c>
      <c r="H145" s="4" t="s">
        <v>37</v>
      </c>
      <c r="I145" s="4" t="s">
        <v>155</v>
      </c>
      <c r="J145" s="8">
        <v>-2</v>
      </c>
      <c r="K145" s="29">
        <f>57500*0.9</f>
        <v>51750</v>
      </c>
      <c r="N145" s="17">
        <f>-4384412.96969697/4409.15</f>
        <v>-994.38961470963113</v>
      </c>
      <c r="O145" s="17">
        <v>-994.38961470963113</v>
      </c>
      <c r="Q145"/>
      <c r="R145" t="s">
        <v>142</v>
      </c>
      <c r="X145"/>
    </row>
    <row r="146" spans="2:24" hidden="1" x14ac:dyDescent="0.25">
      <c r="B146" s="5">
        <v>44974</v>
      </c>
      <c r="C146" t="s">
        <v>63</v>
      </c>
      <c r="D146" t="s">
        <v>0</v>
      </c>
      <c r="E146" t="s">
        <v>66</v>
      </c>
      <c r="F146" s="4" t="s">
        <v>139</v>
      </c>
      <c r="G146" t="s">
        <v>140</v>
      </c>
      <c r="H146" s="4" t="s">
        <v>141</v>
      </c>
      <c r="I146" s="4" t="s">
        <v>156</v>
      </c>
      <c r="J146" s="8">
        <v>12</v>
      </c>
      <c r="K146" s="29">
        <f>57500*0.9</f>
        <v>51750</v>
      </c>
      <c r="L146" s="17">
        <f>+J146*K146</f>
        <v>621000</v>
      </c>
      <c r="N146" s="17">
        <v>-132.2539184952978</v>
      </c>
      <c r="O146" s="17">
        <v>-132.2539184952978</v>
      </c>
      <c r="P146" t="s">
        <v>168</v>
      </c>
      <c r="Q146"/>
      <c r="X146"/>
    </row>
    <row r="147" spans="2:24" hidden="1" x14ac:dyDescent="0.25">
      <c r="B147" s="5">
        <v>44977</v>
      </c>
      <c r="C147" t="s">
        <v>169</v>
      </c>
      <c r="D147" t="s">
        <v>0</v>
      </c>
      <c r="E147" t="s">
        <v>66</v>
      </c>
      <c r="F147" s="4" t="s">
        <v>82</v>
      </c>
      <c r="G147" t="s">
        <v>83</v>
      </c>
      <c r="H147" s="4" t="s">
        <v>84</v>
      </c>
      <c r="I147" s="4" t="s">
        <v>85</v>
      </c>
      <c r="J147" s="8">
        <v>-2</v>
      </c>
      <c r="K147" s="48">
        <v>61600</v>
      </c>
      <c r="L147" s="17">
        <f>+J147*K147</f>
        <v>-123200</v>
      </c>
      <c r="N147" s="17">
        <v>-144.47761194029852</v>
      </c>
      <c r="O147" s="17">
        <v>-144.47761194029852</v>
      </c>
      <c r="Q147"/>
      <c r="R147" t="s">
        <v>142</v>
      </c>
      <c r="X147"/>
    </row>
    <row r="148" spans="2:24" hidden="1" x14ac:dyDescent="0.25">
      <c r="B148" s="5">
        <v>44977</v>
      </c>
      <c r="C148" t="s">
        <v>169</v>
      </c>
      <c r="D148" t="s">
        <v>0</v>
      </c>
      <c r="E148" t="s">
        <v>66</v>
      </c>
      <c r="F148" s="4" t="s">
        <v>86</v>
      </c>
      <c r="G148" t="s">
        <v>87</v>
      </c>
      <c r="H148" s="4" t="s">
        <v>50</v>
      </c>
      <c r="I148" s="4" t="s">
        <v>88</v>
      </c>
      <c r="J148" s="8">
        <v>-2</v>
      </c>
      <c r="K148" s="48">
        <v>61600</v>
      </c>
      <c r="L148" s="17">
        <f>+J148*K148</f>
        <v>-123200</v>
      </c>
      <c r="N148" s="17">
        <v>-208.745247148289</v>
      </c>
      <c r="O148" s="17">
        <v>-208.745247148289</v>
      </c>
      <c r="Q148"/>
      <c r="R148" t="s">
        <v>142</v>
      </c>
      <c r="X148"/>
    </row>
    <row r="149" spans="2:24" hidden="1" x14ac:dyDescent="0.25">
      <c r="B149" s="5">
        <v>44977</v>
      </c>
      <c r="C149" t="s">
        <v>169</v>
      </c>
      <c r="D149" t="s">
        <v>0</v>
      </c>
      <c r="E149" t="s">
        <v>66</v>
      </c>
      <c r="F149" s="4" t="s">
        <v>91</v>
      </c>
      <c r="G149" t="s">
        <v>92</v>
      </c>
      <c r="H149" s="4" t="s">
        <v>93</v>
      </c>
      <c r="I149" s="4" t="s">
        <v>94</v>
      </c>
      <c r="J149" s="8">
        <v>-2</v>
      </c>
      <c r="K149" s="48">
        <v>61600</v>
      </c>
      <c r="L149" s="17">
        <f>+J149*K149</f>
        <v>-123200</v>
      </c>
      <c r="N149" s="80">
        <v>-131.25</v>
      </c>
      <c r="O149" s="80">
        <v>-131.25</v>
      </c>
      <c r="Q149"/>
      <c r="R149" t="s">
        <v>142</v>
      </c>
      <c r="X149"/>
    </row>
    <row r="150" spans="2:24" hidden="1" x14ac:dyDescent="0.25">
      <c r="B150" s="5">
        <v>44977</v>
      </c>
      <c r="C150" t="s">
        <v>169</v>
      </c>
      <c r="D150" t="s">
        <v>4</v>
      </c>
      <c r="E150" t="s">
        <v>66</v>
      </c>
      <c r="F150" s="4" t="s">
        <v>96</v>
      </c>
      <c r="G150" t="s">
        <v>95</v>
      </c>
      <c r="H150" s="4" t="s">
        <v>106</v>
      </c>
      <c r="I150" s="4">
        <v>49116</v>
      </c>
      <c r="J150" s="8">
        <v>-5</v>
      </c>
      <c r="K150" s="48">
        <f>300000*1.19</f>
        <v>357000</v>
      </c>
      <c r="L150" s="17">
        <f>+J150*K150</f>
        <v>-1785000</v>
      </c>
      <c r="N150" s="17">
        <v>-146.94879832810867</v>
      </c>
      <c r="O150" s="17">
        <v>-146.94879832810867</v>
      </c>
      <c r="Q150"/>
      <c r="R150" t="s">
        <v>142</v>
      </c>
      <c r="X150"/>
    </row>
    <row r="151" spans="2:24" hidden="1" x14ac:dyDescent="0.25">
      <c r="B151" s="5">
        <v>44977</v>
      </c>
      <c r="C151" t="s">
        <v>169</v>
      </c>
      <c r="D151" t="s">
        <v>4</v>
      </c>
      <c r="E151" t="s">
        <v>66</v>
      </c>
      <c r="F151" s="4" t="s">
        <v>102</v>
      </c>
      <c r="G151" t="s">
        <v>101</v>
      </c>
      <c r="H151" s="4" t="s">
        <v>107</v>
      </c>
      <c r="I151" s="4">
        <v>48791</v>
      </c>
      <c r="J151" s="8">
        <v>-5</v>
      </c>
      <c r="K151" s="48">
        <f>76000*1.19</f>
        <v>90440</v>
      </c>
      <c r="L151" s="17">
        <f>+K151*J151</f>
        <v>-452200</v>
      </c>
      <c r="N151" s="17">
        <v>-62.623574144486689</v>
      </c>
      <c r="O151" s="17">
        <v>-62.623574144486689</v>
      </c>
      <c r="Q151"/>
      <c r="R151" t="s">
        <v>142</v>
      </c>
      <c r="X151"/>
    </row>
    <row r="152" spans="2:24" hidden="1" x14ac:dyDescent="0.25">
      <c r="B152" s="5">
        <v>44977</v>
      </c>
      <c r="C152" t="s">
        <v>169</v>
      </c>
      <c r="D152" t="s">
        <v>0</v>
      </c>
      <c r="E152" t="s">
        <v>66</v>
      </c>
      <c r="F152" s="4" t="s">
        <v>78</v>
      </c>
      <c r="G152" t="s">
        <v>79</v>
      </c>
      <c r="H152" s="4" t="s">
        <v>80</v>
      </c>
      <c r="I152" s="4" t="s">
        <v>161</v>
      </c>
      <c r="J152" s="8">
        <v>-1</v>
      </c>
      <c r="K152" s="29">
        <f>57500*0.9</f>
        <v>51750</v>
      </c>
      <c r="L152" s="17">
        <f>+J152*K152</f>
        <v>-51750</v>
      </c>
      <c r="N152" s="17">
        <v>-89.68767123287671</v>
      </c>
      <c r="O152" s="17">
        <v>-89.68767123287671</v>
      </c>
      <c r="Q152"/>
      <c r="R152" t="s">
        <v>142</v>
      </c>
      <c r="X152"/>
    </row>
    <row r="153" spans="2:24" hidden="1" x14ac:dyDescent="0.25">
      <c r="B153" s="5">
        <v>44977</v>
      </c>
      <c r="C153" t="s">
        <v>169</v>
      </c>
      <c r="D153" t="s">
        <v>0</v>
      </c>
      <c r="E153" t="s">
        <v>66</v>
      </c>
      <c r="F153" s="4" t="s">
        <v>78</v>
      </c>
      <c r="G153" t="s">
        <v>79</v>
      </c>
      <c r="H153" s="4" t="s">
        <v>80</v>
      </c>
      <c r="I153" s="4" t="s">
        <v>160</v>
      </c>
      <c r="J153" s="8">
        <v>-1</v>
      </c>
      <c r="K153" s="29">
        <f>57500*0.9</f>
        <v>51750</v>
      </c>
      <c r="L153" s="17">
        <f>+J153*K153</f>
        <v>-51750</v>
      </c>
      <c r="N153" s="17">
        <v>-220.42319749216301</v>
      </c>
      <c r="O153" s="17">
        <v>-220.42319749216301</v>
      </c>
      <c r="Q153"/>
      <c r="R153" t="s">
        <v>142</v>
      </c>
      <c r="X153"/>
    </row>
    <row r="154" spans="2:24" hidden="1" x14ac:dyDescent="0.25">
      <c r="B154" s="5">
        <v>44978</v>
      </c>
      <c r="C154" t="s">
        <v>63</v>
      </c>
      <c r="D154" t="s">
        <v>0</v>
      </c>
      <c r="E154" t="s">
        <v>66</v>
      </c>
      <c r="F154" s="4" t="s">
        <v>75</v>
      </c>
      <c r="G154" t="s">
        <v>76</v>
      </c>
      <c r="H154" s="4" t="s">
        <v>37</v>
      </c>
      <c r="I154" s="4" t="s">
        <v>171</v>
      </c>
      <c r="J154" s="8">
        <v>10</v>
      </c>
      <c r="K154" s="29">
        <f>57500*0.9</f>
        <v>51750</v>
      </c>
      <c r="L154" s="17">
        <f>+J154*K154</f>
        <v>517500</v>
      </c>
      <c r="N154" s="17">
        <v>-146.94879832810867</v>
      </c>
      <c r="O154" s="17">
        <v>-146.94879832810867</v>
      </c>
      <c r="P154" t="s">
        <v>177</v>
      </c>
      <c r="Q154"/>
      <c r="X154"/>
    </row>
    <row r="155" spans="2:24" hidden="1" x14ac:dyDescent="0.25">
      <c r="B155" s="5">
        <v>44974</v>
      </c>
      <c r="C155" t="s">
        <v>63</v>
      </c>
      <c r="D155" t="s">
        <v>0</v>
      </c>
      <c r="E155" t="s">
        <v>66</v>
      </c>
      <c r="F155" s="4" t="s">
        <v>139</v>
      </c>
      <c r="G155" t="s">
        <v>140</v>
      </c>
      <c r="H155" s="4" t="s">
        <v>141</v>
      </c>
      <c r="I155" s="4" t="s">
        <v>157</v>
      </c>
      <c r="J155" s="8">
        <v>9</v>
      </c>
      <c r="K155" s="29">
        <f>57500*0.9</f>
        <v>51750</v>
      </c>
      <c r="L155" s="17">
        <f>+J155*K155</f>
        <v>465750</v>
      </c>
      <c r="N155" s="88">
        <v>-216.71641791044777</v>
      </c>
      <c r="O155" s="88">
        <v>-216.71641791044777</v>
      </c>
      <c r="P155" t="s">
        <v>168</v>
      </c>
      <c r="Q155"/>
      <c r="X155"/>
    </row>
    <row r="156" spans="2:24" hidden="1" x14ac:dyDescent="0.25">
      <c r="B156" s="5">
        <v>44974</v>
      </c>
      <c r="C156" t="s">
        <v>63</v>
      </c>
      <c r="D156" t="s">
        <v>0</v>
      </c>
      <c r="E156" t="s">
        <v>66</v>
      </c>
      <c r="F156" s="4" t="s">
        <v>139</v>
      </c>
      <c r="G156" t="s">
        <v>140</v>
      </c>
      <c r="H156" s="4" t="s">
        <v>141</v>
      </c>
      <c r="I156" s="4" t="s">
        <v>159</v>
      </c>
      <c r="J156" s="8">
        <v>40</v>
      </c>
      <c r="K156" s="29">
        <f>57500*0.9</f>
        <v>51750</v>
      </c>
      <c r="L156" s="17">
        <f>+J156*K156</f>
        <v>2070000</v>
      </c>
      <c r="N156" s="17">
        <v>-297.21108742004265</v>
      </c>
      <c r="O156" s="17">
        <v>-297.21108742004265</v>
      </c>
      <c r="P156" t="s">
        <v>168</v>
      </c>
      <c r="Q156"/>
      <c r="X156"/>
    </row>
    <row r="157" spans="2:24" hidden="1" x14ac:dyDescent="0.25">
      <c r="B157" s="5">
        <v>44977</v>
      </c>
      <c r="C157" t="s">
        <v>169</v>
      </c>
      <c r="D157" t="s">
        <v>0</v>
      </c>
      <c r="E157" t="s">
        <v>66</v>
      </c>
      <c r="F157" s="4" t="s">
        <v>139</v>
      </c>
      <c r="G157" t="s">
        <v>140</v>
      </c>
      <c r="H157" s="4" t="s">
        <v>141</v>
      </c>
      <c r="I157" s="4" t="s">
        <v>158</v>
      </c>
      <c r="J157" s="8">
        <v>-2</v>
      </c>
      <c r="K157" s="48">
        <v>51750</v>
      </c>
      <c r="L157" s="17">
        <f>+K157*J157</f>
        <v>-103500</v>
      </c>
      <c r="N157" s="17">
        <v>583.33333333333337</v>
      </c>
      <c r="O157" s="17">
        <v>583.33333333333337</v>
      </c>
      <c r="Q157"/>
      <c r="R157" t="s">
        <v>142</v>
      </c>
      <c r="X157"/>
    </row>
    <row r="158" spans="2:24" hidden="1" x14ac:dyDescent="0.25">
      <c r="B158" s="5">
        <v>44978</v>
      </c>
      <c r="C158" t="s">
        <v>63</v>
      </c>
      <c r="D158" t="s">
        <v>0</v>
      </c>
      <c r="E158" t="s">
        <v>66</v>
      </c>
      <c r="F158" s="4" t="s">
        <v>78</v>
      </c>
      <c r="G158" t="s">
        <v>79</v>
      </c>
      <c r="H158" s="4" t="s">
        <v>80</v>
      </c>
      <c r="I158" s="4" t="s">
        <v>174</v>
      </c>
      <c r="J158" s="8">
        <v>60</v>
      </c>
      <c r="K158" s="29">
        <f>57500*0.9</f>
        <v>51750</v>
      </c>
      <c r="L158" s="17">
        <f>+J158*K158</f>
        <v>3105000</v>
      </c>
      <c r="N158" s="17">
        <v>-216.71641791044777</v>
      </c>
      <c r="O158" s="17">
        <v>-216.71641791044777</v>
      </c>
      <c r="P158" t="s">
        <v>177</v>
      </c>
      <c r="Q158"/>
      <c r="X158"/>
    </row>
    <row r="159" spans="2:24" hidden="1" x14ac:dyDescent="0.25">
      <c r="B159" s="5">
        <v>44978</v>
      </c>
      <c r="C159" t="s">
        <v>63</v>
      </c>
      <c r="D159" t="s">
        <v>0</v>
      </c>
      <c r="E159" t="s">
        <v>66</v>
      </c>
      <c r="F159" s="4" t="s">
        <v>78</v>
      </c>
      <c r="G159" t="s">
        <v>79</v>
      </c>
      <c r="H159" s="4" t="s">
        <v>80</v>
      </c>
      <c r="I159" s="4" t="s">
        <v>175</v>
      </c>
      <c r="J159" s="8">
        <v>60</v>
      </c>
      <c r="K159" s="29">
        <f>57500*0.9</f>
        <v>51750</v>
      </c>
      <c r="L159" s="17">
        <f>+J159*K159</f>
        <v>3105000</v>
      </c>
      <c r="N159" s="17">
        <v>-185.75692963752664</v>
      </c>
      <c r="O159" s="17">
        <v>-185.75692963752664</v>
      </c>
      <c r="P159" t="s">
        <v>177</v>
      </c>
      <c r="Q159"/>
      <c r="X159"/>
    </row>
    <row r="160" spans="2:24" hidden="1" x14ac:dyDescent="0.25">
      <c r="B160" s="5">
        <v>44978</v>
      </c>
      <c r="C160" t="s">
        <v>63</v>
      </c>
      <c r="D160" t="s">
        <v>0</v>
      </c>
      <c r="E160" t="s">
        <v>66</v>
      </c>
      <c r="F160" s="4" t="s">
        <v>78</v>
      </c>
      <c r="G160" t="s">
        <v>79</v>
      </c>
      <c r="H160" s="4" t="s">
        <v>80</v>
      </c>
      <c r="I160" s="4" t="s">
        <v>176</v>
      </c>
      <c r="J160" s="8">
        <v>60</v>
      </c>
      <c r="K160" s="29">
        <f>57500*0.9</f>
        <v>51750</v>
      </c>
      <c r="L160" s="17">
        <f>+J160*K160</f>
        <v>3105000</v>
      </c>
      <c r="N160" s="17">
        <v>-216.71641791044777</v>
      </c>
      <c r="O160" s="17">
        <v>-216.71641791044777</v>
      </c>
      <c r="P160" t="s">
        <v>177</v>
      </c>
      <c r="Q160"/>
      <c r="X160"/>
    </row>
    <row r="161" spans="2:24" hidden="1" x14ac:dyDescent="0.25">
      <c r="B161" s="5">
        <v>44979</v>
      </c>
      <c r="C161" t="s">
        <v>120</v>
      </c>
      <c r="D161" t="s">
        <v>4</v>
      </c>
      <c r="E161" t="s">
        <v>14</v>
      </c>
      <c r="F161" s="4">
        <v>3318225</v>
      </c>
      <c r="G161" t="s">
        <v>148</v>
      </c>
      <c r="H161" s="4" t="s">
        <v>148</v>
      </c>
      <c r="J161" s="8">
        <v>-1</v>
      </c>
      <c r="K161" s="29">
        <v>153420.53519000002</v>
      </c>
      <c r="L161" s="35">
        <f>+J161*K161</f>
        <v>-153420.53519000002</v>
      </c>
      <c r="M161" s="104" t="s">
        <v>529</v>
      </c>
      <c r="N161" s="17">
        <v>-230.91954022988503</v>
      </c>
      <c r="O161" s="17">
        <v>-230.91954022988503</v>
      </c>
      <c r="Q161"/>
      <c r="S161" t="s">
        <v>150</v>
      </c>
      <c r="X161"/>
    </row>
    <row r="162" spans="2:24" hidden="1" x14ac:dyDescent="0.25">
      <c r="B162" s="5">
        <v>44979</v>
      </c>
      <c r="C162" t="s">
        <v>120</v>
      </c>
      <c r="D162" t="s">
        <v>4</v>
      </c>
      <c r="E162" t="s">
        <v>14</v>
      </c>
      <c r="F162" s="4" t="s">
        <v>97</v>
      </c>
      <c r="G162" t="s">
        <v>98</v>
      </c>
      <c r="H162" s="4" t="s">
        <v>110</v>
      </c>
      <c r="J162" s="8">
        <v>-1</v>
      </c>
      <c r="K162" s="29">
        <v>73.06083650190115</v>
      </c>
      <c r="L162" s="17">
        <f>+J162*K162</f>
        <v>-73.06083650190115</v>
      </c>
      <c r="M162" s="102" t="s">
        <v>527</v>
      </c>
      <c r="N162" s="35"/>
      <c r="O162" s="35">
        <v>-73.06083650190115</v>
      </c>
      <c r="Q162"/>
      <c r="S162" t="s">
        <v>150</v>
      </c>
      <c r="X162"/>
    </row>
    <row r="163" spans="2:24" hidden="1" x14ac:dyDescent="0.25">
      <c r="B163" s="5">
        <v>44979</v>
      </c>
      <c r="C163" t="s">
        <v>120</v>
      </c>
      <c r="D163" t="s">
        <v>4</v>
      </c>
      <c r="E163" t="s">
        <v>14</v>
      </c>
      <c r="F163" s="4" t="s">
        <v>315</v>
      </c>
      <c r="G163" t="s">
        <v>295</v>
      </c>
      <c r="H163" s="4" t="s">
        <v>290</v>
      </c>
      <c r="J163" s="8">
        <v>-1</v>
      </c>
      <c r="K163" s="29"/>
      <c r="N163" s="17">
        <v>-577.91044776119406</v>
      </c>
      <c r="O163" s="17">
        <v>-577.91044776119406</v>
      </c>
      <c r="Q163"/>
      <c r="S163" t="s">
        <v>150</v>
      </c>
      <c r="X163"/>
    </row>
    <row r="164" spans="2:24" hidden="1" x14ac:dyDescent="0.25">
      <c r="B164" s="5">
        <v>44979</v>
      </c>
      <c r="C164" t="s">
        <v>63</v>
      </c>
      <c r="D164" t="s">
        <v>0</v>
      </c>
      <c r="E164" t="s">
        <v>66</v>
      </c>
      <c r="F164" s="4" t="s">
        <v>86</v>
      </c>
      <c r="G164" t="s">
        <v>87</v>
      </c>
      <c r="H164" s="4" t="s">
        <v>184</v>
      </c>
      <c r="I164" s="4" t="s">
        <v>180</v>
      </c>
      <c r="J164" s="8">
        <v>60</v>
      </c>
      <c r="K164" s="29">
        <f t="shared" ref="K164:K169" si="16">57500*0.9</f>
        <v>51750</v>
      </c>
      <c r="L164" s="17">
        <f t="shared" ref="L164:L187" si="17">+J164*K164</f>
        <v>3105000</v>
      </c>
      <c r="N164" s="17">
        <v>-291.666666666666</v>
      </c>
      <c r="O164" s="17">
        <v>-291.666666666666</v>
      </c>
      <c r="P164" t="s">
        <v>186</v>
      </c>
      <c r="Q164"/>
      <c r="X164"/>
    </row>
    <row r="165" spans="2:24" hidden="1" x14ac:dyDescent="0.25">
      <c r="B165" s="5">
        <v>44979</v>
      </c>
      <c r="C165" t="s">
        <v>63</v>
      </c>
      <c r="D165" t="s">
        <v>0</v>
      </c>
      <c r="E165" t="s">
        <v>66</v>
      </c>
      <c r="F165" s="4" t="s">
        <v>86</v>
      </c>
      <c r="G165" t="s">
        <v>87</v>
      </c>
      <c r="H165" s="4" t="s">
        <v>184</v>
      </c>
      <c r="I165" s="4" t="s">
        <v>181</v>
      </c>
      <c r="J165" s="8">
        <v>60</v>
      </c>
      <c r="K165" s="29">
        <f t="shared" si="16"/>
        <v>51750</v>
      </c>
      <c r="L165" s="17">
        <f t="shared" si="17"/>
        <v>3105000</v>
      </c>
      <c r="N165" s="17">
        <v>-371.51385927505328</v>
      </c>
      <c r="O165" s="17">
        <v>-371.51385927505328</v>
      </c>
      <c r="P165" t="s">
        <v>186</v>
      </c>
      <c r="Q165"/>
      <c r="X165"/>
    </row>
    <row r="166" spans="2:24" hidden="1" x14ac:dyDescent="0.25">
      <c r="B166" s="5">
        <v>44979</v>
      </c>
      <c r="C166" t="s">
        <v>63</v>
      </c>
      <c r="D166" t="s">
        <v>0</v>
      </c>
      <c r="E166" t="s">
        <v>66</v>
      </c>
      <c r="F166" s="4" t="s">
        <v>86</v>
      </c>
      <c r="G166" t="s">
        <v>87</v>
      </c>
      <c r="H166" s="4" t="s">
        <v>184</v>
      </c>
      <c r="I166" s="4" t="s">
        <v>182</v>
      </c>
      <c r="J166" s="8">
        <v>60</v>
      </c>
      <c r="K166" s="29">
        <f t="shared" si="16"/>
        <v>51750</v>
      </c>
      <c r="L166" s="17">
        <f t="shared" si="17"/>
        <v>3105000</v>
      </c>
      <c r="N166" s="17">
        <v>-31.311787072243344</v>
      </c>
      <c r="O166" s="17">
        <v>-31.311787072243344</v>
      </c>
      <c r="P166" t="s">
        <v>186</v>
      </c>
      <c r="Q166"/>
      <c r="X166"/>
    </row>
    <row r="167" spans="2:24" hidden="1" x14ac:dyDescent="0.25">
      <c r="B167" s="5">
        <v>44979</v>
      </c>
      <c r="C167" t="s">
        <v>63</v>
      </c>
      <c r="D167" t="s">
        <v>0</v>
      </c>
      <c r="E167" t="s">
        <v>66</v>
      </c>
      <c r="F167" s="4" t="s">
        <v>91</v>
      </c>
      <c r="G167" t="s">
        <v>92</v>
      </c>
      <c r="H167" s="4" t="s">
        <v>185</v>
      </c>
      <c r="I167" s="4" t="s">
        <v>183</v>
      </c>
      <c r="J167" s="8">
        <v>60</v>
      </c>
      <c r="K167" s="29">
        <f t="shared" si="16"/>
        <v>51750</v>
      </c>
      <c r="L167" s="17">
        <f t="shared" si="17"/>
        <v>3105000</v>
      </c>
      <c r="N167" s="35">
        <v>161.05592105263159</v>
      </c>
      <c r="O167" s="35">
        <v>161.05592105263159</v>
      </c>
      <c r="P167" t="s">
        <v>186</v>
      </c>
      <c r="Q167"/>
      <c r="X167"/>
    </row>
    <row r="168" spans="2:24" hidden="1" x14ac:dyDescent="0.25">
      <c r="B168" s="5">
        <v>44979</v>
      </c>
      <c r="C168" t="s">
        <v>63</v>
      </c>
      <c r="D168" t="s">
        <v>0</v>
      </c>
      <c r="E168" t="s">
        <v>66</v>
      </c>
      <c r="F168" s="4" t="s">
        <v>78</v>
      </c>
      <c r="G168" t="s">
        <v>79</v>
      </c>
      <c r="H168" s="4" t="s">
        <v>80</v>
      </c>
      <c r="I168" s="4" t="s">
        <v>179</v>
      </c>
      <c r="J168" s="8">
        <v>6</v>
      </c>
      <c r="K168" s="29">
        <f t="shared" si="16"/>
        <v>51750</v>
      </c>
      <c r="L168" s="17">
        <f t="shared" si="17"/>
        <v>310500</v>
      </c>
      <c r="N168" s="35">
        <v>932.0723684210526</v>
      </c>
      <c r="O168" s="35">
        <v>932.0723684210526</v>
      </c>
      <c r="P168" t="s">
        <v>186</v>
      </c>
      <c r="Q168"/>
      <c r="X168"/>
    </row>
    <row r="169" spans="2:24" hidden="1" x14ac:dyDescent="0.25">
      <c r="B169" s="5">
        <v>44978</v>
      </c>
      <c r="C169" t="s">
        <v>63</v>
      </c>
      <c r="D169" t="s">
        <v>0</v>
      </c>
      <c r="E169" t="s">
        <v>66</v>
      </c>
      <c r="F169" s="4" t="s">
        <v>139</v>
      </c>
      <c r="G169" t="s">
        <v>140</v>
      </c>
      <c r="H169" s="4" t="s">
        <v>141</v>
      </c>
      <c r="I169" s="4" t="s">
        <v>159</v>
      </c>
      <c r="J169" s="8">
        <v>10</v>
      </c>
      <c r="K169" s="29">
        <f t="shared" si="16"/>
        <v>51750</v>
      </c>
      <c r="L169" s="17">
        <f t="shared" si="17"/>
        <v>517500</v>
      </c>
      <c r="N169" s="35">
        <v>-72.238805970149258</v>
      </c>
      <c r="O169" s="35">
        <v>-72.238805970149258</v>
      </c>
      <c r="P169" t="s">
        <v>177</v>
      </c>
      <c r="Q169"/>
      <c r="X169"/>
    </row>
    <row r="170" spans="2:24" hidden="1" x14ac:dyDescent="0.25">
      <c r="B170" s="5">
        <v>44980</v>
      </c>
      <c r="C170" t="s">
        <v>121</v>
      </c>
      <c r="D170" t="s">
        <v>0</v>
      </c>
      <c r="E170" t="s">
        <v>66</v>
      </c>
      <c r="F170" s="4" t="s">
        <v>86</v>
      </c>
      <c r="G170" t="s">
        <v>87</v>
      </c>
      <c r="H170" s="4" t="s">
        <v>50</v>
      </c>
      <c r="I170" s="4" t="s">
        <v>88</v>
      </c>
      <c r="J170" s="8">
        <v>-8</v>
      </c>
      <c r="K170" s="48">
        <v>61600</v>
      </c>
      <c r="L170" s="17">
        <f t="shared" si="17"/>
        <v>-492800</v>
      </c>
      <c r="N170" s="96">
        <v>1456.9553805774278</v>
      </c>
      <c r="O170" s="96">
        <v>1456.9553805774278</v>
      </c>
      <c r="Q170">
        <v>20230046</v>
      </c>
      <c r="S170" t="s">
        <v>187</v>
      </c>
      <c r="T170" t="s">
        <v>138</v>
      </c>
      <c r="X170"/>
    </row>
    <row r="171" spans="2:24" hidden="1" x14ac:dyDescent="0.25">
      <c r="B171" s="5">
        <v>44980</v>
      </c>
      <c r="C171" t="s">
        <v>121</v>
      </c>
      <c r="D171" t="s">
        <v>0</v>
      </c>
      <c r="E171" t="s">
        <v>66</v>
      </c>
      <c r="F171" s="4" t="s">
        <v>78</v>
      </c>
      <c r="G171" t="s">
        <v>79</v>
      </c>
      <c r="H171" s="4" t="s">
        <v>80</v>
      </c>
      <c r="I171" s="4" t="s">
        <v>161</v>
      </c>
      <c r="J171" s="8">
        <v>-12</v>
      </c>
      <c r="K171" s="29">
        <f>57500*0.9</f>
        <v>51750</v>
      </c>
      <c r="L171" s="17">
        <f t="shared" si="17"/>
        <v>-621000</v>
      </c>
      <c r="N171" s="138">
        <v>437.08661417322833</v>
      </c>
      <c r="O171" s="138">
        <v>437.08661417322833</v>
      </c>
      <c r="Q171">
        <v>20230046</v>
      </c>
      <c r="S171" t="s">
        <v>187</v>
      </c>
      <c r="T171" t="s">
        <v>138</v>
      </c>
      <c r="X171"/>
    </row>
    <row r="172" spans="2:24" hidden="1" x14ac:dyDescent="0.25">
      <c r="B172" s="5">
        <v>44981</v>
      </c>
      <c r="C172" t="s">
        <v>63</v>
      </c>
      <c r="D172" t="s">
        <v>0</v>
      </c>
      <c r="E172" t="s">
        <v>14</v>
      </c>
      <c r="F172" s="4" t="s">
        <v>190</v>
      </c>
      <c r="G172" t="s">
        <v>199</v>
      </c>
      <c r="H172" s="4" t="s">
        <v>191</v>
      </c>
      <c r="I172" s="4" t="s">
        <v>192</v>
      </c>
      <c r="J172" s="8">
        <v>15</v>
      </c>
      <c r="K172" s="50">
        <v>93249</v>
      </c>
      <c r="L172" s="35">
        <f t="shared" si="17"/>
        <v>1398735</v>
      </c>
      <c r="M172" s="104"/>
      <c r="N172" s="96">
        <v>291.39107611548559</v>
      </c>
      <c r="O172" s="96">
        <v>291.39107611548559</v>
      </c>
      <c r="P172" t="s">
        <v>244</v>
      </c>
      <c r="Q172"/>
      <c r="X172"/>
    </row>
    <row r="173" spans="2:24" hidden="1" x14ac:dyDescent="0.25">
      <c r="B173" s="5">
        <v>44981</v>
      </c>
      <c r="C173" t="s">
        <v>63</v>
      </c>
      <c r="D173" t="s">
        <v>0</v>
      </c>
      <c r="E173" t="s">
        <v>14</v>
      </c>
      <c r="F173" s="4" t="s">
        <v>25</v>
      </c>
      <c r="G173" t="s">
        <v>26</v>
      </c>
      <c r="H173" s="4" t="s">
        <v>27</v>
      </c>
      <c r="I173" s="4" t="s">
        <v>127</v>
      </c>
      <c r="J173" s="8">
        <v>50</v>
      </c>
      <c r="K173" s="50">
        <v>81594</v>
      </c>
      <c r="L173" s="35">
        <f t="shared" si="17"/>
        <v>4079700</v>
      </c>
      <c r="M173" s="104"/>
      <c r="N173" s="96">
        <v>936.61417322834643</v>
      </c>
      <c r="O173" s="96">
        <v>936.61417322834643</v>
      </c>
      <c r="P173" t="s">
        <v>244</v>
      </c>
      <c r="Q173"/>
      <c r="X173"/>
    </row>
    <row r="174" spans="2:24" hidden="1" x14ac:dyDescent="0.25">
      <c r="B174" s="5">
        <v>44981</v>
      </c>
      <c r="C174" t="s">
        <v>63</v>
      </c>
      <c r="D174" t="s">
        <v>0</v>
      </c>
      <c r="E174" t="s">
        <v>14</v>
      </c>
      <c r="F174" s="4" t="s">
        <v>35</v>
      </c>
      <c r="G174" t="s">
        <v>36</v>
      </c>
      <c r="H174" s="4" t="s">
        <v>37</v>
      </c>
      <c r="I174" s="4" t="s">
        <v>131</v>
      </c>
      <c r="J174" s="8">
        <v>60</v>
      </c>
      <c r="K174" s="50">
        <v>81594</v>
      </c>
      <c r="L174" s="35">
        <f t="shared" si="17"/>
        <v>4895640</v>
      </c>
      <c r="M174" s="104"/>
      <c r="N174" s="96">
        <v>312.20472440944883</v>
      </c>
      <c r="O174" s="96">
        <v>312.20472440944883</v>
      </c>
      <c r="P174" t="s">
        <v>244</v>
      </c>
      <c r="Q174"/>
      <c r="X174"/>
    </row>
    <row r="175" spans="2:24" hidden="1" x14ac:dyDescent="0.25">
      <c r="B175" s="5">
        <v>44978</v>
      </c>
      <c r="C175" t="s">
        <v>63</v>
      </c>
      <c r="D175" t="s">
        <v>0</v>
      </c>
      <c r="E175" t="s">
        <v>66</v>
      </c>
      <c r="F175" s="4" t="s">
        <v>139</v>
      </c>
      <c r="G175" t="s">
        <v>140</v>
      </c>
      <c r="H175" s="4" t="s">
        <v>141</v>
      </c>
      <c r="I175" s="4" t="s">
        <v>172</v>
      </c>
      <c r="J175" s="8">
        <v>60</v>
      </c>
      <c r="K175" s="29">
        <f>57500*0.9</f>
        <v>51750</v>
      </c>
      <c r="L175" s="17">
        <f t="shared" si="17"/>
        <v>3105000</v>
      </c>
      <c r="N175" s="96">
        <v>312.20472440944883</v>
      </c>
      <c r="O175" s="96">
        <v>312.20472440944883</v>
      </c>
      <c r="P175" t="s">
        <v>177</v>
      </c>
      <c r="Q175"/>
      <c r="X175"/>
    </row>
    <row r="176" spans="2:24" hidden="1" x14ac:dyDescent="0.25">
      <c r="B176" s="5">
        <v>44978</v>
      </c>
      <c r="C176" t="s">
        <v>63</v>
      </c>
      <c r="D176" t="s">
        <v>0</v>
      </c>
      <c r="E176" t="s">
        <v>66</v>
      </c>
      <c r="F176" s="4" t="s">
        <v>139</v>
      </c>
      <c r="G176" t="s">
        <v>140</v>
      </c>
      <c r="H176" s="4" t="s">
        <v>141</v>
      </c>
      <c r="I176" s="4" t="s">
        <v>173</v>
      </c>
      <c r="J176" s="8">
        <v>9</v>
      </c>
      <c r="K176" s="29">
        <f>57500*0.9</f>
        <v>51750</v>
      </c>
      <c r="L176" s="17">
        <f t="shared" si="17"/>
        <v>465750</v>
      </c>
      <c r="N176" s="138">
        <v>437.08661417322833</v>
      </c>
      <c r="O176" s="138">
        <v>437.08661417322833</v>
      </c>
      <c r="P176" t="s">
        <v>177</v>
      </c>
      <c r="Q176"/>
      <c r="X176"/>
    </row>
    <row r="177" spans="2:24" hidden="1" x14ac:dyDescent="0.25">
      <c r="B177" s="5">
        <v>44980</v>
      </c>
      <c r="C177" t="s">
        <v>121</v>
      </c>
      <c r="D177" t="s">
        <v>0</v>
      </c>
      <c r="E177" t="s">
        <v>66</v>
      </c>
      <c r="F177" s="4" t="s">
        <v>139</v>
      </c>
      <c r="G177" t="s">
        <v>140</v>
      </c>
      <c r="H177" s="4" t="s">
        <v>141</v>
      </c>
      <c r="I177" s="4" t="s">
        <v>159</v>
      </c>
      <c r="J177" s="8">
        <v>-10</v>
      </c>
      <c r="K177" s="29">
        <f>57500*0.9</f>
        <v>51750</v>
      </c>
      <c r="L177" s="17">
        <f t="shared" si="17"/>
        <v>-517500</v>
      </c>
      <c r="N177" s="96">
        <v>1456.9553805774278</v>
      </c>
      <c r="O177" s="96">
        <v>1456.9553805774278</v>
      </c>
      <c r="Q177">
        <v>20230046</v>
      </c>
      <c r="S177" t="s">
        <v>187</v>
      </c>
      <c r="T177" t="s">
        <v>138</v>
      </c>
      <c r="X177"/>
    </row>
    <row r="178" spans="2:24" hidden="1" x14ac:dyDescent="0.25">
      <c r="B178" s="5">
        <v>44981</v>
      </c>
      <c r="C178" t="s">
        <v>63</v>
      </c>
      <c r="D178" t="s">
        <v>0</v>
      </c>
      <c r="E178" t="s">
        <v>14</v>
      </c>
      <c r="F178" s="4" t="s">
        <v>46</v>
      </c>
      <c r="G178" t="s">
        <v>532</v>
      </c>
      <c r="H178" s="4" t="s">
        <v>146</v>
      </c>
      <c r="I178" s="4" t="s">
        <v>188</v>
      </c>
      <c r="J178" s="8">
        <v>40</v>
      </c>
      <c r="K178" s="29">
        <v>104000</v>
      </c>
      <c r="L178" s="35">
        <f t="shared" si="17"/>
        <v>4160000</v>
      </c>
      <c r="M178" s="104" t="s">
        <v>529</v>
      </c>
      <c r="N178" s="96">
        <v>291.39107611548559</v>
      </c>
      <c r="O178" s="96">
        <v>291.39107611548559</v>
      </c>
      <c r="P178" t="s">
        <v>244</v>
      </c>
      <c r="Q178"/>
      <c r="X178"/>
    </row>
    <row r="179" spans="2:24" hidden="1" x14ac:dyDescent="0.25">
      <c r="B179" s="5">
        <v>44981</v>
      </c>
      <c r="C179" t="s">
        <v>63</v>
      </c>
      <c r="D179" t="s">
        <v>0</v>
      </c>
      <c r="E179" t="s">
        <v>14</v>
      </c>
      <c r="F179" s="4" t="s">
        <v>54</v>
      </c>
      <c r="G179" t="s">
        <v>55</v>
      </c>
      <c r="H179" s="4" t="s">
        <v>56</v>
      </c>
      <c r="I179" s="4" t="s">
        <v>195</v>
      </c>
      <c r="J179" s="8">
        <v>20</v>
      </c>
      <c r="K179" s="50">
        <v>104905</v>
      </c>
      <c r="L179" s="35">
        <f t="shared" si="17"/>
        <v>2098100</v>
      </c>
      <c r="M179" s="104" t="s">
        <v>529</v>
      </c>
      <c r="N179" s="96">
        <v>936.61417322834643</v>
      </c>
      <c r="O179" s="96">
        <v>936.61417322834643</v>
      </c>
      <c r="P179" t="s">
        <v>244</v>
      </c>
      <c r="Q179"/>
      <c r="X179"/>
    </row>
    <row r="180" spans="2:24" hidden="1" x14ac:dyDescent="0.25">
      <c r="B180" s="5">
        <v>44981</v>
      </c>
      <c r="C180" t="s">
        <v>63</v>
      </c>
      <c r="D180" t="s">
        <v>0</v>
      </c>
      <c r="E180" t="s">
        <v>14</v>
      </c>
      <c r="F180" s="4" t="s">
        <v>58</v>
      </c>
      <c r="G180" t="s">
        <v>59</v>
      </c>
      <c r="H180" s="4" t="s">
        <v>60</v>
      </c>
      <c r="I180" s="4" t="s">
        <v>196</v>
      </c>
      <c r="J180" s="8">
        <v>20</v>
      </c>
      <c r="K180" s="50">
        <v>104905</v>
      </c>
      <c r="L180" s="35">
        <f t="shared" si="17"/>
        <v>2098100</v>
      </c>
      <c r="M180" s="104" t="s">
        <v>529</v>
      </c>
      <c r="N180" s="96">
        <v>312.20472440944883</v>
      </c>
      <c r="O180" s="96">
        <v>312.20472440944883</v>
      </c>
      <c r="P180" t="s">
        <v>244</v>
      </c>
      <c r="Q180"/>
      <c r="X180"/>
    </row>
    <row r="181" spans="2:24" hidden="1" x14ac:dyDescent="0.25">
      <c r="B181" s="5">
        <v>44981</v>
      </c>
      <c r="C181" t="s">
        <v>103</v>
      </c>
      <c r="D181" t="s">
        <v>0</v>
      </c>
      <c r="E181" t="s">
        <v>14</v>
      </c>
      <c r="F181" s="4" t="s">
        <v>25</v>
      </c>
      <c r="G181" t="s">
        <v>26</v>
      </c>
      <c r="H181" s="4" t="s">
        <v>27</v>
      </c>
      <c r="I181" s="4" t="s">
        <v>29</v>
      </c>
      <c r="J181" s="8">
        <v>-8</v>
      </c>
      <c r="K181" s="50">
        <v>65949.40444444443</v>
      </c>
      <c r="L181" s="35">
        <f t="shared" si="17"/>
        <v>-527595.23555555544</v>
      </c>
      <c r="M181" s="104"/>
      <c r="N181" s="96">
        <v>312.20472440944883</v>
      </c>
      <c r="O181" s="96">
        <v>312.20472440944883</v>
      </c>
      <c r="Q181">
        <v>20230047</v>
      </c>
      <c r="R181" t="s">
        <v>243</v>
      </c>
      <c r="T181" t="s">
        <v>280</v>
      </c>
      <c r="X181"/>
    </row>
    <row r="182" spans="2:24" hidden="1" x14ac:dyDescent="0.25">
      <c r="B182" s="5">
        <v>44981</v>
      </c>
      <c r="C182" t="s">
        <v>103</v>
      </c>
      <c r="D182" t="s">
        <v>0</v>
      </c>
      <c r="E182" t="s">
        <v>14</v>
      </c>
      <c r="F182" s="4" t="s">
        <v>35</v>
      </c>
      <c r="G182" t="s">
        <v>36</v>
      </c>
      <c r="H182" s="4" t="s">
        <v>37</v>
      </c>
      <c r="I182" s="4" t="s">
        <v>131</v>
      </c>
      <c r="J182" s="8">
        <v>-3</v>
      </c>
      <c r="K182" s="50">
        <v>65949.40444444443</v>
      </c>
      <c r="L182" s="35">
        <f t="shared" si="17"/>
        <v>-197848.21333333329</v>
      </c>
      <c r="M182" s="104"/>
      <c r="N182" s="35">
        <f>-460261.60557/4409.15</f>
        <v>-104.38783111710875</v>
      </c>
      <c r="O182" s="35">
        <f>-460261.60557/4409.15</f>
        <v>-104.38783111710875</v>
      </c>
      <c r="Q182">
        <v>20230047</v>
      </c>
      <c r="R182" t="s">
        <v>243</v>
      </c>
      <c r="T182" t="s">
        <v>280</v>
      </c>
      <c r="X182"/>
    </row>
    <row r="183" spans="2:24" hidden="1" x14ac:dyDescent="0.25">
      <c r="B183" s="5">
        <v>44981</v>
      </c>
      <c r="C183" t="s">
        <v>63</v>
      </c>
      <c r="D183" t="s">
        <v>0</v>
      </c>
      <c r="E183" t="s">
        <v>14</v>
      </c>
      <c r="F183" s="4" t="s">
        <v>39</v>
      </c>
      <c r="G183" t="s">
        <v>40</v>
      </c>
      <c r="H183" s="4" t="s">
        <v>41</v>
      </c>
      <c r="I183" s="4" t="s">
        <v>193</v>
      </c>
      <c r="J183" s="8">
        <v>100</v>
      </c>
      <c r="K183" s="50">
        <v>81594</v>
      </c>
      <c r="L183" s="35">
        <f t="shared" si="17"/>
        <v>8159400</v>
      </c>
      <c r="M183" s="104"/>
      <c r="N183" s="96">
        <v>218.54330708661416</v>
      </c>
      <c r="O183" s="96">
        <v>218.54330708661416</v>
      </c>
      <c r="P183" t="s">
        <v>244</v>
      </c>
      <c r="Q183"/>
      <c r="X183"/>
    </row>
    <row r="184" spans="2:24" hidden="1" x14ac:dyDescent="0.25">
      <c r="B184" s="5">
        <v>44981</v>
      </c>
      <c r="C184" t="s">
        <v>103</v>
      </c>
      <c r="D184" t="s">
        <v>0</v>
      </c>
      <c r="E184" t="s">
        <v>14</v>
      </c>
      <c r="F184" s="4" t="s">
        <v>46</v>
      </c>
      <c r="G184" t="s">
        <v>532</v>
      </c>
      <c r="H184" s="4" t="s">
        <v>146</v>
      </c>
      <c r="I184" s="4" t="s">
        <v>188</v>
      </c>
      <c r="J184" s="8">
        <v>-2</v>
      </c>
      <c r="K184" s="29">
        <v>104000</v>
      </c>
      <c r="L184" s="35">
        <f t="shared" si="17"/>
        <v>-208000</v>
      </c>
      <c r="M184" s="104" t="s">
        <v>529</v>
      </c>
      <c r="N184" s="96">
        <v>218.54330708661416</v>
      </c>
      <c r="O184" s="96">
        <v>218.54330708661416</v>
      </c>
      <c r="Q184">
        <v>20230047</v>
      </c>
      <c r="R184" t="s">
        <v>243</v>
      </c>
      <c r="T184" t="s">
        <v>280</v>
      </c>
      <c r="X184"/>
    </row>
    <row r="185" spans="2:24" hidden="1" x14ac:dyDescent="0.25">
      <c r="B185" s="5">
        <v>44981</v>
      </c>
      <c r="C185" t="s">
        <v>103</v>
      </c>
      <c r="D185" t="s">
        <v>0</v>
      </c>
      <c r="E185" t="s">
        <v>14</v>
      </c>
      <c r="F185" s="4" t="s">
        <v>54</v>
      </c>
      <c r="G185" t="s">
        <v>55</v>
      </c>
      <c r="H185" s="4" t="s">
        <v>56</v>
      </c>
      <c r="I185" s="4" t="s">
        <v>134</v>
      </c>
      <c r="J185" s="8">
        <v>-12</v>
      </c>
      <c r="K185" s="50">
        <v>84287.164444444439</v>
      </c>
      <c r="L185" s="17">
        <f t="shared" si="17"/>
        <v>-1011445.9733333333</v>
      </c>
      <c r="M185" s="102" t="s">
        <v>529</v>
      </c>
      <c r="N185" s="17">
        <v>-468.30708661417322</v>
      </c>
      <c r="O185" s="17">
        <v>-468.30708661417322</v>
      </c>
      <c r="Q185">
        <v>20230047</v>
      </c>
      <c r="R185" t="s">
        <v>243</v>
      </c>
      <c r="T185" t="s">
        <v>280</v>
      </c>
      <c r="X185"/>
    </row>
    <row r="186" spans="2:24" hidden="1" x14ac:dyDescent="0.25">
      <c r="B186" s="5">
        <v>44981</v>
      </c>
      <c r="C186" t="s">
        <v>103</v>
      </c>
      <c r="D186" t="s">
        <v>0</v>
      </c>
      <c r="E186" t="s">
        <v>14</v>
      </c>
      <c r="F186" s="4" t="s">
        <v>58</v>
      </c>
      <c r="G186" t="s">
        <v>59</v>
      </c>
      <c r="H186" s="4" t="s">
        <v>60</v>
      </c>
      <c r="I186" s="4" t="s">
        <v>135</v>
      </c>
      <c r="J186" s="8">
        <v>-2</v>
      </c>
      <c r="K186" s="50">
        <v>84287.164444444439</v>
      </c>
      <c r="L186" s="35">
        <f t="shared" si="17"/>
        <v>-168574.32888888888</v>
      </c>
      <c r="M186" s="104" t="s">
        <v>529</v>
      </c>
      <c r="N186" s="35">
        <v>583.33333333333337</v>
      </c>
      <c r="O186" s="35">
        <v>583.33333333333337</v>
      </c>
      <c r="Q186">
        <v>20230047</v>
      </c>
      <c r="R186" t="s">
        <v>243</v>
      </c>
      <c r="T186" t="s">
        <v>280</v>
      </c>
      <c r="X186"/>
    </row>
    <row r="187" spans="2:24" hidden="1" x14ac:dyDescent="0.25">
      <c r="B187" s="5">
        <v>44981</v>
      </c>
      <c r="C187" t="s">
        <v>103</v>
      </c>
      <c r="D187" t="s">
        <v>0</v>
      </c>
      <c r="E187" t="s">
        <v>66</v>
      </c>
      <c r="F187" s="4" t="s">
        <v>86</v>
      </c>
      <c r="G187" t="s">
        <v>87</v>
      </c>
      <c r="H187" s="4" t="s">
        <v>50</v>
      </c>
      <c r="I187" s="4" t="s">
        <v>88</v>
      </c>
      <c r="J187" s="8">
        <v>-2</v>
      </c>
      <c r="K187" s="48">
        <v>61600</v>
      </c>
      <c r="L187" s="17">
        <f t="shared" si="17"/>
        <v>-123200</v>
      </c>
      <c r="N187" s="17">
        <v>-187.3228346456693</v>
      </c>
      <c r="O187" s="17">
        <v>-187.3228346456693</v>
      </c>
      <c r="Q187">
        <v>20230047</v>
      </c>
      <c r="R187" t="s">
        <v>243</v>
      </c>
      <c r="T187" t="s">
        <v>280</v>
      </c>
      <c r="X187"/>
    </row>
    <row r="188" spans="2:24" hidden="1" x14ac:dyDescent="0.25">
      <c r="B188" s="5">
        <v>44981</v>
      </c>
      <c r="C188" t="s">
        <v>103</v>
      </c>
      <c r="D188" t="s">
        <v>4</v>
      </c>
      <c r="E188" t="s">
        <v>66</v>
      </c>
      <c r="F188" s="4" t="s">
        <v>102</v>
      </c>
      <c r="G188" t="s">
        <v>101</v>
      </c>
      <c r="H188" s="4" t="s">
        <v>107</v>
      </c>
      <c r="I188" s="4">
        <v>48791</v>
      </c>
      <c r="J188" s="8">
        <v>-2</v>
      </c>
      <c r="K188" s="48">
        <f>76000*1.19</f>
        <v>90440</v>
      </c>
      <c r="L188" s="17">
        <f>+K188*J188</f>
        <v>-180880</v>
      </c>
      <c r="N188" s="17">
        <v>-145.69553805774279</v>
      </c>
      <c r="O188" s="17">
        <v>-145.69553805774279</v>
      </c>
      <c r="Q188">
        <v>20230047</v>
      </c>
      <c r="R188" t="s">
        <v>243</v>
      </c>
      <c r="T188" t="s">
        <v>280</v>
      </c>
      <c r="X188"/>
    </row>
    <row r="189" spans="2:24" hidden="1" x14ac:dyDescent="0.25">
      <c r="B189" s="5">
        <v>44981</v>
      </c>
      <c r="C189" t="s">
        <v>103</v>
      </c>
      <c r="D189" t="s">
        <v>4</v>
      </c>
      <c r="E189" t="s">
        <v>66</v>
      </c>
      <c r="F189" s="4" t="s">
        <v>96</v>
      </c>
      <c r="G189" t="s">
        <v>95</v>
      </c>
      <c r="H189" s="4" t="s">
        <v>106</v>
      </c>
      <c r="I189" s="4">
        <v>49116</v>
      </c>
      <c r="J189" s="8">
        <v>-3</v>
      </c>
      <c r="K189" s="48">
        <f>300000*1.19</f>
        <v>357000</v>
      </c>
      <c r="L189" s="17">
        <f>+J189*K189</f>
        <v>-1071000</v>
      </c>
      <c r="N189" s="17">
        <v>-54</v>
      </c>
      <c r="O189" s="17">
        <v>-54</v>
      </c>
      <c r="Q189">
        <v>20230047</v>
      </c>
      <c r="R189" t="s">
        <v>243</v>
      </c>
      <c r="T189" t="s">
        <v>280</v>
      </c>
      <c r="X189"/>
    </row>
    <row r="190" spans="2:24" hidden="1" x14ac:dyDescent="0.25">
      <c r="B190" s="5">
        <v>44981</v>
      </c>
      <c r="C190" t="s">
        <v>103</v>
      </c>
      <c r="D190" t="s">
        <v>4</v>
      </c>
      <c r="E190" t="s">
        <v>66</v>
      </c>
      <c r="F190" s="4" t="s">
        <v>102</v>
      </c>
      <c r="G190" t="s">
        <v>101</v>
      </c>
      <c r="H190" s="4" t="s">
        <v>107</v>
      </c>
      <c r="I190" s="4">
        <v>48791</v>
      </c>
      <c r="J190" s="8">
        <v>-3</v>
      </c>
      <c r="K190" s="48">
        <f>76000*1.19</f>
        <v>90440</v>
      </c>
      <c r="L190" s="17">
        <f>+K190*J190</f>
        <v>-271320</v>
      </c>
      <c r="N190" s="17">
        <v>-144.47761194029852</v>
      </c>
      <c r="O190" s="17">
        <v>-144.47761194029852</v>
      </c>
      <c r="Q190">
        <v>20230047</v>
      </c>
      <c r="R190" t="s">
        <v>243</v>
      </c>
      <c r="T190" t="s">
        <v>280</v>
      </c>
      <c r="X190"/>
    </row>
    <row r="191" spans="2:24" hidden="1" x14ac:dyDescent="0.25">
      <c r="B191" s="5">
        <v>44981</v>
      </c>
      <c r="C191" t="s">
        <v>63</v>
      </c>
      <c r="D191" t="s">
        <v>0</v>
      </c>
      <c r="E191" t="s">
        <v>14</v>
      </c>
      <c r="F191" s="4" t="s">
        <v>39</v>
      </c>
      <c r="G191" t="s">
        <v>40</v>
      </c>
      <c r="H191" s="4" t="s">
        <v>41</v>
      </c>
      <c r="I191" s="4" t="s">
        <v>128</v>
      </c>
      <c r="J191" s="8">
        <v>100</v>
      </c>
      <c r="K191" s="50">
        <v>81594</v>
      </c>
      <c r="L191" s="35">
        <f>+J191*K191</f>
        <v>8159400</v>
      </c>
      <c r="M191" s="104"/>
      <c r="N191" s="17">
        <v>-203.9737532808399</v>
      </c>
      <c r="O191" s="17">
        <v>-203.9737532808399</v>
      </c>
      <c r="P191" t="s">
        <v>244</v>
      </c>
      <c r="Q191"/>
      <c r="X191"/>
    </row>
    <row r="192" spans="2:24" hidden="1" x14ac:dyDescent="0.25">
      <c r="B192" s="5">
        <v>44981</v>
      </c>
      <c r="C192" t="s">
        <v>197</v>
      </c>
      <c r="D192" t="s">
        <v>4</v>
      </c>
      <c r="E192" t="s">
        <v>66</v>
      </c>
      <c r="F192" s="4" t="s">
        <v>102</v>
      </c>
      <c r="G192" t="s">
        <v>101</v>
      </c>
      <c r="H192" s="4" t="s">
        <v>107</v>
      </c>
      <c r="I192" s="4">
        <v>48791</v>
      </c>
      <c r="J192" s="8">
        <v>-8</v>
      </c>
      <c r="K192" s="48">
        <f>76000*1.19</f>
        <v>90440</v>
      </c>
      <c r="L192" s="17">
        <f>+K192*J192</f>
        <v>-723520</v>
      </c>
      <c r="N192" s="17">
        <v>-582.78215223097118</v>
      </c>
      <c r="O192" s="17">
        <v>-582.78215223097118</v>
      </c>
      <c r="P192" t="s">
        <v>198</v>
      </c>
      <c r="Q192"/>
      <c r="T192" t="s">
        <v>198</v>
      </c>
      <c r="X192"/>
    </row>
    <row r="193" spans="2:24" hidden="1" x14ac:dyDescent="0.25">
      <c r="B193" s="5">
        <v>44981</v>
      </c>
      <c r="C193" t="s">
        <v>103</v>
      </c>
      <c r="D193" t="s">
        <v>0</v>
      </c>
      <c r="E193" t="s">
        <v>66</v>
      </c>
      <c r="F193" s="4" t="s">
        <v>78</v>
      </c>
      <c r="G193" t="s">
        <v>79</v>
      </c>
      <c r="H193" s="4" t="s">
        <v>80</v>
      </c>
      <c r="I193" s="4" t="s">
        <v>175</v>
      </c>
      <c r="J193" s="8">
        <v>-2</v>
      </c>
      <c r="K193" s="29">
        <f t="shared" ref="K193:K202" si="18">57500*0.9</f>
        <v>51750</v>
      </c>
      <c r="L193" s="17">
        <f t="shared" ref="L193:L226" si="19">+J193*K193</f>
        <v>-103500</v>
      </c>
      <c r="N193" s="17">
        <v>-262.25196850393701</v>
      </c>
      <c r="O193" s="17">
        <v>-262.25196850393701</v>
      </c>
      <c r="Q193">
        <v>20230047</v>
      </c>
      <c r="R193" t="s">
        <v>243</v>
      </c>
      <c r="T193" t="s">
        <v>280</v>
      </c>
      <c r="X193"/>
    </row>
    <row r="194" spans="2:24" hidden="1" x14ac:dyDescent="0.25">
      <c r="B194" s="5">
        <v>44985</v>
      </c>
      <c r="C194" t="s">
        <v>63</v>
      </c>
      <c r="D194" t="s">
        <v>0</v>
      </c>
      <c r="E194" t="s">
        <v>66</v>
      </c>
      <c r="F194" s="4" t="s">
        <v>86</v>
      </c>
      <c r="G194" t="s">
        <v>87</v>
      </c>
      <c r="H194" s="4" t="s">
        <v>50</v>
      </c>
      <c r="I194" s="4" t="s">
        <v>201</v>
      </c>
      <c r="J194" s="8">
        <v>10</v>
      </c>
      <c r="K194" s="29">
        <f t="shared" si="18"/>
        <v>51750</v>
      </c>
      <c r="L194" s="17">
        <f t="shared" si="19"/>
        <v>517500</v>
      </c>
      <c r="N194" s="17">
        <v>-101.98687664041995</v>
      </c>
      <c r="O194" s="17">
        <v>-101.98687664041995</v>
      </c>
      <c r="P194" t="s">
        <v>206</v>
      </c>
      <c r="Q194"/>
      <c r="X194"/>
    </row>
    <row r="195" spans="2:24" hidden="1" x14ac:dyDescent="0.25">
      <c r="B195" s="5">
        <v>44985</v>
      </c>
      <c r="C195" t="s">
        <v>63</v>
      </c>
      <c r="D195" t="s">
        <v>0</v>
      </c>
      <c r="E195" t="s">
        <v>66</v>
      </c>
      <c r="F195" s="4" t="s">
        <v>91</v>
      </c>
      <c r="G195" t="s">
        <v>92</v>
      </c>
      <c r="H195" s="4" t="s">
        <v>93</v>
      </c>
      <c r="I195" s="4" t="s">
        <v>202</v>
      </c>
      <c r="J195" s="8">
        <v>5</v>
      </c>
      <c r="K195" s="29">
        <f t="shared" si="18"/>
        <v>51750</v>
      </c>
      <c r="L195" s="17">
        <f t="shared" si="19"/>
        <v>258750</v>
      </c>
      <c r="N195" s="17">
        <v>-149.85826771653544</v>
      </c>
      <c r="O195" s="17">
        <v>-149.85826771653544</v>
      </c>
      <c r="P195" t="s">
        <v>206</v>
      </c>
      <c r="Q195"/>
      <c r="X195"/>
    </row>
    <row r="196" spans="2:24" hidden="1" x14ac:dyDescent="0.25">
      <c r="B196" s="5">
        <v>44985</v>
      </c>
      <c r="C196" t="s">
        <v>63</v>
      </c>
      <c r="D196" t="s">
        <v>0</v>
      </c>
      <c r="E196" t="s">
        <v>66</v>
      </c>
      <c r="F196" s="4" t="s">
        <v>91</v>
      </c>
      <c r="G196" t="s">
        <v>92</v>
      </c>
      <c r="H196" s="4" t="s">
        <v>93</v>
      </c>
      <c r="I196" s="4" t="s">
        <v>415</v>
      </c>
      <c r="J196" s="8">
        <v>20</v>
      </c>
      <c r="K196" s="29">
        <f t="shared" si="18"/>
        <v>51750</v>
      </c>
      <c r="L196" s="17">
        <f t="shared" si="19"/>
        <v>1035000</v>
      </c>
      <c r="N196" s="17">
        <v>-58.278215223097114</v>
      </c>
      <c r="O196" s="17">
        <v>-58.278215223097114</v>
      </c>
      <c r="P196" t="s">
        <v>206</v>
      </c>
      <c r="Q196"/>
      <c r="X196"/>
    </row>
    <row r="197" spans="2:24" hidden="1" x14ac:dyDescent="0.25">
      <c r="B197" s="5">
        <v>44985</v>
      </c>
      <c r="C197" t="s">
        <v>63</v>
      </c>
      <c r="D197" t="s">
        <v>0</v>
      </c>
      <c r="E197" t="s">
        <v>66</v>
      </c>
      <c r="F197" s="4" t="s">
        <v>75</v>
      </c>
      <c r="G197" t="s">
        <v>76</v>
      </c>
      <c r="H197" s="4" t="s">
        <v>37</v>
      </c>
      <c r="I197" s="4" t="s">
        <v>203</v>
      </c>
      <c r="J197" s="8">
        <v>16</v>
      </c>
      <c r="K197" s="29">
        <f t="shared" si="18"/>
        <v>51750</v>
      </c>
      <c r="L197" s="17">
        <f t="shared" si="19"/>
        <v>828000</v>
      </c>
      <c r="N197" s="17">
        <v>-145.69553805774279</v>
      </c>
      <c r="O197" s="17">
        <v>-145.69553805774279</v>
      </c>
      <c r="P197" t="s">
        <v>206</v>
      </c>
      <c r="Q197"/>
      <c r="X197"/>
    </row>
    <row r="198" spans="2:24" hidden="1" x14ac:dyDescent="0.25">
      <c r="B198" s="5">
        <v>44985</v>
      </c>
      <c r="C198" t="s">
        <v>63</v>
      </c>
      <c r="D198" t="s">
        <v>0</v>
      </c>
      <c r="E198" t="s">
        <v>66</v>
      </c>
      <c r="F198" s="4" t="s">
        <v>75</v>
      </c>
      <c r="G198" t="s">
        <v>76</v>
      </c>
      <c r="H198" s="4" t="s">
        <v>37</v>
      </c>
      <c r="I198" s="4" t="s">
        <v>204</v>
      </c>
      <c r="J198" s="8">
        <v>60</v>
      </c>
      <c r="K198" s="29">
        <f t="shared" si="18"/>
        <v>51750</v>
      </c>
      <c r="L198" s="17">
        <f t="shared" si="19"/>
        <v>3105000</v>
      </c>
      <c r="N198" s="17">
        <v>-1043.726235741445</v>
      </c>
      <c r="O198" s="17">
        <v>-1043.726235741445</v>
      </c>
      <c r="P198" t="s">
        <v>206</v>
      </c>
      <c r="Q198"/>
      <c r="X198"/>
    </row>
    <row r="199" spans="2:24" hidden="1" x14ac:dyDescent="0.25">
      <c r="B199" s="5">
        <v>44985</v>
      </c>
      <c r="C199" t="s">
        <v>63</v>
      </c>
      <c r="D199" t="s">
        <v>0</v>
      </c>
      <c r="E199" t="s">
        <v>66</v>
      </c>
      <c r="F199" s="4" t="s">
        <v>82</v>
      </c>
      <c r="G199" t="s">
        <v>200</v>
      </c>
      <c r="H199" s="4" t="s">
        <v>84</v>
      </c>
      <c r="I199" s="4" t="s">
        <v>205</v>
      </c>
      <c r="J199" s="8">
        <v>50</v>
      </c>
      <c r="K199" s="29">
        <f t="shared" si="18"/>
        <v>51750</v>
      </c>
      <c r="L199" s="17">
        <f t="shared" si="19"/>
        <v>2587500</v>
      </c>
      <c r="N199" s="17">
        <v>-405.86614173228344</v>
      </c>
      <c r="O199" s="17">
        <v>-405.86614173228344</v>
      </c>
      <c r="P199" t="s">
        <v>206</v>
      </c>
      <c r="Q199"/>
      <c r="X199"/>
    </row>
    <row r="200" spans="2:24" hidden="1" x14ac:dyDescent="0.25">
      <c r="B200" s="5">
        <v>44985</v>
      </c>
      <c r="C200" t="s">
        <v>215</v>
      </c>
      <c r="D200" t="s">
        <v>0</v>
      </c>
      <c r="E200" t="s">
        <v>66</v>
      </c>
      <c r="F200" s="4" t="s">
        <v>82</v>
      </c>
      <c r="G200" t="s">
        <v>200</v>
      </c>
      <c r="H200" s="4" t="s">
        <v>84</v>
      </c>
      <c r="I200" s="4" t="s">
        <v>205</v>
      </c>
      <c r="J200" s="8">
        <v>-2</v>
      </c>
      <c r="K200" s="29">
        <f t="shared" si="18"/>
        <v>51750</v>
      </c>
      <c r="L200" s="17">
        <f t="shared" si="19"/>
        <v>-103500</v>
      </c>
      <c r="N200" s="17">
        <v>-160.26509186351706</v>
      </c>
      <c r="O200" s="17">
        <v>-160.26509186351706</v>
      </c>
      <c r="Q200"/>
      <c r="R200" t="s">
        <v>214</v>
      </c>
      <c r="X200"/>
    </row>
    <row r="201" spans="2:24" hidden="1" x14ac:dyDescent="0.25">
      <c r="B201" s="5">
        <v>44985</v>
      </c>
      <c r="C201" t="s">
        <v>215</v>
      </c>
      <c r="D201" t="s">
        <v>0</v>
      </c>
      <c r="E201" t="s">
        <v>66</v>
      </c>
      <c r="F201" s="4" t="s">
        <v>86</v>
      </c>
      <c r="G201" t="s">
        <v>87</v>
      </c>
      <c r="H201" s="4" t="s">
        <v>50</v>
      </c>
      <c r="I201" s="4" t="s">
        <v>201</v>
      </c>
      <c r="J201" s="8">
        <v>-2</v>
      </c>
      <c r="K201" s="29">
        <f t="shared" si="18"/>
        <v>51750</v>
      </c>
      <c r="L201" s="17">
        <f t="shared" si="19"/>
        <v>-103500</v>
      </c>
      <c r="N201" s="17">
        <v>385.29310344827587</v>
      </c>
      <c r="O201" s="17">
        <v>385.29310344827587</v>
      </c>
      <c r="Q201"/>
      <c r="R201" t="s">
        <v>214</v>
      </c>
      <c r="X201"/>
    </row>
    <row r="202" spans="2:24" hidden="1" x14ac:dyDescent="0.25">
      <c r="B202" s="5">
        <v>44985</v>
      </c>
      <c r="C202" t="s">
        <v>215</v>
      </c>
      <c r="D202" t="s">
        <v>0</v>
      </c>
      <c r="E202" t="s">
        <v>66</v>
      </c>
      <c r="F202" s="4" t="s">
        <v>75</v>
      </c>
      <c r="G202" t="s">
        <v>76</v>
      </c>
      <c r="H202" s="4" t="s">
        <v>37</v>
      </c>
      <c r="I202" s="4" t="s">
        <v>203</v>
      </c>
      <c r="J202" s="8">
        <v>-2</v>
      </c>
      <c r="K202" s="29">
        <f t="shared" si="18"/>
        <v>51750</v>
      </c>
      <c r="L202" s="17">
        <f t="shared" si="19"/>
        <v>-103500</v>
      </c>
      <c r="N202" s="35">
        <v>-29.139107611548557</v>
      </c>
      <c r="O202" s="35">
        <v>-29.139107611548557</v>
      </c>
      <c r="Q202"/>
      <c r="R202" t="s">
        <v>214</v>
      </c>
      <c r="X202"/>
    </row>
    <row r="203" spans="2:24" hidden="1" x14ac:dyDescent="0.25">
      <c r="B203" s="5">
        <v>44985</v>
      </c>
      <c r="C203" t="s">
        <v>63</v>
      </c>
      <c r="D203" t="s">
        <v>4</v>
      </c>
      <c r="E203" t="s">
        <v>14</v>
      </c>
      <c r="F203" s="4">
        <v>3348235</v>
      </c>
      <c r="G203" t="s">
        <v>207</v>
      </c>
      <c r="H203" s="4" t="s">
        <v>208</v>
      </c>
      <c r="J203" s="8">
        <v>10</v>
      </c>
      <c r="K203" s="29">
        <v>153420.53519000002</v>
      </c>
      <c r="L203" s="35">
        <f t="shared" si="19"/>
        <v>1534205.3519000001</v>
      </c>
      <c r="M203" s="104"/>
      <c r="N203" s="35">
        <v>-37.464566929133859</v>
      </c>
      <c r="O203" s="35">
        <v>-37.464566929133859</v>
      </c>
      <c r="P203" t="s">
        <v>225</v>
      </c>
      <c r="Q203"/>
      <c r="X203"/>
    </row>
    <row r="204" spans="2:24" hidden="1" x14ac:dyDescent="0.25">
      <c r="B204" s="5">
        <v>44985</v>
      </c>
      <c r="C204" t="s">
        <v>63</v>
      </c>
      <c r="D204" t="s">
        <v>4</v>
      </c>
      <c r="E204" t="s">
        <v>14</v>
      </c>
      <c r="F204" s="4">
        <v>3318235</v>
      </c>
      <c r="G204" t="s">
        <v>209</v>
      </c>
      <c r="H204" s="4" t="s">
        <v>107</v>
      </c>
      <c r="J204" s="8">
        <v>40</v>
      </c>
      <c r="K204" s="29">
        <v>126823.496</v>
      </c>
      <c r="L204" s="35">
        <f t="shared" si="19"/>
        <v>5072939.84</v>
      </c>
      <c r="M204" s="104" t="s">
        <v>529</v>
      </c>
      <c r="N204" s="35">
        <v>-104.06824146981627</v>
      </c>
      <c r="O204" s="35">
        <v>-104.06824146981627</v>
      </c>
      <c r="P204" t="s">
        <v>225</v>
      </c>
      <c r="Q204"/>
      <c r="X204"/>
    </row>
    <row r="205" spans="2:24" hidden="1" x14ac:dyDescent="0.25">
      <c r="B205" s="5">
        <v>44985</v>
      </c>
      <c r="C205" t="s">
        <v>103</v>
      </c>
      <c r="D205" t="s">
        <v>4</v>
      </c>
      <c r="E205" t="s">
        <v>14</v>
      </c>
      <c r="F205" s="4">
        <v>3348235</v>
      </c>
      <c r="G205" t="s">
        <v>207</v>
      </c>
      <c r="H205" s="4" t="s">
        <v>208</v>
      </c>
      <c r="J205" s="8">
        <v>-5</v>
      </c>
      <c r="K205" s="29">
        <v>153420.53519000002</v>
      </c>
      <c r="L205" s="35">
        <f t="shared" si="19"/>
        <v>-767102.67595000006</v>
      </c>
      <c r="M205" s="104"/>
      <c r="N205" s="35">
        <v>-31.220472440944881</v>
      </c>
      <c r="O205" s="35">
        <v>-31.220472440944881</v>
      </c>
      <c r="Q205" s="7">
        <v>20230030</v>
      </c>
      <c r="R205" t="s">
        <v>149</v>
      </c>
      <c r="T205" t="s">
        <v>138</v>
      </c>
      <c r="X205"/>
    </row>
    <row r="206" spans="2:24" hidden="1" x14ac:dyDescent="0.25">
      <c r="B206" s="5">
        <v>44985</v>
      </c>
      <c r="C206" t="s">
        <v>103</v>
      </c>
      <c r="D206" t="s">
        <v>4</v>
      </c>
      <c r="E206" t="s">
        <v>14</v>
      </c>
      <c r="F206" s="4">
        <v>3318235</v>
      </c>
      <c r="G206" t="s">
        <v>209</v>
      </c>
      <c r="H206" s="4" t="s">
        <v>107</v>
      </c>
      <c r="J206" s="8">
        <v>-20</v>
      </c>
      <c r="K206" s="29">
        <v>126823.496</v>
      </c>
      <c r="L206" s="35">
        <f t="shared" si="19"/>
        <v>-2536469.92</v>
      </c>
      <c r="M206" s="104" t="s">
        <v>529</v>
      </c>
      <c r="N206" s="35">
        <v>-58.333333333333201</v>
      </c>
      <c r="O206" s="35">
        <v>-58.333333333333201</v>
      </c>
      <c r="Q206" s="7">
        <v>20230030</v>
      </c>
      <c r="R206" t="s">
        <v>149</v>
      </c>
      <c r="T206" t="s">
        <v>138</v>
      </c>
      <c r="X206"/>
    </row>
    <row r="207" spans="2:24" hidden="1" x14ac:dyDescent="0.25">
      <c r="B207" s="5">
        <v>44981</v>
      </c>
      <c r="C207" t="s">
        <v>63</v>
      </c>
      <c r="D207" t="s">
        <v>0</v>
      </c>
      <c r="E207" t="s">
        <v>14</v>
      </c>
      <c r="F207" s="4" t="s">
        <v>39</v>
      </c>
      <c r="G207" t="s">
        <v>40</v>
      </c>
      <c r="H207" s="4" t="s">
        <v>41</v>
      </c>
      <c r="I207" s="4" t="s">
        <v>129</v>
      </c>
      <c r="J207" s="8">
        <v>100</v>
      </c>
      <c r="K207" s="50">
        <v>81594</v>
      </c>
      <c r="L207" s="35">
        <f t="shared" si="19"/>
        <v>8159400</v>
      </c>
      <c r="M207" s="104"/>
      <c r="N207" s="35">
        <v>-72.847769028871397</v>
      </c>
      <c r="O207" s="35">
        <v>-72.847769028871397</v>
      </c>
      <c r="P207" t="s">
        <v>244</v>
      </c>
      <c r="Q207"/>
      <c r="X207"/>
    </row>
    <row r="208" spans="2:24" hidden="1" x14ac:dyDescent="0.25">
      <c r="B208" s="5">
        <v>44987</v>
      </c>
      <c r="C208" t="s">
        <v>121</v>
      </c>
      <c r="D208" t="s">
        <v>0</v>
      </c>
      <c r="E208" t="s">
        <v>66</v>
      </c>
      <c r="F208" s="4" t="s">
        <v>86</v>
      </c>
      <c r="G208" t="s">
        <v>87</v>
      </c>
      <c r="H208" s="4" t="s">
        <v>50</v>
      </c>
      <c r="I208" s="4" t="s">
        <v>212</v>
      </c>
      <c r="J208" s="8">
        <v>8</v>
      </c>
      <c r="K208" s="29">
        <f t="shared" ref="K208:K215" si="20">57500*0.9</f>
        <v>51750</v>
      </c>
      <c r="L208" s="17">
        <f t="shared" si="19"/>
        <v>414000</v>
      </c>
      <c r="N208" s="17">
        <v>-146.76164383561644</v>
      </c>
      <c r="O208" s="17">
        <v>-146.76164383561644</v>
      </c>
      <c r="Q208"/>
      <c r="S208" t="s">
        <v>187</v>
      </c>
      <c r="X208"/>
    </row>
    <row r="209" spans="2:25" hidden="1" x14ac:dyDescent="0.25">
      <c r="B209" s="5">
        <v>44987</v>
      </c>
      <c r="C209" t="s">
        <v>63</v>
      </c>
      <c r="D209" t="s">
        <v>0</v>
      </c>
      <c r="E209" t="s">
        <v>66</v>
      </c>
      <c r="F209" s="4" t="s">
        <v>71</v>
      </c>
      <c r="G209" t="s">
        <v>72</v>
      </c>
      <c r="H209" s="4" t="s">
        <v>27</v>
      </c>
      <c r="I209" s="4" t="s">
        <v>217</v>
      </c>
      <c r="J209" s="8">
        <v>5</v>
      </c>
      <c r="K209" s="29">
        <f t="shared" si="20"/>
        <v>51750</v>
      </c>
      <c r="L209" s="17">
        <f t="shared" si="19"/>
        <v>258750</v>
      </c>
      <c r="N209" s="17">
        <v>-116.55643044619423</v>
      </c>
      <c r="O209" s="17">
        <v>-116.55643044619423</v>
      </c>
      <c r="P209" t="s">
        <v>223</v>
      </c>
      <c r="Q209"/>
      <c r="X209"/>
    </row>
    <row r="210" spans="2:25" hidden="1" x14ac:dyDescent="0.25">
      <c r="B210" s="5">
        <v>44987</v>
      </c>
      <c r="C210" t="s">
        <v>63</v>
      </c>
      <c r="D210" t="s">
        <v>0</v>
      </c>
      <c r="E210" t="s">
        <v>66</v>
      </c>
      <c r="F210" s="4" t="s">
        <v>71</v>
      </c>
      <c r="G210" t="s">
        <v>72</v>
      </c>
      <c r="H210" s="4" t="s">
        <v>27</v>
      </c>
      <c r="I210" s="4" t="s">
        <v>218</v>
      </c>
      <c r="J210" s="8">
        <v>10</v>
      </c>
      <c r="K210" s="29">
        <f t="shared" si="20"/>
        <v>51750</v>
      </c>
      <c r="L210" s="17">
        <f t="shared" si="19"/>
        <v>517500</v>
      </c>
      <c r="N210" s="17">
        <v>-149.85826771653544</v>
      </c>
      <c r="O210" s="17">
        <v>-149.85826771653544</v>
      </c>
      <c r="P210" t="s">
        <v>223</v>
      </c>
      <c r="Q210"/>
      <c r="X210"/>
    </row>
    <row r="211" spans="2:25" s="109" customFormat="1" hidden="1" x14ac:dyDescent="0.25">
      <c r="B211" s="110">
        <v>44987</v>
      </c>
      <c r="C211" s="109" t="s">
        <v>63</v>
      </c>
      <c r="D211" s="109" t="s">
        <v>0</v>
      </c>
      <c r="E211" s="109" t="s">
        <v>66</v>
      </c>
      <c r="F211" s="111" t="s">
        <v>71</v>
      </c>
      <c r="G211" s="109" t="s">
        <v>72</v>
      </c>
      <c r="H211" s="111" t="s">
        <v>27</v>
      </c>
      <c r="I211" s="111" t="s">
        <v>219</v>
      </c>
      <c r="J211" s="112">
        <v>60</v>
      </c>
      <c r="K211" s="113">
        <f t="shared" si="20"/>
        <v>51750</v>
      </c>
      <c r="L211" s="114">
        <f t="shared" si="19"/>
        <v>3105000</v>
      </c>
      <c r="M211" s="115"/>
      <c r="N211" s="17">
        <v>-174.83464566929135</v>
      </c>
      <c r="O211" s="17">
        <v>-174.83464566929135</v>
      </c>
      <c r="P211" s="109" t="s">
        <v>223</v>
      </c>
      <c r="W211"/>
      <c r="X211"/>
      <c r="Y211"/>
    </row>
    <row r="212" spans="2:25" s="69" customFormat="1" hidden="1" x14ac:dyDescent="0.25">
      <c r="B212" s="68">
        <v>44987</v>
      </c>
      <c r="C212" s="69" t="s">
        <v>63</v>
      </c>
      <c r="D212" s="69" t="s">
        <v>0</v>
      </c>
      <c r="E212" s="69" t="s">
        <v>66</v>
      </c>
      <c r="F212" s="70" t="s">
        <v>71</v>
      </c>
      <c r="G212" s="69" t="s">
        <v>72</v>
      </c>
      <c r="H212" s="70" t="s">
        <v>27</v>
      </c>
      <c r="I212" s="144" t="s">
        <v>220</v>
      </c>
      <c r="J212" s="71">
        <v>60</v>
      </c>
      <c r="K212" s="72">
        <f t="shared" si="20"/>
        <v>51750</v>
      </c>
      <c r="L212" s="73">
        <f t="shared" si="19"/>
        <v>3105000</v>
      </c>
      <c r="M212" s="107"/>
      <c r="N212" s="17">
        <v>-72.847769028871397</v>
      </c>
      <c r="O212" s="17">
        <v>-72.847769028871397</v>
      </c>
      <c r="P212" s="69" t="s">
        <v>223</v>
      </c>
      <c r="W212"/>
      <c r="X212"/>
      <c r="Y212"/>
    </row>
    <row r="213" spans="2:25" hidden="1" x14ac:dyDescent="0.25">
      <c r="B213" s="5">
        <v>44987</v>
      </c>
      <c r="C213" t="s">
        <v>63</v>
      </c>
      <c r="D213" t="s">
        <v>0</v>
      </c>
      <c r="E213" t="s">
        <v>66</v>
      </c>
      <c r="F213" s="4" t="s">
        <v>71</v>
      </c>
      <c r="G213" t="s">
        <v>72</v>
      </c>
      <c r="H213" s="4" t="s">
        <v>27</v>
      </c>
      <c r="I213" s="4" t="s">
        <v>221</v>
      </c>
      <c r="J213" s="8">
        <v>50</v>
      </c>
      <c r="K213" s="29">
        <f t="shared" si="20"/>
        <v>51750</v>
      </c>
      <c r="L213" s="17">
        <f t="shared" si="19"/>
        <v>2587500</v>
      </c>
      <c r="N213" s="17">
        <v>-224.78740157480314</v>
      </c>
      <c r="O213" s="17">
        <v>-224.78740157480314</v>
      </c>
      <c r="P213" t="s">
        <v>223</v>
      </c>
      <c r="Q213"/>
      <c r="X213"/>
    </row>
    <row r="214" spans="2:25" hidden="1" x14ac:dyDescent="0.25">
      <c r="B214" s="5">
        <v>44987</v>
      </c>
      <c r="C214" t="s">
        <v>63</v>
      </c>
      <c r="D214" t="s">
        <v>0</v>
      </c>
      <c r="E214" t="s">
        <v>66</v>
      </c>
      <c r="F214" s="4" t="s">
        <v>67</v>
      </c>
      <c r="G214" t="s">
        <v>216</v>
      </c>
      <c r="H214" s="4" t="s">
        <v>69</v>
      </c>
      <c r="I214" s="4" t="s">
        <v>342</v>
      </c>
      <c r="J214" s="8">
        <v>60</v>
      </c>
      <c r="K214" s="29">
        <f t="shared" si="20"/>
        <v>51750</v>
      </c>
      <c r="L214" s="17">
        <f t="shared" si="19"/>
        <v>3105000</v>
      </c>
      <c r="N214" s="17">
        <v>372.82894736842104</v>
      </c>
      <c r="O214" s="17">
        <v>372.82894736842104</v>
      </c>
      <c r="P214" t="s">
        <v>223</v>
      </c>
      <c r="Q214"/>
      <c r="X214"/>
    </row>
    <row r="215" spans="2:25" s="69" customFormat="1" hidden="1" x14ac:dyDescent="0.25">
      <c r="B215" s="68">
        <v>44987</v>
      </c>
      <c r="C215" s="69" t="s">
        <v>63</v>
      </c>
      <c r="D215" s="69" t="s">
        <v>0</v>
      </c>
      <c r="E215" s="69" t="s">
        <v>66</v>
      </c>
      <c r="F215" s="70" t="s">
        <v>67</v>
      </c>
      <c r="G215" s="69" t="s">
        <v>216</v>
      </c>
      <c r="H215" s="70" t="s">
        <v>69</v>
      </c>
      <c r="I215" s="154" t="s">
        <v>222</v>
      </c>
      <c r="J215" s="157">
        <v>38</v>
      </c>
      <c r="K215" s="72">
        <f t="shared" si="20"/>
        <v>51750</v>
      </c>
      <c r="L215" s="73">
        <f t="shared" si="19"/>
        <v>1966500</v>
      </c>
      <c r="M215" s="107"/>
      <c r="N215" s="17">
        <v>-208.745247148289</v>
      </c>
      <c r="O215" s="17">
        <v>-208.745247148289</v>
      </c>
      <c r="P215" s="69" t="s">
        <v>223</v>
      </c>
      <c r="W215"/>
      <c r="X215"/>
      <c r="Y215"/>
    </row>
    <row r="216" spans="2:25" hidden="1" x14ac:dyDescent="0.25">
      <c r="B216" s="5">
        <v>44995</v>
      </c>
      <c r="C216" t="s">
        <v>169</v>
      </c>
      <c r="D216" t="s">
        <v>0</v>
      </c>
      <c r="E216" t="s">
        <v>66</v>
      </c>
      <c r="F216" s="4" t="s">
        <v>82</v>
      </c>
      <c r="G216" t="s">
        <v>83</v>
      </c>
      <c r="H216" s="4" t="s">
        <v>84</v>
      </c>
      <c r="I216" s="4" t="s">
        <v>85</v>
      </c>
      <c r="J216" s="8">
        <v>-2</v>
      </c>
      <c r="K216" s="48">
        <v>61600</v>
      </c>
      <c r="L216" s="17">
        <f t="shared" si="19"/>
        <v>-123200</v>
      </c>
      <c r="N216" s="17">
        <v>-62.440944881889763</v>
      </c>
      <c r="O216" s="17">
        <v>-62.440944881889763</v>
      </c>
      <c r="Q216"/>
      <c r="R216" t="s">
        <v>436</v>
      </c>
      <c r="X216"/>
    </row>
    <row r="217" spans="2:25" hidden="1" x14ac:dyDescent="0.25">
      <c r="B217" s="5">
        <v>44995</v>
      </c>
      <c r="C217" t="s">
        <v>169</v>
      </c>
      <c r="D217" t="s">
        <v>0</v>
      </c>
      <c r="E217" t="s">
        <v>66</v>
      </c>
      <c r="F217" s="4" t="s">
        <v>86</v>
      </c>
      <c r="G217" t="s">
        <v>87</v>
      </c>
      <c r="H217" s="4" t="s">
        <v>50</v>
      </c>
      <c r="I217" s="4" t="s">
        <v>212</v>
      </c>
      <c r="J217" s="8">
        <v>-2</v>
      </c>
      <c r="K217" s="29">
        <f>57500*0.9</f>
        <v>51750</v>
      </c>
      <c r="L217" s="17">
        <f t="shared" si="19"/>
        <v>-103500</v>
      </c>
      <c r="N217" s="17">
        <v>-309.59488272921106</v>
      </c>
      <c r="O217" s="17">
        <v>-309.59488272921106</v>
      </c>
      <c r="Q217"/>
      <c r="R217" t="s">
        <v>436</v>
      </c>
      <c r="X217"/>
    </row>
    <row r="218" spans="2:25" hidden="1" x14ac:dyDescent="0.25">
      <c r="B218" s="5">
        <v>44981</v>
      </c>
      <c r="C218" t="s">
        <v>103</v>
      </c>
      <c r="D218" t="s">
        <v>0</v>
      </c>
      <c r="E218" t="s">
        <v>14</v>
      </c>
      <c r="F218" s="4" t="s">
        <v>39</v>
      </c>
      <c r="G218" t="s">
        <v>40</v>
      </c>
      <c r="H218" s="4" t="s">
        <v>41</v>
      </c>
      <c r="I218" s="4" t="s">
        <v>129</v>
      </c>
      <c r="J218" s="8">
        <v>-8</v>
      </c>
      <c r="K218" s="50">
        <v>81594</v>
      </c>
      <c r="L218" s="17">
        <f t="shared" si="19"/>
        <v>-652752</v>
      </c>
      <c r="N218" s="17">
        <v>-43.708661417322837</v>
      </c>
      <c r="O218" s="17">
        <v>-43.708661417322837</v>
      </c>
      <c r="Q218">
        <v>20230047</v>
      </c>
      <c r="R218" t="s">
        <v>243</v>
      </c>
      <c r="T218" t="s">
        <v>280</v>
      </c>
      <c r="X218"/>
    </row>
    <row r="219" spans="2:25" hidden="1" x14ac:dyDescent="0.25">
      <c r="B219" s="5">
        <v>44995</v>
      </c>
      <c r="C219" t="s">
        <v>169</v>
      </c>
      <c r="D219" t="s">
        <v>0</v>
      </c>
      <c r="E219" t="s">
        <v>66</v>
      </c>
      <c r="F219" s="4" t="s">
        <v>91</v>
      </c>
      <c r="G219" t="s">
        <v>92</v>
      </c>
      <c r="H219" s="4" t="s">
        <v>93</v>
      </c>
      <c r="I219" s="4" t="s">
        <v>94</v>
      </c>
      <c r="J219" s="8">
        <v>-2</v>
      </c>
      <c r="K219" s="48">
        <v>61600</v>
      </c>
      <c r="L219" s="17">
        <f t="shared" si="19"/>
        <v>-123200</v>
      </c>
      <c r="N219" s="17">
        <v>-165.1068493150685</v>
      </c>
      <c r="O219" s="17">
        <v>-165.1068493150685</v>
      </c>
      <c r="Q219"/>
      <c r="R219" t="s">
        <v>436</v>
      </c>
      <c r="X219"/>
    </row>
    <row r="220" spans="2:25" hidden="1" x14ac:dyDescent="0.25">
      <c r="B220" s="5">
        <v>44995</v>
      </c>
      <c r="C220" t="s">
        <v>121</v>
      </c>
      <c r="D220" t="s">
        <v>4</v>
      </c>
      <c r="E220" t="s">
        <v>66</v>
      </c>
      <c r="F220" s="4" t="s">
        <v>276</v>
      </c>
      <c r="G220" t="s">
        <v>275</v>
      </c>
      <c r="H220" s="4" t="s">
        <v>148</v>
      </c>
      <c r="J220" s="8">
        <v>10</v>
      </c>
      <c r="K220" s="29">
        <v>83600</v>
      </c>
      <c r="L220" s="17">
        <f t="shared" si="19"/>
        <v>836000</v>
      </c>
      <c r="N220" s="17">
        <v>-280.98425196850394</v>
      </c>
      <c r="O220" s="17">
        <v>-280.98425196850394</v>
      </c>
      <c r="Q220"/>
      <c r="S220" t="s">
        <v>227</v>
      </c>
      <c r="X220"/>
    </row>
    <row r="221" spans="2:25" hidden="1" x14ac:dyDescent="0.25">
      <c r="B221" s="5">
        <v>44995</v>
      </c>
      <c r="C221" t="s">
        <v>120</v>
      </c>
      <c r="D221" t="s">
        <v>4</v>
      </c>
      <c r="E221" t="s">
        <v>66</v>
      </c>
      <c r="F221" s="4" t="s">
        <v>274</v>
      </c>
      <c r="G221" t="s">
        <v>273</v>
      </c>
      <c r="H221" s="4" t="s">
        <v>271</v>
      </c>
      <c r="J221" s="8">
        <v>10</v>
      </c>
      <c r="K221" s="29">
        <v>172550</v>
      </c>
      <c r="L221" s="17">
        <f t="shared" si="19"/>
        <v>1725500</v>
      </c>
      <c r="N221" s="17">
        <v>-29.166666666666668</v>
      </c>
      <c r="O221" s="17">
        <v>-29.166666666666668</v>
      </c>
      <c r="Q221"/>
      <c r="S221" t="s">
        <v>227</v>
      </c>
      <c r="X221"/>
    </row>
    <row r="222" spans="2:25" hidden="1" x14ac:dyDescent="0.25">
      <c r="B222" s="5">
        <v>44995</v>
      </c>
      <c r="C222" t="s">
        <v>215</v>
      </c>
      <c r="D222" t="s">
        <v>4</v>
      </c>
      <c r="E222" t="s">
        <v>66</v>
      </c>
      <c r="F222" s="4" t="s">
        <v>276</v>
      </c>
      <c r="G222" t="s">
        <v>275</v>
      </c>
      <c r="H222" s="4" t="s">
        <v>148</v>
      </c>
      <c r="J222" s="8">
        <v>-10</v>
      </c>
      <c r="K222" s="29">
        <v>83600</v>
      </c>
      <c r="L222" s="17">
        <f t="shared" si="19"/>
        <v>-836000</v>
      </c>
      <c r="N222" s="35">
        <v>-29.139107611548557</v>
      </c>
      <c r="O222" s="35">
        <v>-29.139107611548557</v>
      </c>
      <c r="Q222"/>
      <c r="R222" t="s">
        <v>226</v>
      </c>
      <c r="S222" t="s">
        <v>124</v>
      </c>
      <c r="X222"/>
    </row>
    <row r="223" spans="2:25" hidden="1" x14ac:dyDescent="0.25">
      <c r="B223" s="5">
        <v>44995</v>
      </c>
      <c r="C223" t="s">
        <v>215</v>
      </c>
      <c r="D223" t="s">
        <v>4</v>
      </c>
      <c r="E223" t="s">
        <v>66</v>
      </c>
      <c r="F223" s="4" t="s">
        <v>274</v>
      </c>
      <c r="G223" t="s">
        <v>273</v>
      </c>
      <c r="H223" s="4" t="s">
        <v>271</v>
      </c>
      <c r="J223" s="8">
        <v>-11</v>
      </c>
      <c r="K223" s="29">
        <v>172550</v>
      </c>
      <c r="L223" s="17">
        <f t="shared" si="19"/>
        <v>-1898050</v>
      </c>
      <c r="N223" s="17">
        <v>732.0723684210526</v>
      </c>
      <c r="O223" s="17">
        <v>732.0723684210526</v>
      </c>
      <c r="Q223"/>
      <c r="R223" t="s">
        <v>226</v>
      </c>
      <c r="S223" t="s">
        <v>124</v>
      </c>
      <c r="X223"/>
    </row>
    <row r="224" spans="2:25" hidden="1" x14ac:dyDescent="0.25">
      <c r="B224" s="5">
        <v>44987</v>
      </c>
      <c r="C224" t="s">
        <v>121</v>
      </c>
      <c r="D224" t="s">
        <v>0</v>
      </c>
      <c r="E224" t="s">
        <v>66</v>
      </c>
      <c r="F224" s="4" t="s">
        <v>78</v>
      </c>
      <c r="G224" t="s">
        <v>79</v>
      </c>
      <c r="H224" s="4" t="s">
        <v>80</v>
      </c>
      <c r="I224" s="4" t="s">
        <v>210</v>
      </c>
      <c r="J224" s="8">
        <v>20</v>
      </c>
      <c r="K224" s="29">
        <f>57500*0.9</f>
        <v>51750</v>
      </c>
      <c r="L224" s="17">
        <f t="shared" si="19"/>
        <v>1035000</v>
      </c>
      <c r="N224" s="17">
        <v>-218.54330708661416</v>
      </c>
      <c r="O224" s="17">
        <v>-218.54330708661416</v>
      </c>
      <c r="Q224"/>
      <c r="S224" t="s">
        <v>187</v>
      </c>
      <c r="X224"/>
    </row>
    <row r="225" spans="2:24" x14ac:dyDescent="0.25">
      <c r="B225" s="5">
        <v>44974</v>
      </c>
      <c r="C225" t="s">
        <v>103</v>
      </c>
      <c r="D225" t="s">
        <v>0</v>
      </c>
      <c r="E225" t="s">
        <v>14</v>
      </c>
      <c r="F225" s="3" t="s">
        <v>42</v>
      </c>
      <c r="G225" t="s">
        <v>43</v>
      </c>
      <c r="H225" s="4" t="s">
        <v>44</v>
      </c>
      <c r="I225" s="4" t="s">
        <v>130</v>
      </c>
      <c r="J225" s="8">
        <v>-55</v>
      </c>
      <c r="K225" s="50">
        <v>65949.40444444443</v>
      </c>
      <c r="L225" s="35">
        <f t="shared" si="19"/>
        <v>-3627217.2444444438</v>
      </c>
      <c r="M225" s="104"/>
      <c r="N225" s="17">
        <v>-58.278215223097114</v>
      </c>
      <c r="O225" s="17">
        <v>-58.278215223097114</v>
      </c>
      <c r="Q225">
        <v>20230036</v>
      </c>
      <c r="R225" t="s">
        <v>147</v>
      </c>
      <c r="T225" t="s">
        <v>280</v>
      </c>
      <c r="X225"/>
    </row>
    <row r="226" spans="2:24" hidden="1" x14ac:dyDescent="0.25">
      <c r="B226" s="5">
        <v>44998</v>
      </c>
      <c r="C226" t="s">
        <v>121</v>
      </c>
      <c r="D226" t="s">
        <v>0</v>
      </c>
      <c r="E226" t="s">
        <v>66</v>
      </c>
      <c r="F226" s="4" t="s">
        <v>91</v>
      </c>
      <c r="G226" t="s">
        <v>92</v>
      </c>
      <c r="H226" s="4" t="s">
        <v>93</v>
      </c>
      <c r="I226" s="4" t="s">
        <v>94</v>
      </c>
      <c r="J226" s="8">
        <v>-15</v>
      </c>
      <c r="K226" s="48">
        <v>61600</v>
      </c>
      <c r="L226" s="35">
        <f t="shared" si="19"/>
        <v>-924000</v>
      </c>
      <c r="M226" s="104"/>
      <c r="N226" s="17">
        <v>-218.54330708661416</v>
      </c>
      <c r="O226" s="17">
        <v>-218.54330708661416</v>
      </c>
      <c r="Q226"/>
      <c r="R226" t="s">
        <v>229</v>
      </c>
      <c r="S226" t="s">
        <v>124</v>
      </c>
      <c r="X226"/>
    </row>
    <row r="227" spans="2:24" hidden="1" x14ac:dyDescent="0.25">
      <c r="B227" s="5">
        <v>44995</v>
      </c>
      <c r="C227" t="s">
        <v>169</v>
      </c>
      <c r="D227" t="s">
        <v>0</v>
      </c>
      <c r="E227" t="s">
        <v>66</v>
      </c>
      <c r="F227" s="4" t="s">
        <v>78</v>
      </c>
      <c r="G227" t="s">
        <v>79</v>
      </c>
      <c r="H227" s="4" t="s">
        <v>80</v>
      </c>
      <c r="I227" s="4" t="s">
        <v>210</v>
      </c>
      <c r="J227" s="8">
        <v>-1</v>
      </c>
      <c r="K227" s="48">
        <v>51750</v>
      </c>
      <c r="L227" s="17">
        <f>+K227*J227</f>
        <v>-51750</v>
      </c>
      <c r="N227" s="17">
        <v>-208.745247148289</v>
      </c>
      <c r="O227" s="17">
        <v>-208.745247148289</v>
      </c>
      <c r="Q227"/>
      <c r="R227" t="s">
        <v>436</v>
      </c>
      <c r="X227"/>
    </row>
    <row r="228" spans="2:24" hidden="1" x14ac:dyDescent="0.25">
      <c r="B228" s="5">
        <v>44995</v>
      </c>
      <c r="C228" t="s">
        <v>121</v>
      </c>
      <c r="D228" t="s">
        <v>0</v>
      </c>
      <c r="E228" t="s">
        <v>66</v>
      </c>
      <c r="F228" s="4" t="s">
        <v>78</v>
      </c>
      <c r="G228" t="s">
        <v>79</v>
      </c>
      <c r="H228" s="4" t="s">
        <v>44</v>
      </c>
      <c r="I228" s="4" t="s">
        <v>210</v>
      </c>
      <c r="J228" s="8">
        <v>-5</v>
      </c>
      <c r="K228" s="48">
        <v>51750</v>
      </c>
      <c r="L228" s="17">
        <f>+K228*J228</f>
        <v>-258750</v>
      </c>
      <c r="N228" s="17">
        <v>-62.440944881889763</v>
      </c>
      <c r="O228" s="17">
        <v>-62.440944881889763</v>
      </c>
      <c r="Q228" t="s">
        <v>228</v>
      </c>
      <c r="S228" t="s">
        <v>132</v>
      </c>
      <c r="X228"/>
    </row>
    <row r="229" spans="2:24" hidden="1" x14ac:dyDescent="0.25">
      <c r="B229" s="5">
        <v>44998</v>
      </c>
      <c r="C229" t="s">
        <v>121</v>
      </c>
      <c r="D229" t="s">
        <v>0</v>
      </c>
      <c r="E229" t="s">
        <v>66</v>
      </c>
      <c r="F229" s="4" t="s">
        <v>86</v>
      </c>
      <c r="G229" t="s">
        <v>87</v>
      </c>
      <c r="H229" s="40" t="s">
        <v>50</v>
      </c>
      <c r="I229" s="4" t="s">
        <v>88</v>
      </c>
      <c r="J229" s="8">
        <v>-6</v>
      </c>
      <c r="K229" s="48">
        <v>61600</v>
      </c>
      <c r="L229" s="17">
        <f>+J229*K229</f>
        <v>-369600</v>
      </c>
      <c r="N229" s="17">
        <v>-276.82152230971127</v>
      </c>
      <c r="O229" s="17">
        <v>-276.82152230971127</v>
      </c>
      <c r="Q229"/>
      <c r="R229" t="s">
        <v>229</v>
      </c>
      <c r="S229" t="s">
        <v>124</v>
      </c>
      <c r="X229"/>
    </row>
    <row r="230" spans="2:24" hidden="1" x14ac:dyDescent="0.25">
      <c r="B230" s="5">
        <v>44998</v>
      </c>
      <c r="C230" t="s">
        <v>121</v>
      </c>
      <c r="D230" t="s">
        <v>0</v>
      </c>
      <c r="E230" t="s">
        <v>66</v>
      </c>
      <c r="F230" s="4" t="s">
        <v>86</v>
      </c>
      <c r="G230" t="s">
        <v>87</v>
      </c>
      <c r="H230" s="4" t="s">
        <v>184</v>
      </c>
      <c r="I230" s="4" t="s">
        <v>182</v>
      </c>
      <c r="J230" s="8">
        <v>-14</v>
      </c>
      <c r="K230" s="29">
        <f>57500*0.9</f>
        <v>51750</v>
      </c>
      <c r="L230" s="17">
        <f>+J230*K230</f>
        <v>-724500</v>
      </c>
      <c r="N230" s="17">
        <v>-14.569553805774278</v>
      </c>
      <c r="O230" s="17">
        <v>-14.569553805774278</v>
      </c>
      <c r="Q230"/>
      <c r="R230" t="s">
        <v>229</v>
      </c>
      <c r="S230" t="s">
        <v>124</v>
      </c>
      <c r="X230"/>
    </row>
    <row r="231" spans="2:24" hidden="1" x14ac:dyDescent="0.25">
      <c r="B231" s="5">
        <v>44981</v>
      </c>
      <c r="C231" t="s">
        <v>189</v>
      </c>
      <c r="D231" t="s">
        <v>0</v>
      </c>
      <c r="E231" t="s">
        <v>66</v>
      </c>
      <c r="F231" s="4" t="s">
        <v>139</v>
      </c>
      <c r="G231" t="s">
        <v>140</v>
      </c>
      <c r="H231" s="4" t="s">
        <v>141</v>
      </c>
      <c r="I231" s="4" t="s">
        <v>158</v>
      </c>
      <c r="J231" s="8">
        <v>-6</v>
      </c>
      <c r="K231" s="48">
        <v>51750</v>
      </c>
      <c r="L231" s="17">
        <f>+K231*J231</f>
        <v>-310500</v>
      </c>
      <c r="N231" s="17">
        <v>-74.929133858267718</v>
      </c>
      <c r="O231" s="17">
        <v>-74.929133858267718</v>
      </c>
      <c r="Q231">
        <v>20230047</v>
      </c>
      <c r="R231" t="s">
        <v>243</v>
      </c>
      <c r="T231" t="s">
        <v>280</v>
      </c>
      <c r="X231"/>
    </row>
    <row r="232" spans="2:24" hidden="1" x14ac:dyDescent="0.25">
      <c r="B232" s="5">
        <v>44987</v>
      </c>
      <c r="C232" t="s">
        <v>121</v>
      </c>
      <c r="D232" t="s">
        <v>0</v>
      </c>
      <c r="E232" t="s">
        <v>66</v>
      </c>
      <c r="F232" s="4" t="s">
        <v>139</v>
      </c>
      <c r="G232" t="s">
        <v>140</v>
      </c>
      <c r="H232" s="4" t="s">
        <v>141</v>
      </c>
      <c r="I232" s="4" t="s">
        <v>211</v>
      </c>
      <c r="J232" s="8">
        <v>10</v>
      </c>
      <c r="K232" s="29">
        <f t="shared" ref="K232:K246" si="21">57500*0.9</f>
        <v>51750</v>
      </c>
      <c r="L232" s="17">
        <f t="shared" ref="L232:L267" si="22">+J232*K232</f>
        <v>517500</v>
      </c>
      <c r="N232" s="17">
        <v>-72.847769028871397</v>
      </c>
      <c r="O232" s="17">
        <v>-72.847769028871397</v>
      </c>
      <c r="Q232"/>
      <c r="S232" t="s">
        <v>187</v>
      </c>
      <c r="X232"/>
    </row>
    <row r="233" spans="2:24" hidden="1" x14ac:dyDescent="0.25">
      <c r="B233" s="5">
        <v>44995</v>
      </c>
      <c r="C233" t="s">
        <v>169</v>
      </c>
      <c r="D233" t="s">
        <v>0</v>
      </c>
      <c r="E233" t="s">
        <v>66</v>
      </c>
      <c r="F233" s="4" t="s">
        <v>139</v>
      </c>
      <c r="G233" t="s">
        <v>140</v>
      </c>
      <c r="H233" s="4" t="s">
        <v>141</v>
      </c>
      <c r="I233" s="4" t="s">
        <v>211</v>
      </c>
      <c r="J233" s="8">
        <v>-2</v>
      </c>
      <c r="K233" s="29">
        <f t="shared" si="21"/>
        <v>51750</v>
      </c>
      <c r="L233" s="17">
        <f t="shared" si="22"/>
        <v>-103500</v>
      </c>
      <c r="N233" s="17">
        <v>-393.37795275590554</v>
      </c>
      <c r="O233" s="17">
        <v>-393.37795275590554</v>
      </c>
      <c r="Q233"/>
      <c r="R233" t="s">
        <v>436</v>
      </c>
      <c r="X233"/>
    </row>
    <row r="234" spans="2:24" hidden="1" x14ac:dyDescent="0.25">
      <c r="B234" s="5">
        <v>44998</v>
      </c>
      <c r="C234" t="s">
        <v>121</v>
      </c>
      <c r="D234" t="s">
        <v>0</v>
      </c>
      <c r="E234" t="s">
        <v>66</v>
      </c>
      <c r="F234" s="4" t="s">
        <v>75</v>
      </c>
      <c r="G234" t="s">
        <v>76</v>
      </c>
      <c r="H234" s="4" t="s">
        <v>37</v>
      </c>
      <c r="I234" s="4" t="s">
        <v>171</v>
      </c>
      <c r="J234" s="8">
        <v>-10</v>
      </c>
      <c r="K234" s="29">
        <f t="shared" si="21"/>
        <v>51750</v>
      </c>
      <c r="L234" s="17">
        <f t="shared" si="22"/>
        <v>-517500</v>
      </c>
      <c r="N234" s="73">
        <v>362.10106382978722</v>
      </c>
      <c r="O234" s="73">
        <v>362.10106382978722</v>
      </c>
      <c r="Q234"/>
      <c r="R234" t="s">
        <v>229</v>
      </c>
      <c r="S234" t="s">
        <v>124</v>
      </c>
      <c r="X234"/>
    </row>
    <row r="235" spans="2:24" hidden="1" x14ac:dyDescent="0.25">
      <c r="B235" s="5">
        <v>44998</v>
      </c>
      <c r="C235" t="s">
        <v>121</v>
      </c>
      <c r="D235" t="s">
        <v>0</v>
      </c>
      <c r="E235" t="s">
        <v>66</v>
      </c>
      <c r="F235" s="4" t="s">
        <v>75</v>
      </c>
      <c r="G235" t="s">
        <v>76</v>
      </c>
      <c r="H235" s="4" t="s">
        <v>37</v>
      </c>
      <c r="I235" s="4" t="s">
        <v>155</v>
      </c>
      <c r="J235" s="8">
        <v>-8</v>
      </c>
      <c r="K235" s="29">
        <f t="shared" si="21"/>
        <v>51750</v>
      </c>
      <c r="L235" s="17">
        <f t="shared" si="22"/>
        <v>-414000</v>
      </c>
      <c r="N235" s="73">
        <v>724.20212765957444</v>
      </c>
      <c r="O235" s="73">
        <v>724.20212765957444</v>
      </c>
      <c r="Q235"/>
      <c r="R235" t="s">
        <v>229</v>
      </c>
      <c r="S235" t="s">
        <v>124</v>
      </c>
      <c r="X235"/>
    </row>
    <row r="236" spans="2:24" hidden="1" x14ac:dyDescent="0.25">
      <c r="B236" s="5">
        <v>44998</v>
      </c>
      <c r="C236" t="s">
        <v>121</v>
      </c>
      <c r="D236" t="s">
        <v>0</v>
      </c>
      <c r="E236" t="s">
        <v>66</v>
      </c>
      <c r="F236" s="4" t="s">
        <v>75</v>
      </c>
      <c r="G236" t="s">
        <v>76</v>
      </c>
      <c r="H236" s="4" t="s">
        <v>37</v>
      </c>
      <c r="I236" s="4" t="s">
        <v>153</v>
      </c>
      <c r="J236" s="8">
        <v>-2</v>
      </c>
      <c r="K236" s="29">
        <f t="shared" si="21"/>
        <v>51750</v>
      </c>
      <c r="L236" s="17">
        <f t="shared" si="22"/>
        <v>-103500</v>
      </c>
      <c r="N236" s="73">
        <v>724.20212765957444</v>
      </c>
      <c r="O236" s="73">
        <v>724.20212765957444</v>
      </c>
      <c r="Q236"/>
      <c r="R236" t="s">
        <v>229</v>
      </c>
      <c r="S236" t="s">
        <v>124</v>
      </c>
      <c r="X236"/>
    </row>
    <row r="237" spans="2:24" hidden="1" x14ac:dyDescent="0.25">
      <c r="B237" s="5">
        <v>44998</v>
      </c>
      <c r="C237" t="s">
        <v>121</v>
      </c>
      <c r="D237" t="s">
        <v>0</v>
      </c>
      <c r="E237" t="s">
        <v>66</v>
      </c>
      <c r="F237" s="4" t="s">
        <v>71</v>
      </c>
      <c r="G237" t="s">
        <v>72</v>
      </c>
      <c r="H237" s="4" t="s">
        <v>27</v>
      </c>
      <c r="I237" s="4" t="s">
        <v>217</v>
      </c>
      <c r="J237" s="8">
        <v>-5</v>
      </c>
      <c r="K237" s="29">
        <f t="shared" si="21"/>
        <v>51750</v>
      </c>
      <c r="L237" s="17">
        <f t="shared" si="22"/>
        <v>-258750</v>
      </c>
      <c r="N237" s="73">
        <v>101.38829787234043</v>
      </c>
      <c r="O237" s="73">
        <v>101.38829787234043</v>
      </c>
      <c r="Q237"/>
      <c r="R237" t="s">
        <v>229</v>
      </c>
      <c r="S237" t="s">
        <v>124</v>
      </c>
      <c r="X237"/>
    </row>
    <row r="238" spans="2:24" hidden="1" x14ac:dyDescent="0.25">
      <c r="B238" s="5">
        <v>44998</v>
      </c>
      <c r="C238" t="s">
        <v>121</v>
      </c>
      <c r="D238" t="s">
        <v>0</v>
      </c>
      <c r="E238" t="s">
        <v>66</v>
      </c>
      <c r="F238" s="4" t="s">
        <v>71</v>
      </c>
      <c r="G238" t="s">
        <v>72</v>
      </c>
      <c r="H238" s="4" t="s">
        <v>27</v>
      </c>
      <c r="I238" s="4" t="s">
        <v>218</v>
      </c>
      <c r="J238" s="8">
        <v>-10</v>
      </c>
      <c r="K238" s="29">
        <f t="shared" si="21"/>
        <v>51750</v>
      </c>
      <c r="L238" s="17">
        <f t="shared" si="22"/>
        <v>-517500</v>
      </c>
      <c r="N238" s="73">
        <v>43.452127659574472</v>
      </c>
      <c r="O238" s="73">
        <v>43.452127659574472</v>
      </c>
      <c r="Q238"/>
      <c r="R238" t="s">
        <v>229</v>
      </c>
      <c r="S238" t="s">
        <v>124</v>
      </c>
      <c r="X238"/>
    </row>
    <row r="239" spans="2:24" hidden="1" x14ac:dyDescent="0.25">
      <c r="B239" s="5">
        <v>44998</v>
      </c>
      <c r="C239" t="s">
        <v>121</v>
      </c>
      <c r="D239" t="s">
        <v>0</v>
      </c>
      <c r="E239" t="s">
        <v>66</v>
      </c>
      <c r="F239" s="4" t="s">
        <v>71</v>
      </c>
      <c r="G239" t="s">
        <v>72</v>
      </c>
      <c r="H239" s="4" t="s">
        <v>27</v>
      </c>
      <c r="I239" s="4" t="s">
        <v>221</v>
      </c>
      <c r="J239" s="8">
        <v>-5</v>
      </c>
      <c r="K239" s="29">
        <f t="shared" si="21"/>
        <v>51750</v>
      </c>
      <c r="L239" s="17">
        <f t="shared" si="22"/>
        <v>-258750</v>
      </c>
      <c r="N239" s="17">
        <v>-73.474399164054333</v>
      </c>
      <c r="O239" s="17">
        <v>-73.474399164054333</v>
      </c>
      <c r="Q239"/>
      <c r="R239" t="s">
        <v>229</v>
      </c>
      <c r="S239" t="s">
        <v>124</v>
      </c>
      <c r="X239"/>
    </row>
    <row r="240" spans="2:24" hidden="1" x14ac:dyDescent="0.25">
      <c r="B240" s="5">
        <v>44998</v>
      </c>
      <c r="C240" t="s">
        <v>121</v>
      </c>
      <c r="D240" t="s">
        <v>0</v>
      </c>
      <c r="E240" t="s">
        <v>66</v>
      </c>
      <c r="F240" s="4" t="s">
        <v>67</v>
      </c>
      <c r="G240" t="s">
        <v>216</v>
      </c>
      <c r="H240" s="4" t="s">
        <v>69</v>
      </c>
      <c r="I240" s="4" t="s">
        <v>222</v>
      </c>
      <c r="J240" s="8">
        <v>-20</v>
      </c>
      <c r="K240" s="29">
        <f t="shared" si="21"/>
        <v>51750</v>
      </c>
      <c r="L240" s="17">
        <f t="shared" si="22"/>
        <v>-1035000</v>
      </c>
      <c r="N240" s="73">
        <v>37.244680851063833</v>
      </c>
      <c r="O240" s="73">
        <v>37.244680851063833</v>
      </c>
      <c r="Q240"/>
      <c r="R240" t="s">
        <v>229</v>
      </c>
      <c r="S240" t="s">
        <v>124</v>
      </c>
      <c r="X240"/>
    </row>
    <row r="241" spans="2:24" hidden="1" x14ac:dyDescent="0.25">
      <c r="B241" s="5">
        <v>44998</v>
      </c>
      <c r="C241" t="s">
        <v>121</v>
      </c>
      <c r="D241" t="s">
        <v>0</v>
      </c>
      <c r="E241" t="s">
        <v>66</v>
      </c>
      <c r="F241" s="4" t="s">
        <v>67</v>
      </c>
      <c r="G241" t="s">
        <v>216</v>
      </c>
      <c r="H241" s="4" t="s">
        <v>69</v>
      </c>
      <c r="I241" s="4" t="s">
        <v>222</v>
      </c>
      <c r="J241" s="8">
        <v>-2</v>
      </c>
      <c r="K241" s="29">
        <f t="shared" si="21"/>
        <v>51750</v>
      </c>
      <c r="L241" s="17">
        <f t="shared" si="22"/>
        <v>-103500</v>
      </c>
      <c r="N241" s="73">
        <v>893.872340425532</v>
      </c>
      <c r="O241" s="73">
        <v>893.872340425532</v>
      </c>
      <c r="Q241"/>
      <c r="R241" t="s">
        <v>226</v>
      </c>
      <c r="S241" t="s">
        <v>230</v>
      </c>
      <c r="X241"/>
    </row>
    <row r="242" spans="2:24" hidden="1" x14ac:dyDescent="0.25">
      <c r="B242" s="5">
        <v>44998</v>
      </c>
      <c r="C242" t="s">
        <v>121</v>
      </c>
      <c r="D242" t="s">
        <v>0</v>
      </c>
      <c r="E242" t="s">
        <v>66</v>
      </c>
      <c r="F242" s="4" t="s">
        <v>71</v>
      </c>
      <c r="G242" t="s">
        <v>72</v>
      </c>
      <c r="H242" s="4" t="s">
        <v>27</v>
      </c>
      <c r="I242" s="4" t="s">
        <v>221</v>
      </c>
      <c r="J242" s="8">
        <v>-2</v>
      </c>
      <c r="K242" s="29">
        <f t="shared" si="21"/>
        <v>51750</v>
      </c>
      <c r="L242" s="17">
        <f t="shared" si="22"/>
        <v>-103500</v>
      </c>
      <c r="N242" s="73">
        <v>310.37234042553189</v>
      </c>
      <c r="O242" s="73">
        <v>310.37234042553189</v>
      </c>
      <c r="Q242"/>
      <c r="R242" t="s">
        <v>226</v>
      </c>
      <c r="S242" t="s">
        <v>230</v>
      </c>
      <c r="X242"/>
    </row>
    <row r="243" spans="2:24" hidden="1" x14ac:dyDescent="0.25">
      <c r="B243" s="5">
        <v>44998</v>
      </c>
      <c r="C243" t="s">
        <v>121</v>
      </c>
      <c r="D243" t="s">
        <v>0</v>
      </c>
      <c r="E243" t="s">
        <v>66</v>
      </c>
      <c r="F243" s="4" t="s">
        <v>75</v>
      </c>
      <c r="G243" t="s">
        <v>76</v>
      </c>
      <c r="H243" s="4" t="s">
        <v>37</v>
      </c>
      <c r="I243" s="4" t="s">
        <v>154</v>
      </c>
      <c r="J243" s="8">
        <v>-2</v>
      </c>
      <c r="K243" s="29">
        <f t="shared" si="21"/>
        <v>51750</v>
      </c>
      <c r="L243" s="17">
        <f t="shared" si="22"/>
        <v>-103500</v>
      </c>
      <c r="N243" s="73">
        <v>93.111702127659569</v>
      </c>
      <c r="O243" s="73">
        <v>93.111702127659569</v>
      </c>
      <c r="Q243"/>
      <c r="R243" t="s">
        <v>226</v>
      </c>
      <c r="S243" t="s">
        <v>230</v>
      </c>
      <c r="X243"/>
    </row>
    <row r="244" spans="2:24" hidden="1" x14ac:dyDescent="0.25">
      <c r="B244" s="5">
        <v>44998</v>
      </c>
      <c r="C244" t="s">
        <v>121</v>
      </c>
      <c r="D244" t="s">
        <v>0</v>
      </c>
      <c r="E244" t="s">
        <v>66</v>
      </c>
      <c r="F244" s="4" t="s">
        <v>139</v>
      </c>
      <c r="G244" t="s">
        <v>140</v>
      </c>
      <c r="H244" s="4" t="s">
        <v>141</v>
      </c>
      <c r="I244" s="4" t="s">
        <v>211</v>
      </c>
      <c r="J244" s="8">
        <v>-8</v>
      </c>
      <c r="K244" s="29">
        <f t="shared" si="21"/>
        <v>51750</v>
      </c>
      <c r="L244" s="17">
        <f t="shared" si="22"/>
        <v>-414000</v>
      </c>
      <c r="N244" s="73">
        <v>93.111702127659569</v>
      </c>
      <c r="O244" s="73">
        <v>93.111702127659569</v>
      </c>
      <c r="Q244"/>
      <c r="R244" t="s">
        <v>229</v>
      </c>
      <c r="S244" t="s">
        <v>124</v>
      </c>
      <c r="X244"/>
    </row>
    <row r="245" spans="2:24" hidden="1" x14ac:dyDescent="0.25">
      <c r="B245" s="5">
        <v>44998</v>
      </c>
      <c r="C245" t="s">
        <v>121</v>
      </c>
      <c r="D245" t="s">
        <v>0</v>
      </c>
      <c r="E245" t="s">
        <v>66</v>
      </c>
      <c r="F245" s="4" t="s">
        <v>78</v>
      </c>
      <c r="G245" t="s">
        <v>79</v>
      </c>
      <c r="H245" s="4" t="s">
        <v>80</v>
      </c>
      <c r="I245" s="4" t="s">
        <v>210</v>
      </c>
      <c r="J245" s="8">
        <v>-13</v>
      </c>
      <c r="K245" s="29">
        <f t="shared" si="21"/>
        <v>51750</v>
      </c>
      <c r="L245" s="35">
        <f t="shared" si="22"/>
        <v>-672750</v>
      </c>
      <c r="M245" s="104"/>
      <c r="N245" s="73">
        <v>506.94148936170211</v>
      </c>
      <c r="O245" s="73">
        <v>506.94148936170211</v>
      </c>
      <c r="Q245"/>
      <c r="R245" t="s">
        <v>229</v>
      </c>
      <c r="S245" t="s">
        <v>124</v>
      </c>
      <c r="X245"/>
    </row>
    <row r="246" spans="2:24" hidden="1" x14ac:dyDescent="0.25">
      <c r="B246" s="5">
        <v>44998</v>
      </c>
      <c r="C246" t="s">
        <v>121</v>
      </c>
      <c r="D246" t="s">
        <v>0</v>
      </c>
      <c r="E246" t="s">
        <v>66</v>
      </c>
      <c r="F246" s="4" t="s">
        <v>86</v>
      </c>
      <c r="G246" t="s">
        <v>87</v>
      </c>
      <c r="H246" s="4" t="s">
        <v>50</v>
      </c>
      <c r="I246" s="4" t="s">
        <v>212</v>
      </c>
      <c r="J246" s="8">
        <v>-2</v>
      </c>
      <c r="K246" s="29">
        <f t="shared" si="21"/>
        <v>51750</v>
      </c>
      <c r="L246" s="17">
        <f t="shared" si="22"/>
        <v>-103500</v>
      </c>
      <c r="N246" s="138">
        <v>-57.936170212765958</v>
      </c>
      <c r="O246" s="138">
        <v>-57.936170212765958</v>
      </c>
      <c r="Q246"/>
      <c r="R246" t="s">
        <v>226</v>
      </c>
      <c r="S246" t="s">
        <v>230</v>
      </c>
      <c r="X246"/>
    </row>
    <row r="247" spans="2:24" hidden="1" x14ac:dyDescent="0.25">
      <c r="B247" s="5">
        <v>44998</v>
      </c>
      <c r="C247" t="s">
        <v>121</v>
      </c>
      <c r="D247" t="s">
        <v>0</v>
      </c>
      <c r="E247" t="s">
        <v>66</v>
      </c>
      <c r="F247" s="4" t="s">
        <v>91</v>
      </c>
      <c r="G247" t="s">
        <v>92</v>
      </c>
      <c r="H247" s="4" t="s">
        <v>93</v>
      </c>
      <c r="I247" s="4" t="s">
        <v>94</v>
      </c>
      <c r="J247" s="8">
        <v>-2</v>
      </c>
      <c r="K247" s="48">
        <v>61600</v>
      </c>
      <c r="L247" s="17">
        <f t="shared" si="22"/>
        <v>-123200</v>
      </c>
      <c r="N247" s="35">
        <v>-58.278215223097114</v>
      </c>
      <c r="O247" s="35">
        <v>-58.278215223097114</v>
      </c>
      <c r="Q247"/>
      <c r="R247" t="s">
        <v>226</v>
      </c>
      <c r="S247" t="s">
        <v>230</v>
      </c>
      <c r="X247"/>
    </row>
    <row r="248" spans="2:24" hidden="1" x14ac:dyDescent="0.25">
      <c r="B248" s="5">
        <v>44998</v>
      </c>
      <c r="C248" t="s">
        <v>121</v>
      </c>
      <c r="D248" t="s">
        <v>0</v>
      </c>
      <c r="E248" t="s">
        <v>66</v>
      </c>
      <c r="F248" s="4" t="s">
        <v>82</v>
      </c>
      <c r="G248" t="s">
        <v>83</v>
      </c>
      <c r="H248" s="4" t="s">
        <v>84</v>
      </c>
      <c r="I248" s="4" t="s">
        <v>85</v>
      </c>
      <c r="J248" s="8">
        <v>-2</v>
      </c>
      <c r="K248" s="48">
        <v>61600</v>
      </c>
      <c r="L248" s="17">
        <f t="shared" si="22"/>
        <v>-123200</v>
      </c>
      <c r="N248" s="138">
        <v>-186.22340425531917</v>
      </c>
      <c r="O248" s="138">
        <v>-186.22340425531917</v>
      </c>
      <c r="Q248"/>
      <c r="R248" t="s">
        <v>226</v>
      </c>
      <c r="S248" t="s">
        <v>230</v>
      </c>
    </row>
    <row r="249" spans="2:24" hidden="1" x14ac:dyDescent="0.25">
      <c r="B249" s="5">
        <v>44998</v>
      </c>
      <c r="C249" t="s">
        <v>121</v>
      </c>
      <c r="D249" t="s">
        <v>0</v>
      </c>
      <c r="E249" t="s">
        <v>66</v>
      </c>
      <c r="F249" s="4" t="s">
        <v>139</v>
      </c>
      <c r="G249" t="s">
        <v>140</v>
      </c>
      <c r="H249" s="4" t="s">
        <v>141</v>
      </c>
      <c r="I249" s="4" t="s">
        <v>159</v>
      </c>
      <c r="J249" s="8">
        <v>-10</v>
      </c>
      <c r="K249" s="29">
        <f>57500*0.9</f>
        <v>51750</v>
      </c>
      <c r="L249" s="17">
        <f t="shared" si="22"/>
        <v>-517500</v>
      </c>
      <c r="N249" s="35">
        <v>-36.69041095890411</v>
      </c>
      <c r="O249" s="35">
        <v>-36.69041095890411</v>
      </c>
      <c r="Q249"/>
      <c r="R249" t="s">
        <v>229</v>
      </c>
      <c r="S249" t="s">
        <v>124</v>
      </c>
    </row>
    <row r="250" spans="2:24" hidden="1" x14ac:dyDescent="0.25">
      <c r="B250" s="5">
        <v>44999</v>
      </c>
      <c r="C250" t="s">
        <v>20</v>
      </c>
      <c r="D250" t="s">
        <v>4</v>
      </c>
      <c r="E250" t="s">
        <v>14</v>
      </c>
      <c r="F250" s="4">
        <v>3338235</v>
      </c>
      <c r="G250" t="s">
        <v>231</v>
      </c>
      <c r="H250" s="4" t="s">
        <v>231</v>
      </c>
      <c r="I250" s="4" t="s">
        <v>138</v>
      </c>
      <c r="J250" s="8">
        <v>1</v>
      </c>
      <c r="K250" s="29">
        <v>153420.53519000002</v>
      </c>
      <c r="L250" s="35">
        <f t="shared" si="22"/>
        <v>153420.53519000002</v>
      </c>
      <c r="M250" s="104" t="s">
        <v>529</v>
      </c>
      <c r="N250" s="138">
        <v>-29.166666666666668</v>
      </c>
      <c r="O250" s="138">
        <v>-29.166666666666668</v>
      </c>
      <c r="P250" t="s">
        <v>288</v>
      </c>
      <c r="Q250"/>
    </row>
    <row r="251" spans="2:24" hidden="1" x14ac:dyDescent="0.25">
      <c r="B251" s="5">
        <v>44999</v>
      </c>
      <c r="C251" t="s">
        <v>20</v>
      </c>
      <c r="D251" t="s">
        <v>4</v>
      </c>
      <c r="E251" t="s">
        <v>14</v>
      </c>
      <c r="F251" s="4">
        <v>3318225</v>
      </c>
      <c r="G251" t="s">
        <v>148</v>
      </c>
      <c r="H251" s="4" t="s">
        <v>148</v>
      </c>
      <c r="J251" s="8">
        <v>10</v>
      </c>
      <c r="K251" s="29">
        <v>153420.53519000002</v>
      </c>
      <c r="L251" s="35">
        <f t="shared" si="22"/>
        <v>1534205.3519000001</v>
      </c>
      <c r="M251" s="104" t="s">
        <v>529</v>
      </c>
      <c r="N251" s="138">
        <v>-58.333333333333336</v>
      </c>
      <c r="O251" s="138">
        <v>-58.333333333333336</v>
      </c>
      <c r="P251" t="s">
        <v>288</v>
      </c>
      <c r="Q251"/>
    </row>
    <row r="252" spans="2:24" hidden="1" x14ac:dyDescent="0.25">
      <c r="B252" s="5">
        <v>45000</v>
      </c>
      <c r="C252" t="s">
        <v>103</v>
      </c>
      <c r="D252" t="s">
        <v>0</v>
      </c>
      <c r="E252" t="s">
        <v>14</v>
      </c>
      <c r="F252" s="3" t="s">
        <v>289</v>
      </c>
      <c r="G252" t="s">
        <v>15</v>
      </c>
      <c r="H252" s="4" t="s">
        <v>16</v>
      </c>
      <c r="I252" s="4" t="s">
        <v>18</v>
      </c>
      <c r="J252" s="8">
        <v>-5</v>
      </c>
      <c r="K252" s="48">
        <v>73331</v>
      </c>
      <c r="L252" s="17">
        <f t="shared" si="22"/>
        <v>-366655</v>
      </c>
      <c r="N252" s="138">
        <v>-57.936170212765958</v>
      </c>
      <c r="O252" s="138">
        <v>-57.936170212765958</v>
      </c>
      <c r="Q252">
        <v>20230064</v>
      </c>
      <c r="R252" t="s">
        <v>232</v>
      </c>
      <c r="T252" t="s">
        <v>280</v>
      </c>
    </row>
    <row r="253" spans="2:24" hidden="1" x14ac:dyDescent="0.25">
      <c r="B253" s="5">
        <v>45000</v>
      </c>
      <c r="C253" t="s">
        <v>103</v>
      </c>
      <c r="D253" t="s">
        <v>0</v>
      </c>
      <c r="E253" t="s">
        <v>14</v>
      </c>
      <c r="F253" s="4" t="s">
        <v>21</v>
      </c>
      <c r="G253" t="s">
        <v>22</v>
      </c>
      <c r="H253" s="4" t="s">
        <v>23</v>
      </c>
      <c r="I253" s="4" t="s">
        <v>24</v>
      </c>
      <c r="J253" s="8">
        <v>-4</v>
      </c>
      <c r="K253" s="48">
        <v>73331</v>
      </c>
      <c r="L253" s="17">
        <f t="shared" si="22"/>
        <v>-293324</v>
      </c>
      <c r="N253" s="138">
        <v>-279.33510638297878</v>
      </c>
      <c r="O253" s="138">
        <v>-279.33510638297878</v>
      </c>
      <c r="Q253">
        <v>20230064</v>
      </c>
      <c r="R253" t="s">
        <v>232</v>
      </c>
      <c r="T253" t="s">
        <v>280</v>
      </c>
    </row>
    <row r="254" spans="2:24" hidden="1" x14ac:dyDescent="0.25">
      <c r="B254" s="5">
        <v>45000</v>
      </c>
      <c r="C254" t="s">
        <v>103</v>
      </c>
      <c r="D254" t="s">
        <v>0</v>
      </c>
      <c r="E254" t="s">
        <v>14</v>
      </c>
      <c r="F254" s="4" t="s">
        <v>25</v>
      </c>
      <c r="G254" t="s">
        <v>26</v>
      </c>
      <c r="H254" s="4" t="s">
        <v>27</v>
      </c>
      <c r="I254" s="4" t="s">
        <v>127</v>
      </c>
      <c r="J254" s="8">
        <v>-6</v>
      </c>
      <c r="K254" s="50">
        <v>65949.40444444443</v>
      </c>
      <c r="L254" s="35">
        <f t="shared" si="22"/>
        <v>-395696.42666666658</v>
      </c>
      <c r="M254" s="104"/>
      <c r="N254" s="138">
        <v>-36.69041095890411</v>
      </c>
      <c r="O254" s="138">
        <v>-36.69041095890411</v>
      </c>
      <c r="P254" t="s">
        <v>224</v>
      </c>
      <c r="Q254">
        <v>20230064</v>
      </c>
      <c r="R254" t="s">
        <v>232</v>
      </c>
      <c r="T254" t="s">
        <v>280</v>
      </c>
    </row>
    <row r="255" spans="2:24" hidden="1" x14ac:dyDescent="0.25">
      <c r="B255" s="5">
        <v>45000</v>
      </c>
      <c r="C255" t="s">
        <v>103</v>
      </c>
      <c r="D255" t="s">
        <v>0</v>
      </c>
      <c r="E255" t="s">
        <v>14</v>
      </c>
      <c r="F255" s="4" t="s">
        <v>35</v>
      </c>
      <c r="G255" t="s">
        <v>36</v>
      </c>
      <c r="H255" s="4" t="s">
        <v>37</v>
      </c>
      <c r="I255" s="4" t="s">
        <v>131</v>
      </c>
      <c r="J255" s="8">
        <v>-6</v>
      </c>
      <c r="K255" s="50">
        <v>65949.40444444443</v>
      </c>
      <c r="L255" s="35">
        <f t="shared" si="22"/>
        <v>-395696.42666666658</v>
      </c>
      <c r="M255" s="104"/>
      <c r="N255" s="138">
        <v>-101.98687664041995</v>
      </c>
      <c r="O255" s="138">
        <v>-101.98687664041995</v>
      </c>
      <c r="Q255">
        <v>20230064</v>
      </c>
      <c r="R255" t="s">
        <v>232</v>
      </c>
      <c r="T255" t="s">
        <v>280</v>
      </c>
    </row>
    <row r="256" spans="2:24" hidden="1" x14ac:dyDescent="0.25">
      <c r="B256" s="5">
        <v>44998</v>
      </c>
      <c r="C256" t="s">
        <v>121</v>
      </c>
      <c r="D256" t="s">
        <v>0</v>
      </c>
      <c r="E256" t="s">
        <v>66</v>
      </c>
      <c r="F256" s="4" t="s">
        <v>139</v>
      </c>
      <c r="G256" t="s">
        <v>140</v>
      </c>
      <c r="H256" s="4" t="s">
        <v>141</v>
      </c>
      <c r="I256" s="4" t="s">
        <v>173</v>
      </c>
      <c r="J256" s="8">
        <v>-2</v>
      </c>
      <c r="K256" s="29">
        <f>57500*0.9</f>
        <v>51750</v>
      </c>
      <c r="L256" s="17">
        <f t="shared" si="22"/>
        <v>-103500</v>
      </c>
      <c r="N256" s="138">
        <v>-86.904255319148945</v>
      </c>
      <c r="O256" s="138">
        <v>-86.904255319148945</v>
      </c>
      <c r="Q256"/>
      <c r="R256" t="s">
        <v>229</v>
      </c>
      <c r="S256" t="s">
        <v>124</v>
      </c>
    </row>
    <row r="257" spans="2:20" x14ac:dyDescent="0.25">
      <c r="B257" s="5">
        <v>44981</v>
      </c>
      <c r="C257" t="s">
        <v>63</v>
      </c>
      <c r="D257" t="s">
        <v>0</v>
      </c>
      <c r="E257" t="s">
        <v>14</v>
      </c>
      <c r="F257" s="4" t="s">
        <v>42</v>
      </c>
      <c r="G257" t="s">
        <v>43</v>
      </c>
      <c r="H257" s="4" t="s">
        <v>44</v>
      </c>
      <c r="I257" s="4" t="s">
        <v>130</v>
      </c>
      <c r="J257" s="8">
        <v>50</v>
      </c>
      <c r="K257" s="50">
        <v>81594</v>
      </c>
      <c r="L257" s="35">
        <f t="shared" si="22"/>
        <v>4079700</v>
      </c>
      <c r="M257" s="104"/>
      <c r="N257" s="138">
        <v>-58.333333333333336</v>
      </c>
      <c r="O257" s="138">
        <v>-58.333333333333336</v>
      </c>
      <c r="P257" t="s">
        <v>244</v>
      </c>
      <c r="Q257"/>
    </row>
    <row r="258" spans="2:20" hidden="1" x14ac:dyDescent="0.25">
      <c r="B258" s="5">
        <v>45000</v>
      </c>
      <c r="C258" t="s">
        <v>103</v>
      </c>
      <c r="D258" t="s">
        <v>0</v>
      </c>
      <c r="E258" t="s">
        <v>14</v>
      </c>
      <c r="F258" s="4" t="s">
        <v>54</v>
      </c>
      <c r="G258" t="s">
        <v>55</v>
      </c>
      <c r="H258" s="4" t="s">
        <v>56</v>
      </c>
      <c r="I258" s="4" t="s">
        <v>134</v>
      </c>
      <c r="J258" s="8">
        <v>-20</v>
      </c>
      <c r="K258" s="50">
        <v>84287.164444444439</v>
      </c>
      <c r="L258" s="17">
        <f t="shared" si="22"/>
        <v>-1685743.2888888889</v>
      </c>
      <c r="M258" s="102" t="s">
        <v>529</v>
      </c>
      <c r="N258" s="138">
        <v>-37.244680851063833</v>
      </c>
      <c r="O258" s="138">
        <v>-37.244680851063833</v>
      </c>
      <c r="Q258">
        <v>20230064</v>
      </c>
      <c r="R258" t="s">
        <v>232</v>
      </c>
      <c r="T258" t="s">
        <v>280</v>
      </c>
    </row>
    <row r="259" spans="2:20" hidden="1" x14ac:dyDescent="0.25">
      <c r="B259" s="5">
        <v>45000</v>
      </c>
      <c r="C259" t="s">
        <v>103</v>
      </c>
      <c r="D259" t="s">
        <v>4</v>
      </c>
      <c r="E259" t="s">
        <v>14</v>
      </c>
      <c r="F259" s="4">
        <v>3338235</v>
      </c>
      <c r="G259" t="s">
        <v>231</v>
      </c>
      <c r="H259" s="4" t="s">
        <v>231</v>
      </c>
      <c r="I259" s="4" t="s">
        <v>138</v>
      </c>
      <c r="J259" s="8">
        <v>-1</v>
      </c>
      <c r="K259" s="49">
        <v>153420.53519000002</v>
      </c>
      <c r="L259" s="31">
        <f t="shared" si="22"/>
        <v>-153420.53519000002</v>
      </c>
      <c r="M259" s="105" t="s">
        <v>529</v>
      </c>
      <c r="N259" s="138">
        <v>-148.97872340425533</v>
      </c>
      <c r="O259" s="138">
        <v>-148.97872340425533</v>
      </c>
      <c r="Q259">
        <v>20230064</v>
      </c>
      <c r="R259" t="s">
        <v>232</v>
      </c>
      <c r="T259" t="s">
        <v>280</v>
      </c>
    </row>
    <row r="260" spans="2:20" hidden="1" x14ac:dyDescent="0.25">
      <c r="B260" s="5">
        <v>45000</v>
      </c>
      <c r="C260" t="s">
        <v>103</v>
      </c>
      <c r="D260" t="s">
        <v>4</v>
      </c>
      <c r="E260" t="s">
        <v>14</v>
      </c>
      <c r="F260" s="4" t="s">
        <v>315</v>
      </c>
      <c r="G260" t="s">
        <v>295</v>
      </c>
      <c r="H260" s="4" t="s">
        <v>290</v>
      </c>
      <c r="J260" s="8">
        <v>-1</v>
      </c>
      <c r="K260" s="29">
        <v>336000</v>
      </c>
      <c r="L260" s="17">
        <f t="shared" si="22"/>
        <v>-336000</v>
      </c>
      <c r="M260" s="102" t="s">
        <v>529</v>
      </c>
      <c r="N260" s="138">
        <v>-73.38082191780822</v>
      </c>
      <c r="O260" s="138">
        <v>-73.38082191780822</v>
      </c>
      <c r="Q260">
        <v>20230064</v>
      </c>
      <c r="R260" t="s">
        <v>232</v>
      </c>
      <c r="T260" t="s">
        <v>280</v>
      </c>
    </row>
    <row r="261" spans="2:20" hidden="1" x14ac:dyDescent="0.25">
      <c r="B261" s="5">
        <v>45000</v>
      </c>
      <c r="C261" t="s">
        <v>103</v>
      </c>
      <c r="D261" t="s">
        <v>0</v>
      </c>
      <c r="E261" t="s">
        <v>66</v>
      </c>
      <c r="F261" s="4" t="s">
        <v>71</v>
      </c>
      <c r="G261" t="s">
        <v>72</v>
      </c>
      <c r="H261" s="4" t="s">
        <v>27</v>
      </c>
      <c r="I261" s="4" t="s">
        <v>221</v>
      </c>
      <c r="J261" s="8">
        <v>-3</v>
      </c>
      <c r="K261" s="29">
        <f>57500*0.9</f>
        <v>51750</v>
      </c>
      <c r="L261" s="17">
        <f t="shared" si="22"/>
        <v>-155250</v>
      </c>
      <c r="N261" s="138">
        <v>-28.968085106382979</v>
      </c>
      <c r="O261" s="138">
        <v>-28.968085106382979</v>
      </c>
      <c r="Q261">
        <v>20230065</v>
      </c>
      <c r="R261" t="s">
        <v>233</v>
      </c>
      <c r="T261" t="s">
        <v>279</v>
      </c>
    </row>
    <row r="262" spans="2:20" hidden="1" x14ac:dyDescent="0.25">
      <c r="B262" s="5">
        <v>45000</v>
      </c>
      <c r="C262" t="s">
        <v>103</v>
      </c>
      <c r="D262" t="s">
        <v>0</v>
      </c>
      <c r="E262" t="s">
        <v>66</v>
      </c>
      <c r="F262" s="4" t="s">
        <v>75</v>
      </c>
      <c r="G262" t="s">
        <v>76</v>
      </c>
      <c r="H262" s="4" t="s">
        <v>37</v>
      </c>
      <c r="I262" s="4" t="s">
        <v>203</v>
      </c>
      <c r="J262" s="8">
        <v>-3</v>
      </c>
      <c r="K262" s="29">
        <f>57500*0.9</f>
        <v>51750</v>
      </c>
      <c r="L262" s="17">
        <f t="shared" si="22"/>
        <v>-155250</v>
      </c>
      <c r="N262" s="96">
        <v>720.49549549549545</v>
      </c>
      <c r="O262" s="96">
        <v>720.49549549549545</v>
      </c>
      <c r="Q262">
        <v>20230065</v>
      </c>
      <c r="R262" t="s">
        <v>233</v>
      </c>
      <c r="T262" t="s">
        <v>279</v>
      </c>
    </row>
    <row r="263" spans="2:20" hidden="1" x14ac:dyDescent="0.25">
      <c r="B263" s="5">
        <v>44998</v>
      </c>
      <c r="C263" t="s">
        <v>121</v>
      </c>
      <c r="D263" t="s">
        <v>0</v>
      </c>
      <c r="E263" t="s">
        <v>66</v>
      </c>
      <c r="F263" s="4" t="s">
        <v>139</v>
      </c>
      <c r="G263" t="s">
        <v>140</v>
      </c>
      <c r="H263" s="4" t="s">
        <v>141</v>
      </c>
      <c r="I263" s="4" t="s">
        <v>173</v>
      </c>
      <c r="J263" s="8">
        <v>-1</v>
      </c>
      <c r="K263" s="29">
        <f>57500*0.9</f>
        <v>51750</v>
      </c>
      <c r="L263" s="17">
        <f t="shared" si="22"/>
        <v>-51750</v>
      </c>
      <c r="N263" s="96">
        <v>144.09909909909908</v>
      </c>
      <c r="O263" s="96">
        <v>144.09909909909908</v>
      </c>
      <c r="Q263"/>
      <c r="R263" t="s">
        <v>226</v>
      </c>
      <c r="S263" t="s">
        <v>230</v>
      </c>
    </row>
    <row r="264" spans="2:20" hidden="1" x14ac:dyDescent="0.25">
      <c r="B264" s="5">
        <v>45000</v>
      </c>
      <c r="C264" t="s">
        <v>103</v>
      </c>
      <c r="D264" t="s">
        <v>0</v>
      </c>
      <c r="E264" t="s">
        <v>66</v>
      </c>
      <c r="F264" s="4" t="s">
        <v>86</v>
      </c>
      <c r="G264" t="s">
        <v>87</v>
      </c>
      <c r="H264" s="4" t="s">
        <v>50</v>
      </c>
      <c r="I264" s="4" t="s">
        <v>212</v>
      </c>
      <c r="J264" s="8">
        <v>-4</v>
      </c>
      <c r="K264" s="29">
        <f>57500*0.9</f>
        <v>51750</v>
      </c>
      <c r="L264" s="17">
        <f t="shared" si="22"/>
        <v>-207000</v>
      </c>
      <c r="N264" s="96">
        <v>504.3468468468468</v>
      </c>
      <c r="O264" s="96">
        <v>504.3468468468468</v>
      </c>
      <c r="Q264">
        <v>20230065</v>
      </c>
      <c r="R264" t="s">
        <v>233</v>
      </c>
      <c r="T264" t="s">
        <v>279</v>
      </c>
    </row>
    <row r="265" spans="2:20" hidden="1" x14ac:dyDescent="0.25">
      <c r="B265" s="5">
        <v>45000</v>
      </c>
      <c r="C265" t="s">
        <v>103</v>
      </c>
      <c r="D265" t="s">
        <v>0</v>
      </c>
      <c r="E265" t="s">
        <v>66</v>
      </c>
      <c r="F265" s="4" t="s">
        <v>86</v>
      </c>
      <c r="G265" t="s">
        <v>87</v>
      </c>
      <c r="H265" s="4" t="s">
        <v>184</v>
      </c>
      <c r="I265" s="4" t="s">
        <v>182</v>
      </c>
      <c r="J265" s="8">
        <v>-6</v>
      </c>
      <c r="K265" s="29">
        <f>57500*0.9</f>
        <v>51750</v>
      </c>
      <c r="L265" s="17">
        <f t="shared" si="22"/>
        <v>-310500</v>
      </c>
      <c r="N265" s="96">
        <v>1080.7432432432431</v>
      </c>
      <c r="O265" s="96">
        <v>1080.7432432432431</v>
      </c>
      <c r="Q265">
        <v>20230065</v>
      </c>
      <c r="R265" t="s">
        <v>233</v>
      </c>
      <c r="T265" t="s">
        <v>279</v>
      </c>
    </row>
    <row r="266" spans="2:20" hidden="1" x14ac:dyDescent="0.25">
      <c r="B266" s="5">
        <v>45000</v>
      </c>
      <c r="C266" t="s">
        <v>103</v>
      </c>
      <c r="D266" t="s">
        <v>0</v>
      </c>
      <c r="E266" t="s">
        <v>66</v>
      </c>
      <c r="F266" s="4" t="s">
        <v>91</v>
      </c>
      <c r="G266" t="s">
        <v>92</v>
      </c>
      <c r="H266" s="4" t="s">
        <v>93</v>
      </c>
      <c r="I266" s="4" t="s">
        <v>94</v>
      </c>
      <c r="J266" s="8">
        <v>-5</v>
      </c>
      <c r="K266" s="48">
        <v>61600</v>
      </c>
      <c r="L266" s="17">
        <f t="shared" si="22"/>
        <v>-308000</v>
      </c>
      <c r="N266" s="96">
        <v>1852.7027027027027</v>
      </c>
      <c r="O266" s="96">
        <v>1852.7027027027027</v>
      </c>
      <c r="Q266">
        <v>20230065</v>
      </c>
      <c r="R266" t="s">
        <v>233</v>
      </c>
      <c r="T266" t="s">
        <v>279</v>
      </c>
    </row>
    <row r="267" spans="2:20" hidden="1" x14ac:dyDescent="0.25">
      <c r="B267" s="5">
        <v>45000</v>
      </c>
      <c r="C267" t="s">
        <v>103</v>
      </c>
      <c r="D267" t="s">
        <v>4</v>
      </c>
      <c r="E267" t="s">
        <v>66</v>
      </c>
      <c r="F267" s="4" t="s">
        <v>96</v>
      </c>
      <c r="G267" t="s">
        <v>95</v>
      </c>
      <c r="H267" s="4" t="s">
        <v>106</v>
      </c>
      <c r="I267" s="4">
        <v>49116</v>
      </c>
      <c r="J267" s="8">
        <v>-2</v>
      </c>
      <c r="K267" s="48">
        <f>300000*1.19</f>
        <v>357000</v>
      </c>
      <c r="L267" s="17">
        <f t="shared" si="22"/>
        <v>-714000</v>
      </c>
      <c r="N267" s="96">
        <v>205.85585585585585</v>
      </c>
      <c r="O267" s="96">
        <v>205.85585585585585</v>
      </c>
      <c r="Q267">
        <v>20230065</v>
      </c>
      <c r="R267" t="s">
        <v>233</v>
      </c>
      <c r="T267" t="s">
        <v>279</v>
      </c>
    </row>
    <row r="268" spans="2:20" hidden="1" x14ac:dyDescent="0.25">
      <c r="B268" s="5">
        <v>45000</v>
      </c>
      <c r="C268" t="s">
        <v>103</v>
      </c>
      <c r="D268" t="s">
        <v>4</v>
      </c>
      <c r="E268" t="s">
        <v>66</v>
      </c>
      <c r="F268" s="4" t="s">
        <v>102</v>
      </c>
      <c r="G268" t="s">
        <v>101</v>
      </c>
      <c r="H268" s="4" t="s">
        <v>107</v>
      </c>
      <c r="I268" s="4">
        <v>48791</v>
      </c>
      <c r="J268" s="8">
        <v>-2</v>
      </c>
      <c r="K268" s="48">
        <f>76000*1.19</f>
        <v>90440</v>
      </c>
      <c r="L268" s="17">
        <f>+K268*J268</f>
        <v>-180880</v>
      </c>
      <c r="N268" s="96">
        <v>61.756756756756758</v>
      </c>
      <c r="O268" s="96">
        <v>61.756756756756758</v>
      </c>
      <c r="Q268">
        <v>20230065</v>
      </c>
      <c r="R268" t="s">
        <v>233</v>
      </c>
      <c r="T268" t="s">
        <v>279</v>
      </c>
    </row>
    <row r="269" spans="2:20" hidden="1" x14ac:dyDescent="0.25">
      <c r="B269" s="5">
        <v>45000</v>
      </c>
      <c r="C269" t="s">
        <v>103</v>
      </c>
      <c r="D269" t="s">
        <v>4</v>
      </c>
      <c r="E269" t="s">
        <v>66</v>
      </c>
      <c r="F269" s="4" t="s">
        <v>276</v>
      </c>
      <c r="G269" t="s">
        <v>275</v>
      </c>
      <c r="H269" s="4" t="s">
        <v>148</v>
      </c>
      <c r="J269" s="8">
        <v>-1</v>
      </c>
      <c r="K269" s="29">
        <v>83600</v>
      </c>
      <c r="L269" s="17">
        <f t="shared" ref="L269:L300" si="23">+J269*K269</f>
        <v>-83600</v>
      </c>
      <c r="N269" s="138">
        <v>-144.84042553191489</v>
      </c>
      <c r="O269" s="138">
        <v>-144.84042553191489</v>
      </c>
      <c r="Q269">
        <v>20230065</v>
      </c>
      <c r="R269" t="s">
        <v>233</v>
      </c>
      <c r="T269" t="s">
        <v>279</v>
      </c>
    </row>
    <row r="270" spans="2:20" hidden="1" x14ac:dyDescent="0.25">
      <c r="B270" s="5">
        <v>45000</v>
      </c>
      <c r="C270" t="s">
        <v>103</v>
      </c>
      <c r="D270" t="s">
        <v>4</v>
      </c>
      <c r="E270" t="s">
        <v>66</v>
      </c>
      <c r="F270" s="4" t="s">
        <v>274</v>
      </c>
      <c r="G270" t="s">
        <v>273</v>
      </c>
      <c r="H270" s="4" t="s">
        <v>271</v>
      </c>
      <c r="J270" s="8">
        <v>-1</v>
      </c>
      <c r="K270" s="29">
        <v>172550</v>
      </c>
      <c r="L270" s="17">
        <f t="shared" si="23"/>
        <v>-172550</v>
      </c>
      <c r="M270" s="102" t="s">
        <v>529</v>
      </c>
      <c r="N270" s="138">
        <v>-145.83333333333334</v>
      </c>
      <c r="O270" s="138">
        <v>-145.83333333333334</v>
      </c>
      <c r="Q270">
        <v>20230065</v>
      </c>
      <c r="R270" t="s">
        <v>233</v>
      </c>
      <c r="T270" t="s">
        <v>279</v>
      </c>
    </row>
    <row r="271" spans="2:20" hidden="1" x14ac:dyDescent="0.25">
      <c r="B271" s="5">
        <v>44998</v>
      </c>
      <c r="C271" t="s">
        <v>103</v>
      </c>
      <c r="D271" t="s">
        <v>0</v>
      </c>
      <c r="E271" t="s">
        <v>66</v>
      </c>
      <c r="F271" s="4" t="s">
        <v>139</v>
      </c>
      <c r="G271" t="s">
        <v>140</v>
      </c>
      <c r="H271" s="4" t="s">
        <v>141</v>
      </c>
      <c r="I271" s="4" t="s">
        <v>173</v>
      </c>
      <c r="J271" s="8">
        <v>-1</v>
      </c>
      <c r="K271" s="29">
        <f>57500*0.9</f>
        <v>51750</v>
      </c>
      <c r="L271" s="17">
        <f t="shared" si="23"/>
        <v>-51750</v>
      </c>
      <c r="N271" s="138">
        <v>-88.169278996865202</v>
      </c>
      <c r="O271" s="138">
        <v>-88.169278996865202</v>
      </c>
      <c r="Q271" s="7">
        <v>20230067</v>
      </c>
      <c r="R271" t="s">
        <v>126</v>
      </c>
      <c r="T271" t="s">
        <v>279</v>
      </c>
    </row>
    <row r="272" spans="2:20" hidden="1" x14ac:dyDescent="0.25">
      <c r="B272" s="5">
        <v>45001</v>
      </c>
      <c r="C272" t="s">
        <v>103</v>
      </c>
      <c r="D272" t="s">
        <v>0</v>
      </c>
      <c r="E272" t="s">
        <v>14</v>
      </c>
      <c r="F272" s="3" t="s">
        <v>54</v>
      </c>
      <c r="G272" t="s">
        <v>55</v>
      </c>
      <c r="H272" s="4" t="s">
        <v>56</v>
      </c>
      <c r="I272" s="4" t="s">
        <v>134</v>
      </c>
      <c r="J272" s="8">
        <v>-8</v>
      </c>
      <c r="K272" s="50">
        <v>84287.164444444439</v>
      </c>
      <c r="L272" s="35">
        <f t="shared" si="23"/>
        <v>-674297.31555555551</v>
      </c>
      <c r="M272" s="104" t="s">
        <v>529</v>
      </c>
      <c r="N272" s="138">
        <v>-279.33510638297878</v>
      </c>
      <c r="O272" s="138">
        <v>-279.33510638297878</v>
      </c>
      <c r="Q272">
        <v>20230066</v>
      </c>
      <c r="R272" t="s">
        <v>136</v>
      </c>
      <c r="T272" t="s">
        <v>279</v>
      </c>
    </row>
    <row r="273" spans="2:20" x14ac:dyDescent="0.25">
      <c r="B273" s="5">
        <v>44981</v>
      </c>
      <c r="C273" t="s">
        <v>63</v>
      </c>
      <c r="D273" t="s">
        <v>0</v>
      </c>
      <c r="E273" t="s">
        <v>14</v>
      </c>
      <c r="F273" s="4" t="s">
        <v>42</v>
      </c>
      <c r="G273" t="s">
        <v>43</v>
      </c>
      <c r="H273" s="4" t="s">
        <v>44</v>
      </c>
      <c r="I273" s="4" t="s">
        <v>194</v>
      </c>
      <c r="J273" s="8">
        <v>300</v>
      </c>
      <c r="K273" s="50">
        <v>81594</v>
      </c>
      <c r="L273" s="35">
        <f t="shared" si="23"/>
        <v>24478200</v>
      </c>
      <c r="M273" s="104"/>
      <c r="N273" s="138">
        <v>-92.635135135135144</v>
      </c>
      <c r="O273" s="138">
        <v>-92.635135135135144</v>
      </c>
      <c r="P273" t="s">
        <v>244</v>
      </c>
      <c r="Q273"/>
    </row>
    <row r="274" spans="2:20" hidden="1" x14ac:dyDescent="0.25">
      <c r="B274" s="5">
        <v>45001</v>
      </c>
      <c r="C274" t="s">
        <v>103</v>
      </c>
      <c r="D274" t="s">
        <v>4</v>
      </c>
      <c r="E274" t="s">
        <v>14</v>
      </c>
      <c r="F274" s="4">
        <v>3308050</v>
      </c>
      <c r="G274" t="s">
        <v>137</v>
      </c>
      <c r="H274" s="4" t="s">
        <v>137</v>
      </c>
      <c r="I274" s="4" t="s">
        <v>138</v>
      </c>
      <c r="J274" s="8">
        <v>-2</v>
      </c>
      <c r="K274" s="50">
        <v>505243.49166666658</v>
      </c>
      <c r="L274" s="17">
        <f t="shared" si="23"/>
        <v>-1010486.9833333332</v>
      </c>
      <c r="M274" s="102" t="s">
        <v>529</v>
      </c>
      <c r="N274" s="138">
        <v>-22.421917808219177</v>
      </c>
      <c r="O274" s="138">
        <v>-22.421917808219177</v>
      </c>
      <c r="Q274">
        <v>20230066</v>
      </c>
      <c r="R274" t="s">
        <v>136</v>
      </c>
      <c r="T274" t="s">
        <v>279</v>
      </c>
    </row>
    <row r="275" spans="2:20" hidden="1" x14ac:dyDescent="0.25">
      <c r="B275" s="5">
        <v>45001</v>
      </c>
      <c r="C275" t="s">
        <v>103</v>
      </c>
      <c r="D275" t="s">
        <v>4</v>
      </c>
      <c r="E275" t="s">
        <v>14</v>
      </c>
      <c r="F275" s="4">
        <v>3318235</v>
      </c>
      <c r="G275" t="s">
        <v>209</v>
      </c>
      <c r="H275" s="4" t="s">
        <v>107</v>
      </c>
      <c r="J275" s="8">
        <v>-5</v>
      </c>
      <c r="K275" s="29">
        <v>126823.496</v>
      </c>
      <c r="L275" s="35">
        <f t="shared" si="23"/>
        <v>-634117.48</v>
      </c>
      <c r="M275" s="104" t="s">
        <v>529</v>
      </c>
      <c r="N275" s="138">
        <v>-36</v>
      </c>
      <c r="O275" s="138">
        <v>-36</v>
      </c>
      <c r="Q275">
        <v>20230066</v>
      </c>
      <c r="R275" t="s">
        <v>136</v>
      </c>
      <c r="T275" t="s">
        <v>279</v>
      </c>
    </row>
    <row r="276" spans="2:20" hidden="1" x14ac:dyDescent="0.25">
      <c r="B276" s="5">
        <v>45001</v>
      </c>
      <c r="C276" t="s">
        <v>103</v>
      </c>
      <c r="D276" t="s">
        <v>0</v>
      </c>
      <c r="E276" t="s">
        <v>66</v>
      </c>
      <c r="F276" s="4" t="s">
        <v>67</v>
      </c>
      <c r="G276" t="s">
        <v>216</v>
      </c>
      <c r="H276" s="4" t="s">
        <v>69</v>
      </c>
      <c r="I276" s="4" t="s">
        <v>222</v>
      </c>
      <c r="J276" s="8">
        <v>-7</v>
      </c>
      <c r="K276" s="29">
        <f>57500*0.9</f>
        <v>51750</v>
      </c>
      <c r="L276" s="17">
        <f t="shared" si="23"/>
        <v>-362250</v>
      </c>
      <c r="N276" s="138">
        <v>-146.1216730038023</v>
      </c>
      <c r="O276" s="138">
        <v>-146.1216730038023</v>
      </c>
      <c r="Q276">
        <v>20230067</v>
      </c>
      <c r="R276" t="s">
        <v>126</v>
      </c>
      <c r="T276" t="s">
        <v>279</v>
      </c>
    </row>
    <row r="277" spans="2:20" hidden="1" x14ac:dyDescent="0.25">
      <c r="B277" s="5">
        <v>45001</v>
      </c>
      <c r="C277" t="s">
        <v>103</v>
      </c>
      <c r="D277" t="s">
        <v>0</v>
      </c>
      <c r="E277" t="s">
        <v>66</v>
      </c>
      <c r="F277" s="4" t="s">
        <v>71</v>
      </c>
      <c r="G277" t="s">
        <v>72</v>
      </c>
      <c r="H277" s="4" t="s">
        <v>27</v>
      </c>
      <c r="I277" s="4" t="s">
        <v>221</v>
      </c>
      <c r="J277" s="8">
        <v>-25</v>
      </c>
      <c r="K277" s="29">
        <f>57500*0.9</f>
        <v>51750</v>
      </c>
      <c r="L277" s="17">
        <f t="shared" si="23"/>
        <v>-1293750</v>
      </c>
      <c r="N277" s="138">
        <v>-437.08661417322833</v>
      </c>
      <c r="O277" s="138">
        <v>-437.08661417322833</v>
      </c>
      <c r="Q277">
        <v>20230067</v>
      </c>
      <c r="R277" t="s">
        <v>126</v>
      </c>
      <c r="T277" t="s">
        <v>279</v>
      </c>
    </row>
    <row r="278" spans="2:20" hidden="1" x14ac:dyDescent="0.25">
      <c r="B278" s="5">
        <v>45001</v>
      </c>
      <c r="C278" t="s">
        <v>103</v>
      </c>
      <c r="D278" t="s">
        <v>0</v>
      </c>
      <c r="E278" t="s">
        <v>66</v>
      </c>
      <c r="F278" s="4" t="s">
        <v>75</v>
      </c>
      <c r="G278" t="s">
        <v>76</v>
      </c>
      <c r="H278" s="4" t="s">
        <v>37</v>
      </c>
      <c r="I278" s="4" t="s">
        <v>203</v>
      </c>
      <c r="J278" s="8">
        <v>-11</v>
      </c>
      <c r="K278" s="29">
        <f>57500*0.9</f>
        <v>51750</v>
      </c>
      <c r="L278" s="17">
        <f t="shared" si="23"/>
        <v>-569250</v>
      </c>
      <c r="N278" s="17">
        <v>-31.037234042553191</v>
      </c>
      <c r="O278" s="17">
        <v>-31.037234042553191</v>
      </c>
      <c r="Q278">
        <v>20230067</v>
      </c>
      <c r="R278" t="s">
        <v>126</v>
      </c>
      <c r="T278" t="s">
        <v>279</v>
      </c>
    </row>
    <row r="279" spans="2:20" hidden="1" x14ac:dyDescent="0.25">
      <c r="B279" s="5">
        <v>45001</v>
      </c>
      <c r="C279" t="s">
        <v>103</v>
      </c>
      <c r="D279" t="s">
        <v>0</v>
      </c>
      <c r="E279" t="s">
        <v>66</v>
      </c>
      <c r="F279" s="4" t="s">
        <v>75</v>
      </c>
      <c r="G279" t="s">
        <v>76</v>
      </c>
      <c r="H279" s="4" t="s">
        <v>37</v>
      </c>
      <c r="I279" s="4" t="s">
        <v>204</v>
      </c>
      <c r="J279" s="8">
        <v>-9</v>
      </c>
      <c r="K279" s="29">
        <f>57500*0.9</f>
        <v>51750</v>
      </c>
      <c r="L279" s="17">
        <f t="shared" si="23"/>
        <v>-465750</v>
      </c>
      <c r="N279" s="96">
        <v>3590.0514579759861</v>
      </c>
      <c r="O279" s="96">
        <v>3590.0514579759861</v>
      </c>
      <c r="Q279">
        <v>20230067</v>
      </c>
      <c r="R279" t="s">
        <v>126</v>
      </c>
      <c r="T279" t="s">
        <v>279</v>
      </c>
    </row>
    <row r="280" spans="2:20" hidden="1" x14ac:dyDescent="0.25">
      <c r="B280" s="5">
        <v>45000</v>
      </c>
      <c r="C280" t="s">
        <v>103</v>
      </c>
      <c r="D280" t="s">
        <v>0</v>
      </c>
      <c r="E280" t="s">
        <v>14</v>
      </c>
      <c r="F280" s="4" t="s">
        <v>39</v>
      </c>
      <c r="G280" t="s">
        <v>40</v>
      </c>
      <c r="H280" s="4" t="s">
        <v>41</v>
      </c>
      <c r="I280" s="4" t="s">
        <v>193</v>
      </c>
      <c r="J280" s="8">
        <v>-20</v>
      </c>
      <c r="K280" s="50">
        <v>81594</v>
      </c>
      <c r="L280" s="35">
        <f t="shared" si="23"/>
        <v>-1631880</v>
      </c>
      <c r="M280" s="104"/>
      <c r="N280" s="96">
        <v>410.29159519725556</v>
      </c>
      <c r="O280" s="96">
        <v>410.29159519725556</v>
      </c>
      <c r="Q280">
        <v>20230064</v>
      </c>
      <c r="R280" t="s">
        <v>232</v>
      </c>
      <c r="T280" t="s">
        <v>280</v>
      </c>
    </row>
    <row r="281" spans="2:20" hidden="1" x14ac:dyDescent="0.25">
      <c r="B281" s="5">
        <v>45000</v>
      </c>
      <c r="C281" t="s">
        <v>103</v>
      </c>
      <c r="D281" t="s">
        <v>0</v>
      </c>
      <c r="E281" t="s">
        <v>66</v>
      </c>
      <c r="F281" s="4" t="s">
        <v>139</v>
      </c>
      <c r="G281" t="s">
        <v>140</v>
      </c>
      <c r="H281" s="4" t="s">
        <v>141</v>
      </c>
      <c r="I281" s="4" t="s">
        <v>173</v>
      </c>
      <c r="J281" s="8">
        <v>-4</v>
      </c>
      <c r="K281" s="29">
        <f>57500*0.9</f>
        <v>51750</v>
      </c>
      <c r="L281" s="17">
        <f t="shared" si="23"/>
        <v>-207000</v>
      </c>
      <c r="N281" s="96">
        <v>102.57289879931389</v>
      </c>
      <c r="O281" s="96">
        <v>102.57289879931389</v>
      </c>
      <c r="Q281">
        <v>20230065</v>
      </c>
      <c r="R281" t="s">
        <v>233</v>
      </c>
      <c r="T281" t="s">
        <v>279</v>
      </c>
    </row>
    <row r="282" spans="2:20" hidden="1" x14ac:dyDescent="0.25">
      <c r="B282" s="5">
        <v>45001</v>
      </c>
      <c r="C282" t="s">
        <v>103</v>
      </c>
      <c r="D282" t="s">
        <v>0</v>
      </c>
      <c r="E282" t="s">
        <v>14</v>
      </c>
      <c r="F282" s="4" t="s">
        <v>39</v>
      </c>
      <c r="G282" t="s">
        <v>40</v>
      </c>
      <c r="H282" s="4" t="s">
        <v>41</v>
      </c>
      <c r="I282" s="4" t="s">
        <v>193</v>
      </c>
      <c r="J282" s="8">
        <v>-61</v>
      </c>
      <c r="K282" s="50">
        <v>81594</v>
      </c>
      <c r="L282" s="35">
        <f t="shared" si="23"/>
        <v>-4977234</v>
      </c>
      <c r="M282" s="104"/>
      <c r="N282" s="96">
        <v>1230.8747855917668</v>
      </c>
      <c r="O282" s="96">
        <v>1230.8747855917668</v>
      </c>
      <c r="Q282">
        <v>20230066</v>
      </c>
      <c r="R282" t="s">
        <v>136</v>
      </c>
      <c r="T282" t="s">
        <v>279</v>
      </c>
    </row>
    <row r="283" spans="2:20" hidden="1" x14ac:dyDescent="0.25">
      <c r="B283" s="5">
        <v>45001</v>
      </c>
      <c r="C283" t="s">
        <v>103</v>
      </c>
      <c r="D283" t="s">
        <v>0</v>
      </c>
      <c r="E283" t="s">
        <v>66</v>
      </c>
      <c r="F283" s="4" t="s">
        <v>139</v>
      </c>
      <c r="G283" t="s">
        <v>140</v>
      </c>
      <c r="H283" s="4" t="s">
        <v>141</v>
      </c>
      <c r="I283" s="4" t="s">
        <v>173</v>
      </c>
      <c r="J283" s="8">
        <v>-1</v>
      </c>
      <c r="K283" s="29">
        <f>57500*0.9</f>
        <v>51750</v>
      </c>
      <c r="L283" s="17">
        <f t="shared" si="23"/>
        <v>-51750</v>
      </c>
      <c r="N283" s="96">
        <v>307.71869639794198</v>
      </c>
      <c r="O283" s="96">
        <v>307.71869639794198</v>
      </c>
      <c r="Q283">
        <v>20230067</v>
      </c>
      <c r="R283" t="s">
        <v>126</v>
      </c>
      <c r="T283" t="s">
        <v>279</v>
      </c>
    </row>
    <row r="284" spans="2:20" hidden="1" x14ac:dyDescent="0.25">
      <c r="B284" s="5">
        <v>45001</v>
      </c>
      <c r="C284" t="s">
        <v>103</v>
      </c>
      <c r="D284" t="s">
        <v>0</v>
      </c>
      <c r="E284" t="s">
        <v>14</v>
      </c>
      <c r="F284" s="4" t="s">
        <v>46</v>
      </c>
      <c r="G284" t="s">
        <v>532</v>
      </c>
      <c r="H284" s="4" t="s">
        <v>146</v>
      </c>
      <c r="I284" s="4" t="s">
        <v>188</v>
      </c>
      <c r="J284" s="8">
        <v>-8</v>
      </c>
      <c r="K284" s="29">
        <v>104000</v>
      </c>
      <c r="L284" s="35">
        <f t="shared" si="23"/>
        <v>-832000</v>
      </c>
      <c r="M284" s="104" t="s">
        <v>529</v>
      </c>
      <c r="N284" s="96">
        <v>307.71869639794198</v>
      </c>
      <c r="O284" s="96">
        <v>307.71869639794198</v>
      </c>
      <c r="Q284">
        <v>20230068</v>
      </c>
      <c r="R284" t="s">
        <v>234</v>
      </c>
      <c r="T284" t="s">
        <v>280</v>
      </c>
    </row>
    <row r="285" spans="2:20" hidden="1" x14ac:dyDescent="0.25">
      <c r="B285" s="5">
        <v>45001</v>
      </c>
      <c r="C285" t="s">
        <v>121</v>
      </c>
      <c r="D285" t="s">
        <v>0</v>
      </c>
      <c r="E285" t="s">
        <v>66</v>
      </c>
      <c r="F285" s="4" t="s">
        <v>67</v>
      </c>
      <c r="G285" t="s">
        <v>216</v>
      </c>
      <c r="H285" s="4" t="s">
        <v>69</v>
      </c>
      <c r="I285" s="4" t="s">
        <v>222</v>
      </c>
      <c r="J285" s="8">
        <v>20</v>
      </c>
      <c r="K285" s="29">
        <f>57500*0.9</f>
        <v>51750</v>
      </c>
      <c r="L285" s="17">
        <f t="shared" si="23"/>
        <v>1035000</v>
      </c>
      <c r="N285" s="96">
        <v>30.771869639794168</v>
      </c>
      <c r="O285" s="96">
        <v>30.771869639794168</v>
      </c>
      <c r="Q285"/>
      <c r="R285" t="s">
        <v>229</v>
      </c>
      <c r="S285" t="s">
        <v>124</v>
      </c>
    </row>
    <row r="286" spans="2:20" hidden="1" x14ac:dyDescent="0.25">
      <c r="B286" s="5">
        <v>45001</v>
      </c>
      <c r="C286" t="s">
        <v>121</v>
      </c>
      <c r="D286" t="s">
        <v>0</v>
      </c>
      <c r="E286" t="s">
        <v>66</v>
      </c>
      <c r="F286" s="4" t="s">
        <v>75</v>
      </c>
      <c r="G286" t="s">
        <v>76</v>
      </c>
      <c r="H286" s="4" t="s">
        <v>37</v>
      </c>
      <c r="I286" s="4" t="s">
        <v>153</v>
      </c>
      <c r="J286" s="8">
        <v>2</v>
      </c>
      <c r="K286" s="29">
        <f>57500*0.9</f>
        <v>51750</v>
      </c>
      <c r="L286" s="17">
        <f t="shared" si="23"/>
        <v>103500</v>
      </c>
      <c r="N286" s="146">
        <v>-43.080617495711834</v>
      </c>
      <c r="O286" s="146">
        <v>-43.080617495711834</v>
      </c>
      <c r="Q286"/>
      <c r="R286" t="s">
        <v>664</v>
      </c>
      <c r="S286" t="s">
        <v>124</v>
      </c>
    </row>
    <row r="287" spans="2:20" hidden="1" x14ac:dyDescent="0.25">
      <c r="B287" s="5">
        <v>45001</v>
      </c>
      <c r="C287" t="s">
        <v>121</v>
      </c>
      <c r="D287" t="s">
        <v>0</v>
      </c>
      <c r="E287" t="s">
        <v>66</v>
      </c>
      <c r="F287" s="4" t="s">
        <v>75</v>
      </c>
      <c r="G287" t="s">
        <v>76</v>
      </c>
      <c r="H287" s="4" t="s">
        <v>37</v>
      </c>
      <c r="I287" s="4" t="s">
        <v>155</v>
      </c>
      <c r="J287" s="8">
        <v>8</v>
      </c>
      <c r="K287" s="29">
        <f>57500*0.9</f>
        <v>51750</v>
      </c>
      <c r="L287" s="17">
        <f t="shared" si="23"/>
        <v>414000</v>
      </c>
      <c r="N287" s="146">
        <v>-51.286449399656945</v>
      </c>
      <c r="O287" s="146">
        <v>-51.286449399656945</v>
      </c>
      <c r="Q287"/>
      <c r="R287" t="s">
        <v>229</v>
      </c>
      <c r="S287" t="s">
        <v>124</v>
      </c>
    </row>
    <row r="288" spans="2:20" hidden="1" x14ac:dyDescent="0.25">
      <c r="B288" s="5">
        <v>45001</v>
      </c>
      <c r="C288" t="s">
        <v>121</v>
      </c>
      <c r="D288" t="s">
        <v>0</v>
      </c>
      <c r="E288" t="s">
        <v>66</v>
      </c>
      <c r="F288" s="4" t="s">
        <v>75</v>
      </c>
      <c r="G288" t="s">
        <v>76</v>
      </c>
      <c r="H288" s="4" t="s">
        <v>37</v>
      </c>
      <c r="I288" s="4" t="s">
        <v>171</v>
      </c>
      <c r="J288" s="8">
        <v>10</v>
      </c>
      <c r="K288" s="29">
        <f>57500*0.9</f>
        <v>51750</v>
      </c>
      <c r="L288" s="17">
        <f t="shared" si="23"/>
        <v>517500</v>
      </c>
      <c r="N288" s="146">
        <v>-51.286449399656945</v>
      </c>
      <c r="O288" s="146">
        <v>-51.286449399656945</v>
      </c>
      <c r="Q288"/>
      <c r="R288" t="s">
        <v>664</v>
      </c>
      <c r="S288" t="s">
        <v>124</v>
      </c>
    </row>
    <row r="289" spans="2:20" hidden="1" x14ac:dyDescent="0.25">
      <c r="B289" s="5">
        <v>45001</v>
      </c>
      <c r="C289" t="s">
        <v>103</v>
      </c>
      <c r="D289" t="s">
        <v>0</v>
      </c>
      <c r="E289" t="s">
        <v>66</v>
      </c>
      <c r="F289" s="4" t="s">
        <v>139</v>
      </c>
      <c r="G289" t="s">
        <v>140</v>
      </c>
      <c r="H289" s="4" t="s">
        <v>141</v>
      </c>
      <c r="I289" s="4" t="s">
        <v>172</v>
      </c>
      <c r="J289" s="8">
        <v>-24</v>
      </c>
      <c r="K289" s="29">
        <f>57500*0.9</f>
        <v>51750</v>
      </c>
      <c r="L289" s="17">
        <f t="shared" si="23"/>
        <v>-1242000</v>
      </c>
      <c r="N289" s="146">
        <v>-2872.0411663807886</v>
      </c>
      <c r="O289" s="146">
        <v>-2872.0411663807886</v>
      </c>
      <c r="Q289">
        <v>20230067</v>
      </c>
      <c r="R289" t="s">
        <v>126</v>
      </c>
      <c r="T289" t="s">
        <v>279</v>
      </c>
    </row>
    <row r="290" spans="2:20" hidden="1" x14ac:dyDescent="0.25">
      <c r="B290" s="5">
        <v>45001</v>
      </c>
      <c r="C290" t="s">
        <v>103</v>
      </c>
      <c r="D290" t="s">
        <v>0</v>
      </c>
      <c r="E290" t="s">
        <v>14</v>
      </c>
      <c r="F290" s="4" t="s">
        <v>39</v>
      </c>
      <c r="G290" t="s">
        <v>40</v>
      </c>
      <c r="H290" s="4" t="s">
        <v>41</v>
      </c>
      <c r="I290" s="4" t="s">
        <v>129</v>
      </c>
      <c r="J290" s="8">
        <v>-6</v>
      </c>
      <c r="K290" s="50">
        <v>81594</v>
      </c>
      <c r="L290" s="17">
        <f t="shared" si="23"/>
        <v>-489564</v>
      </c>
      <c r="N290" s="146">
        <v>-615.4373927958834</v>
      </c>
      <c r="O290" s="146">
        <v>-615.4373927958834</v>
      </c>
      <c r="Q290">
        <v>20230068</v>
      </c>
      <c r="R290" t="s">
        <v>234</v>
      </c>
      <c r="T290" t="s">
        <v>280</v>
      </c>
    </row>
    <row r="291" spans="2:20" hidden="1" x14ac:dyDescent="0.25">
      <c r="B291" s="5">
        <v>45001</v>
      </c>
      <c r="C291" t="s">
        <v>103</v>
      </c>
      <c r="D291" t="s">
        <v>0</v>
      </c>
      <c r="E291" t="s">
        <v>14</v>
      </c>
      <c r="F291" s="4" t="s">
        <v>39</v>
      </c>
      <c r="G291" t="s">
        <v>40</v>
      </c>
      <c r="H291" s="4" t="s">
        <v>41</v>
      </c>
      <c r="I291" s="4" t="s">
        <v>193</v>
      </c>
      <c r="J291" s="8">
        <v>-19</v>
      </c>
      <c r="K291" s="50">
        <v>81594</v>
      </c>
      <c r="L291" s="35">
        <f t="shared" si="23"/>
        <v>-1550286</v>
      </c>
      <c r="M291" s="104"/>
      <c r="N291" s="146">
        <v>-15.385934819897084</v>
      </c>
      <c r="O291" s="146">
        <v>-15.385934819897084</v>
      </c>
      <c r="Q291">
        <v>20230068</v>
      </c>
      <c r="R291" t="s">
        <v>234</v>
      </c>
      <c r="T291" t="s">
        <v>280</v>
      </c>
    </row>
    <row r="292" spans="2:20" hidden="1" x14ac:dyDescent="0.25">
      <c r="B292" s="5">
        <v>45001</v>
      </c>
      <c r="C292" t="s">
        <v>121</v>
      </c>
      <c r="D292" t="s">
        <v>0</v>
      </c>
      <c r="E292" t="s">
        <v>66</v>
      </c>
      <c r="F292" s="4" t="s">
        <v>139</v>
      </c>
      <c r="G292" t="s">
        <v>140</v>
      </c>
      <c r="H292" s="4" t="s">
        <v>141</v>
      </c>
      <c r="I292" s="4" t="s">
        <v>159</v>
      </c>
      <c r="J292" s="8">
        <v>10</v>
      </c>
      <c r="K292" s="29">
        <f>57500*0.9</f>
        <v>51750</v>
      </c>
      <c r="L292" s="17">
        <f t="shared" si="23"/>
        <v>517500</v>
      </c>
      <c r="N292" s="102">
        <f t="shared" ref="N292:N331" si="24">L292/4409.15</f>
        <v>117.36956102650171</v>
      </c>
      <c r="O292" s="102">
        <v>117.36956102650171</v>
      </c>
      <c r="Q292"/>
      <c r="R292" t="s">
        <v>229</v>
      </c>
      <c r="S292" t="s">
        <v>124</v>
      </c>
    </row>
    <row r="293" spans="2:20" hidden="1" x14ac:dyDescent="0.25">
      <c r="B293" s="5">
        <v>45001</v>
      </c>
      <c r="C293" t="s">
        <v>121</v>
      </c>
      <c r="D293" t="s">
        <v>0</v>
      </c>
      <c r="E293" t="s">
        <v>66</v>
      </c>
      <c r="F293" s="4" t="s">
        <v>71</v>
      </c>
      <c r="G293" t="s">
        <v>72</v>
      </c>
      <c r="H293" s="4" t="s">
        <v>27</v>
      </c>
      <c r="I293" s="4" t="s">
        <v>218</v>
      </c>
      <c r="J293" s="8">
        <v>10</v>
      </c>
      <c r="K293" s="29">
        <f>57500*0.9</f>
        <v>51750</v>
      </c>
      <c r="L293" s="17">
        <f t="shared" si="23"/>
        <v>517500</v>
      </c>
      <c r="N293" s="102">
        <f t="shared" si="24"/>
        <v>117.36956102650171</v>
      </c>
      <c r="O293" s="102">
        <v>117.36956102650171</v>
      </c>
      <c r="Q293"/>
      <c r="R293" t="s">
        <v>229</v>
      </c>
      <c r="S293" t="s">
        <v>124</v>
      </c>
    </row>
    <row r="294" spans="2:20" hidden="1" x14ac:dyDescent="0.25">
      <c r="B294" s="5">
        <v>45001</v>
      </c>
      <c r="C294" t="s">
        <v>121</v>
      </c>
      <c r="D294" t="s">
        <v>0</v>
      </c>
      <c r="E294" t="s">
        <v>66</v>
      </c>
      <c r="F294" s="4" t="s">
        <v>71</v>
      </c>
      <c r="G294" t="s">
        <v>72</v>
      </c>
      <c r="H294" s="4" t="s">
        <v>27</v>
      </c>
      <c r="I294" s="4" t="s">
        <v>217</v>
      </c>
      <c r="J294" s="8">
        <v>5</v>
      </c>
      <c r="K294" s="29">
        <f>57500*0.9</f>
        <v>51750</v>
      </c>
      <c r="L294" s="17">
        <f t="shared" si="23"/>
        <v>258750</v>
      </c>
      <c r="N294" s="102">
        <f t="shared" si="24"/>
        <v>58.684780513250857</v>
      </c>
      <c r="O294" s="102">
        <v>58.684780513250857</v>
      </c>
      <c r="Q294"/>
      <c r="R294" t="s">
        <v>229</v>
      </c>
      <c r="S294" t="s">
        <v>124</v>
      </c>
    </row>
    <row r="295" spans="2:20" hidden="1" x14ac:dyDescent="0.25">
      <c r="B295" s="5">
        <v>45001</v>
      </c>
      <c r="C295" t="s">
        <v>121</v>
      </c>
      <c r="D295" t="s">
        <v>0</v>
      </c>
      <c r="E295" t="s">
        <v>66</v>
      </c>
      <c r="F295" s="4" t="s">
        <v>71</v>
      </c>
      <c r="G295" t="s">
        <v>72</v>
      </c>
      <c r="H295" s="4" t="s">
        <v>27</v>
      </c>
      <c r="I295" s="4" t="s">
        <v>221</v>
      </c>
      <c r="J295" s="8">
        <v>5</v>
      </c>
      <c r="K295" s="29">
        <f>57500*0.9</f>
        <v>51750</v>
      </c>
      <c r="L295" s="17">
        <f t="shared" si="23"/>
        <v>258750</v>
      </c>
      <c r="N295" s="102">
        <f t="shared" si="24"/>
        <v>58.684780513250857</v>
      </c>
      <c r="O295" s="102">
        <v>58.684780513250857</v>
      </c>
      <c r="Q295"/>
      <c r="R295" t="s">
        <v>229</v>
      </c>
      <c r="S295" t="s">
        <v>124</v>
      </c>
    </row>
    <row r="296" spans="2:20" hidden="1" x14ac:dyDescent="0.25">
      <c r="B296" s="5">
        <v>45001</v>
      </c>
      <c r="C296" t="s">
        <v>121</v>
      </c>
      <c r="D296" t="s">
        <v>0</v>
      </c>
      <c r="E296" t="s">
        <v>66</v>
      </c>
      <c r="F296" s="4" t="s">
        <v>91</v>
      </c>
      <c r="G296" t="s">
        <v>92</v>
      </c>
      <c r="H296" s="4" t="s">
        <v>93</v>
      </c>
      <c r="I296" s="4" t="s">
        <v>202</v>
      </c>
      <c r="J296" s="8">
        <v>-3</v>
      </c>
      <c r="K296" s="48">
        <v>61600</v>
      </c>
      <c r="L296" s="35">
        <f t="shared" si="23"/>
        <v>-184800</v>
      </c>
      <c r="M296" s="104"/>
      <c r="N296" s="102">
        <f t="shared" si="24"/>
        <v>-41.912840343376843</v>
      </c>
      <c r="O296" s="102">
        <v>-41.912840343376843</v>
      </c>
      <c r="Q296"/>
      <c r="R296" t="s">
        <v>229</v>
      </c>
      <c r="S296" t="s">
        <v>124</v>
      </c>
    </row>
    <row r="297" spans="2:20" hidden="1" x14ac:dyDescent="0.25">
      <c r="B297" s="5">
        <v>45001</v>
      </c>
      <c r="C297" t="s">
        <v>121</v>
      </c>
      <c r="D297" t="s">
        <v>0</v>
      </c>
      <c r="E297" t="s">
        <v>66</v>
      </c>
      <c r="F297" s="4" t="s">
        <v>86</v>
      </c>
      <c r="G297" t="s">
        <v>87</v>
      </c>
      <c r="H297" s="40" t="s">
        <v>50</v>
      </c>
      <c r="I297" s="4" t="s">
        <v>88</v>
      </c>
      <c r="J297" s="8">
        <v>6</v>
      </c>
      <c r="K297" s="48">
        <v>61600</v>
      </c>
      <c r="L297" s="17">
        <f t="shared" si="23"/>
        <v>369600</v>
      </c>
      <c r="N297" s="102">
        <f t="shared" si="24"/>
        <v>83.825680686753685</v>
      </c>
      <c r="O297" s="102">
        <v>83.825680686753685</v>
      </c>
      <c r="Q297"/>
      <c r="R297" t="s">
        <v>229</v>
      </c>
      <c r="S297" t="s">
        <v>124</v>
      </c>
    </row>
    <row r="298" spans="2:20" hidden="1" x14ac:dyDescent="0.25">
      <c r="B298" s="5">
        <v>45001</v>
      </c>
      <c r="C298" t="s">
        <v>121</v>
      </c>
      <c r="D298" t="s">
        <v>0</v>
      </c>
      <c r="E298" t="s">
        <v>66</v>
      </c>
      <c r="F298" s="4" t="s">
        <v>86</v>
      </c>
      <c r="G298" t="s">
        <v>87</v>
      </c>
      <c r="H298" s="4" t="s">
        <v>184</v>
      </c>
      <c r="I298" s="4" t="s">
        <v>182</v>
      </c>
      <c r="J298" s="8">
        <v>12</v>
      </c>
      <c r="K298" s="29">
        <f t="shared" ref="K298:K304" si="25">57500*0.9</f>
        <v>51750</v>
      </c>
      <c r="L298" s="17">
        <f t="shared" si="23"/>
        <v>621000</v>
      </c>
      <c r="N298" s="102">
        <f t="shared" si="24"/>
        <v>140.84347323180205</v>
      </c>
      <c r="O298" s="102">
        <v>140.84347323180205</v>
      </c>
      <c r="Q298"/>
      <c r="R298" t="s">
        <v>229</v>
      </c>
      <c r="S298" t="s">
        <v>124</v>
      </c>
    </row>
    <row r="299" spans="2:20" hidden="1" x14ac:dyDescent="0.25">
      <c r="B299" s="5">
        <v>45001</v>
      </c>
      <c r="C299" t="s">
        <v>121</v>
      </c>
      <c r="D299" t="s">
        <v>0</v>
      </c>
      <c r="E299" t="s">
        <v>66</v>
      </c>
      <c r="F299" s="4" t="s">
        <v>67</v>
      </c>
      <c r="G299" t="s">
        <v>216</v>
      </c>
      <c r="H299" s="4" t="s">
        <v>69</v>
      </c>
      <c r="I299" s="4" t="s">
        <v>222</v>
      </c>
      <c r="J299" s="8">
        <v>2</v>
      </c>
      <c r="K299" s="29">
        <f t="shared" si="25"/>
        <v>51750</v>
      </c>
      <c r="L299" s="17">
        <f t="shared" si="23"/>
        <v>103500</v>
      </c>
      <c r="N299" s="102">
        <f t="shared" si="24"/>
        <v>23.473912205300344</v>
      </c>
      <c r="O299" s="102">
        <v>23.473912205300344</v>
      </c>
      <c r="Q299"/>
      <c r="R299" t="s">
        <v>226</v>
      </c>
      <c r="S299" t="s">
        <v>230</v>
      </c>
    </row>
    <row r="300" spans="2:20" hidden="1" x14ac:dyDescent="0.25">
      <c r="B300" s="5">
        <v>45001</v>
      </c>
      <c r="C300" t="s">
        <v>121</v>
      </c>
      <c r="D300" t="s">
        <v>0</v>
      </c>
      <c r="E300" t="s">
        <v>66</v>
      </c>
      <c r="F300" s="4" t="s">
        <v>71</v>
      </c>
      <c r="G300" t="s">
        <v>72</v>
      </c>
      <c r="H300" s="4" t="s">
        <v>27</v>
      </c>
      <c r="I300" s="4" t="s">
        <v>221</v>
      </c>
      <c r="J300" s="8">
        <v>2</v>
      </c>
      <c r="K300" s="29">
        <f t="shared" si="25"/>
        <v>51750</v>
      </c>
      <c r="L300" s="17">
        <f t="shared" si="23"/>
        <v>103500</v>
      </c>
      <c r="N300" s="102">
        <f t="shared" si="24"/>
        <v>23.473912205300344</v>
      </c>
      <c r="O300" s="102">
        <v>23.473912205300344</v>
      </c>
      <c r="Q300"/>
      <c r="R300" t="s">
        <v>226</v>
      </c>
      <c r="S300" t="s">
        <v>230</v>
      </c>
    </row>
    <row r="301" spans="2:20" hidden="1" x14ac:dyDescent="0.25">
      <c r="B301" s="5">
        <v>45001</v>
      </c>
      <c r="C301" t="s">
        <v>121</v>
      </c>
      <c r="D301" t="s">
        <v>0</v>
      </c>
      <c r="E301" t="s">
        <v>66</v>
      </c>
      <c r="F301" s="4" t="s">
        <v>75</v>
      </c>
      <c r="G301" t="s">
        <v>76</v>
      </c>
      <c r="H301" s="4" t="s">
        <v>37</v>
      </c>
      <c r="I301" s="4" t="s">
        <v>154</v>
      </c>
      <c r="J301" s="8">
        <v>2</v>
      </c>
      <c r="K301" s="29">
        <f t="shared" si="25"/>
        <v>51750</v>
      </c>
      <c r="L301" s="17">
        <f t="shared" ref="L301:L332" si="26">+J301*K301</f>
        <v>103500</v>
      </c>
      <c r="N301" s="102">
        <f t="shared" si="24"/>
        <v>23.473912205300344</v>
      </c>
      <c r="O301" s="102">
        <v>23.473912205300344</v>
      </c>
      <c r="Q301"/>
      <c r="R301" t="s">
        <v>226</v>
      </c>
      <c r="S301" t="s">
        <v>230</v>
      </c>
    </row>
    <row r="302" spans="2:20" hidden="1" x14ac:dyDescent="0.25">
      <c r="B302" s="5">
        <v>45001</v>
      </c>
      <c r="C302" t="s">
        <v>121</v>
      </c>
      <c r="D302" t="s">
        <v>0</v>
      </c>
      <c r="E302" t="s">
        <v>66</v>
      </c>
      <c r="F302" s="4" t="s">
        <v>139</v>
      </c>
      <c r="G302" t="s">
        <v>140</v>
      </c>
      <c r="H302" s="4" t="s">
        <v>141</v>
      </c>
      <c r="I302" s="4" t="s">
        <v>173</v>
      </c>
      <c r="J302" s="8">
        <v>2</v>
      </c>
      <c r="K302" s="29">
        <f t="shared" si="25"/>
        <v>51750</v>
      </c>
      <c r="L302" s="17">
        <f t="shared" si="26"/>
        <v>103500</v>
      </c>
      <c r="N302" s="102">
        <f t="shared" si="24"/>
        <v>23.473912205300344</v>
      </c>
      <c r="O302" s="102">
        <v>23.473912205300344</v>
      </c>
      <c r="Q302"/>
      <c r="R302" t="s">
        <v>229</v>
      </c>
      <c r="S302" t="s">
        <v>124</v>
      </c>
    </row>
    <row r="303" spans="2:20" hidden="1" x14ac:dyDescent="0.25">
      <c r="B303" s="5">
        <v>45000</v>
      </c>
      <c r="C303" t="s">
        <v>103</v>
      </c>
      <c r="D303" t="s">
        <v>0</v>
      </c>
      <c r="E303" t="s">
        <v>66</v>
      </c>
      <c r="F303" s="4" t="s">
        <v>78</v>
      </c>
      <c r="G303" t="s">
        <v>79</v>
      </c>
      <c r="H303" s="4" t="s">
        <v>80</v>
      </c>
      <c r="I303" s="4" t="s">
        <v>174</v>
      </c>
      <c r="J303" s="8">
        <v>-10</v>
      </c>
      <c r="K303" s="29">
        <f t="shared" si="25"/>
        <v>51750</v>
      </c>
      <c r="L303" s="17">
        <f t="shared" si="26"/>
        <v>-517500</v>
      </c>
      <c r="N303" s="102">
        <f t="shared" si="24"/>
        <v>-117.36956102650171</v>
      </c>
      <c r="O303" s="102">
        <v>-117.36956102650171</v>
      </c>
      <c r="Q303">
        <v>20230065</v>
      </c>
      <c r="R303" t="s">
        <v>233</v>
      </c>
      <c r="T303" t="s">
        <v>279</v>
      </c>
    </row>
    <row r="304" spans="2:20" hidden="1" x14ac:dyDescent="0.25">
      <c r="B304" s="5">
        <v>45001</v>
      </c>
      <c r="C304" t="s">
        <v>121</v>
      </c>
      <c r="D304" t="s">
        <v>0</v>
      </c>
      <c r="E304" t="s">
        <v>66</v>
      </c>
      <c r="F304" s="4" t="s">
        <v>86</v>
      </c>
      <c r="G304" t="s">
        <v>87</v>
      </c>
      <c r="H304" s="4" t="s">
        <v>50</v>
      </c>
      <c r="I304" s="4" t="s">
        <v>212</v>
      </c>
      <c r="J304" s="8">
        <v>2</v>
      </c>
      <c r="K304" s="29">
        <f t="shared" si="25"/>
        <v>51750</v>
      </c>
      <c r="L304" s="17">
        <f t="shared" si="26"/>
        <v>103500</v>
      </c>
      <c r="N304" s="102">
        <f t="shared" si="24"/>
        <v>23.473912205300344</v>
      </c>
      <c r="O304" s="102">
        <v>23.473912205300344</v>
      </c>
      <c r="Q304"/>
      <c r="R304" t="s">
        <v>226</v>
      </c>
      <c r="S304" t="s">
        <v>230</v>
      </c>
    </row>
    <row r="305" spans="2:20" hidden="1" x14ac:dyDescent="0.25">
      <c r="B305" s="5">
        <v>45001</v>
      </c>
      <c r="C305" t="s">
        <v>121</v>
      </c>
      <c r="D305" t="s">
        <v>0</v>
      </c>
      <c r="E305" t="s">
        <v>66</v>
      </c>
      <c r="F305" s="4" t="s">
        <v>91</v>
      </c>
      <c r="G305" t="s">
        <v>92</v>
      </c>
      <c r="H305" s="4" t="s">
        <v>93</v>
      </c>
      <c r="I305" s="4" t="s">
        <v>202</v>
      </c>
      <c r="J305" s="8">
        <v>-2</v>
      </c>
      <c r="K305" s="48">
        <v>61600</v>
      </c>
      <c r="L305" s="17">
        <f t="shared" si="26"/>
        <v>-123200</v>
      </c>
      <c r="N305" s="102">
        <f t="shared" si="24"/>
        <v>-27.941893562251231</v>
      </c>
      <c r="O305" s="102">
        <v>-27.941893562251231</v>
      </c>
      <c r="Q305"/>
      <c r="R305" t="s">
        <v>226</v>
      </c>
      <c r="S305" t="s">
        <v>230</v>
      </c>
    </row>
    <row r="306" spans="2:20" hidden="1" x14ac:dyDescent="0.25">
      <c r="B306" s="5">
        <v>45001</v>
      </c>
      <c r="C306" t="s">
        <v>121</v>
      </c>
      <c r="D306" t="s">
        <v>0</v>
      </c>
      <c r="E306" t="s">
        <v>66</v>
      </c>
      <c r="F306" s="4" t="s">
        <v>82</v>
      </c>
      <c r="G306" t="s">
        <v>83</v>
      </c>
      <c r="H306" s="4" t="s">
        <v>84</v>
      </c>
      <c r="I306" s="4" t="s">
        <v>85</v>
      </c>
      <c r="J306" s="8">
        <v>2</v>
      </c>
      <c r="K306" s="48">
        <v>61600</v>
      </c>
      <c r="L306" s="17">
        <f t="shared" si="26"/>
        <v>123200</v>
      </c>
      <c r="N306" s="102">
        <f t="shared" si="24"/>
        <v>27.941893562251231</v>
      </c>
      <c r="O306" s="102">
        <v>27.941893562251231</v>
      </c>
      <c r="Q306"/>
      <c r="R306" t="s">
        <v>226</v>
      </c>
      <c r="S306" t="s">
        <v>230</v>
      </c>
    </row>
    <row r="307" spans="2:20" hidden="1" x14ac:dyDescent="0.25">
      <c r="B307" s="5">
        <v>45006</v>
      </c>
      <c r="C307" t="s">
        <v>169</v>
      </c>
      <c r="D307" t="s">
        <v>0</v>
      </c>
      <c r="E307" t="s">
        <v>66</v>
      </c>
      <c r="F307" s="4" t="s">
        <v>67</v>
      </c>
      <c r="G307" t="s">
        <v>216</v>
      </c>
      <c r="H307" s="4" t="s">
        <v>69</v>
      </c>
      <c r="I307" s="4" t="s">
        <v>222</v>
      </c>
      <c r="J307" s="8">
        <v>-2</v>
      </c>
      <c r="K307" s="29">
        <f>57500*0.9</f>
        <v>51750</v>
      </c>
      <c r="L307" s="17">
        <f t="shared" si="26"/>
        <v>-103500</v>
      </c>
      <c r="N307" s="102">
        <f t="shared" si="24"/>
        <v>-23.473912205300344</v>
      </c>
      <c r="O307" s="102">
        <v>-23.473912205300344</v>
      </c>
      <c r="Q307"/>
      <c r="R307" t="s">
        <v>436</v>
      </c>
    </row>
    <row r="308" spans="2:20" hidden="1" x14ac:dyDescent="0.25">
      <c r="B308" s="5">
        <v>45001</v>
      </c>
      <c r="C308" t="s">
        <v>121</v>
      </c>
      <c r="D308" t="s">
        <v>0</v>
      </c>
      <c r="E308" t="s">
        <v>66</v>
      </c>
      <c r="F308" s="4" t="s">
        <v>78</v>
      </c>
      <c r="G308" t="s">
        <v>79</v>
      </c>
      <c r="H308" s="4" t="s">
        <v>80</v>
      </c>
      <c r="I308" s="4" t="s">
        <v>174</v>
      </c>
      <c r="J308" s="8">
        <v>-2</v>
      </c>
      <c r="K308" s="29">
        <f>57500*0.9</f>
        <v>51750</v>
      </c>
      <c r="L308" s="17">
        <f t="shared" si="26"/>
        <v>-103500</v>
      </c>
      <c r="N308" s="102">
        <f t="shared" si="24"/>
        <v>-23.473912205300344</v>
      </c>
      <c r="O308" s="102">
        <v>-23.473912205300344</v>
      </c>
      <c r="Q308"/>
      <c r="R308" t="s">
        <v>226</v>
      </c>
      <c r="S308" t="s">
        <v>230</v>
      </c>
    </row>
    <row r="309" spans="2:20" hidden="1" x14ac:dyDescent="0.25">
      <c r="B309" s="5">
        <v>45006</v>
      </c>
      <c r="C309" t="s">
        <v>169</v>
      </c>
      <c r="D309" t="s">
        <v>0</v>
      </c>
      <c r="E309" t="s">
        <v>66</v>
      </c>
      <c r="F309" s="4" t="s">
        <v>75</v>
      </c>
      <c r="G309" t="s">
        <v>76</v>
      </c>
      <c r="H309" s="4" t="s">
        <v>37</v>
      </c>
      <c r="I309" s="4" t="s">
        <v>153</v>
      </c>
      <c r="J309" s="8">
        <v>-2</v>
      </c>
      <c r="K309" s="29">
        <f>57500*0.9</f>
        <v>51750</v>
      </c>
      <c r="L309" s="17">
        <f t="shared" si="26"/>
        <v>-103500</v>
      </c>
      <c r="N309" s="102">
        <f t="shared" si="24"/>
        <v>-23.473912205300344</v>
      </c>
      <c r="O309" s="102">
        <v>-23.473912205300344</v>
      </c>
      <c r="Q309"/>
      <c r="R309" t="s">
        <v>436</v>
      </c>
    </row>
    <row r="310" spans="2:20" hidden="1" x14ac:dyDescent="0.25">
      <c r="B310" s="5">
        <v>45006</v>
      </c>
      <c r="C310" t="s">
        <v>169</v>
      </c>
      <c r="D310" t="s">
        <v>0</v>
      </c>
      <c r="E310" t="s">
        <v>66</v>
      </c>
      <c r="F310" s="4" t="s">
        <v>71</v>
      </c>
      <c r="G310" t="s">
        <v>72</v>
      </c>
      <c r="H310" s="4" t="s">
        <v>27</v>
      </c>
      <c r="I310" s="4" t="s">
        <v>217</v>
      </c>
      <c r="J310" s="8">
        <v>-2</v>
      </c>
      <c r="K310" s="29">
        <f>57500*0.9</f>
        <v>51750</v>
      </c>
      <c r="L310" s="17">
        <f t="shared" si="26"/>
        <v>-103500</v>
      </c>
      <c r="N310" s="102">
        <f t="shared" si="24"/>
        <v>-23.473912205300344</v>
      </c>
      <c r="O310" s="102">
        <v>-23.473912205300344</v>
      </c>
      <c r="Q310"/>
      <c r="R310" t="s">
        <v>436</v>
      </c>
    </row>
    <row r="311" spans="2:20" hidden="1" x14ac:dyDescent="0.25">
      <c r="B311" s="5">
        <v>45001</v>
      </c>
      <c r="C311" t="s">
        <v>215</v>
      </c>
      <c r="D311" t="s">
        <v>4</v>
      </c>
      <c r="E311" t="s">
        <v>66</v>
      </c>
      <c r="F311" s="4" t="s">
        <v>276</v>
      </c>
      <c r="G311" t="s">
        <v>275</v>
      </c>
      <c r="H311" s="4" t="s">
        <v>148</v>
      </c>
      <c r="J311" s="8">
        <v>-10</v>
      </c>
      <c r="K311" s="29">
        <v>83600</v>
      </c>
      <c r="L311" s="17">
        <f t="shared" si="26"/>
        <v>-836000</v>
      </c>
      <c r="N311" s="102">
        <f t="shared" si="24"/>
        <v>-189.60570631527619</v>
      </c>
      <c r="O311" s="102">
        <v>-189.60570631527619</v>
      </c>
      <c r="Q311"/>
      <c r="R311" t="s">
        <v>226</v>
      </c>
      <c r="S311" t="s">
        <v>124</v>
      </c>
    </row>
    <row r="312" spans="2:20" hidden="1" x14ac:dyDescent="0.25">
      <c r="B312" s="5">
        <v>45001</v>
      </c>
      <c r="C312" t="s">
        <v>120</v>
      </c>
      <c r="D312" t="s">
        <v>4</v>
      </c>
      <c r="E312" t="s">
        <v>66</v>
      </c>
      <c r="F312" s="4" t="s">
        <v>274</v>
      </c>
      <c r="G312" t="s">
        <v>273</v>
      </c>
      <c r="H312" s="4" t="s">
        <v>271</v>
      </c>
      <c r="J312" s="8">
        <v>9</v>
      </c>
      <c r="K312" s="29">
        <v>172550</v>
      </c>
      <c r="L312" s="17">
        <f t="shared" si="26"/>
        <v>1552950</v>
      </c>
      <c r="N312" s="102">
        <f t="shared" si="24"/>
        <v>352.21074356735426</v>
      </c>
      <c r="O312" s="102">
        <v>352.21074356735426</v>
      </c>
      <c r="Q312"/>
      <c r="R312" t="s">
        <v>226</v>
      </c>
      <c r="S312" t="s">
        <v>124</v>
      </c>
    </row>
    <row r="313" spans="2:20" hidden="1" x14ac:dyDescent="0.25">
      <c r="B313" s="5">
        <v>45001</v>
      </c>
      <c r="C313" t="s">
        <v>197</v>
      </c>
      <c r="D313" t="s">
        <v>4</v>
      </c>
      <c r="E313" t="s">
        <v>66</v>
      </c>
      <c r="F313" s="4" t="s">
        <v>274</v>
      </c>
      <c r="G313" t="s">
        <v>273</v>
      </c>
      <c r="H313" s="4" t="s">
        <v>271</v>
      </c>
      <c r="J313" s="8">
        <v>-1</v>
      </c>
      <c r="K313" s="29">
        <v>172550</v>
      </c>
      <c r="L313" s="17">
        <f t="shared" si="26"/>
        <v>-172550</v>
      </c>
      <c r="N313" s="102">
        <f t="shared" si="24"/>
        <v>-39.134527063039364</v>
      </c>
      <c r="O313" s="102">
        <v>-39.134527063039364</v>
      </c>
      <c r="Q313"/>
    </row>
    <row r="314" spans="2:20" hidden="1" x14ac:dyDescent="0.25">
      <c r="B314" s="5">
        <v>45001</v>
      </c>
      <c r="C314" t="s">
        <v>121</v>
      </c>
      <c r="D314" t="s">
        <v>0</v>
      </c>
      <c r="E314" t="s">
        <v>66</v>
      </c>
      <c r="F314" s="4" t="s">
        <v>139</v>
      </c>
      <c r="G314" t="s">
        <v>140</v>
      </c>
      <c r="H314" s="4" t="s">
        <v>141</v>
      </c>
      <c r="I314" s="4" t="s">
        <v>246</v>
      </c>
      <c r="J314" s="8">
        <v>2</v>
      </c>
      <c r="K314" s="29">
        <f>57500*0.9</f>
        <v>51750</v>
      </c>
      <c r="L314" s="17">
        <f t="shared" si="26"/>
        <v>103500</v>
      </c>
      <c r="N314" s="102">
        <f t="shared" si="24"/>
        <v>23.473912205300344</v>
      </c>
      <c r="O314" s="102">
        <v>23.473912205300344</v>
      </c>
      <c r="Q314"/>
      <c r="R314" t="s">
        <v>229</v>
      </c>
      <c r="S314" t="s">
        <v>124</v>
      </c>
    </row>
    <row r="315" spans="2:20" hidden="1" x14ac:dyDescent="0.25">
      <c r="B315" s="5">
        <v>45000</v>
      </c>
      <c r="C315" t="s">
        <v>121</v>
      </c>
      <c r="D315" t="s">
        <v>4</v>
      </c>
      <c r="E315" t="s">
        <v>66</v>
      </c>
      <c r="F315" s="4" t="s">
        <v>274</v>
      </c>
      <c r="G315" t="s">
        <v>273</v>
      </c>
      <c r="H315" s="4" t="s">
        <v>271</v>
      </c>
      <c r="J315" s="8">
        <v>-1</v>
      </c>
      <c r="K315" s="29">
        <v>172550</v>
      </c>
      <c r="L315" s="17">
        <f t="shared" si="26"/>
        <v>-172550</v>
      </c>
      <c r="N315" s="102">
        <f t="shared" si="24"/>
        <v>-39.134527063039364</v>
      </c>
      <c r="O315" s="102">
        <v>-39.134527063039364</v>
      </c>
      <c r="Q315"/>
      <c r="R315" t="s">
        <v>235</v>
      </c>
    </row>
    <row r="316" spans="2:20" hidden="1" x14ac:dyDescent="0.25">
      <c r="B316" s="5">
        <v>45000</v>
      </c>
      <c r="C316" t="s">
        <v>121</v>
      </c>
      <c r="D316" t="s">
        <v>4</v>
      </c>
      <c r="E316" t="s">
        <v>66</v>
      </c>
      <c r="F316" s="4" t="s">
        <v>274</v>
      </c>
      <c r="G316" t="s">
        <v>273</v>
      </c>
      <c r="H316" s="4" t="s">
        <v>271</v>
      </c>
      <c r="J316" s="8">
        <v>-1</v>
      </c>
      <c r="K316" s="29">
        <v>172550</v>
      </c>
      <c r="L316" s="17">
        <f t="shared" si="26"/>
        <v>-172550</v>
      </c>
      <c r="N316" s="102">
        <f t="shared" si="24"/>
        <v>-39.134527063039364</v>
      </c>
      <c r="O316" s="102">
        <v>-39.134527063039364</v>
      </c>
      <c r="Q316"/>
      <c r="R316" t="s">
        <v>238</v>
      </c>
    </row>
    <row r="317" spans="2:20" hidden="1" x14ac:dyDescent="0.25">
      <c r="B317" s="5">
        <v>45007</v>
      </c>
      <c r="C317" t="s">
        <v>103</v>
      </c>
      <c r="D317" t="s">
        <v>4</v>
      </c>
      <c r="E317" t="s">
        <v>14</v>
      </c>
      <c r="F317" s="4">
        <v>3318235</v>
      </c>
      <c r="G317" t="s">
        <v>209</v>
      </c>
      <c r="H317" s="4" t="s">
        <v>107</v>
      </c>
      <c r="J317" s="8">
        <v>-4</v>
      </c>
      <c r="K317" s="29">
        <v>126823.496</v>
      </c>
      <c r="L317" s="35">
        <f t="shared" si="26"/>
        <v>-507293.984</v>
      </c>
      <c r="M317" s="104" t="s">
        <v>529</v>
      </c>
      <c r="N317" s="102">
        <f t="shared" si="24"/>
        <v>-115.05482553326605</v>
      </c>
      <c r="O317" s="102">
        <v>-115.05482553326605</v>
      </c>
      <c r="Q317">
        <v>20230069</v>
      </c>
      <c r="R317" t="s">
        <v>236</v>
      </c>
      <c r="T317" t="s">
        <v>280</v>
      </c>
    </row>
    <row r="318" spans="2:20" hidden="1" x14ac:dyDescent="0.25">
      <c r="B318" s="5">
        <v>45007</v>
      </c>
      <c r="C318" t="s">
        <v>103</v>
      </c>
      <c r="D318" t="s">
        <v>4</v>
      </c>
      <c r="E318" t="s">
        <v>14</v>
      </c>
      <c r="F318" s="4">
        <v>3308050</v>
      </c>
      <c r="G318" t="s">
        <v>137</v>
      </c>
      <c r="H318" s="4" t="s">
        <v>137</v>
      </c>
      <c r="I318" s="4" t="s">
        <v>138</v>
      </c>
      <c r="J318" s="8">
        <v>-4</v>
      </c>
      <c r="K318" s="50">
        <v>505243.49166666658</v>
      </c>
      <c r="L318" s="35">
        <f t="shared" si="26"/>
        <v>-2020973.9666666663</v>
      </c>
      <c r="M318" s="104" t="s">
        <v>529</v>
      </c>
      <c r="N318" s="102">
        <f t="shared" si="24"/>
        <v>-458.35908659643388</v>
      </c>
      <c r="O318" s="102">
        <v>-458.35908659643388</v>
      </c>
      <c r="P318" t="s">
        <v>224</v>
      </c>
      <c r="Q318">
        <v>20230069</v>
      </c>
      <c r="R318" t="s">
        <v>236</v>
      </c>
      <c r="T318" t="s">
        <v>280</v>
      </c>
    </row>
    <row r="319" spans="2:20" hidden="1" x14ac:dyDescent="0.25">
      <c r="B319" s="5">
        <v>45008</v>
      </c>
      <c r="C319" t="s">
        <v>63</v>
      </c>
      <c r="D319" t="s">
        <v>4</v>
      </c>
      <c r="E319" t="s">
        <v>14</v>
      </c>
      <c r="F319" s="4">
        <v>3348235</v>
      </c>
      <c r="G319" t="s">
        <v>207</v>
      </c>
      <c r="H319" s="4" t="s">
        <v>208</v>
      </c>
      <c r="J319" s="8">
        <v>10</v>
      </c>
      <c r="K319" s="29">
        <v>153420.53519000002</v>
      </c>
      <c r="L319" s="35">
        <f t="shared" si="26"/>
        <v>1534205.3519000001</v>
      </c>
      <c r="M319" s="104"/>
      <c r="N319" s="102">
        <f t="shared" si="24"/>
        <v>347.95943705702916</v>
      </c>
      <c r="O319" s="102">
        <v>347.95943705702916</v>
      </c>
      <c r="P319" t="s">
        <v>225</v>
      </c>
      <c r="Q319"/>
    </row>
    <row r="320" spans="2:20" hidden="1" x14ac:dyDescent="0.25">
      <c r="B320" s="5">
        <v>45008</v>
      </c>
      <c r="C320" t="s">
        <v>63</v>
      </c>
      <c r="D320" t="s">
        <v>4</v>
      </c>
      <c r="E320" t="s">
        <v>14</v>
      </c>
      <c r="F320" s="4">
        <v>3318235</v>
      </c>
      <c r="G320" t="s">
        <v>209</v>
      </c>
      <c r="H320" s="4" t="s">
        <v>107</v>
      </c>
      <c r="J320" s="8">
        <v>21</v>
      </c>
      <c r="K320" s="29">
        <v>126823.496</v>
      </c>
      <c r="L320" s="35">
        <f t="shared" si="26"/>
        <v>2663293.4160000002</v>
      </c>
      <c r="M320" s="104" t="s">
        <v>529</v>
      </c>
      <c r="N320" s="102">
        <f t="shared" si="24"/>
        <v>604.0378340496469</v>
      </c>
      <c r="O320" s="102">
        <v>604.0378340496469</v>
      </c>
      <c r="P320" t="s">
        <v>225</v>
      </c>
      <c r="Q320"/>
    </row>
    <row r="321" spans="2:20" hidden="1" x14ac:dyDescent="0.25">
      <c r="B321" s="5">
        <v>45001</v>
      </c>
      <c r="C321" t="s">
        <v>197</v>
      </c>
      <c r="D321" t="s">
        <v>0</v>
      </c>
      <c r="E321" t="s">
        <v>66</v>
      </c>
      <c r="F321" s="4" t="s">
        <v>78</v>
      </c>
      <c r="G321" t="s">
        <v>79</v>
      </c>
      <c r="H321" s="4" t="s">
        <v>80</v>
      </c>
      <c r="I321" s="4" t="s">
        <v>174</v>
      </c>
      <c r="J321" s="8">
        <v>-1</v>
      </c>
      <c r="K321" s="29">
        <f>57500*0.9</f>
        <v>51750</v>
      </c>
      <c r="L321" s="17">
        <f t="shared" si="26"/>
        <v>-51750</v>
      </c>
      <c r="N321" s="102">
        <f t="shared" si="24"/>
        <v>-11.736956102650172</v>
      </c>
      <c r="O321" s="102">
        <v>-11.736956102650172</v>
      </c>
      <c r="Q321"/>
      <c r="R321" t="s">
        <v>226</v>
      </c>
      <c r="S321" t="s">
        <v>230</v>
      </c>
    </row>
    <row r="322" spans="2:20" hidden="1" x14ac:dyDescent="0.25">
      <c r="B322" s="5">
        <v>45012</v>
      </c>
      <c r="C322" t="s">
        <v>169</v>
      </c>
      <c r="D322" t="s">
        <v>0</v>
      </c>
      <c r="E322" t="s">
        <v>66</v>
      </c>
      <c r="F322" s="4" t="s">
        <v>91</v>
      </c>
      <c r="G322" t="s">
        <v>92</v>
      </c>
      <c r="H322" s="4" t="s">
        <v>93</v>
      </c>
      <c r="I322" s="4" t="s">
        <v>94</v>
      </c>
      <c r="J322" s="8">
        <v>-1</v>
      </c>
      <c r="K322" s="48">
        <v>61600</v>
      </c>
      <c r="L322" s="17">
        <f t="shared" si="26"/>
        <v>-61600</v>
      </c>
      <c r="N322" s="102">
        <f t="shared" si="24"/>
        <v>-13.970946781125615</v>
      </c>
      <c r="O322" s="102">
        <v>-13.970946781125615</v>
      </c>
      <c r="Q322"/>
      <c r="R322" t="s">
        <v>436</v>
      </c>
    </row>
    <row r="323" spans="2:20" hidden="1" x14ac:dyDescent="0.25">
      <c r="B323" s="5">
        <v>45012</v>
      </c>
      <c r="C323" t="s">
        <v>169</v>
      </c>
      <c r="D323" t="s">
        <v>0</v>
      </c>
      <c r="E323" t="s">
        <v>66</v>
      </c>
      <c r="F323" s="4" t="s">
        <v>86</v>
      </c>
      <c r="G323" t="s">
        <v>87</v>
      </c>
      <c r="H323" s="40" t="s">
        <v>50</v>
      </c>
      <c r="I323" s="4" t="s">
        <v>88</v>
      </c>
      <c r="J323" s="8">
        <v>-3</v>
      </c>
      <c r="K323" s="48">
        <v>61600</v>
      </c>
      <c r="L323" s="17">
        <f t="shared" si="26"/>
        <v>-184800</v>
      </c>
      <c r="N323" s="102">
        <f t="shared" si="24"/>
        <v>-41.912840343376843</v>
      </c>
      <c r="O323" s="102">
        <v>-41.912840343376843</v>
      </c>
      <c r="Q323"/>
      <c r="R323" t="s">
        <v>436</v>
      </c>
    </row>
    <row r="324" spans="2:20" hidden="1" x14ac:dyDescent="0.25">
      <c r="B324" s="5">
        <v>45006</v>
      </c>
      <c r="C324" t="s">
        <v>169</v>
      </c>
      <c r="D324" t="s">
        <v>0</v>
      </c>
      <c r="E324" t="s">
        <v>66</v>
      </c>
      <c r="F324" s="4" t="s">
        <v>78</v>
      </c>
      <c r="G324" t="s">
        <v>79</v>
      </c>
      <c r="H324" s="4" t="s">
        <v>80</v>
      </c>
      <c r="I324" s="4" t="s">
        <v>210</v>
      </c>
      <c r="J324" s="8">
        <v>-1</v>
      </c>
      <c r="K324" s="29">
        <f>57500*0.9</f>
        <v>51750</v>
      </c>
      <c r="L324" s="35">
        <f t="shared" si="26"/>
        <v>-51750</v>
      </c>
      <c r="M324" s="104"/>
      <c r="N324" s="102">
        <f t="shared" si="24"/>
        <v>-11.736956102650172</v>
      </c>
      <c r="O324" s="102">
        <v>-11.736956102650172</v>
      </c>
      <c r="Q324"/>
      <c r="R324" t="s">
        <v>436</v>
      </c>
    </row>
    <row r="325" spans="2:20" hidden="1" x14ac:dyDescent="0.25">
      <c r="B325" s="5">
        <v>45015</v>
      </c>
      <c r="C325" t="s">
        <v>103</v>
      </c>
      <c r="D325" t="s">
        <v>0</v>
      </c>
      <c r="E325" t="s">
        <v>14</v>
      </c>
      <c r="F325" s="3" t="s">
        <v>48</v>
      </c>
      <c r="G325" t="s">
        <v>49</v>
      </c>
      <c r="H325" s="4" t="s">
        <v>50</v>
      </c>
      <c r="I325" s="4" t="s">
        <v>53</v>
      </c>
      <c r="J325" s="8">
        <v>-5</v>
      </c>
      <c r="K325" s="48">
        <v>73331</v>
      </c>
      <c r="L325" s="17">
        <f t="shared" si="26"/>
        <v>-366655</v>
      </c>
      <c r="M325" s="102" t="s">
        <v>529</v>
      </c>
      <c r="N325" s="102">
        <f t="shared" si="24"/>
        <v>-83.15775149405215</v>
      </c>
      <c r="O325" s="102">
        <v>-83.15775149405215</v>
      </c>
      <c r="Q325">
        <v>20230070</v>
      </c>
      <c r="R325" t="s">
        <v>147</v>
      </c>
      <c r="T325" t="s">
        <v>280</v>
      </c>
    </row>
    <row r="326" spans="2:20" hidden="1" x14ac:dyDescent="0.25">
      <c r="B326" s="5">
        <v>45015</v>
      </c>
      <c r="C326" t="s">
        <v>103</v>
      </c>
      <c r="D326" t="s">
        <v>0</v>
      </c>
      <c r="E326" t="s">
        <v>14</v>
      </c>
      <c r="F326" s="3" t="s">
        <v>54</v>
      </c>
      <c r="G326" t="s">
        <v>55</v>
      </c>
      <c r="H326" s="4" t="s">
        <v>56</v>
      </c>
      <c r="I326" s="4" t="s">
        <v>134</v>
      </c>
      <c r="J326" s="8">
        <v>-3</v>
      </c>
      <c r="K326" s="50">
        <v>84287.164444444439</v>
      </c>
      <c r="L326" s="17">
        <f t="shared" si="26"/>
        <v>-252861.49333333332</v>
      </c>
      <c r="M326" s="102" t="s">
        <v>529</v>
      </c>
      <c r="N326" s="102">
        <f t="shared" si="24"/>
        <v>-57.349260817466707</v>
      </c>
      <c r="O326" s="102">
        <v>-57.349260817466707</v>
      </c>
      <c r="Q326">
        <v>20230070</v>
      </c>
      <c r="R326" t="s">
        <v>147</v>
      </c>
      <c r="T326" t="s">
        <v>280</v>
      </c>
    </row>
    <row r="327" spans="2:20" hidden="1" x14ac:dyDescent="0.25">
      <c r="B327" s="5">
        <v>45001</v>
      </c>
      <c r="C327" t="s">
        <v>121</v>
      </c>
      <c r="D327" t="s">
        <v>0</v>
      </c>
      <c r="E327" t="s">
        <v>66</v>
      </c>
      <c r="F327" s="4" t="s">
        <v>139</v>
      </c>
      <c r="G327" t="s">
        <v>140</v>
      </c>
      <c r="H327" s="4" t="s">
        <v>141</v>
      </c>
      <c r="I327" s="4" t="s">
        <v>211</v>
      </c>
      <c r="J327" s="8">
        <v>6</v>
      </c>
      <c r="K327" s="29">
        <f>57500*0.9</f>
        <v>51750</v>
      </c>
      <c r="L327" s="17">
        <f t="shared" si="26"/>
        <v>310500</v>
      </c>
      <c r="N327" s="102">
        <f t="shared" si="24"/>
        <v>70.421736615901025</v>
      </c>
      <c r="O327" s="102">
        <v>70.421736615901025</v>
      </c>
      <c r="Q327"/>
      <c r="R327" t="s">
        <v>229</v>
      </c>
      <c r="S327" t="s">
        <v>124</v>
      </c>
    </row>
    <row r="328" spans="2:20" hidden="1" x14ac:dyDescent="0.25">
      <c r="B328" s="5">
        <v>45015</v>
      </c>
      <c r="C328" t="s">
        <v>103</v>
      </c>
      <c r="D328" t="s">
        <v>0</v>
      </c>
      <c r="E328" t="s">
        <v>14</v>
      </c>
      <c r="F328" s="4" t="s">
        <v>25</v>
      </c>
      <c r="G328" t="s">
        <v>26</v>
      </c>
      <c r="H328" s="4" t="s">
        <v>27</v>
      </c>
      <c r="I328" s="4" t="s">
        <v>127</v>
      </c>
      <c r="J328" s="8">
        <v>-8</v>
      </c>
      <c r="K328" s="50">
        <v>65949.40444444443</v>
      </c>
      <c r="L328" s="35">
        <f t="shared" si="26"/>
        <v>-527595.23555555544</v>
      </c>
      <c r="M328" s="104"/>
      <c r="N328" s="102">
        <f t="shared" si="24"/>
        <v>-119.65917139483925</v>
      </c>
      <c r="O328" s="102">
        <v>-119.65917139483925</v>
      </c>
      <c r="P328" t="s">
        <v>224</v>
      </c>
      <c r="Q328">
        <v>20230070</v>
      </c>
      <c r="R328" t="s">
        <v>147</v>
      </c>
      <c r="T328" t="s">
        <v>280</v>
      </c>
    </row>
    <row r="329" spans="2:20" hidden="1" x14ac:dyDescent="0.25">
      <c r="B329" s="5">
        <v>45015</v>
      </c>
      <c r="C329" t="s">
        <v>103</v>
      </c>
      <c r="D329" t="s">
        <v>0</v>
      </c>
      <c r="E329" t="s">
        <v>14</v>
      </c>
      <c r="F329" s="4" t="s">
        <v>35</v>
      </c>
      <c r="G329" t="s">
        <v>36</v>
      </c>
      <c r="H329" s="4" t="s">
        <v>37</v>
      </c>
      <c r="I329" s="4" t="s">
        <v>131</v>
      </c>
      <c r="J329" s="8">
        <v>-14</v>
      </c>
      <c r="K329" s="50">
        <v>65949.40444444443</v>
      </c>
      <c r="L329" s="35">
        <f t="shared" si="26"/>
        <v>-923291.66222222196</v>
      </c>
      <c r="M329" s="104"/>
      <c r="N329" s="102">
        <f t="shared" si="24"/>
        <v>-209.40354994096867</v>
      </c>
      <c r="O329" s="102">
        <v>-209.40354994096867</v>
      </c>
      <c r="Q329">
        <v>20230070</v>
      </c>
      <c r="R329" t="s">
        <v>147</v>
      </c>
      <c r="T329" t="s">
        <v>280</v>
      </c>
    </row>
    <row r="330" spans="2:20" hidden="1" x14ac:dyDescent="0.25">
      <c r="B330" s="5">
        <v>45009</v>
      </c>
      <c r="C330" t="s">
        <v>121</v>
      </c>
      <c r="D330" t="s">
        <v>0</v>
      </c>
      <c r="E330" t="s">
        <v>66</v>
      </c>
      <c r="F330" s="4" t="s">
        <v>78</v>
      </c>
      <c r="G330" t="s">
        <v>79</v>
      </c>
      <c r="H330" s="4" t="s">
        <v>80</v>
      </c>
      <c r="I330" s="4" t="s">
        <v>174</v>
      </c>
      <c r="J330" s="8">
        <v>-2</v>
      </c>
      <c r="K330" s="29">
        <f>57500*0.9</f>
        <v>51750</v>
      </c>
      <c r="L330" s="17">
        <f t="shared" si="26"/>
        <v>-103500</v>
      </c>
      <c r="N330" s="102">
        <f t="shared" si="24"/>
        <v>-23.473912205300344</v>
      </c>
      <c r="O330" s="102">
        <v>-23.473912205300344</v>
      </c>
      <c r="Q330"/>
      <c r="R330" t="s">
        <v>239</v>
      </c>
      <c r="S330" t="s">
        <v>124</v>
      </c>
    </row>
    <row r="331" spans="2:20" hidden="1" x14ac:dyDescent="0.25">
      <c r="B331" s="5">
        <v>45015</v>
      </c>
      <c r="C331" t="s">
        <v>189</v>
      </c>
      <c r="D331" t="s">
        <v>4</v>
      </c>
      <c r="E331" t="s">
        <v>66</v>
      </c>
      <c r="F331" s="4" t="s">
        <v>274</v>
      </c>
      <c r="G331" t="s">
        <v>273</v>
      </c>
      <c r="H331" s="4" t="s">
        <v>271</v>
      </c>
      <c r="J331" s="8">
        <v>-1</v>
      </c>
      <c r="K331" s="29">
        <v>172550</v>
      </c>
      <c r="L331" s="17">
        <f t="shared" si="26"/>
        <v>-172550</v>
      </c>
      <c r="N331" s="102">
        <f t="shared" si="24"/>
        <v>-39.134527063039364</v>
      </c>
      <c r="O331" s="102">
        <v>-39.134527063039364</v>
      </c>
      <c r="Q331"/>
      <c r="R331" t="s">
        <v>241</v>
      </c>
    </row>
    <row r="332" spans="2:20" hidden="1" x14ac:dyDescent="0.25">
      <c r="B332" s="5">
        <v>45033</v>
      </c>
      <c r="C332" t="s">
        <v>120</v>
      </c>
      <c r="D332" t="s">
        <v>4</v>
      </c>
      <c r="E332" t="s">
        <v>66</v>
      </c>
      <c r="F332" s="4" t="s">
        <v>274</v>
      </c>
      <c r="G332" t="s">
        <v>273</v>
      </c>
      <c r="H332" s="4" t="s">
        <v>271</v>
      </c>
      <c r="J332" s="8">
        <v>1</v>
      </c>
      <c r="K332" s="29">
        <v>172550</v>
      </c>
      <c r="L332" s="17">
        <f t="shared" si="26"/>
        <v>172550</v>
      </c>
      <c r="N332" s="102">
        <f t="shared" ref="N332:N395" si="27">L332/4409.15</f>
        <v>39.134527063039364</v>
      </c>
      <c r="O332" s="102">
        <v>39.134527063039364</v>
      </c>
      <c r="Q332"/>
      <c r="S332" t="s">
        <v>235</v>
      </c>
    </row>
    <row r="333" spans="2:20" hidden="1" x14ac:dyDescent="0.25">
      <c r="B333" s="5">
        <v>45034</v>
      </c>
      <c r="C333" t="s">
        <v>63</v>
      </c>
      <c r="D333" t="s">
        <v>0</v>
      </c>
      <c r="E333" t="s">
        <v>66</v>
      </c>
      <c r="F333" s="4" t="s">
        <v>247</v>
      </c>
      <c r="G333" t="s">
        <v>248</v>
      </c>
      <c r="H333" s="4" t="s">
        <v>265</v>
      </c>
      <c r="I333" s="4" t="s">
        <v>257</v>
      </c>
      <c r="J333" s="8">
        <v>15</v>
      </c>
      <c r="K333" s="29">
        <f>57800*0.9</f>
        <v>52020</v>
      </c>
      <c r="L333" s="17">
        <f t="shared" ref="L333:L351" si="28">+J333*K333</f>
        <v>780300</v>
      </c>
      <c r="N333" s="102">
        <f t="shared" si="27"/>
        <v>176.97288593039477</v>
      </c>
      <c r="O333" s="102">
        <v>176.97288593039477</v>
      </c>
      <c r="P333" t="s">
        <v>270</v>
      </c>
      <c r="Q333"/>
      <c r="S333" t="s">
        <v>238</v>
      </c>
    </row>
    <row r="334" spans="2:20" hidden="1" x14ac:dyDescent="0.25">
      <c r="B334" s="5">
        <v>45034</v>
      </c>
      <c r="C334" t="s">
        <v>63</v>
      </c>
      <c r="D334" t="s">
        <v>0</v>
      </c>
      <c r="E334" t="s">
        <v>66</v>
      </c>
      <c r="F334" s="4" t="s">
        <v>249</v>
      </c>
      <c r="G334" t="s">
        <v>250</v>
      </c>
      <c r="H334" s="4" t="s">
        <v>266</v>
      </c>
      <c r="I334" s="4" t="s">
        <v>258</v>
      </c>
      <c r="J334" s="8">
        <v>14</v>
      </c>
      <c r="K334" s="29">
        <f t="shared" ref="K334:K340" si="29">66500*0.9</f>
        <v>59850</v>
      </c>
      <c r="L334" s="17">
        <f t="shared" si="28"/>
        <v>837900</v>
      </c>
      <c r="N334" s="102">
        <f t="shared" si="27"/>
        <v>190.03662837508364</v>
      </c>
      <c r="O334" s="102">
        <v>190.03662837508364</v>
      </c>
      <c r="P334" t="s">
        <v>270</v>
      </c>
      <c r="Q334"/>
    </row>
    <row r="335" spans="2:20" hidden="1" x14ac:dyDescent="0.25">
      <c r="B335" s="5">
        <v>45034</v>
      </c>
      <c r="C335" t="s">
        <v>63</v>
      </c>
      <c r="D335" t="s">
        <v>0</v>
      </c>
      <c r="E335" t="s">
        <v>66</v>
      </c>
      <c r="F335" s="4" t="s">
        <v>249</v>
      </c>
      <c r="G335" t="s">
        <v>250</v>
      </c>
      <c r="H335" s="4" t="s">
        <v>266</v>
      </c>
      <c r="I335" s="4" t="s">
        <v>259</v>
      </c>
      <c r="J335" s="8">
        <v>1</v>
      </c>
      <c r="K335" s="29">
        <f t="shared" si="29"/>
        <v>59850</v>
      </c>
      <c r="L335" s="17">
        <f t="shared" si="28"/>
        <v>59850</v>
      </c>
      <c r="N335" s="102">
        <f t="shared" si="27"/>
        <v>13.574044883934546</v>
      </c>
      <c r="O335" s="102">
        <v>13.574044883934546</v>
      </c>
      <c r="P335" t="s">
        <v>270</v>
      </c>
      <c r="Q335"/>
    </row>
    <row r="336" spans="2:20" hidden="1" x14ac:dyDescent="0.25">
      <c r="B336" s="5">
        <v>45034</v>
      </c>
      <c r="C336" t="s">
        <v>63</v>
      </c>
      <c r="D336" t="s">
        <v>0</v>
      </c>
      <c r="E336" t="s">
        <v>66</v>
      </c>
      <c r="F336" s="4" t="s">
        <v>251</v>
      </c>
      <c r="G336" t="s">
        <v>252</v>
      </c>
      <c r="H336" s="4" t="s">
        <v>267</v>
      </c>
      <c r="I336" s="4" t="s">
        <v>260</v>
      </c>
      <c r="J336" s="8">
        <v>14</v>
      </c>
      <c r="K336" s="29">
        <f t="shared" si="29"/>
        <v>59850</v>
      </c>
      <c r="L336" s="17">
        <f t="shared" si="28"/>
        <v>837900</v>
      </c>
      <c r="N336" s="102">
        <f t="shared" si="27"/>
        <v>190.03662837508364</v>
      </c>
      <c r="O336" s="102">
        <v>190.03662837508364</v>
      </c>
      <c r="P336" t="s">
        <v>270</v>
      </c>
      <c r="Q336"/>
    </row>
    <row r="337" spans="2:19" hidden="1" x14ac:dyDescent="0.25">
      <c r="B337" s="5">
        <v>45034</v>
      </c>
      <c r="C337" t="s">
        <v>63</v>
      </c>
      <c r="D337" t="s">
        <v>0</v>
      </c>
      <c r="E337" t="s">
        <v>66</v>
      </c>
      <c r="F337" s="4" t="s">
        <v>251</v>
      </c>
      <c r="G337" t="s">
        <v>252</v>
      </c>
      <c r="H337" s="4" t="s">
        <v>267</v>
      </c>
      <c r="I337" s="4" t="s">
        <v>261</v>
      </c>
      <c r="J337" s="8">
        <v>1</v>
      </c>
      <c r="K337" s="29">
        <f t="shared" si="29"/>
        <v>59850</v>
      </c>
      <c r="L337" s="17">
        <f t="shared" si="28"/>
        <v>59850</v>
      </c>
      <c r="N337" s="102">
        <f t="shared" si="27"/>
        <v>13.574044883934546</v>
      </c>
      <c r="O337" s="102">
        <v>13.574044883934546</v>
      </c>
      <c r="P337" t="s">
        <v>270</v>
      </c>
      <c r="Q337"/>
    </row>
    <row r="338" spans="2:19" hidden="1" x14ac:dyDescent="0.25">
      <c r="B338" s="5">
        <v>45034</v>
      </c>
      <c r="C338" t="s">
        <v>63</v>
      </c>
      <c r="D338" t="s">
        <v>0</v>
      </c>
      <c r="E338" t="s">
        <v>66</v>
      </c>
      <c r="F338" s="4" t="s">
        <v>253</v>
      </c>
      <c r="G338" t="s">
        <v>254</v>
      </c>
      <c r="H338" s="4" t="s">
        <v>268</v>
      </c>
      <c r="I338" s="4" t="s">
        <v>262</v>
      </c>
      <c r="J338" s="8">
        <v>15</v>
      </c>
      <c r="K338" s="29">
        <f t="shared" si="29"/>
        <v>59850</v>
      </c>
      <c r="L338" s="17">
        <f t="shared" si="28"/>
        <v>897750</v>
      </c>
      <c r="N338" s="102">
        <f t="shared" si="27"/>
        <v>203.6106732590182</v>
      </c>
      <c r="O338" s="102">
        <v>203.6106732590182</v>
      </c>
      <c r="P338" t="s">
        <v>270</v>
      </c>
      <c r="Q338"/>
    </row>
    <row r="339" spans="2:19" hidden="1" x14ac:dyDescent="0.25">
      <c r="B339" s="5">
        <v>45034</v>
      </c>
      <c r="C339" t="s">
        <v>63</v>
      </c>
      <c r="D339" t="s">
        <v>0</v>
      </c>
      <c r="E339" t="s">
        <v>66</v>
      </c>
      <c r="F339" s="4" t="s">
        <v>255</v>
      </c>
      <c r="G339" t="s">
        <v>256</v>
      </c>
      <c r="H339" s="4" t="s">
        <v>269</v>
      </c>
      <c r="I339" s="4" t="s">
        <v>263</v>
      </c>
      <c r="J339" s="8">
        <v>14</v>
      </c>
      <c r="K339" s="29">
        <f t="shared" si="29"/>
        <v>59850</v>
      </c>
      <c r="L339" s="17">
        <f t="shared" si="28"/>
        <v>837900</v>
      </c>
      <c r="N339" s="102">
        <f t="shared" si="27"/>
        <v>190.03662837508364</v>
      </c>
      <c r="O339" s="102">
        <v>190.03662837508364</v>
      </c>
      <c r="P339" t="s">
        <v>270</v>
      </c>
      <c r="Q339"/>
    </row>
    <row r="340" spans="2:19" hidden="1" x14ac:dyDescent="0.25">
      <c r="B340" s="5">
        <v>45034</v>
      </c>
      <c r="C340" t="s">
        <v>63</v>
      </c>
      <c r="D340" t="s">
        <v>0</v>
      </c>
      <c r="E340" t="s">
        <v>66</v>
      </c>
      <c r="F340" s="4" t="s">
        <v>255</v>
      </c>
      <c r="G340" t="s">
        <v>256</v>
      </c>
      <c r="H340" s="4" t="s">
        <v>269</v>
      </c>
      <c r="I340" s="4" t="s">
        <v>264</v>
      </c>
      <c r="J340" s="8">
        <v>1</v>
      </c>
      <c r="K340" s="29">
        <f t="shared" si="29"/>
        <v>59850</v>
      </c>
      <c r="L340" s="17">
        <f t="shared" si="28"/>
        <v>59850</v>
      </c>
      <c r="N340" s="102">
        <f t="shared" si="27"/>
        <v>13.574044883934546</v>
      </c>
      <c r="O340" s="102">
        <v>13.574044883934546</v>
      </c>
      <c r="P340" t="s">
        <v>270</v>
      </c>
      <c r="Q340"/>
    </row>
    <row r="341" spans="2:19" hidden="1" x14ac:dyDescent="0.25">
      <c r="B341" s="5">
        <v>45034</v>
      </c>
      <c r="C341" t="s">
        <v>121</v>
      </c>
      <c r="D341" t="s">
        <v>0</v>
      </c>
      <c r="E341" t="s">
        <v>66</v>
      </c>
      <c r="F341" s="4" t="s">
        <v>247</v>
      </c>
      <c r="G341" t="s">
        <v>248</v>
      </c>
      <c r="H341" s="4" t="s">
        <v>265</v>
      </c>
      <c r="I341" s="4" t="s">
        <v>257</v>
      </c>
      <c r="J341" s="8">
        <v>-13</v>
      </c>
      <c r="K341" s="29">
        <f>57800*0.9</f>
        <v>52020</v>
      </c>
      <c r="L341" s="17">
        <f t="shared" si="28"/>
        <v>-676260</v>
      </c>
      <c r="N341" s="102">
        <f t="shared" si="27"/>
        <v>-153.37650113967547</v>
      </c>
      <c r="O341" s="102">
        <v>-153.37650113967547</v>
      </c>
      <c r="Q341"/>
      <c r="R341" t="s">
        <v>426</v>
      </c>
      <c r="S341" t="s">
        <v>214</v>
      </c>
    </row>
    <row r="342" spans="2:19" hidden="1" x14ac:dyDescent="0.25">
      <c r="B342" s="5">
        <v>45034</v>
      </c>
      <c r="C342" t="s">
        <v>121</v>
      </c>
      <c r="D342" t="s">
        <v>0</v>
      </c>
      <c r="E342" t="s">
        <v>66</v>
      </c>
      <c r="F342" s="4" t="s">
        <v>249</v>
      </c>
      <c r="G342" t="s">
        <v>250</v>
      </c>
      <c r="H342" s="4" t="s">
        <v>266</v>
      </c>
      <c r="I342" s="4" t="s">
        <v>258</v>
      </c>
      <c r="J342" s="8">
        <v>-13</v>
      </c>
      <c r="K342" s="29">
        <f>66500*0.9</f>
        <v>59850</v>
      </c>
      <c r="L342" s="17">
        <f t="shared" si="28"/>
        <v>-778050</v>
      </c>
      <c r="N342" s="102">
        <f t="shared" si="27"/>
        <v>-176.4625834911491</v>
      </c>
      <c r="O342" s="102">
        <v>-176.4625834911491</v>
      </c>
      <c r="Q342"/>
      <c r="R342" t="s">
        <v>426</v>
      </c>
      <c r="S342" t="s">
        <v>214</v>
      </c>
    </row>
    <row r="343" spans="2:19" hidden="1" x14ac:dyDescent="0.25">
      <c r="B343" s="5">
        <v>45034</v>
      </c>
      <c r="C343" t="s">
        <v>121</v>
      </c>
      <c r="D343" t="s">
        <v>0</v>
      </c>
      <c r="E343" t="s">
        <v>66</v>
      </c>
      <c r="F343" s="4" t="s">
        <v>251</v>
      </c>
      <c r="G343" t="s">
        <v>252</v>
      </c>
      <c r="H343" s="4" t="s">
        <v>267</v>
      </c>
      <c r="I343" s="4" t="s">
        <v>261</v>
      </c>
      <c r="J343" s="8">
        <v>-13</v>
      </c>
      <c r="K343" s="29">
        <f>66500*0.9</f>
        <v>59850</v>
      </c>
      <c r="L343" s="17">
        <f t="shared" si="28"/>
        <v>-778050</v>
      </c>
      <c r="N343" s="102">
        <f t="shared" si="27"/>
        <v>-176.4625834911491</v>
      </c>
      <c r="O343" s="102">
        <v>-176.4625834911491</v>
      </c>
      <c r="Q343"/>
      <c r="R343" t="s">
        <v>426</v>
      </c>
      <c r="S343" t="s">
        <v>214</v>
      </c>
    </row>
    <row r="344" spans="2:19" hidden="1" x14ac:dyDescent="0.25">
      <c r="B344" s="5">
        <v>45034</v>
      </c>
      <c r="C344" t="s">
        <v>121</v>
      </c>
      <c r="D344" t="s">
        <v>0</v>
      </c>
      <c r="E344" t="s">
        <v>66</v>
      </c>
      <c r="F344" s="4" t="s">
        <v>253</v>
      </c>
      <c r="G344" t="s">
        <v>254</v>
      </c>
      <c r="H344" s="4" t="s">
        <v>268</v>
      </c>
      <c r="I344" s="4" t="s">
        <v>262</v>
      </c>
      <c r="J344" s="8">
        <v>-13</v>
      </c>
      <c r="K344" s="29">
        <f>66500*0.9</f>
        <v>59850</v>
      </c>
      <c r="L344" s="17">
        <f t="shared" si="28"/>
        <v>-778050</v>
      </c>
      <c r="N344" s="102">
        <f t="shared" si="27"/>
        <v>-176.4625834911491</v>
      </c>
      <c r="O344" s="102">
        <v>-176.4625834911491</v>
      </c>
      <c r="Q344"/>
      <c r="R344" t="s">
        <v>426</v>
      </c>
      <c r="S344" t="s">
        <v>214</v>
      </c>
    </row>
    <row r="345" spans="2:19" hidden="1" x14ac:dyDescent="0.25">
      <c r="B345" s="5">
        <v>45034</v>
      </c>
      <c r="C345" t="s">
        <v>121</v>
      </c>
      <c r="D345" t="s">
        <v>0</v>
      </c>
      <c r="E345" t="s">
        <v>66</v>
      </c>
      <c r="F345" s="4" t="s">
        <v>255</v>
      </c>
      <c r="G345" t="s">
        <v>256</v>
      </c>
      <c r="H345" s="4" t="s">
        <v>269</v>
      </c>
      <c r="I345" s="4" t="s">
        <v>264</v>
      </c>
      <c r="J345" s="8">
        <v>-13</v>
      </c>
      <c r="K345" s="29">
        <f>66500*0.9</f>
        <v>59850</v>
      </c>
      <c r="L345" s="17">
        <f t="shared" si="28"/>
        <v>-778050</v>
      </c>
      <c r="N345" s="102">
        <f t="shared" si="27"/>
        <v>-176.4625834911491</v>
      </c>
      <c r="O345" s="102">
        <v>-176.4625834911491</v>
      </c>
      <c r="Q345"/>
      <c r="R345" t="s">
        <v>426</v>
      </c>
      <c r="S345" t="s">
        <v>214</v>
      </c>
    </row>
    <row r="346" spans="2:19" hidden="1" x14ac:dyDescent="0.25">
      <c r="B346" s="5">
        <v>45034</v>
      </c>
      <c r="C346" t="s">
        <v>169</v>
      </c>
      <c r="D346" t="s">
        <v>0</v>
      </c>
      <c r="E346" t="s">
        <v>66</v>
      </c>
      <c r="F346" s="4" t="s">
        <v>247</v>
      </c>
      <c r="G346" t="s">
        <v>248</v>
      </c>
      <c r="H346" s="4" t="s">
        <v>265</v>
      </c>
      <c r="I346" s="4" t="s">
        <v>257</v>
      </c>
      <c r="J346" s="8">
        <v>-1</v>
      </c>
      <c r="K346" s="29">
        <f>57800*0.9</f>
        <v>52020</v>
      </c>
      <c r="L346" s="17">
        <f t="shared" si="28"/>
        <v>-52020</v>
      </c>
      <c r="N346" s="102">
        <f t="shared" si="27"/>
        <v>-11.798192395359651</v>
      </c>
      <c r="O346" s="102">
        <v>-11.798192395359651</v>
      </c>
      <c r="Q346"/>
      <c r="R346" t="s">
        <v>277</v>
      </c>
    </row>
    <row r="347" spans="2:19" hidden="1" x14ac:dyDescent="0.25">
      <c r="B347" s="5">
        <v>45034</v>
      </c>
      <c r="C347" t="s">
        <v>169</v>
      </c>
      <c r="D347" t="s">
        <v>0</v>
      </c>
      <c r="E347" t="s">
        <v>66</v>
      </c>
      <c r="F347" s="4" t="s">
        <v>249</v>
      </c>
      <c r="G347" t="s">
        <v>250</v>
      </c>
      <c r="H347" s="4" t="s">
        <v>266</v>
      </c>
      <c r="I347" s="4" t="s">
        <v>259</v>
      </c>
      <c r="J347" s="8">
        <v>-1</v>
      </c>
      <c r="K347" s="29">
        <f>66500*0.9</f>
        <v>59850</v>
      </c>
      <c r="L347" s="17">
        <f t="shared" si="28"/>
        <v>-59850</v>
      </c>
      <c r="N347" s="102">
        <f t="shared" si="27"/>
        <v>-13.574044883934546</v>
      </c>
      <c r="O347" s="102">
        <v>-13.574044883934546</v>
      </c>
      <c r="Q347"/>
      <c r="R347" t="s">
        <v>277</v>
      </c>
    </row>
    <row r="348" spans="2:19" hidden="1" x14ac:dyDescent="0.25">
      <c r="B348" s="5">
        <v>45034</v>
      </c>
      <c r="C348" t="s">
        <v>169</v>
      </c>
      <c r="D348" t="s">
        <v>0</v>
      </c>
      <c r="E348" t="s">
        <v>66</v>
      </c>
      <c r="F348" s="4" t="s">
        <v>251</v>
      </c>
      <c r="G348" t="s">
        <v>252</v>
      </c>
      <c r="H348" s="4" t="s">
        <v>267</v>
      </c>
      <c r="I348" s="4" t="s">
        <v>261</v>
      </c>
      <c r="J348" s="8">
        <v>-1</v>
      </c>
      <c r="K348" s="29">
        <f>66500*0.9</f>
        <v>59850</v>
      </c>
      <c r="L348" s="17">
        <f t="shared" si="28"/>
        <v>-59850</v>
      </c>
      <c r="N348" s="102">
        <f t="shared" si="27"/>
        <v>-13.574044883934546</v>
      </c>
      <c r="O348" s="102">
        <v>-13.574044883934546</v>
      </c>
      <c r="Q348"/>
      <c r="R348" t="s">
        <v>277</v>
      </c>
    </row>
    <row r="349" spans="2:19" hidden="1" x14ac:dyDescent="0.25">
      <c r="B349" s="5">
        <v>45034</v>
      </c>
      <c r="C349" t="s">
        <v>169</v>
      </c>
      <c r="D349" t="s">
        <v>0</v>
      </c>
      <c r="E349" t="s">
        <v>66</v>
      </c>
      <c r="F349" s="4" t="s">
        <v>253</v>
      </c>
      <c r="G349" t="s">
        <v>254</v>
      </c>
      <c r="H349" s="4" t="s">
        <v>268</v>
      </c>
      <c r="I349" s="4" t="s">
        <v>262</v>
      </c>
      <c r="J349" s="8">
        <v>-1</v>
      </c>
      <c r="K349" s="29">
        <f>66500*0.9</f>
        <v>59850</v>
      </c>
      <c r="L349" s="17">
        <f t="shared" si="28"/>
        <v>-59850</v>
      </c>
      <c r="N349" s="102">
        <f t="shared" si="27"/>
        <v>-13.574044883934546</v>
      </c>
      <c r="O349" s="102">
        <v>-13.574044883934546</v>
      </c>
      <c r="Q349"/>
      <c r="R349" t="s">
        <v>277</v>
      </c>
    </row>
    <row r="350" spans="2:19" hidden="1" x14ac:dyDescent="0.25">
      <c r="B350" s="5">
        <v>45034</v>
      </c>
      <c r="C350" t="s">
        <v>169</v>
      </c>
      <c r="D350" t="s">
        <v>0</v>
      </c>
      <c r="E350" t="s">
        <v>66</v>
      </c>
      <c r="F350" s="4" t="s">
        <v>255</v>
      </c>
      <c r="G350" t="s">
        <v>256</v>
      </c>
      <c r="H350" s="4" t="s">
        <v>269</v>
      </c>
      <c r="I350" s="4" t="s">
        <v>264</v>
      </c>
      <c r="J350" s="8">
        <v>-1</v>
      </c>
      <c r="K350" s="29">
        <f>66500*0.9</f>
        <v>59850</v>
      </c>
      <c r="L350" s="17">
        <f t="shared" si="28"/>
        <v>-59850</v>
      </c>
      <c r="N350" s="102">
        <f t="shared" si="27"/>
        <v>-13.574044883934546</v>
      </c>
      <c r="O350" s="102">
        <v>-13.574044883934546</v>
      </c>
      <c r="Q350"/>
      <c r="R350" t="s">
        <v>277</v>
      </c>
    </row>
    <row r="351" spans="2:19" hidden="1" x14ac:dyDescent="0.25">
      <c r="B351" s="5">
        <v>45035</v>
      </c>
      <c r="C351" t="s">
        <v>20</v>
      </c>
      <c r="D351" t="s">
        <v>4</v>
      </c>
      <c r="E351" t="s">
        <v>66</v>
      </c>
      <c r="F351" s="4" t="s">
        <v>96</v>
      </c>
      <c r="G351" t="s">
        <v>95</v>
      </c>
      <c r="H351" s="4" t="s">
        <v>106</v>
      </c>
      <c r="I351" s="4">
        <v>49116</v>
      </c>
      <c r="J351" s="8">
        <v>2</v>
      </c>
      <c r="K351" s="48">
        <f>300000*1.19</f>
        <v>357000</v>
      </c>
      <c r="L351" s="17">
        <f t="shared" si="28"/>
        <v>714000</v>
      </c>
      <c r="M351" s="102" t="s">
        <v>529</v>
      </c>
      <c r="N351" s="102">
        <f t="shared" si="27"/>
        <v>161.93597405395599</v>
      </c>
      <c r="O351" s="102">
        <v>161.93597405395599</v>
      </c>
      <c r="P351" t="s">
        <v>670</v>
      </c>
      <c r="Q351"/>
    </row>
    <row r="352" spans="2:19" hidden="1" x14ac:dyDescent="0.25">
      <c r="B352" s="5">
        <v>45035</v>
      </c>
      <c r="C352" t="s">
        <v>120</v>
      </c>
      <c r="D352" t="s">
        <v>4</v>
      </c>
      <c r="E352" t="s">
        <v>66</v>
      </c>
      <c r="F352" s="4" t="s">
        <v>102</v>
      </c>
      <c r="G352" t="s">
        <v>101</v>
      </c>
      <c r="H352" s="4" t="s">
        <v>107</v>
      </c>
      <c r="I352" s="4">
        <v>47160</v>
      </c>
      <c r="J352" s="8">
        <v>-8</v>
      </c>
      <c r="K352" s="48">
        <f>76000*1.19</f>
        <v>90440</v>
      </c>
      <c r="L352" s="17">
        <f>+K352*J352</f>
        <v>-723520</v>
      </c>
      <c r="N352" s="102">
        <f t="shared" si="27"/>
        <v>-164.09512037467542</v>
      </c>
      <c r="O352" s="102">
        <v>-164.09512037467542</v>
      </c>
      <c r="Q352"/>
    </row>
    <row r="353" spans="2:20" hidden="1" x14ac:dyDescent="0.25">
      <c r="B353" s="5">
        <v>45035</v>
      </c>
      <c r="C353" t="s">
        <v>120</v>
      </c>
      <c r="D353" t="s">
        <v>4</v>
      </c>
      <c r="E353" t="s">
        <v>66</v>
      </c>
      <c r="F353" s="4" t="s">
        <v>102</v>
      </c>
      <c r="G353" t="s">
        <v>101</v>
      </c>
      <c r="H353" s="4" t="s">
        <v>107</v>
      </c>
      <c r="I353" s="4">
        <v>48791</v>
      </c>
      <c r="J353" s="8">
        <v>-6</v>
      </c>
      <c r="K353" s="48">
        <f>76000*1.19</f>
        <v>90440</v>
      </c>
      <c r="L353" s="17">
        <f>+K353*J353</f>
        <v>-542640</v>
      </c>
      <c r="N353" s="102">
        <f t="shared" si="27"/>
        <v>-123.07134028100656</v>
      </c>
      <c r="O353" s="102">
        <v>-123.07134028100656</v>
      </c>
      <c r="Q353"/>
    </row>
    <row r="354" spans="2:20" hidden="1" x14ac:dyDescent="0.25">
      <c r="B354" s="5">
        <v>45015</v>
      </c>
      <c r="C354" t="s">
        <v>121</v>
      </c>
      <c r="D354" t="s">
        <v>0</v>
      </c>
      <c r="E354" t="s">
        <v>66</v>
      </c>
      <c r="F354" s="4" t="s">
        <v>78</v>
      </c>
      <c r="G354" t="s">
        <v>79</v>
      </c>
      <c r="H354" s="4" t="s">
        <v>80</v>
      </c>
      <c r="I354" s="4" t="s">
        <v>240</v>
      </c>
      <c r="J354" s="8">
        <v>2</v>
      </c>
      <c r="K354" s="29">
        <f>57500*0.9</f>
        <v>51750</v>
      </c>
      <c r="L354" s="17">
        <f t="shared" ref="L354:L364" si="30">+J354*K354</f>
        <v>103500</v>
      </c>
      <c r="N354" s="102">
        <f t="shared" si="27"/>
        <v>23.473912205300344</v>
      </c>
      <c r="O354" s="102">
        <v>23.473912205300344</v>
      </c>
      <c r="Q354"/>
      <c r="R354" t="s">
        <v>239</v>
      </c>
      <c r="S354" t="s">
        <v>124</v>
      </c>
    </row>
    <row r="355" spans="2:20" hidden="1" x14ac:dyDescent="0.25">
      <c r="B355" s="5">
        <v>45015</v>
      </c>
      <c r="C355" t="s">
        <v>169</v>
      </c>
      <c r="D355" t="s">
        <v>0</v>
      </c>
      <c r="E355" t="s">
        <v>66</v>
      </c>
      <c r="F355" s="4" t="s">
        <v>78</v>
      </c>
      <c r="G355" t="s">
        <v>79</v>
      </c>
      <c r="H355" s="4" t="s">
        <v>80</v>
      </c>
      <c r="I355" s="4" t="s">
        <v>240</v>
      </c>
      <c r="J355" s="8">
        <v>-2</v>
      </c>
      <c r="K355" s="29">
        <f>57500*0.9</f>
        <v>51750</v>
      </c>
      <c r="L355" s="17">
        <f t="shared" si="30"/>
        <v>-103500</v>
      </c>
      <c r="N355" s="102">
        <f t="shared" si="27"/>
        <v>-23.473912205300344</v>
      </c>
      <c r="O355" s="102">
        <v>-23.473912205300344</v>
      </c>
      <c r="Q355"/>
      <c r="R355" t="s">
        <v>242</v>
      </c>
    </row>
    <row r="356" spans="2:20" hidden="1" x14ac:dyDescent="0.25">
      <c r="B356" s="5">
        <v>45035</v>
      </c>
      <c r="C356" t="s">
        <v>103</v>
      </c>
      <c r="D356" t="s">
        <v>0</v>
      </c>
      <c r="E356" t="s">
        <v>66</v>
      </c>
      <c r="F356" s="4" t="s">
        <v>82</v>
      </c>
      <c r="G356" t="s">
        <v>83</v>
      </c>
      <c r="H356" s="4" t="s">
        <v>84</v>
      </c>
      <c r="I356" s="4" t="s">
        <v>205</v>
      </c>
      <c r="J356" s="8">
        <v>-14</v>
      </c>
      <c r="K356" s="29">
        <f>57500*0.9</f>
        <v>51750</v>
      </c>
      <c r="L356" s="17">
        <f t="shared" si="30"/>
        <v>-724500</v>
      </c>
      <c r="N356" s="102">
        <f t="shared" si="27"/>
        <v>-164.31738543710242</v>
      </c>
      <c r="O356" s="102">
        <v>-164.31738543710242</v>
      </c>
      <c r="Q356">
        <v>20230071</v>
      </c>
      <c r="R356" t="s">
        <v>126</v>
      </c>
      <c r="T356" t="s">
        <v>279</v>
      </c>
    </row>
    <row r="357" spans="2:20" hidden="1" x14ac:dyDescent="0.25">
      <c r="B357" s="5">
        <v>45035</v>
      </c>
      <c r="C357" t="s">
        <v>103</v>
      </c>
      <c r="D357" t="s">
        <v>0</v>
      </c>
      <c r="E357" t="s">
        <v>66</v>
      </c>
      <c r="F357" s="4" t="s">
        <v>82</v>
      </c>
      <c r="G357" t="s">
        <v>83</v>
      </c>
      <c r="H357" s="4" t="s">
        <v>84</v>
      </c>
      <c r="I357" s="4" t="s">
        <v>85</v>
      </c>
      <c r="J357" s="8">
        <v>-6</v>
      </c>
      <c r="K357" s="48">
        <v>61600</v>
      </c>
      <c r="L357" s="17">
        <f t="shared" si="30"/>
        <v>-369600</v>
      </c>
      <c r="N357" s="102">
        <f t="shared" si="27"/>
        <v>-83.825680686753685</v>
      </c>
      <c r="O357" s="102">
        <v>-83.825680686753685</v>
      </c>
      <c r="Q357">
        <v>20230071</v>
      </c>
      <c r="R357" t="s">
        <v>126</v>
      </c>
      <c r="T357" t="s">
        <v>279</v>
      </c>
    </row>
    <row r="358" spans="2:20" hidden="1" x14ac:dyDescent="0.25">
      <c r="B358" s="5">
        <v>45035</v>
      </c>
      <c r="C358" t="s">
        <v>103</v>
      </c>
      <c r="D358" t="s">
        <v>0</v>
      </c>
      <c r="E358" t="s">
        <v>66</v>
      </c>
      <c r="F358" s="4" t="s">
        <v>86</v>
      </c>
      <c r="G358" t="s">
        <v>87</v>
      </c>
      <c r="H358" s="4" t="s">
        <v>50</v>
      </c>
      <c r="I358" s="4" t="s">
        <v>182</v>
      </c>
      <c r="J358" s="8">
        <v>-15</v>
      </c>
      <c r="K358" s="29">
        <f>57500*0.9</f>
        <v>51750</v>
      </c>
      <c r="L358" s="17">
        <f t="shared" si="30"/>
        <v>-776250</v>
      </c>
      <c r="N358" s="102">
        <f t="shared" si="27"/>
        <v>-176.05434153975258</v>
      </c>
      <c r="O358" s="102">
        <v>-176.05434153975258</v>
      </c>
      <c r="Q358">
        <v>20230071</v>
      </c>
      <c r="R358" t="s">
        <v>126</v>
      </c>
      <c r="T358" t="s">
        <v>279</v>
      </c>
    </row>
    <row r="359" spans="2:20" hidden="1" x14ac:dyDescent="0.25">
      <c r="B359" s="5">
        <v>45035</v>
      </c>
      <c r="C359" t="s">
        <v>103</v>
      </c>
      <c r="D359" t="s">
        <v>0</v>
      </c>
      <c r="E359" t="s">
        <v>66</v>
      </c>
      <c r="F359" s="4" t="s">
        <v>86</v>
      </c>
      <c r="G359" t="s">
        <v>87</v>
      </c>
      <c r="H359" s="4" t="s">
        <v>50</v>
      </c>
      <c r="I359" s="4" t="s">
        <v>88</v>
      </c>
      <c r="J359" s="8">
        <v>-3</v>
      </c>
      <c r="K359" s="48">
        <v>61600</v>
      </c>
      <c r="L359" s="17">
        <f t="shared" si="30"/>
        <v>-184800</v>
      </c>
      <c r="N359" s="102">
        <f t="shared" si="27"/>
        <v>-41.912840343376843</v>
      </c>
      <c r="O359" s="102">
        <v>-41.912840343376843</v>
      </c>
      <c r="Q359">
        <v>20230071</v>
      </c>
      <c r="R359" t="s">
        <v>126</v>
      </c>
      <c r="T359" t="s">
        <v>279</v>
      </c>
    </row>
    <row r="360" spans="2:20" hidden="1" x14ac:dyDescent="0.25">
      <c r="B360" s="5">
        <v>45035</v>
      </c>
      <c r="C360" t="s">
        <v>103</v>
      </c>
      <c r="D360" t="s">
        <v>0</v>
      </c>
      <c r="E360" t="s">
        <v>66</v>
      </c>
      <c r="F360" s="4" t="s">
        <v>86</v>
      </c>
      <c r="G360" t="s">
        <v>87</v>
      </c>
      <c r="H360" s="4" t="s">
        <v>50</v>
      </c>
      <c r="I360" s="4" t="s">
        <v>212</v>
      </c>
      <c r="J360" s="8">
        <v>-2</v>
      </c>
      <c r="K360" s="29">
        <f>57500*0.9</f>
        <v>51750</v>
      </c>
      <c r="L360" s="17">
        <f t="shared" si="30"/>
        <v>-103500</v>
      </c>
      <c r="N360" s="102">
        <f t="shared" si="27"/>
        <v>-23.473912205300344</v>
      </c>
      <c r="O360" s="102">
        <v>-23.473912205300344</v>
      </c>
      <c r="Q360">
        <v>20230071</v>
      </c>
      <c r="R360" t="s">
        <v>126</v>
      </c>
      <c r="T360" t="s">
        <v>279</v>
      </c>
    </row>
    <row r="361" spans="2:20" hidden="1" x14ac:dyDescent="0.25">
      <c r="B361" s="5">
        <v>45035</v>
      </c>
      <c r="C361" t="s">
        <v>103</v>
      </c>
      <c r="D361" t="s">
        <v>0</v>
      </c>
      <c r="E361" t="s">
        <v>66</v>
      </c>
      <c r="F361" s="4" t="s">
        <v>91</v>
      </c>
      <c r="G361" t="s">
        <v>92</v>
      </c>
      <c r="H361" s="4" t="s">
        <v>93</v>
      </c>
      <c r="I361" s="4" t="s">
        <v>166</v>
      </c>
      <c r="J361" s="8">
        <v>-1</v>
      </c>
      <c r="K361" s="29">
        <f>57500*0.9</f>
        <v>51750</v>
      </c>
      <c r="L361" s="17">
        <f t="shared" si="30"/>
        <v>-51750</v>
      </c>
      <c r="N361" s="102">
        <f t="shared" si="27"/>
        <v>-11.736956102650172</v>
      </c>
      <c r="O361" s="102">
        <v>-11.736956102650172</v>
      </c>
      <c r="Q361">
        <v>20230071</v>
      </c>
      <c r="R361" t="s">
        <v>126</v>
      </c>
      <c r="T361" t="s">
        <v>279</v>
      </c>
    </row>
    <row r="362" spans="2:20" hidden="1" x14ac:dyDescent="0.25">
      <c r="B362" s="5">
        <v>45035</v>
      </c>
      <c r="C362" t="s">
        <v>103</v>
      </c>
      <c r="D362" t="s">
        <v>0</v>
      </c>
      <c r="E362" t="s">
        <v>66</v>
      </c>
      <c r="F362" s="4" t="s">
        <v>91</v>
      </c>
      <c r="G362" t="s">
        <v>92</v>
      </c>
      <c r="H362" s="4" t="s">
        <v>93</v>
      </c>
      <c r="I362" s="4" t="s">
        <v>167</v>
      </c>
      <c r="J362" s="8">
        <v>-2</v>
      </c>
      <c r="K362" s="29">
        <f>57500*0.9</f>
        <v>51750</v>
      </c>
      <c r="L362" s="17">
        <f t="shared" si="30"/>
        <v>-103500</v>
      </c>
      <c r="N362" s="102">
        <f t="shared" si="27"/>
        <v>-23.473912205300344</v>
      </c>
      <c r="O362" s="102">
        <v>-23.473912205300344</v>
      </c>
      <c r="Q362">
        <v>20230071</v>
      </c>
      <c r="R362" t="s">
        <v>126</v>
      </c>
      <c r="T362" t="s">
        <v>279</v>
      </c>
    </row>
    <row r="363" spans="2:20" hidden="1" x14ac:dyDescent="0.25">
      <c r="B363" s="5">
        <v>45035</v>
      </c>
      <c r="C363" t="s">
        <v>103</v>
      </c>
      <c r="D363" t="s">
        <v>0</v>
      </c>
      <c r="E363" t="s">
        <v>66</v>
      </c>
      <c r="F363" s="4" t="s">
        <v>91</v>
      </c>
      <c r="G363" t="s">
        <v>92</v>
      </c>
      <c r="H363" s="4" t="s">
        <v>93</v>
      </c>
      <c r="I363" s="4" t="s">
        <v>94</v>
      </c>
      <c r="J363" s="8">
        <v>-7</v>
      </c>
      <c r="K363" s="48">
        <v>61600</v>
      </c>
      <c r="L363" s="17">
        <f t="shared" si="30"/>
        <v>-431200</v>
      </c>
      <c r="N363" s="102">
        <f t="shared" si="27"/>
        <v>-97.796627467879304</v>
      </c>
      <c r="O363" s="102">
        <v>-97.796627467879304</v>
      </c>
      <c r="Q363">
        <v>20230071</v>
      </c>
      <c r="R363" t="s">
        <v>126</v>
      </c>
      <c r="T363" t="s">
        <v>279</v>
      </c>
    </row>
    <row r="364" spans="2:20" hidden="1" x14ac:dyDescent="0.25">
      <c r="B364" s="5">
        <v>45035</v>
      </c>
      <c r="C364" t="s">
        <v>103</v>
      </c>
      <c r="D364" t="s">
        <v>4</v>
      </c>
      <c r="E364" t="s">
        <v>66</v>
      </c>
      <c r="F364" s="4" t="s">
        <v>96</v>
      </c>
      <c r="G364" t="s">
        <v>95</v>
      </c>
      <c r="H364" s="4" t="s">
        <v>106</v>
      </c>
      <c r="I364" s="4">
        <v>49116</v>
      </c>
      <c r="J364" s="8">
        <v>-5</v>
      </c>
      <c r="K364" s="48">
        <f>300000*1.19</f>
        <v>357000</v>
      </c>
      <c r="L364" s="17">
        <f t="shared" si="30"/>
        <v>-1785000</v>
      </c>
      <c r="N364" s="102">
        <f t="shared" si="27"/>
        <v>-404.83993513488997</v>
      </c>
      <c r="O364" s="102">
        <v>-404.83993513488997</v>
      </c>
      <c r="Q364">
        <v>20230071</v>
      </c>
      <c r="R364" t="s">
        <v>126</v>
      </c>
      <c r="T364" t="s">
        <v>279</v>
      </c>
    </row>
    <row r="365" spans="2:20" hidden="1" x14ac:dyDescent="0.25">
      <c r="B365" s="5">
        <v>45035</v>
      </c>
      <c r="C365" t="s">
        <v>103</v>
      </c>
      <c r="D365" t="s">
        <v>4</v>
      </c>
      <c r="E365" t="s">
        <v>66</v>
      </c>
      <c r="F365" s="4" t="s">
        <v>102</v>
      </c>
      <c r="G365" t="s">
        <v>101</v>
      </c>
      <c r="H365" s="4" t="s">
        <v>107</v>
      </c>
      <c r="I365" s="4">
        <v>47160</v>
      </c>
      <c r="J365" s="8">
        <v>-5</v>
      </c>
      <c r="K365" s="48">
        <f>76000*1.19</f>
        <v>90440</v>
      </c>
      <c r="L365" s="17">
        <f>+K365*J365</f>
        <v>-452200</v>
      </c>
      <c r="N365" s="102">
        <f t="shared" si="27"/>
        <v>-102.55945023417213</v>
      </c>
      <c r="O365" s="102">
        <v>-102.55945023417213</v>
      </c>
      <c r="Q365">
        <v>20230071</v>
      </c>
      <c r="R365" t="s">
        <v>126</v>
      </c>
      <c r="T365" t="s">
        <v>279</v>
      </c>
    </row>
    <row r="366" spans="2:20" hidden="1" x14ac:dyDescent="0.25">
      <c r="B366" s="5">
        <v>45035</v>
      </c>
      <c r="C366" t="s">
        <v>189</v>
      </c>
      <c r="D366" t="s">
        <v>4</v>
      </c>
      <c r="E366" t="s">
        <v>66</v>
      </c>
      <c r="F366" s="4" t="s">
        <v>276</v>
      </c>
      <c r="G366" t="s">
        <v>275</v>
      </c>
      <c r="H366" s="4" t="s">
        <v>148</v>
      </c>
      <c r="J366" s="8">
        <v>-1</v>
      </c>
      <c r="K366" s="29">
        <v>83600</v>
      </c>
      <c r="L366" s="17">
        <f t="shared" ref="L366:L397" si="31">+J366*K366</f>
        <v>-83600</v>
      </c>
      <c r="N366" s="102">
        <f t="shared" si="27"/>
        <v>-18.96057063152762</v>
      </c>
      <c r="O366" s="102">
        <v>-18.96057063152762</v>
      </c>
      <c r="Q366">
        <v>20230071</v>
      </c>
      <c r="R366" t="s">
        <v>126</v>
      </c>
      <c r="T366" t="s">
        <v>279</v>
      </c>
    </row>
    <row r="367" spans="2:20" hidden="1" x14ac:dyDescent="0.25">
      <c r="B367" s="5">
        <v>45035</v>
      </c>
      <c r="C367" t="s">
        <v>189</v>
      </c>
      <c r="D367" t="s">
        <v>4</v>
      </c>
      <c r="E367" t="s">
        <v>66</v>
      </c>
      <c r="F367" s="4" t="s">
        <v>274</v>
      </c>
      <c r="G367" t="s">
        <v>273</v>
      </c>
      <c r="H367" s="4" t="s">
        <v>271</v>
      </c>
      <c r="J367" s="8">
        <v>-2</v>
      </c>
      <c r="K367" s="29">
        <v>172550</v>
      </c>
      <c r="L367" s="17">
        <f t="shared" si="31"/>
        <v>-345100</v>
      </c>
      <c r="N367" s="102">
        <f t="shared" si="27"/>
        <v>-78.269054126078728</v>
      </c>
      <c r="O367" s="102">
        <v>-78.269054126078728</v>
      </c>
      <c r="Q367">
        <v>20230071</v>
      </c>
      <c r="R367" t="s">
        <v>126</v>
      </c>
      <c r="T367" t="s">
        <v>279</v>
      </c>
    </row>
    <row r="368" spans="2:20" hidden="1" x14ac:dyDescent="0.25">
      <c r="B368" s="5">
        <v>45035</v>
      </c>
      <c r="C368" t="s">
        <v>169</v>
      </c>
      <c r="D368" t="s">
        <v>0</v>
      </c>
      <c r="E368" t="s">
        <v>66</v>
      </c>
      <c r="F368" s="4" t="s">
        <v>82</v>
      </c>
      <c r="G368" t="s">
        <v>83</v>
      </c>
      <c r="H368" s="4" t="s">
        <v>84</v>
      </c>
      <c r="I368" s="4" t="s">
        <v>205</v>
      </c>
      <c r="J368" s="8">
        <v>-1</v>
      </c>
      <c r="K368" s="29">
        <f>57500*0.9</f>
        <v>51750</v>
      </c>
      <c r="L368" s="17">
        <f t="shared" si="31"/>
        <v>-51750</v>
      </c>
      <c r="N368" s="102">
        <f t="shared" si="27"/>
        <v>-11.736956102650172</v>
      </c>
      <c r="O368" s="102">
        <v>-11.736956102650172</v>
      </c>
      <c r="Q368"/>
      <c r="R368" t="s">
        <v>436</v>
      </c>
    </row>
    <row r="369" spans="2:20" hidden="1" x14ac:dyDescent="0.25">
      <c r="B369" s="5">
        <v>45035</v>
      </c>
      <c r="C369" t="s">
        <v>103</v>
      </c>
      <c r="D369" t="s">
        <v>0</v>
      </c>
      <c r="E369" t="s">
        <v>66</v>
      </c>
      <c r="F369" s="4" t="s">
        <v>78</v>
      </c>
      <c r="G369" t="s">
        <v>79</v>
      </c>
      <c r="H369" s="4" t="s">
        <v>80</v>
      </c>
      <c r="I369" s="4" t="s">
        <v>174</v>
      </c>
      <c r="J369" s="8">
        <v>-12</v>
      </c>
      <c r="K369" s="29">
        <f t="shared" ref="K369:K424" si="32">57500*0.9</f>
        <v>51750</v>
      </c>
      <c r="L369" s="17">
        <f t="shared" si="31"/>
        <v>-621000</v>
      </c>
      <c r="N369" s="102">
        <f t="shared" si="27"/>
        <v>-140.84347323180205</v>
      </c>
      <c r="O369" s="102">
        <v>-140.84347323180205</v>
      </c>
      <c r="Q369">
        <v>20230071</v>
      </c>
      <c r="R369" t="s">
        <v>126</v>
      </c>
      <c r="T369" t="s">
        <v>279</v>
      </c>
    </row>
    <row r="370" spans="2:20" hidden="1" x14ac:dyDescent="0.25">
      <c r="B370" s="5">
        <v>45035</v>
      </c>
      <c r="C370" t="s">
        <v>103</v>
      </c>
      <c r="D370" t="s">
        <v>0</v>
      </c>
      <c r="E370" t="s">
        <v>66</v>
      </c>
      <c r="F370" s="4" t="s">
        <v>78</v>
      </c>
      <c r="G370" t="s">
        <v>79</v>
      </c>
      <c r="H370" s="4" t="s">
        <v>80</v>
      </c>
      <c r="I370" s="4" t="s">
        <v>174</v>
      </c>
      <c r="J370" s="8">
        <v>-8</v>
      </c>
      <c r="K370" s="29">
        <f>57500*0.9</f>
        <v>51750</v>
      </c>
      <c r="L370" s="17">
        <f t="shared" si="31"/>
        <v>-414000</v>
      </c>
      <c r="N370" s="102">
        <f t="shared" si="27"/>
        <v>-93.895648821201377</v>
      </c>
      <c r="O370" s="102">
        <v>-93.895648821201377</v>
      </c>
      <c r="Q370">
        <v>20230071</v>
      </c>
      <c r="R370" t="s">
        <v>126</v>
      </c>
      <c r="T370" t="s">
        <v>279</v>
      </c>
    </row>
    <row r="371" spans="2:20" hidden="1" x14ac:dyDescent="0.25">
      <c r="B371" s="5">
        <v>45043</v>
      </c>
      <c r="C371" t="s">
        <v>121</v>
      </c>
      <c r="D371" t="s">
        <v>0</v>
      </c>
      <c r="E371" t="s">
        <v>14</v>
      </c>
      <c r="F371" s="3" t="s">
        <v>48</v>
      </c>
      <c r="G371" t="s">
        <v>49</v>
      </c>
      <c r="H371" s="4" t="s">
        <v>50</v>
      </c>
      <c r="I371" s="4" t="s">
        <v>281</v>
      </c>
      <c r="J371" s="8">
        <v>3</v>
      </c>
      <c r="K371" s="29">
        <v>73331</v>
      </c>
      <c r="L371" s="17">
        <f t="shared" si="31"/>
        <v>219993</v>
      </c>
      <c r="M371" s="102" t="s">
        <v>529</v>
      </c>
      <c r="N371" s="102">
        <f t="shared" si="27"/>
        <v>49.894650896431287</v>
      </c>
      <c r="O371" s="102">
        <v>49.894650896431287</v>
      </c>
      <c r="Q371"/>
      <c r="S371" t="s">
        <v>132</v>
      </c>
    </row>
    <row r="372" spans="2:20" hidden="1" x14ac:dyDescent="0.25">
      <c r="B372" s="5">
        <v>45043</v>
      </c>
      <c r="C372" t="s">
        <v>120</v>
      </c>
      <c r="D372" t="s">
        <v>4</v>
      </c>
      <c r="E372" t="s">
        <v>66</v>
      </c>
      <c r="F372" s="4" t="s">
        <v>274</v>
      </c>
      <c r="G372" t="s">
        <v>273</v>
      </c>
      <c r="H372" s="4" t="s">
        <v>271</v>
      </c>
      <c r="J372" s="8">
        <v>1</v>
      </c>
      <c r="K372" s="29">
        <v>172550</v>
      </c>
      <c r="L372" s="17">
        <f t="shared" si="31"/>
        <v>172550</v>
      </c>
      <c r="N372" s="102">
        <f t="shared" si="27"/>
        <v>39.134527063039364</v>
      </c>
      <c r="O372" s="102">
        <v>39.134527063039364</v>
      </c>
      <c r="Q372"/>
      <c r="S372" t="s">
        <v>238</v>
      </c>
    </row>
    <row r="373" spans="2:20" hidden="1" x14ac:dyDescent="0.25">
      <c r="B373" s="5">
        <v>44968</v>
      </c>
      <c r="C373" t="s">
        <v>197</v>
      </c>
      <c r="D373" t="s">
        <v>0</v>
      </c>
      <c r="E373" t="s">
        <v>66</v>
      </c>
      <c r="F373" s="4" t="s">
        <v>255</v>
      </c>
      <c r="G373" t="s">
        <v>256</v>
      </c>
      <c r="H373" s="4" t="s">
        <v>269</v>
      </c>
      <c r="I373" s="4" t="s">
        <v>263</v>
      </c>
      <c r="J373" s="8">
        <v>-1</v>
      </c>
      <c r="K373" s="29">
        <f>66500*0.9</f>
        <v>59850</v>
      </c>
      <c r="L373" s="17">
        <f t="shared" si="31"/>
        <v>-59850</v>
      </c>
      <c r="N373" s="102">
        <f t="shared" si="27"/>
        <v>-13.574044883934546</v>
      </c>
      <c r="O373" s="102">
        <v>-13.574044883934546</v>
      </c>
      <c r="Q373"/>
      <c r="R373" t="s">
        <v>302</v>
      </c>
    </row>
    <row r="374" spans="2:20" hidden="1" x14ac:dyDescent="0.25">
      <c r="B374" s="5">
        <v>44968</v>
      </c>
      <c r="C374" t="s">
        <v>197</v>
      </c>
      <c r="D374" t="s">
        <v>0</v>
      </c>
      <c r="E374" t="s">
        <v>66</v>
      </c>
      <c r="F374" s="4" t="s">
        <v>253</v>
      </c>
      <c r="G374" t="s">
        <v>254</v>
      </c>
      <c r="H374" s="4" t="s">
        <v>268</v>
      </c>
      <c r="I374" s="4" t="s">
        <v>262</v>
      </c>
      <c r="J374" s="8">
        <v>-1</v>
      </c>
      <c r="K374" s="29">
        <f>66500*0.9</f>
        <v>59850</v>
      </c>
      <c r="L374" s="17">
        <f t="shared" si="31"/>
        <v>-59850</v>
      </c>
      <c r="N374" s="102">
        <f t="shared" si="27"/>
        <v>-13.574044883934546</v>
      </c>
      <c r="O374" s="102">
        <v>-13.574044883934546</v>
      </c>
      <c r="Q374"/>
      <c r="R374" t="s">
        <v>302</v>
      </c>
    </row>
    <row r="375" spans="2:20" hidden="1" x14ac:dyDescent="0.25">
      <c r="B375" s="5">
        <v>44968</v>
      </c>
      <c r="C375" t="s">
        <v>197</v>
      </c>
      <c r="D375" t="s">
        <v>0</v>
      </c>
      <c r="E375" t="s">
        <v>66</v>
      </c>
      <c r="F375" s="4" t="s">
        <v>251</v>
      </c>
      <c r="G375" t="s">
        <v>252</v>
      </c>
      <c r="H375" s="4" t="s">
        <v>267</v>
      </c>
      <c r="I375" s="4" t="s">
        <v>260</v>
      </c>
      <c r="J375" s="8">
        <v>-1</v>
      </c>
      <c r="K375" s="29">
        <f>66500*0.9</f>
        <v>59850</v>
      </c>
      <c r="L375" s="17">
        <f t="shared" si="31"/>
        <v>-59850</v>
      </c>
      <c r="N375" s="102">
        <f t="shared" si="27"/>
        <v>-13.574044883934546</v>
      </c>
      <c r="O375" s="102">
        <v>-13.574044883934546</v>
      </c>
      <c r="Q375"/>
      <c r="R375" t="s">
        <v>302</v>
      </c>
    </row>
    <row r="376" spans="2:20" hidden="1" x14ac:dyDescent="0.25">
      <c r="B376" s="5">
        <v>44968</v>
      </c>
      <c r="C376" t="s">
        <v>197</v>
      </c>
      <c r="D376" t="s">
        <v>0</v>
      </c>
      <c r="E376" t="s">
        <v>66</v>
      </c>
      <c r="F376" s="4" t="s">
        <v>249</v>
      </c>
      <c r="G376" t="s">
        <v>250</v>
      </c>
      <c r="H376" s="4" t="s">
        <v>266</v>
      </c>
      <c r="I376" s="4" t="s">
        <v>258</v>
      </c>
      <c r="J376" s="8">
        <v>-1</v>
      </c>
      <c r="K376" s="29">
        <f>66500*0.9</f>
        <v>59850</v>
      </c>
      <c r="L376" s="17">
        <f t="shared" si="31"/>
        <v>-59850</v>
      </c>
      <c r="N376" s="102">
        <f t="shared" si="27"/>
        <v>-13.574044883934546</v>
      </c>
      <c r="O376" s="102">
        <v>-13.574044883934546</v>
      </c>
      <c r="Q376"/>
      <c r="R376" t="s">
        <v>302</v>
      </c>
    </row>
    <row r="377" spans="2:20" hidden="1" x14ac:dyDescent="0.25">
      <c r="B377" s="5">
        <v>45034</v>
      </c>
      <c r="C377" t="s">
        <v>197</v>
      </c>
      <c r="D377" t="s">
        <v>0</v>
      </c>
      <c r="E377" t="s">
        <v>66</v>
      </c>
      <c r="F377" s="4" t="s">
        <v>247</v>
      </c>
      <c r="G377" t="s">
        <v>248</v>
      </c>
      <c r="H377" s="4" t="s">
        <v>265</v>
      </c>
      <c r="I377" s="4" t="s">
        <v>257</v>
      </c>
      <c r="J377" s="8">
        <v>-1</v>
      </c>
      <c r="K377" s="29">
        <f>57800*0.9</f>
        <v>52020</v>
      </c>
      <c r="L377" s="17">
        <f t="shared" si="31"/>
        <v>-52020</v>
      </c>
      <c r="N377" s="102">
        <f t="shared" si="27"/>
        <v>-11.798192395359651</v>
      </c>
      <c r="O377" s="102">
        <v>-11.798192395359651</v>
      </c>
      <c r="Q377"/>
      <c r="R377" t="s">
        <v>302</v>
      </c>
    </row>
    <row r="378" spans="2:20" x14ac:dyDescent="0.25">
      <c r="B378" s="5">
        <v>44981</v>
      </c>
      <c r="C378" t="s">
        <v>103</v>
      </c>
      <c r="D378" t="s">
        <v>0</v>
      </c>
      <c r="E378" t="s">
        <v>14</v>
      </c>
      <c r="F378" s="4" t="s">
        <v>42</v>
      </c>
      <c r="G378" t="s">
        <v>43</v>
      </c>
      <c r="H378" s="4" t="s">
        <v>44</v>
      </c>
      <c r="I378" s="4" t="s">
        <v>130</v>
      </c>
      <c r="J378" s="8">
        <v>-12</v>
      </c>
      <c r="K378" s="50">
        <v>65949.40444444443</v>
      </c>
      <c r="L378" s="35">
        <f t="shared" si="31"/>
        <v>-791392.85333333316</v>
      </c>
      <c r="M378" s="104"/>
      <c r="N378" s="102">
        <f t="shared" si="27"/>
        <v>-179.48875709225888</v>
      </c>
      <c r="O378" s="102">
        <v>-179.48875709225888</v>
      </c>
      <c r="Q378">
        <v>20230047</v>
      </c>
      <c r="R378" t="s">
        <v>243</v>
      </c>
      <c r="T378" t="s">
        <v>280</v>
      </c>
    </row>
    <row r="379" spans="2:20" hidden="1" x14ac:dyDescent="0.25">
      <c r="B379" s="5">
        <v>45001</v>
      </c>
      <c r="C379" t="s">
        <v>121</v>
      </c>
      <c r="D379" t="s">
        <v>0</v>
      </c>
      <c r="E379" t="s">
        <v>66</v>
      </c>
      <c r="F379" s="4" t="s">
        <v>139</v>
      </c>
      <c r="G379" t="s">
        <v>140</v>
      </c>
      <c r="H379" s="4" t="s">
        <v>141</v>
      </c>
      <c r="I379" s="4" t="s">
        <v>173</v>
      </c>
      <c r="J379" s="8">
        <v>1</v>
      </c>
      <c r="K379" s="29">
        <f>57500*0.9</f>
        <v>51750</v>
      </c>
      <c r="L379" s="17">
        <f t="shared" si="31"/>
        <v>51750</v>
      </c>
      <c r="N379" s="102">
        <f t="shared" si="27"/>
        <v>11.736956102650172</v>
      </c>
      <c r="O379" s="102">
        <v>11.736956102650172</v>
      </c>
      <c r="Q379"/>
      <c r="R379" t="s">
        <v>226</v>
      </c>
      <c r="S379" t="s">
        <v>230</v>
      </c>
    </row>
    <row r="380" spans="2:20" hidden="1" x14ac:dyDescent="0.25">
      <c r="B380" s="5">
        <v>45048</v>
      </c>
      <c r="C380" t="s">
        <v>103</v>
      </c>
      <c r="D380" t="s">
        <v>0</v>
      </c>
      <c r="E380" t="s">
        <v>14</v>
      </c>
      <c r="F380" s="4" t="s">
        <v>35</v>
      </c>
      <c r="G380" t="s">
        <v>36</v>
      </c>
      <c r="H380" s="4" t="s">
        <v>37</v>
      </c>
      <c r="I380" s="4" t="s">
        <v>131</v>
      </c>
      <c r="J380" s="8">
        <v>-3</v>
      </c>
      <c r="K380" s="50">
        <v>65949.40444444443</v>
      </c>
      <c r="L380" s="35">
        <f t="shared" si="31"/>
        <v>-197848.21333333329</v>
      </c>
      <c r="M380" s="104"/>
      <c r="N380" s="102">
        <f t="shared" si="27"/>
        <v>-44.87218927306472</v>
      </c>
      <c r="O380" s="102">
        <v>-44.87218927306472</v>
      </c>
      <c r="Q380">
        <v>20230072</v>
      </c>
      <c r="R380" t="s">
        <v>282</v>
      </c>
      <c r="T380" t="s">
        <v>280</v>
      </c>
    </row>
    <row r="381" spans="2:20" hidden="1" x14ac:dyDescent="0.25">
      <c r="B381" s="5">
        <v>45048</v>
      </c>
      <c r="C381" t="s">
        <v>103</v>
      </c>
      <c r="D381" t="s">
        <v>0</v>
      </c>
      <c r="E381" t="s">
        <v>14</v>
      </c>
      <c r="F381" s="4" t="s">
        <v>25</v>
      </c>
      <c r="G381" t="s">
        <v>26</v>
      </c>
      <c r="H381" s="4" t="s">
        <v>27</v>
      </c>
      <c r="I381" s="4" t="s">
        <v>127</v>
      </c>
      <c r="J381" s="8">
        <v>-4</v>
      </c>
      <c r="K381" s="50">
        <v>65949.40444444443</v>
      </c>
      <c r="L381" s="35">
        <f t="shared" si="31"/>
        <v>-263797.61777777772</v>
      </c>
      <c r="M381" s="104"/>
      <c r="N381" s="102">
        <f t="shared" si="27"/>
        <v>-59.829585697419624</v>
      </c>
      <c r="O381" s="102">
        <v>-59.829585697419624</v>
      </c>
      <c r="Q381">
        <v>20230072</v>
      </c>
      <c r="R381" t="s">
        <v>282</v>
      </c>
      <c r="T381" t="s">
        <v>280</v>
      </c>
    </row>
    <row r="382" spans="2:20" hidden="1" x14ac:dyDescent="0.25">
      <c r="B382" s="5">
        <v>45048</v>
      </c>
      <c r="C382" t="s">
        <v>103</v>
      </c>
      <c r="D382" t="s">
        <v>0</v>
      </c>
      <c r="E382" t="s">
        <v>14</v>
      </c>
      <c r="F382" s="3" t="s">
        <v>48</v>
      </c>
      <c r="G382" t="s">
        <v>49</v>
      </c>
      <c r="H382" s="4" t="s">
        <v>50</v>
      </c>
      <c r="I382" s="4" t="s">
        <v>281</v>
      </c>
      <c r="J382" s="8">
        <v>-3</v>
      </c>
      <c r="K382" s="50">
        <v>73331</v>
      </c>
      <c r="L382" s="35">
        <f t="shared" si="31"/>
        <v>-219993</v>
      </c>
      <c r="M382" s="104" t="s">
        <v>529</v>
      </c>
      <c r="N382" s="102">
        <f t="shared" si="27"/>
        <v>-49.894650896431287</v>
      </c>
      <c r="O382" s="102">
        <v>-49.894650896431287</v>
      </c>
      <c r="Q382">
        <v>20230072</v>
      </c>
      <c r="R382" t="s">
        <v>282</v>
      </c>
      <c r="T382" t="s">
        <v>280</v>
      </c>
    </row>
    <row r="383" spans="2:20" hidden="1" x14ac:dyDescent="0.25">
      <c r="B383" s="5">
        <v>45048</v>
      </c>
      <c r="C383" t="s">
        <v>103</v>
      </c>
      <c r="D383" t="s">
        <v>0</v>
      </c>
      <c r="E383" t="s">
        <v>14</v>
      </c>
      <c r="F383" s="3" t="s">
        <v>48</v>
      </c>
      <c r="G383" t="s">
        <v>49</v>
      </c>
      <c r="H383" s="4" t="s">
        <v>50</v>
      </c>
      <c r="I383" s="4" t="s">
        <v>52</v>
      </c>
      <c r="J383" s="8">
        <v>-16</v>
      </c>
      <c r="K383" s="48">
        <v>73331</v>
      </c>
      <c r="L383" s="17">
        <f t="shared" si="31"/>
        <v>-1173296</v>
      </c>
      <c r="M383" s="102" t="s">
        <v>529</v>
      </c>
      <c r="N383" s="102">
        <f t="shared" si="27"/>
        <v>-266.1048047809669</v>
      </c>
      <c r="O383" s="102">
        <v>-266.1048047809669</v>
      </c>
      <c r="Q383">
        <v>20230072</v>
      </c>
      <c r="R383" t="s">
        <v>282</v>
      </c>
      <c r="T383" t="s">
        <v>280</v>
      </c>
    </row>
    <row r="384" spans="2:20" hidden="1" x14ac:dyDescent="0.25">
      <c r="B384" s="5">
        <v>45048</v>
      </c>
      <c r="C384" t="s">
        <v>103</v>
      </c>
      <c r="D384" t="s">
        <v>0</v>
      </c>
      <c r="E384" t="s">
        <v>14</v>
      </c>
      <c r="F384" s="3" t="s">
        <v>48</v>
      </c>
      <c r="G384" t="s">
        <v>49</v>
      </c>
      <c r="H384" s="4" t="s">
        <v>50</v>
      </c>
      <c r="I384" s="4" t="s">
        <v>51</v>
      </c>
      <c r="J384" s="8">
        <v>-1</v>
      </c>
      <c r="K384" s="48">
        <v>73331</v>
      </c>
      <c r="L384" s="17">
        <f t="shared" si="31"/>
        <v>-73331</v>
      </c>
      <c r="M384" s="102" t="s">
        <v>529</v>
      </c>
      <c r="N384" s="102">
        <f t="shared" si="27"/>
        <v>-16.631550298810431</v>
      </c>
      <c r="O384" s="102">
        <v>-16.631550298810431</v>
      </c>
      <c r="Q384">
        <v>20230072</v>
      </c>
      <c r="R384" t="s">
        <v>282</v>
      </c>
      <c r="T384" t="s">
        <v>280</v>
      </c>
    </row>
    <row r="385" spans="2:20" hidden="1" x14ac:dyDescent="0.25">
      <c r="B385" s="5">
        <v>45048</v>
      </c>
      <c r="C385" t="s">
        <v>103</v>
      </c>
      <c r="D385" t="s">
        <v>0</v>
      </c>
      <c r="E385" t="s">
        <v>14</v>
      </c>
      <c r="F385" s="3" t="s">
        <v>48</v>
      </c>
      <c r="G385" t="s">
        <v>49</v>
      </c>
      <c r="H385" s="4" t="s">
        <v>50</v>
      </c>
      <c r="I385" s="4" t="s">
        <v>53</v>
      </c>
      <c r="J385" s="8">
        <v>-5</v>
      </c>
      <c r="K385" s="48">
        <v>73331</v>
      </c>
      <c r="L385" s="17">
        <f t="shared" si="31"/>
        <v>-366655</v>
      </c>
      <c r="M385" s="102" t="s">
        <v>529</v>
      </c>
      <c r="N385" s="102">
        <f t="shared" si="27"/>
        <v>-83.15775149405215</v>
      </c>
      <c r="O385" s="102">
        <v>-83.15775149405215</v>
      </c>
      <c r="Q385">
        <v>20230072</v>
      </c>
      <c r="R385" t="s">
        <v>282</v>
      </c>
      <c r="T385" t="s">
        <v>280</v>
      </c>
    </row>
    <row r="386" spans="2:20" x14ac:dyDescent="0.25">
      <c r="B386" s="5">
        <v>45048</v>
      </c>
      <c r="C386" t="s">
        <v>103</v>
      </c>
      <c r="D386" t="s">
        <v>0</v>
      </c>
      <c r="E386" t="s">
        <v>14</v>
      </c>
      <c r="F386" s="4" t="s">
        <v>42</v>
      </c>
      <c r="G386" t="s">
        <v>43</v>
      </c>
      <c r="H386" s="4" t="s">
        <v>44</v>
      </c>
      <c r="I386" s="4" t="s">
        <v>194</v>
      </c>
      <c r="J386" s="8">
        <v>-35</v>
      </c>
      <c r="K386" s="50">
        <v>81594</v>
      </c>
      <c r="L386" s="17">
        <f t="shared" si="31"/>
        <v>-2855790</v>
      </c>
      <c r="N386" s="102">
        <f t="shared" si="27"/>
        <v>-647.69626798816103</v>
      </c>
      <c r="O386" s="102">
        <v>-647.69626798816103</v>
      </c>
      <c r="Q386">
        <v>20230072</v>
      </c>
      <c r="R386" t="s">
        <v>282</v>
      </c>
      <c r="T386" t="s">
        <v>280</v>
      </c>
    </row>
    <row r="387" spans="2:20" x14ac:dyDescent="0.25">
      <c r="B387" s="5">
        <v>44995</v>
      </c>
      <c r="C387" t="s">
        <v>121</v>
      </c>
      <c r="D387" t="s">
        <v>0</v>
      </c>
      <c r="E387" t="s">
        <v>14</v>
      </c>
      <c r="F387" s="3" t="s">
        <v>42</v>
      </c>
      <c r="G387" t="s">
        <v>43</v>
      </c>
      <c r="H387" s="4" t="s">
        <v>44</v>
      </c>
      <c r="I387" s="4" t="s">
        <v>130</v>
      </c>
      <c r="J387" s="8">
        <f>-11-1</f>
        <v>-12</v>
      </c>
      <c r="K387" s="50">
        <v>65949.40444444443</v>
      </c>
      <c r="L387" s="35">
        <f t="shared" si="31"/>
        <v>-791392.85333333316</v>
      </c>
      <c r="M387" s="104"/>
      <c r="N387" s="102">
        <f t="shared" si="27"/>
        <v>-179.48875709225888</v>
      </c>
      <c r="O387" s="102">
        <v>-179.48875709225888</v>
      </c>
      <c r="Q387" t="s">
        <v>228</v>
      </c>
      <c r="S387" t="s">
        <v>132</v>
      </c>
    </row>
    <row r="388" spans="2:20" hidden="1" x14ac:dyDescent="0.25">
      <c r="B388" s="5">
        <v>45051</v>
      </c>
      <c r="C388" t="s">
        <v>169</v>
      </c>
      <c r="D388" t="s">
        <v>0</v>
      </c>
      <c r="E388" t="s">
        <v>66</v>
      </c>
      <c r="F388" s="4" t="s">
        <v>82</v>
      </c>
      <c r="G388" t="s">
        <v>200</v>
      </c>
      <c r="H388" s="4" t="s">
        <v>84</v>
      </c>
      <c r="I388" s="4" t="s">
        <v>205</v>
      </c>
      <c r="J388" s="8">
        <v>-2</v>
      </c>
      <c r="K388" s="29">
        <f>57500*0.9</f>
        <v>51750</v>
      </c>
      <c r="L388" s="17">
        <f t="shared" si="31"/>
        <v>-103500</v>
      </c>
      <c r="N388" s="102">
        <f t="shared" si="27"/>
        <v>-23.473912205300344</v>
      </c>
      <c r="O388" s="102">
        <v>-23.473912205300344</v>
      </c>
      <c r="Q388"/>
      <c r="R388" t="s">
        <v>436</v>
      </c>
    </row>
    <row r="389" spans="2:20" hidden="1" x14ac:dyDescent="0.25">
      <c r="B389" s="5">
        <v>45015</v>
      </c>
      <c r="C389" t="s">
        <v>103</v>
      </c>
      <c r="D389" t="s">
        <v>0</v>
      </c>
      <c r="E389" t="s">
        <v>14</v>
      </c>
      <c r="F389" s="4" t="s">
        <v>39</v>
      </c>
      <c r="G389" t="s">
        <v>40</v>
      </c>
      <c r="H389" s="4" t="s">
        <v>41</v>
      </c>
      <c r="I389" s="4" t="s">
        <v>129</v>
      </c>
      <c r="J389" s="8">
        <v>-20</v>
      </c>
      <c r="K389" s="50">
        <v>81594</v>
      </c>
      <c r="L389" s="17">
        <f t="shared" si="31"/>
        <v>-1631880</v>
      </c>
      <c r="N389" s="102">
        <f t="shared" si="27"/>
        <v>-370.11215313609205</v>
      </c>
      <c r="O389" s="102">
        <v>-370.11215313609205</v>
      </c>
      <c r="Q389">
        <v>20230070</v>
      </c>
      <c r="R389" t="s">
        <v>147</v>
      </c>
      <c r="T389" t="s">
        <v>280</v>
      </c>
    </row>
    <row r="390" spans="2:20" hidden="1" x14ac:dyDescent="0.25">
      <c r="B390" s="5">
        <v>45054</v>
      </c>
      <c r="C390" t="s">
        <v>63</v>
      </c>
      <c r="D390" t="s">
        <v>0</v>
      </c>
      <c r="E390" t="s">
        <v>66</v>
      </c>
      <c r="F390" s="4" t="s">
        <v>75</v>
      </c>
      <c r="G390" t="s">
        <v>76</v>
      </c>
      <c r="H390" s="4" t="s">
        <v>37</v>
      </c>
      <c r="I390" s="4" t="s">
        <v>285</v>
      </c>
      <c r="J390" s="8">
        <v>100</v>
      </c>
      <c r="K390" s="29">
        <f>57500*0.9</f>
        <v>51750</v>
      </c>
      <c r="L390" s="17">
        <f t="shared" si="31"/>
        <v>5175000</v>
      </c>
      <c r="N390" s="102">
        <f t="shared" si="27"/>
        <v>1173.6956102650172</v>
      </c>
      <c r="O390" s="102">
        <v>1173.6956102650172</v>
      </c>
      <c r="P390" t="s">
        <v>287</v>
      </c>
      <c r="Q390"/>
    </row>
    <row r="391" spans="2:20" hidden="1" x14ac:dyDescent="0.25">
      <c r="B391" s="5">
        <v>45054</v>
      </c>
      <c r="C391" t="s">
        <v>63</v>
      </c>
      <c r="D391" t="s">
        <v>0</v>
      </c>
      <c r="E391" t="s">
        <v>66</v>
      </c>
      <c r="F391" s="4" t="s">
        <v>82</v>
      </c>
      <c r="G391" t="s">
        <v>284</v>
      </c>
      <c r="H391" s="4" t="s">
        <v>84</v>
      </c>
      <c r="I391" s="4" t="s">
        <v>286</v>
      </c>
      <c r="J391" s="8">
        <v>100</v>
      </c>
      <c r="K391" s="29">
        <f>57500*0.9</f>
        <v>51750</v>
      </c>
      <c r="L391" s="17">
        <f t="shared" si="31"/>
        <v>5175000</v>
      </c>
      <c r="N391" s="102">
        <f t="shared" si="27"/>
        <v>1173.6956102650172</v>
      </c>
      <c r="O391" s="102">
        <v>1173.6956102650172</v>
      </c>
      <c r="P391" t="s">
        <v>287</v>
      </c>
      <c r="Q391"/>
    </row>
    <row r="392" spans="2:20" hidden="1" x14ac:dyDescent="0.25">
      <c r="B392" s="5">
        <v>45000</v>
      </c>
      <c r="C392" t="s">
        <v>197</v>
      </c>
      <c r="D392" t="s">
        <v>4</v>
      </c>
      <c r="E392" t="s">
        <v>14</v>
      </c>
      <c r="F392" s="4" t="s">
        <v>315</v>
      </c>
      <c r="G392" t="s">
        <v>295</v>
      </c>
      <c r="H392" s="4" t="s">
        <v>290</v>
      </c>
      <c r="J392" s="8">
        <v>-1</v>
      </c>
      <c r="K392" s="29">
        <v>336000</v>
      </c>
      <c r="L392" s="17">
        <f t="shared" si="31"/>
        <v>-336000</v>
      </c>
      <c r="M392" s="102" t="s">
        <v>529</v>
      </c>
      <c r="N392" s="102">
        <f t="shared" si="27"/>
        <v>-76.205164260685166</v>
      </c>
      <c r="O392" s="102">
        <v>-76.205164260685166</v>
      </c>
      <c r="Q392">
        <v>20230064</v>
      </c>
      <c r="R392" t="s">
        <v>232</v>
      </c>
      <c r="T392" t="s">
        <v>280</v>
      </c>
    </row>
    <row r="393" spans="2:20" hidden="1" x14ac:dyDescent="0.25">
      <c r="B393" s="5">
        <v>45056</v>
      </c>
      <c r="C393" t="s">
        <v>20</v>
      </c>
      <c r="D393" t="s">
        <v>4</v>
      </c>
      <c r="E393" t="s">
        <v>14</v>
      </c>
      <c r="F393" s="4" t="s">
        <v>315</v>
      </c>
      <c r="G393" t="s">
        <v>292</v>
      </c>
      <c r="H393" s="4" t="s">
        <v>316</v>
      </c>
      <c r="J393" s="8">
        <v>6</v>
      </c>
      <c r="K393" s="29">
        <v>331339.82954545453</v>
      </c>
      <c r="L393" s="17">
        <f t="shared" si="31"/>
        <v>1988038.9772727271</v>
      </c>
      <c r="M393" s="102" t="s">
        <v>529</v>
      </c>
      <c r="N393" s="102">
        <f t="shared" si="27"/>
        <v>450.88939529676406</v>
      </c>
      <c r="O393" s="102">
        <v>450.88939529676406</v>
      </c>
      <c r="P393" t="s">
        <v>288</v>
      </c>
      <c r="Q393"/>
    </row>
    <row r="394" spans="2:20" hidden="1" x14ac:dyDescent="0.25">
      <c r="B394" s="5">
        <v>45056</v>
      </c>
      <c r="C394" t="s">
        <v>121</v>
      </c>
      <c r="D394" t="s">
        <v>0</v>
      </c>
      <c r="E394" t="s">
        <v>14</v>
      </c>
      <c r="F394" s="4" t="s">
        <v>190</v>
      </c>
      <c r="G394" t="s">
        <v>199</v>
      </c>
      <c r="H394" s="4" t="s">
        <v>191</v>
      </c>
      <c r="I394" s="4" t="s">
        <v>296</v>
      </c>
      <c r="J394" s="8">
        <v>17</v>
      </c>
      <c r="K394" s="29">
        <v>79213.829545454559</v>
      </c>
      <c r="L394" s="17">
        <f t="shared" si="31"/>
        <v>1346635.1022727275</v>
      </c>
      <c r="N394" s="102">
        <f t="shared" si="27"/>
        <v>305.41830109493384</v>
      </c>
      <c r="O394" s="102">
        <v>305.41830109493384</v>
      </c>
      <c r="Q394"/>
      <c r="S394" t="s">
        <v>297</v>
      </c>
    </row>
    <row r="395" spans="2:20" hidden="1" x14ac:dyDescent="0.25">
      <c r="B395" s="5">
        <v>45056</v>
      </c>
      <c r="C395" t="s">
        <v>121</v>
      </c>
      <c r="D395" t="s">
        <v>0</v>
      </c>
      <c r="E395" t="s">
        <v>14</v>
      </c>
      <c r="F395" s="3" t="s">
        <v>54</v>
      </c>
      <c r="G395" t="s">
        <v>55</v>
      </c>
      <c r="H395" s="4" t="s">
        <v>56</v>
      </c>
      <c r="I395" s="4" t="s">
        <v>320</v>
      </c>
      <c r="J395" s="8">
        <v>7</v>
      </c>
      <c r="K395" s="50">
        <v>84287.164444444439</v>
      </c>
      <c r="L395" s="17">
        <f t="shared" si="31"/>
        <v>590010.15111111104</v>
      </c>
      <c r="M395" s="102" t="s">
        <v>529</v>
      </c>
      <c r="N395" s="102">
        <f t="shared" si="27"/>
        <v>133.81494190742231</v>
      </c>
      <c r="O395" s="102">
        <v>133.81494190742231</v>
      </c>
      <c r="Q395"/>
      <c r="S395" t="s">
        <v>297</v>
      </c>
    </row>
    <row r="396" spans="2:20" hidden="1" x14ac:dyDescent="0.25">
      <c r="B396" s="5">
        <v>45057</v>
      </c>
      <c r="C396" t="s">
        <v>121</v>
      </c>
      <c r="D396" t="s">
        <v>0</v>
      </c>
      <c r="E396" t="s">
        <v>14</v>
      </c>
      <c r="F396" s="3" t="s">
        <v>48</v>
      </c>
      <c r="G396" t="s">
        <v>49</v>
      </c>
      <c r="H396" s="4" t="s">
        <v>50</v>
      </c>
      <c r="I396" s="4" t="s">
        <v>293</v>
      </c>
      <c r="J396" s="8">
        <v>7</v>
      </c>
      <c r="K396" s="50">
        <v>81594</v>
      </c>
      <c r="L396" s="35">
        <f t="shared" si="31"/>
        <v>571158</v>
      </c>
      <c r="M396" s="104" t="s">
        <v>529</v>
      </c>
      <c r="N396" s="102">
        <f t="shared" ref="N396:N459" si="33">L396/4409.15</f>
        <v>129.53925359763221</v>
      </c>
      <c r="O396" s="102">
        <v>129.53925359763221</v>
      </c>
      <c r="Q396"/>
      <c r="S396" t="s">
        <v>294</v>
      </c>
    </row>
    <row r="397" spans="2:20" x14ac:dyDescent="0.25">
      <c r="B397" s="5">
        <v>44995</v>
      </c>
      <c r="C397" t="s">
        <v>121</v>
      </c>
      <c r="D397" t="s">
        <v>0</v>
      </c>
      <c r="E397" t="s">
        <v>14</v>
      </c>
      <c r="F397" s="4" t="s">
        <v>42</v>
      </c>
      <c r="G397" t="s">
        <v>43</v>
      </c>
      <c r="H397" s="4" t="s">
        <v>44</v>
      </c>
      <c r="I397" s="4" t="s">
        <v>194</v>
      </c>
      <c r="J397" s="8">
        <v>-4</v>
      </c>
      <c r="K397" s="50">
        <v>81594</v>
      </c>
      <c r="L397" s="35">
        <f t="shared" si="31"/>
        <v>-326376</v>
      </c>
      <c r="M397" s="104"/>
      <c r="N397" s="102">
        <f t="shared" si="33"/>
        <v>-74.022430627218398</v>
      </c>
      <c r="O397" s="102">
        <v>-74.022430627218398</v>
      </c>
      <c r="Q397" t="s">
        <v>228</v>
      </c>
      <c r="S397" t="s">
        <v>132</v>
      </c>
    </row>
    <row r="398" spans="2:20" hidden="1" x14ac:dyDescent="0.25">
      <c r="B398" s="5">
        <v>45057</v>
      </c>
      <c r="C398" t="s">
        <v>103</v>
      </c>
      <c r="D398" t="s">
        <v>0</v>
      </c>
      <c r="E398" t="s">
        <v>14</v>
      </c>
      <c r="F398" s="3" t="s">
        <v>289</v>
      </c>
      <c r="G398" t="s">
        <v>15</v>
      </c>
      <c r="H398" s="4" t="s">
        <v>16</v>
      </c>
      <c r="I398" s="4" t="s">
        <v>18</v>
      </c>
      <c r="J398" s="8">
        <v>-3</v>
      </c>
      <c r="K398" s="48">
        <v>73331</v>
      </c>
      <c r="L398" s="17">
        <f t="shared" ref="L398:L429" si="34">+J398*K398</f>
        <v>-219993</v>
      </c>
      <c r="N398" s="102">
        <f t="shared" si="33"/>
        <v>-49.894650896431287</v>
      </c>
      <c r="O398" s="102">
        <v>-49.894650896431287</v>
      </c>
      <c r="Q398">
        <v>20230074</v>
      </c>
      <c r="R398" t="s">
        <v>232</v>
      </c>
      <c r="T398" t="s">
        <v>280</v>
      </c>
    </row>
    <row r="399" spans="2:20" hidden="1" x14ac:dyDescent="0.25">
      <c r="B399" s="5">
        <v>45057</v>
      </c>
      <c r="C399" t="s">
        <v>103</v>
      </c>
      <c r="D399" t="s">
        <v>0</v>
      </c>
      <c r="E399" t="s">
        <v>14</v>
      </c>
      <c r="F399" s="4" t="s">
        <v>190</v>
      </c>
      <c r="G399" t="s">
        <v>199</v>
      </c>
      <c r="H399" s="4" t="s">
        <v>191</v>
      </c>
      <c r="I399" s="4" t="s">
        <v>296</v>
      </c>
      <c r="J399" s="8">
        <v>-17</v>
      </c>
      <c r="K399" s="29">
        <v>79213.829545454559</v>
      </c>
      <c r="L399" s="17">
        <f t="shared" si="34"/>
        <v>-1346635.1022727275</v>
      </c>
      <c r="N399" s="102">
        <f t="shared" si="33"/>
        <v>-305.41830109493384</v>
      </c>
      <c r="O399" s="102">
        <v>-305.41830109493384</v>
      </c>
      <c r="Q399">
        <v>20230074</v>
      </c>
      <c r="R399" t="s">
        <v>232</v>
      </c>
      <c r="T399" t="s">
        <v>280</v>
      </c>
    </row>
    <row r="400" spans="2:20" hidden="1" x14ac:dyDescent="0.25">
      <c r="B400" s="5">
        <v>45057</v>
      </c>
      <c r="C400" t="s">
        <v>103</v>
      </c>
      <c r="D400" t="s">
        <v>0</v>
      </c>
      <c r="E400" t="s">
        <v>14</v>
      </c>
      <c r="F400" s="3" t="s">
        <v>25</v>
      </c>
      <c r="G400" t="s">
        <v>26</v>
      </c>
      <c r="H400" s="4" t="s">
        <v>27</v>
      </c>
      <c r="I400" s="4" t="s">
        <v>127</v>
      </c>
      <c r="J400" s="8">
        <v>-7</v>
      </c>
      <c r="K400" s="50">
        <v>65949.40444444443</v>
      </c>
      <c r="L400" s="35">
        <f t="shared" si="34"/>
        <v>-461645.83111111098</v>
      </c>
      <c r="M400" s="104"/>
      <c r="N400" s="102">
        <f t="shared" si="33"/>
        <v>-104.70177497048434</v>
      </c>
      <c r="O400" s="102">
        <v>-104.70177497048434</v>
      </c>
      <c r="Q400">
        <v>20230074</v>
      </c>
      <c r="R400" t="s">
        <v>232</v>
      </c>
      <c r="T400" t="s">
        <v>280</v>
      </c>
    </row>
    <row r="401" spans="2:20" hidden="1" x14ac:dyDescent="0.25">
      <c r="B401" s="5">
        <v>45057</v>
      </c>
      <c r="C401" t="s">
        <v>103</v>
      </c>
      <c r="D401" t="s">
        <v>0</v>
      </c>
      <c r="E401" t="s">
        <v>14</v>
      </c>
      <c r="F401" s="4" t="s">
        <v>35</v>
      </c>
      <c r="G401" t="s">
        <v>36</v>
      </c>
      <c r="H401" s="4" t="s">
        <v>37</v>
      </c>
      <c r="I401" s="4" t="s">
        <v>131</v>
      </c>
      <c r="J401" s="8">
        <v>-6</v>
      </c>
      <c r="K401" s="50">
        <v>65949.40444444443</v>
      </c>
      <c r="L401" s="35">
        <f t="shared" si="34"/>
        <v>-395696.42666666658</v>
      </c>
      <c r="M401" s="104"/>
      <c r="N401" s="102">
        <f t="shared" si="33"/>
        <v>-89.74437854612944</v>
      </c>
      <c r="O401" s="102">
        <v>-89.74437854612944</v>
      </c>
      <c r="Q401">
        <v>20230074</v>
      </c>
      <c r="R401" t="s">
        <v>232</v>
      </c>
      <c r="T401" t="s">
        <v>280</v>
      </c>
    </row>
    <row r="402" spans="2:20" hidden="1" x14ac:dyDescent="0.25">
      <c r="B402" s="5">
        <v>45035</v>
      </c>
      <c r="C402" t="s">
        <v>169</v>
      </c>
      <c r="D402" t="s">
        <v>0</v>
      </c>
      <c r="E402" t="s">
        <v>66</v>
      </c>
      <c r="F402" s="4" t="s">
        <v>139</v>
      </c>
      <c r="G402" t="s">
        <v>140</v>
      </c>
      <c r="H402" s="4" t="s">
        <v>141</v>
      </c>
      <c r="I402" s="4" t="s">
        <v>172</v>
      </c>
      <c r="J402" s="8">
        <v>-1</v>
      </c>
      <c r="K402" s="29">
        <f>57500*0.9</f>
        <v>51750</v>
      </c>
      <c r="L402" s="17">
        <f t="shared" si="34"/>
        <v>-51750</v>
      </c>
      <c r="N402" s="102">
        <f t="shared" si="33"/>
        <v>-11.736956102650172</v>
      </c>
      <c r="O402" s="102">
        <v>-11.736956102650172</v>
      </c>
      <c r="Q402"/>
      <c r="R402" t="s">
        <v>436</v>
      </c>
    </row>
    <row r="403" spans="2:20" x14ac:dyDescent="0.25">
      <c r="B403" s="5">
        <v>44995</v>
      </c>
      <c r="C403" t="s">
        <v>121</v>
      </c>
      <c r="D403" t="s">
        <v>0</v>
      </c>
      <c r="E403" t="s">
        <v>14</v>
      </c>
      <c r="F403" s="4" t="s">
        <v>42</v>
      </c>
      <c r="G403" t="s">
        <v>43</v>
      </c>
      <c r="H403" s="4" t="s">
        <v>44</v>
      </c>
      <c r="I403" s="4" t="s">
        <v>194</v>
      </c>
      <c r="J403" s="8">
        <v>-2</v>
      </c>
      <c r="K403" s="50">
        <v>81594</v>
      </c>
      <c r="L403" s="35">
        <f t="shared" si="34"/>
        <v>-163188</v>
      </c>
      <c r="M403" s="104"/>
      <c r="N403" s="102">
        <f t="shared" si="33"/>
        <v>-37.011215313609199</v>
      </c>
      <c r="O403" s="102">
        <v>-37.011215313609199</v>
      </c>
      <c r="Q403" t="s">
        <v>228</v>
      </c>
      <c r="S403" t="s">
        <v>132</v>
      </c>
    </row>
    <row r="404" spans="2:20" hidden="1" x14ac:dyDescent="0.25">
      <c r="B404" s="5">
        <v>45057</v>
      </c>
      <c r="C404" t="s">
        <v>103</v>
      </c>
      <c r="D404" t="s">
        <v>0</v>
      </c>
      <c r="E404" t="s">
        <v>14</v>
      </c>
      <c r="F404" s="3" t="s">
        <v>48</v>
      </c>
      <c r="G404" t="s">
        <v>49</v>
      </c>
      <c r="H404" s="4" t="s">
        <v>50</v>
      </c>
      <c r="I404" s="4" t="s">
        <v>293</v>
      </c>
      <c r="J404" s="8">
        <v>-7</v>
      </c>
      <c r="K404" s="50">
        <v>81594</v>
      </c>
      <c r="L404" s="35">
        <f t="shared" si="34"/>
        <v>-571158</v>
      </c>
      <c r="M404" s="104" t="s">
        <v>529</v>
      </c>
      <c r="N404" s="102">
        <f t="shared" si="33"/>
        <v>-129.53925359763221</v>
      </c>
      <c r="O404" s="102">
        <v>-129.53925359763221</v>
      </c>
      <c r="Q404">
        <v>20230074</v>
      </c>
      <c r="R404" t="s">
        <v>232</v>
      </c>
      <c r="T404" t="s">
        <v>280</v>
      </c>
    </row>
    <row r="405" spans="2:20" hidden="1" x14ac:dyDescent="0.25">
      <c r="B405" s="5">
        <v>45057</v>
      </c>
      <c r="C405" t="s">
        <v>103</v>
      </c>
      <c r="D405" t="s">
        <v>0</v>
      </c>
      <c r="E405" t="s">
        <v>14</v>
      </c>
      <c r="F405" s="3" t="s">
        <v>54</v>
      </c>
      <c r="G405" t="s">
        <v>55</v>
      </c>
      <c r="H405" s="4" t="s">
        <v>56</v>
      </c>
      <c r="I405" s="4" t="s">
        <v>134</v>
      </c>
      <c r="J405" s="8">
        <v>-10</v>
      </c>
      <c r="K405" s="50">
        <v>84287.164444444439</v>
      </c>
      <c r="L405" s="17">
        <f t="shared" si="34"/>
        <v>-842871.64444444445</v>
      </c>
      <c r="M405" s="102" t="s">
        <v>529</v>
      </c>
      <c r="N405" s="102">
        <f t="shared" si="33"/>
        <v>-191.16420272488904</v>
      </c>
      <c r="O405" s="102">
        <v>-191.16420272488904</v>
      </c>
      <c r="Q405">
        <v>20230074</v>
      </c>
      <c r="R405" t="s">
        <v>232</v>
      </c>
      <c r="T405" t="s">
        <v>280</v>
      </c>
    </row>
    <row r="406" spans="2:20" hidden="1" x14ac:dyDescent="0.25">
      <c r="B406" s="5">
        <v>45057</v>
      </c>
      <c r="C406" t="s">
        <v>103</v>
      </c>
      <c r="D406" t="s">
        <v>4</v>
      </c>
      <c r="E406" t="s">
        <v>14</v>
      </c>
      <c r="F406" s="4">
        <v>3308050</v>
      </c>
      <c r="G406" t="s">
        <v>137</v>
      </c>
      <c r="H406" s="4" t="s">
        <v>137</v>
      </c>
      <c r="I406" s="4" t="s">
        <v>138</v>
      </c>
      <c r="J406" s="8">
        <v>-3</v>
      </c>
      <c r="K406" s="48">
        <v>505243.49166666658</v>
      </c>
      <c r="L406" s="17">
        <f t="shared" si="34"/>
        <v>-1515730.4749999996</v>
      </c>
      <c r="M406" s="102" t="s">
        <v>529</v>
      </c>
      <c r="N406" s="102">
        <f t="shared" si="33"/>
        <v>-343.76931494732537</v>
      </c>
      <c r="O406" s="102">
        <v>-343.76931494732537</v>
      </c>
      <c r="Q406">
        <v>20230074</v>
      </c>
      <c r="R406" t="s">
        <v>232</v>
      </c>
      <c r="T406" t="s">
        <v>280</v>
      </c>
    </row>
    <row r="407" spans="2:20" hidden="1" x14ac:dyDescent="0.25">
      <c r="B407" s="5">
        <v>45057</v>
      </c>
      <c r="C407" t="s">
        <v>103</v>
      </c>
      <c r="D407" t="s">
        <v>4</v>
      </c>
      <c r="E407" t="s">
        <v>14</v>
      </c>
      <c r="F407" s="4">
        <v>3318235</v>
      </c>
      <c r="G407" t="s">
        <v>209</v>
      </c>
      <c r="H407" s="4" t="s">
        <v>107</v>
      </c>
      <c r="J407" s="8">
        <v>-3</v>
      </c>
      <c r="K407" s="29">
        <v>126823.496</v>
      </c>
      <c r="L407" s="35">
        <f t="shared" si="34"/>
        <v>-380470.48800000001</v>
      </c>
      <c r="M407" s="104" t="s">
        <v>529</v>
      </c>
      <c r="N407" s="102">
        <f t="shared" si="33"/>
        <v>-86.291119149949552</v>
      </c>
      <c r="O407" s="102">
        <v>-86.291119149949552</v>
      </c>
      <c r="Q407">
        <v>20230074</v>
      </c>
      <c r="R407" t="s">
        <v>232</v>
      </c>
      <c r="T407" t="s">
        <v>280</v>
      </c>
    </row>
    <row r="408" spans="2:20" hidden="1" x14ac:dyDescent="0.25">
      <c r="B408" s="5">
        <v>45057</v>
      </c>
      <c r="C408" t="s">
        <v>103</v>
      </c>
      <c r="D408" t="s">
        <v>4</v>
      </c>
      <c r="E408" t="s">
        <v>14</v>
      </c>
      <c r="F408" s="4">
        <v>3318225</v>
      </c>
      <c r="G408" t="s">
        <v>148</v>
      </c>
      <c r="H408" s="4" t="s">
        <v>148</v>
      </c>
      <c r="J408" s="8">
        <v>-2</v>
      </c>
      <c r="K408" s="29">
        <v>153420.53519000002</v>
      </c>
      <c r="L408" s="17">
        <f t="shared" si="34"/>
        <v>-306841.07038000005</v>
      </c>
      <c r="M408" s="104" t="s">
        <v>529</v>
      </c>
      <c r="N408" s="102">
        <f t="shared" si="33"/>
        <v>-69.59188741140585</v>
      </c>
      <c r="O408" s="102">
        <v>-69.59188741140585</v>
      </c>
      <c r="P408" s="17"/>
      <c r="Q408">
        <v>20230074</v>
      </c>
      <c r="R408" t="s">
        <v>232</v>
      </c>
      <c r="T408" t="s">
        <v>280</v>
      </c>
    </row>
    <row r="409" spans="2:20" hidden="1" x14ac:dyDescent="0.25">
      <c r="B409" s="5">
        <v>45057</v>
      </c>
      <c r="C409" t="s">
        <v>103</v>
      </c>
      <c r="D409" t="s">
        <v>4</v>
      </c>
      <c r="E409" t="s">
        <v>14</v>
      </c>
      <c r="F409" s="4">
        <v>3348235</v>
      </c>
      <c r="G409" t="s">
        <v>207</v>
      </c>
      <c r="H409" s="4" t="s">
        <v>208</v>
      </c>
      <c r="J409" s="8">
        <v>-2</v>
      </c>
      <c r="K409" s="29">
        <v>153420.53519000002</v>
      </c>
      <c r="L409" s="17">
        <f t="shared" si="34"/>
        <v>-306841.07038000005</v>
      </c>
      <c r="N409" s="102">
        <f t="shared" si="33"/>
        <v>-69.59188741140585</v>
      </c>
      <c r="O409" s="102">
        <v>-69.59188741140585</v>
      </c>
      <c r="Q409">
        <v>20230074</v>
      </c>
      <c r="R409" t="s">
        <v>232</v>
      </c>
      <c r="T409" t="s">
        <v>280</v>
      </c>
    </row>
    <row r="410" spans="2:20" hidden="1" x14ac:dyDescent="0.25">
      <c r="B410" s="5">
        <v>45057</v>
      </c>
      <c r="C410" t="s">
        <v>103</v>
      </c>
      <c r="D410" t="s">
        <v>4</v>
      </c>
      <c r="E410" t="s">
        <v>14</v>
      </c>
      <c r="F410" s="4">
        <v>3318055</v>
      </c>
      <c r="G410" t="s">
        <v>318</v>
      </c>
      <c r="H410" s="4" t="s">
        <v>109</v>
      </c>
      <c r="J410" s="8">
        <v>-1</v>
      </c>
      <c r="K410" s="48">
        <f>450*4800</f>
        <v>2160000</v>
      </c>
      <c r="L410" s="17">
        <f t="shared" si="34"/>
        <v>-2160000</v>
      </c>
      <c r="N410" s="102">
        <f t="shared" si="33"/>
        <v>-489.89034167583327</v>
      </c>
      <c r="O410" s="102">
        <v>-489.89034167583327</v>
      </c>
      <c r="Q410">
        <v>20230074</v>
      </c>
      <c r="R410" t="s">
        <v>232</v>
      </c>
      <c r="T410" t="s">
        <v>280</v>
      </c>
    </row>
    <row r="411" spans="2:20" hidden="1" x14ac:dyDescent="0.25">
      <c r="B411" s="5">
        <v>45057</v>
      </c>
      <c r="C411" t="s">
        <v>103</v>
      </c>
      <c r="D411" t="s">
        <v>4</v>
      </c>
      <c r="E411" t="s">
        <v>14</v>
      </c>
      <c r="F411" s="4" t="s">
        <v>315</v>
      </c>
      <c r="G411" t="s">
        <v>295</v>
      </c>
      <c r="H411" s="4" t="s">
        <v>290</v>
      </c>
      <c r="J411" s="8">
        <v>-1</v>
      </c>
      <c r="K411" s="29">
        <v>336000</v>
      </c>
      <c r="L411" s="17">
        <f t="shared" si="34"/>
        <v>-336000</v>
      </c>
      <c r="M411" s="102" t="s">
        <v>529</v>
      </c>
      <c r="N411" s="102">
        <f t="shared" si="33"/>
        <v>-76.205164260685166</v>
      </c>
      <c r="O411" s="102">
        <v>-76.205164260685166</v>
      </c>
      <c r="Q411">
        <v>20230074</v>
      </c>
      <c r="R411" t="s">
        <v>232</v>
      </c>
      <c r="T411" t="s">
        <v>280</v>
      </c>
    </row>
    <row r="412" spans="2:20" hidden="1" x14ac:dyDescent="0.25">
      <c r="B412" s="5">
        <v>45057</v>
      </c>
      <c r="C412" t="s">
        <v>103</v>
      </c>
      <c r="D412" t="s">
        <v>4</v>
      </c>
      <c r="E412" t="s">
        <v>14</v>
      </c>
      <c r="F412" s="4" t="s">
        <v>315</v>
      </c>
      <c r="G412" t="s">
        <v>292</v>
      </c>
      <c r="H412" s="4" t="s">
        <v>316</v>
      </c>
      <c r="J412" s="8">
        <v>-3</v>
      </c>
      <c r="K412" s="29">
        <v>331339.82954545453</v>
      </c>
      <c r="L412" s="17">
        <f t="shared" si="34"/>
        <v>-994019.48863636353</v>
      </c>
      <c r="M412" s="102" t="s">
        <v>529</v>
      </c>
      <c r="N412" s="102">
        <f t="shared" si="33"/>
        <v>-225.44469764838203</v>
      </c>
      <c r="O412" s="102">
        <v>-225.44469764838203</v>
      </c>
      <c r="Q412">
        <v>20230074</v>
      </c>
      <c r="R412" t="s">
        <v>232</v>
      </c>
      <c r="T412" t="s">
        <v>280</v>
      </c>
    </row>
    <row r="413" spans="2:20" hidden="1" x14ac:dyDescent="0.25">
      <c r="B413" s="5">
        <v>45048</v>
      </c>
      <c r="C413" t="s">
        <v>103</v>
      </c>
      <c r="D413" t="s">
        <v>0</v>
      </c>
      <c r="E413" t="s">
        <v>14</v>
      </c>
      <c r="F413" s="4" t="s">
        <v>39</v>
      </c>
      <c r="G413" t="s">
        <v>40</v>
      </c>
      <c r="H413" s="4" t="s">
        <v>41</v>
      </c>
      <c r="I413" s="4" t="s">
        <v>129</v>
      </c>
      <c r="J413" s="8">
        <v>-10</v>
      </c>
      <c r="K413" s="50">
        <v>81594</v>
      </c>
      <c r="L413" s="17">
        <f t="shared" si="34"/>
        <v>-815940</v>
      </c>
      <c r="N413" s="102">
        <f t="shared" si="33"/>
        <v>-185.05607656804602</v>
      </c>
      <c r="O413" s="102">
        <v>-185.05607656804602</v>
      </c>
      <c r="Q413">
        <v>20230072</v>
      </c>
      <c r="R413" t="s">
        <v>282</v>
      </c>
      <c r="T413" t="s">
        <v>280</v>
      </c>
    </row>
    <row r="414" spans="2:20" hidden="1" x14ac:dyDescent="0.25">
      <c r="B414" s="5">
        <v>45064</v>
      </c>
      <c r="C414" t="s">
        <v>103</v>
      </c>
      <c r="D414" t="s">
        <v>0</v>
      </c>
      <c r="E414" t="s">
        <v>14</v>
      </c>
      <c r="F414" s="3" t="s">
        <v>25</v>
      </c>
      <c r="G414" t="s">
        <v>26</v>
      </c>
      <c r="H414" s="4" t="s">
        <v>27</v>
      </c>
      <c r="I414" s="4" t="s">
        <v>29</v>
      </c>
      <c r="J414" s="8">
        <v>-15</v>
      </c>
      <c r="K414" s="48">
        <v>73331</v>
      </c>
      <c r="L414" s="17">
        <f t="shared" si="34"/>
        <v>-1099965</v>
      </c>
      <c r="N414" s="102">
        <f t="shared" si="33"/>
        <v>-249.47325448215645</v>
      </c>
      <c r="O414" s="102">
        <v>-249.47325448215645</v>
      </c>
      <c r="Q414">
        <v>20230076</v>
      </c>
      <c r="R414" t="s">
        <v>136</v>
      </c>
      <c r="T414" t="s">
        <v>279</v>
      </c>
    </row>
    <row r="415" spans="2:20" x14ac:dyDescent="0.25">
      <c r="B415" s="5">
        <v>45000</v>
      </c>
      <c r="C415" t="s">
        <v>103</v>
      </c>
      <c r="D415" t="s">
        <v>0</v>
      </c>
      <c r="E415" t="s">
        <v>14</v>
      </c>
      <c r="F415" s="4" t="s">
        <v>42</v>
      </c>
      <c r="G415" t="s">
        <v>43</v>
      </c>
      <c r="H415" s="4" t="s">
        <v>44</v>
      </c>
      <c r="I415" s="4" t="s">
        <v>194</v>
      </c>
      <c r="J415" s="8">
        <v>-40</v>
      </c>
      <c r="K415" s="50">
        <v>81594</v>
      </c>
      <c r="L415" s="35">
        <f t="shared" si="34"/>
        <v>-3263760</v>
      </c>
      <c r="M415" s="104"/>
      <c r="N415" s="102">
        <f t="shared" si="33"/>
        <v>-740.22430627218409</v>
      </c>
      <c r="O415" s="102">
        <v>-740.22430627218409</v>
      </c>
      <c r="Q415">
        <v>20230064</v>
      </c>
      <c r="R415" t="s">
        <v>232</v>
      </c>
      <c r="T415" t="s">
        <v>280</v>
      </c>
    </row>
    <row r="416" spans="2:20" hidden="1" x14ac:dyDescent="0.25">
      <c r="B416" s="5">
        <v>45064</v>
      </c>
      <c r="C416" t="s">
        <v>103</v>
      </c>
      <c r="D416" t="s">
        <v>0</v>
      </c>
      <c r="E416" t="s">
        <v>14</v>
      </c>
      <c r="F416" s="3" t="s">
        <v>54</v>
      </c>
      <c r="G416" t="s">
        <v>55</v>
      </c>
      <c r="H416" s="4" t="s">
        <v>56</v>
      </c>
      <c r="I416" s="4" t="s">
        <v>134</v>
      </c>
      <c r="J416" s="8">
        <v>-20</v>
      </c>
      <c r="K416" s="50">
        <v>84287.164444444439</v>
      </c>
      <c r="L416" s="35">
        <f t="shared" si="34"/>
        <v>-1685743.2888888889</v>
      </c>
      <c r="M416" s="104" t="s">
        <v>529</v>
      </c>
      <c r="N416" s="102">
        <f t="shared" si="33"/>
        <v>-382.32840544977807</v>
      </c>
      <c r="O416" s="102">
        <v>-382.32840544977807</v>
      </c>
      <c r="Q416">
        <v>20230077</v>
      </c>
      <c r="R416" t="s">
        <v>136</v>
      </c>
      <c r="T416" t="s">
        <v>279</v>
      </c>
    </row>
    <row r="417" spans="2:20" hidden="1" x14ac:dyDescent="0.25">
      <c r="B417" s="5">
        <v>45070</v>
      </c>
      <c r="C417" t="s">
        <v>120</v>
      </c>
      <c r="D417" t="s">
        <v>0</v>
      </c>
      <c r="E417" t="s">
        <v>66</v>
      </c>
      <c r="F417" s="4" t="s">
        <v>82</v>
      </c>
      <c r="G417" t="s">
        <v>83</v>
      </c>
      <c r="H417" s="4" t="s">
        <v>84</v>
      </c>
      <c r="I417" s="4" t="s">
        <v>299</v>
      </c>
      <c r="J417" s="8">
        <v>50</v>
      </c>
      <c r="K417" s="29">
        <f t="shared" si="32"/>
        <v>51750</v>
      </c>
      <c r="L417" s="17">
        <f t="shared" si="34"/>
        <v>2587500</v>
      </c>
      <c r="N417" s="102">
        <f t="shared" si="33"/>
        <v>586.8478051325086</v>
      </c>
      <c r="O417" s="102">
        <v>586.8478051325086</v>
      </c>
      <c r="Q417"/>
      <c r="R417" t="s">
        <v>300</v>
      </c>
    </row>
    <row r="418" spans="2:20" hidden="1" x14ac:dyDescent="0.25">
      <c r="B418" s="5">
        <v>45075</v>
      </c>
      <c r="C418" t="s">
        <v>103</v>
      </c>
      <c r="D418" t="s">
        <v>0</v>
      </c>
      <c r="E418" t="s">
        <v>66</v>
      </c>
      <c r="F418" s="4" t="s">
        <v>67</v>
      </c>
      <c r="G418" t="s">
        <v>216</v>
      </c>
      <c r="H418" s="4" t="s">
        <v>69</v>
      </c>
      <c r="I418" s="4" t="s">
        <v>222</v>
      </c>
      <c r="J418" s="8">
        <v>-10</v>
      </c>
      <c r="K418" s="29">
        <f t="shared" si="32"/>
        <v>51750</v>
      </c>
      <c r="L418" s="17">
        <f t="shared" si="34"/>
        <v>-517500</v>
      </c>
      <c r="N418" s="102">
        <f t="shared" si="33"/>
        <v>-117.36956102650171</v>
      </c>
      <c r="O418" s="102">
        <v>-117.36956102650171</v>
      </c>
      <c r="Q418">
        <v>20230079</v>
      </c>
      <c r="R418" t="s">
        <v>126</v>
      </c>
      <c r="T418" t="s">
        <v>279</v>
      </c>
    </row>
    <row r="419" spans="2:20" hidden="1" x14ac:dyDescent="0.25">
      <c r="B419" s="5">
        <v>45075</v>
      </c>
      <c r="C419" t="s">
        <v>103</v>
      </c>
      <c r="D419" t="s">
        <v>0</v>
      </c>
      <c r="E419" t="s">
        <v>66</v>
      </c>
      <c r="F419" s="4" t="s">
        <v>71</v>
      </c>
      <c r="G419" t="s">
        <v>72</v>
      </c>
      <c r="H419" s="4" t="s">
        <v>27</v>
      </c>
      <c r="I419" s="4" t="s">
        <v>221</v>
      </c>
      <c r="J419" s="8">
        <v>-17</v>
      </c>
      <c r="K419" s="29">
        <f t="shared" si="32"/>
        <v>51750</v>
      </c>
      <c r="L419" s="17">
        <f t="shared" si="34"/>
        <v>-879750</v>
      </c>
      <c r="N419" s="102">
        <f t="shared" si="33"/>
        <v>-199.52825374505292</v>
      </c>
      <c r="O419" s="102">
        <v>-199.52825374505292</v>
      </c>
      <c r="Q419">
        <v>20230079</v>
      </c>
      <c r="R419" t="s">
        <v>126</v>
      </c>
      <c r="T419" t="s">
        <v>279</v>
      </c>
    </row>
    <row r="420" spans="2:20" hidden="1" x14ac:dyDescent="0.25">
      <c r="B420" s="5">
        <v>45075</v>
      </c>
      <c r="C420" t="s">
        <v>103</v>
      </c>
      <c r="D420" t="s">
        <v>0</v>
      </c>
      <c r="E420" t="s">
        <v>66</v>
      </c>
      <c r="F420" s="4" t="s">
        <v>71</v>
      </c>
      <c r="G420" t="s">
        <v>72</v>
      </c>
      <c r="H420" s="4" t="s">
        <v>27</v>
      </c>
      <c r="I420" s="4" t="s">
        <v>217</v>
      </c>
      <c r="J420" s="8">
        <v>-3</v>
      </c>
      <c r="K420" s="29">
        <f t="shared" si="32"/>
        <v>51750</v>
      </c>
      <c r="L420" s="17">
        <f t="shared" si="34"/>
        <v>-155250</v>
      </c>
      <c r="N420" s="102">
        <f t="shared" si="33"/>
        <v>-35.210868307950513</v>
      </c>
      <c r="O420" s="102">
        <v>-35.210868307950513</v>
      </c>
      <c r="Q420">
        <v>20230079</v>
      </c>
      <c r="R420" t="s">
        <v>126</v>
      </c>
      <c r="T420" t="s">
        <v>279</v>
      </c>
    </row>
    <row r="421" spans="2:20" hidden="1" x14ac:dyDescent="0.25">
      <c r="B421" s="5">
        <v>45075</v>
      </c>
      <c r="C421" t="s">
        <v>103</v>
      </c>
      <c r="D421" t="s">
        <v>0</v>
      </c>
      <c r="E421" t="s">
        <v>66</v>
      </c>
      <c r="F421" s="4" t="s">
        <v>82</v>
      </c>
      <c r="G421" t="s">
        <v>200</v>
      </c>
      <c r="H421" s="4" t="s">
        <v>84</v>
      </c>
      <c r="I421" s="4" t="s">
        <v>205</v>
      </c>
      <c r="J421" s="8">
        <v>-15</v>
      </c>
      <c r="K421" s="29">
        <f t="shared" si="32"/>
        <v>51750</v>
      </c>
      <c r="L421" s="17">
        <f t="shared" si="34"/>
        <v>-776250</v>
      </c>
      <c r="N421" s="102">
        <f t="shared" si="33"/>
        <v>-176.05434153975258</v>
      </c>
      <c r="O421" s="102">
        <v>-176.05434153975258</v>
      </c>
      <c r="Q421">
        <v>20230079</v>
      </c>
      <c r="R421" t="s">
        <v>126</v>
      </c>
      <c r="T421" t="s">
        <v>279</v>
      </c>
    </row>
    <row r="422" spans="2:20" hidden="1" x14ac:dyDescent="0.25">
      <c r="B422" s="5">
        <v>45075</v>
      </c>
      <c r="C422" t="s">
        <v>103</v>
      </c>
      <c r="D422" t="s">
        <v>0</v>
      </c>
      <c r="E422" t="s">
        <v>66</v>
      </c>
      <c r="F422" s="4" t="s">
        <v>91</v>
      </c>
      <c r="G422" t="s">
        <v>92</v>
      </c>
      <c r="H422" s="4" t="s">
        <v>185</v>
      </c>
      <c r="I422" s="4" t="s">
        <v>183</v>
      </c>
      <c r="J422" s="8">
        <v>-3</v>
      </c>
      <c r="K422" s="29">
        <f t="shared" si="32"/>
        <v>51750</v>
      </c>
      <c r="L422" s="17">
        <f t="shared" si="34"/>
        <v>-155250</v>
      </c>
      <c r="N422" s="102">
        <f t="shared" si="33"/>
        <v>-35.210868307950513</v>
      </c>
      <c r="O422" s="102">
        <v>-35.210868307950513</v>
      </c>
      <c r="Q422">
        <v>20230079</v>
      </c>
      <c r="R422" t="s">
        <v>126</v>
      </c>
      <c r="T422" t="s">
        <v>279</v>
      </c>
    </row>
    <row r="423" spans="2:20" hidden="1" x14ac:dyDescent="0.25">
      <c r="B423" s="5">
        <v>45075</v>
      </c>
      <c r="C423" t="s">
        <v>103</v>
      </c>
      <c r="D423" t="s">
        <v>0</v>
      </c>
      <c r="E423" t="s">
        <v>66</v>
      </c>
      <c r="F423" s="4" t="s">
        <v>91</v>
      </c>
      <c r="G423" t="s">
        <v>92</v>
      </c>
      <c r="H423" s="4" t="s">
        <v>93</v>
      </c>
      <c r="I423" s="4" t="s">
        <v>167</v>
      </c>
      <c r="J423" s="8">
        <v>-8</v>
      </c>
      <c r="K423" s="29">
        <f t="shared" si="32"/>
        <v>51750</v>
      </c>
      <c r="L423" s="17">
        <f t="shared" si="34"/>
        <v>-414000</v>
      </c>
      <c r="N423" s="102">
        <f t="shared" si="33"/>
        <v>-93.895648821201377</v>
      </c>
      <c r="O423" s="102">
        <v>-93.895648821201377</v>
      </c>
      <c r="Q423">
        <v>20230079</v>
      </c>
      <c r="R423" t="s">
        <v>126</v>
      </c>
      <c r="T423" t="s">
        <v>279</v>
      </c>
    </row>
    <row r="424" spans="2:20" hidden="1" x14ac:dyDescent="0.25">
      <c r="B424" s="5">
        <v>45075</v>
      </c>
      <c r="C424" t="s">
        <v>103</v>
      </c>
      <c r="D424" t="s">
        <v>0</v>
      </c>
      <c r="E424" t="s">
        <v>66</v>
      </c>
      <c r="F424" s="4" t="s">
        <v>91</v>
      </c>
      <c r="G424" t="s">
        <v>92</v>
      </c>
      <c r="H424" s="4" t="s">
        <v>93</v>
      </c>
      <c r="I424" s="4" t="s">
        <v>165</v>
      </c>
      <c r="J424" s="8">
        <v>-4</v>
      </c>
      <c r="K424" s="29">
        <f t="shared" si="32"/>
        <v>51750</v>
      </c>
      <c r="L424" s="17">
        <f t="shared" si="34"/>
        <v>-207000</v>
      </c>
      <c r="N424" s="102">
        <f t="shared" si="33"/>
        <v>-46.947824410600688</v>
      </c>
      <c r="O424" s="102">
        <v>-46.947824410600688</v>
      </c>
      <c r="Q424">
        <v>20230079</v>
      </c>
      <c r="R424" t="s">
        <v>126</v>
      </c>
      <c r="T424" t="s">
        <v>279</v>
      </c>
    </row>
    <row r="425" spans="2:20" hidden="1" x14ac:dyDescent="0.25">
      <c r="B425" s="5">
        <v>45075</v>
      </c>
      <c r="C425" t="s">
        <v>103</v>
      </c>
      <c r="D425" t="s">
        <v>4</v>
      </c>
      <c r="E425" t="s">
        <v>14</v>
      </c>
      <c r="F425" s="4">
        <v>3318225</v>
      </c>
      <c r="G425" t="s">
        <v>148</v>
      </c>
      <c r="H425" s="4" t="s">
        <v>148</v>
      </c>
      <c r="J425" s="8">
        <v>-2</v>
      </c>
      <c r="K425" s="29">
        <v>153420.53519000002</v>
      </c>
      <c r="L425" s="17">
        <f t="shared" si="34"/>
        <v>-306841.07038000005</v>
      </c>
      <c r="M425" s="104" t="s">
        <v>529</v>
      </c>
      <c r="N425" s="102">
        <f t="shared" si="33"/>
        <v>-69.59188741140585</v>
      </c>
      <c r="O425" s="102">
        <v>-69.59188741140585</v>
      </c>
      <c r="P425" s="17"/>
      <c r="Q425">
        <v>20230080</v>
      </c>
      <c r="R425" t="s">
        <v>147</v>
      </c>
      <c r="T425" t="s">
        <v>280</v>
      </c>
    </row>
    <row r="426" spans="2:20" hidden="1" x14ac:dyDescent="0.25">
      <c r="B426" s="5">
        <v>45051</v>
      </c>
      <c r="C426" t="s">
        <v>169</v>
      </c>
      <c r="D426" t="s">
        <v>0</v>
      </c>
      <c r="E426" t="s">
        <v>66</v>
      </c>
      <c r="F426" s="4" t="s">
        <v>139</v>
      </c>
      <c r="G426" t="s">
        <v>140</v>
      </c>
      <c r="H426" s="4" t="s">
        <v>141</v>
      </c>
      <c r="I426" s="4" t="s">
        <v>172</v>
      </c>
      <c r="J426" s="8">
        <v>-2</v>
      </c>
      <c r="K426" s="29">
        <f>57500*0.9</f>
        <v>51750</v>
      </c>
      <c r="L426" s="17">
        <f t="shared" si="34"/>
        <v>-103500</v>
      </c>
      <c r="N426" s="102">
        <f t="shared" si="33"/>
        <v>-23.473912205300344</v>
      </c>
      <c r="O426" s="102">
        <v>-23.473912205300344</v>
      </c>
      <c r="Q426"/>
      <c r="R426" t="s">
        <v>436</v>
      </c>
    </row>
    <row r="427" spans="2:20" hidden="1" x14ac:dyDescent="0.25">
      <c r="B427" s="5">
        <v>45075</v>
      </c>
      <c r="C427" t="s">
        <v>103</v>
      </c>
      <c r="D427" t="s">
        <v>0</v>
      </c>
      <c r="E427" t="s">
        <v>14</v>
      </c>
      <c r="F427" s="3" t="s">
        <v>54</v>
      </c>
      <c r="G427" t="s">
        <v>55</v>
      </c>
      <c r="H427" s="4" t="s">
        <v>56</v>
      </c>
      <c r="I427" s="4" t="s">
        <v>134</v>
      </c>
      <c r="J427" s="8">
        <v>-11</v>
      </c>
      <c r="K427" s="50">
        <v>84287.164444444439</v>
      </c>
      <c r="L427" s="35">
        <f t="shared" si="34"/>
        <v>-927158.8088888888</v>
      </c>
      <c r="M427" s="104" t="s">
        <v>529</v>
      </c>
      <c r="N427" s="102">
        <f t="shared" si="33"/>
        <v>-210.28062299737792</v>
      </c>
      <c r="O427" s="102">
        <v>-210.28062299737792</v>
      </c>
      <c r="Q427">
        <v>20230080</v>
      </c>
      <c r="R427" t="s">
        <v>147</v>
      </c>
      <c r="T427" t="s">
        <v>280</v>
      </c>
    </row>
    <row r="428" spans="2:20" x14ac:dyDescent="0.25">
      <c r="B428" s="5">
        <v>45001</v>
      </c>
      <c r="C428" t="s">
        <v>103</v>
      </c>
      <c r="D428" t="s">
        <v>0</v>
      </c>
      <c r="E428" t="s">
        <v>14</v>
      </c>
      <c r="F428" s="4" t="s">
        <v>42</v>
      </c>
      <c r="G428" t="s">
        <v>43</v>
      </c>
      <c r="H428" s="4" t="s">
        <v>44</v>
      </c>
      <c r="I428" s="4" t="s">
        <v>194</v>
      </c>
      <c r="J428" s="8">
        <v>-12</v>
      </c>
      <c r="K428" s="50">
        <v>81594</v>
      </c>
      <c r="L428" s="35">
        <f t="shared" si="34"/>
        <v>-979128</v>
      </c>
      <c r="M428" s="104"/>
      <c r="N428" s="102">
        <f t="shared" si="33"/>
        <v>-222.06729188165522</v>
      </c>
      <c r="O428" s="102">
        <v>-222.06729188165522</v>
      </c>
      <c r="Q428">
        <v>20230066</v>
      </c>
      <c r="R428" t="s">
        <v>136</v>
      </c>
      <c r="T428" t="s">
        <v>279</v>
      </c>
    </row>
    <row r="429" spans="2:20" hidden="1" x14ac:dyDescent="0.25">
      <c r="B429" s="5">
        <v>45075</v>
      </c>
      <c r="C429" t="s">
        <v>103</v>
      </c>
      <c r="D429" t="s">
        <v>0</v>
      </c>
      <c r="E429" t="s">
        <v>14</v>
      </c>
      <c r="F429" s="4" t="s">
        <v>46</v>
      </c>
      <c r="G429" t="s">
        <v>532</v>
      </c>
      <c r="H429" s="4" t="s">
        <v>146</v>
      </c>
      <c r="I429" s="4" t="s">
        <v>188</v>
      </c>
      <c r="J429" s="8">
        <v>-2</v>
      </c>
      <c r="K429" s="29">
        <v>104000</v>
      </c>
      <c r="L429" s="35">
        <f t="shared" si="34"/>
        <v>-208000</v>
      </c>
      <c r="M429" s="104" t="s">
        <v>529</v>
      </c>
      <c r="N429" s="102">
        <f t="shared" si="33"/>
        <v>-47.174625494709872</v>
      </c>
      <c r="O429" s="102">
        <v>-47.174625494709872</v>
      </c>
      <c r="Q429">
        <v>20230080</v>
      </c>
      <c r="R429" t="s">
        <v>147</v>
      </c>
      <c r="T429" t="s">
        <v>280</v>
      </c>
    </row>
    <row r="430" spans="2:20" hidden="1" x14ac:dyDescent="0.25">
      <c r="B430" s="5">
        <v>45075</v>
      </c>
      <c r="C430" t="s">
        <v>103</v>
      </c>
      <c r="D430" t="s">
        <v>0</v>
      </c>
      <c r="E430" t="s">
        <v>14</v>
      </c>
      <c r="F430" s="3" t="s">
        <v>35</v>
      </c>
      <c r="G430" t="s">
        <v>36</v>
      </c>
      <c r="H430" s="4" t="s">
        <v>37</v>
      </c>
      <c r="I430" s="4" t="s">
        <v>131</v>
      </c>
      <c r="J430" s="8">
        <v>-3</v>
      </c>
      <c r="K430" s="50">
        <v>65949.40444444443</v>
      </c>
      <c r="L430" s="35">
        <f t="shared" ref="L430:L448" si="35">+J430*K430</f>
        <v>-197848.21333333329</v>
      </c>
      <c r="M430" s="104"/>
      <c r="N430" s="102">
        <f t="shared" si="33"/>
        <v>-44.87218927306472</v>
      </c>
      <c r="O430" s="102">
        <v>-44.87218927306472</v>
      </c>
      <c r="Q430">
        <v>20230080</v>
      </c>
      <c r="R430" t="s">
        <v>147</v>
      </c>
      <c r="T430" t="s">
        <v>280</v>
      </c>
    </row>
    <row r="431" spans="2:20" hidden="1" x14ac:dyDescent="0.25">
      <c r="B431" s="5">
        <v>45078</v>
      </c>
      <c r="C431" t="s">
        <v>169</v>
      </c>
      <c r="D431" t="s">
        <v>4</v>
      </c>
      <c r="E431" t="s">
        <v>14</v>
      </c>
      <c r="F431" s="4">
        <v>3348235</v>
      </c>
      <c r="G431" t="s">
        <v>207</v>
      </c>
      <c r="H431" s="4" t="s">
        <v>208</v>
      </c>
      <c r="J431" s="8">
        <v>-5</v>
      </c>
      <c r="K431" s="29">
        <v>153420.53519000002</v>
      </c>
      <c r="L431" s="17">
        <f t="shared" si="35"/>
        <v>-767102.67595000006</v>
      </c>
      <c r="N431" s="102">
        <f t="shared" si="33"/>
        <v>-173.97971852851458</v>
      </c>
      <c r="O431" s="102">
        <v>-173.97971852851458</v>
      </c>
      <c r="Q431"/>
      <c r="R431" t="s">
        <v>301</v>
      </c>
    </row>
    <row r="432" spans="2:20" hidden="1" x14ac:dyDescent="0.25">
      <c r="B432" s="5">
        <v>45085</v>
      </c>
      <c r="C432" t="s">
        <v>103</v>
      </c>
      <c r="D432" t="s">
        <v>4</v>
      </c>
      <c r="E432" t="s">
        <v>14</v>
      </c>
      <c r="F432" s="4">
        <v>3308050</v>
      </c>
      <c r="G432" t="s">
        <v>137</v>
      </c>
      <c r="H432" s="4" t="s">
        <v>137</v>
      </c>
      <c r="I432" s="4" t="s">
        <v>138</v>
      </c>
      <c r="J432" s="8">
        <v>-5</v>
      </c>
      <c r="K432" s="48">
        <v>505243.49166666658</v>
      </c>
      <c r="L432" s="17">
        <f t="shared" si="35"/>
        <v>-2526217.458333333</v>
      </c>
      <c r="M432" s="102" t="s">
        <v>529</v>
      </c>
      <c r="N432" s="102">
        <f t="shared" si="33"/>
        <v>-572.9488582455424</v>
      </c>
      <c r="O432" s="102">
        <v>-572.9488582455424</v>
      </c>
      <c r="Q432">
        <v>20230081</v>
      </c>
      <c r="R432" t="s">
        <v>236</v>
      </c>
      <c r="T432" t="s">
        <v>280</v>
      </c>
    </row>
    <row r="433" spans="2:20" hidden="1" x14ac:dyDescent="0.25">
      <c r="B433" s="5">
        <v>45085</v>
      </c>
      <c r="C433" t="s">
        <v>103</v>
      </c>
      <c r="D433" t="s">
        <v>4</v>
      </c>
      <c r="E433" t="s">
        <v>14</v>
      </c>
      <c r="F433" s="4">
        <v>3318235</v>
      </c>
      <c r="G433" t="s">
        <v>209</v>
      </c>
      <c r="H433" s="4" t="s">
        <v>107</v>
      </c>
      <c r="J433" s="8">
        <v>-5</v>
      </c>
      <c r="K433" s="29">
        <v>126823.496</v>
      </c>
      <c r="L433" s="35">
        <f t="shared" si="35"/>
        <v>-634117.48</v>
      </c>
      <c r="M433" s="104" t="s">
        <v>529</v>
      </c>
      <c r="N433" s="102">
        <f t="shared" si="33"/>
        <v>-143.81853191658257</v>
      </c>
      <c r="O433" s="102">
        <v>-143.81853191658257</v>
      </c>
      <c r="Q433">
        <v>20230081</v>
      </c>
      <c r="R433" t="s">
        <v>236</v>
      </c>
      <c r="T433" t="s">
        <v>280</v>
      </c>
    </row>
    <row r="434" spans="2:20" hidden="1" x14ac:dyDescent="0.25">
      <c r="B434" s="5">
        <v>45085</v>
      </c>
      <c r="C434" t="s">
        <v>120</v>
      </c>
      <c r="D434" t="s">
        <v>4</v>
      </c>
      <c r="E434" t="s">
        <v>14</v>
      </c>
      <c r="F434" s="4">
        <v>3308050</v>
      </c>
      <c r="G434" t="s">
        <v>137</v>
      </c>
      <c r="H434" s="4" t="s">
        <v>137</v>
      </c>
      <c r="I434" s="4" t="s">
        <v>138</v>
      </c>
      <c r="J434" s="8">
        <v>6</v>
      </c>
      <c r="K434" s="48">
        <v>505243.49166666658</v>
      </c>
      <c r="L434" s="17">
        <f t="shared" si="35"/>
        <v>3031460.9499999993</v>
      </c>
      <c r="M434" s="102" t="s">
        <v>529</v>
      </c>
      <c r="N434" s="102">
        <f t="shared" si="33"/>
        <v>687.53862989465074</v>
      </c>
      <c r="O434" s="102">
        <v>687.53862989465074</v>
      </c>
      <c r="Q434"/>
      <c r="R434" t="s">
        <v>659</v>
      </c>
    </row>
    <row r="435" spans="2:20" hidden="1" x14ac:dyDescent="0.25">
      <c r="B435" s="5">
        <v>45085</v>
      </c>
      <c r="C435" t="s">
        <v>120</v>
      </c>
      <c r="D435" t="s">
        <v>4</v>
      </c>
      <c r="E435" t="s">
        <v>14</v>
      </c>
      <c r="F435" s="4">
        <v>3318235</v>
      </c>
      <c r="G435" t="s">
        <v>209</v>
      </c>
      <c r="H435" s="4" t="s">
        <v>107</v>
      </c>
      <c r="J435" s="8">
        <v>-6</v>
      </c>
      <c r="K435" s="29">
        <v>126823.496</v>
      </c>
      <c r="L435" s="35">
        <f t="shared" si="35"/>
        <v>-760940.97600000002</v>
      </c>
      <c r="M435" s="104" t="s">
        <v>529</v>
      </c>
      <c r="N435" s="102">
        <f t="shared" si="33"/>
        <v>-172.5822382998991</v>
      </c>
      <c r="O435" s="102">
        <v>-172.5822382998991</v>
      </c>
      <c r="Q435"/>
    </row>
    <row r="436" spans="2:20" hidden="1" x14ac:dyDescent="0.25">
      <c r="B436" s="5">
        <v>45092</v>
      </c>
      <c r="C436" t="s">
        <v>103</v>
      </c>
      <c r="D436" t="s">
        <v>0</v>
      </c>
      <c r="E436" t="s">
        <v>14</v>
      </c>
      <c r="F436" s="3" t="s">
        <v>54</v>
      </c>
      <c r="G436" t="s">
        <v>55</v>
      </c>
      <c r="H436" s="4" t="s">
        <v>56</v>
      </c>
      <c r="I436" s="4" t="s">
        <v>134</v>
      </c>
      <c r="J436" s="8">
        <v>-13</v>
      </c>
      <c r="K436" s="50">
        <v>84287.164444444439</v>
      </c>
      <c r="L436" s="35">
        <f t="shared" si="35"/>
        <v>-1095733.1377777776</v>
      </c>
      <c r="M436" s="104" t="s">
        <v>529</v>
      </c>
      <c r="N436" s="102">
        <f t="shared" si="33"/>
        <v>-248.51346354235571</v>
      </c>
      <c r="O436" s="102">
        <v>-248.51346354235571</v>
      </c>
      <c r="Q436">
        <v>20230083</v>
      </c>
      <c r="R436" t="s">
        <v>234</v>
      </c>
      <c r="T436" t="s">
        <v>280</v>
      </c>
    </row>
    <row r="437" spans="2:20" hidden="1" x14ac:dyDescent="0.25">
      <c r="B437" s="5">
        <v>45092</v>
      </c>
      <c r="C437" t="s">
        <v>103</v>
      </c>
      <c r="D437" t="s">
        <v>0</v>
      </c>
      <c r="E437" t="s">
        <v>14</v>
      </c>
      <c r="F437" s="4" t="s">
        <v>54</v>
      </c>
      <c r="G437" t="s">
        <v>55</v>
      </c>
      <c r="H437" s="4" t="s">
        <v>56</v>
      </c>
      <c r="I437" s="4" t="s">
        <v>195</v>
      </c>
      <c r="J437" s="8">
        <v>-2</v>
      </c>
      <c r="K437" s="50">
        <v>104905</v>
      </c>
      <c r="L437" s="35">
        <f t="shared" si="35"/>
        <v>-209810</v>
      </c>
      <c r="M437" s="104" t="s">
        <v>529</v>
      </c>
      <c r="N437" s="102">
        <f t="shared" si="33"/>
        <v>-47.585135456947491</v>
      </c>
      <c r="O437" s="102">
        <v>-47.585135456947491</v>
      </c>
      <c r="Q437">
        <v>20230083</v>
      </c>
      <c r="R437" t="s">
        <v>234</v>
      </c>
      <c r="T437" t="s">
        <v>280</v>
      </c>
    </row>
    <row r="438" spans="2:20" hidden="1" x14ac:dyDescent="0.25">
      <c r="B438" s="5">
        <v>45092</v>
      </c>
      <c r="C438" t="s">
        <v>103</v>
      </c>
      <c r="D438" t="s">
        <v>4</v>
      </c>
      <c r="E438" t="s">
        <v>14</v>
      </c>
      <c r="F438" s="4">
        <v>3308050</v>
      </c>
      <c r="G438" t="s">
        <v>137</v>
      </c>
      <c r="H438" s="4" t="s">
        <v>137</v>
      </c>
      <c r="I438" s="4" t="s">
        <v>138</v>
      </c>
      <c r="J438" s="8">
        <v>-2</v>
      </c>
      <c r="K438" s="48">
        <v>505243.49166666658</v>
      </c>
      <c r="L438" s="17">
        <f t="shared" si="35"/>
        <v>-1010486.9833333332</v>
      </c>
      <c r="M438" s="102" t="s">
        <v>529</v>
      </c>
      <c r="N438" s="102">
        <f t="shared" si="33"/>
        <v>-229.17954329821694</v>
      </c>
      <c r="O438" s="102">
        <v>-229.17954329821694</v>
      </c>
      <c r="Q438">
        <v>20230083</v>
      </c>
      <c r="R438" t="s">
        <v>234</v>
      </c>
      <c r="T438" t="s">
        <v>280</v>
      </c>
    </row>
    <row r="439" spans="2:20" hidden="1" x14ac:dyDescent="0.25">
      <c r="B439" s="5">
        <v>45092</v>
      </c>
      <c r="C439" t="s">
        <v>103</v>
      </c>
      <c r="D439" t="s">
        <v>4</v>
      </c>
      <c r="E439" t="s">
        <v>14</v>
      </c>
      <c r="F439" s="4">
        <v>3318235</v>
      </c>
      <c r="G439" t="s">
        <v>209</v>
      </c>
      <c r="H439" s="4" t="s">
        <v>107</v>
      </c>
      <c r="J439" s="8">
        <v>-2</v>
      </c>
      <c r="K439" s="29">
        <v>126823.496</v>
      </c>
      <c r="L439" s="35">
        <f t="shared" si="35"/>
        <v>-253646.992</v>
      </c>
      <c r="M439" s="104" t="s">
        <v>529</v>
      </c>
      <c r="N439" s="102">
        <f t="shared" si="33"/>
        <v>-57.527412766633027</v>
      </c>
      <c r="O439" s="102">
        <v>-57.527412766633027</v>
      </c>
      <c r="Q439">
        <v>20230083</v>
      </c>
      <c r="R439" t="s">
        <v>234</v>
      </c>
      <c r="T439" t="s">
        <v>280</v>
      </c>
    </row>
    <row r="440" spans="2:20" hidden="1" x14ac:dyDescent="0.25">
      <c r="B440" s="5">
        <v>45092</v>
      </c>
      <c r="C440" t="s">
        <v>103</v>
      </c>
      <c r="D440" t="s">
        <v>4</v>
      </c>
      <c r="E440" t="s">
        <v>14</v>
      </c>
      <c r="F440" s="4">
        <v>3318225</v>
      </c>
      <c r="G440" t="s">
        <v>148</v>
      </c>
      <c r="H440" s="4" t="s">
        <v>148</v>
      </c>
      <c r="J440" s="8">
        <v>-1</v>
      </c>
      <c r="K440" s="29">
        <v>153420.53519000002</v>
      </c>
      <c r="L440" s="17">
        <f t="shared" si="35"/>
        <v>-153420.53519000002</v>
      </c>
      <c r="M440" s="104" t="s">
        <v>529</v>
      </c>
      <c r="N440" s="102">
        <f t="shared" si="33"/>
        <v>-34.795943705702925</v>
      </c>
      <c r="O440" s="102">
        <v>-34.795943705702925</v>
      </c>
      <c r="P440" s="17"/>
      <c r="Q440">
        <v>20230083</v>
      </c>
      <c r="R440" t="s">
        <v>234</v>
      </c>
      <c r="T440" t="s">
        <v>280</v>
      </c>
    </row>
    <row r="441" spans="2:20" hidden="1" x14ac:dyDescent="0.25">
      <c r="B441" s="5">
        <v>45092</v>
      </c>
      <c r="C441" t="s">
        <v>103</v>
      </c>
      <c r="D441" t="s">
        <v>0</v>
      </c>
      <c r="E441" t="s">
        <v>14</v>
      </c>
      <c r="F441" s="3" t="s">
        <v>58</v>
      </c>
      <c r="G441" t="s">
        <v>59</v>
      </c>
      <c r="H441" s="4" t="s">
        <v>60</v>
      </c>
      <c r="I441" s="4" t="s">
        <v>135</v>
      </c>
      <c r="J441" s="8">
        <v>-4</v>
      </c>
      <c r="K441" s="50">
        <v>84287.164444444439</v>
      </c>
      <c r="L441" s="35">
        <f t="shared" si="35"/>
        <v>-337148.65777777776</v>
      </c>
      <c r="M441" s="104" t="s">
        <v>529</v>
      </c>
      <c r="N441" s="102">
        <f t="shared" si="33"/>
        <v>-76.465681089955609</v>
      </c>
      <c r="O441" s="102">
        <v>-76.465681089955609</v>
      </c>
      <c r="Q441">
        <v>20230083</v>
      </c>
      <c r="R441" t="s">
        <v>234</v>
      </c>
      <c r="T441" t="s">
        <v>280</v>
      </c>
    </row>
    <row r="442" spans="2:20" hidden="1" x14ac:dyDescent="0.25">
      <c r="B442" s="5">
        <v>45092</v>
      </c>
      <c r="C442" t="s">
        <v>103</v>
      </c>
      <c r="D442" t="s">
        <v>0</v>
      </c>
      <c r="E442" t="s">
        <v>14</v>
      </c>
      <c r="F442" s="4" t="s">
        <v>25</v>
      </c>
      <c r="G442" t="s">
        <v>26</v>
      </c>
      <c r="H442" s="4" t="s">
        <v>27</v>
      </c>
      <c r="I442" s="4" t="s">
        <v>127</v>
      </c>
      <c r="J442" s="8">
        <v>-5</v>
      </c>
      <c r="K442" s="50">
        <v>81594</v>
      </c>
      <c r="L442" s="35">
        <f t="shared" si="35"/>
        <v>-407970</v>
      </c>
      <c r="M442" s="104"/>
      <c r="N442" s="102">
        <f t="shared" si="33"/>
        <v>-92.528038284023012</v>
      </c>
      <c r="O442" s="102">
        <v>-92.528038284023012</v>
      </c>
      <c r="Q442">
        <v>20230083</v>
      </c>
      <c r="R442" t="s">
        <v>234</v>
      </c>
      <c r="T442" t="s">
        <v>280</v>
      </c>
    </row>
    <row r="443" spans="2:20" hidden="1" x14ac:dyDescent="0.25">
      <c r="B443" s="5">
        <v>45057</v>
      </c>
      <c r="C443" t="s">
        <v>103</v>
      </c>
      <c r="D443" t="s">
        <v>0</v>
      </c>
      <c r="E443" t="s">
        <v>14</v>
      </c>
      <c r="F443" s="4" t="s">
        <v>39</v>
      </c>
      <c r="G443" t="s">
        <v>40</v>
      </c>
      <c r="H443" s="4" t="s">
        <v>41</v>
      </c>
      <c r="I443" s="4" t="s">
        <v>129</v>
      </c>
      <c r="J443" s="8">
        <v>-17</v>
      </c>
      <c r="K443" s="50">
        <v>81594</v>
      </c>
      <c r="L443" s="17">
        <f t="shared" si="35"/>
        <v>-1387098</v>
      </c>
      <c r="N443" s="102">
        <f t="shared" si="33"/>
        <v>-314.59533016567821</v>
      </c>
      <c r="O443" s="102">
        <v>-314.59533016567821</v>
      </c>
      <c r="Q443">
        <v>20230074</v>
      </c>
      <c r="R443" t="s">
        <v>232</v>
      </c>
      <c r="T443" t="s">
        <v>280</v>
      </c>
    </row>
    <row r="444" spans="2:20" hidden="1" x14ac:dyDescent="0.25">
      <c r="B444" s="5">
        <v>45099</v>
      </c>
      <c r="C444" t="s">
        <v>63</v>
      </c>
      <c r="D444" t="s">
        <v>4</v>
      </c>
      <c r="E444" t="s">
        <v>66</v>
      </c>
      <c r="F444" s="4" t="s">
        <v>276</v>
      </c>
      <c r="G444" t="s">
        <v>275</v>
      </c>
      <c r="H444" s="4" t="s">
        <v>148</v>
      </c>
      <c r="I444" s="4">
        <v>50361</v>
      </c>
      <c r="J444" s="8">
        <v>70</v>
      </c>
      <c r="K444" s="29">
        <v>83600</v>
      </c>
      <c r="L444" s="17">
        <f t="shared" si="35"/>
        <v>5852000</v>
      </c>
      <c r="N444" s="102">
        <f t="shared" si="33"/>
        <v>1327.2399442069334</v>
      </c>
      <c r="O444" s="102">
        <v>1327.2399442069334</v>
      </c>
      <c r="P444" s="60" t="s">
        <v>449</v>
      </c>
      <c r="Q444"/>
    </row>
    <row r="445" spans="2:20" hidden="1" x14ac:dyDescent="0.25">
      <c r="B445" s="5">
        <v>45099</v>
      </c>
      <c r="C445" t="s">
        <v>63</v>
      </c>
      <c r="D445" t="s">
        <v>4</v>
      </c>
      <c r="E445" t="s">
        <v>66</v>
      </c>
      <c r="F445" s="4" t="s">
        <v>96</v>
      </c>
      <c r="G445" t="s">
        <v>95</v>
      </c>
      <c r="H445" s="4" t="s">
        <v>106</v>
      </c>
      <c r="I445" s="4">
        <v>50359</v>
      </c>
      <c r="J445" s="8">
        <v>30</v>
      </c>
      <c r="K445" s="29">
        <f>544000*1.19</f>
        <v>647360</v>
      </c>
      <c r="L445" s="17">
        <f t="shared" si="35"/>
        <v>19420800</v>
      </c>
      <c r="M445" s="102" t="s">
        <v>529</v>
      </c>
      <c r="N445" s="102">
        <f t="shared" si="33"/>
        <v>4404.6584942676027</v>
      </c>
      <c r="O445" s="102">
        <v>4404.6584942676027</v>
      </c>
      <c r="P445" s="60" t="s">
        <v>449</v>
      </c>
      <c r="Q445"/>
    </row>
    <row r="446" spans="2:20" hidden="1" x14ac:dyDescent="0.25">
      <c r="B446" s="5">
        <v>45099</v>
      </c>
      <c r="C446" t="s">
        <v>63</v>
      </c>
      <c r="D446" t="s">
        <v>4</v>
      </c>
      <c r="E446" t="s">
        <v>66</v>
      </c>
      <c r="F446" s="4" t="s">
        <v>102</v>
      </c>
      <c r="G446" t="s">
        <v>101</v>
      </c>
      <c r="H446" s="4" t="s">
        <v>107</v>
      </c>
      <c r="I446" s="4" t="s">
        <v>138</v>
      </c>
      <c r="J446" s="8">
        <v>45</v>
      </c>
      <c r="K446" s="29">
        <f>86000*1.19</f>
        <v>102340</v>
      </c>
      <c r="L446" s="17">
        <f t="shared" si="35"/>
        <v>4605300</v>
      </c>
      <c r="N446" s="102">
        <f t="shared" si="33"/>
        <v>1044.4870326480161</v>
      </c>
      <c r="O446" s="102">
        <v>1044.4870326480161</v>
      </c>
      <c r="P446" s="60" t="s">
        <v>449</v>
      </c>
      <c r="Q446"/>
    </row>
    <row r="447" spans="2:20" hidden="1" x14ac:dyDescent="0.25">
      <c r="B447" s="5">
        <v>45099</v>
      </c>
      <c r="C447" t="s">
        <v>63</v>
      </c>
      <c r="D447" t="s">
        <v>4</v>
      </c>
      <c r="E447" t="s">
        <v>66</v>
      </c>
      <c r="F447" s="4" t="s">
        <v>274</v>
      </c>
      <c r="G447" t="s">
        <v>273</v>
      </c>
      <c r="H447" s="4" t="s">
        <v>271</v>
      </c>
      <c r="I447" s="4">
        <v>50360</v>
      </c>
      <c r="J447" s="8">
        <v>50</v>
      </c>
      <c r="K447" s="29">
        <v>145000</v>
      </c>
      <c r="L447" s="17">
        <f t="shared" si="35"/>
        <v>7250000</v>
      </c>
      <c r="N447" s="102">
        <f t="shared" si="33"/>
        <v>1644.3078597915699</v>
      </c>
      <c r="O447" s="102">
        <v>1644.3078597915699</v>
      </c>
      <c r="P447" s="60" t="s">
        <v>449</v>
      </c>
      <c r="Q447"/>
    </row>
    <row r="448" spans="2:20" hidden="1" x14ac:dyDescent="0.25">
      <c r="B448" s="5">
        <v>45101</v>
      </c>
      <c r="C448" t="s">
        <v>121</v>
      </c>
      <c r="D448" t="s">
        <v>0</v>
      </c>
      <c r="E448" t="s">
        <v>66</v>
      </c>
      <c r="F448" s="4" t="s">
        <v>86</v>
      </c>
      <c r="G448" t="s">
        <v>87</v>
      </c>
      <c r="H448" s="4" t="s">
        <v>50</v>
      </c>
      <c r="J448" s="8">
        <v>10</v>
      </c>
      <c r="K448" s="29">
        <v>51750</v>
      </c>
      <c r="L448" s="17">
        <f t="shared" si="35"/>
        <v>517500</v>
      </c>
      <c r="N448" s="102">
        <f t="shared" si="33"/>
        <v>117.36956102650171</v>
      </c>
      <c r="O448" s="102">
        <v>117.36956102650171</v>
      </c>
      <c r="Q448"/>
      <c r="R448" t="s">
        <v>303</v>
      </c>
      <c r="S448" t="s">
        <v>187</v>
      </c>
    </row>
    <row r="449" spans="2:24" hidden="1" x14ac:dyDescent="0.25">
      <c r="B449" s="5">
        <v>45101</v>
      </c>
      <c r="C449" t="s">
        <v>121</v>
      </c>
      <c r="D449" t="s">
        <v>0</v>
      </c>
      <c r="E449" t="s">
        <v>66</v>
      </c>
      <c r="F449" s="4" t="s">
        <v>75</v>
      </c>
      <c r="G449" t="s">
        <v>76</v>
      </c>
      <c r="H449" s="4" t="s">
        <v>37</v>
      </c>
      <c r="J449" s="8">
        <v>2</v>
      </c>
      <c r="K449" s="48">
        <v>51750</v>
      </c>
      <c r="L449" s="17">
        <f>+K449*J449</f>
        <v>103500</v>
      </c>
      <c r="N449" s="102">
        <f t="shared" si="33"/>
        <v>23.473912205300344</v>
      </c>
      <c r="O449" s="102">
        <v>23.473912205300344</v>
      </c>
      <c r="Q449"/>
      <c r="R449" t="s">
        <v>303</v>
      </c>
      <c r="S449" t="s">
        <v>187</v>
      </c>
    </row>
    <row r="450" spans="2:24" hidden="1" x14ac:dyDescent="0.25">
      <c r="B450" s="5">
        <v>45101</v>
      </c>
      <c r="C450" t="s">
        <v>121</v>
      </c>
      <c r="D450" t="s">
        <v>0</v>
      </c>
      <c r="E450" t="s">
        <v>66</v>
      </c>
      <c r="F450" s="4" t="s">
        <v>71</v>
      </c>
      <c r="G450" t="s">
        <v>72</v>
      </c>
      <c r="H450" s="4" t="s">
        <v>27</v>
      </c>
      <c r="J450" s="8">
        <v>10</v>
      </c>
      <c r="K450" s="48">
        <v>51750</v>
      </c>
      <c r="L450" s="17">
        <f>+K450*J450</f>
        <v>517500</v>
      </c>
      <c r="N450" s="102">
        <f t="shared" si="33"/>
        <v>117.36956102650171</v>
      </c>
      <c r="O450" s="102">
        <v>117.36956102650171</v>
      </c>
      <c r="Q450"/>
      <c r="R450" t="s">
        <v>303</v>
      </c>
      <c r="S450" t="s">
        <v>187</v>
      </c>
    </row>
    <row r="451" spans="2:24" hidden="1" x14ac:dyDescent="0.25">
      <c r="B451" s="5">
        <v>45103</v>
      </c>
      <c r="C451" t="s">
        <v>121</v>
      </c>
      <c r="D451" t="s">
        <v>0</v>
      </c>
      <c r="E451" t="s">
        <v>66</v>
      </c>
      <c r="F451" s="4" t="s">
        <v>86</v>
      </c>
      <c r="G451" t="s">
        <v>87</v>
      </c>
      <c r="H451" s="4" t="s">
        <v>50</v>
      </c>
      <c r="J451" s="8">
        <v>-10</v>
      </c>
      <c r="K451" s="29">
        <v>51750</v>
      </c>
      <c r="L451" s="17">
        <f>+J451*K451</f>
        <v>-517500</v>
      </c>
      <c r="N451" s="102">
        <f t="shared" si="33"/>
        <v>-117.36956102650171</v>
      </c>
      <c r="O451" s="102">
        <v>-117.36956102650171</v>
      </c>
      <c r="Q451"/>
      <c r="R451" t="s">
        <v>243</v>
      </c>
    </row>
    <row r="452" spans="2:24" hidden="1" x14ac:dyDescent="0.25">
      <c r="B452" s="5">
        <v>45103</v>
      </c>
      <c r="C452" t="s">
        <v>121</v>
      </c>
      <c r="D452" t="s">
        <v>0</v>
      </c>
      <c r="E452" t="s">
        <v>66</v>
      </c>
      <c r="F452" s="4" t="s">
        <v>75</v>
      </c>
      <c r="G452" t="s">
        <v>76</v>
      </c>
      <c r="H452" s="4" t="s">
        <v>37</v>
      </c>
      <c r="J452" s="8">
        <v>-2</v>
      </c>
      <c r="K452" s="48">
        <v>51750</v>
      </c>
      <c r="L452" s="17">
        <f>+K452*J452</f>
        <v>-103500</v>
      </c>
      <c r="N452" s="102">
        <f t="shared" si="33"/>
        <v>-23.473912205300344</v>
      </c>
      <c r="O452" s="102">
        <v>-23.473912205300344</v>
      </c>
      <c r="Q452"/>
      <c r="R452" t="s">
        <v>243</v>
      </c>
    </row>
    <row r="453" spans="2:24" hidden="1" x14ac:dyDescent="0.25">
      <c r="B453" s="5">
        <v>45103</v>
      </c>
      <c r="C453" t="s">
        <v>121</v>
      </c>
      <c r="D453" t="s">
        <v>0</v>
      </c>
      <c r="E453" t="s">
        <v>66</v>
      </c>
      <c r="F453" s="4" t="s">
        <v>71</v>
      </c>
      <c r="G453" t="s">
        <v>72</v>
      </c>
      <c r="H453" s="4" t="s">
        <v>27</v>
      </c>
      <c r="J453" s="8">
        <v>-10</v>
      </c>
      <c r="K453" s="48">
        <v>51750</v>
      </c>
      <c r="L453" s="17">
        <f>+K453*J453</f>
        <v>-517500</v>
      </c>
      <c r="N453" s="102">
        <f t="shared" si="33"/>
        <v>-117.36956102650171</v>
      </c>
      <c r="O453" s="102">
        <v>-117.36956102650171</v>
      </c>
      <c r="Q453"/>
      <c r="R453" t="s">
        <v>243</v>
      </c>
    </row>
    <row r="454" spans="2:24" hidden="1" x14ac:dyDescent="0.25">
      <c r="B454" s="5">
        <v>45035</v>
      </c>
      <c r="C454" t="s">
        <v>169</v>
      </c>
      <c r="D454" t="s">
        <v>0</v>
      </c>
      <c r="E454" t="s">
        <v>66</v>
      </c>
      <c r="F454" s="4" t="s">
        <v>78</v>
      </c>
      <c r="G454" t="s">
        <v>79</v>
      </c>
      <c r="H454" s="4" t="s">
        <v>80</v>
      </c>
      <c r="I454" s="4" t="s">
        <v>174</v>
      </c>
      <c r="J454" s="8">
        <v>-1</v>
      </c>
      <c r="K454" s="29">
        <f>57500*0.9</f>
        <v>51750</v>
      </c>
      <c r="L454" s="17">
        <f t="shared" ref="L454:L485" si="36">+J454*K454</f>
        <v>-51750</v>
      </c>
      <c r="N454" s="102">
        <f t="shared" si="33"/>
        <v>-11.736956102650172</v>
      </c>
      <c r="O454" s="102">
        <v>-11.736956102650172</v>
      </c>
      <c r="Q454"/>
      <c r="R454" t="s">
        <v>436</v>
      </c>
    </row>
    <row r="455" spans="2:24" hidden="1" x14ac:dyDescent="0.25">
      <c r="B455" s="5">
        <v>45070</v>
      </c>
      <c r="C455" t="s">
        <v>120</v>
      </c>
      <c r="D455" t="s">
        <v>0</v>
      </c>
      <c r="E455" t="s">
        <v>66</v>
      </c>
      <c r="F455" s="4" t="s">
        <v>78</v>
      </c>
      <c r="G455" t="s">
        <v>79</v>
      </c>
      <c r="H455" s="4" t="s">
        <v>80</v>
      </c>
      <c r="I455" s="4" t="s">
        <v>176</v>
      </c>
      <c r="J455" s="8">
        <v>-50</v>
      </c>
      <c r="K455" s="29">
        <f>57500*0.9</f>
        <v>51750</v>
      </c>
      <c r="L455" s="17">
        <f t="shared" si="36"/>
        <v>-2587500</v>
      </c>
      <c r="N455" s="102">
        <f t="shared" si="33"/>
        <v>-586.8478051325086</v>
      </c>
      <c r="O455" s="102">
        <v>-586.8478051325086</v>
      </c>
      <c r="Q455"/>
      <c r="R455" t="s">
        <v>298</v>
      </c>
    </row>
    <row r="456" spans="2:24" hidden="1" x14ac:dyDescent="0.25">
      <c r="B456" s="5">
        <v>45106</v>
      </c>
      <c r="C456" t="s">
        <v>63</v>
      </c>
      <c r="D456" t="s">
        <v>0</v>
      </c>
      <c r="E456" t="s">
        <v>66</v>
      </c>
      <c r="F456" s="4" t="s">
        <v>78</v>
      </c>
      <c r="G456" t="s">
        <v>79</v>
      </c>
      <c r="H456" s="4" t="s">
        <v>80</v>
      </c>
      <c r="I456" s="4" t="s">
        <v>179</v>
      </c>
      <c r="J456" s="8">
        <v>10</v>
      </c>
      <c r="K456" s="29">
        <v>51750</v>
      </c>
      <c r="L456" s="17">
        <f t="shared" si="36"/>
        <v>517500</v>
      </c>
      <c r="N456" s="102">
        <f t="shared" si="33"/>
        <v>117.36956102650171</v>
      </c>
      <c r="O456" s="102">
        <v>117.36956102650171</v>
      </c>
      <c r="P456" t="s">
        <v>309</v>
      </c>
      <c r="Q456"/>
    </row>
    <row r="457" spans="2:24" hidden="1" x14ac:dyDescent="0.25">
      <c r="B457" s="5">
        <v>45106</v>
      </c>
      <c r="C457" t="s">
        <v>63</v>
      </c>
      <c r="D457" t="s">
        <v>0</v>
      </c>
      <c r="E457" t="s">
        <v>66</v>
      </c>
      <c r="F457" s="4" t="s">
        <v>78</v>
      </c>
      <c r="G457" t="s">
        <v>79</v>
      </c>
      <c r="H457" s="4" t="s">
        <v>80</v>
      </c>
      <c r="I457" s="4" t="s">
        <v>304</v>
      </c>
      <c r="J457" s="8">
        <v>50</v>
      </c>
      <c r="K457" s="29">
        <v>51750</v>
      </c>
      <c r="L457" s="17">
        <f t="shared" si="36"/>
        <v>2587500</v>
      </c>
      <c r="N457" s="102">
        <f t="shared" si="33"/>
        <v>586.8478051325086</v>
      </c>
      <c r="O457" s="102">
        <v>586.8478051325086</v>
      </c>
      <c r="P457" t="s">
        <v>309</v>
      </c>
      <c r="Q457"/>
    </row>
    <row r="458" spans="2:24" hidden="1" x14ac:dyDescent="0.25">
      <c r="B458" s="5">
        <v>45106</v>
      </c>
      <c r="C458" t="s">
        <v>63</v>
      </c>
      <c r="D458" t="s">
        <v>0</v>
      </c>
      <c r="E458" t="s">
        <v>66</v>
      </c>
      <c r="F458" s="4" t="s">
        <v>78</v>
      </c>
      <c r="G458" t="s">
        <v>79</v>
      </c>
      <c r="H458" s="4" t="s">
        <v>80</v>
      </c>
      <c r="I458" s="4" t="s">
        <v>305</v>
      </c>
      <c r="J458" s="8">
        <v>40</v>
      </c>
      <c r="K458" s="29">
        <v>51750</v>
      </c>
      <c r="L458" s="17">
        <f t="shared" si="36"/>
        <v>2070000</v>
      </c>
      <c r="N458" s="102">
        <f t="shared" si="33"/>
        <v>469.47824410600685</v>
      </c>
      <c r="O458" s="102">
        <v>469.47824410600685</v>
      </c>
      <c r="P458" t="s">
        <v>309</v>
      </c>
      <c r="Q458"/>
    </row>
    <row r="459" spans="2:24" s="69" customFormat="1" ht="15.95" hidden="1" customHeight="1" x14ac:dyDescent="0.25">
      <c r="B459" s="68">
        <v>45106</v>
      </c>
      <c r="C459" s="69" t="s">
        <v>63</v>
      </c>
      <c r="D459" s="69" t="s">
        <v>0</v>
      </c>
      <c r="E459" s="69" t="s">
        <v>66</v>
      </c>
      <c r="F459" s="70" t="s">
        <v>67</v>
      </c>
      <c r="G459" s="69" t="s">
        <v>151</v>
      </c>
      <c r="H459" s="70" t="s">
        <v>69</v>
      </c>
      <c r="I459" s="154" t="s">
        <v>308</v>
      </c>
      <c r="J459" s="157">
        <v>50</v>
      </c>
      <c r="K459" s="72">
        <v>51750</v>
      </c>
      <c r="L459" s="73">
        <f t="shared" si="36"/>
        <v>2587500</v>
      </c>
      <c r="M459" s="107"/>
      <c r="N459" s="102">
        <f t="shared" si="33"/>
        <v>586.8478051325086</v>
      </c>
      <c r="O459" s="102">
        <v>586.8478051325086</v>
      </c>
      <c r="P459" s="69" t="s">
        <v>309</v>
      </c>
      <c r="X459" s="73"/>
    </row>
    <row r="460" spans="2:24" hidden="1" x14ac:dyDescent="0.25">
      <c r="B460" s="5">
        <v>45106</v>
      </c>
      <c r="C460" t="s">
        <v>63</v>
      </c>
      <c r="D460" t="s">
        <v>0</v>
      </c>
      <c r="E460" t="s">
        <v>66</v>
      </c>
      <c r="F460" s="4" t="s">
        <v>78</v>
      </c>
      <c r="G460" t="s">
        <v>79</v>
      </c>
      <c r="H460" s="4" t="s">
        <v>80</v>
      </c>
      <c r="I460" s="4" t="s">
        <v>306</v>
      </c>
      <c r="J460" s="8">
        <v>100</v>
      </c>
      <c r="K460" s="29">
        <v>51750</v>
      </c>
      <c r="L460" s="17">
        <f t="shared" si="36"/>
        <v>5175000</v>
      </c>
      <c r="N460" s="102">
        <f t="shared" ref="N460:N491" si="37">L460/4409.15</f>
        <v>1173.6956102650172</v>
      </c>
      <c r="O460" s="102">
        <v>1173.6956102650172</v>
      </c>
      <c r="P460" t="s">
        <v>309</v>
      </c>
      <c r="Q460"/>
    </row>
    <row r="461" spans="2:24" hidden="1" x14ac:dyDescent="0.25">
      <c r="B461" s="5">
        <v>45106</v>
      </c>
      <c r="C461" t="s">
        <v>63</v>
      </c>
      <c r="D461" t="s">
        <v>0</v>
      </c>
      <c r="E461" t="s">
        <v>66</v>
      </c>
      <c r="F461" s="4" t="s">
        <v>78</v>
      </c>
      <c r="G461" t="s">
        <v>79</v>
      </c>
      <c r="H461" s="4" t="s">
        <v>80</v>
      </c>
      <c r="I461" s="4" t="s">
        <v>307</v>
      </c>
      <c r="J461" s="8">
        <v>100</v>
      </c>
      <c r="K461" s="29">
        <v>51750</v>
      </c>
      <c r="L461" s="17">
        <f t="shared" si="36"/>
        <v>5175000</v>
      </c>
      <c r="N461" s="102">
        <f t="shared" si="37"/>
        <v>1173.6956102650172</v>
      </c>
      <c r="O461" s="102">
        <v>1173.6956102650172</v>
      </c>
      <c r="P461" t="s">
        <v>309</v>
      </c>
      <c r="Q461"/>
    </row>
    <row r="462" spans="2:24" hidden="1" x14ac:dyDescent="0.25">
      <c r="B462" s="5">
        <v>45107</v>
      </c>
      <c r="C462" t="s">
        <v>120</v>
      </c>
      <c r="D462" t="s">
        <v>0</v>
      </c>
      <c r="E462" t="s">
        <v>66</v>
      </c>
      <c r="F462" s="4" t="s">
        <v>82</v>
      </c>
      <c r="G462" t="s">
        <v>83</v>
      </c>
      <c r="H462" s="4" t="s">
        <v>84</v>
      </c>
      <c r="I462" s="4" t="s">
        <v>299</v>
      </c>
      <c r="J462" s="8">
        <v>200</v>
      </c>
      <c r="K462" s="29">
        <f>57500*0.9</f>
        <v>51750</v>
      </c>
      <c r="L462" s="17">
        <f t="shared" si="36"/>
        <v>10350000</v>
      </c>
      <c r="N462" s="102">
        <f t="shared" si="37"/>
        <v>2347.3912205300344</v>
      </c>
      <c r="O462" s="102">
        <v>2347.3912205300344</v>
      </c>
      <c r="Q462"/>
      <c r="R462" t="s">
        <v>227</v>
      </c>
    </row>
    <row r="463" spans="2:24" hidden="1" x14ac:dyDescent="0.25">
      <c r="B463" s="5">
        <v>45117</v>
      </c>
      <c r="C463" t="s">
        <v>63</v>
      </c>
      <c r="D463" t="s">
        <v>0</v>
      </c>
      <c r="E463" t="s">
        <v>14</v>
      </c>
      <c r="F463" s="4" t="s">
        <v>190</v>
      </c>
      <c r="G463" t="s">
        <v>199</v>
      </c>
      <c r="H463" s="4" t="s">
        <v>191</v>
      </c>
      <c r="I463" s="4" t="s">
        <v>192</v>
      </c>
      <c r="J463" s="8">
        <v>20</v>
      </c>
      <c r="K463" s="29">
        <v>79213.829545454559</v>
      </c>
      <c r="L463" s="17">
        <f t="shared" si="36"/>
        <v>1584276.5909090913</v>
      </c>
      <c r="N463" s="102">
        <f t="shared" si="37"/>
        <v>359.31564834698105</v>
      </c>
      <c r="O463" s="102">
        <v>359.31564834698105</v>
      </c>
      <c r="P463" t="s">
        <v>317</v>
      </c>
      <c r="Q463"/>
    </row>
    <row r="464" spans="2:24" hidden="1" x14ac:dyDescent="0.25">
      <c r="B464" s="5">
        <v>45117</v>
      </c>
      <c r="C464" t="s">
        <v>63</v>
      </c>
      <c r="D464" t="s">
        <v>0</v>
      </c>
      <c r="E464" t="s">
        <v>14</v>
      </c>
      <c r="F464" s="4" t="s">
        <v>25</v>
      </c>
      <c r="G464" t="s">
        <v>26</v>
      </c>
      <c r="H464" s="4" t="s">
        <v>27</v>
      </c>
      <c r="I464" s="4" t="s">
        <v>310</v>
      </c>
      <c r="J464" s="8">
        <v>20</v>
      </c>
      <c r="K464" s="29">
        <v>69875.829545454544</v>
      </c>
      <c r="L464" s="17">
        <f t="shared" si="36"/>
        <v>1397516.5909090908</v>
      </c>
      <c r="N464" s="102">
        <f t="shared" si="37"/>
        <v>316.9582778787501</v>
      </c>
      <c r="O464" s="102">
        <v>316.9582778787501</v>
      </c>
      <c r="P464" t="s">
        <v>317</v>
      </c>
      <c r="Q464"/>
    </row>
    <row r="465" spans="2:20" hidden="1" x14ac:dyDescent="0.25">
      <c r="B465" s="5">
        <v>45064</v>
      </c>
      <c r="C465" t="s">
        <v>103</v>
      </c>
      <c r="D465" t="s">
        <v>0</v>
      </c>
      <c r="E465" t="s">
        <v>66</v>
      </c>
      <c r="F465" s="4" t="s">
        <v>139</v>
      </c>
      <c r="G465" t="s">
        <v>140</v>
      </c>
      <c r="H465" s="4" t="s">
        <v>141</v>
      </c>
      <c r="I465" s="4" t="s">
        <v>159</v>
      </c>
      <c r="J465" s="8">
        <v>-10</v>
      </c>
      <c r="K465" s="29">
        <f>57500*0.9</f>
        <v>51750</v>
      </c>
      <c r="L465" s="17">
        <f t="shared" si="36"/>
        <v>-517500</v>
      </c>
      <c r="N465" s="102">
        <f t="shared" si="37"/>
        <v>-117.36956102650171</v>
      </c>
      <c r="O465" s="102">
        <v>-117.36956102650171</v>
      </c>
      <c r="Q465">
        <v>20230076</v>
      </c>
      <c r="R465" t="s">
        <v>136</v>
      </c>
      <c r="T465" t="s">
        <v>279</v>
      </c>
    </row>
    <row r="466" spans="2:20" hidden="1" x14ac:dyDescent="0.25">
      <c r="B466" s="5">
        <v>45075</v>
      </c>
      <c r="C466" t="s">
        <v>103</v>
      </c>
      <c r="D466" t="s">
        <v>0</v>
      </c>
      <c r="E466" t="s">
        <v>14</v>
      </c>
      <c r="F466" s="4" t="s">
        <v>39</v>
      </c>
      <c r="G466" t="s">
        <v>40</v>
      </c>
      <c r="H466" s="4" t="s">
        <v>41</v>
      </c>
      <c r="I466" s="4" t="s">
        <v>129</v>
      </c>
      <c r="J466" s="8">
        <v>-20</v>
      </c>
      <c r="K466" s="50">
        <v>81594</v>
      </c>
      <c r="L466" s="35">
        <f t="shared" si="36"/>
        <v>-1631880</v>
      </c>
      <c r="M466" s="104"/>
      <c r="N466" s="102">
        <f t="shared" si="37"/>
        <v>-370.11215313609205</v>
      </c>
      <c r="O466" s="102">
        <v>-370.11215313609205</v>
      </c>
      <c r="Q466">
        <v>20230080</v>
      </c>
      <c r="R466" t="s">
        <v>147</v>
      </c>
      <c r="T466" t="s">
        <v>280</v>
      </c>
    </row>
    <row r="467" spans="2:20" hidden="1" x14ac:dyDescent="0.25">
      <c r="B467" s="5">
        <v>45117</v>
      </c>
      <c r="C467" t="s">
        <v>63</v>
      </c>
      <c r="D467" t="s">
        <v>0</v>
      </c>
      <c r="E467" t="s">
        <v>14</v>
      </c>
      <c r="F467" s="4" t="s">
        <v>48</v>
      </c>
      <c r="G467" t="s">
        <v>49</v>
      </c>
      <c r="H467" s="4" t="s">
        <v>50</v>
      </c>
      <c r="I467" s="4" t="s">
        <v>313</v>
      </c>
      <c r="J467" s="8">
        <v>30</v>
      </c>
      <c r="K467" s="29">
        <v>69875.829545454544</v>
      </c>
      <c r="L467" s="17">
        <f t="shared" si="36"/>
        <v>2096274.8863636362</v>
      </c>
      <c r="M467" s="102" t="s">
        <v>529</v>
      </c>
      <c r="N467" s="102">
        <f t="shared" si="37"/>
        <v>475.43741681812514</v>
      </c>
      <c r="O467" s="102">
        <v>475.43741681812514</v>
      </c>
      <c r="P467" t="s">
        <v>317</v>
      </c>
      <c r="Q467"/>
    </row>
    <row r="468" spans="2:20" hidden="1" x14ac:dyDescent="0.25">
      <c r="B468" s="5">
        <v>45117</v>
      </c>
      <c r="C468" t="s">
        <v>63</v>
      </c>
      <c r="D468" t="s">
        <v>0</v>
      </c>
      <c r="E468" t="s">
        <v>14</v>
      </c>
      <c r="F468" s="4" t="s">
        <v>54</v>
      </c>
      <c r="G468" t="s">
        <v>55</v>
      </c>
      <c r="H468" s="4" t="s">
        <v>56</v>
      </c>
      <c r="I468" s="4" t="s">
        <v>314</v>
      </c>
      <c r="J468" s="8">
        <v>30</v>
      </c>
      <c r="K468" s="29">
        <v>88551.829545454559</v>
      </c>
      <c r="L468" s="17">
        <f t="shared" si="36"/>
        <v>2656554.8863636367</v>
      </c>
      <c r="M468" s="102" t="s">
        <v>529</v>
      </c>
      <c r="N468" s="102">
        <f t="shared" si="37"/>
        <v>602.50952822281772</v>
      </c>
      <c r="O468" s="102">
        <v>602.50952822281772</v>
      </c>
      <c r="P468" t="s">
        <v>317</v>
      </c>
      <c r="Q468"/>
    </row>
    <row r="469" spans="2:20" hidden="1" x14ac:dyDescent="0.25">
      <c r="B469" s="5">
        <v>45117</v>
      </c>
      <c r="C469" t="s">
        <v>63</v>
      </c>
      <c r="D469" t="s">
        <v>4</v>
      </c>
      <c r="E469" t="s">
        <v>14</v>
      </c>
      <c r="F469" s="4">
        <v>3318225</v>
      </c>
      <c r="G469" t="s">
        <v>148</v>
      </c>
      <c r="H469" s="4" t="s">
        <v>148</v>
      </c>
      <c r="J469" s="8">
        <v>3</v>
      </c>
      <c r="K469" s="29">
        <v>206486.49600000001</v>
      </c>
      <c r="L469" s="17">
        <f t="shared" si="36"/>
        <v>619459.48800000001</v>
      </c>
      <c r="M469" s="104" t="s">
        <v>529</v>
      </c>
      <c r="N469" s="102">
        <f t="shared" si="37"/>
        <v>140.49408344011886</v>
      </c>
      <c r="O469" s="102">
        <v>140.49408344011886</v>
      </c>
      <c r="P469" t="s">
        <v>317</v>
      </c>
      <c r="Q469"/>
    </row>
    <row r="470" spans="2:20" hidden="1" x14ac:dyDescent="0.25">
      <c r="B470" s="5">
        <v>45117</v>
      </c>
      <c r="C470" t="s">
        <v>63</v>
      </c>
      <c r="D470" t="s">
        <v>4</v>
      </c>
      <c r="E470" t="s">
        <v>14</v>
      </c>
      <c r="F470" s="4" t="s">
        <v>315</v>
      </c>
      <c r="G470" t="s">
        <v>292</v>
      </c>
      <c r="H470" s="4" t="s">
        <v>316</v>
      </c>
      <c r="J470" s="8">
        <v>3</v>
      </c>
      <c r="K470" s="29">
        <v>331339.82954545453</v>
      </c>
      <c r="L470" s="17">
        <f t="shared" si="36"/>
        <v>994019.48863636353</v>
      </c>
      <c r="M470" s="102" t="s">
        <v>529</v>
      </c>
      <c r="N470" s="102">
        <f t="shared" si="37"/>
        <v>225.44469764838203</v>
      </c>
      <c r="O470" s="102">
        <v>225.44469764838203</v>
      </c>
      <c r="P470" t="s">
        <v>317</v>
      </c>
      <c r="Q470"/>
    </row>
    <row r="471" spans="2:20" hidden="1" x14ac:dyDescent="0.25">
      <c r="B471" s="5">
        <v>45117</v>
      </c>
      <c r="C471" t="s">
        <v>63</v>
      </c>
      <c r="D471" t="s">
        <v>4</v>
      </c>
      <c r="E471" t="s">
        <v>14</v>
      </c>
      <c r="F471" s="4">
        <v>3318225</v>
      </c>
      <c r="G471" t="s">
        <v>148</v>
      </c>
      <c r="H471" s="4" t="s">
        <v>148</v>
      </c>
      <c r="J471" s="8">
        <v>10</v>
      </c>
      <c r="K471" s="51">
        <v>206486.49600000001</v>
      </c>
      <c r="L471" s="17">
        <f t="shared" si="36"/>
        <v>2064864.9600000002</v>
      </c>
      <c r="M471" s="104" t="s">
        <v>529</v>
      </c>
      <c r="N471" s="102">
        <f t="shared" si="37"/>
        <v>468.31361146706291</v>
      </c>
      <c r="O471" s="102">
        <v>468.31361146706291</v>
      </c>
      <c r="P471" t="s">
        <v>319</v>
      </c>
      <c r="Q471"/>
    </row>
    <row r="472" spans="2:20" hidden="1" x14ac:dyDescent="0.25">
      <c r="B472" s="5">
        <v>45117</v>
      </c>
      <c r="C472" t="s">
        <v>63</v>
      </c>
      <c r="D472" t="s">
        <v>4</v>
      </c>
      <c r="E472" t="s">
        <v>14</v>
      </c>
      <c r="F472" s="4">
        <v>3318235</v>
      </c>
      <c r="G472" t="s">
        <v>209</v>
      </c>
      <c r="H472" s="4" t="s">
        <v>107</v>
      </c>
      <c r="J472" s="8">
        <v>10</v>
      </c>
      <c r="K472" s="51">
        <v>126823.496</v>
      </c>
      <c r="L472" s="17">
        <f t="shared" si="36"/>
        <v>1268234.96</v>
      </c>
      <c r="M472" s="104" t="s">
        <v>529</v>
      </c>
      <c r="N472" s="102">
        <f t="shared" si="37"/>
        <v>287.63706383316514</v>
      </c>
      <c r="O472" s="102">
        <v>287.63706383316514</v>
      </c>
      <c r="P472" t="s">
        <v>319</v>
      </c>
      <c r="Q472"/>
    </row>
    <row r="473" spans="2:20" hidden="1" x14ac:dyDescent="0.25">
      <c r="B473" s="5">
        <v>45117</v>
      </c>
      <c r="C473" t="s">
        <v>63</v>
      </c>
      <c r="D473" t="s">
        <v>4</v>
      </c>
      <c r="E473" t="s">
        <v>14</v>
      </c>
      <c r="F473" s="4">
        <v>3308050</v>
      </c>
      <c r="G473" t="s">
        <v>137</v>
      </c>
      <c r="H473" s="4" t="s">
        <v>137</v>
      </c>
      <c r="I473" s="4" t="s">
        <v>138</v>
      </c>
      <c r="J473" s="8">
        <v>10</v>
      </c>
      <c r="K473" s="51">
        <v>438441.296969697</v>
      </c>
      <c r="L473" s="17">
        <f t="shared" si="36"/>
        <v>4384412.9696969697</v>
      </c>
      <c r="M473" s="102" t="s">
        <v>529</v>
      </c>
      <c r="N473" s="102">
        <f t="shared" si="37"/>
        <v>994.38961470963113</v>
      </c>
      <c r="O473" s="102">
        <v>994.38961470963113</v>
      </c>
      <c r="P473" t="s">
        <v>319</v>
      </c>
      <c r="Q473"/>
    </row>
    <row r="474" spans="2:20" hidden="1" x14ac:dyDescent="0.25">
      <c r="B474" s="5">
        <v>45117</v>
      </c>
      <c r="C474" t="s">
        <v>63</v>
      </c>
      <c r="D474" t="s">
        <v>4</v>
      </c>
      <c r="E474" t="s">
        <v>14</v>
      </c>
      <c r="F474" s="4">
        <v>3318055</v>
      </c>
      <c r="G474" t="s">
        <v>318</v>
      </c>
      <c r="H474" s="4" t="s">
        <v>109</v>
      </c>
      <c r="J474" s="8">
        <v>3</v>
      </c>
      <c r="K474" s="51">
        <v>1267585.2969696971</v>
      </c>
      <c r="L474" s="17">
        <f t="shared" si="36"/>
        <v>3802755.8909090916</v>
      </c>
      <c r="N474" s="102">
        <f t="shared" si="37"/>
        <v>862.4691586607604</v>
      </c>
      <c r="O474" s="102">
        <v>862.4691586607604</v>
      </c>
      <c r="P474" t="s">
        <v>319</v>
      </c>
      <c r="Q474"/>
    </row>
    <row r="475" spans="2:20" hidden="1" x14ac:dyDescent="0.25">
      <c r="B475" s="5">
        <v>45117</v>
      </c>
      <c r="C475" t="s">
        <v>103</v>
      </c>
      <c r="D475" t="s">
        <v>0</v>
      </c>
      <c r="E475" t="s">
        <v>14</v>
      </c>
      <c r="F475" s="3" t="s">
        <v>35</v>
      </c>
      <c r="G475" t="s">
        <v>36</v>
      </c>
      <c r="H475" s="4" t="s">
        <v>37</v>
      </c>
      <c r="I475" s="4" t="s">
        <v>131</v>
      </c>
      <c r="J475" s="8">
        <v>-7</v>
      </c>
      <c r="K475" s="50">
        <v>65949.40444444443</v>
      </c>
      <c r="L475" s="35">
        <f t="shared" si="36"/>
        <v>-461645.83111111098</v>
      </c>
      <c r="M475" s="104"/>
      <c r="N475" s="102">
        <f t="shared" si="37"/>
        <v>-104.70177497048434</v>
      </c>
      <c r="O475" s="102">
        <v>-104.70177497048434</v>
      </c>
      <c r="Q475">
        <v>20230091</v>
      </c>
      <c r="R475" t="s">
        <v>282</v>
      </c>
      <c r="T475" t="s">
        <v>280</v>
      </c>
    </row>
    <row r="476" spans="2:20" hidden="1" x14ac:dyDescent="0.25">
      <c r="B476" s="5">
        <v>45117</v>
      </c>
      <c r="C476" t="s">
        <v>103</v>
      </c>
      <c r="D476" t="s">
        <v>0</v>
      </c>
      <c r="E476" t="s">
        <v>14</v>
      </c>
      <c r="F476" s="3" t="s">
        <v>58</v>
      </c>
      <c r="G476" t="s">
        <v>59</v>
      </c>
      <c r="H476" s="4" t="s">
        <v>60</v>
      </c>
      <c r="I476" s="4" t="s">
        <v>135</v>
      </c>
      <c r="J476" s="8">
        <v>-30</v>
      </c>
      <c r="K476" s="50">
        <v>84287.164444444439</v>
      </c>
      <c r="L476" s="35">
        <f t="shared" si="36"/>
        <v>-2528614.9333333331</v>
      </c>
      <c r="M476" s="104" t="s">
        <v>529</v>
      </c>
      <c r="N476" s="102">
        <f t="shared" si="37"/>
        <v>-573.49260817466711</v>
      </c>
      <c r="O476" s="102">
        <v>-573.49260817466711</v>
      </c>
      <c r="Q476">
        <v>20230091</v>
      </c>
      <c r="R476" t="s">
        <v>282</v>
      </c>
      <c r="T476" t="s">
        <v>280</v>
      </c>
    </row>
    <row r="477" spans="2:20" hidden="1" x14ac:dyDescent="0.25">
      <c r="B477" s="5">
        <v>45117</v>
      </c>
      <c r="C477" t="s">
        <v>103</v>
      </c>
      <c r="D477" t="s">
        <v>0</v>
      </c>
      <c r="E477" t="s">
        <v>14</v>
      </c>
      <c r="F477" s="4" t="s">
        <v>54</v>
      </c>
      <c r="G477" t="s">
        <v>55</v>
      </c>
      <c r="H477" s="4" t="s">
        <v>56</v>
      </c>
      <c r="I477" s="4" t="s">
        <v>314</v>
      </c>
      <c r="J477" s="8">
        <v>-30</v>
      </c>
      <c r="K477" s="29">
        <v>88551.829545454559</v>
      </c>
      <c r="L477" s="17">
        <f t="shared" si="36"/>
        <v>-2656554.8863636367</v>
      </c>
      <c r="M477" s="102" t="s">
        <v>529</v>
      </c>
      <c r="N477" s="102">
        <f t="shared" si="37"/>
        <v>-602.50952822281772</v>
      </c>
      <c r="O477" s="102">
        <v>-602.50952822281772</v>
      </c>
      <c r="Q477">
        <v>20230091</v>
      </c>
      <c r="R477" t="s">
        <v>282</v>
      </c>
      <c r="T477" t="s">
        <v>280</v>
      </c>
    </row>
    <row r="478" spans="2:20" x14ac:dyDescent="0.25">
      <c r="B478" s="5">
        <v>45049</v>
      </c>
      <c r="C478" t="s">
        <v>121</v>
      </c>
      <c r="D478" t="s">
        <v>0</v>
      </c>
      <c r="E478" t="s">
        <v>14</v>
      </c>
      <c r="F478" s="4" t="s">
        <v>42</v>
      </c>
      <c r="G478" t="s">
        <v>43</v>
      </c>
      <c r="H478" s="4" t="s">
        <v>44</v>
      </c>
      <c r="I478" s="4" t="s">
        <v>194</v>
      </c>
      <c r="J478" s="8">
        <v>-3</v>
      </c>
      <c r="K478" s="50">
        <v>81594</v>
      </c>
      <c r="L478" s="35">
        <f t="shared" si="36"/>
        <v>-244782</v>
      </c>
      <c r="M478" s="104"/>
      <c r="N478" s="102">
        <f t="shared" si="37"/>
        <v>-55.516822970413806</v>
      </c>
      <c r="O478" s="102">
        <v>-55.516822970413806</v>
      </c>
      <c r="Q478"/>
      <c r="R478" t="s">
        <v>283</v>
      </c>
      <c r="S478" t="s">
        <v>132</v>
      </c>
    </row>
    <row r="479" spans="2:20" hidden="1" x14ac:dyDescent="0.25">
      <c r="B479" s="5">
        <v>45118</v>
      </c>
      <c r="C479" t="s">
        <v>103</v>
      </c>
      <c r="D479" t="s">
        <v>0</v>
      </c>
      <c r="E479" t="s">
        <v>14</v>
      </c>
      <c r="F479" s="3" t="s">
        <v>35</v>
      </c>
      <c r="G479" t="s">
        <v>36</v>
      </c>
      <c r="H479" s="4" t="s">
        <v>37</v>
      </c>
      <c r="I479" s="4" t="s">
        <v>131</v>
      </c>
      <c r="J479" s="8">
        <v>-10</v>
      </c>
      <c r="K479" s="50">
        <v>65949.40444444443</v>
      </c>
      <c r="L479" s="35">
        <f t="shared" si="36"/>
        <v>-659494.04444444436</v>
      </c>
      <c r="M479" s="104"/>
      <c r="N479" s="102">
        <f t="shared" si="37"/>
        <v>-149.57396424354909</v>
      </c>
      <c r="O479" s="102">
        <v>-149.57396424354909</v>
      </c>
      <c r="Q479">
        <v>20230092</v>
      </c>
      <c r="R479" t="s">
        <v>147</v>
      </c>
      <c r="T479" t="s">
        <v>280</v>
      </c>
    </row>
    <row r="480" spans="2:20" hidden="1" x14ac:dyDescent="0.25">
      <c r="B480" s="5">
        <v>45092</v>
      </c>
      <c r="C480" t="s">
        <v>103</v>
      </c>
      <c r="D480" t="s">
        <v>0</v>
      </c>
      <c r="E480" t="s">
        <v>14</v>
      </c>
      <c r="F480" s="3" t="s">
        <v>39</v>
      </c>
      <c r="G480" t="s">
        <v>40</v>
      </c>
      <c r="H480" s="4" t="s">
        <v>41</v>
      </c>
      <c r="I480" s="4" t="s">
        <v>129</v>
      </c>
      <c r="J480" s="8">
        <v>-6</v>
      </c>
      <c r="K480" s="50">
        <v>81594</v>
      </c>
      <c r="L480" s="35">
        <f t="shared" si="36"/>
        <v>-489564</v>
      </c>
      <c r="M480" s="104"/>
      <c r="N480" s="102">
        <f t="shared" si="37"/>
        <v>-111.03364594082761</v>
      </c>
      <c r="O480" s="102">
        <v>-111.03364594082761</v>
      </c>
      <c r="Q480">
        <v>20230083</v>
      </c>
      <c r="R480" t="s">
        <v>234</v>
      </c>
      <c r="T480" t="s">
        <v>280</v>
      </c>
    </row>
    <row r="481" spans="2:20" hidden="1" x14ac:dyDescent="0.25">
      <c r="B481" s="5">
        <v>45117</v>
      </c>
      <c r="C481" t="s">
        <v>63</v>
      </c>
      <c r="D481" t="s">
        <v>0</v>
      </c>
      <c r="E481" t="s">
        <v>14</v>
      </c>
      <c r="F481" s="4" t="s">
        <v>39</v>
      </c>
      <c r="G481" t="s">
        <v>40</v>
      </c>
      <c r="H481" s="4" t="s">
        <v>41</v>
      </c>
      <c r="I481" s="4" t="s">
        <v>311</v>
      </c>
      <c r="J481" s="8">
        <v>20</v>
      </c>
      <c r="K481" s="29">
        <v>69875.829545454544</v>
      </c>
      <c r="L481" s="17">
        <f t="shared" si="36"/>
        <v>1397516.5909090908</v>
      </c>
      <c r="N481" s="102">
        <f t="shared" si="37"/>
        <v>316.9582778787501</v>
      </c>
      <c r="O481" s="102">
        <v>316.9582778787501</v>
      </c>
      <c r="P481" t="s">
        <v>317</v>
      </c>
      <c r="Q481"/>
    </row>
    <row r="482" spans="2:20" hidden="1" x14ac:dyDescent="0.25">
      <c r="B482" s="5">
        <v>45118</v>
      </c>
      <c r="C482" t="s">
        <v>103</v>
      </c>
      <c r="D482" t="s">
        <v>0</v>
      </c>
      <c r="E482" t="s">
        <v>14</v>
      </c>
      <c r="F482" s="3" t="s">
        <v>25</v>
      </c>
      <c r="G482" t="s">
        <v>26</v>
      </c>
      <c r="H482" s="4" t="s">
        <v>27</v>
      </c>
      <c r="I482" s="4" t="s">
        <v>127</v>
      </c>
      <c r="J482" s="8">
        <v>-5</v>
      </c>
      <c r="K482" s="50">
        <v>65949.40444444443</v>
      </c>
      <c r="L482" s="35">
        <f t="shared" si="36"/>
        <v>-329747.02222222218</v>
      </c>
      <c r="M482" s="104"/>
      <c r="N482" s="102">
        <f t="shared" si="37"/>
        <v>-74.786982121774543</v>
      </c>
      <c r="O482" s="102">
        <v>-74.786982121774543</v>
      </c>
      <c r="Q482">
        <v>20230092</v>
      </c>
      <c r="R482" t="s">
        <v>147</v>
      </c>
      <c r="T482" t="s">
        <v>280</v>
      </c>
    </row>
    <row r="483" spans="2:20" x14ac:dyDescent="0.25">
      <c r="B483" s="5">
        <v>45057</v>
      </c>
      <c r="C483" t="s">
        <v>121</v>
      </c>
      <c r="D483" t="s">
        <v>0</v>
      </c>
      <c r="E483" t="s">
        <v>14</v>
      </c>
      <c r="F483" s="4" t="s">
        <v>42</v>
      </c>
      <c r="G483" t="s">
        <v>43</v>
      </c>
      <c r="H483" s="4" t="s">
        <v>44</v>
      </c>
      <c r="I483" s="4" t="s">
        <v>194</v>
      </c>
      <c r="J483" s="8">
        <v>-7</v>
      </c>
      <c r="K483" s="50">
        <v>81594</v>
      </c>
      <c r="L483" s="35">
        <f t="shared" si="36"/>
        <v>-571158</v>
      </c>
      <c r="M483" s="104"/>
      <c r="N483" s="102">
        <f t="shared" si="37"/>
        <v>-129.53925359763221</v>
      </c>
      <c r="O483" s="102">
        <v>-129.53925359763221</v>
      </c>
      <c r="Q483"/>
      <c r="R483" t="s">
        <v>283</v>
      </c>
      <c r="S483" t="s">
        <v>294</v>
      </c>
    </row>
    <row r="484" spans="2:20" hidden="1" x14ac:dyDescent="0.25">
      <c r="B484" s="5">
        <v>45118</v>
      </c>
      <c r="C484" t="s">
        <v>103</v>
      </c>
      <c r="D484" t="s">
        <v>4</v>
      </c>
      <c r="E484" t="s">
        <v>14</v>
      </c>
      <c r="F484" s="4">
        <v>3318055</v>
      </c>
      <c r="G484" t="s">
        <v>318</v>
      </c>
      <c r="H484" s="4" t="s">
        <v>109</v>
      </c>
      <c r="J484" s="8">
        <v>-1</v>
      </c>
      <c r="K484" s="51">
        <v>1267585.2969696971</v>
      </c>
      <c r="L484" s="17">
        <f t="shared" si="36"/>
        <v>-1267585.2969696971</v>
      </c>
      <c r="N484" s="102">
        <f t="shared" si="37"/>
        <v>-287.48971955358678</v>
      </c>
      <c r="O484" s="102">
        <v>-287.48971955358678</v>
      </c>
      <c r="Q484">
        <v>20230093</v>
      </c>
      <c r="R484" t="s">
        <v>136</v>
      </c>
      <c r="T484" t="s">
        <v>279</v>
      </c>
    </row>
    <row r="485" spans="2:20" hidden="1" x14ac:dyDescent="0.25">
      <c r="B485" s="5">
        <v>45118</v>
      </c>
      <c r="C485" t="s">
        <v>103</v>
      </c>
      <c r="D485" t="s">
        <v>0</v>
      </c>
      <c r="E485" t="s">
        <v>14</v>
      </c>
      <c r="F485" s="4" t="s">
        <v>54</v>
      </c>
      <c r="G485" t="s">
        <v>55</v>
      </c>
      <c r="H485" s="4" t="s">
        <v>56</v>
      </c>
      <c r="I485" s="4" t="s">
        <v>195</v>
      </c>
      <c r="J485" s="8">
        <v>-18</v>
      </c>
      <c r="K485" s="50">
        <v>104905</v>
      </c>
      <c r="L485" s="35">
        <f t="shared" si="36"/>
        <v>-1888290</v>
      </c>
      <c r="M485" s="104" t="s">
        <v>529</v>
      </c>
      <c r="N485" s="102">
        <f t="shared" si="37"/>
        <v>-428.26621911252738</v>
      </c>
      <c r="O485" s="102">
        <v>-428.26621911252738</v>
      </c>
      <c r="Q485">
        <v>20230094</v>
      </c>
      <c r="R485" t="s">
        <v>136</v>
      </c>
      <c r="T485" t="s">
        <v>279</v>
      </c>
    </row>
    <row r="486" spans="2:20" hidden="1" x14ac:dyDescent="0.25">
      <c r="B486" s="5">
        <v>45118</v>
      </c>
      <c r="C486" t="s">
        <v>103</v>
      </c>
      <c r="D486" t="s">
        <v>0</v>
      </c>
      <c r="E486" t="s">
        <v>14</v>
      </c>
      <c r="F486" s="4" t="s">
        <v>54</v>
      </c>
      <c r="G486" t="s">
        <v>55</v>
      </c>
      <c r="H486" s="4" t="s">
        <v>56</v>
      </c>
      <c r="I486" s="4" t="s">
        <v>320</v>
      </c>
      <c r="J486" s="8">
        <v>-2</v>
      </c>
      <c r="K486" s="50">
        <v>84287.164444444439</v>
      </c>
      <c r="L486" s="35">
        <f t="shared" ref="L486:L517" si="38">+J486*K486</f>
        <v>-168574.32888888888</v>
      </c>
      <c r="M486" s="104" t="s">
        <v>529</v>
      </c>
      <c r="N486" s="102">
        <f t="shared" si="37"/>
        <v>-38.232840544977805</v>
      </c>
      <c r="O486" s="102">
        <v>-38.232840544977805</v>
      </c>
      <c r="Q486">
        <v>20230094</v>
      </c>
      <c r="R486" t="s">
        <v>136</v>
      </c>
      <c r="T486" t="s">
        <v>279</v>
      </c>
    </row>
    <row r="487" spans="2:20" hidden="1" x14ac:dyDescent="0.25">
      <c r="B487" s="5">
        <v>45118</v>
      </c>
      <c r="C487" t="s">
        <v>103</v>
      </c>
      <c r="D487" t="s">
        <v>0</v>
      </c>
      <c r="E487" t="s">
        <v>14</v>
      </c>
      <c r="F487" s="3" t="s">
        <v>58</v>
      </c>
      <c r="G487" t="s">
        <v>59</v>
      </c>
      <c r="H487" s="4" t="s">
        <v>60</v>
      </c>
      <c r="I487" s="4" t="s">
        <v>135</v>
      </c>
      <c r="J487" s="8">
        <v>-8</v>
      </c>
      <c r="K487" s="50">
        <v>84287.164444444439</v>
      </c>
      <c r="L487" s="35">
        <f t="shared" si="38"/>
        <v>-674297.31555555551</v>
      </c>
      <c r="M487" s="104" t="s">
        <v>529</v>
      </c>
      <c r="N487" s="102">
        <f t="shared" si="37"/>
        <v>-152.93136217991122</v>
      </c>
      <c r="O487" s="102">
        <v>-152.93136217991122</v>
      </c>
      <c r="Q487">
        <v>20230094</v>
      </c>
      <c r="R487" t="s">
        <v>136</v>
      </c>
      <c r="T487" t="s">
        <v>279</v>
      </c>
    </row>
    <row r="488" spans="2:20" hidden="1" x14ac:dyDescent="0.25">
      <c r="B488" s="5">
        <v>45118</v>
      </c>
      <c r="C488" t="s">
        <v>103</v>
      </c>
      <c r="D488" t="s">
        <v>0</v>
      </c>
      <c r="E488" t="s">
        <v>14</v>
      </c>
      <c r="F488" s="4" t="s">
        <v>58</v>
      </c>
      <c r="G488" t="s">
        <v>59</v>
      </c>
      <c r="H488" s="4" t="s">
        <v>60</v>
      </c>
      <c r="I488" s="4" t="s">
        <v>196</v>
      </c>
      <c r="J488" s="8">
        <v>-3</v>
      </c>
      <c r="K488" s="50">
        <v>104905</v>
      </c>
      <c r="L488" s="35">
        <f t="shared" si="38"/>
        <v>-314715</v>
      </c>
      <c r="M488" s="104" t="s">
        <v>529</v>
      </c>
      <c r="N488" s="102">
        <f t="shared" si="37"/>
        <v>-71.377703185421225</v>
      </c>
      <c r="O488" s="102">
        <v>-71.377703185421225</v>
      </c>
      <c r="Q488">
        <v>20230094</v>
      </c>
      <c r="R488" t="s">
        <v>136</v>
      </c>
      <c r="T488" t="s">
        <v>279</v>
      </c>
    </row>
    <row r="489" spans="2:20" hidden="1" x14ac:dyDescent="0.25">
      <c r="B489" s="5">
        <v>45118</v>
      </c>
      <c r="C489" t="s">
        <v>103</v>
      </c>
      <c r="D489" t="s">
        <v>0</v>
      </c>
      <c r="E489" t="s">
        <v>14</v>
      </c>
      <c r="F489" s="3" t="s">
        <v>25</v>
      </c>
      <c r="G489" t="s">
        <v>26</v>
      </c>
      <c r="H489" s="4" t="s">
        <v>27</v>
      </c>
      <c r="I489" s="4" t="s">
        <v>29</v>
      </c>
      <c r="J489" s="8">
        <v>-1</v>
      </c>
      <c r="K489" s="48">
        <v>73331</v>
      </c>
      <c r="L489" s="17">
        <f t="shared" si="38"/>
        <v>-73331</v>
      </c>
      <c r="N489" s="102">
        <f t="shared" si="37"/>
        <v>-16.631550298810431</v>
      </c>
      <c r="O489" s="102">
        <v>-16.631550298810431</v>
      </c>
      <c r="Q489">
        <v>20230095</v>
      </c>
      <c r="R489" t="s">
        <v>232</v>
      </c>
      <c r="T489" t="s">
        <v>280</v>
      </c>
    </row>
    <row r="490" spans="2:20" hidden="1" x14ac:dyDescent="0.25">
      <c r="B490" s="5">
        <v>45118</v>
      </c>
      <c r="C490" t="s">
        <v>103</v>
      </c>
      <c r="D490" t="s">
        <v>0</v>
      </c>
      <c r="E490" t="s">
        <v>14</v>
      </c>
      <c r="F490" s="3" t="s">
        <v>25</v>
      </c>
      <c r="G490" t="s">
        <v>26</v>
      </c>
      <c r="H490" s="4" t="s">
        <v>27</v>
      </c>
      <c r="I490" s="4" t="s">
        <v>127</v>
      </c>
      <c r="J490" s="8">
        <v>-15</v>
      </c>
      <c r="K490" s="50">
        <v>65949.40444444443</v>
      </c>
      <c r="L490" s="35">
        <f t="shared" si="38"/>
        <v>-989241.06666666642</v>
      </c>
      <c r="M490" s="104"/>
      <c r="N490" s="102">
        <f t="shared" si="37"/>
        <v>-224.3609463653236</v>
      </c>
      <c r="O490" s="102">
        <v>-224.3609463653236</v>
      </c>
      <c r="Q490">
        <v>20230095</v>
      </c>
      <c r="R490" t="s">
        <v>232</v>
      </c>
      <c r="T490" t="s">
        <v>280</v>
      </c>
    </row>
    <row r="491" spans="2:20" hidden="1" x14ac:dyDescent="0.25">
      <c r="B491" s="5">
        <v>45118</v>
      </c>
      <c r="C491" t="s">
        <v>103</v>
      </c>
      <c r="D491" t="s">
        <v>0</v>
      </c>
      <c r="E491" t="s">
        <v>14</v>
      </c>
      <c r="F491" s="3" t="s">
        <v>35</v>
      </c>
      <c r="G491" t="s">
        <v>36</v>
      </c>
      <c r="H491" s="4" t="s">
        <v>37</v>
      </c>
      <c r="I491" s="4" t="s">
        <v>131</v>
      </c>
      <c r="J491" s="8">
        <v>-16</v>
      </c>
      <c r="K491" s="50">
        <v>81594</v>
      </c>
      <c r="L491" s="35">
        <f t="shared" si="38"/>
        <v>-1305504</v>
      </c>
      <c r="M491" s="104"/>
      <c r="N491" s="102">
        <f t="shared" si="37"/>
        <v>-296.08972250887359</v>
      </c>
      <c r="O491" s="102">
        <v>-296.08972250887359</v>
      </c>
      <c r="Q491">
        <v>20230095</v>
      </c>
      <c r="R491" t="s">
        <v>232</v>
      </c>
      <c r="T491" t="s">
        <v>280</v>
      </c>
    </row>
    <row r="492" spans="2:20" hidden="1" x14ac:dyDescent="0.25">
      <c r="B492" s="5">
        <v>45117</v>
      </c>
      <c r="C492" t="s">
        <v>63</v>
      </c>
      <c r="D492" t="s">
        <v>0</v>
      </c>
      <c r="E492" t="s">
        <v>14</v>
      </c>
      <c r="F492" s="4" t="s">
        <v>39</v>
      </c>
      <c r="G492" t="s">
        <v>40</v>
      </c>
      <c r="H492" s="4" t="s">
        <v>41</v>
      </c>
      <c r="I492" s="4" t="s">
        <v>312</v>
      </c>
      <c r="J492" s="8">
        <v>50</v>
      </c>
      <c r="K492" s="29">
        <v>69875.829545454544</v>
      </c>
      <c r="L492" s="17">
        <f t="shared" si="38"/>
        <v>3493791.4772727271</v>
      </c>
      <c r="M492" s="102" t="s">
        <v>529</v>
      </c>
      <c r="N492" s="102">
        <f t="shared" ref="N492:N509" si="39">L492/4409.15</f>
        <v>792.39569469687524</v>
      </c>
      <c r="O492" s="102">
        <v>792.39569469687524</v>
      </c>
      <c r="P492" t="s">
        <v>317</v>
      </c>
      <c r="Q492"/>
    </row>
    <row r="493" spans="2:20" x14ac:dyDescent="0.25">
      <c r="B493" s="5">
        <v>45057</v>
      </c>
      <c r="C493" t="s">
        <v>103</v>
      </c>
      <c r="D493" t="s">
        <v>0</v>
      </c>
      <c r="E493" t="s">
        <v>14</v>
      </c>
      <c r="F493" s="4" t="s">
        <v>42</v>
      </c>
      <c r="G493" t="s">
        <v>43</v>
      </c>
      <c r="H493" s="4" t="s">
        <v>44</v>
      </c>
      <c r="I493" s="4" t="s">
        <v>194</v>
      </c>
      <c r="J493" s="8">
        <v>-15</v>
      </c>
      <c r="K493" s="50">
        <v>81594</v>
      </c>
      <c r="L493" s="35">
        <f t="shared" si="38"/>
        <v>-1223910</v>
      </c>
      <c r="M493" s="104"/>
      <c r="N493" s="102">
        <f t="shared" si="39"/>
        <v>-277.58411485206904</v>
      </c>
      <c r="O493" s="102">
        <v>-277.58411485206904</v>
      </c>
      <c r="Q493">
        <v>20230074</v>
      </c>
      <c r="R493" t="s">
        <v>232</v>
      </c>
      <c r="T493" t="s">
        <v>280</v>
      </c>
    </row>
    <row r="494" spans="2:20" hidden="1" x14ac:dyDescent="0.25">
      <c r="B494" s="5">
        <v>45118</v>
      </c>
      <c r="C494" t="s">
        <v>103</v>
      </c>
      <c r="D494" t="s">
        <v>0</v>
      </c>
      <c r="E494" t="s">
        <v>14</v>
      </c>
      <c r="F494" s="4" t="s">
        <v>48</v>
      </c>
      <c r="G494" t="s">
        <v>49</v>
      </c>
      <c r="H494" s="4" t="s">
        <v>50</v>
      </c>
      <c r="I494" s="4" t="s">
        <v>313</v>
      </c>
      <c r="J494" s="8">
        <v>-25</v>
      </c>
      <c r="K494" s="50">
        <v>69875.829545454544</v>
      </c>
      <c r="L494" s="17">
        <f t="shared" si="38"/>
        <v>-1746895.7386363635</v>
      </c>
      <c r="M494" s="102" t="s">
        <v>529</v>
      </c>
      <c r="N494" s="102">
        <f t="shared" si="39"/>
        <v>-396.19784734843762</v>
      </c>
      <c r="O494" s="102">
        <v>-396.19784734843762</v>
      </c>
      <c r="Q494">
        <v>20230095</v>
      </c>
      <c r="R494" t="s">
        <v>232</v>
      </c>
      <c r="T494" t="s">
        <v>280</v>
      </c>
    </row>
    <row r="495" spans="2:20" hidden="1" x14ac:dyDescent="0.25">
      <c r="B495" s="5">
        <v>45118</v>
      </c>
      <c r="C495" t="s">
        <v>103</v>
      </c>
      <c r="D495" t="s">
        <v>0</v>
      </c>
      <c r="E495" t="s">
        <v>14</v>
      </c>
      <c r="F495" s="4" t="s">
        <v>54</v>
      </c>
      <c r="G495" t="s">
        <v>55</v>
      </c>
      <c r="H495" s="4" t="s">
        <v>56</v>
      </c>
      <c r="I495" s="4" t="s">
        <v>320</v>
      </c>
      <c r="J495" s="8">
        <v>-5</v>
      </c>
      <c r="K495" s="50">
        <v>84287.164444444439</v>
      </c>
      <c r="L495" s="17">
        <f t="shared" si="38"/>
        <v>-421435.82222222222</v>
      </c>
      <c r="M495" s="102" t="s">
        <v>529</v>
      </c>
      <c r="N495" s="102">
        <f t="shared" si="39"/>
        <v>-95.582101362444519</v>
      </c>
      <c r="O495" s="102">
        <v>-95.582101362444519</v>
      </c>
      <c r="Q495">
        <v>20230095</v>
      </c>
      <c r="R495" t="s">
        <v>232</v>
      </c>
      <c r="T495" t="s">
        <v>280</v>
      </c>
    </row>
    <row r="496" spans="2:20" hidden="1" x14ac:dyDescent="0.25">
      <c r="B496" s="5">
        <v>45118</v>
      </c>
      <c r="C496" t="s">
        <v>103</v>
      </c>
      <c r="D496" t="s">
        <v>0</v>
      </c>
      <c r="E496" t="s">
        <v>14</v>
      </c>
      <c r="F496" s="4" t="s">
        <v>58</v>
      </c>
      <c r="G496" t="s">
        <v>59</v>
      </c>
      <c r="H496" s="4" t="s">
        <v>60</v>
      </c>
      <c r="I496" s="4" t="s">
        <v>196</v>
      </c>
      <c r="J496" s="8">
        <v>-17</v>
      </c>
      <c r="K496" s="50">
        <v>104905</v>
      </c>
      <c r="L496" s="35">
        <f t="shared" si="38"/>
        <v>-1783385</v>
      </c>
      <c r="M496" s="104" t="s">
        <v>529</v>
      </c>
      <c r="N496" s="102">
        <f t="shared" si="39"/>
        <v>-404.47365138405365</v>
      </c>
      <c r="O496" s="102">
        <v>-404.47365138405365</v>
      </c>
      <c r="Q496">
        <v>20230095</v>
      </c>
      <c r="R496" t="s">
        <v>232</v>
      </c>
      <c r="T496" t="s">
        <v>280</v>
      </c>
    </row>
    <row r="497" spans="2:20" hidden="1" x14ac:dyDescent="0.25">
      <c r="B497" s="5">
        <v>45118</v>
      </c>
      <c r="C497" t="s">
        <v>103</v>
      </c>
      <c r="D497" t="s">
        <v>4</v>
      </c>
      <c r="E497" t="s">
        <v>14</v>
      </c>
      <c r="F497" s="4">
        <v>3318225</v>
      </c>
      <c r="G497" t="s">
        <v>148</v>
      </c>
      <c r="H497" s="4" t="s">
        <v>148</v>
      </c>
      <c r="J497" s="8">
        <v>-1</v>
      </c>
      <c r="K497" s="29">
        <v>153420.53519000002</v>
      </c>
      <c r="L497" s="17">
        <f t="shared" si="38"/>
        <v>-153420.53519000002</v>
      </c>
      <c r="M497" s="104" t="s">
        <v>529</v>
      </c>
      <c r="N497" s="102">
        <f t="shared" si="39"/>
        <v>-34.795943705702925</v>
      </c>
      <c r="O497" s="102">
        <v>-34.795943705702925</v>
      </c>
      <c r="Q497">
        <v>20230095</v>
      </c>
      <c r="R497" t="s">
        <v>232</v>
      </c>
      <c r="T497" t="s">
        <v>280</v>
      </c>
    </row>
    <row r="498" spans="2:20" hidden="1" x14ac:dyDescent="0.25">
      <c r="B498" s="5">
        <v>45124</v>
      </c>
      <c r="C498" t="s">
        <v>103</v>
      </c>
      <c r="D498" t="s">
        <v>4</v>
      </c>
      <c r="E498" t="s">
        <v>66</v>
      </c>
      <c r="F498" s="4" t="s">
        <v>96</v>
      </c>
      <c r="G498" t="s">
        <v>95</v>
      </c>
      <c r="H498" s="4" t="s">
        <v>106</v>
      </c>
      <c r="I498" s="4">
        <v>50359</v>
      </c>
      <c r="J498" s="8">
        <v>-1</v>
      </c>
      <c r="K498" s="29">
        <f>544000*1.19</f>
        <v>647360</v>
      </c>
      <c r="L498" s="35">
        <f t="shared" si="38"/>
        <v>-647360</v>
      </c>
      <c r="M498" s="104"/>
      <c r="N498" s="102">
        <f t="shared" si="39"/>
        <v>-146.8219498089201</v>
      </c>
      <c r="O498" s="102">
        <v>-146.8219498089201</v>
      </c>
      <c r="Q498">
        <v>20230085</v>
      </c>
      <c r="R498" t="s">
        <v>187</v>
      </c>
      <c r="T498" t="s">
        <v>138</v>
      </c>
    </row>
    <row r="499" spans="2:20" hidden="1" x14ac:dyDescent="0.25">
      <c r="B499" s="5">
        <v>45124</v>
      </c>
      <c r="C499" t="s">
        <v>103</v>
      </c>
      <c r="D499" t="s">
        <v>4</v>
      </c>
      <c r="E499" t="s">
        <v>66</v>
      </c>
      <c r="F499" s="4" t="s">
        <v>96</v>
      </c>
      <c r="G499" t="s">
        <v>95</v>
      </c>
      <c r="H499" s="4" t="s">
        <v>106</v>
      </c>
      <c r="I499" s="4">
        <v>50359</v>
      </c>
      <c r="J499" s="8">
        <v>-9</v>
      </c>
      <c r="K499" s="29">
        <f>544000*1.19</f>
        <v>647360</v>
      </c>
      <c r="L499" s="35">
        <f t="shared" si="38"/>
        <v>-5826240</v>
      </c>
      <c r="M499" s="104"/>
      <c r="N499" s="102">
        <f t="shared" si="39"/>
        <v>-1321.3975482802809</v>
      </c>
      <c r="O499" s="102">
        <v>-1321.3975482802809</v>
      </c>
      <c r="Q499">
        <v>20230085</v>
      </c>
      <c r="R499" t="s">
        <v>187</v>
      </c>
      <c r="T499" t="s">
        <v>138</v>
      </c>
    </row>
    <row r="500" spans="2:20" hidden="1" x14ac:dyDescent="0.25">
      <c r="B500" s="5">
        <v>45124</v>
      </c>
      <c r="C500" t="s">
        <v>103</v>
      </c>
      <c r="D500" t="s">
        <v>4</v>
      </c>
      <c r="E500" t="s">
        <v>66</v>
      </c>
      <c r="F500" s="4" t="s">
        <v>102</v>
      </c>
      <c r="G500" t="s">
        <v>101</v>
      </c>
      <c r="H500" s="4" t="s">
        <v>107</v>
      </c>
      <c r="I500" s="4">
        <v>50362</v>
      </c>
      <c r="J500" s="8">
        <v>-10</v>
      </c>
      <c r="K500" s="29">
        <f>86000*1.19</f>
        <v>102340</v>
      </c>
      <c r="L500" s="35">
        <f t="shared" si="38"/>
        <v>-1023400</v>
      </c>
      <c r="M500" s="104"/>
      <c r="N500" s="102">
        <f t="shared" si="39"/>
        <v>-232.10822947733692</v>
      </c>
      <c r="O500" s="102">
        <v>-232.10822947733692</v>
      </c>
      <c r="Q500">
        <v>20230085</v>
      </c>
      <c r="R500" t="s">
        <v>187</v>
      </c>
      <c r="T500" t="s">
        <v>138</v>
      </c>
    </row>
    <row r="501" spans="2:20" hidden="1" x14ac:dyDescent="0.25">
      <c r="B501" s="5">
        <v>45124</v>
      </c>
      <c r="C501" t="s">
        <v>103</v>
      </c>
      <c r="D501" t="s">
        <v>4</v>
      </c>
      <c r="E501" t="s">
        <v>66</v>
      </c>
      <c r="F501" s="4" t="s">
        <v>274</v>
      </c>
      <c r="G501" t="s">
        <v>273</v>
      </c>
      <c r="H501" s="4" t="s">
        <v>271</v>
      </c>
      <c r="J501" s="8">
        <v>-5</v>
      </c>
      <c r="K501" s="29">
        <v>145000</v>
      </c>
      <c r="L501" s="35">
        <f t="shared" si="38"/>
        <v>-725000</v>
      </c>
      <c r="M501" s="102" t="s">
        <v>529</v>
      </c>
      <c r="N501" s="102">
        <f t="shared" si="39"/>
        <v>-164.43078597915701</v>
      </c>
      <c r="O501" s="102">
        <v>-164.43078597915701</v>
      </c>
      <c r="Q501">
        <v>20230085</v>
      </c>
      <c r="R501" t="s">
        <v>187</v>
      </c>
      <c r="T501" t="s">
        <v>138</v>
      </c>
    </row>
    <row r="502" spans="2:20" hidden="1" x14ac:dyDescent="0.25">
      <c r="B502" s="5">
        <v>45124</v>
      </c>
      <c r="C502" t="s">
        <v>103</v>
      </c>
      <c r="D502" t="s">
        <v>4</v>
      </c>
      <c r="E502" t="s">
        <v>66</v>
      </c>
      <c r="F502" s="4" t="s">
        <v>274</v>
      </c>
      <c r="G502" t="s">
        <v>273</v>
      </c>
      <c r="H502" s="4" t="s">
        <v>271</v>
      </c>
      <c r="I502" s="4">
        <v>50360</v>
      </c>
      <c r="J502" s="8">
        <v>-1</v>
      </c>
      <c r="K502" s="29">
        <v>145000</v>
      </c>
      <c r="L502" s="17">
        <f t="shared" si="38"/>
        <v>-145000</v>
      </c>
      <c r="M502" s="102" t="s">
        <v>529</v>
      </c>
      <c r="N502" s="102">
        <f t="shared" si="39"/>
        <v>-32.886157195831402</v>
      </c>
      <c r="O502" s="102">
        <v>-32.886157195831402</v>
      </c>
      <c r="Q502">
        <v>20230085</v>
      </c>
      <c r="R502" t="s">
        <v>187</v>
      </c>
      <c r="T502" t="s">
        <v>138</v>
      </c>
    </row>
    <row r="503" spans="2:20" hidden="1" x14ac:dyDescent="0.25">
      <c r="B503" s="5">
        <v>45124</v>
      </c>
      <c r="C503" t="s">
        <v>103</v>
      </c>
      <c r="D503" t="s">
        <v>4</v>
      </c>
      <c r="E503" t="s">
        <v>66</v>
      </c>
      <c r="F503" s="4" t="s">
        <v>276</v>
      </c>
      <c r="G503" t="s">
        <v>275</v>
      </c>
      <c r="H503" s="4" t="s">
        <v>148</v>
      </c>
      <c r="J503" s="8">
        <v>-6</v>
      </c>
      <c r="K503" s="29">
        <v>83600</v>
      </c>
      <c r="L503" s="35">
        <f t="shared" si="38"/>
        <v>-501600</v>
      </c>
      <c r="M503" s="104"/>
      <c r="N503" s="102">
        <f t="shared" si="39"/>
        <v>-113.76342378916573</v>
      </c>
      <c r="O503" s="102">
        <v>-113.76342378916573</v>
      </c>
      <c r="Q503">
        <v>20230085</v>
      </c>
      <c r="R503" t="s">
        <v>187</v>
      </c>
      <c r="T503" t="s">
        <v>138</v>
      </c>
    </row>
    <row r="504" spans="2:20" hidden="1" x14ac:dyDescent="0.25">
      <c r="B504" s="5">
        <v>45121</v>
      </c>
      <c r="C504" t="s">
        <v>103</v>
      </c>
      <c r="D504" t="s">
        <v>0</v>
      </c>
      <c r="E504" t="s">
        <v>66</v>
      </c>
      <c r="F504" s="4" t="s">
        <v>86</v>
      </c>
      <c r="G504" t="s">
        <v>87</v>
      </c>
      <c r="H504" s="4" t="s">
        <v>184</v>
      </c>
      <c r="I504" s="4" t="s">
        <v>182</v>
      </c>
      <c r="J504" s="8">
        <v>-10</v>
      </c>
      <c r="K504" s="29">
        <f>57500*0.9</f>
        <v>51750</v>
      </c>
      <c r="L504" s="17">
        <f t="shared" si="38"/>
        <v>-517500</v>
      </c>
      <c r="N504" s="102">
        <f t="shared" si="39"/>
        <v>-117.36956102650171</v>
      </c>
      <c r="O504" s="102">
        <v>-117.36956102650171</v>
      </c>
      <c r="Q504">
        <v>20230097</v>
      </c>
      <c r="R504" t="s">
        <v>243</v>
      </c>
      <c r="S504" t="s">
        <v>187</v>
      </c>
      <c r="T504" t="s">
        <v>279</v>
      </c>
    </row>
    <row r="505" spans="2:20" hidden="1" x14ac:dyDescent="0.25">
      <c r="B505" s="5">
        <v>45121</v>
      </c>
      <c r="C505" t="s">
        <v>103</v>
      </c>
      <c r="D505" t="s">
        <v>0</v>
      </c>
      <c r="E505" t="s">
        <v>66</v>
      </c>
      <c r="F505" s="4" t="s">
        <v>75</v>
      </c>
      <c r="G505" t="s">
        <v>76</v>
      </c>
      <c r="H505" s="4" t="s">
        <v>37</v>
      </c>
      <c r="I505" s="4" t="s">
        <v>154</v>
      </c>
      <c r="J505" s="8">
        <v>-2</v>
      </c>
      <c r="K505" s="29">
        <f>57500*0.9</f>
        <v>51750</v>
      </c>
      <c r="L505" s="17">
        <f t="shared" si="38"/>
        <v>-103500</v>
      </c>
      <c r="N505" s="102">
        <f t="shared" si="39"/>
        <v>-23.473912205300344</v>
      </c>
      <c r="O505" s="102">
        <v>-23.473912205300344</v>
      </c>
      <c r="Q505">
        <v>20230097</v>
      </c>
      <c r="R505" t="s">
        <v>243</v>
      </c>
      <c r="S505" t="s">
        <v>187</v>
      </c>
      <c r="T505" t="s">
        <v>279</v>
      </c>
    </row>
    <row r="506" spans="2:20" hidden="1" x14ac:dyDescent="0.25">
      <c r="B506" s="5">
        <v>45118</v>
      </c>
      <c r="C506" t="s">
        <v>103</v>
      </c>
      <c r="D506" t="s">
        <v>0</v>
      </c>
      <c r="E506" t="s">
        <v>14</v>
      </c>
      <c r="F506" s="4" t="s">
        <v>39</v>
      </c>
      <c r="G506" t="s">
        <v>40</v>
      </c>
      <c r="H506" s="4" t="s">
        <v>41</v>
      </c>
      <c r="I506" s="4" t="s">
        <v>129</v>
      </c>
      <c r="J506" s="8">
        <v>-13</v>
      </c>
      <c r="K506" s="50">
        <v>81594</v>
      </c>
      <c r="L506" s="35">
        <f t="shared" si="38"/>
        <v>-1060722</v>
      </c>
      <c r="M506" s="104"/>
      <c r="N506" s="102">
        <f t="shared" si="39"/>
        <v>-240.57289953845981</v>
      </c>
      <c r="O506" s="102">
        <v>-240.57289953845981</v>
      </c>
      <c r="Q506">
        <v>20230092</v>
      </c>
      <c r="R506" t="s">
        <v>147</v>
      </c>
      <c r="T506" t="s">
        <v>280</v>
      </c>
    </row>
    <row r="507" spans="2:20" hidden="1" x14ac:dyDescent="0.25">
      <c r="B507" s="5">
        <v>45118</v>
      </c>
      <c r="C507" t="s">
        <v>103</v>
      </c>
      <c r="D507" t="s">
        <v>0</v>
      </c>
      <c r="E507" t="s">
        <v>14</v>
      </c>
      <c r="F507" s="4" t="s">
        <v>39</v>
      </c>
      <c r="G507" t="s">
        <v>40</v>
      </c>
      <c r="H507" s="4" t="s">
        <v>41</v>
      </c>
      <c r="I507" s="4" t="s">
        <v>128</v>
      </c>
      <c r="J507" s="8">
        <v>-7</v>
      </c>
      <c r="K507" s="50">
        <v>81594</v>
      </c>
      <c r="L507" s="35">
        <f t="shared" si="38"/>
        <v>-571158</v>
      </c>
      <c r="M507" s="104"/>
      <c r="N507" s="102">
        <f t="shared" si="39"/>
        <v>-129.53925359763221</v>
      </c>
      <c r="O507" s="102">
        <v>-129.53925359763221</v>
      </c>
      <c r="Q507">
        <v>20230092</v>
      </c>
      <c r="R507" t="s">
        <v>147</v>
      </c>
      <c r="T507" t="s">
        <v>280</v>
      </c>
    </row>
    <row r="508" spans="2:20" hidden="1" x14ac:dyDescent="0.25">
      <c r="B508" s="5">
        <v>45121</v>
      </c>
      <c r="C508" t="s">
        <v>103</v>
      </c>
      <c r="D508" t="s">
        <v>0</v>
      </c>
      <c r="E508" t="s">
        <v>66</v>
      </c>
      <c r="F508" s="4" t="s">
        <v>71</v>
      </c>
      <c r="G508" t="s">
        <v>72</v>
      </c>
      <c r="H508" s="4" t="s">
        <v>27</v>
      </c>
      <c r="I508" s="4" t="s">
        <v>218</v>
      </c>
      <c r="J508" s="8">
        <v>-10</v>
      </c>
      <c r="K508" s="29">
        <f>57500*0.9</f>
        <v>51750</v>
      </c>
      <c r="L508" s="17">
        <f t="shared" si="38"/>
        <v>-517500</v>
      </c>
      <c r="N508" s="102">
        <f t="shared" si="39"/>
        <v>-117.36956102650171</v>
      </c>
      <c r="O508" s="102">
        <v>-117.36956102650171</v>
      </c>
      <c r="Q508">
        <v>20230097</v>
      </c>
      <c r="R508" t="s">
        <v>243</v>
      </c>
      <c r="S508" t="s">
        <v>187</v>
      </c>
      <c r="T508" t="s">
        <v>279</v>
      </c>
    </row>
    <row r="509" spans="2:20" hidden="1" x14ac:dyDescent="0.25">
      <c r="B509" s="5">
        <v>45107</v>
      </c>
      <c r="C509" t="s">
        <v>120</v>
      </c>
      <c r="D509" t="s">
        <v>0</v>
      </c>
      <c r="E509" t="s">
        <v>66</v>
      </c>
      <c r="F509" s="4" t="s">
        <v>78</v>
      </c>
      <c r="G509" t="s">
        <v>79</v>
      </c>
      <c r="H509" s="4" t="s">
        <v>80</v>
      </c>
      <c r="I509" s="4" t="s">
        <v>306</v>
      </c>
      <c r="J509" s="8">
        <v>-100</v>
      </c>
      <c r="K509" s="29">
        <v>51750</v>
      </c>
      <c r="L509" s="17">
        <f t="shared" si="38"/>
        <v>-5175000</v>
      </c>
      <c r="N509" s="102">
        <f t="shared" si="39"/>
        <v>-1173.6956102650172</v>
      </c>
      <c r="O509" s="102">
        <v>-1173.6956102650172</v>
      </c>
      <c r="Q509"/>
      <c r="R509" t="s">
        <v>227</v>
      </c>
    </row>
    <row r="510" spans="2:20" hidden="1" x14ac:dyDescent="0.25">
      <c r="B510" s="5">
        <v>45131</v>
      </c>
      <c r="C510" t="s">
        <v>20</v>
      </c>
      <c r="D510" t="s">
        <v>0</v>
      </c>
      <c r="E510" t="s">
        <v>14</v>
      </c>
      <c r="F510" s="4" t="s">
        <v>322</v>
      </c>
      <c r="G510" t="s">
        <v>324</v>
      </c>
      <c r="H510" s="4" t="s">
        <v>325</v>
      </c>
      <c r="I510" s="4" t="s">
        <v>326</v>
      </c>
      <c r="J510" s="8">
        <v>10</v>
      </c>
      <c r="K510" s="49">
        <v>1</v>
      </c>
      <c r="L510" s="31">
        <f t="shared" si="38"/>
        <v>10</v>
      </c>
      <c r="M510" s="105" t="s">
        <v>527</v>
      </c>
      <c r="O510" s="102">
        <v>10</v>
      </c>
      <c r="P510" t="s">
        <v>288</v>
      </c>
      <c r="Q510"/>
    </row>
    <row r="511" spans="2:20" hidden="1" x14ac:dyDescent="0.25">
      <c r="B511" s="5">
        <v>45131</v>
      </c>
      <c r="C511" t="s">
        <v>20</v>
      </c>
      <c r="D511" t="s">
        <v>0</v>
      </c>
      <c r="E511" t="s">
        <v>14</v>
      </c>
      <c r="F511" s="4" t="s">
        <v>327</v>
      </c>
      <c r="G511" t="s">
        <v>328</v>
      </c>
      <c r="H511" s="4" t="s">
        <v>329</v>
      </c>
      <c r="I511" s="4" t="s">
        <v>330</v>
      </c>
      <c r="J511" s="8">
        <v>10</v>
      </c>
      <c r="K511" s="89">
        <v>18</v>
      </c>
      <c r="L511" s="31">
        <f t="shared" si="38"/>
        <v>180</v>
      </c>
      <c r="M511" s="105" t="s">
        <v>527</v>
      </c>
      <c r="O511" s="102">
        <v>180</v>
      </c>
      <c r="P511" t="s">
        <v>288</v>
      </c>
      <c r="Q511"/>
    </row>
    <row r="512" spans="2:20" hidden="1" x14ac:dyDescent="0.25">
      <c r="B512" s="5">
        <v>45134</v>
      </c>
      <c r="C512" t="s">
        <v>121</v>
      </c>
      <c r="D512" t="s">
        <v>0</v>
      </c>
      <c r="E512" t="s">
        <v>66</v>
      </c>
      <c r="F512" s="4" t="s">
        <v>91</v>
      </c>
      <c r="G512" t="s">
        <v>92</v>
      </c>
      <c r="H512" s="4" t="s">
        <v>185</v>
      </c>
      <c r="I512" s="4" t="s">
        <v>183</v>
      </c>
      <c r="J512" s="8">
        <v>-1</v>
      </c>
      <c r="K512" s="29">
        <f>57500*0.9</f>
        <v>51750</v>
      </c>
      <c r="L512" s="17">
        <f t="shared" si="38"/>
        <v>-51750</v>
      </c>
      <c r="N512" s="102">
        <f t="shared" ref="N512:N543" si="40">L512/4409.15</f>
        <v>-11.736956102650172</v>
      </c>
      <c r="O512" s="102">
        <v>-11.736956102650172</v>
      </c>
      <c r="Q512"/>
      <c r="R512" t="s">
        <v>323</v>
      </c>
      <c r="S512" t="s">
        <v>124</v>
      </c>
    </row>
    <row r="513" spans="2:20" hidden="1" x14ac:dyDescent="0.25">
      <c r="B513" s="5">
        <v>45134</v>
      </c>
      <c r="C513" t="s">
        <v>121</v>
      </c>
      <c r="D513" t="s">
        <v>0</v>
      </c>
      <c r="E513" t="s">
        <v>66</v>
      </c>
      <c r="F513" s="4" t="s">
        <v>82</v>
      </c>
      <c r="G513" t="s">
        <v>200</v>
      </c>
      <c r="H513" s="4" t="s">
        <v>84</v>
      </c>
      <c r="I513" s="4" t="s">
        <v>205</v>
      </c>
      <c r="J513" s="8">
        <v>-1</v>
      </c>
      <c r="K513" s="29">
        <f>57500*0.9</f>
        <v>51750</v>
      </c>
      <c r="L513" s="17">
        <f t="shared" si="38"/>
        <v>-51750</v>
      </c>
      <c r="N513" s="102">
        <f t="shared" si="40"/>
        <v>-11.736956102650172</v>
      </c>
      <c r="O513" s="102">
        <v>-11.736956102650172</v>
      </c>
      <c r="Q513"/>
      <c r="R513" t="s">
        <v>323</v>
      </c>
      <c r="S513" t="s">
        <v>124</v>
      </c>
    </row>
    <row r="514" spans="2:20" hidden="1" x14ac:dyDescent="0.25">
      <c r="B514" s="5">
        <v>45107</v>
      </c>
      <c r="C514" t="s">
        <v>120</v>
      </c>
      <c r="D514" t="s">
        <v>0</v>
      </c>
      <c r="E514" t="s">
        <v>66</v>
      </c>
      <c r="F514" s="4" t="s">
        <v>78</v>
      </c>
      <c r="G514" t="s">
        <v>79</v>
      </c>
      <c r="H514" s="4" t="s">
        <v>80</v>
      </c>
      <c r="I514" s="4" t="s">
        <v>307</v>
      </c>
      <c r="J514" s="8">
        <v>-100</v>
      </c>
      <c r="K514" s="29">
        <v>51750</v>
      </c>
      <c r="L514" s="17">
        <f t="shared" si="38"/>
        <v>-5175000</v>
      </c>
      <c r="N514" s="102">
        <f t="shared" si="40"/>
        <v>-1173.6956102650172</v>
      </c>
      <c r="O514" s="102">
        <v>-1173.6956102650172</v>
      </c>
      <c r="Q514"/>
      <c r="R514" t="s">
        <v>227</v>
      </c>
    </row>
    <row r="515" spans="2:20" hidden="1" x14ac:dyDescent="0.25">
      <c r="B515" s="5">
        <v>45134</v>
      </c>
      <c r="C515" t="s">
        <v>121</v>
      </c>
      <c r="D515" t="s">
        <v>0</v>
      </c>
      <c r="E515" t="s">
        <v>66</v>
      </c>
      <c r="F515" s="4" t="s">
        <v>86</v>
      </c>
      <c r="G515" t="s">
        <v>87</v>
      </c>
      <c r="H515" s="4" t="s">
        <v>184</v>
      </c>
      <c r="I515" s="4" t="s">
        <v>182</v>
      </c>
      <c r="J515" s="8">
        <v>-1</v>
      </c>
      <c r="K515" s="29">
        <f>57500*0.9</f>
        <v>51750</v>
      </c>
      <c r="L515" s="17">
        <f t="shared" si="38"/>
        <v>-51750</v>
      </c>
      <c r="N515" s="102">
        <f t="shared" si="40"/>
        <v>-11.736956102650172</v>
      </c>
      <c r="O515" s="102">
        <v>-11.736956102650172</v>
      </c>
      <c r="Q515"/>
      <c r="R515" t="s">
        <v>323</v>
      </c>
      <c r="S515" t="s">
        <v>124</v>
      </c>
    </row>
    <row r="516" spans="2:20" hidden="1" x14ac:dyDescent="0.25">
      <c r="B516" s="5">
        <v>45134</v>
      </c>
      <c r="C516" t="s">
        <v>121</v>
      </c>
      <c r="D516" t="s">
        <v>0</v>
      </c>
      <c r="E516" t="s">
        <v>66</v>
      </c>
      <c r="F516" s="4" t="s">
        <v>67</v>
      </c>
      <c r="G516" t="s">
        <v>216</v>
      </c>
      <c r="H516" s="4" t="s">
        <v>69</v>
      </c>
      <c r="I516" s="4" t="s">
        <v>222</v>
      </c>
      <c r="J516" s="8">
        <v>-1</v>
      </c>
      <c r="K516" s="29">
        <f>57500*0.9</f>
        <v>51750</v>
      </c>
      <c r="L516" s="17">
        <f t="shared" si="38"/>
        <v>-51750</v>
      </c>
      <c r="N516" s="102">
        <f t="shared" si="40"/>
        <v>-11.736956102650172</v>
      </c>
      <c r="O516" s="102">
        <v>-11.736956102650172</v>
      </c>
      <c r="Q516"/>
      <c r="R516" t="s">
        <v>323</v>
      </c>
      <c r="S516" t="s">
        <v>124</v>
      </c>
    </row>
    <row r="517" spans="2:20" hidden="1" x14ac:dyDescent="0.25">
      <c r="B517" s="5">
        <v>45134</v>
      </c>
      <c r="C517" t="s">
        <v>121</v>
      </c>
      <c r="D517" t="s">
        <v>0</v>
      </c>
      <c r="E517" t="s">
        <v>66</v>
      </c>
      <c r="F517" s="4" t="s">
        <v>71</v>
      </c>
      <c r="G517" t="s">
        <v>72</v>
      </c>
      <c r="H517" s="4" t="s">
        <v>27</v>
      </c>
      <c r="I517" s="4" t="s">
        <v>221</v>
      </c>
      <c r="J517" s="8">
        <v>-1</v>
      </c>
      <c r="K517" s="29">
        <f>57500*0.9</f>
        <v>51750</v>
      </c>
      <c r="L517" s="17">
        <f t="shared" si="38"/>
        <v>-51750</v>
      </c>
      <c r="N517" s="102">
        <f t="shared" si="40"/>
        <v>-11.736956102650172</v>
      </c>
      <c r="O517" s="102">
        <v>-11.736956102650172</v>
      </c>
      <c r="Q517"/>
      <c r="R517" t="s">
        <v>323</v>
      </c>
      <c r="S517" t="s">
        <v>124</v>
      </c>
    </row>
    <row r="518" spans="2:20" hidden="1" x14ac:dyDescent="0.25">
      <c r="B518" s="5">
        <v>45134</v>
      </c>
      <c r="C518" t="s">
        <v>121</v>
      </c>
      <c r="D518" t="s">
        <v>0</v>
      </c>
      <c r="E518" t="s">
        <v>66</v>
      </c>
      <c r="F518" s="4" t="s">
        <v>75</v>
      </c>
      <c r="G518" t="s">
        <v>76</v>
      </c>
      <c r="H518" s="4" t="s">
        <v>37</v>
      </c>
      <c r="I518" s="4" t="s">
        <v>204</v>
      </c>
      <c r="J518" s="8">
        <v>-1</v>
      </c>
      <c r="K518" s="29">
        <f>57500*0.9</f>
        <v>51750</v>
      </c>
      <c r="L518" s="17">
        <f t="shared" ref="L518:L535" si="41">+J518*K518</f>
        <v>-51750</v>
      </c>
      <c r="N518" s="102">
        <f t="shared" si="40"/>
        <v>-11.736956102650172</v>
      </c>
      <c r="O518" s="102">
        <v>-11.736956102650172</v>
      </c>
      <c r="Q518"/>
      <c r="R518" t="s">
        <v>323</v>
      </c>
      <c r="S518" t="s">
        <v>124</v>
      </c>
    </row>
    <row r="519" spans="2:20" hidden="1" x14ac:dyDescent="0.25">
      <c r="B519" s="5">
        <v>45118</v>
      </c>
      <c r="C519" t="s">
        <v>103</v>
      </c>
      <c r="D519" t="s">
        <v>0</v>
      </c>
      <c r="E519" t="s">
        <v>14</v>
      </c>
      <c r="F519" s="3" t="s">
        <v>39</v>
      </c>
      <c r="G519" t="s">
        <v>40</v>
      </c>
      <c r="H519" s="4" t="s">
        <v>41</v>
      </c>
      <c r="I519" s="4" t="s">
        <v>128</v>
      </c>
      <c r="J519" s="8">
        <v>-22</v>
      </c>
      <c r="K519" s="50">
        <v>81594</v>
      </c>
      <c r="L519" s="35">
        <f t="shared" si="41"/>
        <v>-1795068</v>
      </c>
      <c r="M519" s="104"/>
      <c r="N519" s="102">
        <f t="shared" si="40"/>
        <v>-407.12336844970122</v>
      </c>
      <c r="O519" s="102">
        <v>-407.12336844970122</v>
      </c>
      <c r="Q519">
        <v>20230095</v>
      </c>
      <c r="R519" t="s">
        <v>232</v>
      </c>
      <c r="T519" t="s">
        <v>280</v>
      </c>
    </row>
    <row r="520" spans="2:20" hidden="1" x14ac:dyDescent="0.25">
      <c r="B520" s="5">
        <v>45134</v>
      </c>
      <c r="C520" t="s">
        <v>121</v>
      </c>
      <c r="D520" t="s">
        <v>4</v>
      </c>
      <c r="E520" t="s">
        <v>66</v>
      </c>
      <c r="F520" s="4" t="s">
        <v>274</v>
      </c>
      <c r="G520" t="s">
        <v>273</v>
      </c>
      <c r="H520" s="4" t="s">
        <v>271</v>
      </c>
      <c r="I520" s="4">
        <v>50360</v>
      </c>
      <c r="J520" s="8">
        <v>-1</v>
      </c>
      <c r="K520" s="29">
        <v>145000</v>
      </c>
      <c r="L520" s="17">
        <f t="shared" si="41"/>
        <v>-145000</v>
      </c>
      <c r="N520" s="102">
        <f t="shared" si="40"/>
        <v>-32.886157195831402</v>
      </c>
      <c r="O520" s="102">
        <v>-32.886157195831402</v>
      </c>
      <c r="Q520"/>
      <c r="R520" t="s">
        <v>323</v>
      </c>
      <c r="S520" t="s">
        <v>124</v>
      </c>
    </row>
    <row r="521" spans="2:20" hidden="1" x14ac:dyDescent="0.25">
      <c r="B521" s="5">
        <v>45134</v>
      </c>
      <c r="C521" t="s">
        <v>121</v>
      </c>
      <c r="D521" t="s">
        <v>4</v>
      </c>
      <c r="E521" t="s">
        <v>66</v>
      </c>
      <c r="F521" s="4" t="s">
        <v>102</v>
      </c>
      <c r="G521" t="s">
        <v>101</v>
      </c>
      <c r="H521" s="4" t="s">
        <v>107</v>
      </c>
      <c r="I521" s="4">
        <v>50362</v>
      </c>
      <c r="J521" s="8">
        <v>-5</v>
      </c>
      <c r="K521" s="29">
        <f>86000*1.19</f>
        <v>102340</v>
      </c>
      <c r="L521" s="17">
        <f t="shared" si="41"/>
        <v>-511700</v>
      </c>
      <c r="N521" s="102">
        <f t="shared" si="40"/>
        <v>-116.05411473866846</v>
      </c>
      <c r="O521" s="102">
        <v>-116.05411473866846</v>
      </c>
      <c r="Q521"/>
      <c r="R521" t="s">
        <v>323</v>
      </c>
      <c r="S521" t="s">
        <v>124</v>
      </c>
    </row>
    <row r="522" spans="2:20" hidden="1" x14ac:dyDescent="0.25">
      <c r="B522" s="5">
        <v>45134</v>
      </c>
      <c r="C522" t="s">
        <v>121</v>
      </c>
      <c r="D522" t="s">
        <v>4</v>
      </c>
      <c r="E522" t="s">
        <v>66</v>
      </c>
      <c r="F522" s="4" t="s">
        <v>96</v>
      </c>
      <c r="G522" t="s">
        <v>95</v>
      </c>
      <c r="H522" s="4" t="s">
        <v>106</v>
      </c>
      <c r="I522" s="4">
        <v>50359</v>
      </c>
      <c r="J522" s="8">
        <v>-6</v>
      </c>
      <c r="K522" s="29">
        <f>544000*1.19</f>
        <v>647360</v>
      </c>
      <c r="L522" s="17">
        <f t="shared" si="41"/>
        <v>-3884160</v>
      </c>
      <c r="N522" s="102">
        <f t="shared" si="40"/>
        <v>-880.93169885352063</v>
      </c>
      <c r="O522" s="102">
        <v>-880.93169885352063</v>
      </c>
      <c r="Q522"/>
      <c r="R522" t="s">
        <v>323</v>
      </c>
      <c r="S522" t="s">
        <v>124</v>
      </c>
    </row>
    <row r="523" spans="2:20" hidden="1" x14ac:dyDescent="0.25">
      <c r="B523" s="5">
        <v>45134</v>
      </c>
      <c r="C523" t="s">
        <v>121</v>
      </c>
      <c r="D523" t="s">
        <v>4</v>
      </c>
      <c r="E523" t="s">
        <v>66</v>
      </c>
      <c r="F523" s="4" t="s">
        <v>276</v>
      </c>
      <c r="G523" t="s">
        <v>275</v>
      </c>
      <c r="H523" s="4" t="s">
        <v>148</v>
      </c>
      <c r="J523" s="8">
        <v>-1</v>
      </c>
      <c r="K523" s="29">
        <v>83600</v>
      </c>
      <c r="L523" s="17">
        <f t="shared" si="41"/>
        <v>-83600</v>
      </c>
      <c r="N523" s="102">
        <f t="shared" si="40"/>
        <v>-18.96057063152762</v>
      </c>
      <c r="O523" s="102">
        <v>-18.96057063152762</v>
      </c>
      <c r="Q523"/>
      <c r="R523" t="s">
        <v>323</v>
      </c>
      <c r="S523" t="s">
        <v>124</v>
      </c>
    </row>
    <row r="524" spans="2:20" hidden="1" x14ac:dyDescent="0.25">
      <c r="B524" s="5">
        <v>45138</v>
      </c>
      <c r="C524" t="s">
        <v>121</v>
      </c>
      <c r="D524" t="s">
        <v>0</v>
      </c>
      <c r="E524" t="s">
        <v>66</v>
      </c>
      <c r="F524" s="4" t="s">
        <v>91</v>
      </c>
      <c r="G524" t="s">
        <v>92</v>
      </c>
      <c r="H524" s="4" t="s">
        <v>185</v>
      </c>
      <c r="I524" s="4" t="s">
        <v>183</v>
      </c>
      <c r="J524" s="8">
        <v>-1</v>
      </c>
      <c r="K524" s="29">
        <f t="shared" ref="K524:K531" si="42">57500*0.9</f>
        <v>51750</v>
      </c>
      <c r="L524" s="17">
        <f t="shared" si="41"/>
        <v>-51750</v>
      </c>
      <c r="N524" s="102">
        <f t="shared" si="40"/>
        <v>-11.736956102650172</v>
      </c>
      <c r="O524" s="102">
        <v>-11.736956102650172</v>
      </c>
      <c r="Q524"/>
      <c r="R524" t="s">
        <v>323</v>
      </c>
      <c r="S524" t="s">
        <v>124</v>
      </c>
    </row>
    <row r="525" spans="2:20" hidden="1" x14ac:dyDescent="0.25">
      <c r="B525" s="5">
        <v>45138</v>
      </c>
      <c r="C525" t="s">
        <v>121</v>
      </c>
      <c r="D525" t="s">
        <v>0</v>
      </c>
      <c r="E525" t="s">
        <v>66</v>
      </c>
      <c r="F525" s="4" t="s">
        <v>82</v>
      </c>
      <c r="G525" t="s">
        <v>200</v>
      </c>
      <c r="H525" s="4" t="s">
        <v>84</v>
      </c>
      <c r="I525" s="4" t="s">
        <v>205</v>
      </c>
      <c r="J525" s="8">
        <v>1</v>
      </c>
      <c r="K525" s="29">
        <f t="shared" si="42"/>
        <v>51750</v>
      </c>
      <c r="L525" s="17">
        <f t="shared" si="41"/>
        <v>51750</v>
      </c>
      <c r="N525" s="102">
        <f t="shared" si="40"/>
        <v>11.736956102650172</v>
      </c>
      <c r="O525" s="102">
        <v>11.736956102650172</v>
      </c>
      <c r="Q525"/>
      <c r="R525" t="s">
        <v>323</v>
      </c>
      <c r="S525" t="s">
        <v>124</v>
      </c>
    </row>
    <row r="526" spans="2:20" hidden="1" x14ac:dyDescent="0.25">
      <c r="B526" s="5">
        <v>45121</v>
      </c>
      <c r="C526" t="s">
        <v>103</v>
      </c>
      <c r="D526" t="s">
        <v>0</v>
      </c>
      <c r="E526" t="s">
        <v>66</v>
      </c>
      <c r="F526" s="4" t="s">
        <v>78</v>
      </c>
      <c r="G526" t="s">
        <v>79</v>
      </c>
      <c r="H526" s="4" t="s">
        <v>80</v>
      </c>
      <c r="I526" s="4" t="s">
        <v>174</v>
      </c>
      <c r="J526" s="8">
        <v>-10</v>
      </c>
      <c r="K526" s="29">
        <f t="shared" si="42"/>
        <v>51750</v>
      </c>
      <c r="L526" s="17">
        <f t="shared" si="41"/>
        <v>-517500</v>
      </c>
      <c r="N526" s="102">
        <f t="shared" si="40"/>
        <v>-117.36956102650171</v>
      </c>
      <c r="O526" s="102">
        <v>-117.36956102650171</v>
      </c>
      <c r="Q526">
        <v>20230097</v>
      </c>
      <c r="R526" t="s">
        <v>243</v>
      </c>
      <c r="S526" t="s">
        <v>187</v>
      </c>
      <c r="T526" t="s">
        <v>279</v>
      </c>
    </row>
    <row r="527" spans="2:20" hidden="1" x14ac:dyDescent="0.25">
      <c r="B527" s="5">
        <v>45138</v>
      </c>
      <c r="C527" t="s">
        <v>121</v>
      </c>
      <c r="D527" t="s">
        <v>0</v>
      </c>
      <c r="E527" t="s">
        <v>66</v>
      </c>
      <c r="F527" s="4" t="s">
        <v>86</v>
      </c>
      <c r="G527" t="s">
        <v>87</v>
      </c>
      <c r="H527" s="4" t="s">
        <v>184</v>
      </c>
      <c r="I527" s="4" t="s">
        <v>182</v>
      </c>
      <c r="J527" s="8">
        <v>1</v>
      </c>
      <c r="K527" s="29">
        <f t="shared" si="42"/>
        <v>51750</v>
      </c>
      <c r="L527" s="17">
        <f t="shared" si="41"/>
        <v>51750</v>
      </c>
      <c r="N527" s="102">
        <f t="shared" si="40"/>
        <v>11.736956102650172</v>
      </c>
      <c r="O527" s="102">
        <v>11.736956102650172</v>
      </c>
      <c r="Q527"/>
      <c r="R527" t="s">
        <v>323</v>
      </c>
      <c r="S527" t="s">
        <v>124</v>
      </c>
    </row>
    <row r="528" spans="2:20" hidden="1" x14ac:dyDescent="0.25">
      <c r="B528" s="5">
        <v>45138</v>
      </c>
      <c r="C528" t="s">
        <v>121</v>
      </c>
      <c r="D528" t="s">
        <v>0</v>
      </c>
      <c r="E528" t="s">
        <v>66</v>
      </c>
      <c r="F528" s="4" t="s">
        <v>67</v>
      </c>
      <c r="G528" t="s">
        <v>216</v>
      </c>
      <c r="H528" s="4" t="s">
        <v>69</v>
      </c>
      <c r="I528" s="4" t="s">
        <v>222</v>
      </c>
      <c r="J528" s="8">
        <v>1</v>
      </c>
      <c r="K528" s="29">
        <f t="shared" si="42"/>
        <v>51750</v>
      </c>
      <c r="L528" s="17">
        <f t="shared" si="41"/>
        <v>51750</v>
      </c>
      <c r="N528" s="102">
        <f t="shared" si="40"/>
        <v>11.736956102650172</v>
      </c>
      <c r="O528" s="102">
        <v>11.736956102650172</v>
      </c>
      <c r="Q528"/>
      <c r="R528" t="s">
        <v>323</v>
      </c>
      <c r="S528" t="s">
        <v>124</v>
      </c>
    </row>
    <row r="529" spans="2:20" hidden="1" x14ac:dyDescent="0.25">
      <c r="B529" s="5">
        <v>45138</v>
      </c>
      <c r="C529" t="s">
        <v>121</v>
      </c>
      <c r="D529" t="s">
        <v>0</v>
      </c>
      <c r="E529" t="s">
        <v>66</v>
      </c>
      <c r="F529" s="4" t="s">
        <v>71</v>
      </c>
      <c r="G529" t="s">
        <v>72</v>
      </c>
      <c r="H529" s="4" t="s">
        <v>27</v>
      </c>
      <c r="I529" s="4" t="s">
        <v>221</v>
      </c>
      <c r="J529" s="8">
        <v>1</v>
      </c>
      <c r="K529" s="29">
        <f t="shared" si="42"/>
        <v>51750</v>
      </c>
      <c r="L529" s="17">
        <f t="shared" si="41"/>
        <v>51750</v>
      </c>
      <c r="N529" s="102">
        <f t="shared" si="40"/>
        <v>11.736956102650172</v>
      </c>
      <c r="O529" s="102">
        <v>11.736956102650172</v>
      </c>
      <c r="Q529"/>
      <c r="R529" t="s">
        <v>323</v>
      </c>
      <c r="S529" t="s">
        <v>124</v>
      </c>
    </row>
    <row r="530" spans="2:20" hidden="1" x14ac:dyDescent="0.25">
      <c r="B530" s="5">
        <v>45138</v>
      </c>
      <c r="C530" t="s">
        <v>121</v>
      </c>
      <c r="D530" t="s">
        <v>0</v>
      </c>
      <c r="E530" t="s">
        <v>66</v>
      </c>
      <c r="F530" s="4" t="s">
        <v>75</v>
      </c>
      <c r="G530" t="s">
        <v>76</v>
      </c>
      <c r="H530" s="4" t="s">
        <v>37</v>
      </c>
      <c r="I530" s="4" t="s">
        <v>204</v>
      </c>
      <c r="J530" s="8">
        <v>1</v>
      </c>
      <c r="K530" s="29">
        <f t="shared" si="42"/>
        <v>51750</v>
      </c>
      <c r="L530" s="17">
        <f t="shared" si="41"/>
        <v>51750</v>
      </c>
      <c r="N530" s="102">
        <f t="shared" si="40"/>
        <v>11.736956102650172</v>
      </c>
      <c r="O530" s="102">
        <v>11.736956102650172</v>
      </c>
      <c r="Q530"/>
      <c r="R530" t="s">
        <v>323</v>
      </c>
      <c r="S530" t="s">
        <v>124</v>
      </c>
    </row>
    <row r="531" spans="2:20" hidden="1" x14ac:dyDescent="0.25">
      <c r="B531" s="5">
        <v>45121</v>
      </c>
      <c r="C531" t="s">
        <v>103</v>
      </c>
      <c r="D531" t="s">
        <v>0</v>
      </c>
      <c r="E531" t="s">
        <v>66</v>
      </c>
      <c r="F531" s="4" t="s">
        <v>139</v>
      </c>
      <c r="G531" t="s">
        <v>140</v>
      </c>
      <c r="H531" s="4" t="s">
        <v>141</v>
      </c>
      <c r="I531" s="4" t="s">
        <v>246</v>
      </c>
      <c r="J531" s="8">
        <v>-2</v>
      </c>
      <c r="K531" s="29">
        <f t="shared" si="42"/>
        <v>51750</v>
      </c>
      <c r="L531" s="17">
        <f t="shared" si="41"/>
        <v>-103500</v>
      </c>
      <c r="N531" s="102">
        <f t="shared" si="40"/>
        <v>-23.473912205300344</v>
      </c>
      <c r="O531" s="102">
        <v>-23.473912205300344</v>
      </c>
      <c r="Q531">
        <v>20230097</v>
      </c>
      <c r="R531" t="s">
        <v>243</v>
      </c>
      <c r="S531" t="s">
        <v>187</v>
      </c>
      <c r="T531" t="s">
        <v>279</v>
      </c>
    </row>
    <row r="532" spans="2:20" hidden="1" x14ac:dyDescent="0.25">
      <c r="B532" s="5">
        <v>45138</v>
      </c>
      <c r="C532" t="s">
        <v>121</v>
      </c>
      <c r="D532" t="s">
        <v>4</v>
      </c>
      <c r="E532" t="s">
        <v>66</v>
      </c>
      <c r="F532" s="4" t="s">
        <v>274</v>
      </c>
      <c r="G532" t="s">
        <v>273</v>
      </c>
      <c r="H532" s="4" t="s">
        <v>271</v>
      </c>
      <c r="I532" s="4">
        <v>50360</v>
      </c>
      <c r="J532" s="8">
        <v>-1</v>
      </c>
      <c r="K532" s="29">
        <v>145000</v>
      </c>
      <c r="L532" s="17">
        <f t="shared" si="41"/>
        <v>-145000</v>
      </c>
      <c r="N532" s="102">
        <f t="shared" si="40"/>
        <v>-32.886157195831402</v>
      </c>
      <c r="O532" s="102">
        <v>-32.886157195831402</v>
      </c>
      <c r="Q532"/>
      <c r="R532" t="s">
        <v>323</v>
      </c>
      <c r="S532" t="s">
        <v>124</v>
      </c>
    </row>
    <row r="533" spans="2:20" hidden="1" x14ac:dyDescent="0.25">
      <c r="B533" s="5">
        <v>45138</v>
      </c>
      <c r="C533" t="s">
        <v>121</v>
      </c>
      <c r="D533" t="s">
        <v>4</v>
      </c>
      <c r="E533" t="s">
        <v>66</v>
      </c>
      <c r="F533" s="4" t="s">
        <v>102</v>
      </c>
      <c r="G533" t="s">
        <v>101</v>
      </c>
      <c r="H533" s="4" t="s">
        <v>107</v>
      </c>
      <c r="I533" s="4">
        <v>50362</v>
      </c>
      <c r="J533" s="8">
        <v>-5</v>
      </c>
      <c r="K533" s="29">
        <f>86000*1.19</f>
        <v>102340</v>
      </c>
      <c r="L533" s="17">
        <f t="shared" si="41"/>
        <v>-511700</v>
      </c>
      <c r="N533" s="102">
        <f t="shared" si="40"/>
        <v>-116.05411473866846</v>
      </c>
      <c r="O533" s="102">
        <v>-116.05411473866846</v>
      </c>
      <c r="Q533"/>
      <c r="R533" t="s">
        <v>323</v>
      </c>
      <c r="S533" t="s">
        <v>124</v>
      </c>
    </row>
    <row r="534" spans="2:20" hidden="1" x14ac:dyDescent="0.25">
      <c r="B534" s="5">
        <v>45138</v>
      </c>
      <c r="C534" t="s">
        <v>121</v>
      </c>
      <c r="D534" t="s">
        <v>4</v>
      </c>
      <c r="E534" t="s">
        <v>66</v>
      </c>
      <c r="F534" s="4" t="s">
        <v>96</v>
      </c>
      <c r="G534" t="s">
        <v>95</v>
      </c>
      <c r="H534" s="4" t="s">
        <v>106</v>
      </c>
      <c r="I534" s="4">
        <v>50359</v>
      </c>
      <c r="J534" s="8">
        <v>-6</v>
      </c>
      <c r="K534" s="29">
        <f>544000*1.19</f>
        <v>647360</v>
      </c>
      <c r="L534" s="17">
        <f t="shared" si="41"/>
        <v>-3884160</v>
      </c>
      <c r="N534" s="102">
        <f t="shared" si="40"/>
        <v>-880.93169885352063</v>
      </c>
      <c r="O534" s="102">
        <v>-880.93169885352063</v>
      </c>
      <c r="Q534"/>
      <c r="R534" t="s">
        <v>671</v>
      </c>
      <c r="S534" t="s">
        <v>124</v>
      </c>
    </row>
    <row r="535" spans="2:20" hidden="1" x14ac:dyDescent="0.25">
      <c r="B535" s="5">
        <v>45138</v>
      </c>
      <c r="C535" t="s">
        <v>121</v>
      </c>
      <c r="D535" t="s">
        <v>4</v>
      </c>
      <c r="E535" t="s">
        <v>66</v>
      </c>
      <c r="F535" s="4" t="s">
        <v>276</v>
      </c>
      <c r="G535" t="s">
        <v>275</v>
      </c>
      <c r="H535" s="4" t="s">
        <v>148</v>
      </c>
      <c r="J535" s="8">
        <v>3</v>
      </c>
      <c r="K535" s="29">
        <v>83600</v>
      </c>
      <c r="L535" s="17">
        <f t="shared" si="41"/>
        <v>250800</v>
      </c>
      <c r="N535" s="102">
        <f t="shared" si="40"/>
        <v>56.881711894582864</v>
      </c>
      <c r="O535" s="102">
        <v>56.881711894582864</v>
      </c>
      <c r="Q535"/>
      <c r="R535" t="s">
        <v>323</v>
      </c>
      <c r="S535" t="s">
        <v>124</v>
      </c>
    </row>
    <row r="536" spans="2:20" hidden="1" x14ac:dyDescent="0.25">
      <c r="B536" s="5">
        <v>45148</v>
      </c>
      <c r="C536" t="s">
        <v>121</v>
      </c>
      <c r="D536" t="s">
        <v>0</v>
      </c>
      <c r="E536" t="s">
        <v>14</v>
      </c>
      <c r="F536" s="4" t="s">
        <v>54</v>
      </c>
      <c r="G536" t="s">
        <v>55</v>
      </c>
      <c r="H536" s="4" t="s">
        <v>56</v>
      </c>
      <c r="I536" s="4" t="s">
        <v>331</v>
      </c>
      <c r="J536" s="8">
        <v>4</v>
      </c>
      <c r="K536" s="29">
        <v>88882</v>
      </c>
      <c r="L536" s="35">
        <f t="shared" ref="L536:L541" si="43">+J553*K536</f>
        <v>8888200</v>
      </c>
      <c r="M536" s="104" t="s">
        <v>529</v>
      </c>
      <c r="N536" s="102">
        <f t="shared" si="40"/>
        <v>2015.853395779232</v>
      </c>
      <c r="O536" s="102">
        <v>2015.853395779232</v>
      </c>
      <c r="Q536"/>
      <c r="R536" t="s">
        <v>332</v>
      </c>
      <c r="S536" t="s">
        <v>132</v>
      </c>
    </row>
    <row r="537" spans="2:20" hidden="1" x14ac:dyDescent="0.25">
      <c r="B537" s="5">
        <v>45148</v>
      </c>
      <c r="C537" t="s">
        <v>121</v>
      </c>
      <c r="D537" t="s">
        <v>0</v>
      </c>
      <c r="E537" t="s">
        <v>14</v>
      </c>
      <c r="F537" s="4" t="s">
        <v>54</v>
      </c>
      <c r="G537" t="s">
        <v>55</v>
      </c>
      <c r="H537" s="4" t="s">
        <v>56</v>
      </c>
      <c r="I537" s="4" t="s">
        <v>134</v>
      </c>
      <c r="J537" s="8">
        <v>2</v>
      </c>
      <c r="K537" s="29">
        <v>84287.164444444439</v>
      </c>
      <c r="L537" s="35">
        <f t="shared" si="43"/>
        <v>9271588.0888888892</v>
      </c>
      <c r="M537" s="104" t="s">
        <v>529</v>
      </c>
      <c r="N537" s="102">
        <f t="shared" si="40"/>
        <v>2102.8062299737794</v>
      </c>
      <c r="O537" s="102">
        <v>2102.8062299737794</v>
      </c>
      <c r="Q537"/>
      <c r="R537" t="s">
        <v>332</v>
      </c>
      <c r="S537" t="s">
        <v>132</v>
      </c>
    </row>
    <row r="538" spans="2:20" hidden="1" x14ac:dyDescent="0.25">
      <c r="B538" s="5">
        <v>45148</v>
      </c>
      <c r="C538" t="s">
        <v>121</v>
      </c>
      <c r="D538" t="s">
        <v>0</v>
      </c>
      <c r="E538" t="s">
        <v>14</v>
      </c>
      <c r="F538" s="4" t="s">
        <v>54</v>
      </c>
      <c r="G538" t="s">
        <v>55</v>
      </c>
      <c r="H538" s="4" t="s">
        <v>56</v>
      </c>
      <c r="I538" s="4" t="s">
        <v>195</v>
      </c>
      <c r="J538" s="8">
        <v>1</v>
      </c>
      <c r="K538" s="29">
        <v>104905</v>
      </c>
      <c r="L538" s="35">
        <f t="shared" si="43"/>
        <v>10490500</v>
      </c>
      <c r="M538" s="104" t="s">
        <v>529</v>
      </c>
      <c r="N538" s="102">
        <f t="shared" si="40"/>
        <v>2379.2567728473746</v>
      </c>
      <c r="O538" s="102">
        <v>2379.2567728473746</v>
      </c>
      <c r="Q538"/>
      <c r="R538" t="s">
        <v>332</v>
      </c>
      <c r="S538" t="s">
        <v>132</v>
      </c>
    </row>
    <row r="539" spans="2:20" hidden="1" x14ac:dyDescent="0.25">
      <c r="B539" s="5">
        <v>45148</v>
      </c>
      <c r="C539" t="s">
        <v>103</v>
      </c>
      <c r="D539" t="s">
        <v>0</v>
      </c>
      <c r="E539" t="s">
        <v>14</v>
      </c>
      <c r="F539" s="4" t="s">
        <v>54</v>
      </c>
      <c r="G539" t="s">
        <v>55</v>
      </c>
      <c r="H539" s="4" t="s">
        <v>56</v>
      </c>
      <c r="I539" s="4" t="s">
        <v>331</v>
      </c>
      <c r="J539" s="8">
        <v>-4</v>
      </c>
      <c r="K539" s="29">
        <v>88882</v>
      </c>
      <c r="L539" s="35">
        <f t="shared" si="43"/>
        <v>-622174</v>
      </c>
      <c r="M539" s="104" t="s">
        <v>529</v>
      </c>
      <c r="N539" s="102">
        <f t="shared" si="40"/>
        <v>-141.10973770454623</v>
      </c>
      <c r="O539" s="102">
        <v>-141.10973770454623</v>
      </c>
      <c r="Q539">
        <v>20230105</v>
      </c>
      <c r="R539" t="s">
        <v>236</v>
      </c>
      <c r="T539" t="s">
        <v>280</v>
      </c>
    </row>
    <row r="540" spans="2:20" hidden="1" x14ac:dyDescent="0.25">
      <c r="B540" s="5">
        <v>45148</v>
      </c>
      <c r="C540" t="s">
        <v>103</v>
      </c>
      <c r="D540" t="s">
        <v>0</v>
      </c>
      <c r="E540" t="s">
        <v>14</v>
      </c>
      <c r="F540" s="4" t="s">
        <v>54</v>
      </c>
      <c r="G540" t="s">
        <v>55</v>
      </c>
      <c r="H540" s="4" t="s">
        <v>56</v>
      </c>
      <c r="I540" s="4" t="s">
        <v>134</v>
      </c>
      <c r="J540" s="8">
        <v>-2</v>
      </c>
      <c r="K540" s="29">
        <v>84287.164444444439</v>
      </c>
      <c r="L540" s="35">
        <f t="shared" si="43"/>
        <v>-84287.164444444439</v>
      </c>
      <c r="M540" s="104" t="s">
        <v>529</v>
      </c>
      <c r="N540" s="102">
        <f t="shared" si="40"/>
        <v>-19.116420272488902</v>
      </c>
      <c r="O540" s="102">
        <v>-19.116420272488902</v>
      </c>
      <c r="Q540">
        <v>20230105</v>
      </c>
      <c r="R540" t="s">
        <v>236</v>
      </c>
      <c r="T540" t="s">
        <v>280</v>
      </c>
    </row>
    <row r="541" spans="2:20" hidden="1" x14ac:dyDescent="0.25">
      <c r="B541" s="5">
        <v>45148</v>
      </c>
      <c r="C541" t="s">
        <v>103</v>
      </c>
      <c r="D541" t="s">
        <v>0</v>
      </c>
      <c r="E541" t="s">
        <v>14</v>
      </c>
      <c r="F541" s="4" t="s">
        <v>54</v>
      </c>
      <c r="G541" t="s">
        <v>55</v>
      </c>
      <c r="H541" s="4" t="s">
        <v>56</v>
      </c>
      <c r="I541" s="4" t="s">
        <v>195</v>
      </c>
      <c r="J541" s="8">
        <v>-1</v>
      </c>
      <c r="K541" s="29">
        <v>104905</v>
      </c>
      <c r="L541" s="35">
        <f t="shared" si="43"/>
        <v>-524525</v>
      </c>
      <c r="M541" s="104" t="s">
        <v>529</v>
      </c>
      <c r="N541" s="102">
        <f t="shared" si="40"/>
        <v>-118.96283864236872</v>
      </c>
      <c r="O541" s="102">
        <v>-118.96283864236872</v>
      </c>
      <c r="Q541">
        <v>20230105</v>
      </c>
      <c r="R541" t="s">
        <v>236</v>
      </c>
      <c r="T541" t="s">
        <v>280</v>
      </c>
    </row>
    <row r="542" spans="2:20" hidden="1" x14ac:dyDescent="0.25">
      <c r="B542" s="5">
        <v>45121</v>
      </c>
      <c r="C542" t="s">
        <v>103</v>
      </c>
      <c r="D542" t="s">
        <v>0</v>
      </c>
      <c r="E542" t="s">
        <v>66</v>
      </c>
      <c r="F542" s="4" t="s">
        <v>139</v>
      </c>
      <c r="G542" t="s">
        <v>140</v>
      </c>
      <c r="H542" s="4" t="s">
        <v>141</v>
      </c>
      <c r="I542" s="4" t="s">
        <v>173</v>
      </c>
      <c r="J542" s="8">
        <v>-3</v>
      </c>
      <c r="K542" s="29">
        <f>57500*0.9</f>
        <v>51750</v>
      </c>
      <c r="L542" s="17">
        <f t="shared" ref="L542:L573" si="44">+J542*K542</f>
        <v>-155250</v>
      </c>
      <c r="N542" s="102">
        <f t="shared" si="40"/>
        <v>-35.210868307950513</v>
      </c>
      <c r="O542" s="102">
        <v>-35.210868307950513</v>
      </c>
      <c r="Q542">
        <v>20230097</v>
      </c>
      <c r="R542" t="s">
        <v>243</v>
      </c>
      <c r="S542" t="s">
        <v>187</v>
      </c>
      <c r="T542" t="s">
        <v>279</v>
      </c>
    </row>
    <row r="543" spans="2:20" x14ac:dyDescent="0.25">
      <c r="B543" s="5">
        <v>45064</v>
      </c>
      <c r="C543" t="s">
        <v>103</v>
      </c>
      <c r="D543" t="s">
        <v>0</v>
      </c>
      <c r="E543" t="s">
        <v>14</v>
      </c>
      <c r="F543" s="4" t="s">
        <v>42</v>
      </c>
      <c r="G543" t="s">
        <v>43</v>
      </c>
      <c r="H543" s="4" t="s">
        <v>44</v>
      </c>
      <c r="I543" s="4" t="s">
        <v>194</v>
      </c>
      <c r="J543" s="8">
        <v>-5</v>
      </c>
      <c r="K543" s="50">
        <v>81594</v>
      </c>
      <c r="L543" s="17">
        <f t="shared" si="44"/>
        <v>-407970</v>
      </c>
      <c r="N543" s="102">
        <f t="shared" si="40"/>
        <v>-92.528038284023012</v>
      </c>
      <c r="O543" s="102">
        <v>-92.528038284023012</v>
      </c>
      <c r="Q543">
        <v>20230077</v>
      </c>
      <c r="R543" t="s">
        <v>136</v>
      </c>
      <c r="T543" t="s">
        <v>279</v>
      </c>
    </row>
    <row r="544" spans="2:20" hidden="1" x14ac:dyDescent="0.25">
      <c r="B544" s="5">
        <v>45149</v>
      </c>
      <c r="C544" t="s">
        <v>63</v>
      </c>
      <c r="D544" t="s">
        <v>0</v>
      </c>
      <c r="E544" t="s">
        <v>14</v>
      </c>
      <c r="F544" s="4" t="s">
        <v>322</v>
      </c>
      <c r="G544" t="s">
        <v>324</v>
      </c>
      <c r="H544" s="4" t="s">
        <v>325</v>
      </c>
      <c r="I544" s="4" t="s">
        <v>326</v>
      </c>
      <c r="J544" s="8">
        <v>5</v>
      </c>
      <c r="K544" s="49">
        <v>1</v>
      </c>
      <c r="L544" s="35">
        <f t="shared" si="44"/>
        <v>5</v>
      </c>
      <c r="M544" s="104" t="s">
        <v>527</v>
      </c>
      <c r="O544" s="102">
        <v>5</v>
      </c>
      <c r="P544" t="s">
        <v>368</v>
      </c>
      <c r="Q544"/>
    </row>
    <row r="545" spans="2:20" hidden="1" x14ac:dyDescent="0.25">
      <c r="B545" s="5">
        <v>45149</v>
      </c>
      <c r="C545" t="s">
        <v>63</v>
      </c>
      <c r="D545" t="s">
        <v>0</v>
      </c>
      <c r="E545" t="s">
        <v>14</v>
      </c>
      <c r="F545" s="4" t="s">
        <v>25</v>
      </c>
      <c r="G545" t="s">
        <v>26</v>
      </c>
      <c r="H545" s="4" t="s">
        <v>27</v>
      </c>
      <c r="I545" s="4" t="s">
        <v>333</v>
      </c>
      <c r="J545" s="8">
        <v>50</v>
      </c>
      <c r="K545" s="29">
        <v>69131</v>
      </c>
      <c r="L545" s="35">
        <f t="shared" si="44"/>
        <v>3456550</v>
      </c>
      <c r="M545" s="104"/>
      <c r="N545" s="102">
        <f t="shared" ref="N545:N576" si="45">L545/4409.15</f>
        <v>783.94928727759327</v>
      </c>
      <c r="O545" s="102">
        <v>783.94928727759327</v>
      </c>
      <c r="P545" t="s">
        <v>368</v>
      </c>
      <c r="Q545"/>
    </row>
    <row r="546" spans="2:20" hidden="1" x14ac:dyDescent="0.25">
      <c r="B546" s="5">
        <v>45149</v>
      </c>
      <c r="C546" t="s">
        <v>63</v>
      </c>
      <c r="D546" t="s">
        <v>0</v>
      </c>
      <c r="E546" t="s">
        <v>14</v>
      </c>
      <c r="F546" s="4" t="s">
        <v>35</v>
      </c>
      <c r="G546" t="s">
        <v>36</v>
      </c>
      <c r="H546" s="4" t="s">
        <v>37</v>
      </c>
      <c r="I546" s="4" t="s">
        <v>334</v>
      </c>
      <c r="J546" s="8">
        <v>60</v>
      </c>
      <c r="K546" s="29">
        <v>69131</v>
      </c>
      <c r="L546" s="35">
        <f t="shared" si="44"/>
        <v>4147860</v>
      </c>
      <c r="M546" s="104"/>
      <c r="N546" s="102">
        <f t="shared" si="45"/>
        <v>940.73914473311186</v>
      </c>
      <c r="O546" s="102">
        <v>940.73914473311186</v>
      </c>
      <c r="P546" t="s">
        <v>368</v>
      </c>
      <c r="Q546"/>
    </row>
    <row r="547" spans="2:20" hidden="1" x14ac:dyDescent="0.25">
      <c r="B547" s="5">
        <v>45134</v>
      </c>
      <c r="C547" t="s">
        <v>121</v>
      </c>
      <c r="D547" t="s">
        <v>0</v>
      </c>
      <c r="E547" t="s">
        <v>66</v>
      </c>
      <c r="F547" s="4" t="s">
        <v>139</v>
      </c>
      <c r="G547" t="s">
        <v>140</v>
      </c>
      <c r="H547" s="4" t="s">
        <v>141</v>
      </c>
      <c r="I547" s="4" t="s">
        <v>211</v>
      </c>
      <c r="J547" s="8">
        <v>-1</v>
      </c>
      <c r="K547" s="29">
        <f>57500*0.9</f>
        <v>51750</v>
      </c>
      <c r="L547" s="17">
        <f t="shared" si="44"/>
        <v>-51750</v>
      </c>
      <c r="N547" s="102">
        <f t="shared" si="45"/>
        <v>-11.736956102650172</v>
      </c>
      <c r="O547" s="102">
        <v>-11.736956102650172</v>
      </c>
      <c r="Q547"/>
      <c r="R547" t="s">
        <v>323</v>
      </c>
      <c r="S547" t="s">
        <v>124</v>
      </c>
    </row>
    <row r="548" spans="2:20" x14ac:dyDescent="0.25">
      <c r="B548" s="5">
        <v>45075</v>
      </c>
      <c r="C548" t="s">
        <v>103</v>
      </c>
      <c r="D548" t="s">
        <v>0</v>
      </c>
      <c r="E548" t="s">
        <v>14</v>
      </c>
      <c r="F548" s="4" t="s">
        <v>42</v>
      </c>
      <c r="G548" t="s">
        <v>43</v>
      </c>
      <c r="H548" s="4" t="s">
        <v>44</v>
      </c>
      <c r="I548" s="4" t="s">
        <v>194</v>
      </c>
      <c r="J548" s="8">
        <v>-20</v>
      </c>
      <c r="K548" s="50">
        <v>81594</v>
      </c>
      <c r="L548" s="35">
        <f t="shared" si="44"/>
        <v>-1631880</v>
      </c>
      <c r="M548" s="104"/>
      <c r="N548" s="102">
        <f t="shared" si="45"/>
        <v>-370.11215313609205</v>
      </c>
      <c r="O548" s="102">
        <v>-370.11215313609205</v>
      </c>
      <c r="Q548">
        <v>20230080</v>
      </c>
      <c r="R548" t="s">
        <v>147</v>
      </c>
      <c r="T548" t="s">
        <v>280</v>
      </c>
    </row>
    <row r="549" spans="2:20" x14ac:dyDescent="0.25">
      <c r="B549" s="5">
        <v>45092</v>
      </c>
      <c r="C549" t="s">
        <v>103</v>
      </c>
      <c r="D549" t="s">
        <v>0</v>
      </c>
      <c r="E549" t="s">
        <v>14</v>
      </c>
      <c r="F549" s="4" t="s">
        <v>42</v>
      </c>
      <c r="G549" t="s">
        <v>43</v>
      </c>
      <c r="H549" s="4" t="s">
        <v>44</v>
      </c>
      <c r="I549" s="4" t="s">
        <v>194</v>
      </c>
      <c r="J549" s="8">
        <v>-24</v>
      </c>
      <c r="K549" s="50">
        <v>81594</v>
      </c>
      <c r="L549" s="35">
        <f t="shared" si="44"/>
        <v>-1958256</v>
      </c>
      <c r="M549" s="104"/>
      <c r="N549" s="102">
        <f t="shared" si="45"/>
        <v>-444.13458376331045</v>
      </c>
      <c r="O549" s="102">
        <v>-444.13458376331045</v>
      </c>
      <c r="Q549">
        <v>20230083</v>
      </c>
      <c r="R549" t="s">
        <v>234</v>
      </c>
      <c r="T549" t="s">
        <v>280</v>
      </c>
    </row>
    <row r="550" spans="2:20" x14ac:dyDescent="0.25">
      <c r="B550" s="5">
        <v>45118</v>
      </c>
      <c r="C550" t="s">
        <v>103</v>
      </c>
      <c r="D550" t="s">
        <v>0</v>
      </c>
      <c r="E550" t="s">
        <v>14</v>
      </c>
      <c r="F550" s="4" t="s">
        <v>42</v>
      </c>
      <c r="G550" t="s">
        <v>43</v>
      </c>
      <c r="H550" s="4" t="s">
        <v>44</v>
      </c>
      <c r="I550" s="4" t="s">
        <v>194</v>
      </c>
      <c r="J550" s="8">
        <v>-20</v>
      </c>
      <c r="K550" s="50">
        <v>81594</v>
      </c>
      <c r="L550" s="35">
        <f t="shared" si="44"/>
        <v>-1631880</v>
      </c>
      <c r="M550" s="104"/>
      <c r="N550" s="102">
        <f t="shared" si="45"/>
        <v>-370.11215313609205</v>
      </c>
      <c r="O550" s="102">
        <v>-370.11215313609205</v>
      </c>
      <c r="Q550">
        <v>20230092</v>
      </c>
      <c r="R550" t="s">
        <v>147</v>
      </c>
      <c r="T550" t="s">
        <v>280</v>
      </c>
    </row>
    <row r="551" spans="2:20" hidden="1" x14ac:dyDescent="0.25">
      <c r="B551" s="5">
        <v>45149</v>
      </c>
      <c r="C551" t="s">
        <v>63</v>
      </c>
      <c r="D551" t="s">
        <v>0</v>
      </c>
      <c r="E551" t="s">
        <v>14</v>
      </c>
      <c r="F551" s="4" t="s">
        <v>48</v>
      </c>
      <c r="G551" t="s">
        <v>49</v>
      </c>
      <c r="H551" s="4" t="s">
        <v>50</v>
      </c>
      <c r="I551" s="4" t="s">
        <v>351</v>
      </c>
      <c r="J551" s="8">
        <v>15</v>
      </c>
      <c r="K551" s="29">
        <v>69131</v>
      </c>
      <c r="L551" s="35">
        <f t="shared" si="44"/>
        <v>1036965</v>
      </c>
      <c r="M551" s="104" t="s">
        <v>529</v>
      </c>
      <c r="N551" s="102">
        <f t="shared" si="45"/>
        <v>235.18478618327796</v>
      </c>
      <c r="O551" s="102">
        <v>235.18478618327796</v>
      </c>
      <c r="P551" t="s">
        <v>368</v>
      </c>
      <c r="Q551"/>
    </row>
    <row r="552" spans="2:20" hidden="1" x14ac:dyDescent="0.25">
      <c r="B552" s="5">
        <v>45149</v>
      </c>
      <c r="C552" t="s">
        <v>63</v>
      </c>
      <c r="D552" t="s">
        <v>0</v>
      </c>
      <c r="E552" t="s">
        <v>14</v>
      </c>
      <c r="F552" s="4" t="s">
        <v>48</v>
      </c>
      <c r="G552" t="s">
        <v>49</v>
      </c>
      <c r="H552" s="4" t="s">
        <v>50</v>
      </c>
      <c r="I552" s="4" t="s">
        <v>338</v>
      </c>
      <c r="J552" s="8">
        <v>35</v>
      </c>
      <c r="K552" s="29">
        <v>69131</v>
      </c>
      <c r="L552" s="35">
        <f t="shared" si="44"/>
        <v>2419585</v>
      </c>
      <c r="M552" s="104" t="s">
        <v>529</v>
      </c>
      <c r="N552" s="102">
        <f t="shared" si="45"/>
        <v>548.76450109431528</v>
      </c>
      <c r="O552" s="102">
        <v>548.76450109431528</v>
      </c>
      <c r="P552" t="s">
        <v>368</v>
      </c>
      <c r="Q552"/>
    </row>
    <row r="553" spans="2:20" hidden="1" x14ac:dyDescent="0.25">
      <c r="B553" s="5">
        <v>45149</v>
      </c>
      <c r="C553" t="s">
        <v>63</v>
      </c>
      <c r="D553" t="s">
        <v>0</v>
      </c>
      <c r="E553" t="s">
        <v>14</v>
      </c>
      <c r="F553" s="4" t="s">
        <v>54</v>
      </c>
      <c r="G553" t="s">
        <v>55</v>
      </c>
      <c r="H553" s="4" t="s">
        <v>56</v>
      </c>
      <c r="I553" s="4" t="s">
        <v>339</v>
      </c>
      <c r="J553" s="8">
        <v>100</v>
      </c>
      <c r="K553" s="29">
        <v>88882</v>
      </c>
      <c r="L553" s="35">
        <f t="shared" si="44"/>
        <v>8888200</v>
      </c>
      <c r="M553" s="104" t="s">
        <v>529</v>
      </c>
      <c r="N553" s="102">
        <f t="shared" si="45"/>
        <v>2015.853395779232</v>
      </c>
      <c r="O553" s="102">
        <v>2015.853395779232</v>
      </c>
      <c r="P553" t="s">
        <v>368</v>
      </c>
      <c r="Q553"/>
    </row>
    <row r="554" spans="2:20" hidden="1" x14ac:dyDescent="0.25">
      <c r="B554" s="5">
        <v>45149</v>
      </c>
      <c r="C554" t="s">
        <v>63</v>
      </c>
      <c r="D554" t="s">
        <v>0</v>
      </c>
      <c r="E554" t="s">
        <v>14</v>
      </c>
      <c r="F554" s="4" t="s">
        <v>54</v>
      </c>
      <c r="G554" t="s">
        <v>55</v>
      </c>
      <c r="H554" s="4" t="s">
        <v>56</v>
      </c>
      <c r="I554" s="4" t="s">
        <v>340</v>
      </c>
      <c r="J554" s="8">
        <v>110</v>
      </c>
      <c r="K554" s="29">
        <v>88882</v>
      </c>
      <c r="L554" s="35">
        <f t="shared" si="44"/>
        <v>9777020</v>
      </c>
      <c r="M554" s="104" t="s">
        <v>529</v>
      </c>
      <c r="N554" s="102">
        <f t="shared" si="45"/>
        <v>2217.4387353571551</v>
      </c>
      <c r="O554" s="102">
        <v>2217.4387353571551</v>
      </c>
      <c r="P554" t="s">
        <v>368</v>
      </c>
      <c r="Q554"/>
    </row>
    <row r="555" spans="2:20" hidden="1" x14ac:dyDescent="0.25">
      <c r="B555" s="5">
        <v>45149</v>
      </c>
      <c r="C555" t="s">
        <v>63</v>
      </c>
      <c r="D555" t="s">
        <v>0</v>
      </c>
      <c r="E555" t="s">
        <v>14</v>
      </c>
      <c r="F555" s="4" t="s">
        <v>58</v>
      </c>
      <c r="G555" t="s">
        <v>59</v>
      </c>
      <c r="H555" s="4" t="s">
        <v>60</v>
      </c>
      <c r="I555" s="4" t="s">
        <v>341</v>
      </c>
      <c r="J555" s="8">
        <v>100</v>
      </c>
      <c r="K555" s="29">
        <v>75398.578723404251</v>
      </c>
      <c r="L555" s="35">
        <f t="shared" si="44"/>
        <v>7539857.8723404249</v>
      </c>
      <c r="M555" s="104"/>
      <c r="N555" s="102">
        <f t="shared" si="45"/>
        <v>1710.0479394759593</v>
      </c>
      <c r="O555" s="102">
        <v>1710.0479394759593</v>
      </c>
      <c r="P555" t="s">
        <v>368</v>
      </c>
      <c r="Q555"/>
    </row>
    <row r="556" spans="2:20" hidden="1" x14ac:dyDescent="0.25">
      <c r="B556" s="5">
        <v>45153</v>
      </c>
      <c r="C556" t="s">
        <v>121</v>
      </c>
      <c r="D556" t="s">
        <v>0</v>
      </c>
      <c r="E556" t="s">
        <v>14</v>
      </c>
      <c r="F556" s="4" t="s">
        <v>54</v>
      </c>
      <c r="G556" t="s">
        <v>55</v>
      </c>
      <c r="H556" s="4" t="s">
        <v>56</v>
      </c>
      <c r="I556" s="4" t="s">
        <v>340</v>
      </c>
      <c r="J556" s="8">
        <v>-7</v>
      </c>
      <c r="K556" s="29">
        <v>88882</v>
      </c>
      <c r="L556" s="35">
        <f t="shared" si="44"/>
        <v>-622174</v>
      </c>
      <c r="M556" s="104" t="s">
        <v>529</v>
      </c>
      <c r="N556" s="102">
        <f t="shared" si="45"/>
        <v>-141.10973770454623</v>
      </c>
      <c r="O556" s="102">
        <v>-141.10973770454623</v>
      </c>
      <c r="Q556"/>
      <c r="R556" t="s">
        <v>332</v>
      </c>
      <c r="S556" t="s">
        <v>132</v>
      </c>
    </row>
    <row r="557" spans="2:20" hidden="1" x14ac:dyDescent="0.25">
      <c r="B557" s="5">
        <v>45134</v>
      </c>
      <c r="C557" t="s">
        <v>121</v>
      </c>
      <c r="D557" t="s">
        <v>0</v>
      </c>
      <c r="E557" t="s">
        <v>66</v>
      </c>
      <c r="F557" s="4" t="s">
        <v>78</v>
      </c>
      <c r="G557" t="s">
        <v>79</v>
      </c>
      <c r="H557" s="4" t="s">
        <v>80</v>
      </c>
      <c r="I557" s="4" t="s">
        <v>174</v>
      </c>
      <c r="J557" s="8">
        <v>-1</v>
      </c>
      <c r="K557" s="29">
        <f t="shared" ref="K557:K565" si="46">57500*0.9</f>
        <v>51750</v>
      </c>
      <c r="L557" s="17">
        <f t="shared" si="44"/>
        <v>-51750</v>
      </c>
      <c r="N557" s="102">
        <f t="shared" si="45"/>
        <v>-11.736956102650172</v>
      </c>
      <c r="O557" s="102">
        <v>-11.736956102650172</v>
      </c>
      <c r="Q557"/>
      <c r="R557" t="s">
        <v>323</v>
      </c>
      <c r="S557" t="s">
        <v>124</v>
      </c>
    </row>
    <row r="558" spans="2:20" hidden="1" x14ac:dyDescent="0.25">
      <c r="B558" s="5">
        <v>45154</v>
      </c>
      <c r="C558" t="s">
        <v>103</v>
      </c>
      <c r="D558" t="s">
        <v>0</v>
      </c>
      <c r="E558" t="s">
        <v>66</v>
      </c>
      <c r="F558" s="4" t="s">
        <v>71</v>
      </c>
      <c r="G558" t="s">
        <v>72</v>
      </c>
      <c r="H558" s="4" t="s">
        <v>27</v>
      </c>
      <c r="I558" s="4" t="s">
        <v>221</v>
      </c>
      <c r="J558" s="8">
        <v>-5</v>
      </c>
      <c r="K558" s="29">
        <f t="shared" si="46"/>
        <v>51750</v>
      </c>
      <c r="L558" s="17">
        <f t="shared" si="44"/>
        <v>-258750</v>
      </c>
      <c r="N558" s="102">
        <f t="shared" si="45"/>
        <v>-58.684780513250857</v>
      </c>
      <c r="O558" s="102">
        <v>-58.684780513250857</v>
      </c>
      <c r="Q558">
        <v>20230106</v>
      </c>
      <c r="R558" t="s">
        <v>126</v>
      </c>
      <c r="T558" t="s">
        <v>279</v>
      </c>
    </row>
    <row r="559" spans="2:20" hidden="1" x14ac:dyDescent="0.25">
      <c r="B559" s="5">
        <v>45154</v>
      </c>
      <c r="C559" t="s">
        <v>103</v>
      </c>
      <c r="D559" t="s">
        <v>0</v>
      </c>
      <c r="E559" t="s">
        <v>66</v>
      </c>
      <c r="F559" s="4" t="s">
        <v>71</v>
      </c>
      <c r="G559" t="s">
        <v>72</v>
      </c>
      <c r="H559" s="4" t="s">
        <v>27</v>
      </c>
      <c r="I559" s="4" t="s">
        <v>219</v>
      </c>
      <c r="J559" s="8">
        <v>-3</v>
      </c>
      <c r="K559" s="29">
        <f t="shared" si="46"/>
        <v>51750</v>
      </c>
      <c r="L559" s="17">
        <f t="shared" si="44"/>
        <v>-155250</v>
      </c>
      <c r="N559" s="102">
        <f t="shared" si="45"/>
        <v>-35.210868307950513</v>
      </c>
      <c r="O559" s="102">
        <v>-35.210868307950513</v>
      </c>
      <c r="Q559">
        <v>20230106</v>
      </c>
      <c r="R559" t="s">
        <v>126</v>
      </c>
      <c r="T559" t="s">
        <v>279</v>
      </c>
    </row>
    <row r="560" spans="2:20" hidden="1" x14ac:dyDescent="0.25">
      <c r="B560" s="5">
        <v>45154</v>
      </c>
      <c r="C560" t="s">
        <v>103</v>
      </c>
      <c r="D560" t="s">
        <v>0</v>
      </c>
      <c r="E560" t="s">
        <v>66</v>
      </c>
      <c r="F560" s="4" t="s">
        <v>67</v>
      </c>
      <c r="G560" t="s">
        <v>216</v>
      </c>
      <c r="H560" s="4" t="s">
        <v>69</v>
      </c>
      <c r="I560" s="4" t="s">
        <v>342</v>
      </c>
      <c r="J560" s="8">
        <v>-30</v>
      </c>
      <c r="K560" s="29">
        <f t="shared" si="46"/>
        <v>51750</v>
      </c>
      <c r="L560" s="17">
        <f t="shared" si="44"/>
        <v>-1552500</v>
      </c>
      <c r="N560" s="102">
        <f t="shared" si="45"/>
        <v>-352.10868307950517</v>
      </c>
      <c r="O560" s="102">
        <v>-352.10868307950517</v>
      </c>
      <c r="Q560">
        <v>20230106</v>
      </c>
      <c r="R560" t="s">
        <v>126</v>
      </c>
      <c r="T560" t="s">
        <v>279</v>
      </c>
    </row>
    <row r="561" spans="2:20" hidden="1" x14ac:dyDescent="0.25">
      <c r="B561" s="5">
        <v>45138</v>
      </c>
      <c r="C561" t="s">
        <v>121</v>
      </c>
      <c r="D561" t="s">
        <v>0</v>
      </c>
      <c r="E561" t="s">
        <v>66</v>
      </c>
      <c r="F561" s="4" t="s">
        <v>139</v>
      </c>
      <c r="G561" t="s">
        <v>140</v>
      </c>
      <c r="H561" s="4" t="s">
        <v>141</v>
      </c>
      <c r="I561" s="4" t="s">
        <v>211</v>
      </c>
      <c r="J561" s="8">
        <v>1</v>
      </c>
      <c r="K561" s="29">
        <f t="shared" si="46"/>
        <v>51750</v>
      </c>
      <c r="L561" s="17">
        <f t="shared" si="44"/>
        <v>51750</v>
      </c>
      <c r="N561" s="102">
        <f t="shared" si="45"/>
        <v>11.736956102650172</v>
      </c>
      <c r="O561" s="102">
        <v>11.736956102650172</v>
      </c>
      <c r="Q561"/>
      <c r="R561" t="s">
        <v>323</v>
      </c>
      <c r="S561" t="s">
        <v>124</v>
      </c>
    </row>
    <row r="562" spans="2:20" hidden="1" x14ac:dyDescent="0.25">
      <c r="B562" s="5">
        <v>45154</v>
      </c>
      <c r="C562" t="s">
        <v>103</v>
      </c>
      <c r="D562" t="s">
        <v>0</v>
      </c>
      <c r="E562" t="s">
        <v>66</v>
      </c>
      <c r="F562" s="4" t="s">
        <v>82</v>
      </c>
      <c r="G562" t="s">
        <v>284</v>
      </c>
      <c r="H562" s="4" t="s">
        <v>84</v>
      </c>
      <c r="I562" s="4" t="s">
        <v>286</v>
      </c>
      <c r="J562" s="8">
        <v>-80</v>
      </c>
      <c r="K562" s="29">
        <f t="shared" si="46"/>
        <v>51750</v>
      </c>
      <c r="L562" s="17">
        <f t="shared" si="44"/>
        <v>-4140000</v>
      </c>
      <c r="N562" s="102">
        <f t="shared" si="45"/>
        <v>-938.95648821201371</v>
      </c>
      <c r="O562" s="102">
        <v>-938.95648821201371</v>
      </c>
      <c r="Q562">
        <v>20230106</v>
      </c>
      <c r="R562" t="s">
        <v>126</v>
      </c>
      <c r="T562" t="s">
        <v>279</v>
      </c>
    </row>
    <row r="563" spans="2:20" hidden="1" x14ac:dyDescent="0.25">
      <c r="B563" s="5">
        <v>45138</v>
      </c>
      <c r="C563" t="s">
        <v>121</v>
      </c>
      <c r="D563" t="s">
        <v>0</v>
      </c>
      <c r="E563" t="s">
        <v>66</v>
      </c>
      <c r="F563" s="4" t="s">
        <v>78</v>
      </c>
      <c r="G563" t="s">
        <v>79</v>
      </c>
      <c r="H563" s="4" t="s">
        <v>80</v>
      </c>
      <c r="I563" s="4" t="s">
        <v>174</v>
      </c>
      <c r="J563" s="8">
        <v>-1</v>
      </c>
      <c r="K563" s="29">
        <f t="shared" si="46"/>
        <v>51750</v>
      </c>
      <c r="L563" s="17">
        <f t="shared" si="44"/>
        <v>-51750</v>
      </c>
      <c r="N563" s="102">
        <f t="shared" si="45"/>
        <v>-11.736956102650172</v>
      </c>
      <c r="O563" s="102">
        <v>-11.736956102650172</v>
      </c>
      <c r="Q563"/>
      <c r="R563" t="s">
        <v>323</v>
      </c>
      <c r="S563" t="s">
        <v>124</v>
      </c>
    </row>
    <row r="564" spans="2:20" hidden="1" x14ac:dyDescent="0.25">
      <c r="B564" s="5">
        <v>45154</v>
      </c>
      <c r="C564" t="s">
        <v>103</v>
      </c>
      <c r="D564" t="s">
        <v>0</v>
      </c>
      <c r="E564" t="s">
        <v>66</v>
      </c>
      <c r="F564" s="4" t="s">
        <v>86</v>
      </c>
      <c r="G564" t="s">
        <v>87</v>
      </c>
      <c r="H564" s="4" t="s">
        <v>184</v>
      </c>
      <c r="I564" s="4" t="s">
        <v>182</v>
      </c>
      <c r="J564" s="8">
        <v>-27</v>
      </c>
      <c r="K564" s="29">
        <f t="shared" si="46"/>
        <v>51750</v>
      </c>
      <c r="L564" s="17">
        <f t="shared" si="44"/>
        <v>-1397250</v>
      </c>
      <c r="N564" s="102">
        <f t="shared" si="45"/>
        <v>-316.89781477155464</v>
      </c>
      <c r="O564" s="102">
        <v>-316.89781477155464</v>
      </c>
      <c r="Q564">
        <v>20230106</v>
      </c>
      <c r="R564" t="s">
        <v>126</v>
      </c>
      <c r="T564" t="s">
        <v>279</v>
      </c>
    </row>
    <row r="565" spans="2:20" hidden="1" x14ac:dyDescent="0.25">
      <c r="B565" s="5">
        <v>45154</v>
      </c>
      <c r="C565" t="s">
        <v>103</v>
      </c>
      <c r="D565" t="s">
        <v>0</v>
      </c>
      <c r="E565" t="s">
        <v>66</v>
      </c>
      <c r="F565" s="4" t="s">
        <v>86</v>
      </c>
      <c r="G565" t="s">
        <v>87</v>
      </c>
      <c r="H565" s="4" t="s">
        <v>50</v>
      </c>
      <c r="I565" s="4" t="s">
        <v>162</v>
      </c>
      <c r="J565" s="8">
        <v>-3</v>
      </c>
      <c r="K565" s="29">
        <f t="shared" si="46"/>
        <v>51750</v>
      </c>
      <c r="L565" s="17">
        <f t="shared" si="44"/>
        <v>-155250</v>
      </c>
      <c r="N565" s="102">
        <f t="shared" si="45"/>
        <v>-35.210868307950513</v>
      </c>
      <c r="O565" s="102">
        <v>-35.210868307950513</v>
      </c>
      <c r="Q565">
        <v>20230106</v>
      </c>
      <c r="R565" t="s">
        <v>126</v>
      </c>
      <c r="T565" t="s">
        <v>279</v>
      </c>
    </row>
    <row r="566" spans="2:20" hidden="1" x14ac:dyDescent="0.25">
      <c r="B566" s="5">
        <v>45154</v>
      </c>
      <c r="C566" t="s">
        <v>103</v>
      </c>
      <c r="D566" t="s">
        <v>4</v>
      </c>
      <c r="E566" t="s">
        <v>66</v>
      </c>
      <c r="F566" s="4" t="s">
        <v>96</v>
      </c>
      <c r="G566" t="s">
        <v>95</v>
      </c>
      <c r="H566" s="4" t="s">
        <v>106</v>
      </c>
      <c r="I566" s="4">
        <v>50359</v>
      </c>
      <c r="J566" s="8">
        <v>-10</v>
      </c>
      <c r="K566" s="29">
        <f>544000*1.19</f>
        <v>647360</v>
      </c>
      <c r="L566" s="17">
        <f t="shared" si="44"/>
        <v>-6473600</v>
      </c>
      <c r="N566" s="102">
        <f t="shared" si="45"/>
        <v>-1468.2194980892009</v>
      </c>
      <c r="O566" s="102">
        <v>-1468.2194980892009</v>
      </c>
      <c r="Q566">
        <v>20230106</v>
      </c>
      <c r="R566" t="s">
        <v>126</v>
      </c>
      <c r="T566" t="s">
        <v>279</v>
      </c>
    </row>
    <row r="567" spans="2:20" hidden="1" x14ac:dyDescent="0.25">
      <c r="B567" s="5">
        <v>45154</v>
      </c>
      <c r="C567" t="s">
        <v>103</v>
      </c>
      <c r="D567" t="s">
        <v>4</v>
      </c>
      <c r="E567" t="s">
        <v>66</v>
      </c>
      <c r="F567" s="4" t="s">
        <v>102</v>
      </c>
      <c r="G567" t="s">
        <v>101</v>
      </c>
      <c r="H567" s="4" t="s">
        <v>107</v>
      </c>
      <c r="J567" s="8">
        <v>-10</v>
      </c>
      <c r="K567" s="29">
        <f>86000*1.19</f>
        <v>102340</v>
      </c>
      <c r="L567" s="17">
        <f t="shared" si="44"/>
        <v>-1023400</v>
      </c>
      <c r="N567" s="102">
        <f t="shared" si="45"/>
        <v>-232.10822947733692</v>
      </c>
      <c r="O567" s="102">
        <v>-232.10822947733692</v>
      </c>
      <c r="Q567">
        <v>20230106</v>
      </c>
      <c r="R567" t="s">
        <v>126</v>
      </c>
      <c r="T567" t="s">
        <v>279</v>
      </c>
    </row>
    <row r="568" spans="2:20" hidden="1" x14ac:dyDescent="0.25">
      <c r="B568" s="5">
        <v>45155</v>
      </c>
      <c r="C568" t="s">
        <v>20</v>
      </c>
      <c r="D568" t="s">
        <v>4</v>
      </c>
      <c r="E568" t="s">
        <v>66</v>
      </c>
      <c r="F568" s="4" t="s">
        <v>96</v>
      </c>
      <c r="G568" t="s">
        <v>95</v>
      </c>
      <c r="H568" s="4" t="s">
        <v>106</v>
      </c>
      <c r="I568" s="4">
        <v>49116</v>
      </c>
      <c r="J568" s="8">
        <v>6</v>
      </c>
      <c r="K568" s="29">
        <f>544000*1.19</f>
        <v>647360</v>
      </c>
      <c r="L568" s="17">
        <f t="shared" si="44"/>
        <v>3884160</v>
      </c>
      <c r="M568" s="102" t="s">
        <v>529</v>
      </c>
      <c r="N568" s="102">
        <f t="shared" si="45"/>
        <v>880.93169885352063</v>
      </c>
      <c r="O568" s="102">
        <v>880.93169885352063</v>
      </c>
      <c r="P568" t="s">
        <v>670</v>
      </c>
      <c r="Q568"/>
    </row>
    <row r="569" spans="2:20" hidden="1" x14ac:dyDescent="0.25">
      <c r="B569" s="5">
        <v>45155</v>
      </c>
      <c r="C569" t="s">
        <v>120</v>
      </c>
      <c r="D569" t="s">
        <v>4</v>
      </c>
      <c r="E569" t="s">
        <v>66</v>
      </c>
      <c r="F569" s="4" t="s">
        <v>102</v>
      </c>
      <c r="G569" t="s">
        <v>101</v>
      </c>
      <c r="H569" s="4" t="s">
        <v>107</v>
      </c>
      <c r="I569" s="4">
        <v>48791</v>
      </c>
      <c r="J569" s="8">
        <v>10</v>
      </c>
      <c r="K569" s="29">
        <f>86000*1.19</f>
        <v>102340</v>
      </c>
      <c r="L569" s="17">
        <f t="shared" si="44"/>
        <v>1023400</v>
      </c>
      <c r="N569" s="102">
        <f t="shared" si="45"/>
        <v>232.10822947733692</v>
      </c>
      <c r="O569" s="102">
        <v>232.10822947733692</v>
      </c>
      <c r="P569" t="s">
        <v>670</v>
      </c>
      <c r="Q569"/>
    </row>
    <row r="570" spans="2:20" hidden="1" x14ac:dyDescent="0.25">
      <c r="B570" s="5">
        <v>45155</v>
      </c>
      <c r="C570" t="s">
        <v>120</v>
      </c>
      <c r="D570" t="s">
        <v>4</v>
      </c>
      <c r="E570" t="s">
        <v>66</v>
      </c>
      <c r="F570" s="4" t="s">
        <v>102</v>
      </c>
      <c r="G570" t="s">
        <v>101</v>
      </c>
      <c r="H570" s="4" t="s">
        <v>107</v>
      </c>
      <c r="I570" s="4">
        <v>47160</v>
      </c>
      <c r="J570" s="8">
        <v>5</v>
      </c>
      <c r="K570" s="29">
        <f>86000*1.19</f>
        <v>102340</v>
      </c>
      <c r="L570" s="17">
        <f t="shared" si="44"/>
        <v>511700</v>
      </c>
      <c r="N570" s="102">
        <f t="shared" si="45"/>
        <v>116.05411473866846</v>
      </c>
      <c r="O570" s="102">
        <v>116.05411473866846</v>
      </c>
      <c r="P570" t="s">
        <v>670</v>
      </c>
      <c r="Q570"/>
    </row>
    <row r="571" spans="2:20" hidden="1" x14ac:dyDescent="0.25">
      <c r="B571" s="5">
        <v>45156</v>
      </c>
      <c r="C571" t="s">
        <v>103</v>
      </c>
      <c r="D571" t="s">
        <v>0</v>
      </c>
      <c r="E571" t="s">
        <v>14</v>
      </c>
      <c r="F571" s="3" t="s">
        <v>25</v>
      </c>
      <c r="G571" t="s">
        <v>26</v>
      </c>
      <c r="H571" s="4" t="s">
        <v>27</v>
      </c>
      <c r="I571" s="4" t="s">
        <v>127</v>
      </c>
      <c r="J571" s="8">
        <v>-10</v>
      </c>
      <c r="K571" s="50">
        <v>65949.40444444443</v>
      </c>
      <c r="L571" s="35">
        <f t="shared" si="44"/>
        <v>-659494.04444444436</v>
      </c>
      <c r="M571" s="104"/>
      <c r="N571" s="102">
        <f t="shared" si="45"/>
        <v>-149.57396424354909</v>
      </c>
      <c r="O571" s="102">
        <v>-149.57396424354909</v>
      </c>
      <c r="Q571">
        <v>20230107</v>
      </c>
      <c r="R571" t="s">
        <v>243</v>
      </c>
      <c r="T571" t="s">
        <v>279</v>
      </c>
    </row>
    <row r="572" spans="2:20" hidden="1" x14ac:dyDescent="0.25">
      <c r="B572" s="5">
        <v>45156</v>
      </c>
      <c r="C572" t="s">
        <v>103</v>
      </c>
      <c r="D572" t="s">
        <v>0</v>
      </c>
      <c r="E572" t="s">
        <v>14</v>
      </c>
      <c r="F572" s="3" t="s">
        <v>35</v>
      </c>
      <c r="G572" t="s">
        <v>36</v>
      </c>
      <c r="H572" s="4" t="s">
        <v>37</v>
      </c>
      <c r="I572" s="4" t="s">
        <v>131</v>
      </c>
      <c r="J572" s="8">
        <v>-5</v>
      </c>
      <c r="K572" s="50">
        <v>81594</v>
      </c>
      <c r="L572" s="35">
        <f t="shared" si="44"/>
        <v>-407970</v>
      </c>
      <c r="M572" s="104"/>
      <c r="N572" s="102">
        <f t="shared" si="45"/>
        <v>-92.528038284023012</v>
      </c>
      <c r="O572" s="102">
        <v>-92.528038284023012</v>
      </c>
      <c r="Q572">
        <v>20230107</v>
      </c>
      <c r="R572" t="s">
        <v>243</v>
      </c>
      <c r="T572" t="s">
        <v>279</v>
      </c>
    </row>
    <row r="573" spans="2:20" hidden="1" x14ac:dyDescent="0.25">
      <c r="B573" s="5">
        <v>45148</v>
      </c>
      <c r="C573" t="s">
        <v>103</v>
      </c>
      <c r="D573" t="s">
        <v>0</v>
      </c>
      <c r="E573" t="s">
        <v>14</v>
      </c>
      <c r="F573" s="3" t="s">
        <v>39</v>
      </c>
      <c r="G573" t="s">
        <v>40</v>
      </c>
      <c r="H573" s="4" t="s">
        <v>41</v>
      </c>
      <c r="I573" s="4" t="s">
        <v>128</v>
      </c>
      <c r="J573" s="8">
        <v>-10</v>
      </c>
      <c r="K573" s="50">
        <v>81594</v>
      </c>
      <c r="L573" s="35">
        <f t="shared" si="44"/>
        <v>-815940</v>
      </c>
      <c r="M573" s="104"/>
      <c r="N573" s="102">
        <f t="shared" si="45"/>
        <v>-185.05607656804602</v>
      </c>
      <c r="O573" s="102">
        <v>-185.05607656804602</v>
      </c>
      <c r="Q573">
        <v>20230105</v>
      </c>
      <c r="R573" t="s">
        <v>236</v>
      </c>
      <c r="T573" t="s">
        <v>280</v>
      </c>
    </row>
    <row r="574" spans="2:20" x14ac:dyDescent="0.25">
      <c r="B574" s="5">
        <v>45118</v>
      </c>
      <c r="C574" t="s">
        <v>103</v>
      </c>
      <c r="D574" t="s">
        <v>0</v>
      </c>
      <c r="E574" t="s">
        <v>14</v>
      </c>
      <c r="F574" s="4" t="s">
        <v>42</v>
      </c>
      <c r="G574" t="s">
        <v>43</v>
      </c>
      <c r="H574" s="4" t="s">
        <v>44</v>
      </c>
      <c r="I574" s="4" t="s">
        <v>194</v>
      </c>
      <c r="J574" s="8">
        <v>-20</v>
      </c>
      <c r="K574" s="50">
        <v>81594</v>
      </c>
      <c r="L574" s="35">
        <f t="shared" ref="L574:L605" si="47">+J574*K574</f>
        <v>-1631880</v>
      </c>
      <c r="M574" s="104"/>
      <c r="N574" s="102">
        <f t="shared" si="45"/>
        <v>-370.11215313609205</v>
      </c>
      <c r="O574" s="102">
        <v>-370.11215313609205</v>
      </c>
      <c r="Q574">
        <v>20230093</v>
      </c>
      <c r="R574" t="s">
        <v>136</v>
      </c>
      <c r="T574" t="s">
        <v>279</v>
      </c>
    </row>
    <row r="575" spans="2:20" hidden="1" x14ac:dyDescent="0.25">
      <c r="B575" s="5">
        <v>45156</v>
      </c>
      <c r="C575" t="s">
        <v>103</v>
      </c>
      <c r="D575" t="s">
        <v>0</v>
      </c>
      <c r="E575" t="s">
        <v>14</v>
      </c>
      <c r="F575" s="4" t="s">
        <v>54</v>
      </c>
      <c r="G575" t="s">
        <v>55</v>
      </c>
      <c r="H575" s="4" t="s">
        <v>56</v>
      </c>
      <c r="I575" s="4" t="s">
        <v>340</v>
      </c>
      <c r="J575" s="8">
        <v>-3</v>
      </c>
      <c r="K575" s="29">
        <v>88882</v>
      </c>
      <c r="L575" s="35">
        <f t="shared" si="47"/>
        <v>-266646</v>
      </c>
      <c r="M575" s="104" t="s">
        <v>529</v>
      </c>
      <c r="N575" s="102">
        <f t="shared" si="45"/>
        <v>-60.475601873376959</v>
      </c>
      <c r="O575" s="102">
        <v>-60.475601873376959</v>
      </c>
      <c r="Q575">
        <v>20230107</v>
      </c>
      <c r="R575" t="s">
        <v>243</v>
      </c>
      <c r="T575" t="s">
        <v>279</v>
      </c>
    </row>
    <row r="576" spans="2:20" hidden="1" x14ac:dyDescent="0.25">
      <c r="B576" s="5">
        <v>45156</v>
      </c>
      <c r="C576" t="s">
        <v>103</v>
      </c>
      <c r="D576" t="s">
        <v>0</v>
      </c>
      <c r="E576" t="s">
        <v>14</v>
      </c>
      <c r="F576" s="4" t="s">
        <v>58</v>
      </c>
      <c r="G576" t="s">
        <v>59</v>
      </c>
      <c r="H576" s="4" t="s">
        <v>60</v>
      </c>
      <c r="I576" s="4" t="s">
        <v>341</v>
      </c>
      <c r="J576" s="8">
        <v>-12</v>
      </c>
      <c r="K576" s="29">
        <v>75398.578723404251</v>
      </c>
      <c r="L576" s="35">
        <f t="shared" si="47"/>
        <v>-904782.94468085095</v>
      </c>
      <c r="M576" s="104"/>
      <c r="N576" s="102">
        <f t="shared" si="45"/>
        <v>-205.20575273711509</v>
      </c>
      <c r="O576" s="102">
        <v>-205.20575273711509</v>
      </c>
      <c r="Q576">
        <v>20230107</v>
      </c>
      <c r="R576" t="s">
        <v>243</v>
      </c>
      <c r="T576" t="s">
        <v>279</v>
      </c>
    </row>
    <row r="577" spans="2:20" hidden="1" x14ac:dyDescent="0.25">
      <c r="B577" s="5">
        <v>45156</v>
      </c>
      <c r="C577" t="s">
        <v>103</v>
      </c>
      <c r="D577" t="s">
        <v>0</v>
      </c>
      <c r="E577" t="s">
        <v>66</v>
      </c>
      <c r="F577" s="4" t="s">
        <v>71</v>
      </c>
      <c r="G577" t="s">
        <v>72</v>
      </c>
      <c r="H577" s="4" t="s">
        <v>27</v>
      </c>
      <c r="I577" s="4" t="s">
        <v>219</v>
      </c>
      <c r="J577" s="8">
        <v>-15</v>
      </c>
      <c r="K577" s="29">
        <f>57500*0.9</f>
        <v>51750</v>
      </c>
      <c r="L577" s="17">
        <f t="shared" si="47"/>
        <v>-776250</v>
      </c>
      <c r="N577" s="102">
        <f t="shared" ref="N577:N599" si="48">L577/4409.15</f>
        <v>-176.05434153975258</v>
      </c>
      <c r="O577" s="102">
        <v>-176.05434153975258</v>
      </c>
      <c r="Q577">
        <v>20230107</v>
      </c>
      <c r="R577" t="s">
        <v>243</v>
      </c>
      <c r="T577" t="s">
        <v>279</v>
      </c>
    </row>
    <row r="578" spans="2:20" hidden="1" x14ac:dyDescent="0.25">
      <c r="B578" s="5">
        <v>45156</v>
      </c>
      <c r="C578" t="s">
        <v>103</v>
      </c>
      <c r="D578" t="s">
        <v>0</v>
      </c>
      <c r="E578" t="s">
        <v>66</v>
      </c>
      <c r="F578" s="4" t="s">
        <v>75</v>
      </c>
      <c r="G578" t="s">
        <v>76</v>
      </c>
      <c r="H578" s="4" t="s">
        <v>37</v>
      </c>
      <c r="I578" s="4" t="s">
        <v>204</v>
      </c>
      <c r="J578" s="8">
        <v>-5</v>
      </c>
      <c r="K578" s="29">
        <f>57500*0.9</f>
        <v>51750</v>
      </c>
      <c r="L578" s="17">
        <f t="shared" si="47"/>
        <v>-258750</v>
      </c>
      <c r="N578" s="102">
        <f t="shared" si="48"/>
        <v>-58.684780513250857</v>
      </c>
      <c r="O578" s="102">
        <v>-58.684780513250857</v>
      </c>
      <c r="Q578">
        <v>20230107</v>
      </c>
      <c r="R578" t="s">
        <v>243</v>
      </c>
      <c r="T578" t="s">
        <v>279</v>
      </c>
    </row>
    <row r="579" spans="2:20" hidden="1" x14ac:dyDescent="0.25">
      <c r="B579" s="5">
        <v>45149</v>
      </c>
      <c r="C579" t="s">
        <v>63</v>
      </c>
      <c r="D579" t="s">
        <v>0</v>
      </c>
      <c r="E579" t="s">
        <v>14</v>
      </c>
      <c r="F579" s="4" t="s">
        <v>39</v>
      </c>
      <c r="G579" t="s">
        <v>40</v>
      </c>
      <c r="H579" s="4" t="s">
        <v>41</v>
      </c>
      <c r="I579" s="4" t="s">
        <v>335</v>
      </c>
      <c r="J579" s="8">
        <v>100</v>
      </c>
      <c r="K579" s="29">
        <v>69131</v>
      </c>
      <c r="L579" s="35">
        <f t="shared" si="47"/>
        <v>6913100</v>
      </c>
      <c r="M579" s="104"/>
      <c r="N579" s="102">
        <f t="shared" si="48"/>
        <v>1567.8985745551865</v>
      </c>
      <c r="O579" s="102">
        <v>1567.8985745551865</v>
      </c>
      <c r="P579" t="s">
        <v>368</v>
      </c>
      <c r="Q579"/>
    </row>
    <row r="580" spans="2:20" hidden="1" x14ac:dyDescent="0.25">
      <c r="B580" s="5">
        <v>45156</v>
      </c>
      <c r="C580" t="s">
        <v>103</v>
      </c>
      <c r="D580" t="s">
        <v>0</v>
      </c>
      <c r="E580" t="s">
        <v>66</v>
      </c>
      <c r="F580" s="4" t="s">
        <v>86</v>
      </c>
      <c r="G580" t="s">
        <v>87</v>
      </c>
      <c r="H580" s="4" t="s">
        <v>50</v>
      </c>
      <c r="I580" s="4" t="s">
        <v>201</v>
      </c>
      <c r="J580" s="8">
        <v>-8</v>
      </c>
      <c r="K580" s="29">
        <f>57500*0.9</f>
        <v>51750</v>
      </c>
      <c r="L580" s="17">
        <f t="shared" si="47"/>
        <v>-414000</v>
      </c>
      <c r="N580" s="102">
        <f t="shared" si="48"/>
        <v>-93.895648821201377</v>
      </c>
      <c r="O580" s="102">
        <v>-93.895648821201377</v>
      </c>
      <c r="Q580">
        <v>20230107</v>
      </c>
      <c r="R580" t="s">
        <v>243</v>
      </c>
      <c r="T580" t="s">
        <v>279</v>
      </c>
    </row>
    <row r="581" spans="2:20" hidden="1" x14ac:dyDescent="0.25">
      <c r="B581" s="5">
        <v>45156</v>
      </c>
      <c r="C581" t="s">
        <v>103</v>
      </c>
      <c r="D581" t="s">
        <v>0</v>
      </c>
      <c r="E581" t="s">
        <v>66</v>
      </c>
      <c r="F581" s="4" t="s">
        <v>86</v>
      </c>
      <c r="G581" t="s">
        <v>87</v>
      </c>
      <c r="H581" s="4" t="s">
        <v>50</v>
      </c>
      <c r="I581" s="4" t="s">
        <v>163</v>
      </c>
      <c r="J581" s="8">
        <v>-2</v>
      </c>
      <c r="K581" s="29">
        <f>57500*0.9</f>
        <v>51750</v>
      </c>
      <c r="L581" s="17">
        <f t="shared" si="47"/>
        <v>-103500</v>
      </c>
      <c r="N581" s="102">
        <f t="shared" si="48"/>
        <v>-23.473912205300344</v>
      </c>
      <c r="O581" s="102">
        <v>-23.473912205300344</v>
      </c>
      <c r="Q581">
        <v>20230107</v>
      </c>
      <c r="R581" t="s">
        <v>243</v>
      </c>
      <c r="T581" t="s">
        <v>279</v>
      </c>
    </row>
    <row r="582" spans="2:20" hidden="1" x14ac:dyDescent="0.25">
      <c r="B582" s="5">
        <v>45154</v>
      </c>
      <c r="C582" t="s">
        <v>103</v>
      </c>
      <c r="D582" t="s">
        <v>0</v>
      </c>
      <c r="E582" t="s">
        <v>66</v>
      </c>
      <c r="F582" s="4" t="s">
        <v>78</v>
      </c>
      <c r="G582" t="s">
        <v>79</v>
      </c>
      <c r="H582" s="4" t="s">
        <v>80</v>
      </c>
      <c r="I582" s="4" t="s">
        <v>304</v>
      </c>
      <c r="J582" s="8">
        <v>-50</v>
      </c>
      <c r="K582" s="29">
        <v>51750</v>
      </c>
      <c r="L582" s="17">
        <f t="shared" si="47"/>
        <v>-2587500</v>
      </c>
      <c r="N582" s="102">
        <f t="shared" si="48"/>
        <v>-586.8478051325086</v>
      </c>
      <c r="O582" s="102">
        <v>-586.8478051325086</v>
      </c>
      <c r="Q582">
        <v>20230106</v>
      </c>
      <c r="R582" t="s">
        <v>126</v>
      </c>
      <c r="T582" t="s">
        <v>279</v>
      </c>
    </row>
    <row r="583" spans="2:20" hidden="1" x14ac:dyDescent="0.25">
      <c r="B583" s="5">
        <v>45156</v>
      </c>
      <c r="C583" t="s">
        <v>103</v>
      </c>
      <c r="D583" t="s">
        <v>4</v>
      </c>
      <c r="E583" t="s">
        <v>66</v>
      </c>
      <c r="F583" s="4" t="s">
        <v>96</v>
      </c>
      <c r="G583" t="s">
        <v>95</v>
      </c>
      <c r="H583" s="4" t="s">
        <v>106</v>
      </c>
      <c r="I583" s="4">
        <v>49116</v>
      </c>
      <c r="J583" s="8">
        <v>-12</v>
      </c>
      <c r="K583" s="29">
        <f>544000*1.19</f>
        <v>647360</v>
      </c>
      <c r="L583" s="17">
        <f t="shared" si="47"/>
        <v>-7768320</v>
      </c>
      <c r="N583" s="102">
        <f t="shared" si="48"/>
        <v>-1761.8633977070413</v>
      </c>
      <c r="O583" s="102">
        <v>-1761.8633977070413</v>
      </c>
      <c r="Q583">
        <v>20230107</v>
      </c>
      <c r="R583" t="s">
        <v>243</v>
      </c>
      <c r="T583" t="s">
        <v>279</v>
      </c>
    </row>
    <row r="584" spans="2:20" hidden="1" x14ac:dyDescent="0.25">
      <c r="B584" s="5">
        <v>45156</v>
      </c>
      <c r="C584" t="s">
        <v>103</v>
      </c>
      <c r="D584" t="s">
        <v>4</v>
      </c>
      <c r="E584" t="s">
        <v>66</v>
      </c>
      <c r="F584" s="4" t="s">
        <v>102</v>
      </c>
      <c r="G584" t="s">
        <v>101</v>
      </c>
      <c r="H584" s="4" t="s">
        <v>107</v>
      </c>
      <c r="J584" s="8">
        <v>-12</v>
      </c>
      <c r="K584" s="29">
        <f>86000*1.19</f>
        <v>102340</v>
      </c>
      <c r="L584" s="17">
        <f t="shared" si="47"/>
        <v>-1228080</v>
      </c>
      <c r="N584" s="102">
        <f t="shared" si="48"/>
        <v>-278.52987537280433</v>
      </c>
      <c r="O584" s="102">
        <v>-278.52987537280433</v>
      </c>
      <c r="Q584">
        <v>20230107</v>
      </c>
      <c r="R584" t="s">
        <v>243</v>
      </c>
      <c r="T584" t="s">
        <v>279</v>
      </c>
    </row>
    <row r="585" spans="2:20" hidden="1" x14ac:dyDescent="0.25">
      <c r="B585" s="5">
        <v>45156</v>
      </c>
      <c r="C585" t="s">
        <v>103</v>
      </c>
      <c r="D585" t="s">
        <v>4</v>
      </c>
      <c r="E585" t="s">
        <v>66</v>
      </c>
      <c r="F585" s="4" t="s">
        <v>102</v>
      </c>
      <c r="G585" t="s">
        <v>101</v>
      </c>
      <c r="H585" s="4" t="s">
        <v>107</v>
      </c>
      <c r="J585" s="8">
        <v>-4</v>
      </c>
      <c r="K585" s="29">
        <f>86000*1.19</f>
        <v>102340</v>
      </c>
      <c r="L585" s="17">
        <f t="shared" si="47"/>
        <v>-409360</v>
      </c>
      <c r="N585" s="102">
        <f t="shared" si="48"/>
        <v>-92.843291790934771</v>
      </c>
      <c r="O585" s="102">
        <v>-92.843291790934771</v>
      </c>
      <c r="Q585">
        <v>20230107</v>
      </c>
      <c r="R585" t="s">
        <v>243</v>
      </c>
      <c r="T585" t="s">
        <v>279</v>
      </c>
    </row>
    <row r="586" spans="2:20" hidden="1" x14ac:dyDescent="0.25">
      <c r="B586" s="5">
        <v>45156</v>
      </c>
      <c r="C586" t="s">
        <v>103</v>
      </c>
      <c r="D586" t="s">
        <v>4</v>
      </c>
      <c r="E586" t="s">
        <v>14</v>
      </c>
      <c r="F586" s="4">
        <v>3318235</v>
      </c>
      <c r="G586" t="s">
        <v>209</v>
      </c>
      <c r="H586" s="4" t="s">
        <v>107</v>
      </c>
      <c r="J586" s="8">
        <v>-11</v>
      </c>
      <c r="K586" s="29">
        <v>126823.496</v>
      </c>
      <c r="L586" s="17">
        <f t="shared" si="47"/>
        <v>-1395058.456</v>
      </c>
      <c r="N586" s="102">
        <f t="shared" si="48"/>
        <v>-316.40077021648165</v>
      </c>
      <c r="O586" s="102">
        <v>-316.40077021648165</v>
      </c>
      <c r="Q586">
        <v>20230107</v>
      </c>
      <c r="R586" t="s">
        <v>243</v>
      </c>
      <c r="T586" t="s">
        <v>279</v>
      </c>
    </row>
    <row r="587" spans="2:20" hidden="1" x14ac:dyDescent="0.25">
      <c r="B587" s="5">
        <v>45154</v>
      </c>
      <c r="C587" t="s">
        <v>103</v>
      </c>
      <c r="D587" t="s">
        <v>0</v>
      </c>
      <c r="E587" t="s">
        <v>66</v>
      </c>
      <c r="F587" s="4" t="s">
        <v>78</v>
      </c>
      <c r="G587" t="s">
        <v>79</v>
      </c>
      <c r="H587" s="4" t="s">
        <v>80</v>
      </c>
      <c r="I587" s="4" t="s">
        <v>179</v>
      </c>
      <c r="J587" s="8">
        <v>-10</v>
      </c>
      <c r="K587" s="29">
        <v>51750</v>
      </c>
      <c r="L587" s="17">
        <f t="shared" si="47"/>
        <v>-517500</v>
      </c>
      <c r="N587" s="102">
        <f t="shared" si="48"/>
        <v>-117.36956102650171</v>
      </c>
      <c r="O587" s="102">
        <v>-117.36956102650171</v>
      </c>
      <c r="Q587">
        <v>20230106</v>
      </c>
      <c r="R587" t="s">
        <v>126</v>
      </c>
      <c r="T587" t="s">
        <v>279</v>
      </c>
    </row>
    <row r="588" spans="2:20" hidden="1" x14ac:dyDescent="0.25">
      <c r="B588" s="5">
        <v>45156</v>
      </c>
      <c r="C588" t="s">
        <v>103</v>
      </c>
      <c r="D588" t="s">
        <v>4</v>
      </c>
      <c r="E588" t="s">
        <v>14</v>
      </c>
      <c r="F588" s="4">
        <v>3318235</v>
      </c>
      <c r="G588" t="s">
        <v>209</v>
      </c>
      <c r="H588" s="4" t="s">
        <v>107</v>
      </c>
      <c r="J588" s="8">
        <v>-1</v>
      </c>
      <c r="K588" s="29">
        <v>126823.496</v>
      </c>
      <c r="L588" s="17">
        <f t="shared" si="47"/>
        <v>-126823.496</v>
      </c>
      <c r="N588" s="102">
        <f t="shared" si="48"/>
        <v>-28.763706383316514</v>
      </c>
      <c r="O588" s="102">
        <v>-28.763706383316514</v>
      </c>
      <c r="Q588">
        <v>20230108</v>
      </c>
      <c r="R588" t="s">
        <v>243</v>
      </c>
      <c r="T588" t="s">
        <v>279</v>
      </c>
    </row>
    <row r="589" spans="2:20" hidden="1" x14ac:dyDescent="0.25">
      <c r="B589" s="5">
        <v>45155</v>
      </c>
      <c r="C589" t="s">
        <v>197</v>
      </c>
      <c r="D589" t="s">
        <v>4</v>
      </c>
      <c r="E589" t="s">
        <v>66</v>
      </c>
      <c r="F589" s="4" t="s">
        <v>96</v>
      </c>
      <c r="G589" t="s">
        <v>95</v>
      </c>
      <c r="H589" s="4" t="s">
        <v>106</v>
      </c>
      <c r="J589" s="8">
        <v>-1</v>
      </c>
      <c r="K589" s="29">
        <f>544000*1.19</f>
        <v>647360</v>
      </c>
      <c r="L589" s="17">
        <f t="shared" si="47"/>
        <v>-647360</v>
      </c>
      <c r="N589" s="102">
        <f t="shared" si="48"/>
        <v>-146.8219498089201</v>
      </c>
      <c r="O589" s="102">
        <v>-146.8219498089201</v>
      </c>
      <c r="Q589"/>
    </row>
    <row r="590" spans="2:20" hidden="1" x14ac:dyDescent="0.25">
      <c r="B590" s="5">
        <v>45163</v>
      </c>
      <c r="C590" t="s">
        <v>103</v>
      </c>
      <c r="D590" t="s">
        <v>0</v>
      </c>
      <c r="E590" t="s">
        <v>14</v>
      </c>
      <c r="F590" s="3" t="s">
        <v>25</v>
      </c>
      <c r="G590" t="s">
        <v>26</v>
      </c>
      <c r="H590" s="4" t="s">
        <v>27</v>
      </c>
      <c r="I590" s="4" t="s">
        <v>127</v>
      </c>
      <c r="J590" s="8">
        <v>-5</v>
      </c>
      <c r="K590" s="50">
        <v>65949.40444444443</v>
      </c>
      <c r="L590" s="35">
        <f t="shared" si="47"/>
        <v>-329747.02222222218</v>
      </c>
      <c r="M590" s="104"/>
      <c r="N590" s="102">
        <f t="shared" si="48"/>
        <v>-74.786982121774543</v>
      </c>
      <c r="O590" s="102">
        <v>-74.786982121774543</v>
      </c>
      <c r="Q590">
        <v>20230110</v>
      </c>
      <c r="R590" t="s">
        <v>232</v>
      </c>
      <c r="T590" t="s">
        <v>280</v>
      </c>
    </row>
    <row r="591" spans="2:20" hidden="1" x14ac:dyDescent="0.25">
      <c r="B591" s="5">
        <v>45163</v>
      </c>
      <c r="C591" t="s">
        <v>103</v>
      </c>
      <c r="D591" t="s">
        <v>0</v>
      </c>
      <c r="E591" t="s">
        <v>14</v>
      </c>
      <c r="F591" s="3" t="s">
        <v>35</v>
      </c>
      <c r="G591" t="s">
        <v>36</v>
      </c>
      <c r="H591" s="4" t="s">
        <v>37</v>
      </c>
      <c r="I591" s="4" t="s">
        <v>131</v>
      </c>
      <c r="J591" s="8">
        <v>-4</v>
      </c>
      <c r="K591" s="50">
        <v>81594</v>
      </c>
      <c r="L591" s="35">
        <f t="shared" si="47"/>
        <v>-326376</v>
      </c>
      <c r="M591" s="104"/>
      <c r="N591" s="102">
        <f t="shared" si="48"/>
        <v>-74.022430627218398</v>
      </c>
      <c r="O591" s="102">
        <v>-74.022430627218398</v>
      </c>
      <c r="Q591">
        <v>20230110</v>
      </c>
      <c r="R591" t="s">
        <v>232</v>
      </c>
      <c r="T591" t="s">
        <v>280</v>
      </c>
    </row>
    <row r="592" spans="2:20" hidden="1" x14ac:dyDescent="0.25">
      <c r="B592" s="5">
        <v>45154</v>
      </c>
      <c r="C592" t="s">
        <v>103</v>
      </c>
      <c r="D592" t="s">
        <v>0</v>
      </c>
      <c r="E592" t="s">
        <v>66</v>
      </c>
      <c r="F592" s="4" t="s">
        <v>139</v>
      </c>
      <c r="G592" t="s">
        <v>140</v>
      </c>
      <c r="H592" s="4" t="s">
        <v>141</v>
      </c>
      <c r="I592" s="4" t="s">
        <v>172</v>
      </c>
      <c r="J592" s="8">
        <v>-20</v>
      </c>
      <c r="K592" s="29">
        <f>57500*0.9</f>
        <v>51750</v>
      </c>
      <c r="L592" s="17">
        <f t="shared" si="47"/>
        <v>-1035000</v>
      </c>
      <c r="N592" s="102">
        <f t="shared" si="48"/>
        <v>-234.73912205300343</v>
      </c>
      <c r="O592" s="102">
        <v>-234.73912205300343</v>
      </c>
      <c r="Q592">
        <v>20230106</v>
      </c>
      <c r="R592" t="s">
        <v>126</v>
      </c>
      <c r="T592" t="s">
        <v>279</v>
      </c>
    </row>
    <row r="593" spans="2:20" x14ac:dyDescent="0.25">
      <c r="B593" s="5">
        <v>45118</v>
      </c>
      <c r="C593" t="s">
        <v>103</v>
      </c>
      <c r="D593" t="s">
        <v>0</v>
      </c>
      <c r="E593" t="s">
        <v>14</v>
      </c>
      <c r="F593" s="4" t="s">
        <v>42</v>
      </c>
      <c r="G593" t="s">
        <v>43</v>
      </c>
      <c r="H593" s="4" t="s">
        <v>44</v>
      </c>
      <c r="I593" s="4" t="s">
        <v>194</v>
      </c>
      <c r="J593" s="8">
        <v>-15</v>
      </c>
      <c r="K593" s="50">
        <v>81594</v>
      </c>
      <c r="L593" s="35">
        <f t="shared" si="47"/>
        <v>-1223910</v>
      </c>
      <c r="M593" s="104"/>
      <c r="N593" s="102">
        <f t="shared" si="48"/>
        <v>-277.58411485206904</v>
      </c>
      <c r="O593" s="102">
        <v>-277.58411485206904</v>
      </c>
      <c r="Q593">
        <v>20230095</v>
      </c>
      <c r="R593" t="s">
        <v>232</v>
      </c>
      <c r="T593" t="s">
        <v>280</v>
      </c>
    </row>
    <row r="594" spans="2:20" hidden="1" x14ac:dyDescent="0.25">
      <c r="B594" s="5">
        <v>45163</v>
      </c>
      <c r="C594" t="s">
        <v>103</v>
      </c>
      <c r="D594" t="s">
        <v>0</v>
      </c>
      <c r="E594" t="s">
        <v>14</v>
      </c>
      <c r="F594" s="4" t="s">
        <v>48</v>
      </c>
      <c r="G594" t="s">
        <v>49</v>
      </c>
      <c r="H594" s="4" t="s">
        <v>50</v>
      </c>
      <c r="I594" s="4" t="s">
        <v>313</v>
      </c>
      <c r="J594" s="8">
        <v>-5</v>
      </c>
      <c r="K594" s="50">
        <v>69875.829545454544</v>
      </c>
      <c r="L594" s="17">
        <f t="shared" si="47"/>
        <v>-349379.14772727271</v>
      </c>
      <c r="N594" s="102">
        <f t="shared" si="48"/>
        <v>-79.239569469687524</v>
      </c>
      <c r="O594" s="102">
        <v>-79.239569469687524</v>
      </c>
      <c r="Q594">
        <v>20230110</v>
      </c>
      <c r="R594" t="s">
        <v>232</v>
      </c>
      <c r="T594" t="s">
        <v>280</v>
      </c>
    </row>
    <row r="595" spans="2:20" hidden="1" x14ac:dyDescent="0.25">
      <c r="B595" s="5">
        <v>45163</v>
      </c>
      <c r="C595" t="s">
        <v>103</v>
      </c>
      <c r="D595" t="s">
        <v>0</v>
      </c>
      <c r="E595" t="s">
        <v>14</v>
      </c>
      <c r="F595" s="4" t="s">
        <v>48</v>
      </c>
      <c r="G595" t="s">
        <v>49</v>
      </c>
      <c r="H595" s="4" t="s">
        <v>50</v>
      </c>
      <c r="I595" s="4" t="s">
        <v>351</v>
      </c>
      <c r="J595" s="8">
        <v>-10</v>
      </c>
      <c r="K595" s="29">
        <v>69131</v>
      </c>
      <c r="L595" s="35">
        <f t="shared" si="47"/>
        <v>-691310</v>
      </c>
      <c r="M595" s="104"/>
      <c r="N595" s="102">
        <f t="shared" si="48"/>
        <v>-156.78985745551864</v>
      </c>
      <c r="O595" s="102">
        <v>-156.78985745551864</v>
      </c>
      <c r="Q595">
        <v>20230110</v>
      </c>
      <c r="R595" t="s">
        <v>232</v>
      </c>
      <c r="T595" t="s">
        <v>280</v>
      </c>
    </row>
    <row r="596" spans="2:20" hidden="1" x14ac:dyDescent="0.25">
      <c r="B596" s="5">
        <v>45163</v>
      </c>
      <c r="C596" t="s">
        <v>103</v>
      </c>
      <c r="D596" t="s">
        <v>0</v>
      </c>
      <c r="E596" t="s">
        <v>14</v>
      </c>
      <c r="F596" s="4" t="s">
        <v>54</v>
      </c>
      <c r="G596" t="s">
        <v>55</v>
      </c>
      <c r="H596" s="4" t="s">
        <v>56</v>
      </c>
      <c r="I596" s="4" t="s">
        <v>340</v>
      </c>
      <c r="J596" s="8">
        <v>-15</v>
      </c>
      <c r="K596" s="29">
        <v>88882</v>
      </c>
      <c r="L596" s="35">
        <f t="shared" si="47"/>
        <v>-1333230</v>
      </c>
      <c r="M596" s="104" t="s">
        <v>529</v>
      </c>
      <c r="N596" s="102">
        <f t="shared" si="48"/>
        <v>-302.37800936688478</v>
      </c>
      <c r="O596" s="102">
        <v>-302.37800936688478</v>
      </c>
      <c r="Q596">
        <v>20230110</v>
      </c>
      <c r="R596" t="s">
        <v>232</v>
      </c>
      <c r="T596" t="s">
        <v>280</v>
      </c>
    </row>
    <row r="597" spans="2:20" hidden="1" x14ac:dyDescent="0.25">
      <c r="B597" s="5">
        <v>45163</v>
      </c>
      <c r="C597" t="s">
        <v>103</v>
      </c>
      <c r="D597" t="s">
        <v>0</v>
      </c>
      <c r="E597" t="s">
        <v>14</v>
      </c>
      <c r="F597" s="4" t="s">
        <v>58</v>
      </c>
      <c r="G597" t="s">
        <v>59</v>
      </c>
      <c r="H597" s="4" t="s">
        <v>60</v>
      </c>
      <c r="I597" s="4" t="s">
        <v>341</v>
      </c>
      <c r="J597" s="8">
        <v>-24</v>
      </c>
      <c r="K597" s="29">
        <v>75398.578723404251</v>
      </c>
      <c r="L597" s="35">
        <f t="shared" si="47"/>
        <v>-1809565.8893617019</v>
      </c>
      <c r="M597" s="104"/>
      <c r="N597" s="102">
        <f t="shared" si="48"/>
        <v>-410.41150547423018</v>
      </c>
      <c r="O597" s="102">
        <v>-410.41150547423018</v>
      </c>
      <c r="Q597">
        <v>20230110</v>
      </c>
      <c r="R597" t="s">
        <v>232</v>
      </c>
      <c r="T597" t="s">
        <v>280</v>
      </c>
    </row>
    <row r="598" spans="2:20" hidden="1" x14ac:dyDescent="0.25">
      <c r="B598" s="5">
        <v>45163</v>
      </c>
      <c r="C598" t="s">
        <v>103</v>
      </c>
      <c r="D598" t="s">
        <v>4</v>
      </c>
      <c r="E598" t="s">
        <v>14</v>
      </c>
      <c r="F598" s="4">
        <v>3308050</v>
      </c>
      <c r="G598" t="s">
        <v>137</v>
      </c>
      <c r="H598" s="4" t="s">
        <v>137</v>
      </c>
      <c r="I598" s="4" t="s">
        <v>138</v>
      </c>
      <c r="J598" s="8">
        <v>-2</v>
      </c>
      <c r="K598" s="50">
        <v>505243.49166666658</v>
      </c>
      <c r="L598" s="35">
        <f t="shared" si="47"/>
        <v>-1010486.9833333332</v>
      </c>
      <c r="M598" s="104" t="s">
        <v>529</v>
      </c>
      <c r="N598" s="102">
        <f t="shared" si="48"/>
        <v>-229.17954329821694</v>
      </c>
      <c r="O598" s="102">
        <v>-229.17954329821694</v>
      </c>
      <c r="Q598">
        <v>20230110</v>
      </c>
      <c r="R598" t="s">
        <v>232</v>
      </c>
      <c r="T598" t="s">
        <v>280</v>
      </c>
    </row>
    <row r="599" spans="2:20" hidden="1" x14ac:dyDescent="0.25">
      <c r="B599" s="5">
        <v>45163</v>
      </c>
      <c r="C599" t="s">
        <v>103</v>
      </c>
      <c r="D599" t="s">
        <v>4</v>
      </c>
      <c r="E599" t="s">
        <v>14</v>
      </c>
      <c r="F599" s="4">
        <v>3318235</v>
      </c>
      <c r="G599" t="s">
        <v>209</v>
      </c>
      <c r="H599" s="4" t="s">
        <v>107</v>
      </c>
      <c r="J599" s="8">
        <v>-2</v>
      </c>
      <c r="K599" s="29">
        <v>126823.496</v>
      </c>
      <c r="L599" s="35">
        <f t="shared" si="47"/>
        <v>-253646.992</v>
      </c>
      <c r="M599" s="104"/>
      <c r="N599" s="102">
        <f t="shared" si="48"/>
        <v>-57.527412766633027</v>
      </c>
      <c r="O599" s="102">
        <v>-57.527412766633027</v>
      </c>
      <c r="Q599">
        <v>20230110</v>
      </c>
      <c r="R599" t="s">
        <v>232</v>
      </c>
      <c r="T599" t="s">
        <v>280</v>
      </c>
    </row>
    <row r="600" spans="2:20" hidden="1" x14ac:dyDescent="0.25">
      <c r="B600" s="5">
        <v>45163</v>
      </c>
      <c r="C600" t="s">
        <v>103</v>
      </c>
      <c r="D600" t="s">
        <v>0</v>
      </c>
      <c r="E600" t="s">
        <v>14</v>
      </c>
      <c r="F600" s="4" t="s">
        <v>322</v>
      </c>
      <c r="G600" t="s">
        <v>324</v>
      </c>
      <c r="H600" s="4" t="s">
        <v>325</v>
      </c>
      <c r="I600" s="4" t="s">
        <v>326</v>
      </c>
      <c r="J600" s="8">
        <v>-3</v>
      </c>
      <c r="K600" s="49">
        <v>1</v>
      </c>
      <c r="L600" s="31">
        <f t="shared" si="47"/>
        <v>-3</v>
      </c>
      <c r="M600" s="105" t="s">
        <v>527</v>
      </c>
      <c r="O600" s="102">
        <v>-3</v>
      </c>
      <c r="Q600">
        <v>20230110</v>
      </c>
      <c r="R600" t="s">
        <v>232</v>
      </c>
      <c r="T600" t="s">
        <v>280</v>
      </c>
    </row>
    <row r="601" spans="2:20" hidden="1" x14ac:dyDescent="0.25">
      <c r="B601" s="5">
        <v>45163</v>
      </c>
      <c r="C601" t="s">
        <v>103</v>
      </c>
      <c r="D601" t="s">
        <v>4</v>
      </c>
      <c r="E601" t="s">
        <v>14</v>
      </c>
      <c r="F601" s="4" t="s">
        <v>315</v>
      </c>
      <c r="G601" t="s">
        <v>295</v>
      </c>
      <c r="H601" s="4" t="s">
        <v>290</v>
      </c>
      <c r="J601" s="8">
        <v>-2</v>
      </c>
      <c r="K601" s="29">
        <v>331339.82954545453</v>
      </c>
      <c r="L601" s="17">
        <f t="shared" si="47"/>
        <v>-662679.65909090906</v>
      </c>
      <c r="M601" s="102" t="s">
        <v>529</v>
      </c>
      <c r="N601" s="102">
        <f>L601/4409.15</f>
        <v>-150.29646509892137</v>
      </c>
      <c r="O601" s="102">
        <v>-150.29646509892137</v>
      </c>
      <c r="Q601">
        <v>20230110</v>
      </c>
      <c r="R601" t="s">
        <v>232</v>
      </c>
      <c r="T601" t="s">
        <v>280</v>
      </c>
    </row>
    <row r="602" spans="2:20" hidden="1" x14ac:dyDescent="0.25">
      <c r="B602" s="5">
        <v>45163</v>
      </c>
      <c r="C602" t="s">
        <v>103</v>
      </c>
      <c r="D602" t="s">
        <v>0</v>
      </c>
      <c r="E602" t="s">
        <v>14</v>
      </c>
      <c r="F602" s="4" t="s">
        <v>54</v>
      </c>
      <c r="G602" t="s">
        <v>55</v>
      </c>
      <c r="H602" s="4" t="s">
        <v>56</v>
      </c>
      <c r="I602" s="4" t="s">
        <v>340</v>
      </c>
      <c r="J602" s="8">
        <v>-25</v>
      </c>
      <c r="K602" s="29">
        <v>88882</v>
      </c>
      <c r="L602" s="35">
        <f t="shared" si="47"/>
        <v>-2222050</v>
      </c>
      <c r="M602" s="104" t="s">
        <v>529</v>
      </c>
      <c r="N602" s="102">
        <f>L602/4409.15</f>
        <v>-503.96334894480799</v>
      </c>
      <c r="O602" s="102">
        <v>-503.96334894480799</v>
      </c>
      <c r="Q602">
        <v>20230110</v>
      </c>
      <c r="R602" t="s">
        <v>232</v>
      </c>
      <c r="T602" t="s">
        <v>280</v>
      </c>
    </row>
    <row r="603" spans="2:20" hidden="1" x14ac:dyDescent="0.25">
      <c r="B603" s="5">
        <v>45163</v>
      </c>
      <c r="C603" t="s">
        <v>103</v>
      </c>
      <c r="D603" t="s">
        <v>0</v>
      </c>
      <c r="E603" t="s">
        <v>14</v>
      </c>
      <c r="F603" s="4" t="s">
        <v>58</v>
      </c>
      <c r="G603" t="s">
        <v>59</v>
      </c>
      <c r="H603" s="4" t="s">
        <v>60</v>
      </c>
      <c r="I603" s="4" t="s">
        <v>341</v>
      </c>
      <c r="J603" s="8">
        <v>-6</v>
      </c>
      <c r="K603" s="29">
        <v>75398.578723404251</v>
      </c>
      <c r="L603" s="35">
        <f t="shared" si="47"/>
        <v>-452391.47234042548</v>
      </c>
      <c r="M603" s="104"/>
      <c r="N603" s="102">
        <f>L603/4409.15</f>
        <v>-102.60287636855755</v>
      </c>
      <c r="O603" s="102">
        <v>-102.60287636855755</v>
      </c>
      <c r="Q603">
        <v>20230110</v>
      </c>
      <c r="R603" t="s">
        <v>232</v>
      </c>
      <c r="T603" t="s">
        <v>280</v>
      </c>
    </row>
    <row r="604" spans="2:20" hidden="1" x14ac:dyDescent="0.25">
      <c r="B604" s="5">
        <v>45163</v>
      </c>
      <c r="C604" t="s">
        <v>103</v>
      </c>
      <c r="D604" t="s">
        <v>0</v>
      </c>
      <c r="E604" t="s">
        <v>14</v>
      </c>
      <c r="F604" s="4" t="s">
        <v>322</v>
      </c>
      <c r="G604" t="s">
        <v>324</v>
      </c>
      <c r="H604" s="4" t="s">
        <v>325</v>
      </c>
      <c r="I604" s="4" t="s">
        <v>326</v>
      </c>
      <c r="J604" s="8">
        <v>-3</v>
      </c>
      <c r="K604" s="49">
        <v>1</v>
      </c>
      <c r="L604" s="31">
        <f t="shared" si="47"/>
        <v>-3</v>
      </c>
      <c r="M604" s="105" t="s">
        <v>527</v>
      </c>
      <c r="O604" s="102">
        <v>-3</v>
      </c>
      <c r="Q604">
        <v>20230110</v>
      </c>
      <c r="R604" t="s">
        <v>232</v>
      </c>
      <c r="T604" t="s">
        <v>280</v>
      </c>
    </row>
    <row r="605" spans="2:20" x14ac:dyDescent="0.25">
      <c r="B605" s="5">
        <v>45148</v>
      </c>
      <c r="C605" t="s">
        <v>103</v>
      </c>
      <c r="D605" t="s">
        <v>0</v>
      </c>
      <c r="E605" t="s">
        <v>14</v>
      </c>
      <c r="F605" s="4" t="s">
        <v>42</v>
      </c>
      <c r="G605" t="s">
        <v>43</v>
      </c>
      <c r="H605" s="4" t="s">
        <v>44</v>
      </c>
      <c r="I605" s="4" t="s">
        <v>194</v>
      </c>
      <c r="J605" s="8">
        <v>-18</v>
      </c>
      <c r="K605" s="50">
        <v>81594</v>
      </c>
      <c r="L605" s="35">
        <f t="shared" si="47"/>
        <v>-1468692</v>
      </c>
      <c r="M605" s="104"/>
      <c r="N605" s="102">
        <f t="shared" ref="N605:N651" si="49">L605/4409.15</f>
        <v>-333.10093782248282</v>
      </c>
      <c r="O605" s="102">
        <v>-333.10093782248282</v>
      </c>
      <c r="Q605">
        <v>20230105</v>
      </c>
      <c r="R605" t="s">
        <v>236</v>
      </c>
      <c r="T605" t="s">
        <v>280</v>
      </c>
    </row>
    <row r="606" spans="2:20" hidden="1" x14ac:dyDescent="0.25">
      <c r="B606" s="5">
        <v>45163</v>
      </c>
      <c r="C606" t="s">
        <v>103</v>
      </c>
      <c r="D606" t="s">
        <v>4</v>
      </c>
      <c r="E606" t="s">
        <v>14</v>
      </c>
      <c r="F606" s="4">
        <v>3308050</v>
      </c>
      <c r="G606" t="s">
        <v>137</v>
      </c>
      <c r="H606" s="4" t="s">
        <v>137</v>
      </c>
      <c r="I606" s="4" t="s">
        <v>138</v>
      </c>
      <c r="J606" s="8">
        <v>-1</v>
      </c>
      <c r="K606" s="50">
        <v>505243.49166666658</v>
      </c>
      <c r="L606" s="35">
        <f t="shared" ref="L606:L637" si="50">+J606*K606</f>
        <v>-505243.49166666658</v>
      </c>
      <c r="M606" s="104" t="s">
        <v>529</v>
      </c>
      <c r="N606" s="102">
        <f t="shared" si="49"/>
        <v>-114.58977164910847</v>
      </c>
      <c r="O606" s="102">
        <v>-114.58977164910847</v>
      </c>
      <c r="Q606">
        <v>20230110</v>
      </c>
      <c r="R606" t="s">
        <v>232</v>
      </c>
      <c r="T606" t="s">
        <v>280</v>
      </c>
    </row>
    <row r="607" spans="2:20" hidden="1" x14ac:dyDescent="0.25">
      <c r="B607" s="5">
        <v>45163</v>
      </c>
      <c r="C607" t="s">
        <v>103</v>
      </c>
      <c r="D607" t="s">
        <v>4</v>
      </c>
      <c r="E607" t="s">
        <v>14</v>
      </c>
      <c r="F607" s="4">
        <v>3318235</v>
      </c>
      <c r="G607" t="s">
        <v>209</v>
      </c>
      <c r="H607" s="4" t="s">
        <v>107</v>
      </c>
      <c r="J607" s="8">
        <v>-1</v>
      </c>
      <c r="K607" s="29">
        <v>126823.496</v>
      </c>
      <c r="L607" s="35">
        <f t="shared" si="50"/>
        <v>-126823.496</v>
      </c>
      <c r="M607" s="104"/>
      <c r="N607" s="102">
        <f t="shared" si="49"/>
        <v>-28.763706383316514</v>
      </c>
      <c r="O607" s="102">
        <v>-28.763706383316514</v>
      </c>
      <c r="Q607">
        <v>20230110</v>
      </c>
      <c r="R607" t="s">
        <v>232</v>
      </c>
      <c r="T607" t="s">
        <v>280</v>
      </c>
    </row>
    <row r="608" spans="2:20" x14ac:dyDescent="0.25">
      <c r="B608" s="5">
        <v>45149</v>
      </c>
      <c r="C608" t="s">
        <v>63</v>
      </c>
      <c r="D608" t="s">
        <v>0</v>
      </c>
      <c r="E608" t="s">
        <v>14</v>
      </c>
      <c r="F608" s="4" t="s">
        <v>42</v>
      </c>
      <c r="G608" t="s">
        <v>43</v>
      </c>
      <c r="H608" s="4" t="s">
        <v>44</v>
      </c>
      <c r="I608" s="4" t="s">
        <v>336</v>
      </c>
      <c r="J608" s="8">
        <v>3</v>
      </c>
      <c r="K608" s="29">
        <v>69131</v>
      </c>
      <c r="L608" s="35">
        <f t="shared" si="50"/>
        <v>207393</v>
      </c>
      <c r="M608" s="104"/>
      <c r="N608" s="102">
        <f t="shared" si="49"/>
        <v>47.036957236655596</v>
      </c>
      <c r="O608" s="102">
        <v>47.036957236655596</v>
      </c>
      <c r="P608" t="s">
        <v>368</v>
      </c>
      <c r="Q608"/>
    </row>
    <row r="609" spans="2:20" hidden="1" x14ac:dyDescent="0.25">
      <c r="B609" s="5">
        <v>45163</v>
      </c>
      <c r="C609" t="s">
        <v>103</v>
      </c>
      <c r="D609" t="s">
        <v>0</v>
      </c>
      <c r="E609" t="s">
        <v>14</v>
      </c>
      <c r="F609" s="3" t="s">
        <v>35</v>
      </c>
      <c r="G609" t="s">
        <v>36</v>
      </c>
      <c r="H609" s="4" t="s">
        <v>37</v>
      </c>
      <c r="I609" s="4" t="s">
        <v>131</v>
      </c>
      <c r="J609" s="8">
        <v>-10</v>
      </c>
      <c r="K609" s="50">
        <v>81594</v>
      </c>
      <c r="L609" s="35">
        <f t="shared" si="50"/>
        <v>-815940</v>
      </c>
      <c r="M609" s="104"/>
      <c r="N609" s="102">
        <f t="shared" si="49"/>
        <v>-185.05607656804602</v>
      </c>
      <c r="O609" s="102">
        <v>-185.05607656804602</v>
      </c>
      <c r="Q609">
        <v>20230111</v>
      </c>
      <c r="R609" t="s">
        <v>147</v>
      </c>
      <c r="T609" t="s">
        <v>280</v>
      </c>
    </row>
    <row r="610" spans="2:20" hidden="1" x14ac:dyDescent="0.25">
      <c r="B610" s="5">
        <v>45156</v>
      </c>
      <c r="C610" t="s">
        <v>103</v>
      </c>
      <c r="D610" t="s">
        <v>0</v>
      </c>
      <c r="E610" t="s">
        <v>14</v>
      </c>
      <c r="F610" s="3" t="s">
        <v>39</v>
      </c>
      <c r="G610" t="s">
        <v>40</v>
      </c>
      <c r="H610" s="4" t="s">
        <v>41</v>
      </c>
      <c r="I610" s="4" t="s">
        <v>128</v>
      </c>
      <c r="J610" s="8">
        <v>-8</v>
      </c>
      <c r="K610" s="50">
        <v>81594</v>
      </c>
      <c r="L610" s="35">
        <f t="shared" si="50"/>
        <v>-652752</v>
      </c>
      <c r="M610" s="104"/>
      <c r="N610" s="102">
        <f t="shared" si="49"/>
        <v>-148.0448612544368</v>
      </c>
      <c r="O610" s="102">
        <v>-148.0448612544368</v>
      </c>
      <c r="Q610">
        <v>20230107</v>
      </c>
      <c r="R610" t="s">
        <v>243</v>
      </c>
      <c r="T610" t="s">
        <v>279</v>
      </c>
    </row>
    <row r="611" spans="2:20" hidden="1" x14ac:dyDescent="0.25">
      <c r="B611" s="5">
        <v>45163</v>
      </c>
      <c r="C611" t="s">
        <v>103</v>
      </c>
      <c r="D611" t="s">
        <v>0</v>
      </c>
      <c r="E611" t="s">
        <v>14</v>
      </c>
      <c r="F611" s="3" t="s">
        <v>25</v>
      </c>
      <c r="G611" t="s">
        <v>26</v>
      </c>
      <c r="H611" s="4" t="s">
        <v>27</v>
      </c>
      <c r="I611" s="4" t="s">
        <v>127</v>
      </c>
      <c r="J611" s="8">
        <v>-5</v>
      </c>
      <c r="K611" s="50">
        <v>65949.40444444443</v>
      </c>
      <c r="L611" s="35">
        <f t="shared" si="50"/>
        <v>-329747.02222222218</v>
      </c>
      <c r="M611" s="104"/>
      <c r="N611" s="102">
        <f t="shared" si="49"/>
        <v>-74.786982121774543</v>
      </c>
      <c r="O611" s="102">
        <v>-74.786982121774543</v>
      </c>
      <c r="Q611">
        <v>20230111</v>
      </c>
      <c r="R611" t="s">
        <v>147</v>
      </c>
      <c r="T611" t="s">
        <v>280</v>
      </c>
    </row>
    <row r="612" spans="2:20" hidden="1" x14ac:dyDescent="0.25">
      <c r="B612" s="5">
        <v>45156</v>
      </c>
      <c r="C612" t="s">
        <v>103</v>
      </c>
      <c r="D612" t="s">
        <v>0</v>
      </c>
      <c r="E612" t="s">
        <v>66</v>
      </c>
      <c r="F612" s="4" t="s">
        <v>78</v>
      </c>
      <c r="G612" t="s">
        <v>79</v>
      </c>
      <c r="H612" s="4" t="s">
        <v>80</v>
      </c>
      <c r="I612" s="4" t="s">
        <v>174</v>
      </c>
      <c r="J612" s="8">
        <v>-12</v>
      </c>
      <c r="K612" s="29">
        <f>57500*0.9</f>
        <v>51750</v>
      </c>
      <c r="L612" s="17">
        <f t="shared" si="50"/>
        <v>-621000</v>
      </c>
      <c r="N612" s="102">
        <f t="shared" si="49"/>
        <v>-140.84347323180205</v>
      </c>
      <c r="O612" s="102">
        <v>-140.84347323180205</v>
      </c>
      <c r="Q612">
        <v>20230107</v>
      </c>
      <c r="R612" t="s">
        <v>243</v>
      </c>
      <c r="T612" t="s">
        <v>279</v>
      </c>
    </row>
    <row r="613" spans="2:20" hidden="1" x14ac:dyDescent="0.25">
      <c r="B613" s="5">
        <v>45156</v>
      </c>
      <c r="C613" t="s">
        <v>103</v>
      </c>
      <c r="D613" t="s">
        <v>0</v>
      </c>
      <c r="E613" t="s">
        <v>66</v>
      </c>
      <c r="F613" s="4" t="s">
        <v>139</v>
      </c>
      <c r="G613" t="s">
        <v>140</v>
      </c>
      <c r="H613" s="4" t="s">
        <v>141</v>
      </c>
      <c r="I613" s="4" t="s">
        <v>211</v>
      </c>
      <c r="J613" s="8">
        <v>-5</v>
      </c>
      <c r="K613" s="29">
        <f>57500*0.9</f>
        <v>51750</v>
      </c>
      <c r="L613" s="17">
        <f t="shared" si="50"/>
        <v>-258750</v>
      </c>
      <c r="N613" s="102">
        <f t="shared" si="49"/>
        <v>-58.684780513250857</v>
      </c>
      <c r="O613" s="102">
        <v>-58.684780513250857</v>
      </c>
      <c r="Q613">
        <v>20230107</v>
      </c>
      <c r="R613" t="s">
        <v>243</v>
      </c>
      <c r="T613" t="s">
        <v>279</v>
      </c>
    </row>
    <row r="614" spans="2:20" hidden="1" x14ac:dyDescent="0.25">
      <c r="B614" s="5">
        <v>45163</v>
      </c>
      <c r="C614" t="s">
        <v>103</v>
      </c>
      <c r="D614" t="s">
        <v>0</v>
      </c>
      <c r="E614" t="s">
        <v>66</v>
      </c>
      <c r="F614" s="4" t="s">
        <v>82</v>
      </c>
      <c r="G614" t="s">
        <v>200</v>
      </c>
      <c r="H614" s="4" t="s">
        <v>84</v>
      </c>
      <c r="I614" s="4" t="s">
        <v>205</v>
      </c>
      <c r="J614" s="8">
        <v>-6</v>
      </c>
      <c r="K614" s="29">
        <f>57500*0.9</f>
        <v>51750</v>
      </c>
      <c r="L614" s="17">
        <f t="shared" si="50"/>
        <v>-310500</v>
      </c>
      <c r="N614" s="102">
        <f t="shared" si="49"/>
        <v>-70.421736615901025</v>
      </c>
      <c r="O614" s="102">
        <v>-70.421736615901025</v>
      </c>
      <c r="Q614">
        <v>20230111</v>
      </c>
      <c r="R614" t="s">
        <v>147</v>
      </c>
      <c r="T614" t="s">
        <v>280</v>
      </c>
    </row>
    <row r="615" spans="2:20" hidden="1" x14ac:dyDescent="0.25">
      <c r="B615" s="5">
        <v>45166</v>
      </c>
      <c r="C615" t="s">
        <v>121</v>
      </c>
      <c r="D615" t="s">
        <v>0</v>
      </c>
      <c r="E615" t="s">
        <v>66</v>
      </c>
      <c r="F615" s="4" t="s">
        <v>91</v>
      </c>
      <c r="G615" t="s">
        <v>92</v>
      </c>
      <c r="H615" s="4" t="s">
        <v>185</v>
      </c>
      <c r="I615" s="4" t="s">
        <v>183</v>
      </c>
      <c r="J615" s="8">
        <v>-2</v>
      </c>
      <c r="K615" s="29">
        <f>57500*0.9</f>
        <v>51750</v>
      </c>
      <c r="L615" s="17">
        <f t="shared" si="50"/>
        <v>-103500</v>
      </c>
      <c r="N615" s="102">
        <f t="shared" si="49"/>
        <v>-23.473912205300344</v>
      </c>
      <c r="O615" s="102">
        <v>-23.473912205300344</v>
      </c>
      <c r="Q615"/>
      <c r="R615" t="s">
        <v>344</v>
      </c>
    </row>
    <row r="616" spans="2:20" hidden="1" x14ac:dyDescent="0.25">
      <c r="B616" s="5">
        <v>45166</v>
      </c>
      <c r="C616" t="s">
        <v>121</v>
      </c>
      <c r="D616" t="s">
        <v>4</v>
      </c>
      <c r="E616" t="s">
        <v>66</v>
      </c>
      <c r="F616" s="4" t="s">
        <v>96</v>
      </c>
      <c r="G616" t="s">
        <v>95</v>
      </c>
      <c r="H616" s="4" t="s">
        <v>106</v>
      </c>
      <c r="J616" s="8">
        <v>-8</v>
      </c>
      <c r="K616" s="29">
        <f>544000*1.19</f>
        <v>647360</v>
      </c>
      <c r="L616" s="17">
        <f t="shared" si="50"/>
        <v>-5178880</v>
      </c>
      <c r="N616" s="102">
        <f t="shared" si="49"/>
        <v>-1174.5755984713608</v>
      </c>
      <c r="O616" s="102">
        <v>-1174.5755984713608</v>
      </c>
      <c r="Q616"/>
      <c r="R616" t="s">
        <v>343</v>
      </c>
      <c r="S616" t="s">
        <v>279</v>
      </c>
    </row>
    <row r="617" spans="2:20" hidden="1" x14ac:dyDescent="0.25">
      <c r="B617" s="5">
        <v>45166</v>
      </c>
      <c r="C617" t="s">
        <v>169</v>
      </c>
      <c r="D617" t="s">
        <v>4</v>
      </c>
      <c r="E617" t="s">
        <v>66</v>
      </c>
      <c r="F617" s="4" t="s">
        <v>102</v>
      </c>
      <c r="G617" t="s">
        <v>101</v>
      </c>
      <c r="H617" s="4" t="s">
        <v>107</v>
      </c>
      <c r="J617" s="8">
        <v>-3</v>
      </c>
      <c r="K617" s="29">
        <f>86000*1.19</f>
        <v>102340</v>
      </c>
      <c r="L617" s="17">
        <f t="shared" si="50"/>
        <v>-307020</v>
      </c>
      <c r="N617" s="102">
        <f t="shared" si="49"/>
        <v>-69.632468843201082</v>
      </c>
      <c r="O617" s="102">
        <v>-69.632468843201082</v>
      </c>
      <c r="Q617"/>
      <c r="R617" t="s">
        <v>347</v>
      </c>
      <c r="S617" t="s">
        <v>346</v>
      </c>
    </row>
    <row r="618" spans="2:20" hidden="1" x14ac:dyDescent="0.25">
      <c r="B618" s="5">
        <v>45166</v>
      </c>
      <c r="C618" t="s">
        <v>121</v>
      </c>
      <c r="D618" t="s">
        <v>0</v>
      </c>
      <c r="E618" t="s">
        <v>66</v>
      </c>
      <c r="F618" s="4" t="s">
        <v>67</v>
      </c>
      <c r="G618" t="s">
        <v>216</v>
      </c>
      <c r="H618" s="4" t="s">
        <v>69</v>
      </c>
      <c r="I618" s="4" t="s">
        <v>222</v>
      </c>
      <c r="J618" s="8">
        <v>-1</v>
      </c>
      <c r="K618" s="29">
        <f>57500*0.9</f>
        <v>51750</v>
      </c>
      <c r="L618" s="17">
        <f t="shared" si="50"/>
        <v>-51750</v>
      </c>
      <c r="N618" s="102">
        <f t="shared" si="49"/>
        <v>-11.736956102650172</v>
      </c>
      <c r="O618" s="102">
        <v>-11.736956102650172</v>
      </c>
      <c r="Q618"/>
      <c r="R618" t="s">
        <v>343</v>
      </c>
      <c r="S618" t="s">
        <v>279</v>
      </c>
    </row>
    <row r="619" spans="2:20" hidden="1" x14ac:dyDescent="0.25">
      <c r="B619" s="5">
        <v>45166</v>
      </c>
      <c r="C619" t="s">
        <v>121</v>
      </c>
      <c r="D619" t="s">
        <v>0</v>
      </c>
      <c r="E619" t="s">
        <v>66</v>
      </c>
      <c r="F619" s="4" t="s">
        <v>71</v>
      </c>
      <c r="G619" t="s">
        <v>72</v>
      </c>
      <c r="H619" s="4" t="s">
        <v>27</v>
      </c>
      <c r="I619" s="4" t="s">
        <v>219</v>
      </c>
      <c r="J619" s="8">
        <v>-1</v>
      </c>
      <c r="K619" s="29">
        <f>57500*0.9</f>
        <v>51750</v>
      </c>
      <c r="L619" s="17">
        <f t="shared" si="50"/>
        <v>-51750</v>
      </c>
      <c r="N619" s="102">
        <f t="shared" si="49"/>
        <v>-11.736956102650172</v>
      </c>
      <c r="O619" s="102">
        <v>-11.736956102650172</v>
      </c>
      <c r="Q619"/>
      <c r="R619" t="s">
        <v>343</v>
      </c>
      <c r="S619" t="s">
        <v>279</v>
      </c>
    </row>
    <row r="620" spans="2:20" hidden="1" x14ac:dyDescent="0.25">
      <c r="B620" s="5">
        <v>45166</v>
      </c>
      <c r="C620" t="s">
        <v>121</v>
      </c>
      <c r="D620" t="s">
        <v>0</v>
      </c>
      <c r="E620" t="s">
        <v>66</v>
      </c>
      <c r="F620" s="4" t="s">
        <v>75</v>
      </c>
      <c r="G620" t="s">
        <v>76</v>
      </c>
      <c r="H620" s="4" t="s">
        <v>37</v>
      </c>
      <c r="I620" s="4" t="s">
        <v>204</v>
      </c>
      <c r="J620" s="8">
        <v>-1</v>
      </c>
      <c r="K620" s="29">
        <f>57500*0.9</f>
        <v>51750</v>
      </c>
      <c r="L620" s="17">
        <f t="shared" si="50"/>
        <v>-51750</v>
      </c>
      <c r="N620" s="102">
        <f t="shared" si="49"/>
        <v>-11.736956102650172</v>
      </c>
      <c r="O620" s="102">
        <v>-11.736956102650172</v>
      </c>
      <c r="Q620"/>
      <c r="R620" t="s">
        <v>343</v>
      </c>
      <c r="S620" t="s">
        <v>279</v>
      </c>
    </row>
    <row r="621" spans="2:20" hidden="1" x14ac:dyDescent="0.25">
      <c r="B621" s="5">
        <v>45163</v>
      </c>
      <c r="C621" t="s">
        <v>103</v>
      </c>
      <c r="D621" t="s">
        <v>0</v>
      </c>
      <c r="E621" t="s">
        <v>14</v>
      </c>
      <c r="F621" s="3" t="s">
        <v>39</v>
      </c>
      <c r="G621" t="s">
        <v>40</v>
      </c>
      <c r="H621" s="4" t="s">
        <v>41</v>
      </c>
      <c r="I621" s="4" t="s">
        <v>128</v>
      </c>
      <c r="J621" s="8">
        <v>-11</v>
      </c>
      <c r="K621" s="50">
        <v>81594</v>
      </c>
      <c r="L621" s="35">
        <f t="shared" si="50"/>
        <v>-897534</v>
      </c>
      <c r="M621" s="104"/>
      <c r="N621" s="102">
        <f t="shared" si="49"/>
        <v>-203.56168422485061</v>
      </c>
      <c r="O621" s="102">
        <v>-203.56168422485061</v>
      </c>
      <c r="Q621">
        <v>20230110</v>
      </c>
      <c r="R621" t="s">
        <v>232</v>
      </c>
      <c r="T621" t="s">
        <v>280</v>
      </c>
    </row>
    <row r="622" spans="2:20" hidden="1" x14ac:dyDescent="0.25">
      <c r="B622" s="5">
        <v>45156</v>
      </c>
      <c r="C622" t="s">
        <v>189</v>
      </c>
      <c r="D622" t="s">
        <v>0</v>
      </c>
      <c r="E622" t="s">
        <v>66</v>
      </c>
      <c r="F622" s="4" t="s">
        <v>78</v>
      </c>
      <c r="G622" t="s">
        <v>79</v>
      </c>
      <c r="H622" s="4" t="s">
        <v>80</v>
      </c>
      <c r="I622" s="4" t="s">
        <v>175</v>
      </c>
      <c r="J622" s="8">
        <v>-5</v>
      </c>
      <c r="K622" s="29">
        <f t="shared" ref="K622:K629" si="51">57500*0.9</f>
        <v>51750</v>
      </c>
      <c r="L622" s="17">
        <f t="shared" si="50"/>
        <v>-258750</v>
      </c>
      <c r="N622" s="102">
        <f t="shared" si="49"/>
        <v>-58.684780513250857</v>
      </c>
      <c r="O622" s="102">
        <v>-58.684780513250857</v>
      </c>
      <c r="Q622">
        <v>20230107</v>
      </c>
      <c r="R622" t="s">
        <v>243</v>
      </c>
      <c r="T622" t="s">
        <v>279</v>
      </c>
    </row>
    <row r="623" spans="2:20" hidden="1" x14ac:dyDescent="0.25">
      <c r="B623" s="5">
        <v>45166</v>
      </c>
      <c r="C623" t="s">
        <v>121</v>
      </c>
      <c r="D623" t="s">
        <v>0</v>
      </c>
      <c r="E623" t="s">
        <v>66</v>
      </c>
      <c r="F623" s="4" t="s">
        <v>82</v>
      </c>
      <c r="G623" t="s">
        <v>200</v>
      </c>
      <c r="H623" s="4" t="s">
        <v>84</v>
      </c>
      <c r="I623" s="4" t="s">
        <v>205</v>
      </c>
      <c r="J623" s="8">
        <v>-1</v>
      </c>
      <c r="K623" s="29">
        <f t="shared" si="51"/>
        <v>51750</v>
      </c>
      <c r="L623" s="17">
        <f t="shared" si="50"/>
        <v>-51750</v>
      </c>
      <c r="N623" s="102">
        <f t="shared" si="49"/>
        <v>-11.736956102650172</v>
      </c>
      <c r="O623" s="102">
        <v>-11.736956102650172</v>
      </c>
      <c r="Q623"/>
      <c r="R623" t="s">
        <v>343</v>
      </c>
      <c r="S623" t="s">
        <v>279</v>
      </c>
    </row>
    <row r="624" spans="2:20" hidden="1" x14ac:dyDescent="0.25">
      <c r="B624" s="5">
        <v>45166</v>
      </c>
      <c r="C624" t="s">
        <v>121</v>
      </c>
      <c r="D624" t="s">
        <v>0</v>
      </c>
      <c r="E624" t="s">
        <v>66</v>
      </c>
      <c r="F624" s="4" t="s">
        <v>86</v>
      </c>
      <c r="G624" t="s">
        <v>87</v>
      </c>
      <c r="H624" s="4" t="s">
        <v>50</v>
      </c>
      <c r="I624" s="4" t="s">
        <v>164</v>
      </c>
      <c r="J624" s="8">
        <v>-1</v>
      </c>
      <c r="K624" s="29">
        <f t="shared" si="51"/>
        <v>51750</v>
      </c>
      <c r="L624" s="17">
        <f t="shared" si="50"/>
        <v>-51750</v>
      </c>
      <c r="N624" s="102">
        <f t="shared" si="49"/>
        <v>-11.736956102650172</v>
      </c>
      <c r="O624" s="102">
        <v>-11.736956102650172</v>
      </c>
      <c r="Q624"/>
      <c r="R624" t="s">
        <v>343</v>
      </c>
      <c r="S624" t="s">
        <v>279</v>
      </c>
    </row>
    <row r="625" spans="2:20" hidden="1" x14ac:dyDescent="0.25">
      <c r="B625" s="5">
        <v>45166</v>
      </c>
      <c r="C625" t="s">
        <v>121</v>
      </c>
      <c r="D625" t="s">
        <v>0</v>
      </c>
      <c r="E625" t="s">
        <v>66</v>
      </c>
      <c r="F625" s="4" t="s">
        <v>91</v>
      </c>
      <c r="G625" t="s">
        <v>92</v>
      </c>
      <c r="H625" s="4" t="s">
        <v>185</v>
      </c>
      <c r="I625" s="4" t="s">
        <v>183</v>
      </c>
      <c r="J625" s="8">
        <v>-1</v>
      </c>
      <c r="K625" s="29">
        <f t="shared" si="51"/>
        <v>51750</v>
      </c>
      <c r="L625" s="17">
        <f t="shared" si="50"/>
        <v>-51750</v>
      </c>
      <c r="N625" s="102">
        <f t="shared" si="49"/>
        <v>-11.736956102650172</v>
      </c>
      <c r="O625" s="102">
        <v>-11.736956102650172</v>
      </c>
      <c r="Q625"/>
      <c r="R625" t="s">
        <v>343</v>
      </c>
      <c r="S625" t="s">
        <v>279</v>
      </c>
    </row>
    <row r="626" spans="2:20" hidden="1" x14ac:dyDescent="0.25">
      <c r="B626" s="5">
        <v>45167</v>
      </c>
      <c r="C626" t="s">
        <v>121</v>
      </c>
      <c r="D626" t="s">
        <v>0</v>
      </c>
      <c r="E626" t="s">
        <v>66</v>
      </c>
      <c r="F626" s="4" t="s">
        <v>75</v>
      </c>
      <c r="G626" t="s">
        <v>76</v>
      </c>
      <c r="H626" s="4" t="s">
        <v>37</v>
      </c>
      <c r="I626" s="4" t="s">
        <v>204</v>
      </c>
      <c r="J626" s="8">
        <v>-20</v>
      </c>
      <c r="K626" s="29">
        <f t="shared" si="51"/>
        <v>51750</v>
      </c>
      <c r="L626" s="17">
        <f t="shared" si="50"/>
        <v>-1035000</v>
      </c>
      <c r="N626" s="102">
        <f t="shared" si="49"/>
        <v>-234.73912205300343</v>
      </c>
      <c r="O626" s="102">
        <v>-234.73912205300343</v>
      </c>
      <c r="Q626"/>
      <c r="R626" t="s">
        <v>345</v>
      </c>
      <c r="S626" t="s">
        <v>346</v>
      </c>
    </row>
    <row r="627" spans="2:20" hidden="1" x14ac:dyDescent="0.25">
      <c r="B627" s="5">
        <v>45163</v>
      </c>
      <c r="C627" t="s">
        <v>103</v>
      </c>
      <c r="D627" t="s">
        <v>0</v>
      </c>
      <c r="E627" t="s">
        <v>66</v>
      </c>
      <c r="F627" s="4" t="s">
        <v>78</v>
      </c>
      <c r="G627" t="s">
        <v>79</v>
      </c>
      <c r="H627" s="4" t="s">
        <v>80</v>
      </c>
      <c r="I627" s="4" t="s">
        <v>175</v>
      </c>
      <c r="J627" s="8">
        <v>-6</v>
      </c>
      <c r="K627" s="29">
        <f t="shared" si="51"/>
        <v>51750</v>
      </c>
      <c r="L627" s="17">
        <f t="shared" si="50"/>
        <v>-310500</v>
      </c>
      <c r="N627" s="102">
        <f t="shared" si="49"/>
        <v>-70.421736615901025</v>
      </c>
      <c r="O627" s="102">
        <v>-70.421736615901025</v>
      </c>
      <c r="Q627">
        <v>20230111</v>
      </c>
      <c r="R627" t="s">
        <v>147</v>
      </c>
      <c r="T627" t="s">
        <v>280</v>
      </c>
    </row>
    <row r="628" spans="2:20" hidden="1" x14ac:dyDescent="0.25">
      <c r="B628" s="5">
        <v>45167</v>
      </c>
      <c r="C628" t="s">
        <v>121</v>
      </c>
      <c r="D628" t="s">
        <v>0</v>
      </c>
      <c r="E628" t="s">
        <v>66</v>
      </c>
      <c r="F628" s="4" t="s">
        <v>86</v>
      </c>
      <c r="G628" t="s">
        <v>87</v>
      </c>
      <c r="H628" s="4" t="s">
        <v>184</v>
      </c>
      <c r="I628" s="4" t="s">
        <v>181</v>
      </c>
      <c r="J628" s="8">
        <v>-20</v>
      </c>
      <c r="K628" s="29">
        <f t="shared" si="51"/>
        <v>51750</v>
      </c>
      <c r="L628" s="17">
        <f t="shared" si="50"/>
        <v>-1035000</v>
      </c>
      <c r="N628" s="102">
        <f t="shared" si="49"/>
        <v>-234.73912205300343</v>
      </c>
      <c r="O628" s="102">
        <v>-234.73912205300343</v>
      </c>
      <c r="Q628"/>
      <c r="R628" t="s">
        <v>345</v>
      </c>
      <c r="S628" t="s">
        <v>346</v>
      </c>
    </row>
    <row r="629" spans="2:20" hidden="1" x14ac:dyDescent="0.25">
      <c r="B629" s="5">
        <v>45167</v>
      </c>
      <c r="C629" t="s">
        <v>121</v>
      </c>
      <c r="D629" t="s">
        <v>0</v>
      </c>
      <c r="E629" t="s">
        <v>66</v>
      </c>
      <c r="F629" s="4" t="s">
        <v>91</v>
      </c>
      <c r="G629" t="s">
        <v>92</v>
      </c>
      <c r="H629" s="4" t="s">
        <v>185</v>
      </c>
      <c r="I629" s="4" t="s">
        <v>183</v>
      </c>
      <c r="J629" s="8">
        <v>-20</v>
      </c>
      <c r="K629" s="29">
        <f t="shared" si="51"/>
        <v>51750</v>
      </c>
      <c r="L629" s="17">
        <f t="shared" si="50"/>
        <v>-1035000</v>
      </c>
      <c r="N629" s="102">
        <f t="shared" si="49"/>
        <v>-234.73912205300343</v>
      </c>
      <c r="O629" s="102">
        <v>-234.73912205300343</v>
      </c>
      <c r="Q629"/>
      <c r="R629" t="s">
        <v>345</v>
      </c>
      <c r="S629" t="s">
        <v>346</v>
      </c>
    </row>
    <row r="630" spans="2:20" hidden="1" x14ac:dyDescent="0.25">
      <c r="B630" s="5">
        <v>45167</v>
      </c>
      <c r="C630" t="s">
        <v>121</v>
      </c>
      <c r="D630" t="s">
        <v>4</v>
      </c>
      <c r="E630" t="s">
        <v>66</v>
      </c>
      <c r="F630" s="4" t="s">
        <v>102</v>
      </c>
      <c r="G630" t="s">
        <v>101</v>
      </c>
      <c r="H630" s="4" t="s">
        <v>107</v>
      </c>
      <c r="J630" s="8">
        <v>-5</v>
      </c>
      <c r="K630" s="29">
        <f>86000*1.19</f>
        <v>102340</v>
      </c>
      <c r="L630" s="17">
        <f t="shared" si="50"/>
        <v>-511700</v>
      </c>
      <c r="N630" s="102">
        <f t="shared" si="49"/>
        <v>-116.05411473866846</v>
      </c>
      <c r="O630" s="102">
        <v>-116.05411473866846</v>
      </c>
      <c r="Q630"/>
      <c r="R630" t="s">
        <v>343</v>
      </c>
      <c r="S630" t="s">
        <v>279</v>
      </c>
    </row>
    <row r="631" spans="2:20" hidden="1" x14ac:dyDescent="0.25">
      <c r="B631" s="5">
        <v>45167</v>
      </c>
      <c r="C631" t="s">
        <v>121</v>
      </c>
      <c r="D631" t="s">
        <v>0</v>
      </c>
      <c r="E631" t="s">
        <v>66</v>
      </c>
      <c r="F631" s="4" t="s">
        <v>82</v>
      </c>
      <c r="G631" t="s">
        <v>284</v>
      </c>
      <c r="H631" s="4" t="s">
        <v>84</v>
      </c>
      <c r="I631" s="4" t="s">
        <v>286</v>
      </c>
      <c r="J631" s="8">
        <v>-20</v>
      </c>
      <c r="K631" s="29">
        <f>57500*0.9</f>
        <v>51750</v>
      </c>
      <c r="L631" s="17">
        <f t="shared" si="50"/>
        <v>-1035000</v>
      </c>
      <c r="N631" s="102">
        <f t="shared" si="49"/>
        <v>-234.73912205300343</v>
      </c>
      <c r="O631" s="102">
        <v>-234.73912205300343</v>
      </c>
      <c r="Q631"/>
      <c r="R631" t="s">
        <v>345</v>
      </c>
      <c r="S631" t="s">
        <v>350</v>
      </c>
    </row>
    <row r="632" spans="2:20" hidden="1" x14ac:dyDescent="0.25">
      <c r="B632" s="5">
        <v>45167</v>
      </c>
      <c r="C632" t="s">
        <v>215</v>
      </c>
      <c r="D632" t="s">
        <v>4</v>
      </c>
      <c r="E632" t="s">
        <v>66</v>
      </c>
      <c r="F632" s="4" t="s">
        <v>274</v>
      </c>
      <c r="G632" t="s">
        <v>273</v>
      </c>
      <c r="H632" s="4" t="s">
        <v>271</v>
      </c>
      <c r="J632" s="8">
        <v>-3</v>
      </c>
      <c r="K632" s="29">
        <v>172550</v>
      </c>
      <c r="L632" s="17">
        <f t="shared" si="50"/>
        <v>-517650</v>
      </c>
      <c r="N632" s="102">
        <f t="shared" si="49"/>
        <v>-117.4035811891181</v>
      </c>
      <c r="O632" s="102">
        <v>-117.4035811891181</v>
      </c>
      <c r="Q632"/>
      <c r="R632" t="s">
        <v>345</v>
      </c>
      <c r="S632" t="s">
        <v>350</v>
      </c>
    </row>
    <row r="633" spans="2:20" hidden="1" x14ac:dyDescent="0.25">
      <c r="B633" s="5">
        <v>45167</v>
      </c>
      <c r="C633" t="s">
        <v>121</v>
      </c>
      <c r="D633" t="s">
        <v>4</v>
      </c>
      <c r="E633" t="s">
        <v>66</v>
      </c>
      <c r="F633" s="4" t="s">
        <v>276</v>
      </c>
      <c r="G633" t="s">
        <v>275</v>
      </c>
      <c r="H633" s="4" t="s">
        <v>148</v>
      </c>
      <c r="J633" s="8">
        <v>-2</v>
      </c>
      <c r="K633" s="29">
        <v>83600</v>
      </c>
      <c r="L633" s="17">
        <f t="shared" si="50"/>
        <v>-167200</v>
      </c>
      <c r="N633" s="102">
        <f t="shared" si="49"/>
        <v>-37.92114126305524</v>
      </c>
      <c r="O633" s="102">
        <v>-37.92114126305524</v>
      </c>
      <c r="Q633"/>
      <c r="R633" t="s">
        <v>345</v>
      </c>
      <c r="S633" t="s">
        <v>350</v>
      </c>
    </row>
    <row r="634" spans="2:20" hidden="1" x14ac:dyDescent="0.25">
      <c r="B634" s="5">
        <v>45167</v>
      </c>
      <c r="C634" t="s">
        <v>121</v>
      </c>
      <c r="D634" t="s">
        <v>4</v>
      </c>
      <c r="E634" t="s">
        <v>66</v>
      </c>
      <c r="F634" s="4" t="s">
        <v>96</v>
      </c>
      <c r="G634" t="s">
        <v>95</v>
      </c>
      <c r="H634" s="4" t="s">
        <v>106</v>
      </c>
      <c r="J634" s="8">
        <v>-6</v>
      </c>
      <c r="K634" s="29">
        <f>544000*1.19</f>
        <v>647360</v>
      </c>
      <c r="L634" s="17">
        <f t="shared" si="50"/>
        <v>-3884160</v>
      </c>
      <c r="N634" s="102">
        <f t="shared" si="49"/>
        <v>-880.93169885352063</v>
      </c>
      <c r="O634" s="102">
        <v>-880.93169885352063</v>
      </c>
      <c r="Q634"/>
      <c r="R634" t="s">
        <v>343</v>
      </c>
      <c r="S634" t="s">
        <v>279</v>
      </c>
    </row>
    <row r="635" spans="2:20" hidden="1" x14ac:dyDescent="0.25">
      <c r="B635" s="5">
        <v>45167</v>
      </c>
      <c r="C635" t="s">
        <v>121</v>
      </c>
      <c r="D635" t="s">
        <v>4</v>
      </c>
      <c r="E635" t="s">
        <v>66</v>
      </c>
      <c r="F635" s="4" t="s">
        <v>102</v>
      </c>
      <c r="G635" t="s">
        <v>101</v>
      </c>
      <c r="H635" s="4" t="s">
        <v>107</v>
      </c>
      <c r="J635" s="8">
        <v>-5</v>
      </c>
      <c r="K635" s="29">
        <f>86000*1.19</f>
        <v>102340</v>
      </c>
      <c r="L635" s="17">
        <f t="shared" si="50"/>
        <v>-511700</v>
      </c>
      <c r="N635" s="102">
        <f t="shared" si="49"/>
        <v>-116.05411473866846</v>
      </c>
      <c r="O635" s="102">
        <v>-116.05411473866846</v>
      </c>
      <c r="Q635"/>
      <c r="R635" t="s">
        <v>343</v>
      </c>
      <c r="S635" t="s">
        <v>279</v>
      </c>
    </row>
    <row r="636" spans="2:20" hidden="1" x14ac:dyDescent="0.25">
      <c r="B636" s="5">
        <v>45166</v>
      </c>
      <c r="C636" t="s">
        <v>121</v>
      </c>
      <c r="D636" t="s">
        <v>0</v>
      </c>
      <c r="E636" t="s">
        <v>66</v>
      </c>
      <c r="F636" s="4" t="s">
        <v>67</v>
      </c>
      <c r="G636" t="s">
        <v>216</v>
      </c>
      <c r="H636" s="4" t="s">
        <v>69</v>
      </c>
      <c r="I636" s="4" t="s">
        <v>222</v>
      </c>
      <c r="J636" s="8">
        <v>1</v>
      </c>
      <c r="K636" s="29">
        <f>57500*0.9</f>
        <v>51750</v>
      </c>
      <c r="L636" s="17">
        <f t="shared" si="50"/>
        <v>51750</v>
      </c>
      <c r="N636" s="102">
        <f t="shared" si="49"/>
        <v>11.736956102650172</v>
      </c>
      <c r="O636" s="102">
        <v>11.736956102650172</v>
      </c>
      <c r="Q636"/>
      <c r="R636" t="s">
        <v>343</v>
      </c>
      <c r="S636" t="s">
        <v>279</v>
      </c>
    </row>
    <row r="637" spans="2:20" hidden="1" x14ac:dyDescent="0.25">
      <c r="B637" s="5">
        <v>45166</v>
      </c>
      <c r="C637" t="s">
        <v>121</v>
      </c>
      <c r="D637" t="s">
        <v>0</v>
      </c>
      <c r="E637" t="s">
        <v>66</v>
      </c>
      <c r="F637" s="4" t="s">
        <v>71</v>
      </c>
      <c r="G637" t="s">
        <v>72</v>
      </c>
      <c r="H637" s="4" t="s">
        <v>27</v>
      </c>
      <c r="I637" s="4" t="s">
        <v>219</v>
      </c>
      <c r="J637" s="8">
        <v>1</v>
      </c>
      <c r="K637" s="29">
        <f>57500*0.9</f>
        <v>51750</v>
      </c>
      <c r="L637" s="17">
        <f t="shared" si="50"/>
        <v>51750</v>
      </c>
      <c r="N637" s="102">
        <f t="shared" si="49"/>
        <v>11.736956102650172</v>
      </c>
      <c r="O637" s="102">
        <v>11.736956102650172</v>
      </c>
      <c r="Q637"/>
      <c r="R637" t="s">
        <v>343</v>
      </c>
      <c r="S637" t="s">
        <v>279</v>
      </c>
    </row>
    <row r="638" spans="2:20" hidden="1" x14ac:dyDescent="0.25">
      <c r="B638" s="5">
        <v>45166</v>
      </c>
      <c r="C638" t="s">
        <v>121</v>
      </c>
      <c r="D638" t="s">
        <v>0</v>
      </c>
      <c r="E638" t="s">
        <v>66</v>
      </c>
      <c r="F638" s="4" t="s">
        <v>75</v>
      </c>
      <c r="G638" t="s">
        <v>76</v>
      </c>
      <c r="H638" s="4" t="s">
        <v>37</v>
      </c>
      <c r="I638" s="4" t="s">
        <v>204</v>
      </c>
      <c r="J638" s="8">
        <v>1</v>
      </c>
      <c r="K638" s="29">
        <f>57500*0.9</f>
        <v>51750</v>
      </c>
      <c r="L638" s="17">
        <f t="shared" ref="L638:L669" si="52">+J638*K638</f>
        <v>51750</v>
      </c>
      <c r="N638" s="102">
        <f t="shared" si="49"/>
        <v>11.736956102650172</v>
      </c>
      <c r="O638" s="102">
        <v>11.736956102650172</v>
      </c>
      <c r="Q638"/>
      <c r="R638" t="s">
        <v>343</v>
      </c>
      <c r="S638" t="s">
        <v>279</v>
      </c>
    </row>
    <row r="639" spans="2:20" hidden="1" x14ac:dyDescent="0.25">
      <c r="B639" s="5">
        <v>45163</v>
      </c>
      <c r="C639" t="s">
        <v>103</v>
      </c>
      <c r="D639" t="s">
        <v>0</v>
      </c>
      <c r="E639" t="s">
        <v>14</v>
      </c>
      <c r="F639" s="3" t="s">
        <v>39</v>
      </c>
      <c r="G639" t="s">
        <v>40</v>
      </c>
      <c r="H639" s="4" t="s">
        <v>41</v>
      </c>
      <c r="I639" s="4" t="s">
        <v>128</v>
      </c>
      <c r="J639" s="8">
        <v>-10</v>
      </c>
      <c r="K639" s="50">
        <v>81594</v>
      </c>
      <c r="L639" s="35">
        <f t="shared" si="52"/>
        <v>-815940</v>
      </c>
      <c r="M639" s="104"/>
      <c r="N639" s="102">
        <f t="shared" si="49"/>
        <v>-185.05607656804602</v>
      </c>
      <c r="O639" s="102">
        <v>-185.05607656804602</v>
      </c>
      <c r="Q639">
        <v>20230111</v>
      </c>
      <c r="R639" t="s">
        <v>147</v>
      </c>
      <c r="T639" t="s">
        <v>280</v>
      </c>
    </row>
    <row r="640" spans="2:20" hidden="1" x14ac:dyDescent="0.25">
      <c r="B640" s="5">
        <v>45166</v>
      </c>
      <c r="C640" t="s">
        <v>121</v>
      </c>
      <c r="D640" t="s">
        <v>0</v>
      </c>
      <c r="E640" t="s">
        <v>66</v>
      </c>
      <c r="F640" s="4" t="s">
        <v>82</v>
      </c>
      <c r="G640" t="s">
        <v>200</v>
      </c>
      <c r="H640" s="4" t="s">
        <v>84</v>
      </c>
      <c r="I640" s="4" t="s">
        <v>205</v>
      </c>
      <c r="J640" s="8">
        <v>1</v>
      </c>
      <c r="K640" s="29">
        <f>57500*0.9</f>
        <v>51750</v>
      </c>
      <c r="L640" s="17">
        <f t="shared" si="52"/>
        <v>51750</v>
      </c>
      <c r="N640" s="102">
        <f t="shared" si="49"/>
        <v>11.736956102650172</v>
      </c>
      <c r="O640" s="102">
        <v>11.736956102650172</v>
      </c>
      <c r="Q640"/>
      <c r="R640" t="s">
        <v>343</v>
      </c>
      <c r="S640" t="s">
        <v>279</v>
      </c>
    </row>
    <row r="641" spans="2:20" hidden="1" x14ac:dyDescent="0.25">
      <c r="B641" s="5">
        <v>45166</v>
      </c>
      <c r="C641" t="s">
        <v>121</v>
      </c>
      <c r="D641" t="s">
        <v>0</v>
      </c>
      <c r="E641" t="s">
        <v>66</v>
      </c>
      <c r="F641" s="4" t="s">
        <v>86</v>
      </c>
      <c r="G641" t="s">
        <v>87</v>
      </c>
      <c r="H641" s="4" t="s">
        <v>50</v>
      </c>
      <c r="I641" s="4" t="s">
        <v>164</v>
      </c>
      <c r="J641" s="8">
        <v>1</v>
      </c>
      <c r="K641" s="29">
        <f>57500*0.9</f>
        <v>51750</v>
      </c>
      <c r="L641" s="17">
        <f t="shared" si="52"/>
        <v>51750</v>
      </c>
      <c r="N641" s="102">
        <f t="shared" si="49"/>
        <v>11.736956102650172</v>
      </c>
      <c r="O641" s="102">
        <v>11.736956102650172</v>
      </c>
      <c r="Q641"/>
      <c r="R641" t="s">
        <v>343</v>
      </c>
      <c r="S641" t="s">
        <v>279</v>
      </c>
    </row>
    <row r="642" spans="2:20" hidden="1" x14ac:dyDescent="0.25">
      <c r="B642" s="5">
        <v>45169</v>
      </c>
      <c r="C642" t="s">
        <v>189</v>
      </c>
      <c r="D642" t="s">
        <v>4</v>
      </c>
      <c r="E642" t="s">
        <v>66</v>
      </c>
      <c r="F642" s="4" t="s">
        <v>102</v>
      </c>
      <c r="G642" t="s">
        <v>101</v>
      </c>
      <c r="H642" s="4" t="s">
        <v>107</v>
      </c>
      <c r="J642" s="8">
        <v>-5</v>
      </c>
      <c r="K642" s="29">
        <f>86000*1.19</f>
        <v>102340</v>
      </c>
      <c r="L642" s="17">
        <f t="shared" si="52"/>
        <v>-511700</v>
      </c>
      <c r="N642" s="102">
        <f t="shared" si="49"/>
        <v>-116.05411473866846</v>
      </c>
      <c r="O642" s="102">
        <v>-116.05411473866846</v>
      </c>
      <c r="Q642">
        <v>20230117</v>
      </c>
      <c r="R642" t="s">
        <v>126</v>
      </c>
      <c r="T642" t="s">
        <v>279</v>
      </c>
    </row>
    <row r="643" spans="2:20" hidden="1" x14ac:dyDescent="0.25">
      <c r="B643" s="5">
        <v>45169</v>
      </c>
      <c r="C643" t="s">
        <v>103</v>
      </c>
      <c r="D643" t="s">
        <v>4</v>
      </c>
      <c r="E643" t="s">
        <v>66</v>
      </c>
      <c r="F643" s="4" t="s">
        <v>276</v>
      </c>
      <c r="G643" t="s">
        <v>275</v>
      </c>
      <c r="H643" s="4" t="s">
        <v>148</v>
      </c>
      <c r="J643" s="8">
        <v>-5</v>
      </c>
      <c r="K643" s="29">
        <v>83600</v>
      </c>
      <c r="L643" s="17">
        <f t="shared" si="52"/>
        <v>-418000</v>
      </c>
      <c r="N643" s="102">
        <f t="shared" si="49"/>
        <v>-94.802853157638097</v>
      </c>
      <c r="O643" s="102">
        <v>-94.802853157638097</v>
      </c>
      <c r="Q643">
        <v>20230117</v>
      </c>
      <c r="R643" t="s">
        <v>126</v>
      </c>
      <c r="T643" t="s">
        <v>279</v>
      </c>
    </row>
    <row r="644" spans="2:20" hidden="1" x14ac:dyDescent="0.25">
      <c r="B644" s="5">
        <v>45169</v>
      </c>
      <c r="C644" t="s">
        <v>103</v>
      </c>
      <c r="D644" t="s">
        <v>4</v>
      </c>
      <c r="E644" t="s">
        <v>66</v>
      </c>
      <c r="F644" s="4" t="s">
        <v>274</v>
      </c>
      <c r="G644" t="s">
        <v>273</v>
      </c>
      <c r="H644" s="4" t="s">
        <v>271</v>
      </c>
      <c r="J644" s="8">
        <v>-5</v>
      </c>
      <c r="K644" s="29">
        <v>172550</v>
      </c>
      <c r="L644" s="17">
        <f t="shared" si="52"/>
        <v>-862750</v>
      </c>
      <c r="M644" s="102" t="s">
        <v>529</v>
      </c>
      <c r="N644" s="102">
        <f t="shared" si="49"/>
        <v>-195.67263531519683</v>
      </c>
      <c r="O644" s="102">
        <v>-195.67263531519683</v>
      </c>
      <c r="Q644">
        <v>20230117</v>
      </c>
      <c r="R644" t="s">
        <v>126</v>
      </c>
      <c r="T644" t="s">
        <v>279</v>
      </c>
    </row>
    <row r="645" spans="2:20" hidden="1" x14ac:dyDescent="0.25">
      <c r="B645" s="5">
        <v>45169</v>
      </c>
      <c r="C645" t="s">
        <v>121</v>
      </c>
      <c r="D645" t="s">
        <v>0</v>
      </c>
      <c r="E645" t="s">
        <v>66</v>
      </c>
      <c r="F645" s="4" t="s">
        <v>67</v>
      </c>
      <c r="G645" t="s">
        <v>216</v>
      </c>
      <c r="H645" s="4" t="s">
        <v>69</v>
      </c>
      <c r="I645" s="4" t="s">
        <v>222</v>
      </c>
      <c r="J645" s="8">
        <v>-2</v>
      </c>
      <c r="K645" s="29">
        <f t="shared" ref="K645:K652" si="53">57500*0.9</f>
        <v>51750</v>
      </c>
      <c r="L645" s="17">
        <f t="shared" si="52"/>
        <v>-103500</v>
      </c>
      <c r="N645" s="102">
        <f t="shared" si="49"/>
        <v>-23.473912205300344</v>
      </c>
      <c r="O645" s="102">
        <v>-23.473912205300344</v>
      </c>
      <c r="Q645"/>
      <c r="R645" t="s">
        <v>349</v>
      </c>
      <c r="S645" t="s">
        <v>346</v>
      </c>
    </row>
    <row r="646" spans="2:20" hidden="1" x14ac:dyDescent="0.25">
      <c r="B646" s="5">
        <v>45169</v>
      </c>
      <c r="C646" t="s">
        <v>121</v>
      </c>
      <c r="D646" t="s">
        <v>0</v>
      </c>
      <c r="E646" t="s">
        <v>66</v>
      </c>
      <c r="F646" s="4" t="s">
        <v>71</v>
      </c>
      <c r="G646" t="s">
        <v>72</v>
      </c>
      <c r="H646" s="4" t="s">
        <v>27</v>
      </c>
      <c r="I646" s="4" t="s">
        <v>219</v>
      </c>
      <c r="J646" s="8">
        <v>-2</v>
      </c>
      <c r="K646" s="29">
        <f t="shared" si="53"/>
        <v>51750</v>
      </c>
      <c r="L646" s="17">
        <f t="shared" si="52"/>
        <v>-103500</v>
      </c>
      <c r="N646" s="102">
        <f t="shared" si="49"/>
        <v>-23.473912205300344</v>
      </c>
      <c r="O646" s="102">
        <v>-23.473912205300344</v>
      </c>
      <c r="Q646"/>
      <c r="R646" t="s">
        <v>349</v>
      </c>
      <c r="S646" t="s">
        <v>346</v>
      </c>
    </row>
    <row r="647" spans="2:20" hidden="1" x14ac:dyDescent="0.25">
      <c r="B647" s="5">
        <v>45169</v>
      </c>
      <c r="C647" t="s">
        <v>121</v>
      </c>
      <c r="D647" t="s">
        <v>0</v>
      </c>
      <c r="E647" t="s">
        <v>66</v>
      </c>
      <c r="F647" s="4" t="s">
        <v>75</v>
      </c>
      <c r="G647" t="s">
        <v>76</v>
      </c>
      <c r="H647" s="4" t="s">
        <v>37</v>
      </c>
      <c r="I647" s="4" t="s">
        <v>204</v>
      </c>
      <c r="J647" s="8">
        <v>-2</v>
      </c>
      <c r="K647" s="29">
        <f t="shared" si="53"/>
        <v>51750</v>
      </c>
      <c r="L647" s="17">
        <f t="shared" si="52"/>
        <v>-103500</v>
      </c>
      <c r="N647" s="102">
        <f t="shared" si="49"/>
        <v>-23.473912205300344</v>
      </c>
      <c r="O647" s="102">
        <v>-23.473912205300344</v>
      </c>
      <c r="Q647"/>
      <c r="R647" t="s">
        <v>349</v>
      </c>
      <c r="S647" t="s">
        <v>346</v>
      </c>
    </row>
    <row r="648" spans="2:20" hidden="1" x14ac:dyDescent="0.25">
      <c r="B648" s="5">
        <v>45163</v>
      </c>
      <c r="C648" t="s">
        <v>103</v>
      </c>
      <c r="D648" t="s">
        <v>0</v>
      </c>
      <c r="E648" t="s">
        <v>66</v>
      </c>
      <c r="F648" s="4" t="s">
        <v>139</v>
      </c>
      <c r="G648" t="s">
        <v>140</v>
      </c>
      <c r="H648" s="4" t="s">
        <v>141</v>
      </c>
      <c r="I648" s="4" t="s">
        <v>172</v>
      </c>
      <c r="J648" s="8">
        <v>-6</v>
      </c>
      <c r="K648" s="29">
        <f t="shared" si="53"/>
        <v>51750</v>
      </c>
      <c r="L648" s="17">
        <f t="shared" si="52"/>
        <v>-310500</v>
      </c>
      <c r="N648" s="102">
        <f t="shared" si="49"/>
        <v>-70.421736615901025</v>
      </c>
      <c r="O648" s="102">
        <v>-70.421736615901025</v>
      </c>
      <c r="Q648">
        <v>20230111</v>
      </c>
      <c r="R648" t="s">
        <v>147</v>
      </c>
      <c r="T648" t="s">
        <v>280</v>
      </c>
    </row>
    <row r="649" spans="2:20" hidden="1" x14ac:dyDescent="0.25">
      <c r="B649" s="5">
        <v>45167</v>
      </c>
      <c r="C649" t="s">
        <v>121</v>
      </c>
      <c r="D649" t="s">
        <v>0</v>
      </c>
      <c r="E649" t="s">
        <v>66</v>
      </c>
      <c r="F649" s="4" t="s">
        <v>78</v>
      </c>
      <c r="G649" t="s">
        <v>79</v>
      </c>
      <c r="H649" s="4" t="s">
        <v>80</v>
      </c>
      <c r="I649" s="4" t="s">
        <v>175</v>
      </c>
      <c r="J649" s="8">
        <v>-20</v>
      </c>
      <c r="K649" s="29">
        <f t="shared" si="53"/>
        <v>51750</v>
      </c>
      <c r="L649" s="35">
        <f t="shared" si="52"/>
        <v>-1035000</v>
      </c>
      <c r="M649" s="104"/>
      <c r="N649" s="102">
        <f t="shared" si="49"/>
        <v>-234.73912205300343</v>
      </c>
      <c r="O649" s="102">
        <v>-234.73912205300343</v>
      </c>
      <c r="Q649"/>
      <c r="R649" t="s">
        <v>345</v>
      </c>
      <c r="S649" t="s">
        <v>346</v>
      </c>
    </row>
    <row r="650" spans="2:20" hidden="1" x14ac:dyDescent="0.25">
      <c r="B650" s="5">
        <v>45169</v>
      </c>
      <c r="C650" t="s">
        <v>121</v>
      </c>
      <c r="D650" t="s">
        <v>0</v>
      </c>
      <c r="E650" t="s">
        <v>66</v>
      </c>
      <c r="F650" s="4" t="s">
        <v>82</v>
      </c>
      <c r="G650" t="s">
        <v>200</v>
      </c>
      <c r="H650" s="4" t="s">
        <v>84</v>
      </c>
      <c r="I650" s="4" t="s">
        <v>205</v>
      </c>
      <c r="J650" s="8">
        <v>-2</v>
      </c>
      <c r="K650" s="29">
        <f t="shared" si="53"/>
        <v>51750</v>
      </c>
      <c r="L650" s="17">
        <f t="shared" si="52"/>
        <v>-103500</v>
      </c>
      <c r="N650" s="102">
        <f t="shared" si="49"/>
        <v>-23.473912205300344</v>
      </c>
      <c r="O650" s="102">
        <v>-23.473912205300344</v>
      </c>
      <c r="Q650"/>
      <c r="R650" t="s">
        <v>349</v>
      </c>
      <c r="S650" t="s">
        <v>346</v>
      </c>
    </row>
    <row r="651" spans="2:20" hidden="1" x14ac:dyDescent="0.25">
      <c r="B651" s="5">
        <v>45169</v>
      </c>
      <c r="C651" t="s">
        <v>121</v>
      </c>
      <c r="D651" t="s">
        <v>0</v>
      </c>
      <c r="E651" t="s">
        <v>66</v>
      </c>
      <c r="F651" s="4" t="s">
        <v>86</v>
      </c>
      <c r="G651" t="s">
        <v>87</v>
      </c>
      <c r="H651" s="4" t="s">
        <v>50</v>
      </c>
      <c r="I651" s="4" t="s">
        <v>164</v>
      </c>
      <c r="J651" s="8">
        <v>-2</v>
      </c>
      <c r="K651" s="29">
        <f t="shared" si="53"/>
        <v>51750</v>
      </c>
      <c r="L651" s="17">
        <f t="shared" si="52"/>
        <v>-103500</v>
      </c>
      <c r="N651" s="102">
        <f t="shared" si="49"/>
        <v>-23.473912205300344</v>
      </c>
      <c r="O651" s="102">
        <v>-23.473912205300344</v>
      </c>
      <c r="Q651"/>
      <c r="R651" t="s">
        <v>349</v>
      </c>
      <c r="S651" t="s">
        <v>346</v>
      </c>
    </row>
    <row r="652" spans="2:20" hidden="1" x14ac:dyDescent="0.25">
      <c r="B652" s="5">
        <v>45169</v>
      </c>
      <c r="C652" t="s">
        <v>121</v>
      </c>
      <c r="D652" t="s">
        <v>0</v>
      </c>
      <c r="E652" t="s">
        <v>66</v>
      </c>
      <c r="F652" s="4" t="s">
        <v>91</v>
      </c>
      <c r="G652" t="s">
        <v>92</v>
      </c>
      <c r="H652" s="4" t="s">
        <v>185</v>
      </c>
      <c r="I652" s="4" t="s">
        <v>183</v>
      </c>
      <c r="J652" s="8">
        <v>-2</v>
      </c>
      <c r="K652" s="29">
        <f t="shared" si="53"/>
        <v>51750</v>
      </c>
      <c r="L652" s="17">
        <f t="shared" si="52"/>
        <v>-103500</v>
      </c>
      <c r="N652" s="102">
        <f t="shared" ref="N652:N715" si="54">L652/4409.15</f>
        <v>-23.473912205300344</v>
      </c>
      <c r="O652" s="102">
        <v>-23.473912205300344</v>
      </c>
      <c r="Q652"/>
      <c r="R652" t="s">
        <v>349</v>
      </c>
      <c r="S652" t="s">
        <v>346</v>
      </c>
    </row>
    <row r="653" spans="2:20" hidden="1" x14ac:dyDescent="0.25">
      <c r="B653" s="5">
        <v>45173</v>
      </c>
      <c r="C653" t="s">
        <v>348</v>
      </c>
      <c r="D653" t="s">
        <v>4</v>
      </c>
      <c r="E653" t="s">
        <v>14</v>
      </c>
      <c r="F653" s="4">
        <v>3308050</v>
      </c>
      <c r="G653" t="s">
        <v>137</v>
      </c>
      <c r="H653" s="4" t="s">
        <v>137</v>
      </c>
      <c r="I653" s="4" t="s">
        <v>138</v>
      </c>
      <c r="J653" s="8">
        <v>-4</v>
      </c>
      <c r="K653" s="50">
        <v>505243.49166666658</v>
      </c>
      <c r="L653" s="35">
        <f t="shared" si="52"/>
        <v>-2020973.9666666663</v>
      </c>
      <c r="M653" s="104" t="s">
        <v>529</v>
      </c>
      <c r="N653" s="102">
        <f t="shared" si="54"/>
        <v>-458.35908659643388</v>
      </c>
      <c r="O653" s="102">
        <v>-458.35908659643388</v>
      </c>
      <c r="Q653">
        <v>20230119</v>
      </c>
      <c r="R653" t="s">
        <v>236</v>
      </c>
      <c r="T653" t="s">
        <v>279</v>
      </c>
    </row>
    <row r="654" spans="2:20" hidden="1" x14ac:dyDescent="0.25">
      <c r="B654" s="5">
        <v>45173</v>
      </c>
      <c r="C654" t="s">
        <v>348</v>
      </c>
      <c r="D654" t="s">
        <v>4</v>
      </c>
      <c r="E654" t="s">
        <v>14</v>
      </c>
      <c r="F654" s="4">
        <v>3318235</v>
      </c>
      <c r="G654" t="s">
        <v>209</v>
      </c>
      <c r="H654" s="4" t="s">
        <v>107</v>
      </c>
      <c r="J654" s="8">
        <v>-4</v>
      </c>
      <c r="K654" s="29">
        <v>126823.496</v>
      </c>
      <c r="L654" s="35">
        <f t="shared" si="52"/>
        <v>-507293.984</v>
      </c>
      <c r="M654" s="104"/>
      <c r="N654" s="102">
        <f t="shared" si="54"/>
        <v>-115.05482553326605</v>
      </c>
      <c r="O654" s="102">
        <v>-115.05482553326605</v>
      </c>
      <c r="Q654">
        <v>20230119</v>
      </c>
      <c r="R654" t="s">
        <v>236</v>
      </c>
      <c r="T654" t="s">
        <v>279</v>
      </c>
    </row>
    <row r="655" spans="2:20" hidden="1" x14ac:dyDescent="0.25">
      <c r="B655" s="5">
        <v>45173</v>
      </c>
      <c r="C655" t="s">
        <v>348</v>
      </c>
      <c r="D655" t="s">
        <v>4</v>
      </c>
      <c r="E655" t="s">
        <v>14</v>
      </c>
      <c r="F655" s="4">
        <v>3318225</v>
      </c>
      <c r="G655" t="s">
        <v>148</v>
      </c>
      <c r="H655" s="4" t="s">
        <v>148</v>
      </c>
      <c r="J655" s="8">
        <v>-2</v>
      </c>
      <c r="K655" s="29">
        <v>153420.53519000002</v>
      </c>
      <c r="L655" s="17">
        <f t="shared" si="52"/>
        <v>-306841.07038000005</v>
      </c>
      <c r="M655" s="104" t="s">
        <v>529</v>
      </c>
      <c r="N655" s="102">
        <f t="shared" si="54"/>
        <v>-69.59188741140585</v>
      </c>
      <c r="O655" s="102">
        <v>-69.59188741140585</v>
      </c>
      <c r="P655" s="17"/>
      <c r="Q655">
        <v>20230119</v>
      </c>
      <c r="R655" t="s">
        <v>236</v>
      </c>
      <c r="T655" t="s">
        <v>279</v>
      </c>
    </row>
    <row r="656" spans="2:20" hidden="1" x14ac:dyDescent="0.25">
      <c r="B656" s="5">
        <v>45166</v>
      </c>
      <c r="C656" t="s">
        <v>121</v>
      </c>
      <c r="D656" t="s">
        <v>0</v>
      </c>
      <c r="E656" t="s">
        <v>66</v>
      </c>
      <c r="F656" s="4" t="s">
        <v>139</v>
      </c>
      <c r="G656" t="s">
        <v>140</v>
      </c>
      <c r="H656" s="4" t="s">
        <v>141</v>
      </c>
      <c r="I656" s="4" t="s">
        <v>172</v>
      </c>
      <c r="J656" s="8">
        <v>-1</v>
      </c>
      <c r="K656" s="29">
        <f>57500*0.9</f>
        <v>51750</v>
      </c>
      <c r="L656" s="17">
        <f t="shared" si="52"/>
        <v>-51750</v>
      </c>
      <c r="N656" s="102">
        <f t="shared" si="54"/>
        <v>-11.736956102650172</v>
      </c>
      <c r="O656" s="102">
        <v>-11.736956102650172</v>
      </c>
      <c r="Q656"/>
      <c r="R656" t="s">
        <v>343</v>
      </c>
      <c r="S656" t="s">
        <v>279</v>
      </c>
    </row>
    <row r="657" spans="2:20" x14ac:dyDescent="0.25">
      <c r="B657" s="5">
        <v>45149</v>
      </c>
      <c r="C657" t="s">
        <v>63</v>
      </c>
      <c r="D657" t="s">
        <v>0</v>
      </c>
      <c r="E657" t="s">
        <v>14</v>
      </c>
      <c r="F657" s="4" t="s">
        <v>42</v>
      </c>
      <c r="G657" t="s">
        <v>43</v>
      </c>
      <c r="H657" s="4" t="s">
        <v>44</v>
      </c>
      <c r="I657" s="4" t="s">
        <v>194</v>
      </c>
      <c r="J657" s="8">
        <v>47</v>
      </c>
      <c r="K657" s="29">
        <v>69131</v>
      </c>
      <c r="L657" s="35">
        <f t="shared" si="52"/>
        <v>3249157</v>
      </c>
      <c r="M657" s="104"/>
      <c r="N657" s="102">
        <f t="shared" si="54"/>
        <v>736.9123300409376</v>
      </c>
      <c r="O657" s="102">
        <v>736.9123300409376</v>
      </c>
      <c r="P657" t="s">
        <v>368</v>
      </c>
      <c r="Q657"/>
    </row>
    <row r="658" spans="2:20" x14ac:dyDescent="0.25">
      <c r="B658" s="5">
        <v>45149</v>
      </c>
      <c r="C658" t="s">
        <v>63</v>
      </c>
      <c r="D658" t="s">
        <v>0</v>
      </c>
      <c r="E658" t="s">
        <v>14</v>
      </c>
      <c r="F658" s="4" t="s">
        <v>42</v>
      </c>
      <c r="G658" t="s">
        <v>43</v>
      </c>
      <c r="H658" s="4" t="s">
        <v>44</v>
      </c>
      <c r="I658" s="4" t="s">
        <v>337</v>
      </c>
      <c r="J658" s="8">
        <v>100</v>
      </c>
      <c r="K658" s="29">
        <v>69131</v>
      </c>
      <c r="L658" s="35">
        <f t="shared" si="52"/>
        <v>6913100</v>
      </c>
      <c r="M658" s="104"/>
      <c r="N658" s="102">
        <f t="shared" si="54"/>
        <v>1567.8985745551865</v>
      </c>
      <c r="O658" s="102">
        <v>1567.8985745551865</v>
      </c>
      <c r="P658" t="s">
        <v>368</v>
      </c>
      <c r="Q658"/>
    </row>
    <row r="659" spans="2:20" hidden="1" x14ac:dyDescent="0.25">
      <c r="B659" s="5">
        <v>45173</v>
      </c>
      <c r="C659" t="s">
        <v>348</v>
      </c>
      <c r="D659" t="s">
        <v>0</v>
      </c>
      <c r="E659" t="s">
        <v>14</v>
      </c>
      <c r="F659" s="4" t="s">
        <v>54</v>
      </c>
      <c r="G659" t="s">
        <v>55</v>
      </c>
      <c r="H659" s="4" t="s">
        <v>56</v>
      </c>
      <c r="I659" s="4" t="s">
        <v>340</v>
      </c>
      <c r="J659" s="8">
        <v>-45</v>
      </c>
      <c r="K659" s="29">
        <v>88882</v>
      </c>
      <c r="L659" s="35">
        <f t="shared" si="52"/>
        <v>-3999690</v>
      </c>
      <c r="M659" s="104" t="s">
        <v>529</v>
      </c>
      <c r="N659" s="102">
        <f t="shared" si="54"/>
        <v>-907.1340281006544</v>
      </c>
      <c r="O659" s="102">
        <v>-907.1340281006544</v>
      </c>
      <c r="Q659">
        <v>20230119</v>
      </c>
      <c r="R659" t="s">
        <v>236</v>
      </c>
      <c r="T659" t="s">
        <v>279</v>
      </c>
    </row>
    <row r="660" spans="2:20" hidden="1" x14ac:dyDescent="0.25">
      <c r="B660" s="5">
        <v>45173</v>
      </c>
      <c r="C660" t="s">
        <v>215</v>
      </c>
      <c r="D660" t="s">
        <v>4</v>
      </c>
      <c r="E660" t="s">
        <v>66</v>
      </c>
      <c r="F660" s="4" t="s">
        <v>274</v>
      </c>
      <c r="G660" t="s">
        <v>273</v>
      </c>
      <c r="H660" s="4" t="s">
        <v>271</v>
      </c>
      <c r="J660" s="8">
        <v>-3</v>
      </c>
      <c r="K660" s="29">
        <v>172550</v>
      </c>
      <c r="L660" s="17">
        <f t="shared" si="52"/>
        <v>-517650</v>
      </c>
      <c r="N660" s="102">
        <f t="shared" si="54"/>
        <v>-117.4035811891181</v>
      </c>
      <c r="O660" s="102">
        <v>-117.4035811891181</v>
      </c>
      <c r="Q660"/>
      <c r="R660" t="s">
        <v>345</v>
      </c>
      <c r="S660" t="s">
        <v>350</v>
      </c>
    </row>
    <row r="661" spans="2:20" hidden="1" x14ac:dyDescent="0.25">
      <c r="B661" s="5">
        <v>45173</v>
      </c>
      <c r="C661" t="s">
        <v>121</v>
      </c>
      <c r="D661" t="s">
        <v>4</v>
      </c>
      <c r="E661" t="s">
        <v>66</v>
      </c>
      <c r="F661" s="4" t="s">
        <v>276</v>
      </c>
      <c r="G661" t="s">
        <v>275</v>
      </c>
      <c r="H661" s="4" t="s">
        <v>148</v>
      </c>
      <c r="J661" s="8">
        <v>3</v>
      </c>
      <c r="K661" s="29">
        <v>83600</v>
      </c>
      <c r="L661" s="17">
        <f t="shared" si="52"/>
        <v>250800</v>
      </c>
      <c r="N661" s="102">
        <f t="shared" si="54"/>
        <v>56.881711894582864</v>
      </c>
      <c r="O661" s="102">
        <v>56.881711894582864</v>
      </c>
      <c r="Q661"/>
      <c r="R661" t="s">
        <v>345</v>
      </c>
      <c r="S661" t="s">
        <v>350</v>
      </c>
    </row>
    <row r="662" spans="2:20" hidden="1" x14ac:dyDescent="0.25">
      <c r="B662" s="5">
        <v>45173</v>
      </c>
      <c r="C662" t="s">
        <v>121</v>
      </c>
      <c r="D662" t="s">
        <v>0</v>
      </c>
      <c r="E662" t="s">
        <v>66</v>
      </c>
      <c r="F662" s="4" t="s">
        <v>82</v>
      </c>
      <c r="G662" t="s">
        <v>200</v>
      </c>
      <c r="H662" s="4" t="s">
        <v>84</v>
      </c>
      <c r="I662" s="4" t="s">
        <v>205</v>
      </c>
      <c r="J662" s="8">
        <v>16</v>
      </c>
      <c r="K662" s="29">
        <f>57500*0.9</f>
        <v>51750</v>
      </c>
      <c r="L662" s="17">
        <f t="shared" si="52"/>
        <v>828000</v>
      </c>
      <c r="N662" s="102">
        <f t="shared" si="54"/>
        <v>187.79129764240275</v>
      </c>
      <c r="O662" s="102">
        <v>187.79129764240275</v>
      </c>
      <c r="Q662"/>
      <c r="R662" t="s">
        <v>345</v>
      </c>
      <c r="S662" t="s">
        <v>350</v>
      </c>
    </row>
    <row r="663" spans="2:20" hidden="1" x14ac:dyDescent="0.25">
      <c r="B663" s="5">
        <v>45173</v>
      </c>
      <c r="C663" t="s">
        <v>121</v>
      </c>
      <c r="D663" t="s">
        <v>0</v>
      </c>
      <c r="E663" t="s">
        <v>66</v>
      </c>
      <c r="F663" s="4" t="s">
        <v>75</v>
      </c>
      <c r="G663" t="s">
        <v>76</v>
      </c>
      <c r="H663" s="4" t="s">
        <v>37</v>
      </c>
      <c r="I663" s="4" t="s">
        <v>204</v>
      </c>
      <c r="J663" s="8">
        <v>3</v>
      </c>
      <c r="K663" s="29">
        <f>57500*0.9</f>
        <v>51750</v>
      </c>
      <c r="L663" s="17">
        <f t="shared" si="52"/>
        <v>155250</v>
      </c>
      <c r="N663" s="102">
        <f t="shared" si="54"/>
        <v>35.210868307950513</v>
      </c>
      <c r="O663" s="102">
        <v>35.210868307950513</v>
      </c>
      <c r="Q663"/>
      <c r="R663" t="s">
        <v>345</v>
      </c>
      <c r="S663" t="s">
        <v>346</v>
      </c>
    </row>
    <row r="664" spans="2:20" hidden="1" x14ac:dyDescent="0.25">
      <c r="B664" s="5">
        <v>45173</v>
      </c>
      <c r="C664" t="s">
        <v>121</v>
      </c>
      <c r="D664" t="s">
        <v>0</v>
      </c>
      <c r="E664" t="s">
        <v>66</v>
      </c>
      <c r="F664" s="4" t="s">
        <v>86</v>
      </c>
      <c r="G664" t="s">
        <v>87</v>
      </c>
      <c r="H664" s="4" t="s">
        <v>184</v>
      </c>
      <c r="I664" s="4" t="s">
        <v>181</v>
      </c>
      <c r="J664" s="8">
        <v>3</v>
      </c>
      <c r="K664" s="29">
        <f>57500*0.9</f>
        <v>51750</v>
      </c>
      <c r="L664" s="17">
        <f t="shared" si="52"/>
        <v>155250</v>
      </c>
      <c r="N664" s="102">
        <f t="shared" si="54"/>
        <v>35.210868307950513</v>
      </c>
      <c r="O664" s="102">
        <v>35.210868307950513</v>
      </c>
      <c r="Q664"/>
      <c r="R664" t="s">
        <v>345</v>
      </c>
      <c r="S664" t="s">
        <v>346</v>
      </c>
    </row>
    <row r="665" spans="2:20" hidden="1" x14ac:dyDescent="0.25">
      <c r="B665" s="5">
        <v>45180</v>
      </c>
      <c r="C665" t="s">
        <v>103</v>
      </c>
      <c r="D665" t="s">
        <v>0</v>
      </c>
      <c r="E665" t="s">
        <v>14</v>
      </c>
      <c r="F665" s="3" t="s">
        <v>25</v>
      </c>
      <c r="G665" t="s">
        <v>26</v>
      </c>
      <c r="H665" s="4" t="s">
        <v>27</v>
      </c>
      <c r="I665" s="4" t="s">
        <v>127</v>
      </c>
      <c r="J665" s="8">
        <v>-5</v>
      </c>
      <c r="K665" s="50">
        <v>65949.40444444443</v>
      </c>
      <c r="L665" s="35">
        <f t="shared" si="52"/>
        <v>-329747.02222222218</v>
      </c>
      <c r="M665" s="104"/>
      <c r="N665" s="102">
        <f t="shared" si="54"/>
        <v>-74.786982121774543</v>
      </c>
      <c r="O665" s="102">
        <v>-74.786982121774543</v>
      </c>
      <c r="Q665" s="4">
        <v>20230121</v>
      </c>
      <c r="R665" t="s">
        <v>282</v>
      </c>
      <c r="T665" t="s">
        <v>280</v>
      </c>
    </row>
    <row r="666" spans="2:20" hidden="1" x14ac:dyDescent="0.25">
      <c r="B666" s="5">
        <v>45180</v>
      </c>
      <c r="C666" t="s">
        <v>103</v>
      </c>
      <c r="D666" t="s">
        <v>0</v>
      </c>
      <c r="E666" t="s">
        <v>14</v>
      </c>
      <c r="F666" s="3" t="s">
        <v>35</v>
      </c>
      <c r="G666" t="s">
        <v>36</v>
      </c>
      <c r="H666" s="4" t="s">
        <v>37</v>
      </c>
      <c r="I666" s="4" t="s">
        <v>131</v>
      </c>
      <c r="J666" s="8">
        <v>-4</v>
      </c>
      <c r="K666" s="50">
        <v>81594</v>
      </c>
      <c r="L666" s="35">
        <f t="shared" si="52"/>
        <v>-326376</v>
      </c>
      <c r="M666" s="104"/>
      <c r="N666" s="102">
        <f t="shared" si="54"/>
        <v>-74.022430627218398</v>
      </c>
      <c r="O666" s="102">
        <v>-74.022430627218398</v>
      </c>
      <c r="Q666" s="4">
        <v>20230121</v>
      </c>
      <c r="R666" t="s">
        <v>282</v>
      </c>
      <c r="T666" t="s">
        <v>280</v>
      </c>
    </row>
    <row r="667" spans="2:20" hidden="1" x14ac:dyDescent="0.25">
      <c r="B667" s="5">
        <v>45166</v>
      </c>
      <c r="C667" t="s">
        <v>121</v>
      </c>
      <c r="D667" t="s">
        <v>0</v>
      </c>
      <c r="E667" t="s">
        <v>66</v>
      </c>
      <c r="F667" s="4" t="s">
        <v>139</v>
      </c>
      <c r="G667" t="s">
        <v>140</v>
      </c>
      <c r="H667" s="4" t="s">
        <v>141</v>
      </c>
      <c r="I667" s="4" t="s">
        <v>172</v>
      </c>
      <c r="J667" s="8">
        <v>1</v>
      </c>
      <c r="K667" s="29">
        <f>57500*0.9</f>
        <v>51750</v>
      </c>
      <c r="L667" s="17">
        <f t="shared" si="52"/>
        <v>51750</v>
      </c>
      <c r="N667" s="102">
        <f t="shared" si="54"/>
        <v>11.736956102650172</v>
      </c>
      <c r="O667" s="102">
        <v>11.736956102650172</v>
      </c>
      <c r="Q667"/>
      <c r="R667" t="s">
        <v>343</v>
      </c>
      <c r="S667" t="s">
        <v>279</v>
      </c>
    </row>
    <row r="668" spans="2:20" hidden="1" x14ac:dyDescent="0.25">
      <c r="B668" s="5">
        <v>45169</v>
      </c>
      <c r="C668" t="s">
        <v>121</v>
      </c>
      <c r="D668" t="s">
        <v>0</v>
      </c>
      <c r="E668" t="s">
        <v>66</v>
      </c>
      <c r="F668" s="4" t="s">
        <v>139</v>
      </c>
      <c r="G668" t="s">
        <v>140</v>
      </c>
      <c r="H668" s="4" t="s">
        <v>141</v>
      </c>
      <c r="I668" s="4" t="s">
        <v>172</v>
      </c>
      <c r="J668" s="8">
        <v>-2</v>
      </c>
      <c r="K668" s="29">
        <f>57500*0.9</f>
        <v>51750</v>
      </c>
      <c r="L668" s="17">
        <f t="shared" si="52"/>
        <v>-103500</v>
      </c>
      <c r="N668" s="102">
        <f t="shared" si="54"/>
        <v>-23.473912205300344</v>
      </c>
      <c r="O668" s="102">
        <v>-23.473912205300344</v>
      </c>
      <c r="Q668"/>
      <c r="R668" t="s">
        <v>349</v>
      </c>
      <c r="S668" t="s">
        <v>346</v>
      </c>
    </row>
    <row r="669" spans="2:20" x14ac:dyDescent="0.25">
      <c r="B669" s="5">
        <v>45156</v>
      </c>
      <c r="C669" t="s">
        <v>103</v>
      </c>
      <c r="D669" t="s">
        <v>0</v>
      </c>
      <c r="E669" t="s">
        <v>14</v>
      </c>
      <c r="F669" s="4" t="s">
        <v>42</v>
      </c>
      <c r="G669" t="s">
        <v>43</v>
      </c>
      <c r="H669" s="4" t="s">
        <v>44</v>
      </c>
      <c r="I669" s="4" t="s">
        <v>194</v>
      </c>
      <c r="J669" s="8">
        <v>-5</v>
      </c>
      <c r="K669" s="50">
        <v>81594</v>
      </c>
      <c r="L669" s="35">
        <f t="shared" si="52"/>
        <v>-407970</v>
      </c>
      <c r="M669" s="104"/>
      <c r="N669" s="102">
        <f t="shared" si="54"/>
        <v>-92.528038284023012</v>
      </c>
      <c r="O669" s="102">
        <v>-92.528038284023012</v>
      </c>
      <c r="Q669">
        <v>20230107</v>
      </c>
      <c r="R669" t="s">
        <v>243</v>
      </c>
      <c r="T669" t="s">
        <v>279</v>
      </c>
    </row>
    <row r="670" spans="2:20" hidden="1" x14ac:dyDescent="0.25">
      <c r="B670" s="5">
        <v>45180</v>
      </c>
      <c r="C670" t="s">
        <v>103</v>
      </c>
      <c r="D670" t="s">
        <v>0</v>
      </c>
      <c r="E670" t="s">
        <v>14</v>
      </c>
      <c r="F670" s="4" t="s">
        <v>48</v>
      </c>
      <c r="G670" t="s">
        <v>49</v>
      </c>
      <c r="H670" s="4" t="s">
        <v>50</v>
      </c>
      <c r="I670" s="4" t="s">
        <v>351</v>
      </c>
      <c r="J670" s="8">
        <v>-5</v>
      </c>
      <c r="K670" s="29">
        <v>69131</v>
      </c>
      <c r="L670" s="35">
        <f t="shared" ref="L670:L701" si="55">+J670*K670</f>
        <v>-345655</v>
      </c>
      <c r="M670" s="104"/>
      <c r="N670" s="102">
        <f t="shared" si="54"/>
        <v>-78.394928727759321</v>
      </c>
      <c r="O670" s="102">
        <v>-78.394928727759321</v>
      </c>
      <c r="Q670" s="4">
        <v>20230121</v>
      </c>
      <c r="R670" t="s">
        <v>282</v>
      </c>
      <c r="T670" t="s">
        <v>280</v>
      </c>
    </row>
    <row r="671" spans="2:20" hidden="1" x14ac:dyDescent="0.25">
      <c r="B671" s="5">
        <v>45180</v>
      </c>
      <c r="C671" t="s">
        <v>103</v>
      </c>
      <c r="D671" t="s">
        <v>0</v>
      </c>
      <c r="E671" t="s">
        <v>14</v>
      </c>
      <c r="F671" s="4" t="s">
        <v>48</v>
      </c>
      <c r="G671" t="s">
        <v>49</v>
      </c>
      <c r="H671" s="4" t="s">
        <v>50</v>
      </c>
      <c r="I671" s="4" t="s">
        <v>338</v>
      </c>
      <c r="J671" s="8">
        <v>-2</v>
      </c>
      <c r="K671" s="29">
        <v>69131</v>
      </c>
      <c r="L671" s="35">
        <f t="shared" si="55"/>
        <v>-138262</v>
      </c>
      <c r="M671" s="104" t="s">
        <v>529</v>
      </c>
      <c r="N671" s="102">
        <f t="shared" si="54"/>
        <v>-31.357971491103729</v>
      </c>
      <c r="O671" s="102">
        <v>-31.357971491103729</v>
      </c>
      <c r="Q671" s="4">
        <v>20230121</v>
      </c>
      <c r="R671" t="s">
        <v>282</v>
      </c>
      <c r="T671" t="s">
        <v>280</v>
      </c>
    </row>
    <row r="672" spans="2:20" hidden="1" x14ac:dyDescent="0.25">
      <c r="B672" s="5">
        <v>45180</v>
      </c>
      <c r="C672" t="s">
        <v>103</v>
      </c>
      <c r="D672" t="s">
        <v>0</v>
      </c>
      <c r="E672" t="s">
        <v>14</v>
      </c>
      <c r="F672" s="4" t="s">
        <v>54</v>
      </c>
      <c r="G672" t="s">
        <v>55</v>
      </c>
      <c r="H672" s="4" t="s">
        <v>56</v>
      </c>
      <c r="I672" s="4" t="s">
        <v>340</v>
      </c>
      <c r="J672" s="8">
        <v>-10</v>
      </c>
      <c r="K672" s="29">
        <v>88882</v>
      </c>
      <c r="L672" s="35">
        <f t="shared" si="55"/>
        <v>-888820</v>
      </c>
      <c r="M672" s="104" t="s">
        <v>529</v>
      </c>
      <c r="N672" s="102">
        <f t="shared" si="54"/>
        <v>-201.58533957792321</v>
      </c>
      <c r="O672" s="102">
        <v>-201.58533957792321</v>
      </c>
      <c r="Q672" s="4">
        <v>20230121</v>
      </c>
      <c r="R672" t="s">
        <v>282</v>
      </c>
      <c r="T672" t="s">
        <v>280</v>
      </c>
    </row>
    <row r="673" spans="2:24" hidden="1" x14ac:dyDescent="0.25">
      <c r="B673" s="5">
        <v>45180</v>
      </c>
      <c r="C673" t="s">
        <v>103</v>
      </c>
      <c r="D673" t="s">
        <v>0</v>
      </c>
      <c r="E673" t="s">
        <v>14</v>
      </c>
      <c r="F673" s="4" t="s">
        <v>58</v>
      </c>
      <c r="G673" t="s">
        <v>59</v>
      </c>
      <c r="H673" s="4" t="s">
        <v>60</v>
      </c>
      <c r="I673" s="4" t="s">
        <v>341</v>
      </c>
      <c r="J673" s="8">
        <v>-3</v>
      </c>
      <c r="K673" s="29">
        <v>75398.578723404251</v>
      </c>
      <c r="L673" s="35">
        <f t="shared" si="55"/>
        <v>-226195.73617021274</v>
      </c>
      <c r="M673" s="104"/>
      <c r="N673" s="102">
        <f t="shared" si="54"/>
        <v>-51.301438184278773</v>
      </c>
      <c r="O673" s="102">
        <v>-51.301438184278773</v>
      </c>
      <c r="Q673" s="4">
        <v>20230121</v>
      </c>
      <c r="R673" t="s">
        <v>282</v>
      </c>
      <c r="T673" t="s">
        <v>280</v>
      </c>
    </row>
    <row r="674" spans="2:24" hidden="1" x14ac:dyDescent="0.25">
      <c r="B674" s="5">
        <v>45180</v>
      </c>
      <c r="C674" t="s">
        <v>103</v>
      </c>
      <c r="D674" t="s">
        <v>4</v>
      </c>
      <c r="E674" t="s">
        <v>14</v>
      </c>
      <c r="F674" s="4">
        <v>3308050</v>
      </c>
      <c r="G674" t="s">
        <v>137</v>
      </c>
      <c r="H674" s="4" t="s">
        <v>137</v>
      </c>
      <c r="I674" s="4" t="s">
        <v>138</v>
      </c>
      <c r="J674" s="8">
        <v>-1</v>
      </c>
      <c r="K674" s="50">
        <v>505243.49166666658</v>
      </c>
      <c r="L674" s="35">
        <f t="shared" si="55"/>
        <v>-505243.49166666658</v>
      </c>
      <c r="M674" s="104" t="s">
        <v>529</v>
      </c>
      <c r="N674" s="102">
        <f t="shared" si="54"/>
        <v>-114.58977164910847</v>
      </c>
      <c r="O674" s="102">
        <v>-114.58977164910847</v>
      </c>
      <c r="Q674" s="4">
        <v>20230121</v>
      </c>
      <c r="R674" t="s">
        <v>282</v>
      </c>
      <c r="T674" t="s">
        <v>280</v>
      </c>
    </row>
    <row r="675" spans="2:24" hidden="1" x14ac:dyDescent="0.25">
      <c r="B675" s="5">
        <v>45180</v>
      </c>
      <c r="C675" t="s">
        <v>103</v>
      </c>
      <c r="D675" t="s">
        <v>4</v>
      </c>
      <c r="E675" t="s">
        <v>14</v>
      </c>
      <c r="F675" s="4">
        <v>3318235</v>
      </c>
      <c r="G675" t="s">
        <v>209</v>
      </c>
      <c r="H675" s="4" t="s">
        <v>107</v>
      </c>
      <c r="J675" s="33">
        <v>-1</v>
      </c>
      <c r="K675" s="29">
        <v>126823.496</v>
      </c>
      <c r="L675" s="35">
        <f t="shared" si="55"/>
        <v>-126823.496</v>
      </c>
      <c r="M675" s="104"/>
      <c r="N675" s="102">
        <f t="shared" si="54"/>
        <v>-28.763706383316514</v>
      </c>
      <c r="O675" s="102">
        <v>-28.763706383316514</v>
      </c>
      <c r="Q675" s="4">
        <v>20230121</v>
      </c>
      <c r="R675" t="s">
        <v>282</v>
      </c>
      <c r="T675" t="s">
        <v>280</v>
      </c>
    </row>
    <row r="676" spans="2:24" x14ac:dyDescent="0.25">
      <c r="B676" s="5">
        <v>45163</v>
      </c>
      <c r="C676" t="s">
        <v>103</v>
      </c>
      <c r="D676" t="s">
        <v>0</v>
      </c>
      <c r="E676" t="s">
        <v>14</v>
      </c>
      <c r="F676" s="4" t="s">
        <v>42</v>
      </c>
      <c r="G676" t="s">
        <v>43</v>
      </c>
      <c r="H676" s="4" t="s">
        <v>44</v>
      </c>
      <c r="I676" s="4" t="s">
        <v>194</v>
      </c>
      <c r="J676" s="8">
        <v>-20</v>
      </c>
      <c r="K676" s="50">
        <v>81594</v>
      </c>
      <c r="L676" s="35">
        <f t="shared" si="55"/>
        <v>-1631880</v>
      </c>
      <c r="M676" s="104"/>
      <c r="N676" s="102">
        <f t="shared" si="54"/>
        <v>-370.11215313609205</v>
      </c>
      <c r="O676" s="102">
        <v>-370.11215313609205</v>
      </c>
      <c r="Q676">
        <v>20230110</v>
      </c>
      <c r="R676" t="s">
        <v>232</v>
      </c>
      <c r="T676" t="s">
        <v>280</v>
      </c>
    </row>
    <row r="677" spans="2:24" hidden="1" x14ac:dyDescent="0.25">
      <c r="B677" s="5">
        <v>45168</v>
      </c>
      <c r="C677" t="s">
        <v>121</v>
      </c>
      <c r="D677" t="s">
        <v>0</v>
      </c>
      <c r="E677" t="s">
        <v>14</v>
      </c>
      <c r="F677" s="4" t="s">
        <v>48</v>
      </c>
      <c r="G677" t="s">
        <v>49</v>
      </c>
      <c r="H677" s="4" t="s">
        <v>50</v>
      </c>
      <c r="I677" s="4" t="s">
        <v>338</v>
      </c>
      <c r="J677" s="8">
        <v>-4</v>
      </c>
      <c r="K677" s="29">
        <v>69131</v>
      </c>
      <c r="L677" s="35">
        <f t="shared" si="55"/>
        <v>-276524</v>
      </c>
      <c r="M677" s="104" t="s">
        <v>529</v>
      </c>
      <c r="N677" s="102">
        <f t="shared" si="54"/>
        <v>-62.715942982207459</v>
      </c>
      <c r="O677" s="102">
        <v>-62.715942982207459</v>
      </c>
      <c r="Q677"/>
      <c r="R677" t="s">
        <v>353</v>
      </c>
      <c r="S677" t="s">
        <v>297</v>
      </c>
    </row>
    <row r="678" spans="2:24" hidden="1" x14ac:dyDescent="0.25">
      <c r="B678" s="5">
        <v>45182</v>
      </c>
      <c r="C678" t="s">
        <v>121</v>
      </c>
      <c r="D678" t="s">
        <v>0</v>
      </c>
      <c r="E678" t="s">
        <v>14</v>
      </c>
      <c r="F678" s="4" t="s">
        <v>54</v>
      </c>
      <c r="G678" t="s">
        <v>55</v>
      </c>
      <c r="H678" s="4" t="s">
        <v>56</v>
      </c>
      <c r="I678" s="4" t="s">
        <v>339</v>
      </c>
      <c r="J678" s="8">
        <v>-2</v>
      </c>
      <c r="K678" s="29">
        <v>88882</v>
      </c>
      <c r="L678" s="35">
        <f t="shared" si="55"/>
        <v>-177764</v>
      </c>
      <c r="M678" s="104" t="s">
        <v>529</v>
      </c>
      <c r="N678" s="102">
        <f t="shared" si="54"/>
        <v>-40.317067915584637</v>
      </c>
      <c r="O678" s="102">
        <v>-40.317067915584637</v>
      </c>
      <c r="Q678"/>
      <c r="R678" t="s">
        <v>352</v>
      </c>
      <c r="S678" t="s">
        <v>297</v>
      </c>
    </row>
    <row r="679" spans="2:24" hidden="1" x14ac:dyDescent="0.25">
      <c r="B679" s="5">
        <v>45182</v>
      </c>
      <c r="C679" t="s">
        <v>121</v>
      </c>
      <c r="D679" t="s">
        <v>0</v>
      </c>
      <c r="E679" t="s">
        <v>14</v>
      </c>
      <c r="F679" s="4" t="s">
        <v>54</v>
      </c>
      <c r="G679" t="s">
        <v>55</v>
      </c>
      <c r="H679" s="4" t="s">
        <v>56</v>
      </c>
      <c r="I679" s="4" t="s">
        <v>340</v>
      </c>
      <c r="J679" s="8">
        <v>-5</v>
      </c>
      <c r="K679" s="29">
        <v>88882</v>
      </c>
      <c r="L679" s="35">
        <f t="shared" si="55"/>
        <v>-444410</v>
      </c>
      <c r="M679" s="104" t="s">
        <v>529</v>
      </c>
      <c r="N679" s="102">
        <f t="shared" si="54"/>
        <v>-100.7926697889616</v>
      </c>
      <c r="O679" s="102">
        <v>-100.7926697889616</v>
      </c>
      <c r="Q679"/>
      <c r="R679" t="s">
        <v>352</v>
      </c>
      <c r="S679" t="s">
        <v>297</v>
      </c>
    </row>
    <row r="680" spans="2:24" hidden="1" x14ac:dyDescent="0.25">
      <c r="B680" s="5">
        <v>45182</v>
      </c>
      <c r="C680" t="s">
        <v>121</v>
      </c>
      <c r="D680" t="s">
        <v>0</v>
      </c>
      <c r="E680" t="s">
        <v>14</v>
      </c>
      <c r="F680" s="4" t="s">
        <v>190</v>
      </c>
      <c r="G680" t="s">
        <v>199</v>
      </c>
      <c r="H680" s="4" t="s">
        <v>191</v>
      </c>
      <c r="I680" s="4" t="s">
        <v>192</v>
      </c>
      <c r="J680" s="8">
        <v>-11</v>
      </c>
      <c r="K680" s="50">
        <v>93249</v>
      </c>
      <c r="L680" s="35">
        <f t="shared" si="55"/>
        <v>-1025739</v>
      </c>
      <c r="M680" s="104"/>
      <c r="N680" s="102">
        <f t="shared" si="54"/>
        <v>-232.6387172130683</v>
      </c>
      <c r="O680" s="102">
        <v>-232.6387172130683</v>
      </c>
      <c r="Q680"/>
      <c r="R680" t="s">
        <v>352</v>
      </c>
      <c r="S680" t="s">
        <v>297</v>
      </c>
    </row>
    <row r="681" spans="2:24" x14ac:dyDescent="0.25">
      <c r="B681" s="5">
        <v>45163</v>
      </c>
      <c r="C681" t="s">
        <v>103</v>
      </c>
      <c r="D681" t="s">
        <v>0</v>
      </c>
      <c r="E681" t="s">
        <v>14</v>
      </c>
      <c r="F681" s="4" t="s">
        <v>42</v>
      </c>
      <c r="G681" t="s">
        <v>43</v>
      </c>
      <c r="H681" s="4" t="s">
        <v>44</v>
      </c>
      <c r="I681" s="4" t="s">
        <v>194</v>
      </c>
      <c r="J681" s="8">
        <v>-10</v>
      </c>
      <c r="K681" s="50">
        <v>81594</v>
      </c>
      <c r="L681" s="35">
        <f t="shared" si="55"/>
        <v>-815940</v>
      </c>
      <c r="M681" s="104"/>
      <c r="N681" s="102">
        <f t="shared" si="54"/>
        <v>-185.05607656804602</v>
      </c>
      <c r="O681" s="102">
        <v>-185.05607656804602</v>
      </c>
      <c r="Q681">
        <v>20230110</v>
      </c>
      <c r="R681" t="s">
        <v>232</v>
      </c>
      <c r="T681" t="s">
        <v>280</v>
      </c>
    </row>
    <row r="682" spans="2:24" x14ac:dyDescent="0.25">
      <c r="B682" s="5">
        <v>45163</v>
      </c>
      <c r="C682" t="s">
        <v>103</v>
      </c>
      <c r="D682" t="s">
        <v>0</v>
      </c>
      <c r="E682" t="s">
        <v>14</v>
      </c>
      <c r="F682" s="4" t="s">
        <v>42</v>
      </c>
      <c r="G682" t="s">
        <v>43</v>
      </c>
      <c r="H682" s="4" t="s">
        <v>44</v>
      </c>
      <c r="I682" s="4" t="s">
        <v>194</v>
      </c>
      <c r="J682" s="8">
        <v>-20</v>
      </c>
      <c r="K682" s="50">
        <v>81594</v>
      </c>
      <c r="L682" s="35">
        <f t="shared" si="55"/>
        <v>-1631880</v>
      </c>
      <c r="M682" s="104"/>
      <c r="N682" s="102">
        <f t="shared" si="54"/>
        <v>-370.11215313609205</v>
      </c>
      <c r="O682" s="102">
        <v>-370.11215313609205</v>
      </c>
      <c r="Q682">
        <v>20230111</v>
      </c>
      <c r="R682" t="s">
        <v>147</v>
      </c>
      <c r="T682" t="s">
        <v>280</v>
      </c>
    </row>
    <row r="683" spans="2:24" x14ac:dyDescent="0.25">
      <c r="B683" s="5">
        <v>45173</v>
      </c>
      <c r="C683" t="s">
        <v>348</v>
      </c>
      <c r="D683" t="s">
        <v>0</v>
      </c>
      <c r="E683" t="s">
        <v>14</v>
      </c>
      <c r="F683" s="3" t="s">
        <v>42</v>
      </c>
      <c r="G683" t="s">
        <v>43</v>
      </c>
      <c r="H683" s="4" t="s">
        <v>44</v>
      </c>
      <c r="I683" s="4" t="s">
        <v>130</v>
      </c>
      <c r="J683" s="8">
        <v>-25</v>
      </c>
      <c r="K683" s="50">
        <v>65949.40444444443</v>
      </c>
      <c r="L683" s="35">
        <f t="shared" si="55"/>
        <v>-1648735.1111111108</v>
      </c>
      <c r="M683" s="104"/>
      <c r="N683" s="102">
        <f t="shared" si="54"/>
        <v>-373.93491060887266</v>
      </c>
      <c r="O683" s="102">
        <v>-373.93491060887266</v>
      </c>
      <c r="Q683">
        <v>20230119</v>
      </c>
      <c r="R683" t="s">
        <v>236</v>
      </c>
      <c r="T683" t="s">
        <v>279</v>
      </c>
    </row>
    <row r="684" spans="2:24" hidden="1" x14ac:dyDescent="0.25">
      <c r="B684" s="5">
        <v>45169</v>
      </c>
      <c r="C684" t="s">
        <v>121</v>
      </c>
      <c r="D684" t="s">
        <v>0</v>
      </c>
      <c r="E684" t="s">
        <v>66</v>
      </c>
      <c r="F684" s="4" t="s">
        <v>78</v>
      </c>
      <c r="G684" t="s">
        <v>79</v>
      </c>
      <c r="H684" s="4" t="s">
        <v>80</v>
      </c>
      <c r="I684" s="4" t="s">
        <v>175</v>
      </c>
      <c r="J684" s="8">
        <v>-2</v>
      </c>
      <c r="K684" s="29">
        <f>57500*0.9</f>
        <v>51750</v>
      </c>
      <c r="L684" s="17">
        <f t="shared" si="55"/>
        <v>-103500</v>
      </c>
      <c r="N684" s="102">
        <f t="shared" si="54"/>
        <v>-23.473912205300344</v>
      </c>
      <c r="O684" s="102">
        <v>-23.473912205300344</v>
      </c>
      <c r="Q684"/>
      <c r="R684" t="s">
        <v>349</v>
      </c>
      <c r="S684" t="s">
        <v>346</v>
      </c>
    </row>
    <row r="685" spans="2:24" s="69" customFormat="1" hidden="1" x14ac:dyDescent="0.25">
      <c r="B685" s="68">
        <v>45184</v>
      </c>
      <c r="C685" s="69" t="s">
        <v>63</v>
      </c>
      <c r="D685" s="69" t="s">
        <v>0</v>
      </c>
      <c r="E685" s="69" t="s">
        <v>66</v>
      </c>
      <c r="F685" s="70" t="s">
        <v>91</v>
      </c>
      <c r="G685" s="69" t="s">
        <v>92</v>
      </c>
      <c r="H685" s="70" t="s">
        <v>93</v>
      </c>
      <c r="I685" s="154" t="s">
        <v>360</v>
      </c>
      <c r="J685" s="157">
        <v>50</v>
      </c>
      <c r="K685" s="72">
        <f>57500*0.9</f>
        <v>51750</v>
      </c>
      <c r="L685" s="73">
        <f t="shared" si="55"/>
        <v>2587500</v>
      </c>
      <c r="M685" s="107"/>
      <c r="N685" s="102">
        <f t="shared" si="54"/>
        <v>586.8478051325086</v>
      </c>
      <c r="O685" s="102">
        <v>586.8478051325086</v>
      </c>
      <c r="P685" s="69" t="s">
        <v>366</v>
      </c>
      <c r="X685" s="73"/>
    </row>
    <row r="686" spans="2:24" hidden="1" x14ac:dyDescent="0.25">
      <c r="B686" s="5">
        <v>45184</v>
      </c>
      <c r="C686" t="s">
        <v>63</v>
      </c>
      <c r="D686" t="s">
        <v>0</v>
      </c>
      <c r="E686" t="s">
        <v>66</v>
      </c>
      <c r="F686" s="4" t="s">
        <v>247</v>
      </c>
      <c r="G686" t="s">
        <v>354</v>
      </c>
      <c r="H686" s="4" t="s">
        <v>265</v>
      </c>
      <c r="I686" s="4" t="s">
        <v>361</v>
      </c>
      <c r="J686" s="8">
        <v>50</v>
      </c>
      <c r="K686" s="29">
        <f>67500*0.9</f>
        <v>60750</v>
      </c>
      <c r="L686" s="35">
        <f t="shared" si="55"/>
        <v>3037500</v>
      </c>
      <c r="M686" s="104"/>
      <c r="N686" s="102">
        <f t="shared" si="54"/>
        <v>688.90829298164056</v>
      </c>
      <c r="O686" s="102">
        <v>688.90829298164056</v>
      </c>
      <c r="P686" t="s">
        <v>366</v>
      </c>
      <c r="Q686"/>
    </row>
    <row r="687" spans="2:24" hidden="1" x14ac:dyDescent="0.25">
      <c r="B687" s="5">
        <v>45184</v>
      </c>
      <c r="C687" t="s">
        <v>63</v>
      </c>
      <c r="D687" t="s">
        <v>0</v>
      </c>
      <c r="E687" t="s">
        <v>66</v>
      </c>
      <c r="F687" s="4" t="s">
        <v>249</v>
      </c>
      <c r="G687" t="s">
        <v>355</v>
      </c>
      <c r="H687" s="4" t="s">
        <v>266</v>
      </c>
      <c r="I687" s="4" t="s">
        <v>362</v>
      </c>
      <c r="J687" s="8">
        <v>50</v>
      </c>
      <c r="K687" s="29">
        <f>67500*0.9</f>
        <v>60750</v>
      </c>
      <c r="L687" s="35">
        <f t="shared" si="55"/>
        <v>3037500</v>
      </c>
      <c r="M687" s="104"/>
      <c r="N687" s="102">
        <f t="shared" si="54"/>
        <v>688.90829298164056</v>
      </c>
      <c r="O687" s="102">
        <v>688.90829298164056</v>
      </c>
      <c r="P687" t="s">
        <v>366</v>
      </c>
      <c r="Q687"/>
    </row>
    <row r="688" spans="2:24" hidden="1" x14ac:dyDescent="0.25">
      <c r="B688" s="5">
        <v>45184</v>
      </c>
      <c r="C688" t="s">
        <v>63</v>
      </c>
      <c r="D688" t="s">
        <v>0</v>
      </c>
      <c r="E688" t="s">
        <v>66</v>
      </c>
      <c r="F688" s="4" t="s">
        <v>251</v>
      </c>
      <c r="G688" t="s">
        <v>356</v>
      </c>
      <c r="H688" s="4" t="s">
        <v>267</v>
      </c>
      <c r="I688" s="4" t="s">
        <v>363</v>
      </c>
      <c r="J688" s="8">
        <v>50</v>
      </c>
      <c r="K688" s="29">
        <f>67500*0.9</f>
        <v>60750</v>
      </c>
      <c r="L688" s="35">
        <f t="shared" si="55"/>
        <v>3037500</v>
      </c>
      <c r="M688" s="104"/>
      <c r="N688" s="102">
        <f t="shared" si="54"/>
        <v>688.90829298164056</v>
      </c>
      <c r="O688" s="102">
        <v>688.90829298164056</v>
      </c>
      <c r="P688" t="s">
        <v>366</v>
      </c>
      <c r="Q688"/>
    </row>
    <row r="689" spans="2:20" hidden="1" x14ac:dyDescent="0.25">
      <c r="B689" s="5">
        <v>45184</v>
      </c>
      <c r="C689" t="s">
        <v>63</v>
      </c>
      <c r="D689" t="s">
        <v>0</v>
      </c>
      <c r="E689" t="s">
        <v>66</v>
      </c>
      <c r="F689" s="4" t="s">
        <v>253</v>
      </c>
      <c r="G689" t="s">
        <v>357</v>
      </c>
      <c r="H689" s="4" t="s">
        <v>268</v>
      </c>
      <c r="I689" s="4" t="s">
        <v>364</v>
      </c>
      <c r="J689" s="8">
        <v>50</v>
      </c>
      <c r="K689" s="29">
        <f>67500*0.9</f>
        <v>60750</v>
      </c>
      <c r="L689" s="35">
        <f t="shared" si="55"/>
        <v>3037500</v>
      </c>
      <c r="M689" s="104"/>
      <c r="N689" s="102">
        <f t="shared" si="54"/>
        <v>688.90829298164056</v>
      </c>
      <c r="O689" s="102">
        <v>688.90829298164056</v>
      </c>
      <c r="P689" t="s">
        <v>366</v>
      </c>
      <c r="Q689"/>
    </row>
    <row r="690" spans="2:20" hidden="1" x14ac:dyDescent="0.25">
      <c r="B690" s="5">
        <v>45184</v>
      </c>
      <c r="C690" t="s">
        <v>63</v>
      </c>
      <c r="D690" t="s">
        <v>0</v>
      </c>
      <c r="E690" t="s">
        <v>66</v>
      </c>
      <c r="F690" s="4" t="s">
        <v>255</v>
      </c>
      <c r="G690" t="s">
        <v>358</v>
      </c>
      <c r="H690" s="4" t="s">
        <v>269</v>
      </c>
      <c r="I690" s="4" t="s">
        <v>365</v>
      </c>
      <c r="J690" s="8">
        <v>50</v>
      </c>
      <c r="K690" s="29">
        <f>67500*0.9</f>
        <v>60750</v>
      </c>
      <c r="L690" s="35">
        <f t="shared" si="55"/>
        <v>3037500</v>
      </c>
      <c r="M690" s="104"/>
      <c r="N690" s="102">
        <f t="shared" si="54"/>
        <v>688.90829298164056</v>
      </c>
      <c r="O690" s="102">
        <v>688.90829298164056</v>
      </c>
      <c r="P690" t="s">
        <v>366</v>
      </c>
      <c r="Q690"/>
    </row>
    <row r="691" spans="2:20" hidden="1" x14ac:dyDescent="0.25">
      <c r="B691" s="5">
        <v>45190</v>
      </c>
      <c r="C691" t="s">
        <v>103</v>
      </c>
      <c r="D691" t="s">
        <v>0</v>
      </c>
      <c r="E691" t="s">
        <v>66</v>
      </c>
      <c r="F691" s="4" t="s">
        <v>71</v>
      </c>
      <c r="G691" t="s">
        <v>72</v>
      </c>
      <c r="H691" s="4" t="s">
        <v>27</v>
      </c>
      <c r="I691" s="4" t="s">
        <v>219</v>
      </c>
      <c r="J691" s="8">
        <v>-30</v>
      </c>
      <c r="K691" s="29">
        <f t="shared" ref="K691:K696" si="56">57500*0.9</f>
        <v>51750</v>
      </c>
      <c r="L691" s="35">
        <f t="shared" si="55"/>
        <v>-1552500</v>
      </c>
      <c r="M691" s="104"/>
      <c r="N691" s="102">
        <f t="shared" si="54"/>
        <v>-352.10868307950517</v>
      </c>
      <c r="O691" s="102">
        <v>-352.10868307950517</v>
      </c>
      <c r="Q691">
        <v>20230123</v>
      </c>
      <c r="R691" t="s">
        <v>367</v>
      </c>
      <c r="T691" t="s">
        <v>279</v>
      </c>
    </row>
    <row r="692" spans="2:20" hidden="1" x14ac:dyDescent="0.25">
      <c r="B692" s="5">
        <v>45190</v>
      </c>
      <c r="C692" t="s">
        <v>103</v>
      </c>
      <c r="D692" t="s">
        <v>0</v>
      </c>
      <c r="E692" t="s">
        <v>66</v>
      </c>
      <c r="F692" s="4" t="s">
        <v>75</v>
      </c>
      <c r="G692" t="s">
        <v>76</v>
      </c>
      <c r="H692" s="4" t="s">
        <v>37</v>
      </c>
      <c r="I692" s="4" t="s">
        <v>204</v>
      </c>
      <c r="J692" s="8">
        <v>-26</v>
      </c>
      <c r="K692" s="29">
        <f t="shared" si="56"/>
        <v>51750</v>
      </c>
      <c r="L692" s="35">
        <f t="shared" si="55"/>
        <v>-1345500</v>
      </c>
      <c r="M692" s="104"/>
      <c r="N692" s="102">
        <f t="shared" si="54"/>
        <v>-305.16085866890444</v>
      </c>
      <c r="O692" s="102">
        <v>-305.16085866890444</v>
      </c>
      <c r="Q692">
        <v>20230123</v>
      </c>
      <c r="R692" t="s">
        <v>367</v>
      </c>
      <c r="T692" t="s">
        <v>279</v>
      </c>
    </row>
    <row r="693" spans="2:20" hidden="1" x14ac:dyDescent="0.25">
      <c r="B693" s="5">
        <v>45190</v>
      </c>
      <c r="C693" t="s">
        <v>103</v>
      </c>
      <c r="D693" t="s">
        <v>0</v>
      </c>
      <c r="E693" t="s">
        <v>66</v>
      </c>
      <c r="F693" s="4" t="s">
        <v>75</v>
      </c>
      <c r="G693" t="s">
        <v>76</v>
      </c>
      <c r="H693" s="4" t="s">
        <v>37</v>
      </c>
      <c r="I693" s="4" t="s">
        <v>171</v>
      </c>
      <c r="J693" s="8">
        <v>-2</v>
      </c>
      <c r="K693" s="29">
        <f t="shared" si="56"/>
        <v>51750</v>
      </c>
      <c r="L693" s="35">
        <f t="shared" si="55"/>
        <v>-103500</v>
      </c>
      <c r="M693" s="104"/>
      <c r="N693" s="102">
        <f t="shared" si="54"/>
        <v>-23.473912205300344</v>
      </c>
      <c r="O693" s="102">
        <v>-23.473912205300344</v>
      </c>
      <c r="Q693">
        <v>20230123</v>
      </c>
      <c r="R693" t="s">
        <v>367</v>
      </c>
      <c r="T693" t="s">
        <v>279</v>
      </c>
    </row>
    <row r="694" spans="2:20" hidden="1" x14ac:dyDescent="0.25">
      <c r="B694" s="5">
        <v>45190</v>
      </c>
      <c r="C694" t="s">
        <v>103</v>
      </c>
      <c r="D694" t="s">
        <v>0</v>
      </c>
      <c r="E694" t="s">
        <v>66</v>
      </c>
      <c r="F694" s="4" t="s">
        <v>75</v>
      </c>
      <c r="G694" t="s">
        <v>76</v>
      </c>
      <c r="H694" s="4" t="s">
        <v>37</v>
      </c>
      <c r="I694" s="4" t="s">
        <v>171</v>
      </c>
      <c r="J694" s="8">
        <v>-8</v>
      </c>
      <c r="K694" s="29">
        <f t="shared" si="56"/>
        <v>51750</v>
      </c>
      <c r="L694" s="35">
        <f t="shared" si="55"/>
        <v>-414000</v>
      </c>
      <c r="M694" s="104"/>
      <c r="N694" s="102">
        <f t="shared" si="54"/>
        <v>-93.895648821201377</v>
      </c>
      <c r="O694" s="102">
        <v>-93.895648821201377</v>
      </c>
      <c r="Q694">
        <v>20230123</v>
      </c>
      <c r="R694" t="s">
        <v>367</v>
      </c>
      <c r="T694" t="s">
        <v>279</v>
      </c>
    </row>
    <row r="695" spans="2:20" hidden="1" x14ac:dyDescent="0.25">
      <c r="B695" s="5">
        <v>45190</v>
      </c>
      <c r="C695" t="s">
        <v>103</v>
      </c>
      <c r="D695" t="s">
        <v>0</v>
      </c>
      <c r="E695" t="s">
        <v>66</v>
      </c>
      <c r="F695" s="4" t="s">
        <v>75</v>
      </c>
      <c r="G695" t="s">
        <v>76</v>
      </c>
      <c r="H695" s="4" t="s">
        <v>37</v>
      </c>
      <c r="I695" s="4" t="s">
        <v>155</v>
      </c>
      <c r="J695" s="8">
        <v>-8</v>
      </c>
      <c r="K695" s="29">
        <f t="shared" si="56"/>
        <v>51750</v>
      </c>
      <c r="L695" s="35">
        <f t="shared" si="55"/>
        <v>-414000</v>
      </c>
      <c r="M695" s="104"/>
      <c r="N695" s="102">
        <f t="shared" si="54"/>
        <v>-93.895648821201377</v>
      </c>
      <c r="O695" s="102">
        <v>-93.895648821201377</v>
      </c>
      <c r="Q695">
        <v>20230123</v>
      </c>
      <c r="R695" t="s">
        <v>367</v>
      </c>
      <c r="T695" t="s">
        <v>279</v>
      </c>
    </row>
    <row r="696" spans="2:20" hidden="1" x14ac:dyDescent="0.25">
      <c r="B696" s="5">
        <v>45190</v>
      </c>
      <c r="C696" t="s">
        <v>103</v>
      </c>
      <c r="D696" t="s">
        <v>0</v>
      </c>
      <c r="E696" t="s">
        <v>66</v>
      </c>
      <c r="F696" s="4" t="s">
        <v>75</v>
      </c>
      <c r="G696" t="s">
        <v>76</v>
      </c>
      <c r="H696" s="4" t="s">
        <v>37</v>
      </c>
      <c r="I696" s="4" t="s">
        <v>285</v>
      </c>
      <c r="J696" s="8">
        <v>-6</v>
      </c>
      <c r="K696" s="29">
        <f t="shared" si="56"/>
        <v>51750</v>
      </c>
      <c r="L696" s="35">
        <f t="shared" si="55"/>
        <v>-310500</v>
      </c>
      <c r="M696" s="104"/>
      <c r="N696" s="102">
        <f t="shared" si="54"/>
        <v>-70.421736615901025</v>
      </c>
      <c r="O696" s="102">
        <v>-70.421736615901025</v>
      </c>
      <c r="Q696">
        <v>20230123</v>
      </c>
      <c r="R696" t="s">
        <v>367</v>
      </c>
      <c r="T696" t="s">
        <v>279</v>
      </c>
    </row>
    <row r="697" spans="2:20" hidden="1" x14ac:dyDescent="0.25">
      <c r="B697" s="5">
        <v>45173</v>
      </c>
      <c r="C697" t="s">
        <v>348</v>
      </c>
      <c r="D697" t="s">
        <v>0</v>
      </c>
      <c r="E697" t="s">
        <v>14</v>
      </c>
      <c r="F697" s="3" t="s">
        <v>39</v>
      </c>
      <c r="G697" t="s">
        <v>40</v>
      </c>
      <c r="H697" s="4" t="s">
        <v>41</v>
      </c>
      <c r="I697" s="4" t="s">
        <v>128</v>
      </c>
      <c r="J697" s="8">
        <v>-15</v>
      </c>
      <c r="K697" s="50">
        <v>81594</v>
      </c>
      <c r="L697" s="35">
        <f t="shared" si="55"/>
        <v>-1223910</v>
      </c>
      <c r="M697" s="104"/>
      <c r="N697" s="102">
        <f t="shared" si="54"/>
        <v>-277.58411485206904</v>
      </c>
      <c r="O697" s="102">
        <v>-277.58411485206904</v>
      </c>
      <c r="Q697">
        <v>20230119</v>
      </c>
      <c r="R697" t="s">
        <v>236</v>
      </c>
      <c r="T697" t="s">
        <v>279</v>
      </c>
    </row>
    <row r="698" spans="2:20" hidden="1" x14ac:dyDescent="0.25">
      <c r="B698" s="5">
        <v>45180</v>
      </c>
      <c r="C698" t="s">
        <v>103</v>
      </c>
      <c r="D698" t="s">
        <v>0</v>
      </c>
      <c r="E698" t="s">
        <v>14</v>
      </c>
      <c r="F698" s="3" t="s">
        <v>39</v>
      </c>
      <c r="G698" t="s">
        <v>40</v>
      </c>
      <c r="H698" s="4" t="s">
        <v>41</v>
      </c>
      <c r="I698" s="4" t="s">
        <v>128</v>
      </c>
      <c r="J698" s="8">
        <v>-17</v>
      </c>
      <c r="K698" s="50">
        <v>81594</v>
      </c>
      <c r="L698" s="35">
        <f t="shared" si="55"/>
        <v>-1387098</v>
      </c>
      <c r="M698" s="104"/>
      <c r="N698" s="102">
        <f t="shared" si="54"/>
        <v>-314.59533016567821</v>
      </c>
      <c r="O698" s="102">
        <v>-314.59533016567821</v>
      </c>
      <c r="Q698" s="4">
        <v>20230121</v>
      </c>
      <c r="R698" t="s">
        <v>282</v>
      </c>
      <c r="T698" t="s">
        <v>280</v>
      </c>
    </row>
    <row r="699" spans="2:20" hidden="1" x14ac:dyDescent="0.25">
      <c r="B699" s="5">
        <v>45180</v>
      </c>
      <c r="C699" t="s">
        <v>103</v>
      </c>
      <c r="D699" t="s">
        <v>0</v>
      </c>
      <c r="E699" t="s">
        <v>14</v>
      </c>
      <c r="F699" s="4" t="s">
        <v>39</v>
      </c>
      <c r="G699" t="s">
        <v>40</v>
      </c>
      <c r="H699" s="4" t="s">
        <v>41</v>
      </c>
      <c r="I699" s="4" t="s">
        <v>335</v>
      </c>
      <c r="J699" s="8">
        <v>-3</v>
      </c>
      <c r="K699" s="29">
        <v>69131</v>
      </c>
      <c r="L699" s="35">
        <f t="shared" si="55"/>
        <v>-207393</v>
      </c>
      <c r="M699" s="104"/>
      <c r="N699" s="102">
        <f t="shared" si="54"/>
        <v>-47.036957236655596</v>
      </c>
      <c r="O699" s="102">
        <v>-47.036957236655596</v>
      </c>
      <c r="Q699" s="4">
        <v>20230121</v>
      </c>
      <c r="R699" t="s">
        <v>282</v>
      </c>
      <c r="T699" t="s">
        <v>280</v>
      </c>
    </row>
    <row r="700" spans="2:20" hidden="1" x14ac:dyDescent="0.25">
      <c r="B700" s="5">
        <v>45190</v>
      </c>
      <c r="C700" t="s">
        <v>103</v>
      </c>
      <c r="D700" t="s">
        <v>0</v>
      </c>
      <c r="E700" t="s">
        <v>66</v>
      </c>
      <c r="F700" s="4" t="s">
        <v>139</v>
      </c>
      <c r="G700" t="s">
        <v>140</v>
      </c>
      <c r="H700" s="4" t="s">
        <v>141</v>
      </c>
      <c r="I700" s="4" t="s">
        <v>172</v>
      </c>
      <c r="J700" s="8">
        <v>-4</v>
      </c>
      <c r="K700" s="29">
        <f t="shared" ref="K700:K710" si="57">57500*0.9</f>
        <v>51750</v>
      </c>
      <c r="L700" s="35">
        <f t="shared" si="55"/>
        <v>-207000</v>
      </c>
      <c r="M700" s="104"/>
      <c r="N700" s="102">
        <f t="shared" si="54"/>
        <v>-46.947824410600688</v>
      </c>
      <c r="O700" s="102">
        <v>-46.947824410600688</v>
      </c>
      <c r="Q700">
        <v>20230123</v>
      </c>
      <c r="R700" t="s">
        <v>367</v>
      </c>
      <c r="T700" t="s">
        <v>279</v>
      </c>
    </row>
    <row r="701" spans="2:20" hidden="1" x14ac:dyDescent="0.25">
      <c r="B701" s="5">
        <v>45190</v>
      </c>
      <c r="C701" t="s">
        <v>103</v>
      </c>
      <c r="D701" t="s">
        <v>0</v>
      </c>
      <c r="E701" t="s">
        <v>66</v>
      </c>
      <c r="F701" s="4" t="s">
        <v>139</v>
      </c>
      <c r="G701" t="s">
        <v>140</v>
      </c>
      <c r="H701" s="4" t="s">
        <v>141</v>
      </c>
      <c r="I701" s="4" t="s">
        <v>211</v>
      </c>
      <c r="J701" s="8">
        <v>-1</v>
      </c>
      <c r="K701" s="29">
        <f t="shared" si="57"/>
        <v>51750</v>
      </c>
      <c r="L701" s="35">
        <f t="shared" si="55"/>
        <v>-51750</v>
      </c>
      <c r="M701" s="104"/>
      <c r="N701" s="102">
        <f t="shared" si="54"/>
        <v>-11.736956102650172</v>
      </c>
      <c r="O701" s="102">
        <v>-11.736956102650172</v>
      </c>
      <c r="Q701">
        <v>20230123</v>
      </c>
      <c r="R701" t="s">
        <v>367</v>
      </c>
      <c r="T701" t="s">
        <v>279</v>
      </c>
    </row>
    <row r="702" spans="2:20" hidden="1" x14ac:dyDescent="0.25">
      <c r="B702" s="5">
        <v>45173</v>
      </c>
      <c r="C702" t="s">
        <v>121</v>
      </c>
      <c r="D702" t="s">
        <v>0</v>
      </c>
      <c r="E702" t="s">
        <v>66</v>
      </c>
      <c r="F702" s="4" t="s">
        <v>78</v>
      </c>
      <c r="G702" t="s">
        <v>79</v>
      </c>
      <c r="H702" s="4" t="s">
        <v>80</v>
      </c>
      <c r="I702" s="4" t="s">
        <v>175</v>
      </c>
      <c r="J702" s="8">
        <v>20</v>
      </c>
      <c r="K702" s="29">
        <f t="shared" si="57"/>
        <v>51750</v>
      </c>
      <c r="L702" s="35">
        <f t="shared" ref="L702:L733" si="58">+J702*K702</f>
        <v>1035000</v>
      </c>
      <c r="M702" s="104"/>
      <c r="N702" s="102">
        <f t="shared" si="54"/>
        <v>234.73912205300343</v>
      </c>
      <c r="O702" s="102">
        <v>234.73912205300343</v>
      </c>
      <c r="Q702"/>
      <c r="R702" t="s">
        <v>345</v>
      </c>
      <c r="S702" t="s">
        <v>346</v>
      </c>
    </row>
    <row r="703" spans="2:20" hidden="1" x14ac:dyDescent="0.25">
      <c r="B703" s="5">
        <v>45184</v>
      </c>
      <c r="C703" t="s">
        <v>63</v>
      </c>
      <c r="D703" t="s">
        <v>0</v>
      </c>
      <c r="E703" t="s">
        <v>66</v>
      </c>
      <c r="F703" s="4" t="s">
        <v>78</v>
      </c>
      <c r="G703" t="s">
        <v>79</v>
      </c>
      <c r="H703" s="4" t="s">
        <v>44</v>
      </c>
      <c r="I703" s="4" t="s">
        <v>359</v>
      </c>
      <c r="J703" s="8">
        <v>80</v>
      </c>
      <c r="K703" s="29">
        <f t="shared" si="57"/>
        <v>51750</v>
      </c>
      <c r="L703" s="35">
        <f t="shared" si="58"/>
        <v>4140000</v>
      </c>
      <c r="M703" s="104"/>
      <c r="N703" s="102">
        <f t="shared" si="54"/>
        <v>938.95648821201371</v>
      </c>
      <c r="O703" s="102">
        <v>938.95648821201371</v>
      </c>
      <c r="P703" t="s">
        <v>366</v>
      </c>
      <c r="Q703"/>
    </row>
    <row r="704" spans="2:20" hidden="1" x14ac:dyDescent="0.25">
      <c r="B704" s="5">
        <v>45190</v>
      </c>
      <c r="C704" t="s">
        <v>103</v>
      </c>
      <c r="D704" t="s">
        <v>0</v>
      </c>
      <c r="E704" t="s">
        <v>66</v>
      </c>
      <c r="F704" s="4" t="s">
        <v>78</v>
      </c>
      <c r="G704" t="s">
        <v>79</v>
      </c>
      <c r="H704" s="4" t="s">
        <v>80</v>
      </c>
      <c r="I704" s="4" t="s">
        <v>175</v>
      </c>
      <c r="J704" s="8">
        <v>-45</v>
      </c>
      <c r="K704" s="29">
        <f t="shared" si="57"/>
        <v>51750</v>
      </c>
      <c r="L704" s="35">
        <f t="shared" si="58"/>
        <v>-2328750</v>
      </c>
      <c r="M704" s="104"/>
      <c r="N704" s="102">
        <f t="shared" si="54"/>
        <v>-528.16302461925773</v>
      </c>
      <c r="O704" s="102">
        <v>-528.16302461925773</v>
      </c>
      <c r="Q704">
        <v>20230123</v>
      </c>
      <c r="R704" t="s">
        <v>367</v>
      </c>
      <c r="T704" t="s">
        <v>279</v>
      </c>
    </row>
    <row r="705" spans="2:20" hidden="1" x14ac:dyDescent="0.25">
      <c r="B705" s="5">
        <v>45190</v>
      </c>
      <c r="C705" t="s">
        <v>103</v>
      </c>
      <c r="D705" t="s">
        <v>0</v>
      </c>
      <c r="E705" t="s">
        <v>66</v>
      </c>
      <c r="F705" s="4" t="s">
        <v>86</v>
      </c>
      <c r="G705" t="s">
        <v>87</v>
      </c>
      <c r="H705" s="4" t="s">
        <v>50</v>
      </c>
      <c r="I705" s="4" t="s">
        <v>164</v>
      </c>
      <c r="J705" s="8">
        <v>-3</v>
      </c>
      <c r="K705" s="29">
        <f t="shared" si="57"/>
        <v>51750</v>
      </c>
      <c r="L705" s="35">
        <f t="shared" si="58"/>
        <v>-155250</v>
      </c>
      <c r="M705" s="104"/>
      <c r="N705" s="102">
        <f t="shared" si="54"/>
        <v>-35.210868307950513</v>
      </c>
      <c r="O705" s="102">
        <v>-35.210868307950513</v>
      </c>
      <c r="Q705">
        <v>20230123</v>
      </c>
      <c r="R705" t="s">
        <v>367</v>
      </c>
      <c r="T705" t="s">
        <v>279</v>
      </c>
    </row>
    <row r="706" spans="2:20" hidden="1" x14ac:dyDescent="0.25">
      <c r="B706" s="5">
        <v>45190</v>
      </c>
      <c r="C706" t="s">
        <v>103</v>
      </c>
      <c r="D706" t="s">
        <v>0</v>
      </c>
      <c r="E706" t="s">
        <v>66</v>
      </c>
      <c r="F706" s="4" t="s">
        <v>86</v>
      </c>
      <c r="G706" t="s">
        <v>87</v>
      </c>
      <c r="H706" s="4" t="s">
        <v>184</v>
      </c>
      <c r="I706" s="4" t="s">
        <v>181</v>
      </c>
      <c r="J706" s="8">
        <v>-43</v>
      </c>
      <c r="K706" s="29">
        <f t="shared" si="57"/>
        <v>51750</v>
      </c>
      <c r="L706" s="35">
        <f t="shared" si="58"/>
        <v>-2225250</v>
      </c>
      <c r="M706" s="104"/>
      <c r="N706" s="102">
        <f t="shared" si="54"/>
        <v>-504.68911241395739</v>
      </c>
      <c r="O706" s="102">
        <v>-504.68911241395739</v>
      </c>
      <c r="Q706">
        <v>20230123</v>
      </c>
      <c r="R706" t="s">
        <v>367</v>
      </c>
      <c r="T706" t="s">
        <v>279</v>
      </c>
    </row>
    <row r="707" spans="2:20" hidden="1" x14ac:dyDescent="0.25">
      <c r="B707" s="5">
        <v>45190</v>
      </c>
      <c r="C707" t="s">
        <v>103</v>
      </c>
      <c r="D707" t="s">
        <v>0</v>
      </c>
      <c r="E707" t="s">
        <v>66</v>
      </c>
      <c r="F707" s="4" t="s">
        <v>86</v>
      </c>
      <c r="G707" t="s">
        <v>87</v>
      </c>
      <c r="H707" s="4" t="s">
        <v>184</v>
      </c>
      <c r="I707" s="4" t="s">
        <v>180</v>
      </c>
      <c r="J707" s="8">
        <v>-4</v>
      </c>
      <c r="K707" s="29">
        <f t="shared" si="57"/>
        <v>51750</v>
      </c>
      <c r="L707" s="35">
        <f t="shared" si="58"/>
        <v>-207000</v>
      </c>
      <c r="M707" s="104"/>
      <c r="N707" s="102">
        <f t="shared" si="54"/>
        <v>-46.947824410600688</v>
      </c>
      <c r="O707" s="102">
        <v>-46.947824410600688</v>
      </c>
      <c r="Q707">
        <v>20230123</v>
      </c>
      <c r="R707" t="s">
        <v>367</v>
      </c>
      <c r="T707" t="s">
        <v>279</v>
      </c>
    </row>
    <row r="708" spans="2:20" hidden="1" x14ac:dyDescent="0.25">
      <c r="B708" s="5">
        <v>45190</v>
      </c>
      <c r="C708" t="s">
        <v>103</v>
      </c>
      <c r="D708" t="s">
        <v>0</v>
      </c>
      <c r="E708" t="s">
        <v>66</v>
      </c>
      <c r="F708" s="4" t="s">
        <v>91</v>
      </c>
      <c r="G708" t="s">
        <v>92</v>
      </c>
      <c r="H708" s="4" t="s">
        <v>185</v>
      </c>
      <c r="I708" s="4" t="s">
        <v>360</v>
      </c>
      <c r="J708" s="8">
        <v>-30</v>
      </c>
      <c r="K708" s="29">
        <f t="shared" si="57"/>
        <v>51750</v>
      </c>
      <c r="L708" s="35">
        <f t="shared" si="58"/>
        <v>-1552500</v>
      </c>
      <c r="M708" s="104"/>
      <c r="N708" s="102">
        <f t="shared" si="54"/>
        <v>-352.10868307950517</v>
      </c>
      <c r="O708" s="102">
        <v>-352.10868307950517</v>
      </c>
      <c r="Q708">
        <v>20230123</v>
      </c>
      <c r="R708" t="s">
        <v>367</v>
      </c>
      <c r="T708" t="s">
        <v>279</v>
      </c>
    </row>
    <row r="709" spans="2:20" hidden="1" x14ac:dyDescent="0.25">
      <c r="B709" s="5">
        <v>45190</v>
      </c>
      <c r="C709" t="s">
        <v>103</v>
      </c>
      <c r="D709" t="s">
        <v>0</v>
      </c>
      <c r="E709" t="s">
        <v>66</v>
      </c>
      <c r="F709" s="4" t="s">
        <v>82</v>
      </c>
      <c r="G709" t="s">
        <v>200</v>
      </c>
      <c r="H709" s="4" t="s">
        <v>84</v>
      </c>
      <c r="I709" s="4" t="s">
        <v>205</v>
      </c>
      <c r="J709" s="8">
        <v>-17</v>
      </c>
      <c r="K709" s="29">
        <f t="shared" si="57"/>
        <v>51750</v>
      </c>
      <c r="L709" s="35">
        <f t="shared" si="58"/>
        <v>-879750</v>
      </c>
      <c r="M709" s="104"/>
      <c r="N709" s="102">
        <f t="shared" si="54"/>
        <v>-199.52825374505292</v>
      </c>
      <c r="O709" s="102">
        <v>-199.52825374505292</v>
      </c>
      <c r="Q709">
        <v>20230123</v>
      </c>
      <c r="R709" t="s">
        <v>367</v>
      </c>
      <c r="T709" t="s">
        <v>279</v>
      </c>
    </row>
    <row r="710" spans="2:20" hidden="1" x14ac:dyDescent="0.25">
      <c r="B710" s="5">
        <v>45190</v>
      </c>
      <c r="C710" t="s">
        <v>103</v>
      </c>
      <c r="D710" t="s">
        <v>0</v>
      </c>
      <c r="E710" t="s">
        <v>66</v>
      </c>
      <c r="F710" s="4" t="s">
        <v>82</v>
      </c>
      <c r="G710" t="s">
        <v>83</v>
      </c>
      <c r="H710" s="4" t="s">
        <v>84</v>
      </c>
      <c r="I710" s="4" t="s">
        <v>299</v>
      </c>
      <c r="J710" s="8">
        <f>-50-J709</f>
        <v>-33</v>
      </c>
      <c r="K710" s="29">
        <f t="shared" si="57"/>
        <v>51750</v>
      </c>
      <c r="L710" s="35">
        <f t="shared" si="58"/>
        <v>-1707750</v>
      </c>
      <c r="M710" s="104"/>
      <c r="N710" s="102">
        <f t="shared" si="54"/>
        <v>-387.31955138745565</v>
      </c>
      <c r="O710" s="102">
        <v>-387.31955138745565</v>
      </c>
      <c r="Q710">
        <v>20230123</v>
      </c>
      <c r="R710" t="s">
        <v>367</v>
      </c>
      <c r="T710" t="s">
        <v>279</v>
      </c>
    </row>
    <row r="711" spans="2:20" hidden="1" x14ac:dyDescent="0.25">
      <c r="B711" s="5">
        <v>45190</v>
      </c>
      <c r="C711" t="s">
        <v>103</v>
      </c>
      <c r="D711" t="s">
        <v>4</v>
      </c>
      <c r="E711" t="s">
        <v>66</v>
      </c>
      <c r="F711" s="4" t="s">
        <v>274</v>
      </c>
      <c r="G711" t="s">
        <v>273</v>
      </c>
      <c r="H711" s="4" t="s">
        <v>271</v>
      </c>
      <c r="J711" s="8">
        <v>-10</v>
      </c>
      <c r="K711" s="29">
        <v>172550</v>
      </c>
      <c r="L711" s="35">
        <f t="shared" si="58"/>
        <v>-1725500</v>
      </c>
      <c r="M711" s="102" t="s">
        <v>529</v>
      </c>
      <c r="N711" s="102">
        <f t="shared" si="54"/>
        <v>-391.34527063039366</v>
      </c>
      <c r="O711" s="102">
        <v>-391.34527063039366</v>
      </c>
      <c r="Q711">
        <v>20230123</v>
      </c>
      <c r="R711" t="s">
        <v>367</v>
      </c>
      <c r="T711" t="s">
        <v>279</v>
      </c>
    </row>
    <row r="712" spans="2:20" hidden="1" x14ac:dyDescent="0.25">
      <c r="B712" s="5">
        <v>45190</v>
      </c>
      <c r="C712" t="s">
        <v>103</v>
      </c>
      <c r="D712" t="s">
        <v>4</v>
      </c>
      <c r="E712" t="s">
        <v>66</v>
      </c>
      <c r="F712" s="4" t="s">
        <v>276</v>
      </c>
      <c r="G712" t="s">
        <v>275</v>
      </c>
      <c r="H712" s="4" t="s">
        <v>148</v>
      </c>
      <c r="J712" s="8">
        <v>-10</v>
      </c>
      <c r="K712" s="29">
        <v>83600</v>
      </c>
      <c r="L712" s="35">
        <f t="shared" si="58"/>
        <v>-836000</v>
      </c>
      <c r="M712" s="104"/>
      <c r="N712" s="102">
        <f t="shared" si="54"/>
        <v>-189.60570631527619</v>
      </c>
      <c r="O712" s="102">
        <v>-189.60570631527619</v>
      </c>
      <c r="Q712">
        <v>20230123</v>
      </c>
      <c r="R712" t="s">
        <v>367</v>
      </c>
      <c r="T712" t="s">
        <v>279</v>
      </c>
    </row>
    <row r="713" spans="2:20" hidden="1" x14ac:dyDescent="0.25">
      <c r="B713" s="5">
        <v>45191</v>
      </c>
      <c r="C713" t="s">
        <v>103</v>
      </c>
      <c r="D713" t="s">
        <v>0</v>
      </c>
      <c r="E713" t="s">
        <v>14</v>
      </c>
      <c r="F713" s="3" t="s">
        <v>289</v>
      </c>
      <c r="G713" t="s">
        <v>15</v>
      </c>
      <c r="H713" s="4" t="s">
        <v>16</v>
      </c>
      <c r="I713" s="4" t="s">
        <v>18</v>
      </c>
      <c r="J713" s="8">
        <v>-6</v>
      </c>
      <c r="K713" s="48">
        <v>73331</v>
      </c>
      <c r="L713" s="17">
        <f t="shared" si="58"/>
        <v>-439986</v>
      </c>
      <c r="N713" s="102">
        <f t="shared" si="54"/>
        <v>-99.789301792862574</v>
      </c>
      <c r="O713" s="102">
        <v>-99.789301792862574</v>
      </c>
      <c r="Q713">
        <v>20230124</v>
      </c>
      <c r="R713" t="s">
        <v>232</v>
      </c>
      <c r="T713" t="s">
        <v>279</v>
      </c>
    </row>
    <row r="714" spans="2:20" hidden="1" x14ac:dyDescent="0.25">
      <c r="B714" s="5">
        <v>45191</v>
      </c>
      <c r="C714" t="s">
        <v>103</v>
      </c>
      <c r="D714" t="s">
        <v>0</v>
      </c>
      <c r="E714" t="s">
        <v>14</v>
      </c>
      <c r="F714" s="4" t="s">
        <v>190</v>
      </c>
      <c r="G714" t="s">
        <v>199</v>
      </c>
      <c r="H714" s="4" t="s">
        <v>191</v>
      </c>
      <c r="I714" s="4" t="s">
        <v>192</v>
      </c>
      <c r="J714" s="8">
        <v>-4</v>
      </c>
      <c r="K714" s="50">
        <v>93249</v>
      </c>
      <c r="L714" s="35">
        <f t="shared" si="58"/>
        <v>-372996</v>
      </c>
      <c r="M714" s="104"/>
      <c r="N714" s="102">
        <f t="shared" si="54"/>
        <v>-84.595897168388476</v>
      </c>
      <c r="O714" s="102">
        <v>-84.595897168388476</v>
      </c>
      <c r="Q714">
        <v>20230124</v>
      </c>
      <c r="R714" t="s">
        <v>232</v>
      </c>
      <c r="T714" t="s">
        <v>279</v>
      </c>
    </row>
    <row r="715" spans="2:20" hidden="1" x14ac:dyDescent="0.25">
      <c r="B715" s="5">
        <v>45191</v>
      </c>
      <c r="C715" t="s">
        <v>103</v>
      </c>
      <c r="D715" t="s">
        <v>0</v>
      </c>
      <c r="E715" t="s">
        <v>14</v>
      </c>
      <c r="F715" s="4" t="s">
        <v>190</v>
      </c>
      <c r="G715" t="s">
        <v>199</v>
      </c>
      <c r="H715" s="4" t="s">
        <v>191</v>
      </c>
      <c r="I715" s="4" t="s">
        <v>192</v>
      </c>
      <c r="J715" s="8">
        <v>-1</v>
      </c>
      <c r="K715" s="29">
        <v>79213.829545454559</v>
      </c>
      <c r="L715" s="17">
        <f t="shared" si="58"/>
        <v>-79213.829545454559</v>
      </c>
      <c r="N715" s="102">
        <f t="shared" si="54"/>
        <v>-17.96578241734905</v>
      </c>
      <c r="O715" s="102">
        <v>-17.96578241734905</v>
      </c>
      <c r="Q715">
        <v>20230124</v>
      </c>
      <c r="R715" t="s">
        <v>232</v>
      </c>
      <c r="T715" t="s">
        <v>279</v>
      </c>
    </row>
    <row r="716" spans="2:20" hidden="1" x14ac:dyDescent="0.25">
      <c r="B716" s="5">
        <v>45191</v>
      </c>
      <c r="C716" t="s">
        <v>103</v>
      </c>
      <c r="D716" t="s">
        <v>0</v>
      </c>
      <c r="E716" t="s">
        <v>14</v>
      </c>
      <c r="F716" s="4" t="s">
        <v>25</v>
      </c>
      <c r="G716" t="s">
        <v>26</v>
      </c>
      <c r="H716" s="4" t="s">
        <v>27</v>
      </c>
      <c r="I716" s="4" t="s">
        <v>127</v>
      </c>
      <c r="J716" s="8">
        <v>-9</v>
      </c>
      <c r="K716" s="50">
        <v>81594</v>
      </c>
      <c r="L716" s="35">
        <f t="shared" si="58"/>
        <v>-734346</v>
      </c>
      <c r="M716" s="104"/>
      <c r="N716" s="102">
        <f t="shared" ref="N716:N723" si="59">L716/4409.15</f>
        <v>-166.55046891124141</v>
      </c>
      <c r="O716" s="102">
        <v>-166.55046891124141</v>
      </c>
      <c r="Q716">
        <v>20230124</v>
      </c>
      <c r="R716" t="s">
        <v>232</v>
      </c>
      <c r="T716" t="s">
        <v>279</v>
      </c>
    </row>
    <row r="717" spans="2:20" hidden="1" x14ac:dyDescent="0.25">
      <c r="B717" s="5">
        <v>45191</v>
      </c>
      <c r="C717" t="s">
        <v>103</v>
      </c>
      <c r="D717" t="s">
        <v>0</v>
      </c>
      <c r="E717" t="s">
        <v>14</v>
      </c>
      <c r="F717" s="4" t="s">
        <v>25</v>
      </c>
      <c r="G717" t="s">
        <v>26</v>
      </c>
      <c r="H717" s="4" t="s">
        <v>27</v>
      </c>
      <c r="I717" s="4" t="s">
        <v>310</v>
      </c>
      <c r="J717" s="8">
        <v>-2</v>
      </c>
      <c r="K717" s="29">
        <v>69875.829545454544</v>
      </c>
      <c r="L717" s="17">
        <f t="shared" si="58"/>
        <v>-139751.65909090909</v>
      </c>
      <c r="N717" s="102">
        <f t="shared" si="59"/>
        <v>-31.695827787875011</v>
      </c>
      <c r="O717" s="102">
        <v>-31.695827787875011</v>
      </c>
      <c r="Q717">
        <v>20230124</v>
      </c>
      <c r="R717" t="s">
        <v>232</v>
      </c>
      <c r="T717" t="s">
        <v>279</v>
      </c>
    </row>
    <row r="718" spans="2:20" hidden="1" x14ac:dyDescent="0.25">
      <c r="B718" s="5">
        <v>45191</v>
      </c>
      <c r="C718" t="s">
        <v>103</v>
      </c>
      <c r="D718" t="s">
        <v>0</v>
      </c>
      <c r="E718" t="s">
        <v>14</v>
      </c>
      <c r="F718" s="4" t="s">
        <v>35</v>
      </c>
      <c r="G718" t="s">
        <v>36</v>
      </c>
      <c r="H718" s="4" t="s">
        <v>37</v>
      </c>
      <c r="I718" s="4" t="s">
        <v>131</v>
      </c>
      <c r="J718" s="8">
        <v>-16</v>
      </c>
      <c r="K718" s="50">
        <v>81594</v>
      </c>
      <c r="L718" s="35">
        <f t="shared" si="58"/>
        <v>-1305504</v>
      </c>
      <c r="M718" s="104"/>
      <c r="N718" s="102">
        <f t="shared" si="59"/>
        <v>-296.08972250887359</v>
      </c>
      <c r="O718" s="102">
        <v>-296.08972250887359</v>
      </c>
      <c r="Q718">
        <v>20230124</v>
      </c>
      <c r="R718" t="s">
        <v>232</v>
      </c>
      <c r="T718" t="s">
        <v>279</v>
      </c>
    </row>
    <row r="719" spans="2:20" hidden="1" x14ac:dyDescent="0.25">
      <c r="B719" s="5">
        <v>45190</v>
      </c>
      <c r="C719" t="s">
        <v>103</v>
      </c>
      <c r="D719" t="s">
        <v>0</v>
      </c>
      <c r="E719" t="s">
        <v>66</v>
      </c>
      <c r="F719" s="4" t="s">
        <v>139</v>
      </c>
      <c r="G719" t="s">
        <v>140</v>
      </c>
      <c r="H719" s="4" t="s">
        <v>141</v>
      </c>
      <c r="I719" s="4" t="s">
        <v>156</v>
      </c>
      <c r="J719" s="8">
        <v>-12</v>
      </c>
      <c r="K719" s="29">
        <f>57500*0.9</f>
        <v>51750</v>
      </c>
      <c r="L719" s="35">
        <f t="shared" si="58"/>
        <v>-621000</v>
      </c>
      <c r="M719" s="104"/>
      <c r="N719" s="102">
        <f t="shared" si="59"/>
        <v>-140.84347323180205</v>
      </c>
      <c r="O719" s="102">
        <v>-140.84347323180205</v>
      </c>
      <c r="Q719">
        <v>20230123</v>
      </c>
      <c r="R719" t="s">
        <v>367</v>
      </c>
      <c r="T719" t="s">
        <v>279</v>
      </c>
    </row>
    <row r="720" spans="2:20" x14ac:dyDescent="0.25">
      <c r="B720" s="5">
        <v>45173</v>
      </c>
      <c r="C720" t="s">
        <v>348</v>
      </c>
      <c r="D720" t="s">
        <v>0</v>
      </c>
      <c r="E720" t="s">
        <v>14</v>
      </c>
      <c r="F720" s="4" t="s">
        <v>42</v>
      </c>
      <c r="G720" t="s">
        <v>43</v>
      </c>
      <c r="H720" s="4" t="s">
        <v>44</v>
      </c>
      <c r="I720" s="4" t="s">
        <v>194</v>
      </c>
      <c r="J720" s="8">
        <v>-2</v>
      </c>
      <c r="K720" s="50">
        <v>81594</v>
      </c>
      <c r="L720" s="35">
        <f t="shared" si="58"/>
        <v>-163188</v>
      </c>
      <c r="M720" s="104"/>
      <c r="N720" s="102">
        <f t="shared" si="59"/>
        <v>-37.011215313609199</v>
      </c>
      <c r="O720" s="102">
        <v>-37.011215313609199</v>
      </c>
      <c r="Q720">
        <v>20230119</v>
      </c>
      <c r="R720" t="s">
        <v>236</v>
      </c>
      <c r="T720" t="s">
        <v>279</v>
      </c>
    </row>
    <row r="721" spans="2:20" x14ac:dyDescent="0.25">
      <c r="B721" s="5">
        <v>45180</v>
      </c>
      <c r="C721" t="s">
        <v>103</v>
      </c>
      <c r="D721" t="s">
        <v>0</v>
      </c>
      <c r="E721" t="s">
        <v>14</v>
      </c>
      <c r="F721" s="3" t="s">
        <v>42</v>
      </c>
      <c r="G721" t="s">
        <v>43</v>
      </c>
      <c r="H721" s="4" t="s">
        <v>44</v>
      </c>
      <c r="I721" s="4" t="s">
        <v>130</v>
      </c>
      <c r="J721" s="8">
        <v>-15</v>
      </c>
      <c r="K721" s="50">
        <v>65949.40444444443</v>
      </c>
      <c r="L721" s="35">
        <f t="shared" si="58"/>
        <v>-989241.06666666642</v>
      </c>
      <c r="M721" s="104"/>
      <c r="N721" s="102">
        <f t="shared" si="59"/>
        <v>-224.3609463653236</v>
      </c>
      <c r="O721" s="102">
        <v>-224.3609463653236</v>
      </c>
      <c r="Q721" s="4">
        <v>20230121</v>
      </c>
      <c r="R721" t="s">
        <v>282</v>
      </c>
      <c r="T721" t="s">
        <v>280</v>
      </c>
    </row>
    <row r="722" spans="2:20" hidden="1" x14ac:dyDescent="0.25">
      <c r="B722" s="5">
        <v>45191</v>
      </c>
      <c r="C722" t="s">
        <v>103</v>
      </c>
      <c r="D722" t="s">
        <v>0</v>
      </c>
      <c r="E722" t="s">
        <v>14</v>
      </c>
      <c r="F722" s="4" t="s">
        <v>48</v>
      </c>
      <c r="G722" t="s">
        <v>49</v>
      </c>
      <c r="H722" s="4" t="s">
        <v>50</v>
      </c>
      <c r="I722" s="4" t="s">
        <v>338</v>
      </c>
      <c r="J722" s="8">
        <v>-6</v>
      </c>
      <c r="K722" s="29">
        <v>69131</v>
      </c>
      <c r="L722" s="35">
        <f t="shared" si="58"/>
        <v>-414786</v>
      </c>
      <c r="M722" s="104" t="s">
        <v>529</v>
      </c>
      <c r="N722" s="102">
        <f t="shared" si="59"/>
        <v>-94.073914473311191</v>
      </c>
      <c r="O722" s="102">
        <v>-94.073914473311191</v>
      </c>
      <c r="Q722">
        <v>20230124</v>
      </c>
      <c r="R722" t="s">
        <v>232</v>
      </c>
      <c r="T722" t="s">
        <v>279</v>
      </c>
    </row>
    <row r="723" spans="2:20" hidden="1" x14ac:dyDescent="0.25">
      <c r="B723" s="5">
        <v>45191</v>
      </c>
      <c r="C723" t="s">
        <v>103</v>
      </c>
      <c r="D723" t="s">
        <v>0</v>
      </c>
      <c r="E723" t="s">
        <v>14</v>
      </c>
      <c r="F723" s="4" t="s">
        <v>58</v>
      </c>
      <c r="G723" t="s">
        <v>59</v>
      </c>
      <c r="H723" s="4" t="s">
        <v>60</v>
      </c>
      <c r="I723" s="4" t="s">
        <v>341</v>
      </c>
      <c r="J723" s="8">
        <v>-10</v>
      </c>
      <c r="K723" s="29">
        <v>75398.578723404251</v>
      </c>
      <c r="L723" s="35">
        <f t="shared" si="58"/>
        <v>-753985.78723404254</v>
      </c>
      <c r="M723" s="104"/>
      <c r="N723" s="102">
        <f t="shared" si="59"/>
        <v>-171.00479394759594</v>
      </c>
      <c r="O723" s="102">
        <v>-171.00479394759594</v>
      </c>
      <c r="Q723">
        <v>20230124</v>
      </c>
      <c r="R723" t="s">
        <v>232</v>
      </c>
      <c r="T723" t="s">
        <v>279</v>
      </c>
    </row>
    <row r="724" spans="2:20" hidden="1" x14ac:dyDescent="0.25">
      <c r="B724" s="5">
        <v>45191</v>
      </c>
      <c r="C724" t="s">
        <v>103</v>
      </c>
      <c r="D724" t="s">
        <v>0</v>
      </c>
      <c r="E724" t="s">
        <v>14</v>
      </c>
      <c r="F724" s="4" t="s">
        <v>322</v>
      </c>
      <c r="G724" t="s">
        <v>324</v>
      </c>
      <c r="H724" s="4" t="s">
        <v>325</v>
      </c>
      <c r="I724" s="4" t="s">
        <v>326</v>
      </c>
      <c r="J724" s="8">
        <v>-8</v>
      </c>
      <c r="K724" s="49">
        <v>1</v>
      </c>
      <c r="L724" s="31">
        <f t="shared" si="58"/>
        <v>-8</v>
      </c>
      <c r="M724" s="105" t="s">
        <v>527</v>
      </c>
      <c r="O724" s="102">
        <v>-8</v>
      </c>
      <c r="Q724">
        <v>20230124</v>
      </c>
      <c r="R724" t="s">
        <v>232</v>
      </c>
      <c r="T724" t="s">
        <v>279</v>
      </c>
    </row>
    <row r="725" spans="2:20" hidden="1" x14ac:dyDescent="0.25">
      <c r="B725" s="5">
        <v>45191</v>
      </c>
      <c r="C725" t="s">
        <v>103</v>
      </c>
      <c r="D725" t="s">
        <v>4</v>
      </c>
      <c r="E725" t="s">
        <v>14</v>
      </c>
      <c r="F725" s="4" t="s">
        <v>315</v>
      </c>
      <c r="G725" t="s">
        <v>292</v>
      </c>
      <c r="H725" s="4" t="s">
        <v>316</v>
      </c>
      <c r="J725" s="8">
        <v>-3</v>
      </c>
      <c r="K725" s="29">
        <v>331339.82954545453</v>
      </c>
      <c r="L725" s="17">
        <f t="shared" si="58"/>
        <v>-994019.48863636353</v>
      </c>
      <c r="M725" s="102" t="s">
        <v>529</v>
      </c>
      <c r="N725" s="102">
        <f t="shared" ref="N725:N756" si="60">L725/4409.15</f>
        <v>-225.44469764838203</v>
      </c>
      <c r="O725" s="102">
        <v>-225.44469764838203</v>
      </c>
      <c r="Q725">
        <v>20230124</v>
      </c>
      <c r="R725" t="s">
        <v>232</v>
      </c>
      <c r="T725" t="s">
        <v>279</v>
      </c>
    </row>
    <row r="726" spans="2:20" hidden="1" x14ac:dyDescent="0.25">
      <c r="B726" s="5">
        <v>45191</v>
      </c>
      <c r="C726" t="s">
        <v>103</v>
      </c>
      <c r="D726" t="s">
        <v>4</v>
      </c>
      <c r="E726" t="s">
        <v>14</v>
      </c>
      <c r="F726" s="4">
        <v>3318225</v>
      </c>
      <c r="G726" t="s">
        <v>148</v>
      </c>
      <c r="H726" s="4" t="s">
        <v>148</v>
      </c>
      <c r="J726" s="8">
        <v>-3</v>
      </c>
      <c r="K726" s="29">
        <v>153420.53519000002</v>
      </c>
      <c r="L726" s="17">
        <f t="shared" si="58"/>
        <v>-460261.60557000007</v>
      </c>
      <c r="M726" s="104" t="s">
        <v>529</v>
      </c>
      <c r="N726" s="102">
        <f t="shared" si="60"/>
        <v>-104.38783111710876</v>
      </c>
      <c r="O726" s="102">
        <v>-104.38783111710876</v>
      </c>
      <c r="P726" s="17"/>
      <c r="Q726">
        <v>20230124</v>
      </c>
      <c r="R726" t="s">
        <v>232</v>
      </c>
      <c r="T726" t="s">
        <v>279</v>
      </c>
    </row>
    <row r="727" spans="2:20" hidden="1" x14ac:dyDescent="0.25">
      <c r="B727" s="5">
        <v>45191</v>
      </c>
      <c r="C727" t="s">
        <v>103</v>
      </c>
      <c r="D727" t="s">
        <v>0</v>
      </c>
      <c r="E727" t="s">
        <v>66</v>
      </c>
      <c r="F727" s="4" t="s">
        <v>71</v>
      </c>
      <c r="G727" t="s">
        <v>72</v>
      </c>
      <c r="H727" s="4" t="s">
        <v>27</v>
      </c>
      <c r="I727" s="4" t="s">
        <v>219</v>
      </c>
      <c r="J727" s="8">
        <v>-4</v>
      </c>
      <c r="K727" s="29">
        <f t="shared" ref="K727:K737" si="61">57500*0.9</f>
        <v>51750</v>
      </c>
      <c r="L727" s="17">
        <f t="shared" si="58"/>
        <v>-207000</v>
      </c>
      <c r="N727" s="102">
        <f t="shared" si="60"/>
        <v>-46.947824410600688</v>
      </c>
      <c r="O727" s="102">
        <v>-46.947824410600688</v>
      </c>
      <c r="Q727">
        <v>20230124</v>
      </c>
      <c r="R727" t="s">
        <v>232</v>
      </c>
      <c r="T727" t="s">
        <v>279</v>
      </c>
    </row>
    <row r="728" spans="2:20" hidden="1" x14ac:dyDescent="0.25">
      <c r="B728" s="5">
        <v>45191</v>
      </c>
      <c r="C728" t="s">
        <v>103</v>
      </c>
      <c r="D728" t="s">
        <v>0</v>
      </c>
      <c r="E728" t="s">
        <v>66</v>
      </c>
      <c r="F728" s="4" t="s">
        <v>75</v>
      </c>
      <c r="G728" t="s">
        <v>76</v>
      </c>
      <c r="H728" s="4" t="s">
        <v>37</v>
      </c>
      <c r="I728" s="4" t="s">
        <v>204</v>
      </c>
      <c r="J728" s="8">
        <v>-1</v>
      </c>
      <c r="K728" s="29">
        <f t="shared" si="61"/>
        <v>51750</v>
      </c>
      <c r="L728" s="17">
        <f t="shared" si="58"/>
        <v>-51750</v>
      </c>
      <c r="N728" s="102">
        <f t="shared" si="60"/>
        <v>-11.736956102650172</v>
      </c>
      <c r="O728" s="102">
        <v>-11.736956102650172</v>
      </c>
      <c r="Q728">
        <v>20230124</v>
      </c>
      <c r="R728" t="s">
        <v>232</v>
      </c>
      <c r="T728" t="s">
        <v>279</v>
      </c>
    </row>
    <row r="729" spans="2:20" hidden="1" x14ac:dyDescent="0.25">
      <c r="B729" s="5">
        <v>45191</v>
      </c>
      <c r="C729" t="s">
        <v>103</v>
      </c>
      <c r="D729" t="s">
        <v>0</v>
      </c>
      <c r="E729" t="s">
        <v>66</v>
      </c>
      <c r="F729" s="4" t="s">
        <v>75</v>
      </c>
      <c r="G729" t="s">
        <v>76</v>
      </c>
      <c r="H729" s="4" t="s">
        <v>37</v>
      </c>
      <c r="I729" s="4" t="s">
        <v>285</v>
      </c>
      <c r="J729" s="8">
        <v>-3</v>
      </c>
      <c r="K729" s="29">
        <f t="shared" si="61"/>
        <v>51750</v>
      </c>
      <c r="L729" s="17">
        <f t="shared" si="58"/>
        <v>-155250</v>
      </c>
      <c r="N729" s="102">
        <f t="shared" si="60"/>
        <v>-35.210868307950513</v>
      </c>
      <c r="O729" s="102">
        <v>-35.210868307950513</v>
      </c>
      <c r="Q729">
        <v>20230124</v>
      </c>
      <c r="R729" t="s">
        <v>232</v>
      </c>
      <c r="T729" t="s">
        <v>279</v>
      </c>
    </row>
    <row r="730" spans="2:20" hidden="1" x14ac:dyDescent="0.25">
      <c r="B730" s="5">
        <v>45190</v>
      </c>
      <c r="C730" t="s">
        <v>103</v>
      </c>
      <c r="D730" t="s">
        <v>0</v>
      </c>
      <c r="E730" t="s">
        <v>66</v>
      </c>
      <c r="F730" s="4" t="s">
        <v>139</v>
      </c>
      <c r="G730" t="s">
        <v>140</v>
      </c>
      <c r="H730" s="4" t="s">
        <v>141</v>
      </c>
      <c r="I730" s="4" t="s">
        <v>157</v>
      </c>
      <c r="J730" s="8">
        <v>-9</v>
      </c>
      <c r="K730" s="29">
        <f t="shared" si="61"/>
        <v>51750</v>
      </c>
      <c r="L730" s="35">
        <f t="shared" si="58"/>
        <v>-465750</v>
      </c>
      <c r="M730" s="104"/>
      <c r="N730" s="102">
        <f t="shared" si="60"/>
        <v>-105.63260492385155</v>
      </c>
      <c r="O730" s="102">
        <v>-105.63260492385155</v>
      </c>
      <c r="Q730">
        <v>20230123</v>
      </c>
      <c r="R730" t="s">
        <v>367</v>
      </c>
      <c r="T730" t="s">
        <v>279</v>
      </c>
    </row>
    <row r="731" spans="2:20" hidden="1" x14ac:dyDescent="0.25">
      <c r="B731" s="5">
        <v>45190</v>
      </c>
      <c r="C731" t="s">
        <v>103</v>
      </c>
      <c r="D731" t="s">
        <v>0</v>
      </c>
      <c r="E731" t="s">
        <v>66</v>
      </c>
      <c r="F731" s="4" t="s">
        <v>139</v>
      </c>
      <c r="G731" t="s">
        <v>140</v>
      </c>
      <c r="H731" s="4" t="s">
        <v>141</v>
      </c>
      <c r="I731" s="4" t="s">
        <v>159</v>
      </c>
      <c r="J731" s="8">
        <v>-24</v>
      </c>
      <c r="K731" s="29">
        <f t="shared" si="61"/>
        <v>51750</v>
      </c>
      <c r="L731" s="35">
        <f t="shared" si="58"/>
        <v>-1242000</v>
      </c>
      <c r="M731" s="104"/>
      <c r="N731" s="102">
        <f t="shared" si="60"/>
        <v>-281.6869464636041</v>
      </c>
      <c r="O731" s="102">
        <v>-281.6869464636041</v>
      </c>
      <c r="Q731">
        <v>20230123</v>
      </c>
      <c r="R731" t="s">
        <v>367</v>
      </c>
      <c r="T731" t="s">
        <v>279</v>
      </c>
    </row>
    <row r="732" spans="2:20" hidden="1" x14ac:dyDescent="0.25">
      <c r="B732" s="5">
        <v>45190</v>
      </c>
      <c r="C732" t="s">
        <v>103</v>
      </c>
      <c r="D732" t="s">
        <v>0</v>
      </c>
      <c r="E732" t="s">
        <v>66</v>
      </c>
      <c r="F732" s="4" t="s">
        <v>78</v>
      </c>
      <c r="G732" t="s">
        <v>79</v>
      </c>
      <c r="H732" s="4" t="s">
        <v>80</v>
      </c>
      <c r="I732" s="4" t="s">
        <v>359</v>
      </c>
      <c r="J732" s="8">
        <v>-1</v>
      </c>
      <c r="K732" s="29">
        <f t="shared" si="61"/>
        <v>51750</v>
      </c>
      <c r="L732" s="35">
        <f t="shared" si="58"/>
        <v>-51750</v>
      </c>
      <c r="M732" s="104"/>
      <c r="N732" s="102">
        <f t="shared" si="60"/>
        <v>-11.736956102650172</v>
      </c>
      <c r="O732" s="102">
        <v>-11.736956102650172</v>
      </c>
      <c r="Q732">
        <v>20230123</v>
      </c>
      <c r="R732" t="s">
        <v>367</v>
      </c>
      <c r="T732" t="s">
        <v>279</v>
      </c>
    </row>
    <row r="733" spans="2:20" hidden="1" x14ac:dyDescent="0.25">
      <c r="B733" s="5">
        <v>45190</v>
      </c>
      <c r="C733" t="s">
        <v>103</v>
      </c>
      <c r="D733" t="s">
        <v>0</v>
      </c>
      <c r="E733" t="s">
        <v>66</v>
      </c>
      <c r="F733" s="4" t="s">
        <v>78</v>
      </c>
      <c r="G733" t="s">
        <v>79</v>
      </c>
      <c r="H733" s="4" t="s">
        <v>80</v>
      </c>
      <c r="I733" s="4" t="s">
        <v>179</v>
      </c>
      <c r="J733" s="8">
        <v>-4</v>
      </c>
      <c r="K733" s="29">
        <f t="shared" si="61"/>
        <v>51750</v>
      </c>
      <c r="L733" s="35">
        <f t="shared" si="58"/>
        <v>-207000</v>
      </c>
      <c r="M733" s="104"/>
      <c r="N733" s="102">
        <f t="shared" si="60"/>
        <v>-46.947824410600688</v>
      </c>
      <c r="O733" s="102">
        <v>-46.947824410600688</v>
      </c>
      <c r="Q733">
        <v>20230123</v>
      </c>
      <c r="R733" t="s">
        <v>367</v>
      </c>
      <c r="T733" t="s">
        <v>279</v>
      </c>
    </row>
    <row r="734" spans="2:20" hidden="1" x14ac:dyDescent="0.25">
      <c r="B734" s="5">
        <v>45191</v>
      </c>
      <c r="C734" t="s">
        <v>103</v>
      </c>
      <c r="D734" t="s">
        <v>0</v>
      </c>
      <c r="E734" t="s">
        <v>66</v>
      </c>
      <c r="F734" s="4" t="s">
        <v>86</v>
      </c>
      <c r="G734" t="s">
        <v>87</v>
      </c>
      <c r="H734" s="4" t="s">
        <v>184</v>
      </c>
      <c r="I734" s="4" t="s">
        <v>180</v>
      </c>
      <c r="J734" s="8">
        <v>-4</v>
      </c>
      <c r="K734" s="29">
        <f t="shared" si="61"/>
        <v>51750</v>
      </c>
      <c r="L734" s="17">
        <f t="shared" ref="L734:L739" si="62">+J734*K734</f>
        <v>-207000</v>
      </c>
      <c r="N734" s="102">
        <f t="shared" si="60"/>
        <v>-46.947824410600688</v>
      </c>
      <c r="O734" s="102">
        <v>-46.947824410600688</v>
      </c>
      <c r="Q734">
        <v>20230124</v>
      </c>
      <c r="R734" t="s">
        <v>232</v>
      </c>
      <c r="T734" t="s">
        <v>279</v>
      </c>
    </row>
    <row r="735" spans="2:20" hidden="1" x14ac:dyDescent="0.25">
      <c r="B735" s="5">
        <v>45191</v>
      </c>
      <c r="C735" t="s">
        <v>103</v>
      </c>
      <c r="D735" t="s">
        <v>0</v>
      </c>
      <c r="E735" t="s">
        <v>66</v>
      </c>
      <c r="F735" s="4" t="s">
        <v>91</v>
      </c>
      <c r="G735" t="s">
        <v>92</v>
      </c>
      <c r="H735" s="4" t="s">
        <v>185</v>
      </c>
      <c r="I735" s="4" t="s">
        <v>360</v>
      </c>
      <c r="J735" s="8">
        <v>-4</v>
      </c>
      <c r="K735" s="29">
        <f t="shared" si="61"/>
        <v>51750</v>
      </c>
      <c r="L735" s="17">
        <f t="shared" si="62"/>
        <v>-207000</v>
      </c>
      <c r="N735" s="102">
        <f t="shared" si="60"/>
        <v>-46.947824410600688</v>
      </c>
      <c r="O735" s="102">
        <v>-46.947824410600688</v>
      </c>
      <c r="Q735">
        <v>20230124</v>
      </c>
      <c r="R735" t="s">
        <v>232</v>
      </c>
      <c r="T735" t="s">
        <v>279</v>
      </c>
    </row>
    <row r="736" spans="2:20" hidden="1" x14ac:dyDescent="0.25">
      <c r="B736" s="5">
        <v>45191</v>
      </c>
      <c r="C736" t="s">
        <v>103</v>
      </c>
      <c r="D736" t="s">
        <v>0</v>
      </c>
      <c r="E736" t="s">
        <v>66</v>
      </c>
      <c r="F736" s="4" t="s">
        <v>82</v>
      </c>
      <c r="G736" t="s">
        <v>200</v>
      </c>
      <c r="H736" s="4" t="s">
        <v>84</v>
      </c>
      <c r="I736" s="4" t="s">
        <v>205</v>
      </c>
      <c r="J736" s="8">
        <v>-2</v>
      </c>
      <c r="K736" s="29">
        <f t="shared" si="61"/>
        <v>51750</v>
      </c>
      <c r="L736" s="17">
        <f t="shared" si="62"/>
        <v>-103500</v>
      </c>
      <c r="N736" s="102">
        <f t="shared" si="60"/>
        <v>-23.473912205300344</v>
      </c>
      <c r="O736" s="102">
        <v>-23.473912205300344</v>
      </c>
      <c r="Q736">
        <v>20230124</v>
      </c>
      <c r="R736" t="s">
        <v>232</v>
      </c>
      <c r="T736" t="s">
        <v>279</v>
      </c>
    </row>
    <row r="737" spans="2:20" hidden="1" x14ac:dyDescent="0.25">
      <c r="B737" s="5">
        <v>45191</v>
      </c>
      <c r="C737" t="s">
        <v>103</v>
      </c>
      <c r="D737" t="s">
        <v>0</v>
      </c>
      <c r="E737" t="s">
        <v>66</v>
      </c>
      <c r="F737" s="4" t="s">
        <v>82</v>
      </c>
      <c r="G737" t="s">
        <v>83</v>
      </c>
      <c r="H737" s="4" t="s">
        <v>84</v>
      </c>
      <c r="I737" s="4" t="s">
        <v>299</v>
      </c>
      <c r="J737" s="8">
        <v>-4</v>
      </c>
      <c r="K737" s="29">
        <f t="shared" si="61"/>
        <v>51750</v>
      </c>
      <c r="L737" s="17">
        <f t="shared" si="62"/>
        <v>-207000</v>
      </c>
      <c r="N737" s="102">
        <f t="shared" si="60"/>
        <v>-46.947824410600688</v>
      </c>
      <c r="O737" s="102">
        <v>-46.947824410600688</v>
      </c>
      <c r="Q737">
        <v>20230124</v>
      </c>
      <c r="R737" t="s">
        <v>232</v>
      </c>
      <c r="T737" t="s">
        <v>279</v>
      </c>
    </row>
    <row r="738" spans="2:20" hidden="1" x14ac:dyDescent="0.25">
      <c r="B738" s="5">
        <v>45191</v>
      </c>
      <c r="C738" t="s">
        <v>103</v>
      </c>
      <c r="D738" t="s">
        <v>4</v>
      </c>
      <c r="E738" t="s">
        <v>14</v>
      </c>
      <c r="F738" s="4">
        <v>3308050</v>
      </c>
      <c r="G738" t="s">
        <v>137</v>
      </c>
      <c r="H738" s="4" t="s">
        <v>137</v>
      </c>
      <c r="J738" s="8">
        <v>-1</v>
      </c>
      <c r="K738" s="48">
        <v>505243.49166666658</v>
      </c>
      <c r="L738" s="17">
        <f t="shared" si="62"/>
        <v>-505243.49166666658</v>
      </c>
      <c r="M738" s="102" t="s">
        <v>529</v>
      </c>
      <c r="N738" s="102">
        <f t="shared" si="60"/>
        <v>-114.58977164910847</v>
      </c>
      <c r="O738" s="102">
        <v>-114.58977164910847</v>
      </c>
      <c r="Q738">
        <v>20230124</v>
      </c>
      <c r="R738" t="s">
        <v>232</v>
      </c>
      <c r="T738" t="s">
        <v>279</v>
      </c>
    </row>
    <row r="739" spans="2:20" hidden="1" x14ac:dyDescent="0.25">
      <c r="B739" s="5">
        <v>45191</v>
      </c>
      <c r="C739" t="s">
        <v>103</v>
      </c>
      <c r="D739" t="s">
        <v>4</v>
      </c>
      <c r="E739" t="s">
        <v>14</v>
      </c>
      <c r="F739" s="4">
        <v>3318235</v>
      </c>
      <c r="G739" t="s">
        <v>209</v>
      </c>
      <c r="H739" s="4" t="s">
        <v>107</v>
      </c>
      <c r="J739" s="8">
        <v>-1</v>
      </c>
      <c r="K739" s="29">
        <v>126823.496</v>
      </c>
      <c r="L739" s="35">
        <f t="shared" si="62"/>
        <v>-126823.496</v>
      </c>
      <c r="M739" s="104"/>
      <c r="N739" s="102">
        <f t="shared" si="60"/>
        <v>-28.763706383316514</v>
      </c>
      <c r="O739" s="102">
        <v>-28.763706383316514</v>
      </c>
      <c r="Q739">
        <v>20230124</v>
      </c>
      <c r="R739" t="s">
        <v>232</v>
      </c>
      <c r="T739" t="s">
        <v>279</v>
      </c>
    </row>
    <row r="740" spans="2:20" hidden="1" x14ac:dyDescent="0.25">
      <c r="B740" s="5">
        <v>45195</v>
      </c>
      <c r="C740" t="s">
        <v>20</v>
      </c>
      <c r="D740" t="s">
        <v>4</v>
      </c>
      <c r="E740" t="s">
        <v>14</v>
      </c>
      <c r="F740" s="4" t="s">
        <v>371</v>
      </c>
      <c r="G740" t="s">
        <v>369</v>
      </c>
      <c r="H740" s="4" t="s">
        <v>371</v>
      </c>
      <c r="J740" s="8">
        <v>4</v>
      </c>
      <c r="K740" s="29"/>
      <c r="L740" s="35"/>
      <c r="M740" s="104"/>
      <c r="N740" s="102">
        <f t="shared" si="60"/>
        <v>0</v>
      </c>
      <c r="O740" s="102">
        <v>0</v>
      </c>
      <c r="Q740"/>
    </row>
    <row r="741" spans="2:20" hidden="1" x14ac:dyDescent="0.25">
      <c r="B741" s="5">
        <v>45197</v>
      </c>
      <c r="C741" t="s">
        <v>121</v>
      </c>
      <c r="D741" t="s">
        <v>4</v>
      </c>
      <c r="E741" t="s">
        <v>66</v>
      </c>
      <c r="F741" s="4" t="s">
        <v>96</v>
      </c>
      <c r="G741" t="s">
        <v>95</v>
      </c>
      <c r="H741" s="4" t="s">
        <v>106</v>
      </c>
      <c r="J741" s="8">
        <v>-10</v>
      </c>
      <c r="K741" s="29">
        <f>544000*1.19</f>
        <v>647360</v>
      </c>
      <c r="L741" s="35">
        <f t="shared" ref="L741:L772" si="63">+J741*K741</f>
        <v>-6473600</v>
      </c>
      <c r="M741" s="104"/>
      <c r="N741" s="102">
        <f t="shared" si="60"/>
        <v>-1468.2194980892009</v>
      </c>
      <c r="O741" s="102">
        <v>-1468.2194980892009</v>
      </c>
      <c r="Q741"/>
      <c r="S741" t="s">
        <v>227</v>
      </c>
    </row>
    <row r="742" spans="2:20" hidden="1" x14ac:dyDescent="0.25">
      <c r="B742" s="5">
        <v>45197</v>
      </c>
      <c r="C742" t="s">
        <v>121</v>
      </c>
      <c r="D742" t="s">
        <v>4</v>
      </c>
      <c r="E742" t="s">
        <v>66</v>
      </c>
      <c r="F742" s="4" t="s">
        <v>102</v>
      </c>
      <c r="G742" t="s">
        <v>101</v>
      </c>
      <c r="H742" s="4" t="s">
        <v>107</v>
      </c>
      <c r="J742" s="8">
        <v>-12</v>
      </c>
      <c r="K742" s="29">
        <f>86000*1.19</f>
        <v>102340</v>
      </c>
      <c r="L742" s="35">
        <f t="shared" si="63"/>
        <v>-1228080</v>
      </c>
      <c r="M742" s="104"/>
      <c r="N742" s="102">
        <f t="shared" si="60"/>
        <v>-278.52987537280433</v>
      </c>
      <c r="O742" s="102">
        <v>-278.52987537280433</v>
      </c>
      <c r="Q742"/>
      <c r="S742" t="s">
        <v>227</v>
      </c>
    </row>
    <row r="743" spans="2:20" hidden="1" x14ac:dyDescent="0.25">
      <c r="B743" s="5">
        <v>45198</v>
      </c>
      <c r="C743" t="s">
        <v>103</v>
      </c>
      <c r="D743" t="s">
        <v>4</v>
      </c>
      <c r="E743" t="s">
        <v>66</v>
      </c>
      <c r="F743" s="4" t="s">
        <v>96</v>
      </c>
      <c r="G743" t="s">
        <v>95</v>
      </c>
      <c r="H743" s="4" t="s">
        <v>106</v>
      </c>
      <c r="I743" s="4">
        <v>50359</v>
      </c>
      <c r="J743" s="8">
        <v>-10</v>
      </c>
      <c r="K743" s="29">
        <f>544000*1.19</f>
        <v>647360</v>
      </c>
      <c r="L743" s="35">
        <f t="shared" si="63"/>
        <v>-6473600</v>
      </c>
      <c r="M743" s="104"/>
      <c r="N743" s="102">
        <f t="shared" si="60"/>
        <v>-1468.2194980892009</v>
      </c>
      <c r="O743" s="102">
        <v>-1468.2194980892009</v>
      </c>
      <c r="Q743">
        <v>20230129</v>
      </c>
      <c r="R743" t="s">
        <v>367</v>
      </c>
      <c r="T743" t="s">
        <v>279</v>
      </c>
    </row>
    <row r="744" spans="2:20" hidden="1" x14ac:dyDescent="0.25">
      <c r="B744" s="5">
        <v>45198</v>
      </c>
      <c r="C744" t="s">
        <v>103</v>
      </c>
      <c r="D744" t="s">
        <v>4</v>
      </c>
      <c r="E744" t="s">
        <v>66</v>
      </c>
      <c r="F744" s="4" t="s">
        <v>102</v>
      </c>
      <c r="G744" t="s">
        <v>101</v>
      </c>
      <c r="H744" s="4" t="s">
        <v>107</v>
      </c>
      <c r="J744" s="8">
        <v>-10</v>
      </c>
      <c r="K744" s="29">
        <f>86000*1.19</f>
        <v>102340</v>
      </c>
      <c r="L744" s="35">
        <f t="shared" si="63"/>
        <v>-1023400</v>
      </c>
      <c r="M744" s="104"/>
      <c r="N744" s="102">
        <f t="shared" si="60"/>
        <v>-232.10822947733692</v>
      </c>
      <c r="O744" s="102">
        <v>-232.10822947733692</v>
      </c>
      <c r="Q744">
        <v>20230129</v>
      </c>
      <c r="R744" t="s">
        <v>367</v>
      </c>
      <c r="T744" t="s">
        <v>279</v>
      </c>
    </row>
    <row r="745" spans="2:20" hidden="1" x14ac:dyDescent="0.25">
      <c r="B745" s="5">
        <v>45198</v>
      </c>
      <c r="C745" t="s">
        <v>197</v>
      </c>
      <c r="D745" t="s">
        <v>4</v>
      </c>
      <c r="E745" t="s">
        <v>66</v>
      </c>
      <c r="F745" s="4" t="s">
        <v>102</v>
      </c>
      <c r="G745" t="s">
        <v>101</v>
      </c>
      <c r="H745" s="4" t="s">
        <v>107</v>
      </c>
      <c r="J745" s="8">
        <v>-10</v>
      </c>
      <c r="K745" s="29">
        <f>86000*1.19</f>
        <v>102340</v>
      </c>
      <c r="L745" s="35">
        <f t="shared" si="63"/>
        <v>-1023400</v>
      </c>
      <c r="M745" s="104"/>
      <c r="N745" s="102">
        <f t="shared" si="60"/>
        <v>-232.10822947733692</v>
      </c>
      <c r="O745" s="102">
        <v>-232.10822947733692</v>
      </c>
      <c r="P745" t="s">
        <v>198</v>
      </c>
      <c r="Q745"/>
      <c r="T745" t="s">
        <v>198</v>
      </c>
    </row>
    <row r="746" spans="2:20" hidden="1" x14ac:dyDescent="0.25">
      <c r="B746" s="5">
        <v>45202</v>
      </c>
      <c r="C746" t="s">
        <v>103</v>
      </c>
      <c r="D746" t="s">
        <v>0</v>
      </c>
      <c r="E746" t="s">
        <v>66</v>
      </c>
      <c r="F746" s="4" t="s">
        <v>251</v>
      </c>
      <c r="G746" t="s">
        <v>356</v>
      </c>
      <c r="H746" s="4" t="s">
        <v>267</v>
      </c>
      <c r="I746" s="4" t="s">
        <v>363</v>
      </c>
      <c r="J746" s="8">
        <v>-4</v>
      </c>
      <c r="K746" s="29">
        <f>67500*0.9</f>
        <v>60750</v>
      </c>
      <c r="L746" s="35">
        <f t="shared" si="63"/>
        <v>-243000</v>
      </c>
      <c r="M746" s="104"/>
      <c r="N746" s="102">
        <f t="shared" si="60"/>
        <v>-55.112663438531243</v>
      </c>
      <c r="O746" s="102">
        <v>-55.112663438531243</v>
      </c>
      <c r="Q746" t="s">
        <v>416</v>
      </c>
      <c r="R746" t="s">
        <v>370</v>
      </c>
      <c r="S746" t="s">
        <v>346</v>
      </c>
    </row>
    <row r="747" spans="2:20" hidden="1" x14ac:dyDescent="0.25">
      <c r="B747" s="5">
        <v>45202</v>
      </c>
      <c r="C747" t="s">
        <v>103</v>
      </c>
      <c r="D747" t="s">
        <v>0</v>
      </c>
      <c r="E747" t="s">
        <v>66</v>
      </c>
      <c r="F747" s="4" t="s">
        <v>249</v>
      </c>
      <c r="G747" t="s">
        <v>355</v>
      </c>
      <c r="H747" s="4" t="s">
        <v>266</v>
      </c>
      <c r="I747" s="4" t="s">
        <v>362</v>
      </c>
      <c r="J747" s="8">
        <v>-4</v>
      </c>
      <c r="K747" s="29">
        <f>67500*0.9</f>
        <v>60750</v>
      </c>
      <c r="L747" s="35">
        <f t="shared" si="63"/>
        <v>-243000</v>
      </c>
      <c r="M747" s="104"/>
      <c r="N747" s="102">
        <f t="shared" si="60"/>
        <v>-55.112663438531243</v>
      </c>
      <c r="O747" s="102">
        <v>-55.112663438531243</v>
      </c>
      <c r="Q747" t="s">
        <v>416</v>
      </c>
      <c r="R747" t="s">
        <v>370</v>
      </c>
      <c r="S747" t="s">
        <v>346</v>
      </c>
    </row>
    <row r="748" spans="2:20" hidden="1" x14ac:dyDescent="0.25">
      <c r="B748" s="5">
        <v>45191</v>
      </c>
      <c r="C748" t="s">
        <v>103</v>
      </c>
      <c r="D748" t="s">
        <v>0</v>
      </c>
      <c r="E748" t="s">
        <v>66</v>
      </c>
      <c r="F748" s="4" t="s">
        <v>78</v>
      </c>
      <c r="G748" t="s">
        <v>79</v>
      </c>
      <c r="H748" s="4" t="s">
        <v>80</v>
      </c>
      <c r="I748" s="4" t="s">
        <v>179</v>
      </c>
      <c r="J748" s="8">
        <v>-2</v>
      </c>
      <c r="K748" s="29">
        <f>57500*0.9</f>
        <v>51750</v>
      </c>
      <c r="L748" s="17">
        <f t="shared" si="63"/>
        <v>-103500</v>
      </c>
      <c r="N748" s="102">
        <f t="shared" si="60"/>
        <v>-23.473912205300344</v>
      </c>
      <c r="O748" s="102">
        <v>-23.473912205300344</v>
      </c>
      <c r="Q748">
        <v>20230124</v>
      </c>
      <c r="R748" t="s">
        <v>232</v>
      </c>
      <c r="T748" t="s">
        <v>279</v>
      </c>
    </row>
    <row r="749" spans="2:20" hidden="1" x14ac:dyDescent="0.25">
      <c r="B749" s="5">
        <v>45191</v>
      </c>
      <c r="C749" t="s">
        <v>103</v>
      </c>
      <c r="D749" t="s">
        <v>0</v>
      </c>
      <c r="E749" t="s">
        <v>66</v>
      </c>
      <c r="F749" s="4" t="s">
        <v>78</v>
      </c>
      <c r="G749" t="s">
        <v>79</v>
      </c>
      <c r="H749" s="4" t="s">
        <v>80</v>
      </c>
      <c r="I749" s="4" t="s">
        <v>176</v>
      </c>
      <c r="J749" s="8">
        <v>-8</v>
      </c>
      <c r="K749" s="29">
        <f>57500*0.9</f>
        <v>51750</v>
      </c>
      <c r="L749" s="17">
        <f t="shared" si="63"/>
        <v>-414000</v>
      </c>
      <c r="N749" s="102">
        <f t="shared" si="60"/>
        <v>-93.895648821201377</v>
      </c>
      <c r="O749" s="102">
        <v>-93.895648821201377</v>
      </c>
      <c r="Q749">
        <v>20230124</v>
      </c>
      <c r="R749" t="s">
        <v>232</v>
      </c>
      <c r="T749" t="s">
        <v>279</v>
      </c>
    </row>
    <row r="750" spans="2:20" x14ac:dyDescent="0.25">
      <c r="B750" s="5">
        <v>45168</v>
      </c>
      <c r="C750" t="s">
        <v>121</v>
      </c>
      <c r="D750" t="s">
        <v>0</v>
      </c>
      <c r="E750" t="s">
        <v>14</v>
      </c>
      <c r="F750" s="4" t="s">
        <v>42</v>
      </c>
      <c r="G750" t="s">
        <v>43</v>
      </c>
      <c r="H750" s="4" t="s">
        <v>44</v>
      </c>
      <c r="I750" s="4" t="s">
        <v>194</v>
      </c>
      <c r="J750" s="8">
        <v>-3</v>
      </c>
      <c r="K750" s="50">
        <v>81594</v>
      </c>
      <c r="L750" s="35">
        <f t="shared" si="63"/>
        <v>-244782</v>
      </c>
      <c r="M750" s="104"/>
      <c r="N750" s="102">
        <f t="shared" si="60"/>
        <v>-55.516822970413806</v>
      </c>
      <c r="O750" s="102">
        <v>-55.516822970413806</v>
      </c>
      <c r="Q750"/>
      <c r="R750" t="s">
        <v>353</v>
      </c>
      <c r="S750" t="s">
        <v>297</v>
      </c>
    </row>
    <row r="751" spans="2:20" hidden="1" x14ac:dyDescent="0.25">
      <c r="B751" s="5">
        <v>45205</v>
      </c>
      <c r="C751" t="s">
        <v>103</v>
      </c>
      <c r="D751" t="s">
        <v>0</v>
      </c>
      <c r="E751" t="s">
        <v>14</v>
      </c>
      <c r="F751" s="4" t="s">
        <v>54</v>
      </c>
      <c r="G751" t="s">
        <v>55</v>
      </c>
      <c r="H751" s="4" t="s">
        <v>56</v>
      </c>
      <c r="I751" s="4" t="s">
        <v>339</v>
      </c>
      <c r="J751" s="8">
        <v>-15</v>
      </c>
      <c r="K751" s="29">
        <v>88882</v>
      </c>
      <c r="L751" s="35">
        <f t="shared" si="63"/>
        <v>-1333230</v>
      </c>
      <c r="M751" s="104" t="s">
        <v>529</v>
      </c>
      <c r="N751" s="102">
        <f t="shared" si="60"/>
        <v>-302.37800936688478</v>
      </c>
      <c r="O751" s="102">
        <v>-302.37800936688478</v>
      </c>
      <c r="Q751">
        <v>20230130</v>
      </c>
      <c r="R751" t="s">
        <v>136</v>
      </c>
      <c r="T751" t="s">
        <v>279</v>
      </c>
    </row>
    <row r="752" spans="2:20" hidden="1" x14ac:dyDescent="0.25">
      <c r="B752" s="5">
        <v>45206</v>
      </c>
      <c r="C752" t="s">
        <v>348</v>
      </c>
      <c r="D752" t="s">
        <v>0</v>
      </c>
      <c r="E752" t="s">
        <v>14</v>
      </c>
      <c r="F752" s="3" t="s">
        <v>35</v>
      </c>
      <c r="G752" t="s">
        <v>36</v>
      </c>
      <c r="H752" s="4" t="s">
        <v>37</v>
      </c>
      <c r="I752" s="4" t="s">
        <v>131</v>
      </c>
      <c r="J752" s="8">
        <v>-4</v>
      </c>
      <c r="K752" s="50">
        <v>81594</v>
      </c>
      <c r="L752" s="35">
        <f t="shared" si="63"/>
        <v>-326376</v>
      </c>
      <c r="M752" s="104"/>
      <c r="N752" s="102">
        <f t="shared" si="60"/>
        <v>-74.022430627218398</v>
      </c>
      <c r="O752" s="102">
        <v>-74.022430627218398</v>
      </c>
      <c r="Q752">
        <v>20230131</v>
      </c>
      <c r="R752" t="s">
        <v>147</v>
      </c>
      <c r="T752" t="s">
        <v>280</v>
      </c>
    </row>
    <row r="753" spans="2:20" hidden="1" x14ac:dyDescent="0.25">
      <c r="B753" s="5">
        <v>45206</v>
      </c>
      <c r="C753" t="s">
        <v>348</v>
      </c>
      <c r="D753" t="s">
        <v>0</v>
      </c>
      <c r="E753" t="s">
        <v>14</v>
      </c>
      <c r="F753" s="4" t="s">
        <v>35</v>
      </c>
      <c r="G753" t="s">
        <v>36</v>
      </c>
      <c r="H753" s="4" t="s">
        <v>37</v>
      </c>
      <c r="I753" s="4" t="s">
        <v>334</v>
      </c>
      <c r="J753" s="8">
        <v>-6</v>
      </c>
      <c r="K753" s="29">
        <v>69131</v>
      </c>
      <c r="L753" s="35">
        <f t="shared" si="63"/>
        <v>-414786</v>
      </c>
      <c r="M753" s="104"/>
      <c r="N753" s="102">
        <f t="shared" si="60"/>
        <v>-94.073914473311191</v>
      </c>
      <c r="O753" s="102">
        <v>-94.073914473311191</v>
      </c>
      <c r="Q753">
        <v>20230131</v>
      </c>
      <c r="R753" t="s">
        <v>147</v>
      </c>
      <c r="T753" t="s">
        <v>280</v>
      </c>
    </row>
    <row r="754" spans="2:20" x14ac:dyDescent="0.25">
      <c r="B754" s="5">
        <v>45206</v>
      </c>
      <c r="C754" t="s">
        <v>348</v>
      </c>
      <c r="D754" t="s">
        <v>0</v>
      </c>
      <c r="E754" t="s">
        <v>14</v>
      </c>
      <c r="F754" s="4" t="s">
        <v>42</v>
      </c>
      <c r="G754" t="s">
        <v>43</v>
      </c>
      <c r="H754" s="4" t="s">
        <v>44</v>
      </c>
      <c r="I754" s="4" t="s">
        <v>337</v>
      </c>
      <c r="J754" s="8">
        <v>-25</v>
      </c>
      <c r="K754" s="29">
        <v>69131</v>
      </c>
      <c r="L754" s="35">
        <f t="shared" si="63"/>
        <v>-1728275</v>
      </c>
      <c r="M754" s="104"/>
      <c r="N754" s="102">
        <f t="shared" si="60"/>
        <v>-391.97464363879664</v>
      </c>
      <c r="O754" s="102">
        <v>-391.97464363879664</v>
      </c>
      <c r="Q754">
        <v>20230131</v>
      </c>
      <c r="R754" t="s">
        <v>147</v>
      </c>
      <c r="T754" t="s">
        <v>280</v>
      </c>
    </row>
    <row r="755" spans="2:20" x14ac:dyDescent="0.25">
      <c r="B755" s="5">
        <v>45184</v>
      </c>
      <c r="C755" t="s">
        <v>103</v>
      </c>
      <c r="D755" t="s">
        <v>0</v>
      </c>
      <c r="E755" t="s">
        <v>14</v>
      </c>
      <c r="F755" s="3" t="s">
        <v>42</v>
      </c>
      <c r="G755" t="s">
        <v>43</v>
      </c>
      <c r="H755" s="4" t="s">
        <v>44</v>
      </c>
      <c r="I755" s="4" t="s">
        <v>130</v>
      </c>
      <c r="J755" s="8">
        <v>-10</v>
      </c>
      <c r="K755" s="50">
        <v>65949.40444444443</v>
      </c>
      <c r="L755" s="35">
        <f t="shared" si="63"/>
        <v>-659494.04444444436</v>
      </c>
      <c r="M755" s="104"/>
      <c r="N755" s="102">
        <f t="shared" si="60"/>
        <v>-149.57396424354909</v>
      </c>
      <c r="O755" s="102">
        <v>-149.57396424354909</v>
      </c>
      <c r="Q755">
        <v>20230122</v>
      </c>
      <c r="R755" t="s">
        <v>147</v>
      </c>
      <c r="T755" t="s">
        <v>280</v>
      </c>
    </row>
    <row r="756" spans="2:20" hidden="1" x14ac:dyDescent="0.25">
      <c r="B756" s="5">
        <v>45206</v>
      </c>
      <c r="C756" t="s">
        <v>348</v>
      </c>
      <c r="D756" t="s">
        <v>0</v>
      </c>
      <c r="E756" t="s">
        <v>14</v>
      </c>
      <c r="F756" s="4" t="s">
        <v>54</v>
      </c>
      <c r="G756" t="s">
        <v>55</v>
      </c>
      <c r="H756" s="4" t="s">
        <v>56</v>
      </c>
      <c r="I756" s="4" t="s">
        <v>339</v>
      </c>
      <c r="J756" s="8">
        <v>-15</v>
      </c>
      <c r="K756" s="29">
        <v>88882</v>
      </c>
      <c r="L756" s="35">
        <f t="shared" si="63"/>
        <v>-1333230</v>
      </c>
      <c r="M756" s="104" t="s">
        <v>529</v>
      </c>
      <c r="N756" s="102">
        <f t="shared" si="60"/>
        <v>-302.37800936688478</v>
      </c>
      <c r="O756" s="102">
        <v>-302.37800936688478</v>
      </c>
      <c r="Q756">
        <v>20230131</v>
      </c>
      <c r="R756" t="s">
        <v>147</v>
      </c>
      <c r="T756" t="s">
        <v>280</v>
      </c>
    </row>
    <row r="757" spans="2:20" hidden="1" x14ac:dyDescent="0.25">
      <c r="B757" s="5">
        <v>45219</v>
      </c>
      <c r="C757" t="s">
        <v>121</v>
      </c>
      <c r="D757" t="s">
        <v>4</v>
      </c>
      <c r="E757" t="s">
        <v>66</v>
      </c>
      <c r="F757" s="4" t="s">
        <v>276</v>
      </c>
      <c r="G757" t="s">
        <v>275</v>
      </c>
      <c r="H757" s="4" t="s">
        <v>148</v>
      </c>
      <c r="J757" s="8">
        <v>-2</v>
      </c>
      <c r="K757" s="29">
        <v>83600</v>
      </c>
      <c r="L757" s="17">
        <f t="shared" si="63"/>
        <v>-167200</v>
      </c>
      <c r="N757" s="102">
        <f t="shared" ref="N757:N788" si="64">L757/4409.15</f>
        <v>-37.92114126305524</v>
      </c>
      <c r="O757" s="102">
        <v>-37.92114126305524</v>
      </c>
      <c r="Q757"/>
      <c r="S757" t="s">
        <v>346</v>
      </c>
    </row>
    <row r="758" spans="2:20" hidden="1" x14ac:dyDescent="0.25">
      <c r="B758" s="5">
        <v>45219</v>
      </c>
      <c r="C758" t="s">
        <v>120</v>
      </c>
      <c r="D758" t="s">
        <v>4</v>
      </c>
      <c r="E758" t="s">
        <v>66</v>
      </c>
      <c r="F758" s="4" t="s">
        <v>274</v>
      </c>
      <c r="G758" t="s">
        <v>273</v>
      </c>
      <c r="H758" s="4" t="s">
        <v>271</v>
      </c>
      <c r="J758" s="8">
        <v>3</v>
      </c>
      <c r="K758" s="29">
        <v>172550</v>
      </c>
      <c r="L758" s="17">
        <f t="shared" si="63"/>
        <v>517650</v>
      </c>
      <c r="N758" s="102">
        <f t="shared" si="64"/>
        <v>117.4035811891181</v>
      </c>
      <c r="O758" s="102">
        <v>117.4035811891181</v>
      </c>
      <c r="Q758"/>
      <c r="S758" t="s">
        <v>346</v>
      </c>
    </row>
    <row r="759" spans="2:20" hidden="1" x14ac:dyDescent="0.25">
      <c r="B759" s="5">
        <v>45219</v>
      </c>
      <c r="C759" t="s">
        <v>121</v>
      </c>
      <c r="D759" t="s">
        <v>0</v>
      </c>
      <c r="E759" t="s">
        <v>66</v>
      </c>
      <c r="F759" s="4" t="s">
        <v>67</v>
      </c>
      <c r="G759" t="s">
        <v>216</v>
      </c>
      <c r="H759" s="4" t="s">
        <v>69</v>
      </c>
      <c r="I759" s="4" t="s">
        <v>222</v>
      </c>
      <c r="J759" s="8">
        <v>-2</v>
      </c>
      <c r="K759" s="29">
        <f>57500*0.9</f>
        <v>51750</v>
      </c>
      <c r="L759" s="17">
        <f t="shared" si="63"/>
        <v>-103500</v>
      </c>
      <c r="N759" s="102">
        <f t="shared" si="64"/>
        <v>-23.473912205300344</v>
      </c>
      <c r="O759" s="102">
        <v>-23.473912205300344</v>
      </c>
      <c r="Q759"/>
      <c r="S759" t="s">
        <v>346</v>
      </c>
    </row>
    <row r="760" spans="2:20" hidden="1" x14ac:dyDescent="0.25">
      <c r="B760" s="5">
        <v>45222</v>
      </c>
      <c r="C760" t="s">
        <v>121</v>
      </c>
      <c r="D760" t="s">
        <v>4</v>
      </c>
      <c r="E760" t="s">
        <v>66</v>
      </c>
      <c r="F760" s="4" t="s">
        <v>276</v>
      </c>
      <c r="G760" t="s">
        <v>275</v>
      </c>
      <c r="H760" s="4" t="s">
        <v>148</v>
      </c>
      <c r="J760" s="8">
        <v>5</v>
      </c>
      <c r="K760" s="29">
        <v>83600</v>
      </c>
      <c r="L760" s="17">
        <f t="shared" si="63"/>
        <v>418000</v>
      </c>
      <c r="N760" s="102">
        <f t="shared" si="64"/>
        <v>94.802853157638097</v>
      </c>
      <c r="O760" s="102">
        <v>94.802853157638097</v>
      </c>
      <c r="Q760"/>
      <c r="S760" t="s">
        <v>346</v>
      </c>
    </row>
    <row r="761" spans="2:20" hidden="1" x14ac:dyDescent="0.25">
      <c r="B761" s="5">
        <v>45222</v>
      </c>
      <c r="C761" t="s">
        <v>120</v>
      </c>
      <c r="D761" t="s">
        <v>4</v>
      </c>
      <c r="E761" t="s">
        <v>66</v>
      </c>
      <c r="F761" s="4" t="s">
        <v>274</v>
      </c>
      <c r="G761" t="s">
        <v>273</v>
      </c>
      <c r="H761" s="4" t="s">
        <v>271</v>
      </c>
      <c r="J761" s="8">
        <v>3</v>
      </c>
      <c r="K761" s="29">
        <v>172550</v>
      </c>
      <c r="L761" s="17">
        <f t="shared" si="63"/>
        <v>517650</v>
      </c>
      <c r="N761" s="102">
        <f t="shared" si="64"/>
        <v>117.4035811891181</v>
      </c>
      <c r="O761" s="102">
        <v>117.4035811891181</v>
      </c>
      <c r="Q761"/>
      <c r="S761" t="s">
        <v>346</v>
      </c>
    </row>
    <row r="762" spans="2:20" hidden="1" x14ac:dyDescent="0.25">
      <c r="B762" s="5">
        <v>45222</v>
      </c>
      <c r="C762" t="s">
        <v>121</v>
      </c>
      <c r="D762" t="s">
        <v>0</v>
      </c>
      <c r="E762" t="s">
        <v>66</v>
      </c>
      <c r="F762" s="4" t="s">
        <v>67</v>
      </c>
      <c r="G762" t="s">
        <v>216</v>
      </c>
      <c r="H762" s="4" t="s">
        <v>69</v>
      </c>
      <c r="I762" s="4" t="s">
        <v>372</v>
      </c>
      <c r="J762" s="8">
        <v>2</v>
      </c>
      <c r="K762" s="29">
        <f>57500*0.9</f>
        <v>51750</v>
      </c>
      <c r="L762" s="17">
        <f t="shared" si="63"/>
        <v>103500</v>
      </c>
      <c r="N762" s="102">
        <f t="shared" si="64"/>
        <v>23.473912205300344</v>
      </c>
      <c r="O762" s="102">
        <v>23.473912205300344</v>
      </c>
      <c r="Q762"/>
      <c r="S762" t="s">
        <v>346</v>
      </c>
    </row>
    <row r="763" spans="2:20" hidden="1" x14ac:dyDescent="0.25">
      <c r="B763" s="5">
        <v>45225</v>
      </c>
      <c r="C763" t="s">
        <v>103</v>
      </c>
      <c r="D763" t="s">
        <v>0</v>
      </c>
      <c r="E763" t="s">
        <v>14</v>
      </c>
      <c r="F763" s="4" t="s">
        <v>25</v>
      </c>
      <c r="G763" t="s">
        <v>26</v>
      </c>
      <c r="H763" s="4" t="s">
        <v>27</v>
      </c>
      <c r="I763" s="4" t="s">
        <v>310</v>
      </c>
      <c r="J763" s="8">
        <v>-18</v>
      </c>
      <c r="K763" s="29">
        <v>69875.829545454544</v>
      </c>
      <c r="L763" s="17">
        <f t="shared" si="63"/>
        <v>-1257764.9318181819</v>
      </c>
      <c r="N763" s="102">
        <f t="shared" si="64"/>
        <v>-285.26245009087512</v>
      </c>
      <c r="O763" s="102">
        <v>-285.26245009087512</v>
      </c>
      <c r="Q763">
        <v>20230133</v>
      </c>
      <c r="R763" t="s">
        <v>147</v>
      </c>
      <c r="T763" t="s">
        <v>280</v>
      </c>
    </row>
    <row r="764" spans="2:20" hidden="1" x14ac:dyDescent="0.25">
      <c r="B764" s="5">
        <v>45225</v>
      </c>
      <c r="C764" t="s">
        <v>103</v>
      </c>
      <c r="D764" t="s">
        <v>0</v>
      </c>
      <c r="E764" t="s">
        <v>14</v>
      </c>
      <c r="F764" s="4" t="s">
        <v>25</v>
      </c>
      <c r="G764" t="s">
        <v>26</v>
      </c>
      <c r="H764" s="4" t="s">
        <v>27</v>
      </c>
      <c r="I764" s="4" t="s">
        <v>333</v>
      </c>
      <c r="J764" s="8">
        <v>-2</v>
      </c>
      <c r="K764" s="29">
        <v>69131</v>
      </c>
      <c r="L764" s="35">
        <f t="shared" si="63"/>
        <v>-138262</v>
      </c>
      <c r="M764" s="104"/>
      <c r="N764" s="102">
        <f t="shared" si="64"/>
        <v>-31.357971491103729</v>
      </c>
      <c r="O764" s="102">
        <v>-31.357971491103729</v>
      </c>
      <c r="Q764">
        <v>20230133</v>
      </c>
      <c r="R764" t="s">
        <v>147</v>
      </c>
      <c r="T764" t="s">
        <v>280</v>
      </c>
    </row>
    <row r="765" spans="2:20" hidden="1" x14ac:dyDescent="0.25">
      <c r="B765" s="5">
        <v>45225</v>
      </c>
      <c r="C765" t="s">
        <v>103</v>
      </c>
      <c r="D765" t="s">
        <v>0</v>
      </c>
      <c r="E765" t="s">
        <v>66</v>
      </c>
      <c r="F765" s="4" t="s">
        <v>71</v>
      </c>
      <c r="G765" t="s">
        <v>72</v>
      </c>
      <c r="H765" s="4" t="s">
        <v>27</v>
      </c>
      <c r="I765" s="4" t="s">
        <v>219</v>
      </c>
      <c r="J765" s="8">
        <v>-3</v>
      </c>
      <c r="K765" s="29">
        <f>57500*0.9</f>
        <v>51750</v>
      </c>
      <c r="L765" s="17">
        <f t="shared" si="63"/>
        <v>-155250</v>
      </c>
      <c r="N765" s="102">
        <f t="shared" si="64"/>
        <v>-35.210868307950513</v>
      </c>
      <c r="O765" s="102">
        <v>-35.210868307950513</v>
      </c>
      <c r="Q765">
        <v>20230133</v>
      </c>
      <c r="R765" t="s">
        <v>147</v>
      </c>
      <c r="T765" t="s">
        <v>280</v>
      </c>
    </row>
    <row r="766" spans="2:20" hidden="1" x14ac:dyDescent="0.25">
      <c r="B766" s="5">
        <v>45225</v>
      </c>
      <c r="C766" t="s">
        <v>103</v>
      </c>
      <c r="D766" t="s">
        <v>0</v>
      </c>
      <c r="E766" t="s">
        <v>66</v>
      </c>
      <c r="F766" s="4" t="s">
        <v>67</v>
      </c>
      <c r="G766" t="s">
        <v>216</v>
      </c>
      <c r="H766" s="4" t="s">
        <v>69</v>
      </c>
      <c r="I766" s="4" t="s">
        <v>222</v>
      </c>
      <c r="J766" s="8">
        <v>-3</v>
      </c>
      <c r="K766" s="29">
        <f>57500*0.9</f>
        <v>51750</v>
      </c>
      <c r="L766" s="17">
        <f t="shared" si="63"/>
        <v>-155250</v>
      </c>
      <c r="N766" s="102">
        <f t="shared" si="64"/>
        <v>-35.210868307950513</v>
      </c>
      <c r="O766" s="102">
        <v>-35.210868307950513</v>
      </c>
      <c r="Q766">
        <v>20230133</v>
      </c>
      <c r="R766" t="s">
        <v>147</v>
      </c>
      <c r="T766" t="s">
        <v>280</v>
      </c>
    </row>
    <row r="767" spans="2:20" hidden="1" x14ac:dyDescent="0.25">
      <c r="B767" s="5">
        <v>45225</v>
      </c>
      <c r="C767" t="s">
        <v>169</v>
      </c>
      <c r="D767" t="s">
        <v>0</v>
      </c>
      <c r="E767" t="s">
        <v>66</v>
      </c>
      <c r="F767" s="4" t="s">
        <v>91</v>
      </c>
      <c r="G767" t="s">
        <v>92</v>
      </c>
      <c r="H767" s="4" t="s">
        <v>185</v>
      </c>
      <c r="I767" s="4" t="s">
        <v>183</v>
      </c>
      <c r="J767" s="8">
        <v>-10</v>
      </c>
      <c r="K767" s="29">
        <f>57500*0.9</f>
        <v>51750</v>
      </c>
      <c r="L767" s="17">
        <f t="shared" si="63"/>
        <v>-517500</v>
      </c>
      <c r="N767" s="102">
        <f t="shared" si="64"/>
        <v>-117.36956102650171</v>
      </c>
      <c r="O767" s="102">
        <v>-117.36956102650171</v>
      </c>
      <c r="Q767"/>
      <c r="R767" t="s">
        <v>373</v>
      </c>
      <c r="S767" t="s">
        <v>346</v>
      </c>
    </row>
    <row r="768" spans="2:20" hidden="1" x14ac:dyDescent="0.25">
      <c r="B768" s="5">
        <v>45225</v>
      </c>
      <c r="C768" t="s">
        <v>169</v>
      </c>
      <c r="D768" t="s">
        <v>0</v>
      </c>
      <c r="E768" t="s">
        <v>66</v>
      </c>
      <c r="F768" s="4" t="s">
        <v>86</v>
      </c>
      <c r="G768" t="s">
        <v>87</v>
      </c>
      <c r="H768" s="4" t="s">
        <v>184</v>
      </c>
      <c r="I768" s="4" t="s">
        <v>180</v>
      </c>
      <c r="J768" s="8">
        <v>-10</v>
      </c>
      <c r="K768" s="29">
        <f>57500*0.9</f>
        <v>51750</v>
      </c>
      <c r="L768" s="17">
        <f t="shared" si="63"/>
        <v>-517500</v>
      </c>
      <c r="N768" s="102">
        <f t="shared" si="64"/>
        <v>-117.36956102650171</v>
      </c>
      <c r="O768" s="102">
        <v>-117.36956102650171</v>
      </c>
      <c r="Q768"/>
      <c r="R768" t="s">
        <v>373</v>
      </c>
      <c r="S768" t="s">
        <v>346</v>
      </c>
    </row>
    <row r="769" spans="2:24" hidden="1" x14ac:dyDescent="0.25">
      <c r="B769" s="5">
        <v>45191</v>
      </c>
      <c r="C769" t="s">
        <v>103</v>
      </c>
      <c r="D769" t="s">
        <v>0</v>
      </c>
      <c r="E769" t="s">
        <v>14</v>
      </c>
      <c r="F769" s="4" t="s">
        <v>39</v>
      </c>
      <c r="G769" t="s">
        <v>40</v>
      </c>
      <c r="H769" s="4" t="s">
        <v>41</v>
      </c>
      <c r="I769" s="4" t="s">
        <v>335</v>
      </c>
      <c r="J769" s="8">
        <v>-10</v>
      </c>
      <c r="K769" s="29">
        <v>69131</v>
      </c>
      <c r="L769" s="35">
        <f t="shared" si="63"/>
        <v>-691310</v>
      </c>
      <c r="M769" s="104"/>
      <c r="N769" s="102">
        <f t="shared" si="64"/>
        <v>-156.78985745551864</v>
      </c>
      <c r="O769" s="102">
        <v>-156.78985745551864</v>
      </c>
      <c r="Q769">
        <v>20230124</v>
      </c>
      <c r="R769" t="s">
        <v>232</v>
      </c>
      <c r="T769" t="s">
        <v>279</v>
      </c>
    </row>
    <row r="770" spans="2:24" hidden="1" x14ac:dyDescent="0.25">
      <c r="B770" s="5">
        <v>45240</v>
      </c>
      <c r="C770" s="55" t="s">
        <v>121</v>
      </c>
      <c r="D770" t="s">
        <v>0</v>
      </c>
      <c r="E770" t="s">
        <v>14</v>
      </c>
      <c r="F770" s="3" t="s">
        <v>289</v>
      </c>
      <c r="G770" t="s">
        <v>15</v>
      </c>
      <c r="H770" s="4" t="s">
        <v>16</v>
      </c>
      <c r="I770" s="4" t="s">
        <v>18</v>
      </c>
      <c r="J770" s="8">
        <v>-4</v>
      </c>
      <c r="K770" s="48">
        <v>73331</v>
      </c>
      <c r="L770" s="17">
        <f t="shared" si="63"/>
        <v>-293324</v>
      </c>
      <c r="N770" s="102">
        <f t="shared" si="64"/>
        <v>-66.526201195241725</v>
      </c>
      <c r="O770" s="102">
        <v>-66.526201195241725</v>
      </c>
      <c r="Q770"/>
      <c r="R770" t="s">
        <v>375</v>
      </c>
      <c r="S770" t="s">
        <v>374</v>
      </c>
    </row>
    <row r="771" spans="2:24" hidden="1" x14ac:dyDescent="0.25">
      <c r="B771" s="5">
        <v>45240</v>
      </c>
      <c r="C771" s="55" t="s">
        <v>121</v>
      </c>
      <c r="D771" t="s">
        <v>0</v>
      </c>
      <c r="E771" t="s">
        <v>14</v>
      </c>
      <c r="F771" s="4" t="s">
        <v>54</v>
      </c>
      <c r="G771" t="s">
        <v>55</v>
      </c>
      <c r="H771" s="4" t="s">
        <v>56</v>
      </c>
      <c r="I771" s="4" t="s">
        <v>339</v>
      </c>
      <c r="J771" s="8">
        <v>-4</v>
      </c>
      <c r="K771" s="29">
        <v>88882</v>
      </c>
      <c r="L771" s="35">
        <f t="shared" si="63"/>
        <v>-355528</v>
      </c>
      <c r="M771" s="104" t="s">
        <v>529</v>
      </c>
      <c r="N771" s="102">
        <f t="shared" si="64"/>
        <v>-80.634135831169274</v>
      </c>
      <c r="O771" s="102">
        <v>-80.634135831169274</v>
      </c>
      <c r="Q771"/>
      <c r="R771" t="s">
        <v>375</v>
      </c>
      <c r="S771" t="s">
        <v>374</v>
      </c>
    </row>
    <row r="772" spans="2:24" hidden="1" x14ac:dyDescent="0.25">
      <c r="B772" s="5">
        <v>45240</v>
      </c>
      <c r="C772" s="55" t="s">
        <v>121</v>
      </c>
      <c r="D772" t="s">
        <v>4</v>
      </c>
      <c r="E772" t="s">
        <v>14</v>
      </c>
      <c r="F772" s="4">
        <v>3318235</v>
      </c>
      <c r="G772" t="s">
        <v>209</v>
      </c>
      <c r="H772" s="4" t="s">
        <v>107</v>
      </c>
      <c r="J772" s="8">
        <v>-1</v>
      </c>
      <c r="K772" s="29">
        <v>126823.496</v>
      </c>
      <c r="L772" s="35">
        <f t="shared" si="63"/>
        <v>-126823.496</v>
      </c>
      <c r="M772" s="104"/>
      <c r="N772" s="102">
        <f t="shared" si="64"/>
        <v>-28.763706383316514</v>
      </c>
      <c r="O772" s="102">
        <v>-28.763706383316514</v>
      </c>
      <c r="Q772"/>
      <c r="R772" t="s">
        <v>375</v>
      </c>
      <c r="S772" t="s">
        <v>374</v>
      </c>
    </row>
    <row r="773" spans="2:24" hidden="1" x14ac:dyDescent="0.25">
      <c r="B773" s="5">
        <v>45240</v>
      </c>
      <c r="C773" s="55" t="s">
        <v>121</v>
      </c>
      <c r="D773" t="s">
        <v>4</v>
      </c>
      <c r="E773" t="s">
        <v>14</v>
      </c>
      <c r="F773" s="4">
        <v>3308050</v>
      </c>
      <c r="G773" t="s">
        <v>137</v>
      </c>
      <c r="H773" s="4" t="s">
        <v>137</v>
      </c>
      <c r="I773" s="4" t="s">
        <v>138</v>
      </c>
      <c r="J773" s="8">
        <v>-1</v>
      </c>
      <c r="K773" s="48">
        <v>505243.49166666658</v>
      </c>
      <c r="L773" s="17">
        <f t="shared" ref="L773:L804" si="65">+J773*K773</f>
        <v>-505243.49166666658</v>
      </c>
      <c r="M773" s="102" t="s">
        <v>529</v>
      </c>
      <c r="N773" s="102">
        <f t="shared" si="64"/>
        <v>-114.58977164910847</v>
      </c>
      <c r="O773" s="102">
        <v>-114.58977164910847</v>
      </c>
      <c r="Q773"/>
      <c r="R773" t="s">
        <v>375</v>
      </c>
      <c r="S773" t="s">
        <v>374</v>
      </c>
    </row>
    <row r="774" spans="2:24" hidden="1" x14ac:dyDescent="0.25">
      <c r="B774" s="5">
        <v>45245</v>
      </c>
      <c r="C774" t="s">
        <v>103</v>
      </c>
      <c r="D774" t="s">
        <v>0</v>
      </c>
      <c r="E774" t="s">
        <v>14</v>
      </c>
      <c r="F774" s="4" t="s">
        <v>54</v>
      </c>
      <c r="G774" t="s">
        <v>55</v>
      </c>
      <c r="H774" s="4" t="s">
        <v>56</v>
      </c>
      <c r="I774" s="4" t="s">
        <v>339</v>
      </c>
      <c r="J774" s="8">
        <v>-24</v>
      </c>
      <c r="K774" s="29">
        <v>88882</v>
      </c>
      <c r="L774" s="35">
        <f t="shared" si="65"/>
        <v>-2133168</v>
      </c>
      <c r="M774" s="104" t="s">
        <v>529</v>
      </c>
      <c r="N774" s="102">
        <f t="shared" si="64"/>
        <v>-483.80481498701567</v>
      </c>
      <c r="O774" s="102">
        <v>-483.80481498701567</v>
      </c>
      <c r="Q774">
        <v>20230161</v>
      </c>
      <c r="R774" t="s">
        <v>234</v>
      </c>
      <c r="T774" t="s">
        <v>280</v>
      </c>
    </row>
    <row r="775" spans="2:24" x14ac:dyDescent="0.25">
      <c r="B775" s="5">
        <v>45184</v>
      </c>
      <c r="C775" t="s">
        <v>103</v>
      </c>
      <c r="D775" t="s">
        <v>0</v>
      </c>
      <c r="E775" t="s">
        <v>14</v>
      </c>
      <c r="F775" s="4" t="s">
        <v>42</v>
      </c>
      <c r="G775" t="s">
        <v>43</v>
      </c>
      <c r="H775" s="4" t="s">
        <v>44</v>
      </c>
      <c r="I775" s="4" t="s">
        <v>194</v>
      </c>
      <c r="J775" s="8">
        <v>-12</v>
      </c>
      <c r="K775" s="50">
        <v>81594</v>
      </c>
      <c r="L775" s="35">
        <f t="shared" si="65"/>
        <v>-979128</v>
      </c>
      <c r="M775" s="104"/>
      <c r="N775" s="102">
        <f t="shared" si="64"/>
        <v>-222.06729188165522</v>
      </c>
      <c r="O775" s="102">
        <v>-222.06729188165522</v>
      </c>
      <c r="Q775">
        <v>20230122</v>
      </c>
      <c r="R775" t="s">
        <v>147</v>
      </c>
      <c r="T775" t="s">
        <v>280</v>
      </c>
    </row>
    <row r="776" spans="2:24" hidden="1" x14ac:dyDescent="0.25">
      <c r="B776" s="5">
        <v>45191</v>
      </c>
      <c r="C776" t="s">
        <v>103</v>
      </c>
      <c r="D776" t="s">
        <v>0</v>
      </c>
      <c r="E776" t="s">
        <v>66</v>
      </c>
      <c r="F776" s="4" t="s">
        <v>139</v>
      </c>
      <c r="G776" t="s">
        <v>140</v>
      </c>
      <c r="H776" s="4" t="s">
        <v>141</v>
      </c>
      <c r="I776" s="4" t="s">
        <v>172</v>
      </c>
      <c r="J776" s="8">
        <v>-1</v>
      </c>
      <c r="K776" s="29">
        <f>57500*0.9</f>
        <v>51750</v>
      </c>
      <c r="L776" s="17">
        <f t="shared" si="65"/>
        <v>-51750</v>
      </c>
      <c r="N776" s="102">
        <f t="shared" si="64"/>
        <v>-11.736956102650172</v>
      </c>
      <c r="O776" s="102">
        <v>-11.736956102650172</v>
      </c>
      <c r="Q776">
        <v>20230124</v>
      </c>
      <c r="R776" t="s">
        <v>232</v>
      </c>
      <c r="T776" t="s">
        <v>279</v>
      </c>
    </row>
    <row r="777" spans="2:24" hidden="1" x14ac:dyDescent="0.25">
      <c r="B777" s="5">
        <v>45245</v>
      </c>
      <c r="C777" t="s">
        <v>103</v>
      </c>
      <c r="D777" t="s">
        <v>0</v>
      </c>
      <c r="E777" t="s">
        <v>14</v>
      </c>
      <c r="F777" s="4" t="s">
        <v>54</v>
      </c>
      <c r="G777" t="s">
        <v>55</v>
      </c>
      <c r="H777" s="4" t="s">
        <v>56</v>
      </c>
      <c r="I777" s="4" t="s">
        <v>339</v>
      </c>
      <c r="J777" s="8">
        <v>-25</v>
      </c>
      <c r="K777" s="29">
        <v>88882</v>
      </c>
      <c r="L777" s="35">
        <f t="shared" si="65"/>
        <v>-2222050</v>
      </c>
      <c r="M777" s="104" t="s">
        <v>529</v>
      </c>
      <c r="N777" s="102">
        <f t="shared" si="64"/>
        <v>-503.96334894480799</v>
      </c>
      <c r="O777" s="102">
        <v>-503.96334894480799</v>
      </c>
      <c r="Q777">
        <v>20230159</v>
      </c>
      <c r="R777" t="s">
        <v>136</v>
      </c>
      <c r="T777" t="s">
        <v>279</v>
      </c>
    </row>
    <row r="778" spans="2:24" hidden="1" x14ac:dyDescent="0.25">
      <c r="B778" s="5">
        <v>45245</v>
      </c>
      <c r="C778" t="s">
        <v>103</v>
      </c>
      <c r="D778" t="s">
        <v>0</v>
      </c>
      <c r="E778" t="s">
        <v>14</v>
      </c>
      <c r="F778" s="4" t="s">
        <v>54</v>
      </c>
      <c r="G778" t="s">
        <v>55</v>
      </c>
      <c r="H778" s="4" t="s">
        <v>56</v>
      </c>
      <c r="I778" s="4" t="s">
        <v>339</v>
      </c>
      <c r="J778" s="8">
        <v>-5</v>
      </c>
      <c r="K778" s="29">
        <v>88882</v>
      </c>
      <c r="L778" s="35">
        <f t="shared" si="65"/>
        <v>-444410</v>
      </c>
      <c r="M778" s="104" t="s">
        <v>529</v>
      </c>
      <c r="N778" s="102">
        <f t="shared" si="64"/>
        <v>-100.7926697889616</v>
      </c>
      <c r="O778" s="102">
        <v>-100.7926697889616</v>
      </c>
      <c r="Q778">
        <v>20230160</v>
      </c>
      <c r="R778" t="s">
        <v>136</v>
      </c>
      <c r="T778" t="s">
        <v>279</v>
      </c>
    </row>
    <row r="779" spans="2:24" x14ac:dyDescent="0.25">
      <c r="B779" s="5">
        <v>45184</v>
      </c>
      <c r="C779" t="s">
        <v>103</v>
      </c>
      <c r="D779" t="s">
        <v>0</v>
      </c>
      <c r="E779" t="s">
        <v>14</v>
      </c>
      <c r="F779" s="4" t="s">
        <v>42</v>
      </c>
      <c r="G779" t="s">
        <v>43</v>
      </c>
      <c r="H779" s="4" t="s">
        <v>44</v>
      </c>
      <c r="I779" s="4" t="s">
        <v>336</v>
      </c>
      <c r="J779" s="8">
        <v>-3</v>
      </c>
      <c r="K779" s="29">
        <v>69131</v>
      </c>
      <c r="L779" s="35">
        <f t="shared" si="65"/>
        <v>-207393</v>
      </c>
      <c r="M779" s="104"/>
      <c r="N779" s="102">
        <f t="shared" si="64"/>
        <v>-47.036957236655596</v>
      </c>
      <c r="O779" s="102">
        <v>-47.036957236655596</v>
      </c>
      <c r="Q779">
        <v>20230122</v>
      </c>
      <c r="R779" t="s">
        <v>147</v>
      </c>
      <c r="T779" t="s">
        <v>280</v>
      </c>
    </row>
    <row r="780" spans="2:24" hidden="1" x14ac:dyDescent="0.25">
      <c r="B780" s="5">
        <v>45245</v>
      </c>
      <c r="C780" t="s">
        <v>103</v>
      </c>
      <c r="D780" t="s">
        <v>0</v>
      </c>
      <c r="E780" t="s">
        <v>14</v>
      </c>
      <c r="F780" s="4" t="s">
        <v>25</v>
      </c>
      <c r="G780" t="s">
        <v>26</v>
      </c>
      <c r="H780" s="4" t="s">
        <v>27</v>
      </c>
      <c r="I780" s="4" t="s">
        <v>333</v>
      </c>
      <c r="J780" s="8">
        <v>-9</v>
      </c>
      <c r="K780" s="29">
        <v>69131</v>
      </c>
      <c r="L780" s="35">
        <f t="shared" si="65"/>
        <v>-622179</v>
      </c>
      <c r="M780" s="104"/>
      <c r="N780" s="102">
        <f t="shared" si="64"/>
        <v>-141.11087170996677</v>
      </c>
      <c r="O780" s="102">
        <v>-141.11087170996677</v>
      </c>
      <c r="Q780">
        <v>20230160</v>
      </c>
      <c r="R780" t="s">
        <v>136</v>
      </c>
      <c r="T780" t="s">
        <v>279</v>
      </c>
    </row>
    <row r="781" spans="2:24" s="109" customFormat="1" hidden="1" x14ac:dyDescent="0.25">
      <c r="B781" s="110">
        <v>45245</v>
      </c>
      <c r="C781" s="109" t="s">
        <v>63</v>
      </c>
      <c r="D781" s="109" t="s">
        <v>0</v>
      </c>
      <c r="E781" s="109" t="s">
        <v>66</v>
      </c>
      <c r="F781" s="111" t="s">
        <v>71</v>
      </c>
      <c r="G781" s="109" t="s">
        <v>72</v>
      </c>
      <c r="H781" s="111" t="s">
        <v>27</v>
      </c>
      <c r="I781" s="111" t="s">
        <v>376</v>
      </c>
      <c r="J781" s="112">
        <v>50</v>
      </c>
      <c r="K781" s="113">
        <f t="shared" ref="K781:K789" si="66">57500*0.9</f>
        <v>51750</v>
      </c>
      <c r="L781" s="114">
        <f t="shared" si="65"/>
        <v>2587500</v>
      </c>
      <c r="M781" s="115"/>
      <c r="N781" s="102">
        <f t="shared" si="64"/>
        <v>586.8478051325086</v>
      </c>
      <c r="O781" s="102">
        <v>586.8478051325086</v>
      </c>
      <c r="P781" s="109" t="s">
        <v>384</v>
      </c>
      <c r="X781" s="114"/>
    </row>
    <row r="782" spans="2:24" hidden="1" x14ac:dyDescent="0.25">
      <c r="B782" s="5">
        <v>45245</v>
      </c>
      <c r="C782" t="s">
        <v>63</v>
      </c>
      <c r="D782" t="s">
        <v>0</v>
      </c>
      <c r="E782" t="s">
        <v>66</v>
      </c>
      <c r="F782" s="4" t="s">
        <v>75</v>
      </c>
      <c r="G782" t="s">
        <v>76</v>
      </c>
      <c r="H782" s="4" t="s">
        <v>37</v>
      </c>
      <c r="I782" s="4" t="s">
        <v>377</v>
      </c>
      <c r="J782" s="8">
        <v>3</v>
      </c>
      <c r="K782" s="29">
        <f t="shared" si="66"/>
        <v>51750</v>
      </c>
      <c r="L782" s="17">
        <f t="shared" si="65"/>
        <v>155250</v>
      </c>
      <c r="N782" s="102">
        <f t="shared" si="64"/>
        <v>35.210868307950513</v>
      </c>
      <c r="O782" s="102">
        <v>35.210868307950513</v>
      </c>
      <c r="P782" t="s">
        <v>384</v>
      </c>
      <c r="Q782"/>
    </row>
    <row r="783" spans="2:24" hidden="1" x14ac:dyDescent="0.25">
      <c r="B783" s="5">
        <v>45245</v>
      </c>
      <c r="C783" t="s">
        <v>63</v>
      </c>
      <c r="D783" t="s">
        <v>0</v>
      </c>
      <c r="E783" t="s">
        <v>66</v>
      </c>
      <c r="F783" s="4" t="s">
        <v>75</v>
      </c>
      <c r="G783" t="s">
        <v>76</v>
      </c>
      <c r="H783" s="4" t="s">
        <v>37</v>
      </c>
      <c r="I783" s="4" t="s">
        <v>378</v>
      </c>
      <c r="J783" s="8">
        <v>2</v>
      </c>
      <c r="K783" s="29">
        <f t="shared" si="66"/>
        <v>51750</v>
      </c>
      <c r="L783" s="17">
        <f t="shared" si="65"/>
        <v>103500</v>
      </c>
      <c r="N783" s="102">
        <f t="shared" si="64"/>
        <v>23.473912205300344</v>
      </c>
      <c r="O783" s="102">
        <v>23.473912205300344</v>
      </c>
      <c r="P783" t="s">
        <v>384</v>
      </c>
      <c r="Q783"/>
    </row>
    <row r="784" spans="2:24" hidden="1" x14ac:dyDescent="0.25">
      <c r="B784" s="5">
        <v>45245</v>
      </c>
      <c r="C784" t="s">
        <v>63</v>
      </c>
      <c r="D784" t="s">
        <v>0</v>
      </c>
      <c r="E784" t="s">
        <v>66</v>
      </c>
      <c r="F784" s="4" t="s">
        <v>75</v>
      </c>
      <c r="G784" t="s">
        <v>76</v>
      </c>
      <c r="H784" s="4" t="s">
        <v>37</v>
      </c>
      <c r="I784" s="4" t="s">
        <v>379</v>
      </c>
      <c r="J784" s="8">
        <v>42</v>
      </c>
      <c r="K784" s="29">
        <f t="shared" si="66"/>
        <v>51750</v>
      </c>
      <c r="L784" s="17">
        <f t="shared" si="65"/>
        <v>2173500</v>
      </c>
      <c r="N784" s="102">
        <f t="shared" si="64"/>
        <v>492.95215631130719</v>
      </c>
      <c r="O784" s="102">
        <v>492.95215631130719</v>
      </c>
      <c r="P784" t="s">
        <v>384</v>
      </c>
      <c r="Q784"/>
    </row>
    <row r="785" spans="1:812" hidden="1" x14ac:dyDescent="0.25">
      <c r="B785" s="5">
        <v>45245</v>
      </c>
      <c r="C785" t="s">
        <v>63</v>
      </c>
      <c r="D785" t="s">
        <v>0</v>
      </c>
      <c r="E785" t="s">
        <v>66</v>
      </c>
      <c r="F785" s="4" t="s">
        <v>75</v>
      </c>
      <c r="G785" t="s">
        <v>76</v>
      </c>
      <c r="H785" s="4" t="s">
        <v>37</v>
      </c>
      <c r="I785" s="4" t="s">
        <v>379</v>
      </c>
      <c r="J785" s="8">
        <v>3</v>
      </c>
      <c r="K785" s="29">
        <f t="shared" si="66"/>
        <v>51750</v>
      </c>
      <c r="L785" s="17">
        <f t="shared" si="65"/>
        <v>155250</v>
      </c>
      <c r="N785" s="102">
        <f t="shared" si="64"/>
        <v>35.210868307950513</v>
      </c>
      <c r="O785" s="102">
        <v>35.210868307950513</v>
      </c>
      <c r="P785" t="s">
        <v>384</v>
      </c>
      <c r="Q785"/>
    </row>
    <row r="786" spans="1:812" s="69" customFormat="1" hidden="1" x14ac:dyDescent="0.25">
      <c r="A786"/>
      <c r="B786" s="5">
        <v>45191</v>
      </c>
      <c r="C786" t="s">
        <v>103</v>
      </c>
      <c r="D786" t="s">
        <v>0</v>
      </c>
      <c r="E786" t="s">
        <v>66</v>
      </c>
      <c r="F786" s="4" t="s">
        <v>139</v>
      </c>
      <c r="G786" t="s">
        <v>140</v>
      </c>
      <c r="H786" s="4" t="s">
        <v>141</v>
      </c>
      <c r="I786" s="4" t="s">
        <v>159</v>
      </c>
      <c r="J786" s="8">
        <v>-3</v>
      </c>
      <c r="K786" s="29">
        <f t="shared" si="66"/>
        <v>51750</v>
      </c>
      <c r="L786" s="17">
        <f t="shared" si="65"/>
        <v>-155250</v>
      </c>
      <c r="M786" s="102"/>
      <c r="N786" s="102">
        <f t="shared" si="64"/>
        <v>-35.210868307950513</v>
      </c>
      <c r="O786" s="102">
        <v>-35.210868307950513</v>
      </c>
      <c r="P786"/>
      <c r="Q786">
        <v>20230124</v>
      </c>
      <c r="R786" t="s">
        <v>232</v>
      </c>
      <c r="S786"/>
      <c r="T786" t="s">
        <v>279</v>
      </c>
      <c r="U786"/>
      <c r="V786"/>
      <c r="W786"/>
      <c r="X786" s="17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CA786"/>
      <c r="CB786"/>
      <c r="CC786"/>
      <c r="CD786"/>
      <c r="CE786"/>
      <c r="CF786"/>
      <c r="CG786"/>
      <c r="CH786"/>
      <c r="CI786"/>
      <c r="CJ786"/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E786"/>
      <c r="DF786"/>
      <c r="DG786"/>
      <c r="DH786"/>
      <c r="DI786"/>
      <c r="DJ786"/>
      <c r="DK786"/>
      <c r="DL786"/>
      <c r="DM786"/>
      <c r="DN786"/>
      <c r="DO786"/>
      <c r="DP786"/>
      <c r="DQ786"/>
      <c r="DR786"/>
      <c r="DS786"/>
      <c r="DT786"/>
      <c r="DU786"/>
      <c r="DV786"/>
      <c r="DW786"/>
      <c r="DX786"/>
      <c r="DY786"/>
      <c r="DZ786"/>
      <c r="EA786"/>
      <c r="EB786"/>
      <c r="EC786"/>
      <c r="ED786"/>
      <c r="EE786"/>
      <c r="EF786"/>
      <c r="EG786"/>
      <c r="EH786"/>
      <c r="EI786"/>
      <c r="EJ786"/>
      <c r="EK786"/>
      <c r="EL786"/>
      <c r="EM786"/>
      <c r="EN786"/>
      <c r="EO786"/>
      <c r="EP786"/>
      <c r="EQ786"/>
      <c r="ER786"/>
      <c r="ES786"/>
      <c r="ET786"/>
      <c r="EU786"/>
      <c r="EV786"/>
      <c r="EW786"/>
      <c r="EX786"/>
      <c r="EY786"/>
      <c r="EZ786"/>
      <c r="FA786"/>
      <c r="FB786"/>
      <c r="FC786"/>
      <c r="FD786"/>
      <c r="FE786"/>
      <c r="FF786"/>
      <c r="FG786"/>
      <c r="FH786"/>
      <c r="FI786"/>
      <c r="FJ786"/>
      <c r="FK786"/>
      <c r="FL786"/>
      <c r="FM786"/>
      <c r="FN786"/>
      <c r="FO786"/>
      <c r="FP786"/>
      <c r="FQ786"/>
      <c r="FR786"/>
      <c r="FS786"/>
      <c r="FT786"/>
      <c r="FU786"/>
      <c r="FV786"/>
      <c r="FW786"/>
      <c r="FX786"/>
      <c r="FY786"/>
      <c r="FZ786"/>
      <c r="GA786"/>
      <c r="GB786"/>
      <c r="GC786"/>
      <c r="GD786"/>
      <c r="GE786"/>
      <c r="GF786"/>
      <c r="GG786"/>
      <c r="GH786"/>
      <c r="GI786"/>
      <c r="GJ786"/>
      <c r="GK786"/>
      <c r="GL786"/>
      <c r="GM786"/>
      <c r="GN786"/>
      <c r="GO786"/>
      <c r="GP786"/>
      <c r="GQ786"/>
      <c r="GR786"/>
      <c r="GS786"/>
      <c r="GT786"/>
      <c r="GU786"/>
      <c r="GV786"/>
      <c r="GW786"/>
      <c r="GX786"/>
      <c r="GY786"/>
      <c r="GZ786"/>
      <c r="HA786"/>
      <c r="HB786"/>
      <c r="HC786"/>
      <c r="HD786"/>
      <c r="HE786"/>
      <c r="HF786"/>
      <c r="HG786"/>
      <c r="HH786"/>
      <c r="HI786"/>
      <c r="HJ786"/>
      <c r="HK786"/>
      <c r="HL786"/>
      <c r="HM786"/>
      <c r="HN786"/>
      <c r="HO786"/>
      <c r="HP786"/>
      <c r="HQ786"/>
      <c r="HR786"/>
      <c r="HS786"/>
      <c r="HT786"/>
      <c r="HU786"/>
      <c r="HV786"/>
      <c r="HW786"/>
      <c r="HX786"/>
      <c r="HY786"/>
      <c r="HZ786"/>
      <c r="IA786"/>
      <c r="IB786"/>
      <c r="IC786"/>
      <c r="ID786"/>
      <c r="IE786"/>
      <c r="IF786"/>
      <c r="IG786"/>
      <c r="IH786"/>
      <c r="II786"/>
      <c r="IJ786"/>
      <c r="IK786"/>
      <c r="IL786"/>
      <c r="IM786"/>
      <c r="IN786"/>
      <c r="IO786"/>
      <c r="IP786"/>
      <c r="IQ786"/>
      <c r="IR786"/>
      <c r="IS786"/>
      <c r="IT786"/>
      <c r="IU786"/>
      <c r="IV786"/>
      <c r="IW786"/>
      <c r="IX786"/>
      <c r="IY786"/>
      <c r="IZ786"/>
      <c r="JA786"/>
      <c r="JB786"/>
      <c r="JC786"/>
      <c r="JD786"/>
      <c r="JE786"/>
      <c r="JF786"/>
      <c r="JG786"/>
      <c r="JH786"/>
      <c r="JI786"/>
      <c r="JJ786"/>
      <c r="JK786"/>
      <c r="JL786"/>
      <c r="JM786"/>
      <c r="JN786"/>
      <c r="JO786"/>
      <c r="JP786"/>
      <c r="JQ786"/>
      <c r="JR786"/>
      <c r="JS786"/>
      <c r="JT786"/>
      <c r="JU786"/>
      <c r="JV786"/>
      <c r="JW786"/>
      <c r="JX786"/>
      <c r="JY786"/>
      <c r="JZ786"/>
      <c r="KA786"/>
      <c r="KB786"/>
      <c r="KC786"/>
      <c r="KD786"/>
      <c r="KE786"/>
      <c r="KF786"/>
      <c r="KG786"/>
      <c r="KH786"/>
      <c r="KI786"/>
      <c r="KJ786"/>
      <c r="KK786"/>
      <c r="KL786"/>
      <c r="KM786"/>
      <c r="KN786"/>
      <c r="KO786"/>
      <c r="KP786"/>
      <c r="KQ786"/>
      <c r="KR786"/>
      <c r="KS786"/>
      <c r="KT786"/>
      <c r="KU786"/>
      <c r="KV786"/>
      <c r="KW786"/>
      <c r="KX786"/>
      <c r="KY786"/>
      <c r="KZ786"/>
      <c r="LA786"/>
      <c r="LB786"/>
      <c r="LC786"/>
      <c r="LD786"/>
      <c r="LE786"/>
      <c r="LF786"/>
      <c r="LG786"/>
      <c r="LH786"/>
      <c r="LI786"/>
      <c r="LJ786"/>
      <c r="LK786"/>
      <c r="LL786"/>
      <c r="LM786"/>
      <c r="LN786"/>
      <c r="LO786"/>
      <c r="LP786"/>
      <c r="LQ786"/>
      <c r="LR786"/>
      <c r="LS786"/>
      <c r="LT786"/>
      <c r="LU786"/>
      <c r="LV786"/>
      <c r="LW786"/>
      <c r="LX786"/>
      <c r="LY786"/>
      <c r="LZ786"/>
      <c r="MA786"/>
      <c r="MB786"/>
      <c r="MC786"/>
      <c r="MD786"/>
      <c r="ME786"/>
      <c r="MF786"/>
      <c r="MG786"/>
      <c r="MH786"/>
      <c r="MI786"/>
      <c r="MJ786"/>
      <c r="MK786"/>
      <c r="ML786"/>
      <c r="MM786"/>
      <c r="MN786"/>
      <c r="MO786"/>
      <c r="MP786"/>
      <c r="MQ786"/>
      <c r="MR786"/>
      <c r="MS786"/>
      <c r="MT786"/>
      <c r="MU786"/>
      <c r="MV786"/>
      <c r="MW786"/>
      <c r="MX786"/>
      <c r="MY786"/>
      <c r="MZ786"/>
      <c r="NA786"/>
      <c r="NB786"/>
      <c r="NC786"/>
      <c r="ND786"/>
      <c r="NE786"/>
      <c r="NF786"/>
      <c r="NG786"/>
      <c r="NH786"/>
      <c r="NI786"/>
      <c r="NJ786"/>
      <c r="NK786"/>
      <c r="NL786"/>
      <c r="NM786"/>
      <c r="NN786"/>
      <c r="NO786"/>
      <c r="NP786"/>
      <c r="NQ786"/>
      <c r="NR786"/>
      <c r="NS786"/>
      <c r="NT786"/>
      <c r="NU786"/>
      <c r="NV786"/>
      <c r="NW786"/>
      <c r="NX786"/>
      <c r="NY786"/>
      <c r="NZ786"/>
      <c r="OA786"/>
      <c r="OB786"/>
      <c r="OC786"/>
      <c r="OD786"/>
      <c r="OE786"/>
      <c r="OF786"/>
      <c r="OG786"/>
      <c r="OH786"/>
      <c r="OI786"/>
      <c r="OJ786"/>
      <c r="OK786"/>
      <c r="OL786"/>
      <c r="OM786"/>
      <c r="ON786"/>
      <c r="OO786"/>
      <c r="OP786"/>
      <c r="OQ786"/>
      <c r="OR786"/>
      <c r="OS786"/>
      <c r="OT786"/>
      <c r="OU786"/>
      <c r="OV786"/>
      <c r="OW786"/>
      <c r="OX786"/>
      <c r="OY786"/>
      <c r="OZ786"/>
      <c r="PA786"/>
      <c r="PB786"/>
      <c r="PC786"/>
      <c r="PD786"/>
      <c r="PE786"/>
      <c r="PF786"/>
      <c r="PG786"/>
      <c r="PH786"/>
      <c r="PI786"/>
      <c r="PJ786"/>
      <c r="PK786"/>
      <c r="PL786"/>
      <c r="PM786"/>
      <c r="PN786"/>
      <c r="PO786"/>
      <c r="PP786"/>
      <c r="PQ786"/>
      <c r="PR786"/>
      <c r="PS786"/>
      <c r="PT786"/>
      <c r="PU786"/>
      <c r="PV786"/>
      <c r="PW786"/>
      <c r="PX786"/>
      <c r="PY786"/>
      <c r="PZ786"/>
      <c r="QA786"/>
      <c r="QB786"/>
      <c r="QC786"/>
      <c r="QD786"/>
      <c r="QE786"/>
      <c r="QF786"/>
      <c r="QG786"/>
      <c r="QH786"/>
      <c r="QI786"/>
      <c r="QJ786"/>
      <c r="QK786"/>
      <c r="QL786"/>
      <c r="QM786"/>
      <c r="QN786"/>
      <c r="QO786"/>
      <c r="QP786"/>
      <c r="QQ786"/>
      <c r="QR786"/>
      <c r="QS786"/>
      <c r="QT786"/>
      <c r="QU786"/>
      <c r="QV786"/>
      <c r="QW786"/>
      <c r="QX786"/>
      <c r="QY786"/>
      <c r="QZ786"/>
      <c r="RA786"/>
      <c r="RB786"/>
      <c r="RC786"/>
      <c r="RD786"/>
      <c r="RE786"/>
      <c r="RF786"/>
      <c r="RG786"/>
      <c r="RH786"/>
      <c r="RI786"/>
      <c r="RJ786"/>
      <c r="RK786"/>
      <c r="RL786"/>
      <c r="RM786"/>
      <c r="RN786"/>
      <c r="RO786"/>
      <c r="RP786"/>
      <c r="RQ786"/>
      <c r="RR786"/>
      <c r="RS786"/>
      <c r="RT786"/>
      <c r="RU786"/>
      <c r="RV786"/>
      <c r="RW786"/>
      <c r="RX786"/>
      <c r="RY786"/>
      <c r="RZ786"/>
      <c r="SA786"/>
      <c r="SB786"/>
      <c r="SC786"/>
      <c r="SD786"/>
      <c r="SE786"/>
      <c r="SF786"/>
      <c r="SG786"/>
      <c r="SH786"/>
      <c r="SI786"/>
      <c r="SJ786"/>
      <c r="SK786"/>
      <c r="SL786"/>
      <c r="SM786"/>
      <c r="SN786"/>
      <c r="SO786"/>
      <c r="SP786"/>
      <c r="SQ786"/>
      <c r="SR786"/>
      <c r="SS786"/>
      <c r="ST786"/>
      <c r="SU786"/>
      <c r="SV786"/>
      <c r="SW786"/>
      <c r="SX786"/>
      <c r="SY786"/>
      <c r="SZ786"/>
      <c r="TA786"/>
      <c r="TB786"/>
      <c r="TC786"/>
      <c r="TD786"/>
      <c r="TE786"/>
      <c r="TF786"/>
      <c r="TG786"/>
      <c r="TH786"/>
      <c r="TI786"/>
      <c r="TJ786"/>
      <c r="TK786"/>
      <c r="TL786"/>
      <c r="TM786"/>
      <c r="TN786"/>
      <c r="TO786"/>
      <c r="TP786"/>
      <c r="TQ786"/>
      <c r="TR786"/>
      <c r="TS786"/>
      <c r="TT786"/>
      <c r="TU786"/>
      <c r="TV786"/>
      <c r="TW786"/>
      <c r="TX786"/>
      <c r="TY786"/>
      <c r="TZ786"/>
      <c r="UA786"/>
      <c r="UB786"/>
      <c r="UC786"/>
      <c r="UD786"/>
      <c r="UE786"/>
      <c r="UF786"/>
      <c r="UG786"/>
      <c r="UH786"/>
      <c r="UI786"/>
      <c r="UJ786"/>
      <c r="UK786"/>
      <c r="UL786"/>
      <c r="UM786"/>
      <c r="UN786"/>
      <c r="UO786"/>
      <c r="UP786"/>
      <c r="UQ786"/>
      <c r="UR786"/>
      <c r="US786"/>
      <c r="UT786"/>
      <c r="UU786"/>
      <c r="UV786"/>
      <c r="UW786"/>
      <c r="UX786"/>
      <c r="UY786"/>
      <c r="UZ786"/>
      <c r="VA786"/>
      <c r="VB786"/>
      <c r="VC786"/>
      <c r="VD786"/>
      <c r="VE786"/>
      <c r="VF786"/>
      <c r="VG786"/>
      <c r="VH786"/>
      <c r="VI786"/>
      <c r="VJ786"/>
      <c r="VK786"/>
      <c r="VL786"/>
      <c r="VM786"/>
      <c r="VN786"/>
      <c r="VO786"/>
      <c r="VP786"/>
      <c r="VQ786"/>
      <c r="VR786"/>
      <c r="VS786"/>
      <c r="VT786"/>
      <c r="VU786"/>
      <c r="VV786"/>
      <c r="VW786"/>
      <c r="VX786"/>
      <c r="VY786"/>
      <c r="VZ786"/>
      <c r="WA786"/>
      <c r="WB786"/>
      <c r="WC786"/>
      <c r="WD786"/>
      <c r="WE786"/>
      <c r="WF786"/>
      <c r="WG786"/>
      <c r="WH786"/>
      <c r="WI786"/>
      <c r="WJ786"/>
      <c r="WK786"/>
      <c r="WL786"/>
      <c r="WM786"/>
      <c r="WN786"/>
      <c r="WO786"/>
      <c r="WP786"/>
      <c r="WQ786"/>
      <c r="WR786"/>
      <c r="WS786"/>
      <c r="WT786"/>
      <c r="WU786"/>
      <c r="WV786"/>
      <c r="WW786"/>
      <c r="WX786"/>
      <c r="WY786"/>
      <c r="WZ786"/>
      <c r="XA786"/>
      <c r="XB786"/>
      <c r="XC786"/>
      <c r="XD786"/>
      <c r="XE786"/>
      <c r="XF786"/>
      <c r="XG786"/>
      <c r="XH786"/>
      <c r="XI786"/>
      <c r="XJ786"/>
      <c r="XK786"/>
      <c r="XL786"/>
      <c r="XM786"/>
      <c r="XN786"/>
      <c r="XO786"/>
      <c r="XP786"/>
      <c r="XQ786"/>
      <c r="XR786"/>
      <c r="XS786"/>
      <c r="XT786"/>
      <c r="XU786"/>
      <c r="XV786"/>
      <c r="XW786"/>
      <c r="XX786"/>
      <c r="XY786"/>
      <c r="XZ786"/>
      <c r="YA786"/>
      <c r="YB786"/>
      <c r="YC786"/>
      <c r="YD786"/>
      <c r="YE786"/>
      <c r="YF786"/>
      <c r="YG786"/>
      <c r="YH786"/>
      <c r="YI786"/>
      <c r="YJ786"/>
      <c r="YK786"/>
      <c r="YL786"/>
      <c r="YM786"/>
      <c r="YN786"/>
      <c r="YO786"/>
      <c r="YP786"/>
      <c r="YQ786"/>
      <c r="YR786"/>
      <c r="YS786"/>
      <c r="YT786"/>
      <c r="YU786"/>
      <c r="YV786"/>
      <c r="YW786"/>
      <c r="YX786"/>
      <c r="YY786"/>
      <c r="YZ786"/>
      <c r="ZA786"/>
      <c r="ZB786"/>
      <c r="ZC786"/>
      <c r="ZD786"/>
      <c r="ZE786"/>
      <c r="ZF786"/>
      <c r="ZG786"/>
      <c r="ZH786"/>
      <c r="ZI786"/>
      <c r="ZJ786"/>
      <c r="ZK786"/>
      <c r="ZL786"/>
      <c r="ZM786"/>
      <c r="ZN786"/>
      <c r="ZO786"/>
      <c r="ZP786"/>
      <c r="ZQ786"/>
      <c r="ZR786"/>
      <c r="ZS786"/>
      <c r="ZT786"/>
      <c r="ZU786"/>
      <c r="ZV786"/>
      <c r="ZW786"/>
      <c r="ZX786"/>
      <c r="ZY786"/>
      <c r="ZZ786"/>
      <c r="AAA786"/>
      <c r="AAB786"/>
      <c r="AAC786"/>
      <c r="AAD786"/>
      <c r="AAE786"/>
      <c r="AAF786"/>
      <c r="AAG786"/>
      <c r="AAH786"/>
      <c r="AAI786"/>
      <c r="AAJ786"/>
      <c r="AAK786"/>
      <c r="AAL786"/>
      <c r="AAM786"/>
      <c r="AAN786"/>
      <c r="AAO786"/>
      <c r="AAP786"/>
      <c r="AAQ786"/>
      <c r="AAR786"/>
      <c r="AAS786"/>
      <c r="AAT786"/>
      <c r="AAU786"/>
      <c r="AAV786"/>
      <c r="AAW786"/>
      <c r="AAX786"/>
      <c r="AAY786"/>
      <c r="AAZ786"/>
      <c r="ABA786"/>
      <c r="ABB786"/>
      <c r="ABC786"/>
      <c r="ABD786"/>
      <c r="ABE786"/>
      <c r="ABF786"/>
      <c r="ABG786"/>
      <c r="ABH786"/>
      <c r="ABI786"/>
      <c r="ABJ786"/>
      <c r="ABK786"/>
      <c r="ABL786"/>
      <c r="ABM786"/>
      <c r="ABN786"/>
      <c r="ABO786"/>
      <c r="ABP786"/>
      <c r="ABQ786"/>
      <c r="ABR786"/>
      <c r="ABS786"/>
      <c r="ABT786"/>
      <c r="ABU786"/>
      <c r="ABV786"/>
      <c r="ABW786"/>
      <c r="ABX786"/>
      <c r="ABY786"/>
      <c r="ABZ786"/>
      <c r="ACA786"/>
      <c r="ACB786"/>
      <c r="ACC786"/>
      <c r="ACD786"/>
      <c r="ACE786"/>
      <c r="ACF786"/>
      <c r="ACG786"/>
      <c r="ACH786"/>
      <c r="ACI786"/>
      <c r="ACJ786"/>
      <c r="ACK786"/>
      <c r="ACL786"/>
      <c r="ACM786"/>
      <c r="ACN786"/>
      <c r="ACO786"/>
      <c r="ACP786"/>
      <c r="ACQ786"/>
      <c r="ACR786"/>
      <c r="ACS786"/>
      <c r="ACT786"/>
      <c r="ACU786"/>
      <c r="ACV786"/>
      <c r="ACW786"/>
      <c r="ACX786"/>
      <c r="ACY786"/>
      <c r="ACZ786"/>
      <c r="ADA786"/>
      <c r="ADB786"/>
      <c r="ADC786"/>
      <c r="ADD786"/>
      <c r="ADE786"/>
      <c r="ADF786"/>
      <c r="ADG786"/>
      <c r="ADH786"/>
      <c r="ADI786"/>
      <c r="ADJ786"/>
      <c r="ADK786"/>
      <c r="ADL786"/>
      <c r="ADM786"/>
      <c r="ADN786"/>
      <c r="ADO786"/>
      <c r="ADP786"/>
      <c r="ADQ786"/>
      <c r="ADR786"/>
      <c r="ADS786"/>
      <c r="ADT786"/>
      <c r="ADU786"/>
      <c r="ADV786"/>
      <c r="ADW786"/>
      <c r="ADX786"/>
      <c r="ADY786"/>
      <c r="ADZ786"/>
      <c r="AEA786"/>
      <c r="AEB786"/>
      <c r="AEC786"/>
      <c r="AED786"/>
      <c r="AEE786"/>
      <c r="AEF786"/>
    </row>
    <row r="787" spans="1:812" hidden="1" x14ac:dyDescent="0.25">
      <c r="B787" s="5">
        <v>45204</v>
      </c>
      <c r="C787" t="s">
        <v>121</v>
      </c>
      <c r="D787" t="s">
        <v>0</v>
      </c>
      <c r="E787" t="s">
        <v>66</v>
      </c>
      <c r="F787" s="4" t="s">
        <v>78</v>
      </c>
      <c r="G787" t="s">
        <v>79</v>
      </c>
      <c r="H787" s="4" t="s">
        <v>80</v>
      </c>
      <c r="I787" s="4" t="s">
        <v>176</v>
      </c>
      <c r="J787" s="8">
        <v>-2</v>
      </c>
      <c r="K787" s="29">
        <f t="shared" si="66"/>
        <v>51750</v>
      </c>
      <c r="L787" s="17">
        <f t="shared" si="65"/>
        <v>-103500</v>
      </c>
      <c r="N787" s="102">
        <f t="shared" si="64"/>
        <v>-23.473912205300344</v>
      </c>
      <c r="O787" s="102">
        <v>-23.473912205300344</v>
      </c>
      <c r="Q787"/>
      <c r="S787" t="s">
        <v>297</v>
      </c>
    </row>
    <row r="788" spans="1:812" hidden="1" x14ac:dyDescent="0.25">
      <c r="B788" s="5">
        <v>45245</v>
      </c>
      <c r="C788" t="s">
        <v>63</v>
      </c>
      <c r="D788" t="s">
        <v>0</v>
      </c>
      <c r="E788" t="s">
        <v>66</v>
      </c>
      <c r="F788" s="4" t="s">
        <v>86</v>
      </c>
      <c r="G788" t="s">
        <v>87</v>
      </c>
      <c r="H788" s="4" t="s">
        <v>50</v>
      </c>
      <c r="I788" s="4" t="s">
        <v>382</v>
      </c>
      <c r="J788" s="8">
        <v>130</v>
      </c>
      <c r="K788" s="29">
        <f t="shared" si="66"/>
        <v>51750</v>
      </c>
      <c r="L788" s="17">
        <f t="shared" si="65"/>
        <v>6727500</v>
      </c>
      <c r="N788" s="102">
        <f t="shared" si="64"/>
        <v>1525.8042933445224</v>
      </c>
      <c r="O788" s="102">
        <v>1525.8042933445224</v>
      </c>
      <c r="P788" t="s">
        <v>384</v>
      </c>
      <c r="Q788"/>
    </row>
    <row r="789" spans="1:812" s="69" customFormat="1" hidden="1" x14ac:dyDescent="0.25">
      <c r="B789" s="68">
        <v>45245</v>
      </c>
      <c r="C789" s="69" t="s">
        <v>63</v>
      </c>
      <c r="D789" s="69" t="s">
        <v>0</v>
      </c>
      <c r="E789" s="69" t="s">
        <v>66</v>
      </c>
      <c r="F789" s="70" t="s">
        <v>91</v>
      </c>
      <c r="G789" s="69" t="s">
        <v>92</v>
      </c>
      <c r="H789" s="70" t="s">
        <v>93</v>
      </c>
      <c r="I789" s="154" t="s">
        <v>383</v>
      </c>
      <c r="J789" s="157">
        <v>50</v>
      </c>
      <c r="K789" s="72">
        <f t="shared" si="66"/>
        <v>51750</v>
      </c>
      <c r="L789" s="73">
        <f t="shared" si="65"/>
        <v>2587500</v>
      </c>
      <c r="M789" s="107"/>
      <c r="N789" s="102">
        <f t="shared" ref="N789:N801" si="67">L789/4409.15</f>
        <v>586.8478051325086</v>
      </c>
      <c r="O789" s="102">
        <v>586.8478051325086</v>
      </c>
      <c r="P789" s="69" t="s">
        <v>384</v>
      </c>
      <c r="X789" s="73"/>
    </row>
    <row r="790" spans="1:812" hidden="1" x14ac:dyDescent="0.25">
      <c r="B790" s="5">
        <v>45257</v>
      </c>
      <c r="C790" t="s">
        <v>63</v>
      </c>
      <c r="D790" t="s">
        <v>4</v>
      </c>
      <c r="E790" t="s">
        <v>66</v>
      </c>
      <c r="F790" s="4" t="s">
        <v>96</v>
      </c>
      <c r="G790" t="s">
        <v>95</v>
      </c>
      <c r="H790" s="4" t="s">
        <v>106</v>
      </c>
      <c r="I790" s="4">
        <v>52006</v>
      </c>
      <c r="J790" s="8">
        <v>100</v>
      </c>
      <c r="K790" s="29">
        <f>544000*1.19</f>
        <v>647360</v>
      </c>
      <c r="L790" s="17">
        <f t="shared" si="65"/>
        <v>64736000</v>
      </c>
      <c r="M790" s="102" t="s">
        <v>529</v>
      </c>
      <c r="N790" s="102">
        <f t="shared" si="67"/>
        <v>14682.194980892009</v>
      </c>
      <c r="O790" s="102">
        <v>14682.194980892009</v>
      </c>
      <c r="P790" s="60" t="s">
        <v>450</v>
      </c>
      <c r="Q790"/>
    </row>
    <row r="791" spans="1:812" hidden="1" x14ac:dyDescent="0.25">
      <c r="B791" s="5">
        <v>45257</v>
      </c>
      <c r="C791" t="s">
        <v>63</v>
      </c>
      <c r="D791" t="s">
        <v>4</v>
      </c>
      <c r="E791" t="s">
        <v>66</v>
      </c>
      <c r="F791" s="4" t="s">
        <v>102</v>
      </c>
      <c r="G791" t="s">
        <v>101</v>
      </c>
      <c r="H791" s="4" t="s">
        <v>107</v>
      </c>
      <c r="I791" s="4" t="s">
        <v>138</v>
      </c>
      <c r="J791" s="8">
        <v>150</v>
      </c>
      <c r="K791" s="29">
        <f>86000*1.19</f>
        <v>102340</v>
      </c>
      <c r="L791" s="17">
        <f t="shared" si="65"/>
        <v>15351000</v>
      </c>
      <c r="N791" s="102">
        <f t="shared" si="67"/>
        <v>3481.6234421600539</v>
      </c>
      <c r="O791" s="102">
        <v>3481.6234421600539</v>
      </c>
      <c r="P791" t="s">
        <v>450</v>
      </c>
      <c r="Q791"/>
    </row>
    <row r="792" spans="1:812" hidden="1" x14ac:dyDescent="0.25">
      <c r="B792" s="5">
        <v>45260</v>
      </c>
      <c r="C792" t="s">
        <v>63</v>
      </c>
      <c r="D792" t="s">
        <v>4</v>
      </c>
      <c r="E792" t="s">
        <v>66</v>
      </c>
      <c r="F792" s="4" t="s">
        <v>96</v>
      </c>
      <c r="G792" t="s">
        <v>95</v>
      </c>
      <c r="H792" s="4" t="s">
        <v>106</v>
      </c>
      <c r="I792" s="4">
        <v>52006</v>
      </c>
      <c r="J792" s="8">
        <v>50</v>
      </c>
      <c r="K792" s="29">
        <f>544000*1.19</f>
        <v>647360</v>
      </c>
      <c r="L792" s="17">
        <f t="shared" si="65"/>
        <v>32368000</v>
      </c>
      <c r="M792" s="102" t="s">
        <v>529</v>
      </c>
      <c r="N792" s="102">
        <f t="shared" si="67"/>
        <v>7341.0974904460045</v>
      </c>
      <c r="O792" s="102">
        <v>7341.0974904460045</v>
      </c>
      <c r="P792" s="60" t="s">
        <v>451</v>
      </c>
      <c r="Q792"/>
    </row>
    <row r="793" spans="1:812" hidden="1" x14ac:dyDescent="0.25">
      <c r="B793" s="5">
        <v>45260</v>
      </c>
      <c r="C793" t="s">
        <v>63</v>
      </c>
      <c r="D793" t="s">
        <v>4</v>
      </c>
      <c r="E793" t="s">
        <v>66</v>
      </c>
      <c r="F793" s="4" t="s">
        <v>102</v>
      </c>
      <c r="G793" t="s">
        <v>101</v>
      </c>
      <c r="H793" s="4" t="s">
        <v>107</v>
      </c>
      <c r="I793" s="4" t="s">
        <v>138</v>
      </c>
      <c r="J793" s="8">
        <v>80</v>
      </c>
      <c r="K793" s="29">
        <f>86000*1.19</f>
        <v>102340</v>
      </c>
      <c r="L793" s="17">
        <f t="shared" si="65"/>
        <v>8187200</v>
      </c>
      <c r="N793" s="102">
        <f t="shared" si="67"/>
        <v>1856.8658358186954</v>
      </c>
      <c r="O793" s="102">
        <v>1856.8658358186954</v>
      </c>
      <c r="P793" t="s">
        <v>451</v>
      </c>
      <c r="Q793"/>
    </row>
    <row r="794" spans="1:812" hidden="1" x14ac:dyDescent="0.25">
      <c r="B794" s="5">
        <v>45264</v>
      </c>
      <c r="C794" t="s">
        <v>169</v>
      </c>
      <c r="D794" t="s">
        <v>0</v>
      </c>
      <c r="E794" t="s">
        <v>66</v>
      </c>
      <c r="F794" s="4" t="s">
        <v>91</v>
      </c>
      <c r="G794" t="s">
        <v>92</v>
      </c>
      <c r="H794" s="4" t="s">
        <v>185</v>
      </c>
      <c r="I794" s="4" t="s">
        <v>183</v>
      </c>
      <c r="J794" s="8">
        <v>-2</v>
      </c>
      <c r="K794" s="29">
        <f>57500*0.9</f>
        <v>51750</v>
      </c>
      <c r="L794" s="17">
        <f t="shared" si="65"/>
        <v>-103500</v>
      </c>
      <c r="N794" s="102">
        <f t="shared" si="67"/>
        <v>-23.473912205300344</v>
      </c>
      <c r="O794" s="102">
        <v>-23.473912205300344</v>
      </c>
      <c r="Q794"/>
      <c r="R794" t="s">
        <v>385</v>
      </c>
    </row>
    <row r="795" spans="1:812" hidden="1" x14ac:dyDescent="0.25">
      <c r="B795" s="5">
        <v>45264</v>
      </c>
      <c r="C795" t="s">
        <v>169</v>
      </c>
      <c r="D795" t="s">
        <v>0</v>
      </c>
      <c r="E795" t="s">
        <v>66</v>
      </c>
      <c r="F795" s="4" t="s">
        <v>86</v>
      </c>
      <c r="G795" t="s">
        <v>87</v>
      </c>
      <c r="H795" s="4" t="s">
        <v>184</v>
      </c>
      <c r="I795" s="4" t="s">
        <v>180</v>
      </c>
      <c r="J795" s="8">
        <v>-2</v>
      </c>
      <c r="K795" s="29">
        <f>57500*0.9</f>
        <v>51750</v>
      </c>
      <c r="L795" s="17">
        <f t="shared" si="65"/>
        <v>-103500</v>
      </c>
      <c r="N795" s="102">
        <f t="shared" si="67"/>
        <v>-23.473912205300344</v>
      </c>
      <c r="O795" s="102">
        <v>-23.473912205300344</v>
      </c>
      <c r="Q795"/>
      <c r="R795" t="s">
        <v>385</v>
      </c>
    </row>
    <row r="796" spans="1:812" hidden="1" x14ac:dyDescent="0.25">
      <c r="B796" s="5">
        <v>45204</v>
      </c>
      <c r="C796" t="s">
        <v>121</v>
      </c>
      <c r="D796" t="s">
        <v>0</v>
      </c>
      <c r="E796" t="s">
        <v>66</v>
      </c>
      <c r="F796" s="4" t="s">
        <v>78</v>
      </c>
      <c r="G796" t="s">
        <v>79</v>
      </c>
      <c r="H796" s="4" t="s">
        <v>80</v>
      </c>
      <c r="I796" s="4" t="s">
        <v>305</v>
      </c>
      <c r="J796" s="8">
        <v>-7</v>
      </c>
      <c r="K796" s="29">
        <v>51750</v>
      </c>
      <c r="L796" s="17">
        <f t="shared" si="65"/>
        <v>-362250</v>
      </c>
      <c r="N796" s="102">
        <f t="shared" si="67"/>
        <v>-82.158692718551208</v>
      </c>
      <c r="O796" s="102">
        <v>-82.158692718551208</v>
      </c>
      <c r="Q796"/>
      <c r="S796" t="s">
        <v>297</v>
      </c>
    </row>
    <row r="797" spans="1:812" hidden="1" x14ac:dyDescent="0.25">
      <c r="B797" s="5">
        <v>45240</v>
      </c>
      <c r="C797" s="55" t="s">
        <v>121</v>
      </c>
      <c r="D797" t="s">
        <v>0</v>
      </c>
      <c r="E797" t="s">
        <v>14</v>
      </c>
      <c r="F797" s="4" t="s">
        <v>39</v>
      </c>
      <c r="G797" t="s">
        <v>40</v>
      </c>
      <c r="H797" s="4" t="s">
        <v>41</v>
      </c>
      <c r="I797" s="4" t="s">
        <v>335</v>
      </c>
      <c r="J797" s="8">
        <v>-4</v>
      </c>
      <c r="K797" s="29">
        <v>69131</v>
      </c>
      <c r="L797" s="35">
        <f t="shared" si="65"/>
        <v>-276524</v>
      </c>
      <c r="M797" s="104"/>
      <c r="N797" s="102">
        <f t="shared" si="67"/>
        <v>-62.715942982207459</v>
      </c>
      <c r="O797" s="102">
        <v>-62.715942982207459</v>
      </c>
      <c r="Q797"/>
      <c r="R797" t="s">
        <v>375</v>
      </c>
      <c r="S797" t="s">
        <v>374</v>
      </c>
    </row>
    <row r="798" spans="1:812" hidden="1" x14ac:dyDescent="0.25">
      <c r="B798" s="5">
        <v>45264</v>
      </c>
      <c r="C798" t="s">
        <v>169</v>
      </c>
      <c r="D798" t="s">
        <v>0</v>
      </c>
      <c r="E798" t="s">
        <v>66</v>
      </c>
      <c r="F798" s="4" t="s">
        <v>75</v>
      </c>
      <c r="G798" t="s">
        <v>76</v>
      </c>
      <c r="H798" s="4" t="s">
        <v>37</v>
      </c>
      <c r="I798" s="4" t="s">
        <v>285</v>
      </c>
      <c r="J798" s="8">
        <v>-1</v>
      </c>
      <c r="K798" s="29">
        <f>57500*0.9</f>
        <v>51750</v>
      </c>
      <c r="L798" s="17">
        <f t="shared" si="65"/>
        <v>-51750</v>
      </c>
      <c r="N798" s="102">
        <f t="shared" si="67"/>
        <v>-11.736956102650172</v>
      </c>
      <c r="O798" s="102">
        <v>-11.736956102650172</v>
      </c>
      <c r="Q798"/>
      <c r="R798" t="s">
        <v>436</v>
      </c>
    </row>
    <row r="799" spans="1:812" hidden="1" x14ac:dyDescent="0.25">
      <c r="B799" s="5">
        <v>45245</v>
      </c>
      <c r="C799" t="s">
        <v>103</v>
      </c>
      <c r="D799" t="s">
        <v>0</v>
      </c>
      <c r="E799" t="s">
        <v>14</v>
      </c>
      <c r="F799" s="4" t="s">
        <v>39</v>
      </c>
      <c r="G799" t="s">
        <v>40</v>
      </c>
      <c r="H799" s="4" t="s">
        <v>41</v>
      </c>
      <c r="I799" s="4" t="s">
        <v>335</v>
      </c>
      <c r="J799" s="8">
        <v>-2</v>
      </c>
      <c r="K799" s="29">
        <v>69131</v>
      </c>
      <c r="L799" s="35">
        <f t="shared" si="65"/>
        <v>-138262</v>
      </c>
      <c r="M799" s="104"/>
      <c r="N799" s="102">
        <f t="shared" si="67"/>
        <v>-31.357971491103729</v>
      </c>
      <c r="O799" s="102">
        <v>-31.357971491103729</v>
      </c>
      <c r="Q799">
        <v>20230161</v>
      </c>
      <c r="R799" t="s">
        <v>234</v>
      </c>
      <c r="T799" t="s">
        <v>280</v>
      </c>
    </row>
    <row r="800" spans="1:812" hidden="1" x14ac:dyDescent="0.25">
      <c r="B800" s="5">
        <v>45245</v>
      </c>
      <c r="C800" t="s">
        <v>63</v>
      </c>
      <c r="D800" t="s">
        <v>0</v>
      </c>
      <c r="E800" t="s">
        <v>66</v>
      </c>
      <c r="F800" s="4" t="s">
        <v>78</v>
      </c>
      <c r="G800" t="s">
        <v>79</v>
      </c>
      <c r="H800" s="4" t="s">
        <v>44</v>
      </c>
      <c r="I800" s="4" t="s">
        <v>381</v>
      </c>
      <c r="J800" s="8">
        <v>80</v>
      </c>
      <c r="K800" s="29">
        <f>57500*0.9</f>
        <v>51750</v>
      </c>
      <c r="L800" s="17">
        <f t="shared" si="65"/>
        <v>4140000</v>
      </c>
      <c r="N800" s="102">
        <f t="shared" si="67"/>
        <v>938.95648821201371</v>
      </c>
      <c r="O800" s="102">
        <v>938.95648821201371</v>
      </c>
      <c r="P800" t="s">
        <v>384</v>
      </c>
      <c r="Q800"/>
    </row>
    <row r="801" spans="1:812" hidden="1" x14ac:dyDescent="0.25">
      <c r="B801" s="5">
        <v>45264</v>
      </c>
      <c r="C801" t="s">
        <v>169</v>
      </c>
      <c r="D801" t="s">
        <v>0</v>
      </c>
      <c r="E801" t="s">
        <v>66</v>
      </c>
      <c r="F801" s="4" t="s">
        <v>82</v>
      </c>
      <c r="G801" t="s">
        <v>83</v>
      </c>
      <c r="H801" s="4" t="s">
        <v>84</v>
      </c>
      <c r="I801" s="4" t="s">
        <v>299</v>
      </c>
      <c r="J801" s="8">
        <v>-2</v>
      </c>
      <c r="K801" s="29">
        <f>57500*0.9</f>
        <v>51750</v>
      </c>
      <c r="L801" s="17">
        <f t="shared" si="65"/>
        <v>-103500</v>
      </c>
      <c r="N801" s="102">
        <f t="shared" si="67"/>
        <v>-23.473912205300344</v>
      </c>
      <c r="O801" s="102">
        <v>-23.473912205300344</v>
      </c>
      <c r="Q801"/>
      <c r="R801" t="s">
        <v>436</v>
      </c>
    </row>
    <row r="802" spans="1:812" s="69" customFormat="1" hidden="1" x14ac:dyDescent="0.25">
      <c r="B802" s="68">
        <v>45264</v>
      </c>
      <c r="C802" s="69" t="s">
        <v>63</v>
      </c>
      <c r="D802" s="69" t="s">
        <v>4</v>
      </c>
      <c r="E802" s="69" t="s">
        <v>14</v>
      </c>
      <c r="F802" s="70">
        <v>3318225</v>
      </c>
      <c r="G802" s="69" t="s">
        <v>148</v>
      </c>
      <c r="H802" s="70" t="s">
        <v>148</v>
      </c>
      <c r="I802" s="70" t="s">
        <v>138</v>
      </c>
      <c r="J802" s="71">
        <v>20</v>
      </c>
      <c r="K802" s="116">
        <v>52.186311787072249</v>
      </c>
      <c r="L802" s="73">
        <f t="shared" si="65"/>
        <v>1043.726235741445</v>
      </c>
      <c r="M802" s="107" t="s">
        <v>527</v>
      </c>
      <c r="N802" s="102"/>
      <c r="O802" s="102">
        <v>1043.726235741445</v>
      </c>
      <c r="P802" s="69" t="s">
        <v>640</v>
      </c>
      <c r="X802" s="73"/>
    </row>
    <row r="803" spans="1:812" s="69" customFormat="1" hidden="1" x14ac:dyDescent="0.25">
      <c r="B803" s="68">
        <v>45264</v>
      </c>
      <c r="C803" s="69" t="s">
        <v>63</v>
      </c>
      <c r="D803" s="69" t="s">
        <v>4</v>
      </c>
      <c r="E803" s="69" t="s">
        <v>14</v>
      </c>
      <c r="F803" s="70">
        <v>3348235</v>
      </c>
      <c r="G803" s="69" t="s">
        <v>207</v>
      </c>
      <c r="H803" s="70" t="s">
        <v>208</v>
      </c>
      <c r="I803" s="70" t="s">
        <v>138</v>
      </c>
      <c r="J803" s="71">
        <v>20</v>
      </c>
      <c r="K803" s="116">
        <v>31.311787072243344</v>
      </c>
      <c r="L803" s="73">
        <f t="shared" si="65"/>
        <v>626.2357414448669</v>
      </c>
      <c r="M803" s="107" t="s">
        <v>527</v>
      </c>
      <c r="N803" s="102"/>
      <c r="O803" s="102">
        <v>626.2357414448669</v>
      </c>
      <c r="P803" s="69" t="s">
        <v>640</v>
      </c>
      <c r="X803" s="73"/>
    </row>
    <row r="804" spans="1:812" s="69" customFormat="1" ht="12.6" hidden="1" customHeight="1" x14ac:dyDescent="0.25">
      <c r="B804" s="68">
        <v>45264</v>
      </c>
      <c r="C804" s="69" t="s">
        <v>63</v>
      </c>
      <c r="D804" s="69" t="s">
        <v>4</v>
      </c>
      <c r="E804" s="69" t="s">
        <v>14</v>
      </c>
      <c r="F804" s="70">
        <v>3318235</v>
      </c>
      <c r="G804" s="69" t="s">
        <v>209</v>
      </c>
      <c r="H804" s="70" t="s">
        <v>107</v>
      </c>
      <c r="I804" s="70" t="s">
        <v>138</v>
      </c>
      <c r="J804" s="71">
        <v>20</v>
      </c>
      <c r="K804" s="116">
        <v>31.311787072243344</v>
      </c>
      <c r="L804" s="73">
        <f t="shared" si="65"/>
        <v>626.2357414448669</v>
      </c>
      <c r="M804" s="107" t="s">
        <v>527</v>
      </c>
      <c r="N804" s="102"/>
      <c r="O804" s="102">
        <v>626.2357414448669</v>
      </c>
      <c r="P804" s="69" t="s">
        <v>640</v>
      </c>
      <c r="X804" s="73"/>
    </row>
    <row r="805" spans="1:812" s="69" customFormat="1" hidden="1" x14ac:dyDescent="0.25">
      <c r="B805" s="68">
        <v>45264</v>
      </c>
      <c r="C805" s="69" t="s">
        <v>63</v>
      </c>
      <c r="D805" s="69" t="s">
        <v>4</v>
      </c>
      <c r="E805" s="69" t="s">
        <v>14</v>
      </c>
      <c r="F805" s="70">
        <v>3308050</v>
      </c>
      <c r="G805" s="69" t="s">
        <v>137</v>
      </c>
      <c r="H805" s="70" t="s">
        <v>137</v>
      </c>
      <c r="I805" s="70" t="s">
        <v>138</v>
      </c>
      <c r="J805" s="71">
        <v>20</v>
      </c>
      <c r="K805" s="116">
        <v>104.3726235741445</v>
      </c>
      <c r="L805" s="73">
        <f t="shared" ref="L805:L807" si="68">+J805*K805</f>
        <v>2087.4524714828899</v>
      </c>
      <c r="M805" s="107" t="s">
        <v>527</v>
      </c>
      <c r="N805" s="102"/>
      <c r="O805" s="102">
        <v>2087.4524714828899</v>
      </c>
      <c r="P805" s="69" t="s">
        <v>640</v>
      </c>
      <c r="X805" s="73"/>
    </row>
    <row r="806" spans="1:812" s="69" customFormat="1" hidden="1" x14ac:dyDescent="0.25">
      <c r="B806" s="68">
        <v>45264</v>
      </c>
      <c r="C806" s="69" t="s">
        <v>63</v>
      </c>
      <c r="D806" s="69" t="s">
        <v>4</v>
      </c>
      <c r="E806" s="69" t="s">
        <v>14</v>
      </c>
      <c r="F806" s="70" t="s">
        <v>315</v>
      </c>
      <c r="G806" s="69" t="s">
        <v>292</v>
      </c>
      <c r="H806" s="70" t="s">
        <v>316</v>
      </c>
      <c r="I806" s="70" t="s">
        <v>138</v>
      </c>
      <c r="J806" s="71">
        <v>10</v>
      </c>
      <c r="K806" s="116">
        <v>73.06083650190115</v>
      </c>
      <c r="L806" s="73">
        <f t="shared" si="68"/>
        <v>730.60836501901144</v>
      </c>
      <c r="M806" s="107" t="s">
        <v>527</v>
      </c>
      <c r="N806" s="102"/>
      <c r="O806" s="102">
        <v>730.60836501901144</v>
      </c>
      <c r="P806" s="69" t="s">
        <v>640</v>
      </c>
      <c r="X806" s="73"/>
    </row>
    <row r="807" spans="1:812" s="69" customFormat="1" hidden="1" x14ac:dyDescent="0.25">
      <c r="B807" s="68">
        <v>45264</v>
      </c>
      <c r="C807" s="69" t="s">
        <v>63</v>
      </c>
      <c r="D807" s="69" t="s">
        <v>394</v>
      </c>
      <c r="E807" s="69" t="s">
        <v>14</v>
      </c>
      <c r="F807" s="70" t="s">
        <v>388</v>
      </c>
      <c r="G807" s="69" t="s">
        <v>387</v>
      </c>
      <c r="H807" s="70" t="s">
        <v>388</v>
      </c>
      <c r="I807" s="70" t="s">
        <v>138</v>
      </c>
      <c r="J807" s="71">
        <v>20</v>
      </c>
      <c r="K807" s="116">
        <v>18.78707224334601</v>
      </c>
      <c r="L807" s="73">
        <f t="shared" si="68"/>
        <v>375.74144486692023</v>
      </c>
      <c r="M807" s="107" t="s">
        <v>527</v>
      </c>
      <c r="N807" s="102"/>
      <c r="O807" s="102">
        <v>375.74144486692023</v>
      </c>
      <c r="P807" s="69" t="s">
        <v>640</v>
      </c>
      <c r="X807" s="73"/>
    </row>
    <row r="808" spans="1:812" s="69" customFormat="1" hidden="1" x14ac:dyDescent="0.25">
      <c r="B808" s="68">
        <v>45264</v>
      </c>
      <c r="C808" s="69" t="s">
        <v>63</v>
      </c>
      <c r="D808" s="69" t="s">
        <v>394</v>
      </c>
      <c r="E808" s="69" t="s">
        <v>14</v>
      </c>
      <c r="F808" s="70" t="s">
        <v>395</v>
      </c>
      <c r="G808" s="69" t="s">
        <v>392</v>
      </c>
      <c r="H808" s="70" t="s">
        <v>395</v>
      </c>
      <c r="I808" s="70" t="s">
        <v>138</v>
      </c>
      <c r="J808" s="71">
        <v>10</v>
      </c>
      <c r="K808" s="116">
        <v>1</v>
      </c>
      <c r="L808" s="73">
        <v>10</v>
      </c>
      <c r="M808" s="107" t="s">
        <v>527</v>
      </c>
      <c r="N808" s="102"/>
      <c r="O808" s="102">
        <v>10</v>
      </c>
      <c r="P808" s="69" t="s">
        <v>640</v>
      </c>
      <c r="X808" s="73"/>
    </row>
    <row r="809" spans="1:812" s="69" customFormat="1" hidden="1" x14ac:dyDescent="0.25">
      <c r="B809" s="68">
        <v>45264</v>
      </c>
      <c r="C809" s="69" t="s">
        <v>63</v>
      </c>
      <c r="D809" s="69" t="s">
        <v>394</v>
      </c>
      <c r="E809" s="69" t="s">
        <v>14</v>
      </c>
      <c r="F809" s="70" t="s">
        <v>396</v>
      </c>
      <c r="G809" s="69" t="s">
        <v>393</v>
      </c>
      <c r="H809" s="70" t="s">
        <v>396</v>
      </c>
      <c r="I809" s="70" t="s">
        <v>138</v>
      </c>
      <c r="J809" s="71">
        <v>5</v>
      </c>
      <c r="K809" s="116">
        <v>1</v>
      </c>
      <c r="L809" s="73">
        <f>+J809*K809</f>
        <v>5</v>
      </c>
      <c r="M809" s="107" t="s">
        <v>527</v>
      </c>
      <c r="N809" s="102"/>
      <c r="O809" s="102">
        <v>5</v>
      </c>
      <c r="P809" s="69" t="s">
        <v>640</v>
      </c>
      <c r="X809" s="73"/>
    </row>
    <row r="810" spans="1:812" s="69" customFormat="1" hidden="1" x14ac:dyDescent="0.25">
      <c r="B810" s="68">
        <v>45264</v>
      </c>
      <c r="C810" s="69" t="s">
        <v>63</v>
      </c>
      <c r="D810" s="69" t="s">
        <v>4</v>
      </c>
      <c r="E810" s="69" t="s">
        <v>14</v>
      </c>
      <c r="F810" s="70" t="s">
        <v>603</v>
      </c>
      <c r="G810" s="69" t="s">
        <v>406</v>
      </c>
      <c r="H810" s="70" t="s">
        <v>407</v>
      </c>
      <c r="I810" s="70" t="s">
        <v>138</v>
      </c>
      <c r="J810" s="71">
        <v>12</v>
      </c>
      <c r="K810" s="116">
        <v>286149.49600000004</v>
      </c>
      <c r="L810" s="73">
        <v>3433793.9520000005</v>
      </c>
      <c r="M810" s="107" t="s">
        <v>529</v>
      </c>
      <c r="N810" s="102">
        <f>L810/4409.15</f>
        <v>778.78819092115282</v>
      </c>
      <c r="O810" s="102">
        <v>778.78819092115282</v>
      </c>
      <c r="X810" s="73"/>
    </row>
    <row r="811" spans="1:812" hidden="1" x14ac:dyDescent="0.25">
      <c r="B811" s="5">
        <v>45264</v>
      </c>
      <c r="C811" t="s">
        <v>20</v>
      </c>
      <c r="D811" t="s">
        <v>0</v>
      </c>
      <c r="E811" t="s">
        <v>14</v>
      </c>
      <c r="F811" s="4" t="s">
        <v>327</v>
      </c>
      <c r="G811" t="s">
        <v>328</v>
      </c>
      <c r="H811" s="4" t="s">
        <v>329</v>
      </c>
      <c r="I811" s="4" t="s">
        <v>330</v>
      </c>
      <c r="J811" s="8">
        <v>10</v>
      </c>
      <c r="K811" s="90">
        <v>18</v>
      </c>
      <c r="L811" s="17">
        <f t="shared" ref="L811:L857" si="69">+J811*K811</f>
        <v>180</v>
      </c>
      <c r="M811" s="102" t="s">
        <v>527</v>
      </c>
      <c r="O811" s="102">
        <v>180</v>
      </c>
      <c r="Q811"/>
    </row>
    <row r="812" spans="1:812" hidden="1" x14ac:dyDescent="0.25">
      <c r="B812" s="5">
        <v>45264</v>
      </c>
      <c r="C812" t="s">
        <v>20</v>
      </c>
      <c r="D812" t="s">
        <v>0</v>
      </c>
      <c r="E812" t="s">
        <v>14</v>
      </c>
      <c r="F812" s="4" t="s">
        <v>322</v>
      </c>
      <c r="G812" t="s">
        <v>324</v>
      </c>
      <c r="H812" s="4" t="s">
        <v>325</v>
      </c>
      <c r="I812" s="4" t="s">
        <v>326</v>
      </c>
      <c r="J812" s="8">
        <v>10</v>
      </c>
      <c r="K812" s="122">
        <v>22.421917808219177</v>
      </c>
      <c r="L812" s="17">
        <f t="shared" si="69"/>
        <v>224.21917808219177</v>
      </c>
      <c r="M812" s="102" t="s">
        <v>527</v>
      </c>
      <c r="O812" s="102">
        <v>224.21917808219177</v>
      </c>
      <c r="Q812"/>
    </row>
    <row r="813" spans="1:812" s="69" customFormat="1" hidden="1" x14ac:dyDescent="0.25">
      <c r="B813" s="68">
        <v>45264</v>
      </c>
      <c r="C813" s="69" t="s">
        <v>63</v>
      </c>
      <c r="D813" s="69" t="s">
        <v>0</v>
      </c>
      <c r="E813" s="69" t="s">
        <v>14</v>
      </c>
      <c r="F813" s="70" t="s">
        <v>322</v>
      </c>
      <c r="G813" s="69" t="s">
        <v>324</v>
      </c>
      <c r="H813" s="70" t="s">
        <v>325</v>
      </c>
      <c r="I813" s="70" t="s">
        <v>326</v>
      </c>
      <c r="J813" s="71">
        <v>10</v>
      </c>
      <c r="K813" s="119">
        <v>22.421917808219177</v>
      </c>
      <c r="L813" s="73">
        <f t="shared" si="69"/>
        <v>224.21917808219177</v>
      </c>
      <c r="M813" s="107" t="s">
        <v>527</v>
      </c>
      <c r="N813" s="102"/>
      <c r="O813" s="102">
        <v>224.21917808219177</v>
      </c>
      <c r="P813" s="69" t="s">
        <v>398</v>
      </c>
      <c r="X813" s="73"/>
    </row>
    <row r="814" spans="1:812" hidden="1" x14ac:dyDescent="0.25">
      <c r="B814" s="5">
        <v>45264</v>
      </c>
      <c r="C814" t="s">
        <v>63</v>
      </c>
      <c r="D814" t="s">
        <v>0</v>
      </c>
      <c r="E814" t="s">
        <v>14</v>
      </c>
      <c r="F814" s="4" t="s">
        <v>25</v>
      </c>
      <c r="G814" t="s">
        <v>26</v>
      </c>
      <c r="H814" s="4" t="s">
        <v>27</v>
      </c>
      <c r="I814" s="4" t="s">
        <v>401</v>
      </c>
      <c r="J814" s="8">
        <v>40</v>
      </c>
      <c r="K814" s="121">
        <v>14.268493150684932</v>
      </c>
      <c r="L814" s="17">
        <f t="shared" si="69"/>
        <v>570.7397260273973</v>
      </c>
      <c r="M814" s="102" t="s">
        <v>527</v>
      </c>
      <c r="O814" s="102">
        <v>570.7397260273973</v>
      </c>
      <c r="P814" t="s">
        <v>398</v>
      </c>
    </row>
    <row r="815" spans="1:812" s="69" customFormat="1" hidden="1" x14ac:dyDescent="0.25">
      <c r="A815"/>
      <c r="B815" s="5">
        <v>45264</v>
      </c>
      <c r="C815" t="s">
        <v>169</v>
      </c>
      <c r="D815" t="s">
        <v>0</v>
      </c>
      <c r="E815" t="s">
        <v>66</v>
      </c>
      <c r="F815" s="4" t="s">
        <v>139</v>
      </c>
      <c r="G815" t="s">
        <v>140</v>
      </c>
      <c r="H815" s="4" t="s">
        <v>141</v>
      </c>
      <c r="I815" s="4" t="s">
        <v>158</v>
      </c>
      <c r="J815" s="8">
        <v>-2</v>
      </c>
      <c r="K815" s="29">
        <f>57500*0.9</f>
        <v>51750</v>
      </c>
      <c r="L815" s="17">
        <f t="shared" si="69"/>
        <v>-103500</v>
      </c>
      <c r="M815" s="102"/>
      <c r="N815" s="102">
        <f>L815/4409.15</f>
        <v>-23.473912205300344</v>
      </c>
      <c r="O815" s="102">
        <v>-23.473912205300344</v>
      </c>
      <c r="P815"/>
      <c r="Q815"/>
      <c r="R815" t="s">
        <v>385</v>
      </c>
      <c r="S815"/>
      <c r="T815"/>
      <c r="U815"/>
      <c r="V815"/>
      <c r="W815"/>
      <c r="X815" s="17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CA815"/>
      <c r="CB815"/>
      <c r="CC815"/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  <c r="DG815"/>
      <c r="DH815"/>
      <c r="DI815"/>
      <c r="DJ815"/>
      <c r="DK815"/>
      <c r="DL815"/>
      <c r="DM815"/>
      <c r="DN815"/>
      <c r="DO815"/>
      <c r="DP815"/>
      <c r="DQ815"/>
      <c r="DR815"/>
      <c r="DS815"/>
      <c r="DT815"/>
      <c r="DU815"/>
      <c r="DV815"/>
      <c r="DW815"/>
      <c r="DX815"/>
      <c r="DY815"/>
      <c r="DZ815"/>
      <c r="EA815"/>
      <c r="EB815"/>
      <c r="EC815"/>
      <c r="ED815"/>
      <c r="EE815"/>
      <c r="EF815"/>
      <c r="EG815"/>
      <c r="EH815"/>
      <c r="EI815"/>
      <c r="EJ815"/>
      <c r="EK815"/>
      <c r="EL815"/>
      <c r="EM815"/>
      <c r="EN815"/>
      <c r="EO815"/>
      <c r="EP815"/>
      <c r="EQ815"/>
      <c r="ER815"/>
      <c r="ES815"/>
      <c r="ET815"/>
      <c r="EU815"/>
      <c r="EV815"/>
      <c r="EW815"/>
      <c r="EX815"/>
      <c r="EY815"/>
      <c r="EZ815"/>
      <c r="FA815"/>
      <c r="FB815"/>
      <c r="FC815"/>
      <c r="FD815"/>
      <c r="FE815"/>
      <c r="FF815"/>
      <c r="FG815"/>
      <c r="FH815"/>
      <c r="FI815"/>
      <c r="FJ815"/>
      <c r="FK815"/>
      <c r="FL815"/>
      <c r="FM815"/>
      <c r="FN815"/>
      <c r="FO815"/>
      <c r="FP815"/>
      <c r="FQ815"/>
      <c r="FR815"/>
      <c r="FS815"/>
      <c r="FT815"/>
      <c r="FU815"/>
      <c r="FV815"/>
      <c r="FW815"/>
      <c r="FX815"/>
      <c r="FY815"/>
      <c r="FZ815"/>
      <c r="GA815"/>
      <c r="GB815"/>
      <c r="GC815"/>
      <c r="GD815"/>
      <c r="GE815"/>
      <c r="GF815"/>
      <c r="GG815"/>
      <c r="GH815"/>
      <c r="GI815"/>
      <c r="GJ815"/>
      <c r="GK815"/>
      <c r="GL815"/>
      <c r="GM815"/>
      <c r="GN815"/>
      <c r="GO815"/>
      <c r="GP815"/>
      <c r="GQ815"/>
      <c r="GR815"/>
      <c r="GS815"/>
      <c r="GT815"/>
      <c r="GU815"/>
      <c r="GV815"/>
      <c r="GW815"/>
      <c r="GX815"/>
      <c r="GY815"/>
      <c r="GZ815"/>
      <c r="HA815"/>
      <c r="HB815"/>
      <c r="HC815"/>
      <c r="HD815"/>
      <c r="HE815"/>
      <c r="HF815"/>
      <c r="HG815"/>
      <c r="HH815"/>
      <c r="HI815"/>
      <c r="HJ815"/>
      <c r="HK815"/>
      <c r="HL815"/>
      <c r="HM815"/>
      <c r="HN815"/>
      <c r="HO815"/>
      <c r="HP815"/>
      <c r="HQ815"/>
      <c r="HR815"/>
      <c r="HS815"/>
      <c r="HT815"/>
      <c r="HU815"/>
      <c r="HV815"/>
      <c r="HW815"/>
      <c r="HX815"/>
      <c r="HY815"/>
      <c r="HZ815"/>
      <c r="IA815"/>
      <c r="IB815"/>
      <c r="IC815"/>
      <c r="ID815"/>
      <c r="IE815"/>
      <c r="IF815"/>
      <c r="IG815"/>
      <c r="IH815"/>
      <c r="II815"/>
      <c r="IJ815"/>
      <c r="IK815"/>
      <c r="IL815"/>
      <c r="IM815"/>
      <c r="IN815"/>
      <c r="IO815"/>
      <c r="IP815"/>
      <c r="IQ815"/>
      <c r="IR815"/>
      <c r="IS815"/>
      <c r="IT815"/>
      <c r="IU815"/>
      <c r="IV815"/>
      <c r="IW815"/>
      <c r="IX815"/>
      <c r="IY815"/>
      <c r="IZ815"/>
      <c r="JA815"/>
      <c r="JB815"/>
      <c r="JC815"/>
      <c r="JD815"/>
      <c r="JE815"/>
      <c r="JF815"/>
      <c r="JG815"/>
      <c r="JH815"/>
      <c r="JI815"/>
      <c r="JJ815"/>
      <c r="JK815"/>
      <c r="JL815"/>
      <c r="JM815"/>
      <c r="JN815"/>
      <c r="JO815"/>
      <c r="JP815"/>
      <c r="JQ815"/>
      <c r="JR815"/>
      <c r="JS815"/>
      <c r="JT815"/>
      <c r="JU815"/>
      <c r="JV815"/>
      <c r="JW815"/>
      <c r="JX815"/>
      <c r="JY815"/>
      <c r="JZ815"/>
      <c r="KA815"/>
      <c r="KB815"/>
      <c r="KC815"/>
      <c r="KD815"/>
      <c r="KE815"/>
      <c r="KF815"/>
      <c r="KG815"/>
      <c r="KH815"/>
      <c r="KI815"/>
      <c r="KJ815"/>
      <c r="KK815"/>
      <c r="KL815"/>
      <c r="KM815"/>
      <c r="KN815"/>
      <c r="KO815"/>
      <c r="KP815"/>
      <c r="KQ815"/>
      <c r="KR815"/>
      <c r="KS815"/>
      <c r="KT815"/>
      <c r="KU815"/>
      <c r="KV815"/>
      <c r="KW815"/>
      <c r="KX815"/>
      <c r="KY815"/>
      <c r="KZ815"/>
      <c r="LA815"/>
      <c r="LB815"/>
      <c r="LC815"/>
      <c r="LD815"/>
      <c r="LE815"/>
      <c r="LF815"/>
      <c r="LG815"/>
      <c r="LH815"/>
      <c r="LI815"/>
      <c r="LJ815"/>
      <c r="LK815"/>
      <c r="LL815"/>
      <c r="LM815"/>
      <c r="LN815"/>
      <c r="LO815"/>
      <c r="LP815"/>
      <c r="LQ815"/>
      <c r="LR815"/>
      <c r="LS815"/>
      <c r="LT815"/>
      <c r="LU815"/>
      <c r="LV815"/>
      <c r="LW815"/>
      <c r="LX815"/>
      <c r="LY815"/>
      <c r="LZ815"/>
      <c r="MA815"/>
      <c r="MB815"/>
      <c r="MC815"/>
      <c r="MD815"/>
      <c r="ME815"/>
      <c r="MF815"/>
      <c r="MG815"/>
      <c r="MH815"/>
      <c r="MI815"/>
      <c r="MJ815"/>
      <c r="MK815"/>
      <c r="ML815"/>
      <c r="MM815"/>
      <c r="MN815"/>
      <c r="MO815"/>
      <c r="MP815"/>
      <c r="MQ815"/>
      <c r="MR815"/>
      <c r="MS815"/>
      <c r="MT815"/>
      <c r="MU815"/>
      <c r="MV815"/>
      <c r="MW815"/>
      <c r="MX815"/>
      <c r="MY815"/>
      <c r="MZ815"/>
      <c r="NA815"/>
      <c r="NB815"/>
      <c r="NC815"/>
      <c r="ND815"/>
      <c r="NE815"/>
      <c r="NF815"/>
      <c r="NG815"/>
      <c r="NH815"/>
      <c r="NI815"/>
      <c r="NJ815"/>
      <c r="NK815"/>
      <c r="NL815"/>
      <c r="NM815"/>
      <c r="NN815"/>
      <c r="NO815"/>
      <c r="NP815"/>
      <c r="NQ815"/>
      <c r="NR815"/>
      <c r="NS815"/>
      <c r="NT815"/>
      <c r="NU815"/>
      <c r="NV815"/>
      <c r="NW815"/>
      <c r="NX815"/>
      <c r="NY815"/>
      <c r="NZ815"/>
      <c r="OA815"/>
      <c r="OB815"/>
      <c r="OC815"/>
      <c r="OD815"/>
      <c r="OE815"/>
      <c r="OF815"/>
      <c r="OG815"/>
      <c r="OH815"/>
      <c r="OI815"/>
      <c r="OJ815"/>
      <c r="OK815"/>
      <c r="OL815"/>
      <c r="OM815"/>
      <c r="ON815"/>
      <c r="OO815"/>
      <c r="OP815"/>
      <c r="OQ815"/>
      <c r="OR815"/>
      <c r="OS815"/>
      <c r="OT815"/>
      <c r="OU815"/>
      <c r="OV815"/>
      <c r="OW815"/>
      <c r="OX815"/>
      <c r="OY815"/>
      <c r="OZ815"/>
      <c r="PA815"/>
      <c r="PB815"/>
      <c r="PC815"/>
      <c r="PD815"/>
      <c r="PE815"/>
      <c r="PF815"/>
      <c r="PG815"/>
      <c r="PH815"/>
      <c r="PI815"/>
      <c r="PJ815"/>
      <c r="PK815"/>
      <c r="PL815"/>
      <c r="PM815"/>
      <c r="PN815"/>
      <c r="PO815"/>
      <c r="PP815"/>
      <c r="PQ815"/>
      <c r="PR815"/>
      <c r="PS815"/>
      <c r="PT815"/>
      <c r="PU815"/>
      <c r="PV815"/>
      <c r="PW815"/>
      <c r="PX815"/>
      <c r="PY815"/>
      <c r="PZ815"/>
      <c r="QA815"/>
      <c r="QB815"/>
      <c r="QC815"/>
      <c r="QD815"/>
      <c r="QE815"/>
      <c r="QF815"/>
      <c r="QG815"/>
      <c r="QH815"/>
      <c r="QI815"/>
      <c r="QJ815"/>
      <c r="QK815"/>
      <c r="QL815"/>
      <c r="QM815"/>
      <c r="QN815"/>
      <c r="QO815"/>
      <c r="QP815"/>
      <c r="QQ815"/>
      <c r="QR815"/>
      <c r="QS815"/>
      <c r="QT815"/>
      <c r="QU815"/>
      <c r="QV815"/>
      <c r="QW815"/>
      <c r="QX815"/>
      <c r="QY815"/>
      <c r="QZ815"/>
      <c r="RA815"/>
      <c r="RB815"/>
      <c r="RC815"/>
      <c r="RD815"/>
      <c r="RE815"/>
      <c r="RF815"/>
      <c r="RG815"/>
      <c r="RH815"/>
      <c r="RI815"/>
      <c r="RJ815"/>
      <c r="RK815"/>
      <c r="RL815"/>
      <c r="RM815"/>
      <c r="RN815"/>
      <c r="RO815"/>
      <c r="RP815"/>
      <c r="RQ815"/>
      <c r="RR815"/>
      <c r="RS815"/>
      <c r="RT815"/>
      <c r="RU815"/>
      <c r="RV815"/>
      <c r="RW815"/>
      <c r="RX815"/>
      <c r="RY815"/>
      <c r="RZ815"/>
      <c r="SA815"/>
      <c r="SB815"/>
      <c r="SC815"/>
      <c r="SD815"/>
      <c r="SE815"/>
      <c r="SF815"/>
      <c r="SG815"/>
      <c r="SH815"/>
      <c r="SI815"/>
      <c r="SJ815"/>
      <c r="SK815"/>
      <c r="SL815"/>
      <c r="SM815"/>
      <c r="SN815"/>
      <c r="SO815"/>
      <c r="SP815"/>
      <c r="SQ815"/>
      <c r="SR815"/>
      <c r="SS815"/>
      <c r="ST815"/>
      <c r="SU815"/>
      <c r="SV815"/>
      <c r="SW815"/>
      <c r="SX815"/>
      <c r="SY815"/>
      <c r="SZ815"/>
      <c r="TA815"/>
      <c r="TB815"/>
      <c r="TC815"/>
      <c r="TD815"/>
      <c r="TE815"/>
      <c r="TF815"/>
      <c r="TG815"/>
      <c r="TH815"/>
      <c r="TI815"/>
      <c r="TJ815"/>
      <c r="TK815"/>
      <c r="TL815"/>
      <c r="TM815"/>
      <c r="TN815"/>
      <c r="TO815"/>
      <c r="TP815"/>
      <c r="TQ815"/>
      <c r="TR815"/>
      <c r="TS815"/>
      <c r="TT815"/>
      <c r="TU815"/>
      <c r="TV815"/>
      <c r="TW815"/>
      <c r="TX815"/>
      <c r="TY815"/>
      <c r="TZ815"/>
      <c r="UA815"/>
      <c r="UB815"/>
      <c r="UC815"/>
      <c r="UD815"/>
      <c r="UE815"/>
      <c r="UF815"/>
      <c r="UG815"/>
      <c r="UH815"/>
      <c r="UI815"/>
      <c r="UJ815"/>
      <c r="UK815"/>
      <c r="UL815"/>
      <c r="UM815"/>
      <c r="UN815"/>
      <c r="UO815"/>
      <c r="UP815"/>
      <c r="UQ815"/>
      <c r="UR815"/>
      <c r="US815"/>
      <c r="UT815"/>
      <c r="UU815"/>
      <c r="UV815"/>
      <c r="UW815"/>
      <c r="UX815"/>
      <c r="UY815"/>
      <c r="UZ815"/>
      <c r="VA815"/>
      <c r="VB815"/>
      <c r="VC815"/>
      <c r="VD815"/>
      <c r="VE815"/>
      <c r="VF815"/>
      <c r="VG815"/>
      <c r="VH815"/>
      <c r="VI815"/>
      <c r="VJ815"/>
      <c r="VK815"/>
      <c r="VL815"/>
      <c r="VM815"/>
      <c r="VN815"/>
      <c r="VO815"/>
      <c r="VP815"/>
      <c r="VQ815"/>
      <c r="VR815"/>
      <c r="VS815"/>
      <c r="VT815"/>
      <c r="VU815"/>
      <c r="VV815"/>
      <c r="VW815"/>
      <c r="VX815"/>
      <c r="VY815"/>
      <c r="VZ815"/>
      <c r="WA815"/>
      <c r="WB815"/>
      <c r="WC815"/>
      <c r="WD815"/>
      <c r="WE815"/>
      <c r="WF815"/>
      <c r="WG815"/>
      <c r="WH815"/>
      <c r="WI815"/>
      <c r="WJ815"/>
      <c r="WK815"/>
      <c r="WL815"/>
      <c r="WM815"/>
      <c r="WN815"/>
      <c r="WO815"/>
      <c r="WP815"/>
      <c r="WQ815"/>
      <c r="WR815"/>
      <c r="WS815"/>
      <c r="WT815"/>
      <c r="WU815"/>
      <c r="WV815"/>
      <c r="WW815"/>
      <c r="WX815"/>
      <c r="WY815"/>
      <c r="WZ815"/>
      <c r="XA815"/>
      <c r="XB815"/>
      <c r="XC815"/>
      <c r="XD815"/>
      <c r="XE815"/>
      <c r="XF815"/>
      <c r="XG815"/>
      <c r="XH815"/>
      <c r="XI815"/>
      <c r="XJ815"/>
      <c r="XK815"/>
      <c r="XL815"/>
      <c r="XM815"/>
      <c r="XN815"/>
      <c r="XO815"/>
      <c r="XP815"/>
      <c r="XQ815"/>
      <c r="XR815"/>
      <c r="XS815"/>
      <c r="XT815"/>
      <c r="XU815"/>
      <c r="XV815"/>
      <c r="XW815"/>
      <c r="XX815"/>
      <c r="XY815"/>
      <c r="XZ815"/>
      <c r="YA815"/>
      <c r="YB815"/>
      <c r="YC815"/>
      <c r="YD815"/>
      <c r="YE815"/>
      <c r="YF815"/>
      <c r="YG815"/>
      <c r="YH815"/>
      <c r="YI815"/>
      <c r="YJ815"/>
      <c r="YK815"/>
      <c r="YL815"/>
      <c r="YM815"/>
      <c r="YN815"/>
      <c r="YO815"/>
      <c r="YP815"/>
      <c r="YQ815"/>
      <c r="YR815"/>
      <c r="YS815"/>
      <c r="YT815"/>
      <c r="YU815"/>
      <c r="YV815"/>
      <c r="YW815"/>
      <c r="YX815"/>
      <c r="YY815"/>
      <c r="YZ815"/>
      <c r="ZA815"/>
      <c r="ZB815"/>
      <c r="ZC815"/>
      <c r="ZD815"/>
      <c r="ZE815"/>
      <c r="ZF815"/>
      <c r="ZG815"/>
      <c r="ZH815"/>
      <c r="ZI815"/>
      <c r="ZJ815"/>
      <c r="ZK815"/>
      <c r="ZL815"/>
      <c r="ZM815"/>
      <c r="ZN815"/>
      <c r="ZO815"/>
      <c r="ZP815"/>
      <c r="ZQ815"/>
      <c r="ZR815"/>
      <c r="ZS815"/>
      <c r="ZT815"/>
      <c r="ZU815"/>
      <c r="ZV815"/>
      <c r="ZW815"/>
      <c r="ZX815"/>
      <c r="ZY815"/>
      <c r="ZZ815"/>
      <c r="AAA815"/>
      <c r="AAB815"/>
      <c r="AAC815"/>
      <c r="AAD815"/>
      <c r="AAE815"/>
      <c r="AAF815"/>
      <c r="AAG815"/>
      <c r="AAH815"/>
      <c r="AAI815"/>
      <c r="AAJ815"/>
      <c r="AAK815"/>
      <c r="AAL815"/>
      <c r="AAM815"/>
      <c r="AAN815"/>
      <c r="AAO815"/>
      <c r="AAP815"/>
      <c r="AAQ815"/>
      <c r="AAR815"/>
      <c r="AAS815"/>
      <c r="AAT815"/>
      <c r="AAU815"/>
      <c r="AAV815"/>
      <c r="AAW815"/>
      <c r="AAX815"/>
      <c r="AAY815"/>
      <c r="AAZ815"/>
      <c r="ABA815"/>
      <c r="ABB815"/>
      <c r="ABC815"/>
      <c r="ABD815"/>
      <c r="ABE815"/>
      <c r="ABF815"/>
      <c r="ABG815"/>
      <c r="ABH815"/>
      <c r="ABI815"/>
      <c r="ABJ815"/>
      <c r="ABK815"/>
      <c r="ABL815"/>
      <c r="ABM815"/>
      <c r="ABN815"/>
      <c r="ABO815"/>
      <c r="ABP815"/>
      <c r="ABQ815"/>
      <c r="ABR815"/>
      <c r="ABS815"/>
      <c r="ABT815"/>
      <c r="ABU815"/>
      <c r="ABV815"/>
      <c r="ABW815"/>
      <c r="ABX815"/>
      <c r="ABY815"/>
      <c r="ABZ815"/>
      <c r="ACA815"/>
      <c r="ACB815"/>
      <c r="ACC815"/>
      <c r="ACD815"/>
      <c r="ACE815"/>
      <c r="ACF815"/>
      <c r="ACG815"/>
      <c r="ACH815"/>
      <c r="ACI815"/>
      <c r="ACJ815"/>
      <c r="ACK815"/>
      <c r="ACL815"/>
      <c r="ACM815"/>
      <c r="ACN815"/>
      <c r="ACO815"/>
      <c r="ACP815"/>
      <c r="ACQ815"/>
      <c r="ACR815"/>
      <c r="ACS815"/>
      <c r="ACT815"/>
      <c r="ACU815"/>
      <c r="ACV815"/>
      <c r="ACW815"/>
      <c r="ACX815"/>
      <c r="ACY815"/>
      <c r="ACZ815"/>
      <c r="ADA815"/>
      <c r="ADB815"/>
      <c r="ADC815"/>
      <c r="ADD815"/>
      <c r="ADE815"/>
      <c r="ADF815"/>
      <c r="ADG815"/>
      <c r="ADH815"/>
      <c r="ADI815"/>
      <c r="ADJ815"/>
      <c r="ADK815"/>
      <c r="ADL815"/>
      <c r="ADM815"/>
      <c r="ADN815"/>
      <c r="ADO815"/>
      <c r="ADP815"/>
      <c r="ADQ815"/>
      <c r="ADR815"/>
      <c r="ADS815"/>
      <c r="ADT815"/>
      <c r="ADU815"/>
      <c r="ADV815"/>
      <c r="ADW815"/>
      <c r="ADX815"/>
      <c r="ADY815"/>
      <c r="ADZ815"/>
      <c r="AEA815"/>
      <c r="AEB815"/>
      <c r="AEC815"/>
      <c r="AED815"/>
      <c r="AEE815"/>
      <c r="AEF815"/>
    </row>
    <row r="816" spans="1:812" s="69" customFormat="1" x14ac:dyDescent="0.25">
      <c r="A816"/>
      <c r="B816" s="5">
        <v>45191</v>
      </c>
      <c r="C816" t="s">
        <v>103</v>
      </c>
      <c r="D816" t="s">
        <v>0</v>
      </c>
      <c r="E816" t="s">
        <v>14</v>
      </c>
      <c r="F816" s="4" t="s">
        <v>42</v>
      </c>
      <c r="G816" t="s">
        <v>43</v>
      </c>
      <c r="H816" s="4" t="s">
        <v>44</v>
      </c>
      <c r="I816" s="4" t="s">
        <v>194</v>
      </c>
      <c r="J816" s="8">
        <v>-35</v>
      </c>
      <c r="K816" s="50">
        <v>81594</v>
      </c>
      <c r="L816" s="35">
        <f t="shared" si="69"/>
        <v>-2855790</v>
      </c>
      <c r="M816" s="104"/>
      <c r="N816" s="102">
        <f>L816/4409.15</f>
        <v>-647.69626798816103</v>
      </c>
      <c r="O816" s="102">
        <v>-647.69626798816103</v>
      </c>
      <c r="P816"/>
      <c r="Q816">
        <v>20230124</v>
      </c>
      <c r="R816" t="s">
        <v>232</v>
      </c>
      <c r="S816"/>
      <c r="T816" t="s">
        <v>279</v>
      </c>
      <c r="U816"/>
      <c r="V816"/>
      <c r="W816"/>
      <c r="X816" s="17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  <c r="DG816"/>
      <c r="DH816"/>
      <c r="DI816"/>
      <c r="DJ816"/>
      <c r="DK816"/>
      <c r="DL816"/>
      <c r="DM816"/>
      <c r="DN816"/>
      <c r="DO816"/>
      <c r="DP816"/>
      <c r="DQ816"/>
      <c r="DR816"/>
      <c r="DS816"/>
      <c r="DT816"/>
      <c r="DU816"/>
      <c r="DV816"/>
      <c r="DW816"/>
      <c r="DX816"/>
      <c r="DY816"/>
      <c r="DZ816"/>
      <c r="EA816"/>
      <c r="EB816"/>
      <c r="EC816"/>
      <c r="ED816"/>
      <c r="EE816"/>
      <c r="EF816"/>
      <c r="EG816"/>
      <c r="EH816"/>
      <c r="EI816"/>
      <c r="EJ816"/>
      <c r="EK816"/>
      <c r="EL816"/>
      <c r="EM816"/>
      <c r="EN816"/>
      <c r="EO816"/>
      <c r="EP816"/>
      <c r="EQ816"/>
      <c r="ER816"/>
      <c r="ES816"/>
      <c r="ET816"/>
      <c r="EU816"/>
      <c r="EV816"/>
      <c r="EW816"/>
      <c r="EX816"/>
      <c r="EY816"/>
      <c r="EZ816"/>
      <c r="FA816"/>
      <c r="FB816"/>
      <c r="FC816"/>
      <c r="FD816"/>
      <c r="FE816"/>
      <c r="FF816"/>
      <c r="FG816"/>
      <c r="FH816"/>
      <c r="FI816"/>
      <c r="FJ816"/>
      <c r="FK816"/>
      <c r="FL816"/>
      <c r="FM816"/>
      <c r="FN816"/>
      <c r="FO816"/>
      <c r="FP816"/>
      <c r="FQ816"/>
      <c r="FR816"/>
      <c r="FS816"/>
      <c r="FT816"/>
      <c r="FU816"/>
      <c r="FV816"/>
      <c r="FW816"/>
      <c r="FX816"/>
      <c r="FY816"/>
      <c r="FZ816"/>
      <c r="GA816"/>
      <c r="GB816"/>
      <c r="GC816"/>
      <c r="GD816"/>
      <c r="GE816"/>
      <c r="GF816"/>
      <c r="GG816"/>
      <c r="GH816"/>
      <c r="GI816"/>
      <c r="GJ816"/>
      <c r="GK816"/>
      <c r="GL816"/>
      <c r="GM816"/>
      <c r="GN816"/>
      <c r="GO816"/>
      <c r="GP816"/>
      <c r="GQ816"/>
      <c r="GR816"/>
      <c r="GS816"/>
      <c r="GT816"/>
      <c r="GU816"/>
      <c r="GV816"/>
      <c r="GW816"/>
      <c r="GX816"/>
      <c r="GY816"/>
      <c r="GZ816"/>
      <c r="HA816"/>
      <c r="HB816"/>
      <c r="HC816"/>
      <c r="HD816"/>
      <c r="HE816"/>
      <c r="HF816"/>
      <c r="HG816"/>
      <c r="HH816"/>
      <c r="HI816"/>
      <c r="HJ816"/>
      <c r="HK816"/>
      <c r="HL816"/>
      <c r="HM816"/>
      <c r="HN816"/>
      <c r="HO816"/>
      <c r="HP816"/>
      <c r="HQ816"/>
      <c r="HR816"/>
      <c r="HS816"/>
      <c r="HT816"/>
      <c r="HU816"/>
      <c r="HV816"/>
      <c r="HW816"/>
      <c r="HX816"/>
      <c r="HY816"/>
      <c r="HZ816"/>
      <c r="IA816"/>
      <c r="IB816"/>
      <c r="IC816"/>
      <c r="ID816"/>
      <c r="IE816"/>
      <c r="IF816"/>
      <c r="IG816"/>
      <c r="IH816"/>
      <c r="II816"/>
      <c r="IJ816"/>
      <c r="IK816"/>
      <c r="IL816"/>
      <c r="IM816"/>
      <c r="IN816"/>
      <c r="IO816"/>
      <c r="IP816"/>
      <c r="IQ816"/>
      <c r="IR816"/>
      <c r="IS816"/>
      <c r="IT816"/>
      <c r="IU816"/>
      <c r="IV816"/>
      <c r="IW816"/>
      <c r="IX816"/>
      <c r="IY816"/>
      <c r="IZ816"/>
      <c r="JA816"/>
      <c r="JB816"/>
      <c r="JC816"/>
      <c r="JD816"/>
      <c r="JE816"/>
      <c r="JF816"/>
      <c r="JG816"/>
      <c r="JH816"/>
      <c r="JI816"/>
      <c r="JJ816"/>
      <c r="JK816"/>
      <c r="JL816"/>
      <c r="JM816"/>
      <c r="JN816"/>
      <c r="JO816"/>
      <c r="JP816"/>
      <c r="JQ816"/>
      <c r="JR816"/>
      <c r="JS816"/>
      <c r="JT816"/>
      <c r="JU816"/>
      <c r="JV816"/>
      <c r="JW816"/>
      <c r="JX816"/>
      <c r="JY816"/>
      <c r="JZ816"/>
      <c r="KA816"/>
      <c r="KB816"/>
      <c r="KC816"/>
      <c r="KD816"/>
      <c r="KE816"/>
      <c r="KF816"/>
      <c r="KG816"/>
      <c r="KH816"/>
      <c r="KI816"/>
      <c r="KJ816"/>
      <c r="KK816"/>
      <c r="KL816"/>
      <c r="KM816"/>
      <c r="KN816"/>
      <c r="KO816"/>
      <c r="KP816"/>
      <c r="KQ816"/>
      <c r="KR816"/>
      <c r="KS816"/>
      <c r="KT816"/>
      <c r="KU816"/>
      <c r="KV816"/>
      <c r="KW816"/>
      <c r="KX816"/>
      <c r="KY816"/>
      <c r="KZ816"/>
      <c r="LA816"/>
      <c r="LB816"/>
      <c r="LC816"/>
      <c r="LD816"/>
      <c r="LE816"/>
      <c r="LF816"/>
      <c r="LG816"/>
      <c r="LH816"/>
      <c r="LI816"/>
      <c r="LJ816"/>
      <c r="LK816"/>
      <c r="LL816"/>
      <c r="LM816"/>
      <c r="LN816"/>
      <c r="LO816"/>
      <c r="LP816"/>
      <c r="LQ816"/>
      <c r="LR816"/>
      <c r="LS816"/>
      <c r="LT816"/>
      <c r="LU816"/>
      <c r="LV816"/>
      <c r="LW816"/>
      <c r="LX816"/>
      <c r="LY816"/>
      <c r="LZ816"/>
      <c r="MA816"/>
      <c r="MB816"/>
      <c r="MC816"/>
      <c r="MD816"/>
      <c r="ME816"/>
      <c r="MF816"/>
      <c r="MG816"/>
      <c r="MH816"/>
      <c r="MI816"/>
      <c r="MJ816"/>
      <c r="MK816"/>
      <c r="ML816"/>
      <c r="MM816"/>
      <c r="MN816"/>
      <c r="MO816"/>
      <c r="MP816"/>
      <c r="MQ816"/>
      <c r="MR816"/>
      <c r="MS816"/>
      <c r="MT816"/>
      <c r="MU816"/>
      <c r="MV816"/>
      <c r="MW816"/>
      <c r="MX816"/>
      <c r="MY816"/>
      <c r="MZ816"/>
      <c r="NA816"/>
      <c r="NB816"/>
      <c r="NC816"/>
      <c r="ND816"/>
      <c r="NE816"/>
      <c r="NF816"/>
      <c r="NG816"/>
      <c r="NH816"/>
      <c r="NI816"/>
      <c r="NJ816"/>
      <c r="NK816"/>
      <c r="NL816"/>
      <c r="NM816"/>
      <c r="NN816"/>
      <c r="NO816"/>
      <c r="NP816"/>
      <c r="NQ816"/>
      <c r="NR816"/>
      <c r="NS816"/>
      <c r="NT816"/>
      <c r="NU816"/>
      <c r="NV816"/>
      <c r="NW816"/>
      <c r="NX816"/>
      <c r="NY816"/>
      <c r="NZ816"/>
      <c r="OA816"/>
      <c r="OB816"/>
      <c r="OC816"/>
      <c r="OD816"/>
      <c r="OE816"/>
      <c r="OF816"/>
      <c r="OG816"/>
      <c r="OH816"/>
      <c r="OI816"/>
      <c r="OJ816"/>
      <c r="OK816"/>
      <c r="OL816"/>
      <c r="OM816"/>
      <c r="ON816"/>
      <c r="OO816"/>
      <c r="OP816"/>
      <c r="OQ816"/>
      <c r="OR816"/>
      <c r="OS816"/>
      <c r="OT816"/>
      <c r="OU816"/>
      <c r="OV816"/>
      <c r="OW816"/>
      <c r="OX816"/>
      <c r="OY816"/>
      <c r="OZ816"/>
      <c r="PA816"/>
      <c r="PB816"/>
      <c r="PC816"/>
      <c r="PD816"/>
      <c r="PE816"/>
      <c r="PF816"/>
      <c r="PG816"/>
      <c r="PH816"/>
      <c r="PI816"/>
      <c r="PJ816"/>
      <c r="PK816"/>
      <c r="PL816"/>
      <c r="PM816"/>
      <c r="PN816"/>
      <c r="PO816"/>
      <c r="PP816"/>
      <c r="PQ816"/>
      <c r="PR816"/>
      <c r="PS816"/>
      <c r="PT816"/>
      <c r="PU816"/>
      <c r="PV816"/>
      <c r="PW816"/>
      <c r="PX816"/>
      <c r="PY816"/>
      <c r="PZ816"/>
      <c r="QA816"/>
      <c r="QB816"/>
      <c r="QC816"/>
      <c r="QD816"/>
      <c r="QE816"/>
      <c r="QF816"/>
      <c r="QG816"/>
      <c r="QH816"/>
      <c r="QI816"/>
      <c r="QJ816"/>
      <c r="QK816"/>
      <c r="QL816"/>
      <c r="QM816"/>
      <c r="QN816"/>
      <c r="QO816"/>
      <c r="QP816"/>
      <c r="QQ816"/>
      <c r="QR816"/>
      <c r="QS816"/>
      <c r="QT816"/>
      <c r="QU816"/>
      <c r="QV816"/>
      <c r="QW816"/>
      <c r="QX816"/>
      <c r="QY816"/>
      <c r="QZ816"/>
      <c r="RA816"/>
      <c r="RB816"/>
      <c r="RC816"/>
      <c r="RD816"/>
      <c r="RE816"/>
      <c r="RF816"/>
      <c r="RG816"/>
      <c r="RH816"/>
      <c r="RI816"/>
      <c r="RJ816"/>
      <c r="RK816"/>
      <c r="RL816"/>
      <c r="RM816"/>
      <c r="RN816"/>
      <c r="RO816"/>
      <c r="RP816"/>
      <c r="RQ816"/>
      <c r="RR816"/>
      <c r="RS816"/>
      <c r="RT816"/>
      <c r="RU816"/>
      <c r="RV816"/>
      <c r="RW816"/>
      <c r="RX816"/>
      <c r="RY816"/>
      <c r="RZ816"/>
      <c r="SA816"/>
      <c r="SB816"/>
      <c r="SC816"/>
      <c r="SD816"/>
      <c r="SE816"/>
      <c r="SF816"/>
      <c r="SG816"/>
      <c r="SH816"/>
      <c r="SI816"/>
      <c r="SJ816"/>
      <c r="SK816"/>
      <c r="SL816"/>
      <c r="SM816"/>
      <c r="SN816"/>
      <c r="SO816"/>
      <c r="SP816"/>
      <c r="SQ816"/>
      <c r="SR816"/>
      <c r="SS816"/>
      <c r="ST816"/>
      <c r="SU816"/>
      <c r="SV816"/>
      <c r="SW816"/>
      <c r="SX816"/>
      <c r="SY816"/>
      <c r="SZ816"/>
      <c r="TA816"/>
      <c r="TB816"/>
      <c r="TC816"/>
      <c r="TD816"/>
      <c r="TE816"/>
      <c r="TF816"/>
      <c r="TG816"/>
      <c r="TH816"/>
      <c r="TI816"/>
      <c r="TJ816"/>
      <c r="TK816"/>
      <c r="TL816"/>
      <c r="TM816"/>
      <c r="TN816"/>
      <c r="TO816"/>
      <c r="TP816"/>
      <c r="TQ816"/>
      <c r="TR816"/>
      <c r="TS816"/>
      <c r="TT816"/>
      <c r="TU816"/>
      <c r="TV816"/>
      <c r="TW816"/>
      <c r="TX816"/>
      <c r="TY816"/>
      <c r="TZ816"/>
      <c r="UA816"/>
      <c r="UB816"/>
      <c r="UC816"/>
      <c r="UD816"/>
      <c r="UE816"/>
      <c r="UF816"/>
      <c r="UG816"/>
      <c r="UH816"/>
      <c r="UI816"/>
      <c r="UJ816"/>
      <c r="UK816"/>
      <c r="UL816"/>
      <c r="UM816"/>
      <c r="UN816"/>
      <c r="UO816"/>
      <c r="UP816"/>
      <c r="UQ816"/>
      <c r="UR816"/>
      <c r="US816"/>
      <c r="UT816"/>
      <c r="UU816"/>
      <c r="UV816"/>
      <c r="UW816"/>
      <c r="UX816"/>
      <c r="UY816"/>
      <c r="UZ816"/>
      <c r="VA816"/>
      <c r="VB816"/>
      <c r="VC816"/>
      <c r="VD816"/>
      <c r="VE816"/>
      <c r="VF816"/>
      <c r="VG816"/>
      <c r="VH816"/>
      <c r="VI816"/>
      <c r="VJ816"/>
      <c r="VK816"/>
      <c r="VL816"/>
      <c r="VM816"/>
      <c r="VN816"/>
      <c r="VO816"/>
      <c r="VP816"/>
      <c r="VQ816"/>
      <c r="VR816"/>
      <c r="VS816"/>
      <c r="VT816"/>
      <c r="VU816"/>
      <c r="VV816"/>
      <c r="VW816"/>
      <c r="VX816"/>
      <c r="VY816"/>
      <c r="VZ816"/>
      <c r="WA816"/>
      <c r="WB816"/>
      <c r="WC816"/>
      <c r="WD816"/>
      <c r="WE816"/>
      <c r="WF816"/>
      <c r="WG816"/>
      <c r="WH816"/>
      <c r="WI816"/>
      <c r="WJ816"/>
      <c r="WK816"/>
      <c r="WL816"/>
      <c r="WM816"/>
      <c r="WN816"/>
      <c r="WO816"/>
      <c r="WP816"/>
      <c r="WQ816"/>
      <c r="WR816"/>
      <c r="WS816"/>
      <c r="WT816"/>
      <c r="WU816"/>
      <c r="WV816"/>
      <c r="WW816"/>
      <c r="WX816"/>
      <c r="WY816"/>
      <c r="WZ816"/>
      <c r="XA816"/>
      <c r="XB816"/>
      <c r="XC816"/>
      <c r="XD816"/>
      <c r="XE816"/>
      <c r="XF816"/>
      <c r="XG816"/>
      <c r="XH816"/>
      <c r="XI816"/>
      <c r="XJ816"/>
      <c r="XK816"/>
      <c r="XL816"/>
      <c r="XM816"/>
      <c r="XN816"/>
      <c r="XO816"/>
      <c r="XP816"/>
      <c r="XQ816"/>
      <c r="XR816"/>
      <c r="XS816"/>
      <c r="XT816"/>
      <c r="XU816"/>
      <c r="XV816"/>
      <c r="XW816"/>
      <c r="XX816"/>
      <c r="XY816"/>
      <c r="XZ816"/>
      <c r="YA816"/>
      <c r="YB816"/>
      <c r="YC816"/>
      <c r="YD816"/>
      <c r="YE816"/>
      <c r="YF816"/>
      <c r="YG816"/>
      <c r="YH816"/>
      <c r="YI816"/>
      <c r="YJ816"/>
      <c r="YK816"/>
      <c r="YL816"/>
      <c r="YM816"/>
      <c r="YN816"/>
      <c r="YO816"/>
      <c r="YP816"/>
      <c r="YQ816"/>
      <c r="YR816"/>
      <c r="YS816"/>
      <c r="YT816"/>
      <c r="YU816"/>
      <c r="YV816"/>
      <c r="YW816"/>
      <c r="YX816"/>
      <c r="YY816"/>
      <c r="YZ816"/>
      <c r="ZA816"/>
      <c r="ZB816"/>
      <c r="ZC816"/>
      <c r="ZD816"/>
      <c r="ZE816"/>
      <c r="ZF816"/>
      <c r="ZG816"/>
      <c r="ZH816"/>
      <c r="ZI816"/>
      <c r="ZJ816"/>
      <c r="ZK816"/>
      <c r="ZL816"/>
      <c r="ZM816"/>
      <c r="ZN816"/>
      <c r="ZO816"/>
      <c r="ZP816"/>
      <c r="ZQ816"/>
      <c r="ZR816"/>
      <c r="ZS816"/>
      <c r="ZT816"/>
      <c r="ZU816"/>
      <c r="ZV816"/>
      <c r="ZW816"/>
      <c r="ZX816"/>
      <c r="ZY816"/>
      <c r="ZZ816"/>
      <c r="AAA816"/>
      <c r="AAB816"/>
      <c r="AAC816"/>
      <c r="AAD816"/>
      <c r="AAE816"/>
      <c r="AAF816"/>
      <c r="AAG816"/>
      <c r="AAH816"/>
      <c r="AAI816"/>
      <c r="AAJ816"/>
      <c r="AAK816"/>
      <c r="AAL816"/>
      <c r="AAM816"/>
      <c r="AAN816"/>
      <c r="AAO816"/>
      <c r="AAP816"/>
      <c r="AAQ816"/>
      <c r="AAR816"/>
      <c r="AAS816"/>
      <c r="AAT816"/>
      <c r="AAU816"/>
      <c r="AAV816"/>
      <c r="AAW816"/>
      <c r="AAX816"/>
      <c r="AAY816"/>
      <c r="AAZ816"/>
      <c r="ABA816"/>
      <c r="ABB816"/>
      <c r="ABC816"/>
      <c r="ABD816"/>
      <c r="ABE816"/>
      <c r="ABF816"/>
      <c r="ABG816"/>
      <c r="ABH816"/>
      <c r="ABI816"/>
      <c r="ABJ816"/>
      <c r="ABK816"/>
      <c r="ABL816"/>
      <c r="ABM816"/>
      <c r="ABN816"/>
      <c r="ABO816"/>
      <c r="ABP816"/>
      <c r="ABQ816"/>
      <c r="ABR816"/>
      <c r="ABS816"/>
      <c r="ABT816"/>
      <c r="ABU816"/>
      <c r="ABV816"/>
      <c r="ABW816"/>
      <c r="ABX816"/>
      <c r="ABY816"/>
      <c r="ABZ816"/>
      <c r="ACA816"/>
      <c r="ACB816"/>
      <c r="ACC816"/>
      <c r="ACD816"/>
      <c r="ACE816"/>
      <c r="ACF816"/>
      <c r="ACG816"/>
      <c r="ACH816"/>
      <c r="ACI816"/>
      <c r="ACJ816"/>
      <c r="ACK816"/>
      <c r="ACL816"/>
      <c r="ACM816"/>
      <c r="ACN816"/>
      <c r="ACO816"/>
      <c r="ACP816"/>
      <c r="ACQ816"/>
      <c r="ACR816"/>
      <c r="ACS816"/>
      <c r="ACT816"/>
      <c r="ACU816"/>
      <c r="ACV816"/>
      <c r="ACW816"/>
      <c r="ACX816"/>
      <c r="ACY816"/>
      <c r="ACZ816"/>
      <c r="ADA816"/>
      <c r="ADB816"/>
      <c r="ADC816"/>
      <c r="ADD816"/>
      <c r="ADE816"/>
      <c r="ADF816"/>
      <c r="ADG816"/>
      <c r="ADH816"/>
      <c r="ADI816"/>
      <c r="ADJ816"/>
      <c r="ADK816"/>
      <c r="ADL816"/>
      <c r="ADM816"/>
      <c r="ADN816"/>
      <c r="ADO816"/>
      <c r="ADP816"/>
      <c r="ADQ816"/>
      <c r="ADR816"/>
      <c r="ADS816"/>
      <c r="ADT816"/>
      <c r="ADU816"/>
      <c r="ADV816"/>
      <c r="ADW816"/>
      <c r="ADX816"/>
      <c r="ADY816"/>
      <c r="ADZ816"/>
      <c r="AEA816"/>
      <c r="AEB816"/>
      <c r="AEC816"/>
      <c r="AED816"/>
      <c r="AEE816"/>
      <c r="AEF816"/>
    </row>
    <row r="817" spans="1:812" s="69" customFormat="1" x14ac:dyDescent="0.25">
      <c r="A817"/>
      <c r="B817" s="5">
        <v>45191</v>
      </c>
      <c r="C817" t="s">
        <v>103</v>
      </c>
      <c r="D817" t="s">
        <v>0</v>
      </c>
      <c r="E817" t="s">
        <v>14</v>
      </c>
      <c r="F817" s="4" t="s">
        <v>42</v>
      </c>
      <c r="G817" t="s">
        <v>43</v>
      </c>
      <c r="H817" s="4" t="s">
        <v>44</v>
      </c>
      <c r="I817" s="4" t="s">
        <v>337</v>
      </c>
      <c r="J817" s="8">
        <v>-40</v>
      </c>
      <c r="K817" s="29">
        <v>69131</v>
      </c>
      <c r="L817" s="35">
        <f t="shared" si="69"/>
        <v>-2765240</v>
      </c>
      <c r="M817" s="104"/>
      <c r="N817" s="102">
        <f>L817/4409.15</f>
        <v>-627.15942982207457</v>
      </c>
      <c r="O817" s="102">
        <v>-627.15942982207457</v>
      </c>
      <c r="P817"/>
      <c r="Q817">
        <v>20230124</v>
      </c>
      <c r="R817" t="s">
        <v>232</v>
      </c>
      <c r="S817"/>
      <c r="T817" t="s">
        <v>279</v>
      </c>
      <c r="U817"/>
      <c r="V817"/>
      <c r="W817"/>
      <c r="X817" s="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  <c r="DE817"/>
      <c r="DF817"/>
      <c r="DG817"/>
      <c r="DH817"/>
      <c r="DI817"/>
      <c r="DJ817"/>
      <c r="DK817"/>
      <c r="DL817"/>
      <c r="DM817"/>
      <c r="DN817"/>
      <c r="DO817"/>
      <c r="DP817"/>
      <c r="DQ817"/>
      <c r="DR817"/>
      <c r="DS817"/>
      <c r="DT817"/>
      <c r="DU817"/>
      <c r="DV817"/>
      <c r="DW817"/>
      <c r="DX817"/>
      <c r="DY817"/>
      <c r="DZ817"/>
      <c r="EA817"/>
      <c r="EB817"/>
      <c r="EC817"/>
      <c r="ED817"/>
      <c r="EE817"/>
      <c r="EF817"/>
      <c r="EG817"/>
      <c r="EH817"/>
      <c r="EI817"/>
      <c r="EJ817"/>
      <c r="EK817"/>
      <c r="EL817"/>
      <c r="EM817"/>
      <c r="EN817"/>
      <c r="EO817"/>
      <c r="EP817"/>
      <c r="EQ817"/>
      <c r="ER817"/>
      <c r="ES817"/>
      <c r="ET817"/>
      <c r="EU817"/>
      <c r="EV817"/>
      <c r="EW817"/>
      <c r="EX817"/>
      <c r="EY817"/>
      <c r="EZ817"/>
      <c r="FA817"/>
      <c r="FB817"/>
      <c r="FC817"/>
      <c r="FD817"/>
      <c r="FE817"/>
      <c r="FF817"/>
      <c r="FG817"/>
      <c r="FH817"/>
      <c r="FI817"/>
      <c r="FJ817"/>
      <c r="FK817"/>
      <c r="FL817"/>
      <c r="FM817"/>
      <c r="FN817"/>
      <c r="FO817"/>
      <c r="FP817"/>
      <c r="FQ817"/>
      <c r="FR817"/>
      <c r="FS817"/>
      <c r="FT817"/>
      <c r="FU817"/>
      <c r="FV817"/>
      <c r="FW817"/>
      <c r="FX817"/>
      <c r="FY817"/>
      <c r="FZ817"/>
      <c r="GA817"/>
      <c r="GB817"/>
      <c r="GC817"/>
      <c r="GD817"/>
      <c r="GE817"/>
      <c r="GF817"/>
      <c r="GG817"/>
      <c r="GH817"/>
      <c r="GI817"/>
      <c r="GJ817"/>
      <c r="GK817"/>
      <c r="GL817"/>
      <c r="GM817"/>
      <c r="GN817"/>
      <c r="GO817"/>
      <c r="GP817"/>
      <c r="GQ817"/>
      <c r="GR817"/>
      <c r="GS817"/>
      <c r="GT817"/>
      <c r="GU817"/>
      <c r="GV817"/>
      <c r="GW817"/>
      <c r="GX817"/>
      <c r="GY817"/>
      <c r="GZ817"/>
      <c r="HA817"/>
      <c r="HB817"/>
      <c r="HC817"/>
      <c r="HD817"/>
      <c r="HE817"/>
      <c r="HF817"/>
      <c r="HG817"/>
      <c r="HH817"/>
      <c r="HI817"/>
      <c r="HJ817"/>
      <c r="HK817"/>
      <c r="HL817"/>
      <c r="HM817"/>
      <c r="HN817"/>
      <c r="HO817"/>
      <c r="HP817"/>
      <c r="HQ817"/>
      <c r="HR817"/>
      <c r="HS817"/>
      <c r="HT817"/>
      <c r="HU817"/>
      <c r="HV817"/>
      <c r="HW817"/>
      <c r="HX817"/>
      <c r="HY817"/>
      <c r="HZ817"/>
      <c r="IA817"/>
      <c r="IB817"/>
      <c r="IC817"/>
      <c r="ID817"/>
      <c r="IE817"/>
      <c r="IF817"/>
      <c r="IG817"/>
      <c r="IH817"/>
      <c r="II817"/>
      <c r="IJ817"/>
      <c r="IK817"/>
      <c r="IL817"/>
      <c r="IM817"/>
      <c r="IN817"/>
      <c r="IO817"/>
      <c r="IP817"/>
      <c r="IQ817"/>
      <c r="IR817"/>
      <c r="IS817"/>
      <c r="IT817"/>
      <c r="IU817"/>
      <c r="IV817"/>
      <c r="IW817"/>
      <c r="IX817"/>
      <c r="IY817"/>
      <c r="IZ817"/>
      <c r="JA817"/>
      <c r="JB817"/>
      <c r="JC817"/>
      <c r="JD817"/>
      <c r="JE817"/>
      <c r="JF817"/>
      <c r="JG817"/>
      <c r="JH817"/>
      <c r="JI817"/>
      <c r="JJ817"/>
      <c r="JK817"/>
      <c r="JL817"/>
      <c r="JM817"/>
      <c r="JN817"/>
      <c r="JO817"/>
      <c r="JP817"/>
      <c r="JQ817"/>
      <c r="JR817"/>
      <c r="JS817"/>
      <c r="JT817"/>
      <c r="JU817"/>
      <c r="JV817"/>
      <c r="JW817"/>
      <c r="JX817"/>
      <c r="JY817"/>
      <c r="JZ817"/>
      <c r="KA817"/>
      <c r="KB817"/>
      <c r="KC817"/>
      <c r="KD817"/>
      <c r="KE817"/>
      <c r="KF817"/>
      <c r="KG817"/>
      <c r="KH817"/>
      <c r="KI817"/>
      <c r="KJ817"/>
      <c r="KK817"/>
      <c r="KL817"/>
      <c r="KM817"/>
      <c r="KN817"/>
      <c r="KO817"/>
      <c r="KP817"/>
      <c r="KQ817"/>
      <c r="KR817"/>
      <c r="KS817"/>
      <c r="KT817"/>
      <c r="KU817"/>
      <c r="KV817"/>
      <c r="KW817"/>
      <c r="KX817"/>
      <c r="KY817"/>
      <c r="KZ817"/>
      <c r="LA817"/>
      <c r="LB817"/>
      <c r="LC817"/>
      <c r="LD817"/>
      <c r="LE817"/>
      <c r="LF817"/>
      <c r="LG817"/>
      <c r="LH817"/>
      <c r="LI817"/>
      <c r="LJ817"/>
      <c r="LK817"/>
      <c r="LL817"/>
      <c r="LM817"/>
      <c r="LN817"/>
      <c r="LO817"/>
      <c r="LP817"/>
      <c r="LQ817"/>
      <c r="LR817"/>
      <c r="LS817"/>
      <c r="LT817"/>
      <c r="LU817"/>
      <c r="LV817"/>
      <c r="LW817"/>
      <c r="LX817"/>
      <c r="LY817"/>
      <c r="LZ817"/>
      <c r="MA817"/>
      <c r="MB817"/>
      <c r="MC817"/>
      <c r="MD817"/>
      <c r="ME817"/>
      <c r="MF817"/>
      <c r="MG817"/>
      <c r="MH817"/>
      <c r="MI817"/>
      <c r="MJ817"/>
      <c r="MK817"/>
      <c r="ML817"/>
      <c r="MM817"/>
      <c r="MN817"/>
      <c r="MO817"/>
      <c r="MP817"/>
      <c r="MQ817"/>
      <c r="MR817"/>
      <c r="MS817"/>
      <c r="MT817"/>
      <c r="MU817"/>
      <c r="MV817"/>
      <c r="MW817"/>
      <c r="MX817"/>
      <c r="MY817"/>
      <c r="MZ817"/>
      <c r="NA817"/>
      <c r="NB817"/>
      <c r="NC817"/>
      <c r="ND817"/>
      <c r="NE817"/>
      <c r="NF817"/>
      <c r="NG817"/>
      <c r="NH817"/>
      <c r="NI817"/>
      <c r="NJ817"/>
      <c r="NK817"/>
      <c r="NL817"/>
      <c r="NM817"/>
      <c r="NN817"/>
      <c r="NO817"/>
      <c r="NP817"/>
      <c r="NQ817"/>
      <c r="NR817"/>
      <c r="NS817"/>
      <c r="NT817"/>
      <c r="NU817"/>
      <c r="NV817"/>
      <c r="NW817"/>
      <c r="NX817"/>
      <c r="NY817"/>
      <c r="NZ817"/>
      <c r="OA817"/>
      <c r="OB817"/>
      <c r="OC817"/>
      <c r="OD817"/>
      <c r="OE817"/>
      <c r="OF817"/>
      <c r="OG817"/>
      <c r="OH817"/>
      <c r="OI817"/>
      <c r="OJ817"/>
      <c r="OK817"/>
      <c r="OL817"/>
      <c r="OM817"/>
      <c r="ON817"/>
      <c r="OO817"/>
      <c r="OP817"/>
      <c r="OQ817"/>
      <c r="OR817"/>
      <c r="OS817"/>
      <c r="OT817"/>
      <c r="OU817"/>
      <c r="OV817"/>
      <c r="OW817"/>
      <c r="OX817"/>
      <c r="OY817"/>
      <c r="OZ817"/>
      <c r="PA817"/>
      <c r="PB817"/>
      <c r="PC817"/>
      <c r="PD817"/>
      <c r="PE817"/>
      <c r="PF817"/>
      <c r="PG817"/>
      <c r="PH817"/>
      <c r="PI817"/>
      <c r="PJ817"/>
      <c r="PK817"/>
      <c r="PL817"/>
      <c r="PM817"/>
      <c r="PN817"/>
      <c r="PO817"/>
      <c r="PP817"/>
      <c r="PQ817"/>
      <c r="PR817"/>
      <c r="PS817"/>
      <c r="PT817"/>
      <c r="PU817"/>
      <c r="PV817"/>
      <c r="PW817"/>
      <c r="PX817"/>
      <c r="PY817"/>
      <c r="PZ817"/>
      <c r="QA817"/>
      <c r="QB817"/>
      <c r="QC817"/>
      <c r="QD817"/>
      <c r="QE817"/>
      <c r="QF817"/>
      <c r="QG817"/>
      <c r="QH817"/>
      <c r="QI817"/>
      <c r="QJ817"/>
      <c r="QK817"/>
      <c r="QL817"/>
      <c r="QM817"/>
      <c r="QN817"/>
      <c r="QO817"/>
      <c r="QP817"/>
      <c r="QQ817"/>
      <c r="QR817"/>
      <c r="QS817"/>
      <c r="QT817"/>
      <c r="QU817"/>
      <c r="QV817"/>
      <c r="QW817"/>
      <c r="QX817"/>
      <c r="QY817"/>
      <c r="QZ817"/>
      <c r="RA817"/>
      <c r="RB817"/>
      <c r="RC817"/>
      <c r="RD817"/>
      <c r="RE817"/>
      <c r="RF817"/>
      <c r="RG817"/>
      <c r="RH817"/>
      <c r="RI817"/>
      <c r="RJ817"/>
      <c r="RK817"/>
      <c r="RL817"/>
      <c r="RM817"/>
      <c r="RN817"/>
      <c r="RO817"/>
      <c r="RP817"/>
      <c r="RQ817"/>
      <c r="RR817"/>
      <c r="RS817"/>
      <c r="RT817"/>
      <c r="RU817"/>
      <c r="RV817"/>
      <c r="RW817"/>
      <c r="RX817"/>
      <c r="RY817"/>
      <c r="RZ817"/>
      <c r="SA817"/>
      <c r="SB817"/>
      <c r="SC817"/>
      <c r="SD817"/>
      <c r="SE817"/>
      <c r="SF817"/>
      <c r="SG817"/>
      <c r="SH817"/>
      <c r="SI817"/>
      <c r="SJ817"/>
      <c r="SK817"/>
      <c r="SL817"/>
      <c r="SM817"/>
      <c r="SN817"/>
      <c r="SO817"/>
      <c r="SP817"/>
      <c r="SQ817"/>
      <c r="SR817"/>
      <c r="SS817"/>
      <c r="ST817"/>
      <c r="SU817"/>
      <c r="SV817"/>
      <c r="SW817"/>
      <c r="SX817"/>
      <c r="SY817"/>
      <c r="SZ817"/>
      <c r="TA817"/>
      <c r="TB817"/>
      <c r="TC817"/>
      <c r="TD817"/>
      <c r="TE817"/>
      <c r="TF817"/>
      <c r="TG817"/>
      <c r="TH817"/>
      <c r="TI817"/>
      <c r="TJ817"/>
      <c r="TK817"/>
      <c r="TL817"/>
      <c r="TM817"/>
      <c r="TN817"/>
      <c r="TO817"/>
      <c r="TP817"/>
      <c r="TQ817"/>
      <c r="TR817"/>
      <c r="TS817"/>
      <c r="TT817"/>
      <c r="TU817"/>
      <c r="TV817"/>
      <c r="TW817"/>
      <c r="TX817"/>
      <c r="TY817"/>
      <c r="TZ817"/>
      <c r="UA817"/>
      <c r="UB817"/>
      <c r="UC817"/>
      <c r="UD817"/>
      <c r="UE817"/>
      <c r="UF817"/>
      <c r="UG817"/>
      <c r="UH817"/>
      <c r="UI817"/>
      <c r="UJ817"/>
      <c r="UK817"/>
      <c r="UL817"/>
      <c r="UM817"/>
      <c r="UN817"/>
      <c r="UO817"/>
      <c r="UP817"/>
      <c r="UQ817"/>
      <c r="UR817"/>
      <c r="US817"/>
      <c r="UT817"/>
      <c r="UU817"/>
      <c r="UV817"/>
      <c r="UW817"/>
      <c r="UX817"/>
      <c r="UY817"/>
      <c r="UZ817"/>
      <c r="VA817"/>
      <c r="VB817"/>
      <c r="VC817"/>
      <c r="VD817"/>
      <c r="VE817"/>
      <c r="VF817"/>
      <c r="VG817"/>
      <c r="VH817"/>
      <c r="VI817"/>
      <c r="VJ817"/>
      <c r="VK817"/>
      <c r="VL817"/>
      <c r="VM817"/>
      <c r="VN817"/>
      <c r="VO817"/>
      <c r="VP817"/>
      <c r="VQ817"/>
      <c r="VR817"/>
      <c r="VS817"/>
      <c r="VT817"/>
      <c r="VU817"/>
      <c r="VV817"/>
      <c r="VW817"/>
      <c r="VX817"/>
      <c r="VY817"/>
      <c r="VZ817"/>
      <c r="WA817"/>
      <c r="WB817"/>
      <c r="WC817"/>
      <c r="WD817"/>
      <c r="WE817"/>
      <c r="WF817"/>
      <c r="WG817"/>
      <c r="WH817"/>
      <c r="WI817"/>
      <c r="WJ817"/>
      <c r="WK817"/>
      <c r="WL817"/>
      <c r="WM817"/>
      <c r="WN817"/>
      <c r="WO817"/>
      <c r="WP817"/>
      <c r="WQ817"/>
      <c r="WR817"/>
      <c r="WS817"/>
      <c r="WT817"/>
      <c r="WU817"/>
      <c r="WV817"/>
      <c r="WW817"/>
      <c r="WX817"/>
      <c r="WY817"/>
      <c r="WZ817"/>
      <c r="XA817"/>
      <c r="XB817"/>
      <c r="XC817"/>
      <c r="XD817"/>
      <c r="XE817"/>
      <c r="XF817"/>
      <c r="XG817"/>
      <c r="XH817"/>
      <c r="XI817"/>
      <c r="XJ817"/>
      <c r="XK817"/>
      <c r="XL817"/>
      <c r="XM817"/>
      <c r="XN817"/>
      <c r="XO817"/>
      <c r="XP817"/>
      <c r="XQ817"/>
      <c r="XR817"/>
      <c r="XS817"/>
      <c r="XT817"/>
      <c r="XU817"/>
      <c r="XV817"/>
      <c r="XW817"/>
      <c r="XX817"/>
      <c r="XY817"/>
      <c r="XZ817"/>
      <c r="YA817"/>
      <c r="YB817"/>
      <c r="YC817"/>
      <c r="YD817"/>
      <c r="YE817"/>
      <c r="YF817"/>
      <c r="YG817"/>
      <c r="YH817"/>
      <c r="YI817"/>
      <c r="YJ817"/>
      <c r="YK817"/>
      <c r="YL817"/>
      <c r="YM817"/>
      <c r="YN817"/>
      <c r="YO817"/>
      <c r="YP817"/>
      <c r="YQ817"/>
      <c r="YR817"/>
      <c r="YS817"/>
      <c r="YT817"/>
      <c r="YU817"/>
      <c r="YV817"/>
      <c r="YW817"/>
      <c r="YX817"/>
      <c r="YY817"/>
      <c r="YZ817"/>
      <c r="ZA817"/>
      <c r="ZB817"/>
      <c r="ZC817"/>
      <c r="ZD817"/>
      <c r="ZE817"/>
      <c r="ZF817"/>
      <c r="ZG817"/>
      <c r="ZH817"/>
      <c r="ZI817"/>
      <c r="ZJ817"/>
      <c r="ZK817"/>
      <c r="ZL817"/>
      <c r="ZM817"/>
      <c r="ZN817"/>
      <c r="ZO817"/>
      <c r="ZP817"/>
      <c r="ZQ817"/>
      <c r="ZR817"/>
      <c r="ZS817"/>
      <c r="ZT817"/>
      <c r="ZU817"/>
      <c r="ZV817"/>
      <c r="ZW817"/>
      <c r="ZX817"/>
      <c r="ZY817"/>
      <c r="ZZ817"/>
      <c r="AAA817"/>
      <c r="AAB817"/>
      <c r="AAC817"/>
      <c r="AAD817"/>
      <c r="AAE817"/>
      <c r="AAF817"/>
      <c r="AAG817"/>
      <c r="AAH817"/>
      <c r="AAI817"/>
      <c r="AAJ817"/>
      <c r="AAK817"/>
      <c r="AAL817"/>
      <c r="AAM817"/>
      <c r="AAN817"/>
      <c r="AAO817"/>
      <c r="AAP817"/>
      <c r="AAQ817"/>
      <c r="AAR817"/>
      <c r="AAS817"/>
      <c r="AAT817"/>
      <c r="AAU817"/>
      <c r="AAV817"/>
      <c r="AAW817"/>
      <c r="AAX817"/>
      <c r="AAY817"/>
      <c r="AAZ817"/>
      <c r="ABA817"/>
      <c r="ABB817"/>
      <c r="ABC817"/>
      <c r="ABD817"/>
      <c r="ABE817"/>
      <c r="ABF817"/>
      <c r="ABG817"/>
      <c r="ABH817"/>
      <c r="ABI817"/>
      <c r="ABJ817"/>
      <c r="ABK817"/>
      <c r="ABL817"/>
      <c r="ABM817"/>
      <c r="ABN817"/>
      <c r="ABO817"/>
      <c r="ABP817"/>
      <c r="ABQ817"/>
      <c r="ABR817"/>
      <c r="ABS817"/>
      <c r="ABT817"/>
      <c r="ABU817"/>
      <c r="ABV817"/>
      <c r="ABW817"/>
      <c r="ABX817"/>
      <c r="ABY817"/>
      <c r="ABZ817"/>
      <c r="ACA817"/>
      <c r="ACB817"/>
      <c r="ACC817"/>
      <c r="ACD817"/>
      <c r="ACE817"/>
      <c r="ACF817"/>
      <c r="ACG817"/>
      <c r="ACH817"/>
      <c r="ACI817"/>
      <c r="ACJ817"/>
      <c r="ACK817"/>
      <c r="ACL817"/>
      <c r="ACM817"/>
      <c r="ACN817"/>
      <c r="ACO817"/>
      <c r="ACP817"/>
      <c r="ACQ817"/>
      <c r="ACR817"/>
      <c r="ACS817"/>
      <c r="ACT817"/>
      <c r="ACU817"/>
      <c r="ACV817"/>
      <c r="ACW817"/>
      <c r="ACX817"/>
      <c r="ACY817"/>
      <c r="ACZ817"/>
      <c r="ADA817"/>
      <c r="ADB817"/>
      <c r="ADC817"/>
      <c r="ADD817"/>
      <c r="ADE817"/>
      <c r="ADF817"/>
      <c r="ADG817"/>
      <c r="ADH817"/>
      <c r="ADI817"/>
      <c r="ADJ817"/>
      <c r="ADK817"/>
      <c r="ADL817"/>
      <c r="ADM817"/>
      <c r="ADN817"/>
      <c r="ADO817"/>
      <c r="ADP817"/>
      <c r="ADQ817"/>
      <c r="ADR817"/>
      <c r="ADS817"/>
      <c r="ADT817"/>
      <c r="ADU817"/>
      <c r="ADV817"/>
      <c r="ADW817"/>
      <c r="ADX817"/>
      <c r="ADY817"/>
      <c r="ADZ817"/>
      <c r="AEA817"/>
      <c r="AEB817"/>
      <c r="AEC817"/>
      <c r="AED817"/>
      <c r="AEE817"/>
      <c r="AEF817"/>
    </row>
    <row r="818" spans="1:812" x14ac:dyDescent="0.25">
      <c r="B818" s="5">
        <v>45264</v>
      </c>
      <c r="C818" t="s">
        <v>63</v>
      </c>
      <c r="D818" t="s">
        <v>0</v>
      </c>
      <c r="E818" t="s">
        <v>14</v>
      </c>
      <c r="F818" s="4" t="s">
        <v>42</v>
      </c>
      <c r="G818" t="s">
        <v>43</v>
      </c>
      <c r="H818" s="4" t="s">
        <v>44</v>
      </c>
      <c r="I818" s="4" t="s">
        <v>404</v>
      </c>
      <c r="J818" s="8">
        <v>100</v>
      </c>
      <c r="K818" s="122">
        <v>14.268493150684932</v>
      </c>
      <c r="L818" s="35">
        <f t="shared" si="69"/>
        <v>1426.8493150684933</v>
      </c>
      <c r="M818" s="104" t="s">
        <v>527</v>
      </c>
      <c r="O818" s="102">
        <v>1426.8493150684933</v>
      </c>
      <c r="P818" t="s">
        <v>398</v>
      </c>
      <c r="Q818"/>
    </row>
    <row r="819" spans="1:812" x14ac:dyDescent="0.25">
      <c r="B819" s="5">
        <v>45264</v>
      </c>
      <c r="C819" t="s">
        <v>63</v>
      </c>
      <c r="D819" t="s">
        <v>0</v>
      </c>
      <c r="E819" t="s">
        <v>14</v>
      </c>
      <c r="F819" s="4" t="s">
        <v>42</v>
      </c>
      <c r="G819" t="s">
        <v>43</v>
      </c>
      <c r="H819" s="4" t="s">
        <v>44</v>
      </c>
      <c r="I819" s="4" t="s">
        <v>402</v>
      </c>
      <c r="J819" s="8">
        <v>100</v>
      </c>
      <c r="K819" s="122">
        <v>14.268493150684932</v>
      </c>
      <c r="L819" s="35">
        <f t="shared" si="69"/>
        <v>1426.8493150684933</v>
      </c>
      <c r="M819" s="104" t="s">
        <v>527</v>
      </c>
      <c r="O819" s="104">
        <v>1426.8493150684933</v>
      </c>
      <c r="P819" t="s">
        <v>398</v>
      </c>
      <c r="Q819"/>
    </row>
    <row r="820" spans="1:812" s="69" customFormat="1" hidden="1" x14ac:dyDescent="0.25">
      <c r="B820" s="68">
        <v>45264</v>
      </c>
      <c r="C820" s="69" t="s">
        <v>63</v>
      </c>
      <c r="D820" s="69" t="s">
        <v>0</v>
      </c>
      <c r="E820" s="69" t="s">
        <v>14</v>
      </c>
      <c r="F820" s="70" t="s">
        <v>48</v>
      </c>
      <c r="G820" s="69" t="s">
        <v>49</v>
      </c>
      <c r="H820" s="70" t="s">
        <v>50</v>
      </c>
      <c r="I820" s="70" t="s">
        <v>399</v>
      </c>
      <c r="J820" s="71">
        <v>14</v>
      </c>
      <c r="K820" s="119">
        <v>14.268493150684932</v>
      </c>
      <c r="L820" s="73">
        <f t="shared" si="69"/>
        <v>199.75890410958905</v>
      </c>
      <c r="M820" s="107" t="s">
        <v>527</v>
      </c>
      <c r="N820" s="102"/>
      <c r="O820" s="104">
        <v>199.75890410958905</v>
      </c>
      <c r="P820" s="69" t="s">
        <v>398</v>
      </c>
      <c r="X820" s="73"/>
    </row>
    <row r="821" spans="1:812" s="69" customFormat="1" hidden="1" x14ac:dyDescent="0.25">
      <c r="B821" s="68">
        <v>45264</v>
      </c>
      <c r="C821" s="69" t="s">
        <v>63</v>
      </c>
      <c r="D821" s="69" t="s">
        <v>0</v>
      </c>
      <c r="E821" s="69" t="s">
        <v>14</v>
      </c>
      <c r="F821" s="70" t="s">
        <v>48</v>
      </c>
      <c r="G821" s="69" t="s">
        <v>49</v>
      </c>
      <c r="H821" s="70" t="s">
        <v>50</v>
      </c>
      <c r="I821" s="70" t="s">
        <v>351</v>
      </c>
      <c r="J821" s="71">
        <v>6</v>
      </c>
      <c r="K821" s="119">
        <v>14.268493150684932</v>
      </c>
      <c r="L821" s="73">
        <f t="shared" si="69"/>
        <v>85.610958904109594</v>
      </c>
      <c r="M821" s="107" t="s">
        <v>527</v>
      </c>
      <c r="N821" s="102"/>
      <c r="O821" s="104">
        <v>85.610958904109594</v>
      </c>
      <c r="P821" s="69" t="s">
        <v>398</v>
      </c>
      <c r="X821" s="73"/>
    </row>
    <row r="822" spans="1:812" s="69" customFormat="1" hidden="1" x14ac:dyDescent="0.25">
      <c r="B822" s="68">
        <v>45264</v>
      </c>
      <c r="C822" s="69" t="s">
        <v>63</v>
      </c>
      <c r="D822" s="69" t="s">
        <v>0</v>
      </c>
      <c r="E822" s="69" t="s">
        <v>14</v>
      </c>
      <c r="F822" s="70" t="s">
        <v>48</v>
      </c>
      <c r="G822" s="69" t="s">
        <v>49</v>
      </c>
      <c r="H822" s="70" t="s">
        <v>50</v>
      </c>
      <c r="I822" s="70" t="s">
        <v>338</v>
      </c>
      <c r="J822" s="71">
        <v>1</v>
      </c>
      <c r="K822" s="119">
        <v>14.268493150684932</v>
      </c>
      <c r="L822" s="73">
        <f t="shared" si="69"/>
        <v>14.268493150684932</v>
      </c>
      <c r="M822" s="107" t="s">
        <v>527</v>
      </c>
      <c r="N822" s="102"/>
      <c r="O822" s="104">
        <v>14.268493150684932</v>
      </c>
      <c r="P822" s="69" t="s">
        <v>398</v>
      </c>
      <c r="X822" s="73"/>
    </row>
    <row r="823" spans="1:812" s="69" customFormat="1" hidden="1" x14ac:dyDescent="0.25">
      <c r="B823" s="68">
        <v>45264</v>
      </c>
      <c r="C823" s="69" t="s">
        <v>63</v>
      </c>
      <c r="D823" s="69" t="s">
        <v>0</v>
      </c>
      <c r="E823" s="69" t="s">
        <v>14</v>
      </c>
      <c r="F823" s="70" t="s">
        <v>54</v>
      </c>
      <c r="G823" s="69" t="s">
        <v>55</v>
      </c>
      <c r="H823" s="70" t="s">
        <v>56</v>
      </c>
      <c r="I823" s="70" t="s">
        <v>405</v>
      </c>
      <c r="J823" s="71">
        <v>97</v>
      </c>
      <c r="K823" s="119">
        <v>18.345205479452055</v>
      </c>
      <c r="L823" s="73">
        <f t="shared" si="69"/>
        <v>1779.4849315068493</v>
      </c>
      <c r="M823" s="107" t="s">
        <v>527</v>
      </c>
      <c r="N823" s="102"/>
      <c r="O823" s="104">
        <v>1779.4849315068493</v>
      </c>
      <c r="P823" s="69" t="s">
        <v>398</v>
      </c>
      <c r="X823" s="73"/>
    </row>
    <row r="824" spans="1:812" s="69" customFormat="1" hidden="1" x14ac:dyDescent="0.25">
      <c r="B824" s="68">
        <v>45264</v>
      </c>
      <c r="C824" s="69" t="s">
        <v>63</v>
      </c>
      <c r="D824" s="69" t="s">
        <v>0</v>
      </c>
      <c r="E824" s="69" t="s">
        <v>14</v>
      </c>
      <c r="F824" s="70" t="s">
        <v>58</v>
      </c>
      <c r="G824" s="69" t="s">
        <v>59</v>
      </c>
      <c r="H824" s="70" t="s">
        <v>60</v>
      </c>
      <c r="I824" s="70" t="s">
        <v>629</v>
      </c>
      <c r="J824" s="71">
        <v>36</v>
      </c>
      <c r="K824" s="119">
        <v>18.345205479452055</v>
      </c>
      <c r="L824" s="73">
        <f t="shared" si="69"/>
        <v>660.42739726027401</v>
      </c>
      <c r="M824" s="107" t="s">
        <v>527</v>
      </c>
      <c r="N824" s="102"/>
      <c r="O824" s="104">
        <v>660.42739726027401</v>
      </c>
      <c r="P824" s="69" t="s">
        <v>398</v>
      </c>
      <c r="X824" s="73"/>
    </row>
    <row r="825" spans="1:812" s="69" customFormat="1" hidden="1" x14ac:dyDescent="0.25">
      <c r="B825" s="68">
        <v>45264</v>
      </c>
      <c r="C825" s="69" t="s">
        <v>63</v>
      </c>
      <c r="D825" s="69" t="s">
        <v>0</v>
      </c>
      <c r="E825" s="69" t="s">
        <v>14</v>
      </c>
      <c r="F825" s="70" t="s">
        <v>58</v>
      </c>
      <c r="G825" s="69" t="s">
        <v>59</v>
      </c>
      <c r="H825" s="70" t="s">
        <v>60</v>
      </c>
      <c r="I825" s="70" t="s">
        <v>584</v>
      </c>
      <c r="J825" s="71">
        <v>26</v>
      </c>
      <c r="K825" s="119">
        <v>18.345205479452055</v>
      </c>
      <c r="L825" s="73">
        <f t="shared" si="69"/>
        <v>476.97534246575344</v>
      </c>
      <c r="M825" s="107" t="s">
        <v>527</v>
      </c>
      <c r="N825" s="102"/>
      <c r="O825" s="102">
        <v>476.97534246575344</v>
      </c>
      <c r="P825" s="69" t="s">
        <v>398</v>
      </c>
      <c r="X825" s="73"/>
    </row>
    <row r="826" spans="1:812" hidden="1" x14ac:dyDescent="0.25">
      <c r="B826" s="5">
        <v>45264</v>
      </c>
      <c r="C826" t="s">
        <v>169</v>
      </c>
      <c r="D826" t="s">
        <v>0</v>
      </c>
      <c r="E826" t="s">
        <v>66</v>
      </c>
      <c r="F826" s="4" t="s">
        <v>78</v>
      </c>
      <c r="G826" t="s">
        <v>79</v>
      </c>
      <c r="H826" s="4" t="s">
        <v>80</v>
      </c>
      <c r="I826" s="4" t="s">
        <v>305</v>
      </c>
      <c r="J826" s="8">
        <v>-2</v>
      </c>
      <c r="K826" s="29">
        <v>51750</v>
      </c>
      <c r="L826" s="17">
        <f t="shared" si="69"/>
        <v>-103500</v>
      </c>
      <c r="N826" s="102">
        <f t="shared" ref="N826:N834" si="70">L826/4409.15</f>
        <v>-23.473912205300344</v>
      </c>
      <c r="O826" s="104">
        <v>-23.473912205300344</v>
      </c>
      <c r="Q826"/>
      <c r="R826" t="s">
        <v>385</v>
      </c>
    </row>
    <row r="827" spans="1:812" hidden="1" x14ac:dyDescent="0.25">
      <c r="B827" s="5">
        <v>45265</v>
      </c>
      <c r="C827" t="s">
        <v>169</v>
      </c>
      <c r="D827" t="s">
        <v>0</v>
      </c>
      <c r="E827" t="s">
        <v>66</v>
      </c>
      <c r="F827" s="4" t="s">
        <v>78</v>
      </c>
      <c r="G827" t="s">
        <v>79</v>
      </c>
      <c r="H827" s="4" t="s">
        <v>80</v>
      </c>
      <c r="I827" s="4" t="s">
        <v>305</v>
      </c>
      <c r="J827" s="8">
        <v>-2</v>
      </c>
      <c r="K827" s="152">
        <v>51750</v>
      </c>
      <c r="L827" s="17">
        <f t="shared" si="69"/>
        <v>-103500</v>
      </c>
      <c r="N827" s="102">
        <f t="shared" si="70"/>
        <v>-23.473912205300344</v>
      </c>
      <c r="O827" s="104">
        <v>-23.473912205300344</v>
      </c>
      <c r="Q827"/>
      <c r="R827" t="s">
        <v>385</v>
      </c>
    </row>
    <row r="828" spans="1:812" hidden="1" x14ac:dyDescent="0.25">
      <c r="B828" s="5">
        <v>45271</v>
      </c>
      <c r="C828" t="s">
        <v>169</v>
      </c>
      <c r="D828" t="s">
        <v>0</v>
      </c>
      <c r="E828" t="s">
        <v>66</v>
      </c>
      <c r="F828" s="4" t="s">
        <v>249</v>
      </c>
      <c r="G828" t="s">
        <v>355</v>
      </c>
      <c r="H828" s="4" t="s">
        <v>266</v>
      </c>
      <c r="I828" s="4" t="s">
        <v>362</v>
      </c>
      <c r="J828" s="8">
        <v>-4</v>
      </c>
      <c r="K828" s="29">
        <f>67500*0.9</f>
        <v>60750</v>
      </c>
      <c r="L828" s="35">
        <f t="shared" si="69"/>
        <v>-243000</v>
      </c>
      <c r="M828" s="104"/>
      <c r="N828" s="102">
        <f t="shared" si="70"/>
        <v>-55.112663438531243</v>
      </c>
      <c r="O828" s="104">
        <v>-55.112663438531243</v>
      </c>
      <c r="Q828"/>
      <c r="R828" t="s">
        <v>386</v>
      </c>
    </row>
    <row r="829" spans="1:812" hidden="1" x14ac:dyDescent="0.25">
      <c r="B829" s="5">
        <v>45271</v>
      </c>
      <c r="C829" t="s">
        <v>169</v>
      </c>
      <c r="D829" t="s">
        <v>0</v>
      </c>
      <c r="E829" t="s">
        <v>66</v>
      </c>
      <c r="F829" s="4" t="s">
        <v>251</v>
      </c>
      <c r="G829" t="s">
        <v>356</v>
      </c>
      <c r="H829" s="4" t="s">
        <v>267</v>
      </c>
      <c r="I829" s="4" t="s">
        <v>363</v>
      </c>
      <c r="J829" s="8">
        <v>-4</v>
      </c>
      <c r="K829" s="29">
        <f>67500*0.9</f>
        <v>60750</v>
      </c>
      <c r="L829" s="35">
        <f t="shared" si="69"/>
        <v>-243000</v>
      </c>
      <c r="M829" s="104"/>
      <c r="N829" s="102">
        <f t="shared" si="70"/>
        <v>-55.112663438531243</v>
      </c>
      <c r="O829" s="104">
        <v>-55.112663438531243</v>
      </c>
      <c r="Q829"/>
      <c r="R829" t="s">
        <v>386</v>
      </c>
    </row>
    <row r="830" spans="1:812" hidden="1" x14ac:dyDescent="0.25">
      <c r="B830" s="5">
        <v>45271</v>
      </c>
      <c r="C830" t="s">
        <v>103</v>
      </c>
      <c r="D830" t="s">
        <v>0</v>
      </c>
      <c r="E830" t="s">
        <v>66</v>
      </c>
      <c r="F830" s="4" t="s">
        <v>249</v>
      </c>
      <c r="G830" t="s">
        <v>355</v>
      </c>
      <c r="H830" s="4" t="s">
        <v>266</v>
      </c>
      <c r="I830" s="4" t="s">
        <v>362</v>
      </c>
      <c r="J830" s="8">
        <v>-10</v>
      </c>
      <c r="K830" s="29">
        <f>67500*0.9</f>
        <v>60750</v>
      </c>
      <c r="L830" s="35">
        <f t="shared" si="69"/>
        <v>-607500</v>
      </c>
      <c r="M830" s="104"/>
      <c r="N830" s="102">
        <f t="shared" si="70"/>
        <v>-137.7816585963281</v>
      </c>
      <c r="O830" s="104">
        <v>-137.7816585963281</v>
      </c>
      <c r="Q830">
        <v>20230175</v>
      </c>
      <c r="R830" t="s">
        <v>397</v>
      </c>
      <c r="T830" t="s">
        <v>138</v>
      </c>
    </row>
    <row r="831" spans="1:812" hidden="1" x14ac:dyDescent="0.25">
      <c r="B831" s="5">
        <v>45271</v>
      </c>
      <c r="C831" t="s">
        <v>169</v>
      </c>
      <c r="D831" t="s">
        <v>0</v>
      </c>
      <c r="E831" t="s">
        <v>66</v>
      </c>
      <c r="F831" s="4" t="s">
        <v>249</v>
      </c>
      <c r="G831" t="s">
        <v>355</v>
      </c>
      <c r="H831" s="4" t="s">
        <v>266</v>
      </c>
      <c r="I831" s="4" t="s">
        <v>362</v>
      </c>
      <c r="J831" s="8">
        <v>-1</v>
      </c>
      <c r="K831" s="29">
        <f>67500*0.9</f>
        <v>60750</v>
      </c>
      <c r="L831" s="35">
        <f t="shared" si="69"/>
        <v>-60750</v>
      </c>
      <c r="M831" s="104"/>
      <c r="N831" s="102">
        <f t="shared" si="70"/>
        <v>-13.778165859632811</v>
      </c>
      <c r="O831" s="104">
        <v>-13.778165859632811</v>
      </c>
      <c r="Q831">
        <v>20230175</v>
      </c>
      <c r="R831" t="s">
        <v>397</v>
      </c>
    </row>
    <row r="832" spans="1:812" x14ac:dyDescent="0.25">
      <c r="B832" s="5">
        <v>45205</v>
      </c>
      <c r="C832" t="s">
        <v>103</v>
      </c>
      <c r="D832" t="s">
        <v>0</v>
      </c>
      <c r="E832" t="s">
        <v>14</v>
      </c>
      <c r="F832" s="4" t="s">
        <v>42</v>
      </c>
      <c r="G832" t="s">
        <v>43</v>
      </c>
      <c r="H832" s="4" t="s">
        <v>44</v>
      </c>
      <c r="I832" s="4" t="s">
        <v>337</v>
      </c>
      <c r="J832" s="8">
        <v>-9</v>
      </c>
      <c r="K832" s="29">
        <v>69131</v>
      </c>
      <c r="L832" s="35">
        <f t="shared" si="69"/>
        <v>-622179</v>
      </c>
      <c r="M832" s="104"/>
      <c r="N832" s="102">
        <f t="shared" si="70"/>
        <v>-141.11087170996677</v>
      </c>
      <c r="O832" s="104">
        <v>-141.11087170996677</v>
      </c>
      <c r="Q832">
        <v>20230130</v>
      </c>
      <c r="R832" t="s">
        <v>136</v>
      </c>
      <c r="T832" t="s">
        <v>279</v>
      </c>
    </row>
    <row r="833" spans="2:24" hidden="1" x14ac:dyDescent="0.25">
      <c r="B833" s="5">
        <v>45264</v>
      </c>
      <c r="C833" t="s">
        <v>169</v>
      </c>
      <c r="D833" t="s">
        <v>0</v>
      </c>
      <c r="E833" t="s">
        <v>66</v>
      </c>
      <c r="F833" s="4" t="s">
        <v>139</v>
      </c>
      <c r="G833" t="s">
        <v>140</v>
      </c>
      <c r="H833" s="4" t="s">
        <v>141</v>
      </c>
      <c r="I833" s="4" t="s">
        <v>159</v>
      </c>
      <c r="J833" s="8">
        <v>-1</v>
      </c>
      <c r="K833" s="29">
        <f>57500*0.9</f>
        <v>51750</v>
      </c>
      <c r="L833" s="17">
        <f t="shared" si="69"/>
        <v>-51750</v>
      </c>
      <c r="N833" s="102">
        <f t="shared" si="70"/>
        <v>-11.736956102650172</v>
      </c>
      <c r="O833" s="104">
        <v>-11.736956102650172</v>
      </c>
      <c r="Q833"/>
      <c r="R833" t="s">
        <v>436</v>
      </c>
    </row>
    <row r="834" spans="2:24" hidden="1" x14ac:dyDescent="0.25">
      <c r="B834" s="5">
        <v>45271</v>
      </c>
      <c r="C834" t="s">
        <v>103</v>
      </c>
      <c r="D834" t="s">
        <v>0</v>
      </c>
      <c r="E834" t="s">
        <v>14</v>
      </c>
      <c r="F834" s="4" t="s">
        <v>54</v>
      </c>
      <c r="G834" t="s">
        <v>55</v>
      </c>
      <c r="H834" s="4" t="s">
        <v>56</v>
      </c>
      <c r="I834" s="4" t="s">
        <v>408</v>
      </c>
      <c r="J834" s="8">
        <v>-10</v>
      </c>
      <c r="K834" s="29">
        <v>88882</v>
      </c>
      <c r="L834" s="35">
        <f t="shared" si="69"/>
        <v>-888820</v>
      </c>
      <c r="M834" s="104" t="s">
        <v>529</v>
      </c>
      <c r="N834" s="102">
        <f t="shared" si="70"/>
        <v>-201.58533957792321</v>
      </c>
      <c r="O834" s="104">
        <v>-201.58533957792321</v>
      </c>
      <c r="Q834">
        <v>20230177</v>
      </c>
      <c r="R834" t="s">
        <v>136</v>
      </c>
      <c r="T834" t="s">
        <v>279</v>
      </c>
    </row>
    <row r="835" spans="2:24" hidden="1" x14ac:dyDescent="0.25">
      <c r="B835" s="5">
        <v>45271</v>
      </c>
      <c r="C835" t="s">
        <v>103</v>
      </c>
      <c r="D835" t="s">
        <v>0</v>
      </c>
      <c r="E835" t="s">
        <v>14</v>
      </c>
      <c r="F835" s="4" t="s">
        <v>54</v>
      </c>
      <c r="G835" t="s">
        <v>55</v>
      </c>
      <c r="H835" s="4" t="s">
        <v>56</v>
      </c>
      <c r="I835" s="4" t="s">
        <v>405</v>
      </c>
      <c r="J835" s="8">
        <v>-5</v>
      </c>
      <c r="K835" s="121">
        <v>18.345205479452055</v>
      </c>
      <c r="L835" s="17">
        <f t="shared" si="69"/>
        <v>-91.726027397260282</v>
      </c>
      <c r="M835" s="102" t="s">
        <v>527</v>
      </c>
      <c r="O835" s="104">
        <v>-91.726027397260282</v>
      </c>
      <c r="Q835">
        <v>20230177</v>
      </c>
      <c r="R835" t="s">
        <v>136</v>
      </c>
      <c r="T835" t="s">
        <v>279</v>
      </c>
    </row>
    <row r="836" spans="2:24" hidden="1" x14ac:dyDescent="0.25">
      <c r="B836" s="5">
        <v>45271</v>
      </c>
      <c r="C836" t="s">
        <v>103</v>
      </c>
      <c r="D836" t="s">
        <v>0</v>
      </c>
      <c r="E836" t="s">
        <v>14</v>
      </c>
      <c r="F836" s="4" t="s">
        <v>25</v>
      </c>
      <c r="G836" t="s">
        <v>26</v>
      </c>
      <c r="H836" s="4" t="s">
        <v>27</v>
      </c>
      <c r="I836" s="4" t="s">
        <v>333</v>
      </c>
      <c r="J836" s="8">
        <v>-5</v>
      </c>
      <c r="K836" s="29">
        <v>69131</v>
      </c>
      <c r="L836" s="35">
        <f t="shared" si="69"/>
        <v>-345655</v>
      </c>
      <c r="M836" s="104"/>
      <c r="N836" s="102">
        <f>L836/4409.15</f>
        <v>-78.394928727759321</v>
      </c>
      <c r="O836" s="102">
        <f>M836/4409.15</f>
        <v>0</v>
      </c>
      <c r="Q836">
        <v>20230177</v>
      </c>
      <c r="R836" t="s">
        <v>136</v>
      </c>
      <c r="T836" t="s">
        <v>279</v>
      </c>
    </row>
    <row r="837" spans="2:24" hidden="1" x14ac:dyDescent="0.25">
      <c r="B837" s="5">
        <v>45271</v>
      </c>
      <c r="C837" t="s">
        <v>103</v>
      </c>
      <c r="D837" t="s">
        <v>0</v>
      </c>
      <c r="E837" t="s">
        <v>14</v>
      </c>
      <c r="F837" s="4" t="s">
        <v>58</v>
      </c>
      <c r="G837" t="s">
        <v>59</v>
      </c>
      <c r="H837" s="4" t="s">
        <v>60</v>
      </c>
      <c r="I837" s="4" t="s">
        <v>341</v>
      </c>
      <c r="J837" s="8">
        <v>-6</v>
      </c>
      <c r="K837" s="29">
        <v>75398.578723404251</v>
      </c>
      <c r="L837" s="35">
        <f t="shared" si="69"/>
        <v>-452391.47234042548</v>
      </c>
      <c r="M837" s="104"/>
      <c r="N837" s="102">
        <f>L837/4409.15</f>
        <v>-102.60287636855755</v>
      </c>
      <c r="O837" s="102">
        <f>M837/4409.15</f>
        <v>0</v>
      </c>
      <c r="Q837">
        <v>20230177</v>
      </c>
      <c r="R837" t="s">
        <v>136</v>
      </c>
      <c r="T837" t="s">
        <v>279</v>
      </c>
    </row>
    <row r="838" spans="2:24" x14ac:dyDescent="0.25">
      <c r="B838" s="5">
        <v>45271</v>
      </c>
      <c r="C838" t="s">
        <v>103</v>
      </c>
      <c r="D838" t="s">
        <v>0</v>
      </c>
      <c r="E838" t="s">
        <v>14</v>
      </c>
      <c r="F838" s="3" t="s">
        <v>42</v>
      </c>
      <c r="G838" t="s">
        <v>43</v>
      </c>
      <c r="H838" s="4" t="s">
        <v>80</v>
      </c>
      <c r="I838" s="4" t="s">
        <v>404</v>
      </c>
      <c r="J838" s="8">
        <v>-20</v>
      </c>
      <c r="K838" s="121">
        <v>14.268493150684932</v>
      </c>
      <c r="L838" s="17">
        <f t="shared" si="69"/>
        <v>-285.36986301369865</v>
      </c>
      <c r="M838" s="102" t="s">
        <v>527</v>
      </c>
      <c r="O838" s="104">
        <v>-285.36986301369865</v>
      </c>
      <c r="Q838">
        <v>20230176</v>
      </c>
      <c r="R838" t="s">
        <v>136</v>
      </c>
      <c r="T838" t="s">
        <v>279</v>
      </c>
    </row>
    <row r="839" spans="2:24" hidden="1" x14ac:dyDescent="0.25">
      <c r="B839" s="5">
        <v>45280</v>
      </c>
      <c r="C839" t="s">
        <v>103</v>
      </c>
      <c r="D839" t="s">
        <v>4</v>
      </c>
      <c r="E839" t="s">
        <v>14</v>
      </c>
      <c r="F839" s="4">
        <v>3348235</v>
      </c>
      <c r="G839" t="s">
        <v>207</v>
      </c>
      <c r="H839" s="4" t="s">
        <v>208</v>
      </c>
      <c r="J839" s="8">
        <v>-10</v>
      </c>
      <c r="K839" s="79">
        <v>31.311787072243344</v>
      </c>
      <c r="L839" s="17">
        <f t="shared" si="69"/>
        <v>-313.11787072243345</v>
      </c>
      <c r="M839" s="104"/>
      <c r="N839" s="102">
        <f>L839/4409.15</f>
        <v>-7.101547253380662E-2</v>
      </c>
      <c r="O839" s="104">
        <v>-313.11787072243345</v>
      </c>
      <c r="Q839">
        <v>20230186</v>
      </c>
      <c r="R839" t="s">
        <v>227</v>
      </c>
      <c r="T839" t="s">
        <v>138</v>
      </c>
    </row>
    <row r="840" spans="2:24" hidden="1" x14ac:dyDescent="0.25">
      <c r="B840" s="5">
        <v>45280</v>
      </c>
      <c r="C840" t="s">
        <v>103</v>
      </c>
      <c r="D840" t="s">
        <v>4</v>
      </c>
      <c r="E840" t="s">
        <v>14</v>
      </c>
      <c r="F840" s="4">
        <v>3318225</v>
      </c>
      <c r="G840" t="s">
        <v>148</v>
      </c>
      <c r="H840" s="4" t="s">
        <v>148</v>
      </c>
      <c r="J840" s="8">
        <v>-10</v>
      </c>
      <c r="K840" s="29">
        <v>206486.49600000001</v>
      </c>
      <c r="L840" s="35">
        <f t="shared" si="69"/>
        <v>-2064864.9600000002</v>
      </c>
      <c r="M840" s="104" t="s">
        <v>529</v>
      </c>
      <c r="N840" s="102">
        <f>L840/4409.15</f>
        <v>-468.31361146706291</v>
      </c>
      <c r="O840" s="104">
        <v>-468.31361146706291</v>
      </c>
      <c r="Q840">
        <v>20230186</v>
      </c>
      <c r="R840" t="s">
        <v>227</v>
      </c>
      <c r="T840" t="s">
        <v>138</v>
      </c>
    </row>
    <row r="841" spans="2:24" hidden="1" x14ac:dyDescent="0.25">
      <c r="B841" s="5">
        <v>45280</v>
      </c>
      <c r="C841" t="s">
        <v>121</v>
      </c>
      <c r="D841" t="s">
        <v>0</v>
      </c>
      <c r="E841" t="s">
        <v>66</v>
      </c>
      <c r="F841" s="4" t="s">
        <v>71</v>
      </c>
      <c r="G841" t="s">
        <v>72</v>
      </c>
      <c r="H841" s="4" t="s">
        <v>27</v>
      </c>
      <c r="I841" s="4" t="s">
        <v>219</v>
      </c>
      <c r="J841" s="8">
        <v>2</v>
      </c>
      <c r="K841" s="29">
        <f>57500*0.9</f>
        <v>51750</v>
      </c>
      <c r="L841" s="17">
        <f t="shared" si="69"/>
        <v>103500</v>
      </c>
      <c r="N841" s="102">
        <f>L841/4409.15</f>
        <v>23.473912205300344</v>
      </c>
      <c r="O841" s="104">
        <v>23.473912205300344</v>
      </c>
      <c r="Q841"/>
      <c r="R841" t="s">
        <v>349</v>
      </c>
      <c r="S841" t="s">
        <v>346</v>
      </c>
    </row>
    <row r="842" spans="2:24" hidden="1" x14ac:dyDescent="0.25">
      <c r="B842" s="5">
        <v>45280</v>
      </c>
      <c r="C842" t="s">
        <v>121</v>
      </c>
      <c r="D842" t="s">
        <v>0</v>
      </c>
      <c r="E842" t="s">
        <v>66</v>
      </c>
      <c r="F842" s="4" t="s">
        <v>71</v>
      </c>
      <c r="G842" t="s">
        <v>72</v>
      </c>
      <c r="H842" s="4" t="s">
        <v>27</v>
      </c>
      <c r="I842" s="4" t="s">
        <v>389</v>
      </c>
      <c r="J842" s="8">
        <v>2</v>
      </c>
      <c r="K842" s="29">
        <f>57500*0.9</f>
        <v>51750</v>
      </c>
      <c r="L842" s="17">
        <f t="shared" si="69"/>
        <v>103500</v>
      </c>
      <c r="N842" s="102">
        <f>L842/4409.15</f>
        <v>23.473912205300344</v>
      </c>
      <c r="O842" s="104">
        <v>23.473912205300344</v>
      </c>
      <c r="Q842"/>
      <c r="R842" t="s">
        <v>349</v>
      </c>
      <c r="S842" t="s">
        <v>346</v>
      </c>
    </row>
    <row r="843" spans="2:24" hidden="1" x14ac:dyDescent="0.25">
      <c r="B843" s="5">
        <v>45280</v>
      </c>
      <c r="C843" t="s">
        <v>121</v>
      </c>
      <c r="D843" t="s">
        <v>0</v>
      </c>
      <c r="E843" t="s">
        <v>66</v>
      </c>
      <c r="F843" s="4" t="s">
        <v>75</v>
      </c>
      <c r="G843" t="s">
        <v>76</v>
      </c>
      <c r="H843" s="4" t="s">
        <v>37</v>
      </c>
      <c r="I843" s="4" t="s">
        <v>390</v>
      </c>
      <c r="J843" s="8">
        <v>2</v>
      </c>
      <c r="K843" s="29">
        <f>57500*0.9</f>
        <v>51750</v>
      </c>
      <c r="L843" s="17">
        <f t="shared" si="69"/>
        <v>103500</v>
      </c>
      <c r="N843" s="102">
        <f>L843/4409.15</f>
        <v>23.473912205300344</v>
      </c>
      <c r="O843" s="104">
        <v>23.473912205300344</v>
      </c>
      <c r="Q843"/>
      <c r="R843" t="s">
        <v>349</v>
      </c>
      <c r="S843" t="s">
        <v>346</v>
      </c>
    </row>
    <row r="844" spans="2:24" s="109" customFormat="1" hidden="1" x14ac:dyDescent="0.25">
      <c r="B844" s="110">
        <v>45264</v>
      </c>
      <c r="C844" s="109" t="s">
        <v>63</v>
      </c>
      <c r="D844" s="109" t="s">
        <v>0</v>
      </c>
      <c r="E844" s="109" t="s">
        <v>14</v>
      </c>
      <c r="F844" s="158" t="s">
        <v>39</v>
      </c>
      <c r="G844" s="109" t="s">
        <v>40</v>
      </c>
      <c r="H844" s="111" t="s">
        <v>41</v>
      </c>
      <c r="I844" s="111" t="s">
        <v>403</v>
      </c>
      <c r="J844" s="112">
        <v>40</v>
      </c>
      <c r="K844" s="159">
        <v>14.268493150684932</v>
      </c>
      <c r="L844" s="114">
        <f t="shared" si="69"/>
        <v>570.7397260273973</v>
      </c>
      <c r="M844" s="115" t="s">
        <v>527</v>
      </c>
      <c r="N844" s="102">
        <f t="shared" ref="N844" si="71">L844/4409.15</f>
        <v>0.12944438860719126</v>
      </c>
      <c r="O844" s="104">
        <v>570.7397260273973</v>
      </c>
      <c r="P844" s="109" t="s">
        <v>398</v>
      </c>
      <c r="X844" s="114"/>
    </row>
    <row r="845" spans="2:24" hidden="1" x14ac:dyDescent="0.25">
      <c r="B845" s="5">
        <v>45280</v>
      </c>
      <c r="C845" t="s">
        <v>121</v>
      </c>
      <c r="D845" t="s">
        <v>0</v>
      </c>
      <c r="E845" t="s">
        <v>66</v>
      </c>
      <c r="F845" s="4" t="s">
        <v>82</v>
      </c>
      <c r="G845" t="s">
        <v>200</v>
      </c>
      <c r="H845" s="4" t="s">
        <v>84</v>
      </c>
      <c r="I845" s="4" t="s">
        <v>205</v>
      </c>
      <c r="J845" s="8">
        <v>2</v>
      </c>
      <c r="K845" s="29">
        <f>57500*0.9</f>
        <v>51750</v>
      </c>
      <c r="L845" s="17">
        <f t="shared" si="69"/>
        <v>103500</v>
      </c>
      <c r="N845" s="102">
        <f t="shared" ref="N845:N850" si="72">L845/4409.15</f>
        <v>23.473912205300344</v>
      </c>
      <c r="O845" s="104">
        <v>23.473912205300344</v>
      </c>
      <c r="Q845"/>
      <c r="R845" t="s">
        <v>349</v>
      </c>
      <c r="S845" t="s">
        <v>346</v>
      </c>
    </row>
    <row r="846" spans="2:24" hidden="1" x14ac:dyDescent="0.25">
      <c r="B846" s="5">
        <v>45280</v>
      </c>
      <c r="C846" t="s">
        <v>121</v>
      </c>
      <c r="D846" t="s">
        <v>0</v>
      </c>
      <c r="E846" t="s">
        <v>66</v>
      </c>
      <c r="F846" s="4" t="s">
        <v>78</v>
      </c>
      <c r="G846" t="s">
        <v>79</v>
      </c>
      <c r="H846" s="4" t="s">
        <v>80</v>
      </c>
      <c r="I846" s="4" t="s">
        <v>391</v>
      </c>
      <c r="J846" s="8">
        <v>2</v>
      </c>
      <c r="K846" s="29">
        <f>57500*0.9</f>
        <v>51750</v>
      </c>
      <c r="L846" s="17">
        <f t="shared" si="69"/>
        <v>103500</v>
      </c>
      <c r="N846" s="102">
        <f t="shared" si="72"/>
        <v>23.473912205300344</v>
      </c>
      <c r="O846" s="104">
        <v>23.473912205300344</v>
      </c>
      <c r="Q846"/>
      <c r="R846" t="s">
        <v>349</v>
      </c>
      <c r="S846" t="s">
        <v>346</v>
      </c>
    </row>
    <row r="847" spans="2:24" hidden="1" x14ac:dyDescent="0.25">
      <c r="B847" s="5">
        <v>45264</v>
      </c>
      <c r="C847" t="s">
        <v>169</v>
      </c>
      <c r="D847" t="s">
        <v>0</v>
      </c>
      <c r="E847" t="s">
        <v>66</v>
      </c>
      <c r="F847" s="4" t="s">
        <v>78</v>
      </c>
      <c r="G847" t="s">
        <v>79</v>
      </c>
      <c r="H847" s="4" t="s">
        <v>80</v>
      </c>
      <c r="I847" s="4" t="s">
        <v>305</v>
      </c>
      <c r="J847" s="8">
        <v>-2</v>
      </c>
      <c r="K847" s="29">
        <v>51750</v>
      </c>
      <c r="L847" s="17">
        <f t="shared" si="69"/>
        <v>-103500</v>
      </c>
      <c r="N847" s="102">
        <f t="shared" si="72"/>
        <v>-23.473912205300344</v>
      </c>
      <c r="O847" s="104">
        <v>-23.473912205300344</v>
      </c>
      <c r="Q847"/>
      <c r="R847" t="s">
        <v>436</v>
      </c>
    </row>
    <row r="848" spans="2:24" hidden="1" x14ac:dyDescent="0.25">
      <c r="B848" s="5">
        <v>45280</v>
      </c>
      <c r="C848" t="s">
        <v>121</v>
      </c>
      <c r="D848" t="s">
        <v>0</v>
      </c>
      <c r="E848" t="s">
        <v>66</v>
      </c>
      <c r="F848" s="4" t="s">
        <v>86</v>
      </c>
      <c r="G848" t="s">
        <v>87</v>
      </c>
      <c r="H848" s="4" t="s">
        <v>50</v>
      </c>
      <c r="I848" s="4" t="s">
        <v>164</v>
      </c>
      <c r="J848" s="8">
        <v>2</v>
      </c>
      <c r="K848" s="29">
        <f>57500*0.9</f>
        <v>51750</v>
      </c>
      <c r="L848" s="17">
        <f t="shared" si="69"/>
        <v>103500</v>
      </c>
      <c r="N848" s="102">
        <f t="shared" si="72"/>
        <v>23.473912205300344</v>
      </c>
      <c r="O848" s="104">
        <v>23.473912205300344</v>
      </c>
      <c r="Q848"/>
      <c r="R848" t="s">
        <v>349</v>
      </c>
      <c r="S848" t="s">
        <v>346</v>
      </c>
    </row>
    <row r="849" spans="2:20" hidden="1" x14ac:dyDescent="0.25">
      <c r="B849" s="5">
        <v>45280</v>
      </c>
      <c r="C849" t="s">
        <v>121</v>
      </c>
      <c r="D849" t="s">
        <v>0</v>
      </c>
      <c r="E849" t="s">
        <v>66</v>
      </c>
      <c r="F849" s="4" t="s">
        <v>91</v>
      </c>
      <c r="G849" t="s">
        <v>92</v>
      </c>
      <c r="H849" s="4" t="s">
        <v>185</v>
      </c>
      <c r="I849" s="4" t="s">
        <v>183</v>
      </c>
      <c r="J849" s="8">
        <v>-2</v>
      </c>
      <c r="K849" s="29">
        <f>57500*0.9</f>
        <v>51750</v>
      </c>
      <c r="L849" s="17">
        <f t="shared" si="69"/>
        <v>-103500</v>
      </c>
      <c r="N849" s="102">
        <f t="shared" si="72"/>
        <v>-23.473912205300344</v>
      </c>
      <c r="O849" s="104">
        <v>-23.473912205300344</v>
      </c>
      <c r="Q849"/>
      <c r="R849" t="s">
        <v>349</v>
      </c>
      <c r="S849" t="s">
        <v>346</v>
      </c>
    </row>
    <row r="850" spans="2:20" hidden="1" x14ac:dyDescent="0.25">
      <c r="B850" s="5">
        <v>45281</v>
      </c>
      <c r="C850" t="s">
        <v>169</v>
      </c>
      <c r="D850" t="s">
        <v>4</v>
      </c>
      <c r="E850" t="s">
        <v>66</v>
      </c>
      <c r="F850" s="4" t="s">
        <v>276</v>
      </c>
      <c r="G850" t="s">
        <v>275</v>
      </c>
      <c r="H850" s="4" t="s">
        <v>148</v>
      </c>
      <c r="J850" s="8">
        <v>-1</v>
      </c>
      <c r="K850" s="29">
        <v>83600</v>
      </c>
      <c r="L850" s="17">
        <f t="shared" si="69"/>
        <v>-83600</v>
      </c>
      <c r="N850" s="102">
        <f t="shared" si="72"/>
        <v>-18.96057063152762</v>
      </c>
      <c r="O850" s="104">
        <v>-18.96057063152762</v>
      </c>
      <c r="Q850"/>
      <c r="R850" t="s">
        <v>386</v>
      </c>
    </row>
    <row r="851" spans="2:20" hidden="1" x14ac:dyDescent="0.25">
      <c r="B851" s="5">
        <v>45302</v>
      </c>
      <c r="C851" t="s">
        <v>103</v>
      </c>
      <c r="D851" t="s">
        <v>4</v>
      </c>
      <c r="E851" t="s">
        <v>14</v>
      </c>
      <c r="F851" s="4">
        <v>3308050</v>
      </c>
      <c r="G851" t="s">
        <v>137</v>
      </c>
      <c r="H851" s="4" t="s">
        <v>137</v>
      </c>
      <c r="I851" s="4" t="s">
        <v>138</v>
      </c>
      <c r="J851" s="8">
        <v>-2</v>
      </c>
      <c r="K851" s="48">
        <v>505243.49166666658</v>
      </c>
      <c r="L851" s="35">
        <f t="shared" si="69"/>
        <v>-1010486.9833333332</v>
      </c>
      <c r="M851" s="104" t="s">
        <v>529</v>
      </c>
      <c r="N851" s="104">
        <f t="shared" ref="N851:O854" si="73">L851/4409.15</f>
        <v>-229.17954329821694</v>
      </c>
      <c r="O851" s="104">
        <v>-229.17954329821694</v>
      </c>
      <c r="Q851" s="54" t="s">
        <v>409</v>
      </c>
      <c r="R851" t="s">
        <v>136</v>
      </c>
    </row>
    <row r="852" spans="2:20" hidden="1" x14ac:dyDescent="0.25">
      <c r="B852" s="5">
        <v>45302</v>
      </c>
      <c r="C852" t="s">
        <v>103</v>
      </c>
      <c r="D852" t="s">
        <v>4</v>
      </c>
      <c r="E852" t="s">
        <v>14</v>
      </c>
      <c r="F852" s="4">
        <v>3318235</v>
      </c>
      <c r="G852" t="s">
        <v>209</v>
      </c>
      <c r="H852" s="4" t="s">
        <v>107</v>
      </c>
      <c r="I852" s="4" t="s">
        <v>138</v>
      </c>
      <c r="J852" s="8">
        <v>-2</v>
      </c>
      <c r="K852" s="29">
        <v>126823.496</v>
      </c>
      <c r="L852" s="35">
        <f t="shared" si="69"/>
        <v>-253646.992</v>
      </c>
      <c r="M852" s="104" t="s">
        <v>529</v>
      </c>
      <c r="N852" s="104">
        <f t="shared" si="73"/>
        <v>-57.527412766633027</v>
      </c>
      <c r="O852" s="104">
        <v>-57.527412766633027</v>
      </c>
      <c r="Q852" s="54" t="s">
        <v>409</v>
      </c>
      <c r="R852" t="s">
        <v>136</v>
      </c>
      <c r="T852" t="s">
        <v>279</v>
      </c>
    </row>
    <row r="853" spans="2:20" hidden="1" x14ac:dyDescent="0.25">
      <c r="B853" s="5">
        <v>45303</v>
      </c>
      <c r="C853" t="s">
        <v>169</v>
      </c>
      <c r="D853" t="s">
        <v>0</v>
      </c>
      <c r="E853" t="s">
        <v>66</v>
      </c>
      <c r="F853" s="4" t="s">
        <v>75</v>
      </c>
      <c r="G853" t="s">
        <v>76</v>
      </c>
      <c r="H853" s="4" t="s">
        <v>37</v>
      </c>
      <c r="I853" s="4" t="s">
        <v>285</v>
      </c>
      <c r="J853" s="8">
        <v>-2</v>
      </c>
      <c r="K853" s="29">
        <f>57500*0.9</f>
        <v>51750</v>
      </c>
      <c r="L853" s="35">
        <f t="shared" si="69"/>
        <v>-103500</v>
      </c>
      <c r="M853" s="104"/>
      <c r="N853" s="104">
        <f t="shared" si="73"/>
        <v>-23.473912205300344</v>
      </c>
      <c r="O853" s="104">
        <v>-23.473912205300344</v>
      </c>
      <c r="Q853"/>
      <c r="R853" t="s">
        <v>410</v>
      </c>
    </row>
    <row r="854" spans="2:20" hidden="1" x14ac:dyDescent="0.25">
      <c r="B854" s="5">
        <v>45271</v>
      </c>
      <c r="C854" t="s">
        <v>103</v>
      </c>
      <c r="D854" t="s">
        <v>0</v>
      </c>
      <c r="E854" t="s">
        <v>14</v>
      </c>
      <c r="F854" s="4" t="s">
        <v>39</v>
      </c>
      <c r="G854" t="s">
        <v>40</v>
      </c>
      <c r="H854" s="4" t="s">
        <v>41</v>
      </c>
      <c r="I854" s="4" t="s">
        <v>335</v>
      </c>
      <c r="J854" s="8">
        <v>-5</v>
      </c>
      <c r="K854" s="29">
        <v>69131</v>
      </c>
      <c r="L854" s="35">
        <f t="shared" si="69"/>
        <v>-345655</v>
      </c>
      <c r="M854" s="104"/>
      <c r="N854" s="102">
        <f t="shared" si="73"/>
        <v>-78.394928727759321</v>
      </c>
      <c r="O854" s="104">
        <v>-78.394928727759321</v>
      </c>
      <c r="Q854">
        <v>20230176</v>
      </c>
      <c r="R854" t="s">
        <v>136</v>
      </c>
      <c r="T854" t="s">
        <v>279</v>
      </c>
    </row>
    <row r="855" spans="2:20" hidden="1" x14ac:dyDescent="0.25">
      <c r="B855" s="5">
        <v>45303</v>
      </c>
      <c r="C855" t="s">
        <v>121</v>
      </c>
      <c r="D855" t="s">
        <v>0</v>
      </c>
      <c r="E855" t="s">
        <v>66</v>
      </c>
      <c r="F855" s="4" t="s">
        <v>86</v>
      </c>
      <c r="G855" t="s">
        <v>87</v>
      </c>
      <c r="H855" s="4" t="s">
        <v>50</v>
      </c>
      <c r="I855" s="4" t="s">
        <v>164</v>
      </c>
      <c r="J855" s="8">
        <v>-2</v>
      </c>
      <c r="K855" s="29">
        <f>57500*0.9</f>
        <v>51750</v>
      </c>
      <c r="L855" s="35">
        <f t="shared" si="69"/>
        <v>-103500</v>
      </c>
      <c r="M855" s="104"/>
      <c r="N855" s="104">
        <f t="shared" ref="N855:O857" si="74">L855/4409.15</f>
        <v>-23.473912205300344</v>
      </c>
      <c r="O855" s="104">
        <v>-23.473912205300344</v>
      </c>
      <c r="Q855"/>
      <c r="S855" t="s">
        <v>411</v>
      </c>
    </row>
    <row r="856" spans="2:20" hidden="1" x14ac:dyDescent="0.25">
      <c r="B856" s="5">
        <v>45306</v>
      </c>
      <c r="C856" t="s">
        <v>121</v>
      </c>
      <c r="D856" t="s">
        <v>0</v>
      </c>
      <c r="E856" t="s">
        <v>66</v>
      </c>
      <c r="F856" s="4" t="s">
        <v>86</v>
      </c>
      <c r="G856" t="s">
        <v>87</v>
      </c>
      <c r="H856" s="4" t="s">
        <v>50</v>
      </c>
      <c r="I856" s="4" t="s">
        <v>424</v>
      </c>
      <c r="J856" s="8">
        <v>2</v>
      </c>
      <c r="K856" s="29">
        <f>57500*0.9</f>
        <v>51750</v>
      </c>
      <c r="L856" s="35">
        <f t="shared" si="69"/>
        <v>103500</v>
      </c>
      <c r="M856" s="104"/>
      <c r="N856" s="104">
        <f t="shared" si="74"/>
        <v>23.473912205300344</v>
      </c>
      <c r="O856" s="104">
        <v>23.473912205300344</v>
      </c>
      <c r="Q856"/>
      <c r="S856" t="s">
        <v>411</v>
      </c>
    </row>
    <row r="857" spans="2:20" hidden="1" x14ac:dyDescent="0.25">
      <c r="B857" s="5">
        <v>45280</v>
      </c>
      <c r="C857" t="s">
        <v>121</v>
      </c>
      <c r="D857" t="s">
        <v>0</v>
      </c>
      <c r="E857" t="s">
        <v>66</v>
      </c>
      <c r="F857" s="4" t="s">
        <v>139</v>
      </c>
      <c r="G857" t="s">
        <v>140</v>
      </c>
      <c r="H857" s="4" t="s">
        <v>141</v>
      </c>
      <c r="I857" s="4" t="s">
        <v>172</v>
      </c>
      <c r="J857" s="8">
        <v>2</v>
      </c>
      <c r="K857" s="29">
        <f>57500*0.9</f>
        <v>51750</v>
      </c>
      <c r="L857" s="17">
        <f t="shared" si="69"/>
        <v>103500</v>
      </c>
      <c r="N857" s="102">
        <f t="shared" si="74"/>
        <v>23.473912205300344</v>
      </c>
      <c r="O857" s="104">
        <v>23.473912205300344</v>
      </c>
      <c r="Q857"/>
      <c r="R857" t="s">
        <v>349</v>
      </c>
      <c r="S857" t="s">
        <v>346</v>
      </c>
    </row>
    <row r="858" spans="2:20" hidden="1" x14ac:dyDescent="0.25">
      <c r="B858" s="5">
        <v>45307</v>
      </c>
      <c r="C858" t="s">
        <v>103</v>
      </c>
      <c r="D858" t="s">
        <v>0</v>
      </c>
      <c r="E858" t="s">
        <v>14</v>
      </c>
      <c r="F858" s="4" t="s">
        <v>289</v>
      </c>
      <c r="G858" t="s">
        <v>15</v>
      </c>
      <c r="H858" s="4" t="s">
        <v>16</v>
      </c>
      <c r="I858" s="4" t="s">
        <v>18</v>
      </c>
      <c r="J858" s="8">
        <v>-3</v>
      </c>
      <c r="K858" s="29">
        <v>73331</v>
      </c>
      <c r="L858" s="17">
        <v>2199930</v>
      </c>
      <c r="N858" s="104">
        <f t="shared" ref="N858:N859" si="75">L858/4409.15</f>
        <v>498.9465089643129</v>
      </c>
      <c r="O858" s="104">
        <v>498.9465089643129</v>
      </c>
      <c r="Q858" s="54">
        <v>20240009</v>
      </c>
      <c r="R858" t="s">
        <v>413</v>
      </c>
    </row>
    <row r="859" spans="2:20" hidden="1" x14ac:dyDescent="0.25">
      <c r="B859" s="5">
        <v>45307</v>
      </c>
      <c r="C859" t="s">
        <v>103</v>
      </c>
      <c r="D859" t="s">
        <v>0</v>
      </c>
      <c r="E859" t="s">
        <v>66</v>
      </c>
      <c r="F859" s="4" t="s">
        <v>78</v>
      </c>
      <c r="G859" t="s">
        <v>79</v>
      </c>
      <c r="H859" s="4" t="s">
        <v>80</v>
      </c>
      <c r="I859" s="4" t="s">
        <v>305</v>
      </c>
      <c r="J859" s="8">
        <v>-5</v>
      </c>
      <c r="K859" s="29">
        <v>51750</v>
      </c>
      <c r="L859" s="17">
        <f>+J859*K859</f>
        <v>-258750</v>
      </c>
      <c r="N859" s="104">
        <f t="shared" si="75"/>
        <v>-58.684780513250857</v>
      </c>
      <c r="O859" s="104">
        <v>-58.684780513250857</v>
      </c>
      <c r="Q859" s="54">
        <v>20240009</v>
      </c>
      <c r="R859" t="s">
        <v>413</v>
      </c>
    </row>
    <row r="860" spans="2:20" x14ac:dyDescent="0.25">
      <c r="B860" s="5">
        <v>45307</v>
      </c>
      <c r="C860" t="s">
        <v>103</v>
      </c>
      <c r="D860" t="s">
        <v>0</v>
      </c>
      <c r="E860" t="s">
        <v>14</v>
      </c>
      <c r="F860" s="4" t="s">
        <v>42</v>
      </c>
      <c r="G860" t="s">
        <v>43</v>
      </c>
      <c r="H860" s="4" t="s">
        <v>44</v>
      </c>
      <c r="I860" s="4" t="s">
        <v>404</v>
      </c>
      <c r="J860" s="8">
        <v>-40</v>
      </c>
      <c r="K860" s="79">
        <v>14.268493150684932</v>
      </c>
      <c r="L860" s="17">
        <f>+J860*K860</f>
        <v>-570.7397260273973</v>
      </c>
      <c r="M860" s="102" t="s">
        <v>527</v>
      </c>
      <c r="O860" s="104">
        <v>-570.7397260273973</v>
      </c>
      <c r="Q860" s="54">
        <v>20240009</v>
      </c>
      <c r="R860" t="s">
        <v>413</v>
      </c>
    </row>
    <row r="861" spans="2:20" hidden="1" x14ac:dyDescent="0.25">
      <c r="B861" s="5">
        <v>45307</v>
      </c>
      <c r="C861" t="s">
        <v>103</v>
      </c>
      <c r="D861" t="s">
        <v>0</v>
      </c>
      <c r="E861" t="s">
        <v>66</v>
      </c>
      <c r="F861" s="4" t="s">
        <v>71</v>
      </c>
      <c r="G861" t="s">
        <v>72</v>
      </c>
      <c r="H861" s="4" t="s">
        <v>27</v>
      </c>
      <c r="I861" s="4" t="s">
        <v>219</v>
      </c>
      <c r="J861" s="8">
        <v>-2</v>
      </c>
      <c r="K861" s="29">
        <f>57500*0.9</f>
        <v>51750</v>
      </c>
      <c r="L861" s="17">
        <f>+J861*K861</f>
        <v>-103500</v>
      </c>
      <c r="N861" s="104">
        <f t="shared" ref="N861:N872" si="76">L861/4409.15</f>
        <v>-23.473912205300344</v>
      </c>
      <c r="O861" s="104">
        <v>-23.473912205300344</v>
      </c>
      <c r="Q861" s="54">
        <v>20240009</v>
      </c>
      <c r="R861" t="s">
        <v>413</v>
      </c>
    </row>
    <row r="862" spans="2:20" hidden="1" x14ac:dyDescent="0.25">
      <c r="B862" s="5">
        <v>45307</v>
      </c>
      <c r="C862" t="s">
        <v>103</v>
      </c>
      <c r="D862" t="s">
        <v>0</v>
      </c>
      <c r="E862" t="s">
        <v>66</v>
      </c>
      <c r="F862" s="4" t="s">
        <v>67</v>
      </c>
      <c r="G862" t="s">
        <v>216</v>
      </c>
      <c r="H862" s="4" t="s">
        <v>69</v>
      </c>
      <c r="I862" s="4" t="s">
        <v>222</v>
      </c>
      <c r="J862" s="8">
        <v>-6</v>
      </c>
      <c r="K862" s="29">
        <f>57500*0.9</f>
        <v>51750</v>
      </c>
      <c r="L862" s="17">
        <f>+J862*K862</f>
        <v>-310500</v>
      </c>
      <c r="N862" s="104">
        <f t="shared" si="76"/>
        <v>-70.421736615901025</v>
      </c>
      <c r="O862" s="104">
        <v>-70.421736615901025</v>
      </c>
      <c r="Q862" s="54" t="s">
        <v>414</v>
      </c>
      <c r="R862" t="s">
        <v>126</v>
      </c>
    </row>
    <row r="863" spans="2:20" hidden="1" x14ac:dyDescent="0.25">
      <c r="B863" s="5">
        <v>45307</v>
      </c>
      <c r="C863" t="s">
        <v>103</v>
      </c>
      <c r="D863" t="s">
        <v>0</v>
      </c>
      <c r="E863" t="s">
        <v>66</v>
      </c>
      <c r="F863" s="4" t="s">
        <v>71</v>
      </c>
      <c r="G863" t="s">
        <v>72</v>
      </c>
      <c r="H863" s="4" t="s">
        <v>27</v>
      </c>
      <c r="I863" s="4" t="s">
        <v>74</v>
      </c>
      <c r="J863" s="8">
        <v>-5</v>
      </c>
      <c r="K863" s="29">
        <v>51750</v>
      </c>
      <c r="L863" s="17">
        <v>258750</v>
      </c>
      <c r="N863" s="104">
        <f t="shared" si="76"/>
        <v>58.684780513250857</v>
      </c>
      <c r="O863" s="104">
        <v>58.684780513250857</v>
      </c>
      <c r="Q863" s="54" t="s">
        <v>414</v>
      </c>
      <c r="R863" t="s">
        <v>126</v>
      </c>
    </row>
    <row r="864" spans="2:20" hidden="1" x14ac:dyDescent="0.25">
      <c r="B864" s="5">
        <v>45307</v>
      </c>
      <c r="C864" t="s">
        <v>103</v>
      </c>
      <c r="D864" t="s">
        <v>0</v>
      </c>
      <c r="E864" t="s">
        <v>66</v>
      </c>
      <c r="F864" s="4" t="s">
        <v>71</v>
      </c>
      <c r="G864" t="s">
        <v>72</v>
      </c>
      <c r="H864" s="4" t="s">
        <v>27</v>
      </c>
      <c r="I864" s="4" t="s">
        <v>152</v>
      </c>
      <c r="J864" s="8">
        <v>-7</v>
      </c>
      <c r="K864" s="29">
        <v>51750</v>
      </c>
      <c r="L864" s="17">
        <v>465750</v>
      </c>
      <c r="N864" s="104">
        <f t="shared" si="76"/>
        <v>105.63260492385155</v>
      </c>
      <c r="O864" s="104">
        <v>105.63260492385155</v>
      </c>
      <c r="Q864" s="54" t="s">
        <v>414</v>
      </c>
      <c r="R864" t="s">
        <v>126</v>
      </c>
    </row>
    <row r="865" spans="2:20" hidden="1" x14ac:dyDescent="0.25">
      <c r="B865" s="5">
        <v>45307</v>
      </c>
      <c r="C865" t="s">
        <v>103</v>
      </c>
      <c r="D865" t="s">
        <v>0</v>
      </c>
      <c r="E865" t="s">
        <v>66</v>
      </c>
      <c r="F865" s="4" t="s">
        <v>71</v>
      </c>
      <c r="G865" t="s">
        <v>72</v>
      </c>
      <c r="H865" s="4" t="s">
        <v>27</v>
      </c>
      <c r="I865" s="4" t="s">
        <v>220</v>
      </c>
      <c r="J865" s="8">
        <v>-13</v>
      </c>
      <c r="K865" s="29">
        <f>57500*0.9</f>
        <v>51750</v>
      </c>
      <c r="L865" s="17">
        <f>+J865*K865</f>
        <v>-672750</v>
      </c>
      <c r="N865" s="104">
        <f t="shared" si="76"/>
        <v>-152.58042933445222</v>
      </c>
      <c r="O865" s="104">
        <v>-152.58042933445222</v>
      </c>
      <c r="Q865" s="54" t="s">
        <v>414</v>
      </c>
      <c r="R865" t="s">
        <v>126</v>
      </c>
    </row>
    <row r="866" spans="2:20" hidden="1" x14ac:dyDescent="0.25">
      <c r="B866" s="5">
        <v>45307</v>
      </c>
      <c r="C866" t="s">
        <v>103</v>
      </c>
      <c r="D866" t="s">
        <v>0</v>
      </c>
      <c r="E866" t="s">
        <v>66</v>
      </c>
      <c r="F866" s="4" t="s">
        <v>75</v>
      </c>
      <c r="G866" t="s">
        <v>76</v>
      </c>
      <c r="H866" s="4" t="s">
        <v>37</v>
      </c>
      <c r="I866" s="4" t="s">
        <v>285</v>
      </c>
      <c r="J866" s="8">
        <v>-5</v>
      </c>
      <c r="K866" s="29">
        <v>51750</v>
      </c>
      <c r="L866" s="17">
        <v>5175000</v>
      </c>
      <c r="N866" s="104">
        <f t="shared" si="76"/>
        <v>1173.6956102650172</v>
      </c>
      <c r="O866" s="104">
        <v>1173.6956102650172</v>
      </c>
      <c r="Q866" s="54" t="s">
        <v>414</v>
      </c>
      <c r="R866" t="s">
        <v>126</v>
      </c>
    </row>
    <row r="867" spans="2:20" hidden="1" x14ac:dyDescent="0.25">
      <c r="B867" s="5">
        <v>45303</v>
      </c>
      <c r="C867" t="s">
        <v>169</v>
      </c>
      <c r="D867" t="s">
        <v>0</v>
      </c>
      <c r="E867" t="s">
        <v>66</v>
      </c>
      <c r="F867" s="4" t="s">
        <v>139</v>
      </c>
      <c r="G867" t="s">
        <v>140</v>
      </c>
      <c r="H867" s="4" t="s">
        <v>141</v>
      </c>
      <c r="I867" s="4" t="s">
        <v>172</v>
      </c>
      <c r="J867" s="8">
        <v>-2</v>
      </c>
      <c r="K867" s="29">
        <f>57500*0.9</f>
        <v>51750</v>
      </c>
      <c r="L867" s="35">
        <f>+J867*K867</f>
        <v>-103500</v>
      </c>
      <c r="M867" s="104"/>
      <c r="N867" s="104">
        <f t="shared" si="76"/>
        <v>-23.473912205300344</v>
      </c>
      <c r="O867" s="104">
        <v>-23.473912205300344</v>
      </c>
      <c r="Q867"/>
      <c r="R867" t="s">
        <v>410</v>
      </c>
    </row>
    <row r="868" spans="2:20" hidden="1" x14ac:dyDescent="0.25">
      <c r="B868" s="5">
        <v>45307</v>
      </c>
      <c r="C868" t="s">
        <v>103</v>
      </c>
      <c r="D868" t="s">
        <v>0</v>
      </c>
      <c r="E868" t="s">
        <v>66</v>
      </c>
      <c r="F868" s="4" t="s">
        <v>86</v>
      </c>
      <c r="G868" t="s">
        <v>87</v>
      </c>
      <c r="H868" s="4" t="s">
        <v>184</v>
      </c>
      <c r="I868" s="4" t="s">
        <v>180</v>
      </c>
      <c r="J868" s="8">
        <v>-22</v>
      </c>
      <c r="K868" s="29">
        <v>51750</v>
      </c>
      <c r="L868" s="17">
        <v>3105000</v>
      </c>
      <c r="N868" s="104">
        <f t="shared" si="76"/>
        <v>704.21736615901034</v>
      </c>
      <c r="O868" s="104">
        <v>704.21736615901034</v>
      </c>
      <c r="Q868" s="54" t="s">
        <v>414</v>
      </c>
      <c r="R868" t="s">
        <v>126</v>
      </c>
    </row>
    <row r="869" spans="2:20" hidden="1" x14ac:dyDescent="0.25">
      <c r="B869" s="5">
        <v>45307</v>
      </c>
      <c r="C869" t="s">
        <v>103</v>
      </c>
      <c r="D869" t="s">
        <v>0</v>
      </c>
      <c r="E869" t="s">
        <v>66</v>
      </c>
      <c r="F869" s="4" t="s">
        <v>91</v>
      </c>
      <c r="G869" t="s">
        <v>92</v>
      </c>
      <c r="H869" s="4" t="s">
        <v>93</v>
      </c>
      <c r="I869" s="4" t="s">
        <v>360</v>
      </c>
      <c r="J869" s="8">
        <v>-7</v>
      </c>
      <c r="K869" s="29">
        <f>57500*0.9</f>
        <v>51750</v>
      </c>
      <c r="L869" s="17">
        <f>+J869*K869</f>
        <v>-362250</v>
      </c>
      <c r="N869" s="104">
        <f t="shared" si="76"/>
        <v>-82.158692718551208</v>
      </c>
      <c r="O869" s="104">
        <v>-82.158692718551208</v>
      </c>
      <c r="Q869" s="54" t="s">
        <v>414</v>
      </c>
      <c r="R869" t="s">
        <v>126</v>
      </c>
    </row>
    <row r="870" spans="2:20" hidden="1" x14ac:dyDescent="0.25">
      <c r="B870" s="5">
        <v>45310</v>
      </c>
      <c r="C870" t="s">
        <v>103</v>
      </c>
      <c r="D870" t="s">
        <v>0</v>
      </c>
      <c r="E870" t="s">
        <v>14</v>
      </c>
      <c r="F870" s="4" t="s">
        <v>25</v>
      </c>
      <c r="G870" t="s">
        <v>26</v>
      </c>
      <c r="H870" s="4" t="s">
        <v>27</v>
      </c>
      <c r="I870" s="4" t="s">
        <v>333</v>
      </c>
      <c r="J870" s="8">
        <v>-15</v>
      </c>
      <c r="K870" s="29">
        <v>69131</v>
      </c>
      <c r="L870" s="17">
        <f>+J870*K870</f>
        <v>-1036965</v>
      </c>
      <c r="M870" s="102" t="s">
        <v>529</v>
      </c>
      <c r="N870" s="104">
        <f t="shared" si="76"/>
        <v>-235.18478618327796</v>
      </c>
      <c r="O870" s="104">
        <v>-235.18478618327796</v>
      </c>
      <c r="Q870" s="54" t="s">
        <v>423</v>
      </c>
      <c r="R870" t="s">
        <v>282</v>
      </c>
    </row>
    <row r="871" spans="2:20" hidden="1" x14ac:dyDescent="0.25">
      <c r="B871" s="5">
        <v>45310</v>
      </c>
      <c r="C871" t="s">
        <v>103</v>
      </c>
      <c r="D871" t="s">
        <v>0</v>
      </c>
      <c r="E871" t="s">
        <v>14</v>
      </c>
      <c r="F871" s="4" t="s">
        <v>35</v>
      </c>
      <c r="G871" t="s">
        <v>36</v>
      </c>
      <c r="H871" s="4" t="s">
        <v>37</v>
      </c>
      <c r="I871" s="4" t="s">
        <v>334</v>
      </c>
      <c r="J871" s="8">
        <v>-15</v>
      </c>
      <c r="K871" s="29">
        <v>69131</v>
      </c>
      <c r="L871" s="17">
        <f>+J871*K871</f>
        <v>-1036965</v>
      </c>
      <c r="M871" s="102" t="s">
        <v>529</v>
      </c>
      <c r="N871" s="104">
        <f t="shared" si="76"/>
        <v>-235.18478618327796</v>
      </c>
      <c r="O871" s="104">
        <v>-235.18478618327796</v>
      </c>
      <c r="Q871" s="54" t="s">
        <v>423</v>
      </c>
      <c r="R871" t="s">
        <v>282</v>
      </c>
    </row>
    <row r="872" spans="2:20" x14ac:dyDescent="0.25">
      <c r="B872" s="5">
        <v>45245</v>
      </c>
      <c r="C872" t="s">
        <v>103</v>
      </c>
      <c r="D872" t="s">
        <v>0</v>
      </c>
      <c r="E872" t="s">
        <v>14</v>
      </c>
      <c r="F872" s="4" t="s">
        <v>42</v>
      </c>
      <c r="G872" t="s">
        <v>43</v>
      </c>
      <c r="H872" s="4" t="s">
        <v>44</v>
      </c>
      <c r="I872" s="4" t="s">
        <v>337</v>
      </c>
      <c r="J872" s="8">
        <v>-14</v>
      </c>
      <c r="K872" s="29">
        <v>69131</v>
      </c>
      <c r="L872" s="35">
        <f>+J872*K872</f>
        <v>-967834</v>
      </c>
      <c r="M872" s="104"/>
      <c r="N872" s="104">
        <f t="shared" si="76"/>
        <v>-219.50580043772612</v>
      </c>
      <c r="O872" s="104">
        <v>-219.50580043772612</v>
      </c>
      <c r="Q872">
        <v>20230161</v>
      </c>
      <c r="R872" t="s">
        <v>234</v>
      </c>
      <c r="T872" t="s">
        <v>280</v>
      </c>
    </row>
    <row r="873" spans="2:20" hidden="1" x14ac:dyDescent="0.25">
      <c r="B873" s="5">
        <v>45310</v>
      </c>
      <c r="C873" t="s">
        <v>103</v>
      </c>
      <c r="D873" t="s">
        <v>0</v>
      </c>
      <c r="E873" t="s">
        <v>14</v>
      </c>
      <c r="F873" s="4" t="s">
        <v>54</v>
      </c>
      <c r="G873" t="s">
        <v>55</v>
      </c>
      <c r="H873" s="4" t="s">
        <v>56</v>
      </c>
      <c r="I873" s="4" t="s">
        <v>405</v>
      </c>
      <c r="J873" s="8">
        <v>-9</v>
      </c>
      <c r="K873" s="79">
        <v>18.345205479452055</v>
      </c>
      <c r="L873" s="17">
        <f>+J873*K873</f>
        <v>-165.1068493150685</v>
      </c>
      <c r="M873" s="102" t="s">
        <v>527</v>
      </c>
      <c r="O873" s="104">
        <v>-165.1068493150685</v>
      </c>
      <c r="Q873" s="54" t="s">
        <v>423</v>
      </c>
      <c r="R873" t="s">
        <v>282</v>
      </c>
    </row>
    <row r="874" spans="2:20" hidden="1" x14ac:dyDescent="0.25">
      <c r="B874" s="5">
        <v>45310</v>
      </c>
      <c r="C874" t="s">
        <v>103</v>
      </c>
      <c r="D874" t="s">
        <v>0</v>
      </c>
      <c r="E874" t="s">
        <v>66</v>
      </c>
      <c r="F874" s="4" t="s">
        <v>71</v>
      </c>
      <c r="G874" t="s">
        <v>72</v>
      </c>
      <c r="H874" s="4" t="s">
        <v>27</v>
      </c>
      <c r="I874" s="4" t="s">
        <v>73</v>
      </c>
      <c r="J874" s="8">
        <v>-1</v>
      </c>
      <c r="K874" s="29">
        <v>51750</v>
      </c>
      <c r="L874" s="17">
        <v>1478400</v>
      </c>
      <c r="M874" s="102" t="s">
        <v>529</v>
      </c>
      <c r="N874" s="104">
        <f t="shared" ref="N874:N883" si="77">L874/4409.15</f>
        <v>335.30272274701474</v>
      </c>
      <c r="O874" s="104">
        <v>335.30272274701474</v>
      </c>
      <c r="Q874" s="54" t="s">
        <v>423</v>
      </c>
      <c r="R874" t="s">
        <v>282</v>
      </c>
    </row>
    <row r="875" spans="2:20" hidden="1" x14ac:dyDescent="0.25">
      <c r="B875" s="5">
        <v>45310</v>
      </c>
      <c r="C875" t="s">
        <v>103</v>
      </c>
      <c r="D875" t="s">
        <v>0</v>
      </c>
      <c r="E875" t="s">
        <v>66</v>
      </c>
      <c r="F875" s="4" t="s">
        <v>71</v>
      </c>
      <c r="G875" t="s">
        <v>72</v>
      </c>
      <c r="H875" s="4" t="s">
        <v>27</v>
      </c>
      <c r="I875" s="4" t="s">
        <v>219</v>
      </c>
      <c r="J875" s="8">
        <v>-2</v>
      </c>
      <c r="K875" s="29">
        <v>51750</v>
      </c>
      <c r="L875" s="17">
        <v>3105000</v>
      </c>
      <c r="M875" s="102" t="s">
        <v>529</v>
      </c>
      <c r="N875" s="104">
        <f t="shared" si="77"/>
        <v>704.21736615901034</v>
      </c>
      <c r="O875" s="104">
        <v>704.21736615901034</v>
      </c>
      <c r="Q875" s="54" t="s">
        <v>423</v>
      </c>
      <c r="R875" t="s">
        <v>282</v>
      </c>
    </row>
    <row r="876" spans="2:20" hidden="1" x14ac:dyDescent="0.25">
      <c r="B876" s="5">
        <v>45310</v>
      </c>
      <c r="C876" t="s">
        <v>103</v>
      </c>
      <c r="D876" t="s">
        <v>0</v>
      </c>
      <c r="E876" t="s">
        <v>66</v>
      </c>
      <c r="F876" s="4" t="s">
        <v>71</v>
      </c>
      <c r="G876" t="s">
        <v>72</v>
      </c>
      <c r="H876" s="4" t="s">
        <v>27</v>
      </c>
      <c r="I876" s="4" t="s">
        <v>389</v>
      </c>
      <c r="J876" s="8">
        <v>-2</v>
      </c>
      <c r="K876" s="29">
        <v>51750</v>
      </c>
      <c r="L876" s="17">
        <v>103500</v>
      </c>
      <c r="M876" s="102" t="s">
        <v>529</v>
      </c>
      <c r="N876" s="104">
        <f t="shared" si="77"/>
        <v>23.473912205300344</v>
      </c>
      <c r="O876" s="104">
        <v>23.473912205300344</v>
      </c>
      <c r="Q876" s="54" t="s">
        <v>423</v>
      </c>
      <c r="R876" t="s">
        <v>282</v>
      </c>
    </row>
    <row r="877" spans="2:20" hidden="1" x14ac:dyDescent="0.25">
      <c r="B877" s="5">
        <v>45310</v>
      </c>
      <c r="C877" t="s">
        <v>103</v>
      </c>
      <c r="D877" t="s">
        <v>0</v>
      </c>
      <c r="E877" t="s">
        <v>66</v>
      </c>
      <c r="F877" s="4" t="s">
        <v>75</v>
      </c>
      <c r="G877" t="s">
        <v>76</v>
      </c>
      <c r="H877" s="4" t="s">
        <v>37</v>
      </c>
      <c r="I877" s="4" t="s">
        <v>285</v>
      </c>
      <c r="J877" s="8">
        <v>-3</v>
      </c>
      <c r="K877" s="29">
        <f>57500*0.9</f>
        <v>51750</v>
      </c>
      <c r="L877" s="17">
        <f>+J877*K877</f>
        <v>-155250</v>
      </c>
      <c r="M877" s="102" t="s">
        <v>529</v>
      </c>
      <c r="N877" s="104">
        <f t="shared" si="77"/>
        <v>-35.210868307950513</v>
      </c>
      <c r="O877" s="104">
        <v>-35.210868307950513</v>
      </c>
      <c r="Q877" s="54" t="s">
        <v>423</v>
      </c>
      <c r="R877" t="s">
        <v>282</v>
      </c>
    </row>
    <row r="878" spans="2:20" hidden="1" x14ac:dyDescent="0.25">
      <c r="B878" s="5">
        <v>45310</v>
      </c>
      <c r="C878" t="s">
        <v>103</v>
      </c>
      <c r="D878" t="s">
        <v>0</v>
      </c>
      <c r="E878" t="s">
        <v>66</v>
      </c>
      <c r="F878" s="4" t="s">
        <v>75</v>
      </c>
      <c r="G878" t="s">
        <v>76</v>
      </c>
      <c r="H878" s="4" t="s">
        <v>37</v>
      </c>
      <c r="I878" s="4" t="s">
        <v>390</v>
      </c>
      <c r="J878" s="8">
        <v>-2</v>
      </c>
      <c r="K878" s="29">
        <v>51750</v>
      </c>
      <c r="L878" s="17">
        <v>103500</v>
      </c>
      <c r="M878" s="102" t="s">
        <v>529</v>
      </c>
      <c r="N878" s="104">
        <f t="shared" si="77"/>
        <v>23.473912205300344</v>
      </c>
      <c r="O878" s="104">
        <v>23.473912205300344</v>
      </c>
      <c r="Q878" s="54" t="s">
        <v>423</v>
      </c>
      <c r="R878" t="s">
        <v>282</v>
      </c>
    </row>
    <row r="879" spans="2:20" hidden="1" x14ac:dyDescent="0.25">
      <c r="B879" s="5">
        <v>45307</v>
      </c>
      <c r="C879" t="s">
        <v>103</v>
      </c>
      <c r="D879" t="s">
        <v>0</v>
      </c>
      <c r="E879" t="s">
        <v>14</v>
      </c>
      <c r="F879" s="4" t="s">
        <v>39</v>
      </c>
      <c r="G879" t="s">
        <v>40</v>
      </c>
      <c r="H879" s="4" t="s">
        <v>41</v>
      </c>
      <c r="I879" s="4" t="s">
        <v>335</v>
      </c>
      <c r="J879" s="8">
        <v>-11</v>
      </c>
      <c r="K879" s="29">
        <v>69131</v>
      </c>
      <c r="L879" s="35">
        <f>+J879*K879</f>
        <v>-760441</v>
      </c>
      <c r="M879" s="104" t="s">
        <v>529</v>
      </c>
      <c r="N879" s="104">
        <f t="shared" si="77"/>
        <v>-172.46884320107051</v>
      </c>
      <c r="O879" s="104">
        <v>-172.46884320107051</v>
      </c>
      <c r="Q879" s="54">
        <v>20240009</v>
      </c>
      <c r="R879" t="s">
        <v>413</v>
      </c>
    </row>
    <row r="880" spans="2:20" hidden="1" x14ac:dyDescent="0.25">
      <c r="B880" s="5">
        <v>45310</v>
      </c>
      <c r="C880" t="s">
        <v>103</v>
      </c>
      <c r="D880" t="s">
        <v>0</v>
      </c>
      <c r="E880" t="s">
        <v>66</v>
      </c>
      <c r="F880" s="4" t="s">
        <v>86</v>
      </c>
      <c r="G880" t="s">
        <v>87</v>
      </c>
      <c r="H880" s="4" t="s">
        <v>184</v>
      </c>
      <c r="I880" s="4" t="s">
        <v>180</v>
      </c>
      <c r="J880" s="8">
        <v>-3</v>
      </c>
      <c r="K880" s="29">
        <v>51750</v>
      </c>
      <c r="L880" s="17">
        <v>3105000</v>
      </c>
      <c r="M880" s="102" t="s">
        <v>529</v>
      </c>
      <c r="N880" s="104">
        <f t="shared" si="77"/>
        <v>704.21736615901034</v>
      </c>
      <c r="O880" s="104">
        <v>704.21736615901034</v>
      </c>
      <c r="Q880" s="54" t="s">
        <v>423</v>
      </c>
      <c r="R880" t="s">
        <v>282</v>
      </c>
    </row>
    <row r="881" spans="1:812" hidden="1" x14ac:dyDescent="0.25">
      <c r="B881" s="5">
        <v>45310</v>
      </c>
      <c r="C881" t="s">
        <v>103</v>
      </c>
      <c r="D881" t="s">
        <v>0</v>
      </c>
      <c r="E881" t="s">
        <v>66</v>
      </c>
      <c r="F881" s="4" t="s">
        <v>86</v>
      </c>
      <c r="G881" t="s">
        <v>87</v>
      </c>
      <c r="H881" s="4" t="s">
        <v>50</v>
      </c>
      <c r="I881" s="4" t="s">
        <v>424</v>
      </c>
      <c r="J881" s="8">
        <v>-2</v>
      </c>
      <c r="K881" s="29">
        <v>51750</v>
      </c>
      <c r="L881" s="17">
        <v>103500</v>
      </c>
      <c r="M881" s="102" t="s">
        <v>529</v>
      </c>
      <c r="N881" s="104">
        <f t="shared" si="77"/>
        <v>23.473912205300344</v>
      </c>
      <c r="O881" s="104">
        <v>23.473912205300344</v>
      </c>
      <c r="Q881" s="54" t="s">
        <v>423</v>
      </c>
      <c r="R881" t="s">
        <v>282</v>
      </c>
    </row>
    <row r="882" spans="1:812" hidden="1" x14ac:dyDescent="0.25">
      <c r="B882" s="5">
        <v>45310</v>
      </c>
      <c r="C882" t="s">
        <v>103</v>
      </c>
      <c r="D882" t="s">
        <v>0</v>
      </c>
      <c r="E882" t="s">
        <v>66</v>
      </c>
      <c r="F882" s="4" t="s">
        <v>78</v>
      </c>
      <c r="G882" t="s">
        <v>79</v>
      </c>
      <c r="H882" s="4" t="s">
        <v>80</v>
      </c>
      <c r="I882" s="4" t="s">
        <v>305</v>
      </c>
      <c r="J882" s="8">
        <v>-3</v>
      </c>
      <c r="K882" s="29">
        <v>51750</v>
      </c>
      <c r="L882" s="17">
        <v>2300000</v>
      </c>
      <c r="M882" s="102" t="s">
        <v>529</v>
      </c>
      <c r="N882" s="104">
        <f t="shared" si="77"/>
        <v>521.64249345111875</v>
      </c>
      <c r="O882" s="104">
        <v>521.64249345111875</v>
      </c>
      <c r="Q882" s="54" t="s">
        <v>423</v>
      </c>
      <c r="R882" t="s">
        <v>282</v>
      </c>
    </row>
    <row r="883" spans="1:812" ht="14.1" hidden="1" customHeight="1" x14ac:dyDescent="0.25">
      <c r="B883" s="5">
        <v>45310</v>
      </c>
      <c r="C883" t="s">
        <v>103</v>
      </c>
      <c r="D883" t="s">
        <v>0</v>
      </c>
      <c r="E883" t="s">
        <v>66</v>
      </c>
      <c r="F883" s="4" t="s">
        <v>78</v>
      </c>
      <c r="G883" t="s">
        <v>79</v>
      </c>
      <c r="H883" s="4" t="s">
        <v>80</v>
      </c>
      <c r="I883" s="4" t="s">
        <v>391</v>
      </c>
      <c r="J883" s="8">
        <v>-2</v>
      </c>
      <c r="K883" s="29">
        <v>51750</v>
      </c>
      <c r="L883" s="17">
        <v>103500</v>
      </c>
      <c r="M883" s="102" t="s">
        <v>529</v>
      </c>
      <c r="N883" s="104">
        <f t="shared" si="77"/>
        <v>23.473912205300344</v>
      </c>
      <c r="O883" s="104">
        <v>23.473912205300344</v>
      </c>
      <c r="Q883" s="54" t="s">
        <v>423</v>
      </c>
      <c r="R883" t="s">
        <v>282</v>
      </c>
    </row>
    <row r="884" spans="1:812" x14ac:dyDescent="0.25">
      <c r="B884" s="5">
        <v>45310</v>
      </c>
      <c r="C884" t="s">
        <v>103</v>
      </c>
      <c r="D884" t="s">
        <v>0</v>
      </c>
      <c r="E884" t="s">
        <v>14</v>
      </c>
      <c r="F884" s="4" t="s">
        <v>42</v>
      </c>
      <c r="G884" t="s">
        <v>43</v>
      </c>
      <c r="H884" s="4" t="s">
        <v>44</v>
      </c>
      <c r="I884" s="4" t="s">
        <v>404</v>
      </c>
      <c r="J884" s="8">
        <v>-15</v>
      </c>
      <c r="K884" s="79">
        <v>14.268493150684932</v>
      </c>
      <c r="L884" s="17">
        <f>+J884*K884</f>
        <v>-214.02739726027397</v>
      </c>
      <c r="M884" s="102" t="s">
        <v>527</v>
      </c>
      <c r="O884" s="104">
        <v>-214.02739726027397</v>
      </c>
      <c r="Q884" s="54" t="s">
        <v>423</v>
      </c>
      <c r="R884" t="s">
        <v>282</v>
      </c>
    </row>
    <row r="885" spans="1:812" hidden="1" x14ac:dyDescent="0.25">
      <c r="B885" s="5">
        <v>45310</v>
      </c>
      <c r="C885" t="s">
        <v>121</v>
      </c>
      <c r="D885" t="s">
        <v>0</v>
      </c>
      <c r="E885" t="s">
        <v>66</v>
      </c>
      <c r="F885" s="4" t="s">
        <v>86</v>
      </c>
      <c r="G885" t="s">
        <v>87</v>
      </c>
      <c r="H885" s="4" t="s">
        <v>50</v>
      </c>
      <c r="I885" s="4" t="s">
        <v>382</v>
      </c>
      <c r="J885" s="8">
        <v>-45</v>
      </c>
      <c r="K885" s="29">
        <v>51750</v>
      </c>
      <c r="L885" s="17">
        <v>6727500</v>
      </c>
      <c r="N885" s="104">
        <f t="shared" ref="N885:N889" si="78">L885/4409.15</f>
        <v>1525.8042933445224</v>
      </c>
      <c r="O885" s="104">
        <v>1525.8042933445224</v>
      </c>
      <c r="S885" t="s">
        <v>427</v>
      </c>
    </row>
    <row r="886" spans="1:812" hidden="1" x14ac:dyDescent="0.25">
      <c r="B886" s="5">
        <v>45310</v>
      </c>
      <c r="C886" t="s">
        <v>121</v>
      </c>
      <c r="D886" t="s">
        <v>0</v>
      </c>
      <c r="E886" t="s">
        <v>66</v>
      </c>
      <c r="F886" s="4" t="s">
        <v>86</v>
      </c>
      <c r="G886" t="s">
        <v>87</v>
      </c>
      <c r="H886" s="4" t="s">
        <v>184</v>
      </c>
      <c r="I886" s="4" t="s">
        <v>180</v>
      </c>
      <c r="J886" s="8">
        <v>-15</v>
      </c>
      <c r="K886" s="29">
        <v>51750</v>
      </c>
      <c r="L886" s="17">
        <v>3105000</v>
      </c>
      <c r="N886" s="104">
        <f t="shared" si="78"/>
        <v>704.21736615901034</v>
      </c>
      <c r="O886" s="104">
        <v>704.21736615901034</v>
      </c>
      <c r="S886" t="s">
        <v>427</v>
      </c>
    </row>
    <row r="887" spans="1:812" hidden="1" x14ac:dyDescent="0.25">
      <c r="B887" s="5">
        <v>45310</v>
      </c>
      <c r="C887" t="s">
        <v>103</v>
      </c>
      <c r="D887" t="s">
        <v>0</v>
      </c>
      <c r="E887" t="s">
        <v>14</v>
      </c>
      <c r="F887" s="4" t="s">
        <v>25</v>
      </c>
      <c r="G887" t="s">
        <v>26</v>
      </c>
      <c r="H887" s="4" t="s">
        <v>27</v>
      </c>
      <c r="I887" s="4" t="s">
        <v>333</v>
      </c>
      <c r="J887" s="8">
        <v>-8</v>
      </c>
      <c r="K887" s="29">
        <v>69131</v>
      </c>
      <c r="L887" s="17">
        <v>3456550</v>
      </c>
      <c r="N887" s="104">
        <f t="shared" si="78"/>
        <v>783.94928727759327</v>
      </c>
      <c r="O887" s="104">
        <v>783.94928727759327</v>
      </c>
      <c r="Q887" s="54" t="s">
        <v>425</v>
      </c>
      <c r="R887" t="s">
        <v>232</v>
      </c>
    </row>
    <row r="888" spans="1:812" hidden="1" x14ac:dyDescent="0.25">
      <c r="B888" s="5">
        <v>45310</v>
      </c>
      <c r="C888" t="s">
        <v>103</v>
      </c>
      <c r="D888" t="s">
        <v>0</v>
      </c>
      <c r="E888" t="s">
        <v>14</v>
      </c>
      <c r="F888" s="4" t="s">
        <v>35</v>
      </c>
      <c r="G888" t="s">
        <v>36</v>
      </c>
      <c r="H888" s="4" t="s">
        <v>37</v>
      </c>
      <c r="I888" s="4" t="s">
        <v>334</v>
      </c>
      <c r="J888" s="8">
        <v>-2</v>
      </c>
      <c r="K888" s="29">
        <v>69131</v>
      </c>
      <c r="L888" s="17">
        <v>4147860</v>
      </c>
      <c r="N888" s="104">
        <f t="shared" si="78"/>
        <v>940.73914473311186</v>
      </c>
      <c r="O888" s="104">
        <v>940.73914473311186</v>
      </c>
      <c r="Q888" s="54" t="s">
        <v>425</v>
      </c>
      <c r="R888" t="s">
        <v>232</v>
      </c>
    </row>
    <row r="889" spans="1:812" hidden="1" x14ac:dyDescent="0.25">
      <c r="B889" s="5">
        <v>45307</v>
      </c>
      <c r="C889" t="s">
        <v>103</v>
      </c>
      <c r="D889" t="s">
        <v>0</v>
      </c>
      <c r="E889" t="s">
        <v>66</v>
      </c>
      <c r="F889" s="4" t="s">
        <v>139</v>
      </c>
      <c r="G889" t="s">
        <v>140</v>
      </c>
      <c r="H889" s="4" t="s">
        <v>141</v>
      </c>
      <c r="I889" s="4" t="s">
        <v>158</v>
      </c>
      <c r="J889" s="8">
        <v>-10</v>
      </c>
      <c r="K889" s="29">
        <v>51750</v>
      </c>
      <c r="L889" s="17">
        <v>3105000</v>
      </c>
      <c r="N889" s="104">
        <f t="shared" si="78"/>
        <v>704.21736615901034</v>
      </c>
      <c r="O889" s="104">
        <v>704.21736615901034</v>
      </c>
      <c r="Q889" s="54" t="s">
        <v>414</v>
      </c>
      <c r="R889" t="s">
        <v>126</v>
      </c>
    </row>
    <row r="890" spans="1:812" hidden="1" x14ac:dyDescent="0.25">
      <c r="B890" s="5">
        <v>45310</v>
      </c>
      <c r="C890" t="s">
        <v>103</v>
      </c>
      <c r="D890" t="s">
        <v>0</v>
      </c>
      <c r="E890" t="s">
        <v>14</v>
      </c>
      <c r="F890" s="4" t="s">
        <v>46</v>
      </c>
      <c r="G890" t="s">
        <v>532</v>
      </c>
      <c r="H890" s="4" t="s">
        <v>146</v>
      </c>
      <c r="I890" s="4" t="s">
        <v>188</v>
      </c>
      <c r="J890" s="8">
        <v>-3</v>
      </c>
      <c r="K890" s="29">
        <v>104000</v>
      </c>
      <c r="L890" s="17">
        <f>+J890*K890</f>
        <v>-312000</v>
      </c>
      <c r="M890" s="102" t="s">
        <v>529</v>
      </c>
      <c r="N890" s="104">
        <f>L890/4409.15</f>
        <v>-70.761938242064801</v>
      </c>
      <c r="O890" s="104">
        <v>-70.761938242064801</v>
      </c>
      <c r="Q890" s="54" t="s">
        <v>425</v>
      </c>
      <c r="R890" t="s">
        <v>232</v>
      </c>
    </row>
    <row r="891" spans="1:812" x14ac:dyDescent="0.25">
      <c r="B891" s="5">
        <v>45245</v>
      </c>
      <c r="C891" t="s">
        <v>103</v>
      </c>
      <c r="D891" t="s">
        <v>0</v>
      </c>
      <c r="E891" t="s">
        <v>14</v>
      </c>
      <c r="F891" s="4" t="s">
        <v>42</v>
      </c>
      <c r="G891" t="s">
        <v>43</v>
      </c>
      <c r="H891" s="4" t="s">
        <v>44</v>
      </c>
      <c r="I891" s="4" t="s">
        <v>337</v>
      </c>
      <c r="J891" s="8">
        <v>-12</v>
      </c>
      <c r="K891" s="29">
        <v>69131</v>
      </c>
      <c r="L891" s="35">
        <f>+J891*K891</f>
        <v>-829572</v>
      </c>
      <c r="M891" s="104"/>
      <c r="N891" s="104">
        <f>L891/4409.15</f>
        <v>-188.14782894662238</v>
      </c>
      <c r="O891" s="104">
        <v>-188.14782894662238</v>
      </c>
      <c r="Q891">
        <v>20230160</v>
      </c>
      <c r="R891" t="s">
        <v>136</v>
      </c>
      <c r="T891" t="s">
        <v>279</v>
      </c>
    </row>
    <row r="892" spans="1:812" hidden="1" x14ac:dyDescent="0.25">
      <c r="B892" s="5">
        <v>45310</v>
      </c>
      <c r="C892" t="s">
        <v>103</v>
      </c>
      <c r="D892" t="s">
        <v>0</v>
      </c>
      <c r="E892" t="s">
        <v>14</v>
      </c>
      <c r="F892" s="4" t="s">
        <v>54</v>
      </c>
      <c r="G892" t="s">
        <v>55</v>
      </c>
      <c r="H892" s="4" t="s">
        <v>56</v>
      </c>
      <c r="I892" s="4" t="s">
        <v>405</v>
      </c>
      <c r="J892" s="8">
        <v>-7</v>
      </c>
      <c r="K892" s="79">
        <v>18.345205479452055</v>
      </c>
      <c r="L892" s="17">
        <f>+J892*K892</f>
        <v>-128.41643835616438</v>
      </c>
      <c r="M892" s="102" t="s">
        <v>527</v>
      </c>
      <c r="O892" s="104">
        <v>-128.41643835616438</v>
      </c>
      <c r="Q892" s="54" t="s">
        <v>425</v>
      </c>
      <c r="R892" t="s">
        <v>232</v>
      </c>
    </row>
    <row r="893" spans="1:812" hidden="1" x14ac:dyDescent="0.25">
      <c r="B893" s="5">
        <v>45310</v>
      </c>
      <c r="C893" t="s">
        <v>103</v>
      </c>
      <c r="D893" t="s">
        <v>0</v>
      </c>
      <c r="E893" t="s">
        <v>14</v>
      </c>
      <c r="F893" s="4" t="s">
        <v>58</v>
      </c>
      <c r="G893" t="s">
        <v>59</v>
      </c>
      <c r="H893" s="4" t="s">
        <v>60</v>
      </c>
      <c r="I893" s="4" t="s">
        <v>341</v>
      </c>
      <c r="J893" s="8">
        <v>-6</v>
      </c>
      <c r="K893" s="29">
        <v>75398.578723404251</v>
      </c>
      <c r="L893" s="17">
        <v>8888200</v>
      </c>
      <c r="N893" s="104">
        <f t="shared" ref="N893:N894" si="79">L893/4409.15</f>
        <v>2015.853395779232</v>
      </c>
      <c r="O893" s="17">
        <v>2015.853395779232</v>
      </c>
      <c r="Q893" s="54" t="s">
        <v>425</v>
      </c>
      <c r="R893" t="s">
        <v>232</v>
      </c>
    </row>
    <row r="894" spans="1:812" s="109" customFormat="1" hidden="1" x14ac:dyDescent="0.25">
      <c r="A894"/>
      <c r="B894" s="5">
        <v>45310</v>
      </c>
      <c r="C894" t="s">
        <v>103</v>
      </c>
      <c r="D894" t="s">
        <v>0</v>
      </c>
      <c r="E894" t="s">
        <v>66</v>
      </c>
      <c r="F894" s="4" t="s">
        <v>78</v>
      </c>
      <c r="G894" t="s">
        <v>79</v>
      </c>
      <c r="H894" s="4" t="s">
        <v>80</v>
      </c>
      <c r="I894" s="4" t="s">
        <v>305</v>
      </c>
      <c r="J894" s="8">
        <v>-15</v>
      </c>
      <c r="K894" s="29">
        <v>51750</v>
      </c>
      <c r="L894" s="17">
        <v>2300000</v>
      </c>
      <c r="M894" s="102"/>
      <c r="N894" s="104">
        <f t="shared" si="79"/>
        <v>521.64249345111875</v>
      </c>
      <c r="O894" s="17">
        <v>521.64249345111875</v>
      </c>
      <c r="P894"/>
      <c r="Q894" s="54" t="s">
        <v>425</v>
      </c>
      <c r="R894" t="s">
        <v>232</v>
      </c>
      <c r="S894"/>
      <c r="T894"/>
      <c r="U894"/>
      <c r="V894"/>
      <c r="W894"/>
      <c r="X894" s="17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/>
      <c r="DJ894"/>
      <c r="DK894"/>
      <c r="DL894"/>
      <c r="DM894"/>
      <c r="DN894"/>
      <c r="DO894"/>
      <c r="DP894"/>
      <c r="DQ894"/>
      <c r="DR894"/>
      <c r="DS894"/>
      <c r="DT894"/>
      <c r="DU894"/>
      <c r="DV894"/>
      <c r="DW894"/>
      <c r="DX894"/>
      <c r="DY894"/>
      <c r="DZ894"/>
      <c r="EA894"/>
      <c r="EB894"/>
      <c r="EC894"/>
      <c r="ED894"/>
      <c r="EE894"/>
      <c r="EF894"/>
      <c r="EG894"/>
      <c r="EH894"/>
      <c r="EI894"/>
      <c r="EJ894"/>
      <c r="EK894"/>
      <c r="EL894"/>
      <c r="EM894"/>
      <c r="EN894"/>
      <c r="EO894"/>
      <c r="EP894"/>
      <c r="EQ894"/>
      <c r="ER894"/>
      <c r="ES894"/>
      <c r="ET894"/>
      <c r="EU894"/>
      <c r="EV894"/>
      <c r="EW894"/>
      <c r="EX894"/>
      <c r="EY894"/>
      <c r="EZ894"/>
      <c r="FA894"/>
      <c r="FB894"/>
      <c r="FC894"/>
      <c r="FD894"/>
      <c r="FE894"/>
      <c r="FF894"/>
      <c r="FG894"/>
      <c r="FH894"/>
      <c r="FI894"/>
      <c r="FJ894"/>
      <c r="FK894"/>
      <c r="FL894"/>
      <c r="FM894"/>
      <c r="FN894"/>
      <c r="FO894"/>
      <c r="FP894"/>
      <c r="FQ894"/>
      <c r="FR894"/>
      <c r="FS894"/>
      <c r="FT894"/>
      <c r="FU894"/>
      <c r="FV894"/>
      <c r="FW894"/>
      <c r="FX894"/>
      <c r="FY894"/>
      <c r="FZ894"/>
      <c r="GA894"/>
      <c r="GB894"/>
      <c r="GC894"/>
      <c r="GD894"/>
      <c r="GE894"/>
      <c r="GF894"/>
      <c r="GG894"/>
      <c r="GH894"/>
      <c r="GI894"/>
      <c r="GJ894"/>
      <c r="GK894"/>
      <c r="GL894"/>
      <c r="GM894"/>
      <c r="GN894"/>
      <c r="GO894"/>
      <c r="GP894"/>
      <c r="GQ894"/>
      <c r="GR894"/>
      <c r="GS894"/>
      <c r="GT894"/>
      <c r="GU894"/>
      <c r="GV894"/>
      <c r="GW894"/>
      <c r="GX894"/>
      <c r="GY894"/>
      <c r="GZ894"/>
      <c r="HA894"/>
      <c r="HB894"/>
      <c r="HC894"/>
      <c r="HD894"/>
      <c r="HE894"/>
      <c r="HF894"/>
      <c r="HG894"/>
      <c r="HH894"/>
      <c r="HI894"/>
      <c r="HJ894"/>
      <c r="HK894"/>
      <c r="HL894"/>
      <c r="HM894"/>
      <c r="HN894"/>
      <c r="HO894"/>
      <c r="HP894"/>
      <c r="HQ894"/>
      <c r="HR894"/>
      <c r="HS894"/>
      <c r="HT894"/>
      <c r="HU894"/>
      <c r="HV894"/>
      <c r="HW894"/>
      <c r="HX894"/>
      <c r="HY894"/>
      <c r="HZ894"/>
      <c r="IA894"/>
      <c r="IB894"/>
      <c r="IC894"/>
      <c r="ID894"/>
      <c r="IE894"/>
      <c r="IF894"/>
      <c r="IG894"/>
      <c r="IH894"/>
      <c r="II894"/>
      <c r="IJ894"/>
      <c r="IK894"/>
      <c r="IL894"/>
      <c r="IM894"/>
      <c r="IN894"/>
      <c r="IO894"/>
      <c r="IP894"/>
      <c r="IQ894"/>
      <c r="IR894"/>
      <c r="IS894"/>
      <c r="IT894"/>
      <c r="IU894"/>
      <c r="IV894"/>
      <c r="IW894"/>
      <c r="IX894"/>
      <c r="IY894"/>
      <c r="IZ894"/>
      <c r="JA894"/>
      <c r="JB894"/>
      <c r="JC894"/>
      <c r="JD894"/>
      <c r="JE894"/>
      <c r="JF894"/>
      <c r="JG894"/>
      <c r="JH894"/>
      <c r="JI894"/>
      <c r="JJ894"/>
      <c r="JK894"/>
      <c r="JL894"/>
      <c r="JM894"/>
      <c r="JN894"/>
      <c r="JO894"/>
      <c r="JP894"/>
      <c r="JQ894"/>
      <c r="JR894"/>
      <c r="JS894"/>
      <c r="JT894"/>
      <c r="JU894"/>
      <c r="JV894"/>
      <c r="JW894"/>
      <c r="JX894"/>
      <c r="JY894"/>
      <c r="JZ894"/>
      <c r="KA894"/>
      <c r="KB894"/>
      <c r="KC894"/>
      <c r="KD894"/>
      <c r="KE894"/>
      <c r="KF894"/>
      <c r="KG894"/>
      <c r="KH894"/>
      <c r="KI894"/>
      <c r="KJ894"/>
      <c r="KK894"/>
      <c r="KL894"/>
      <c r="KM894"/>
      <c r="KN894"/>
      <c r="KO894"/>
      <c r="KP894"/>
      <c r="KQ894"/>
      <c r="KR894"/>
      <c r="KS894"/>
      <c r="KT894"/>
      <c r="KU894"/>
      <c r="KV894"/>
      <c r="KW894"/>
      <c r="KX894"/>
      <c r="KY894"/>
      <c r="KZ894"/>
      <c r="LA894"/>
      <c r="LB894"/>
      <c r="LC894"/>
      <c r="LD894"/>
      <c r="LE894"/>
      <c r="LF894"/>
      <c r="LG894"/>
      <c r="LH894"/>
      <c r="LI894"/>
      <c r="LJ894"/>
      <c r="LK894"/>
      <c r="LL894"/>
      <c r="LM894"/>
      <c r="LN894"/>
      <c r="LO894"/>
      <c r="LP894"/>
      <c r="LQ894"/>
      <c r="LR894"/>
      <c r="LS894"/>
      <c r="LT894"/>
      <c r="LU894"/>
      <c r="LV894"/>
      <c r="LW894"/>
      <c r="LX894"/>
      <c r="LY894"/>
      <c r="LZ894"/>
      <c r="MA894"/>
      <c r="MB894"/>
      <c r="MC894"/>
      <c r="MD894"/>
      <c r="ME894"/>
      <c r="MF894"/>
      <c r="MG894"/>
      <c r="MH894"/>
      <c r="MI894"/>
      <c r="MJ894"/>
      <c r="MK894"/>
      <c r="ML894"/>
      <c r="MM894"/>
      <c r="MN894"/>
      <c r="MO894"/>
      <c r="MP894"/>
      <c r="MQ894"/>
      <c r="MR894"/>
      <c r="MS894"/>
      <c r="MT894"/>
      <c r="MU894"/>
      <c r="MV894"/>
      <c r="MW894"/>
      <c r="MX894"/>
      <c r="MY894"/>
      <c r="MZ894"/>
      <c r="NA894"/>
      <c r="NB894"/>
      <c r="NC894"/>
      <c r="ND894"/>
      <c r="NE894"/>
      <c r="NF894"/>
      <c r="NG894"/>
      <c r="NH894"/>
      <c r="NI894"/>
      <c r="NJ894"/>
      <c r="NK894"/>
      <c r="NL894"/>
      <c r="NM894"/>
      <c r="NN894"/>
      <c r="NO894"/>
      <c r="NP894"/>
      <c r="NQ894"/>
      <c r="NR894"/>
      <c r="NS894"/>
      <c r="NT894"/>
      <c r="NU894"/>
      <c r="NV894"/>
      <c r="NW894"/>
      <c r="NX894"/>
      <c r="NY894"/>
      <c r="NZ894"/>
      <c r="OA894"/>
      <c r="OB894"/>
      <c r="OC894"/>
      <c r="OD894"/>
      <c r="OE894"/>
      <c r="OF894"/>
      <c r="OG894"/>
      <c r="OH894"/>
      <c r="OI894"/>
      <c r="OJ894"/>
      <c r="OK894"/>
      <c r="OL894"/>
      <c r="OM894"/>
      <c r="ON894"/>
      <c r="OO894"/>
      <c r="OP894"/>
      <c r="OQ894"/>
      <c r="OR894"/>
      <c r="OS894"/>
      <c r="OT894"/>
      <c r="OU894"/>
      <c r="OV894"/>
      <c r="OW894"/>
      <c r="OX894"/>
      <c r="OY894"/>
      <c r="OZ894"/>
      <c r="PA894"/>
      <c r="PB894"/>
      <c r="PC894"/>
      <c r="PD894"/>
      <c r="PE894"/>
      <c r="PF894"/>
      <c r="PG894"/>
      <c r="PH894"/>
      <c r="PI894"/>
      <c r="PJ894"/>
      <c r="PK894"/>
      <c r="PL894"/>
      <c r="PM894"/>
      <c r="PN894"/>
      <c r="PO894"/>
      <c r="PP894"/>
      <c r="PQ894"/>
      <c r="PR894"/>
      <c r="PS894"/>
      <c r="PT894"/>
      <c r="PU894"/>
      <c r="PV894"/>
      <c r="PW894"/>
      <c r="PX894"/>
      <c r="PY894"/>
      <c r="PZ894"/>
      <c r="QA894"/>
      <c r="QB894"/>
      <c r="QC894"/>
      <c r="QD894"/>
      <c r="QE894"/>
      <c r="QF894"/>
      <c r="QG894"/>
      <c r="QH894"/>
      <c r="QI894"/>
      <c r="QJ894"/>
      <c r="QK894"/>
      <c r="QL894"/>
      <c r="QM894"/>
      <c r="QN894"/>
      <c r="QO894"/>
      <c r="QP894"/>
      <c r="QQ894"/>
      <c r="QR894"/>
      <c r="QS894"/>
      <c r="QT894"/>
      <c r="QU894"/>
      <c r="QV894"/>
      <c r="QW894"/>
      <c r="QX894"/>
      <c r="QY894"/>
      <c r="QZ894"/>
      <c r="RA894"/>
      <c r="RB894"/>
      <c r="RC894"/>
      <c r="RD894"/>
      <c r="RE894"/>
      <c r="RF894"/>
      <c r="RG894"/>
      <c r="RH894"/>
      <c r="RI894"/>
      <c r="RJ894"/>
      <c r="RK894"/>
      <c r="RL894"/>
      <c r="RM894"/>
      <c r="RN894"/>
      <c r="RO894"/>
      <c r="RP894"/>
      <c r="RQ894"/>
      <c r="RR894"/>
      <c r="RS894"/>
      <c r="RT894"/>
      <c r="RU894"/>
      <c r="RV894"/>
      <c r="RW894"/>
      <c r="RX894"/>
      <c r="RY894"/>
      <c r="RZ894"/>
      <c r="SA894"/>
      <c r="SB894"/>
      <c r="SC894"/>
      <c r="SD894"/>
      <c r="SE894"/>
      <c r="SF894"/>
      <c r="SG894"/>
      <c r="SH894"/>
      <c r="SI894"/>
      <c r="SJ894"/>
      <c r="SK894"/>
      <c r="SL894"/>
      <c r="SM894"/>
      <c r="SN894"/>
      <c r="SO894"/>
      <c r="SP894"/>
      <c r="SQ894"/>
      <c r="SR894"/>
      <c r="SS894"/>
      <c r="ST894"/>
      <c r="SU894"/>
      <c r="SV894"/>
      <c r="SW894"/>
      <c r="SX894"/>
      <c r="SY894"/>
      <c r="SZ894"/>
      <c r="TA894"/>
      <c r="TB894"/>
      <c r="TC894"/>
      <c r="TD894"/>
      <c r="TE894"/>
      <c r="TF894"/>
      <c r="TG894"/>
      <c r="TH894"/>
      <c r="TI894"/>
      <c r="TJ894"/>
      <c r="TK894"/>
      <c r="TL894"/>
      <c r="TM894"/>
      <c r="TN894"/>
      <c r="TO894"/>
      <c r="TP894"/>
      <c r="TQ894"/>
      <c r="TR894"/>
      <c r="TS894"/>
      <c r="TT894"/>
      <c r="TU894"/>
      <c r="TV894"/>
      <c r="TW894"/>
      <c r="TX894"/>
      <c r="TY894"/>
      <c r="TZ894"/>
      <c r="UA894"/>
      <c r="UB894"/>
      <c r="UC894"/>
      <c r="UD894"/>
      <c r="UE894"/>
      <c r="UF894"/>
      <c r="UG894"/>
      <c r="UH894"/>
      <c r="UI894"/>
      <c r="UJ894"/>
      <c r="UK894"/>
      <c r="UL894"/>
      <c r="UM894"/>
      <c r="UN894"/>
      <c r="UO894"/>
      <c r="UP894"/>
      <c r="UQ894"/>
      <c r="UR894"/>
      <c r="US894"/>
      <c r="UT894"/>
      <c r="UU894"/>
      <c r="UV894"/>
      <c r="UW894"/>
      <c r="UX894"/>
      <c r="UY894"/>
      <c r="UZ894"/>
      <c r="VA894"/>
      <c r="VB894"/>
      <c r="VC894"/>
      <c r="VD894"/>
      <c r="VE894"/>
      <c r="VF894"/>
      <c r="VG894"/>
      <c r="VH894"/>
      <c r="VI894"/>
      <c r="VJ894"/>
      <c r="VK894"/>
      <c r="VL894"/>
      <c r="VM894"/>
      <c r="VN894"/>
      <c r="VO894"/>
      <c r="VP894"/>
      <c r="VQ894"/>
      <c r="VR894"/>
      <c r="VS894"/>
      <c r="VT894"/>
      <c r="VU894"/>
      <c r="VV894"/>
      <c r="VW894"/>
      <c r="VX894"/>
      <c r="VY894"/>
      <c r="VZ894"/>
      <c r="WA894"/>
      <c r="WB894"/>
      <c r="WC894"/>
      <c r="WD894"/>
      <c r="WE894"/>
      <c r="WF894"/>
      <c r="WG894"/>
      <c r="WH894"/>
      <c r="WI894"/>
      <c r="WJ894"/>
      <c r="WK894"/>
      <c r="WL894"/>
      <c r="WM894"/>
      <c r="WN894"/>
      <c r="WO894"/>
      <c r="WP894"/>
      <c r="WQ894"/>
      <c r="WR894"/>
      <c r="WS894"/>
      <c r="WT894"/>
      <c r="WU894"/>
      <c r="WV894"/>
      <c r="WW894"/>
      <c r="WX894"/>
      <c r="WY894"/>
      <c r="WZ894"/>
      <c r="XA894"/>
      <c r="XB894"/>
      <c r="XC894"/>
      <c r="XD894"/>
      <c r="XE894"/>
      <c r="XF894"/>
      <c r="XG894"/>
      <c r="XH894"/>
      <c r="XI894"/>
      <c r="XJ894"/>
      <c r="XK894"/>
      <c r="XL894"/>
      <c r="XM894"/>
      <c r="XN894"/>
      <c r="XO894"/>
      <c r="XP894"/>
      <c r="XQ894"/>
      <c r="XR894"/>
      <c r="XS894"/>
      <c r="XT894"/>
      <c r="XU894"/>
      <c r="XV894"/>
      <c r="XW894"/>
      <c r="XX894"/>
      <c r="XY894"/>
      <c r="XZ894"/>
      <c r="YA894"/>
      <c r="YB894"/>
      <c r="YC894"/>
      <c r="YD894"/>
      <c r="YE894"/>
      <c r="YF894"/>
      <c r="YG894"/>
      <c r="YH894"/>
      <c r="YI894"/>
      <c r="YJ894"/>
      <c r="YK894"/>
      <c r="YL894"/>
      <c r="YM894"/>
      <c r="YN894"/>
      <c r="YO894"/>
      <c r="YP894"/>
      <c r="YQ894"/>
      <c r="YR894"/>
      <c r="YS894"/>
      <c r="YT894"/>
      <c r="YU894"/>
      <c r="YV894"/>
      <c r="YW894"/>
      <c r="YX894"/>
      <c r="YY894"/>
      <c r="YZ894"/>
      <c r="ZA894"/>
      <c r="ZB894"/>
      <c r="ZC894"/>
      <c r="ZD894"/>
      <c r="ZE894"/>
      <c r="ZF894"/>
      <c r="ZG894"/>
      <c r="ZH894"/>
      <c r="ZI894"/>
      <c r="ZJ894"/>
      <c r="ZK894"/>
      <c r="ZL894"/>
      <c r="ZM894"/>
      <c r="ZN894"/>
      <c r="ZO894"/>
      <c r="ZP894"/>
      <c r="ZQ894"/>
      <c r="ZR894"/>
      <c r="ZS894"/>
      <c r="ZT894"/>
      <c r="ZU894"/>
      <c r="ZV894"/>
      <c r="ZW894"/>
      <c r="ZX894"/>
      <c r="ZY894"/>
      <c r="ZZ894"/>
      <c r="AAA894"/>
      <c r="AAB894"/>
      <c r="AAC894"/>
      <c r="AAD894"/>
      <c r="AAE894"/>
      <c r="AAF894"/>
      <c r="AAG894"/>
      <c r="AAH894"/>
      <c r="AAI894"/>
      <c r="AAJ894"/>
      <c r="AAK894"/>
      <c r="AAL894"/>
      <c r="AAM894"/>
      <c r="AAN894"/>
      <c r="AAO894"/>
      <c r="AAP894"/>
      <c r="AAQ894"/>
      <c r="AAR894"/>
      <c r="AAS894"/>
      <c r="AAT894"/>
      <c r="AAU894"/>
      <c r="AAV894"/>
      <c r="AAW894"/>
      <c r="AAX894"/>
      <c r="AAY894"/>
      <c r="AAZ894"/>
      <c r="ABA894"/>
      <c r="ABB894"/>
      <c r="ABC894"/>
      <c r="ABD894"/>
      <c r="ABE894"/>
      <c r="ABF894"/>
      <c r="ABG894"/>
      <c r="ABH894"/>
      <c r="ABI894"/>
      <c r="ABJ894"/>
      <c r="ABK894"/>
      <c r="ABL894"/>
      <c r="ABM894"/>
      <c r="ABN894"/>
      <c r="ABO894"/>
      <c r="ABP894"/>
      <c r="ABQ894"/>
      <c r="ABR894"/>
      <c r="ABS894"/>
      <c r="ABT894"/>
      <c r="ABU894"/>
      <c r="ABV894"/>
      <c r="ABW894"/>
      <c r="ABX894"/>
      <c r="ABY894"/>
      <c r="ABZ894"/>
      <c r="ACA894"/>
      <c r="ACB894"/>
      <c r="ACC894"/>
      <c r="ACD894"/>
      <c r="ACE894"/>
      <c r="ACF894"/>
      <c r="ACG894"/>
      <c r="ACH894"/>
      <c r="ACI894"/>
      <c r="ACJ894"/>
      <c r="ACK894"/>
      <c r="ACL894"/>
      <c r="ACM894"/>
      <c r="ACN894"/>
      <c r="ACO894"/>
      <c r="ACP894"/>
      <c r="ACQ894"/>
      <c r="ACR894"/>
      <c r="ACS894"/>
      <c r="ACT894"/>
      <c r="ACU894"/>
      <c r="ACV894"/>
      <c r="ACW894"/>
      <c r="ACX894"/>
      <c r="ACY894"/>
      <c r="ACZ894"/>
      <c r="ADA894"/>
      <c r="ADB894"/>
      <c r="ADC894"/>
      <c r="ADD894"/>
      <c r="ADE894"/>
      <c r="ADF894"/>
      <c r="ADG894"/>
      <c r="ADH894"/>
      <c r="ADI894"/>
      <c r="ADJ894"/>
      <c r="ADK894"/>
      <c r="ADL894"/>
      <c r="ADM894"/>
      <c r="ADN894"/>
      <c r="ADO894"/>
      <c r="ADP894"/>
      <c r="ADQ894"/>
      <c r="ADR894"/>
      <c r="ADS894"/>
      <c r="ADT894"/>
      <c r="ADU894"/>
      <c r="ADV894"/>
      <c r="ADW894"/>
      <c r="ADX894"/>
      <c r="ADY894"/>
      <c r="ADZ894"/>
      <c r="AEA894"/>
      <c r="AEB894"/>
      <c r="AEC894"/>
      <c r="AED894"/>
      <c r="AEE894"/>
      <c r="AEF894"/>
    </row>
    <row r="895" spans="1:812" x14ac:dyDescent="0.25">
      <c r="B895" s="5">
        <v>45310</v>
      </c>
      <c r="C895" t="s">
        <v>103</v>
      </c>
      <c r="D895" t="s">
        <v>0</v>
      </c>
      <c r="E895" t="s">
        <v>14</v>
      </c>
      <c r="F895" s="4" t="s">
        <v>42</v>
      </c>
      <c r="G895" t="s">
        <v>43</v>
      </c>
      <c r="H895" s="4" t="s">
        <v>44</v>
      </c>
      <c r="I895" s="4" t="s">
        <v>402</v>
      </c>
      <c r="J895" s="8">
        <v>-70</v>
      </c>
      <c r="K895" s="79">
        <v>14.268493150684932</v>
      </c>
      <c r="L895" s="17">
        <f>+J895*K895</f>
        <v>-998.79452054794524</v>
      </c>
      <c r="M895" s="102" t="s">
        <v>527</v>
      </c>
      <c r="O895" s="104">
        <v>-998.79452054794524</v>
      </c>
      <c r="Q895" s="54" t="s">
        <v>425</v>
      </c>
      <c r="R895" t="s">
        <v>232</v>
      </c>
    </row>
    <row r="896" spans="1:812" hidden="1" x14ac:dyDescent="0.25">
      <c r="B896" s="5">
        <v>45310</v>
      </c>
      <c r="C896" t="s">
        <v>103</v>
      </c>
      <c r="D896" t="s">
        <v>0</v>
      </c>
      <c r="E896" t="s">
        <v>66</v>
      </c>
      <c r="F896" s="4" t="s">
        <v>139</v>
      </c>
      <c r="G896" t="s">
        <v>140</v>
      </c>
      <c r="H896" s="4" t="s">
        <v>141</v>
      </c>
      <c r="I896" s="4" t="s">
        <v>158</v>
      </c>
      <c r="J896" s="8">
        <v>-5</v>
      </c>
      <c r="K896" s="29">
        <v>51750</v>
      </c>
      <c r="L896" s="17">
        <v>3105000</v>
      </c>
      <c r="M896" s="102" t="s">
        <v>529</v>
      </c>
      <c r="N896" s="104">
        <f t="shared" ref="N896:N904" si="80">L896/4409.15</f>
        <v>704.21736615901034</v>
      </c>
      <c r="O896" s="104">
        <v>704.21736615901034</v>
      </c>
      <c r="Q896" s="54" t="s">
        <v>423</v>
      </c>
      <c r="R896" t="s">
        <v>282</v>
      </c>
    </row>
    <row r="897" spans="1:812" hidden="1" x14ac:dyDescent="0.25">
      <c r="B897" s="5">
        <v>45321</v>
      </c>
      <c r="C897" s="55" t="s">
        <v>121</v>
      </c>
      <c r="D897" t="s">
        <v>0</v>
      </c>
      <c r="E897" t="s">
        <v>14</v>
      </c>
      <c r="F897" s="3" t="s">
        <v>289</v>
      </c>
      <c r="G897" t="s">
        <v>15</v>
      </c>
      <c r="H897" s="4" t="s">
        <v>16</v>
      </c>
      <c r="I897" s="4" t="s">
        <v>18</v>
      </c>
      <c r="J897" s="8">
        <v>4</v>
      </c>
      <c r="K897" s="48">
        <v>73331</v>
      </c>
      <c r="L897" s="17">
        <f>+J897*K897</f>
        <v>293324</v>
      </c>
      <c r="N897" s="104">
        <f t="shared" si="80"/>
        <v>66.526201195241725</v>
      </c>
      <c r="O897" s="104">
        <v>66.526201195241725</v>
      </c>
      <c r="Q897"/>
      <c r="S897" t="s">
        <v>441</v>
      </c>
    </row>
    <row r="898" spans="1:812" hidden="1" x14ac:dyDescent="0.25">
      <c r="B898" s="5">
        <v>45321</v>
      </c>
      <c r="C898" s="55" t="s">
        <v>121</v>
      </c>
      <c r="D898" t="s">
        <v>0</v>
      </c>
      <c r="E898" t="s">
        <v>14</v>
      </c>
      <c r="F898" s="4" t="s">
        <v>54</v>
      </c>
      <c r="G898" t="s">
        <v>55</v>
      </c>
      <c r="H898" s="4" t="s">
        <v>56</v>
      </c>
      <c r="I898" s="4" t="s">
        <v>405</v>
      </c>
      <c r="J898" s="8">
        <v>4</v>
      </c>
      <c r="K898" s="29">
        <v>88882</v>
      </c>
      <c r="L898" s="35">
        <f>+J898*K898</f>
        <v>355528</v>
      </c>
      <c r="M898" s="104" t="s">
        <v>529</v>
      </c>
      <c r="N898" s="104">
        <f t="shared" si="80"/>
        <v>80.634135831169274</v>
      </c>
      <c r="O898" s="104">
        <v>80.634135831169274</v>
      </c>
      <c r="Q898"/>
      <c r="S898" t="s">
        <v>441</v>
      </c>
    </row>
    <row r="899" spans="1:812" hidden="1" x14ac:dyDescent="0.25">
      <c r="B899" s="5">
        <v>45321</v>
      </c>
      <c r="C899" s="55" t="s">
        <v>630</v>
      </c>
      <c r="D899" t="s">
        <v>4</v>
      </c>
      <c r="E899" t="s">
        <v>14</v>
      </c>
      <c r="F899" s="4">
        <v>3318235</v>
      </c>
      <c r="G899" t="s">
        <v>209</v>
      </c>
      <c r="H899" s="4" t="s">
        <v>107</v>
      </c>
      <c r="J899" s="8">
        <v>1</v>
      </c>
      <c r="K899" s="29">
        <v>126823.496</v>
      </c>
      <c r="L899" s="35">
        <f>+J899*K899</f>
        <v>126823.496</v>
      </c>
      <c r="M899" s="104"/>
      <c r="N899" s="104">
        <f t="shared" si="80"/>
        <v>28.763706383316514</v>
      </c>
      <c r="O899" s="104">
        <v>28.763706383316514</v>
      </c>
      <c r="Q899"/>
      <c r="S899" t="s">
        <v>441</v>
      </c>
    </row>
    <row r="900" spans="1:812" hidden="1" x14ac:dyDescent="0.25">
      <c r="B900" s="5">
        <v>45321</v>
      </c>
      <c r="C900" s="55" t="s">
        <v>630</v>
      </c>
      <c r="D900" t="s">
        <v>4</v>
      </c>
      <c r="E900" t="s">
        <v>14</v>
      </c>
      <c r="F900" s="4">
        <v>3308050</v>
      </c>
      <c r="G900" t="s">
        <v>137</v>
      </c>
      <c r="H900" s="4" t="s">
        <v>137</v>
      </c>
      <c r="I900" s="4" t="s">
        <v>138</v>
      </c>
      <c r="J900" s="8">
        <v>1</v>
      </c>
      <c r="K900" s="29">
        <v>405643.99600000004</v>
      </c>
      <c r="L900" s="17">
        <f>+J900*K900</f>
        <v>405643.99600000004</v>
      </c>
      <c r="M900" s="102" t="s">
        <v>529</v>
      </c>
      <c r="N900" s="104">
        <f t="shared" si="80"/>
        <v>92.000498055180728</v>
      </c>
      <c r="O900" s="104">
        <v>92.000498055180728</v>
      </c>
      <c r="Q900"/>
      <c r="S900" t="s">
        <v>441</v>
      </c>
    </row>
    <row r="901" spans="1:812" hidden="1" x14ac:dyDescent="0.25">
      <c r="B901" s="5">
        <v>45328</v>
      </c>
      <c r="C901" t="s">
        <v>103</v>
      </c>
      <c r="D901" t="s">
        <v>4</v>
      </c>
      <c r="E901" t="s">
        <v>14</v>
      </c>
      <c r="F901" s="4">
        <v>3308050</v>
      </c>
      <c r="G901" t="s">
        <v>137</v>
      </c>
      <c r="H901" s="4" t="s">
        <v>137</v>
      </c>
      <c r="I901" s="4" t="s">
        <v>138</v>
      </c>
      <c r="J901" s="8">
        <v>-1</v>
      </c>
      <c r="K901" s="29">
        <v>405643.99599999998</v>
      </c>
      <c r="L901" s="17">
        <f>+J901*K901</f>
        <v>-405643.99599999998</v>
      </c>
      <c r="M901" s="102" t="s">
        <v>529</v>
      </c>
      <c r="N901" s="104">
        <f t="shared" si="80"/>
        <v>-92.000498055180714</v>
      </c>
      <c r="O901" s="104">
        <v>-92.000498055180714</v>
      </c>
      <c r="Q901" s="54">
        <v>20240040</v>
      </c>
      <c r="R901" t="s">
        <v>432</v>
      </c>
    </row>
    <row r="902" spans="1:812" hidden="1" x14ac:dyDescent="0.25">
      <c r="B902" s="5">
        <v>45328</v>
      </c>
      <c r="C902" t="s">
        <v>103</v>
      </c>
      <c r="D902" t="s">
        <v>0</v>
      </c>
      <c r="E902" t="s">
        <v>66</v>
      </c>
      <c r="F902" s="4" t="s">
        <v>78</v>
      </c>
      <c r="G902" t="s">
        <v>79</v>
      </c>
      <c r="H902" s="4" t="s">
        <v>44</v>
      </c>
      <c r="I902" s="4" t="s">
        <v>359</v>
      </c>
      <c r="J902" s="8">
        <v>-4</v>
      </c>
      <c r="K902" s="29">
        <v>51750</v>
      </c>
      <c r="L902" s="17">
        <v>4140000</v>
      </c>
      <c r="N902" s="104">
        <f t="shared" si="80"/>
        <v>938.95648821201371</v>
      </c>
      <c r="O902" s="104">
        <v>938.95648821201371</v>
      </c>
      <c r="Q902" s="54">
        <v>20240040</v>
      </c>
      <c r="R902" t="s">
        <v>432</v>
      </c>
    </row>
    <row r="903" spans="1:812" hidden="1" x14ac:dyDescent="0.25">
      <c r="B903" s="5">
        <v>45328</v>
      </c>
      <c r="C903" t="s">
        <v>103</v>
      </c>
      <c r="D903" t="s">
        <v>4</v>
      </c>
      <c r="E903" t="s">
        <v>14</v>
      </c>
      <c r="F903" s="4">
        <v>3318235</v>
      </c>
      <c r="G903" t="s">
        <v>209</v>
      </c>
      <c r="H903" s="4" t="s">
        <v>107</v>
      </c>
      <c r="I903" s="4" t="s">
        <v>138</v>
      </c>
      <c r="J903" s="8">
        <v>-1</v>
      </c>
      <c r="K903" s="29">
        <v>126823.496</v>
      </c>
      <c r="L903" s="17">
        <v>2536469.92</v>
      </c>
      <c r="M903" s="102" t="s">
        <v>529</v>
      </c>
      <c r="N903" s="104">
        <f t="shared" si="80"/>
        <v>575.27412766633029</v>
      </c>
      <c r="O903" s="104">
        <v>575.27412766633029</v>
      </c>
      <c r="Q903" s="54">
        <v>20240040</v>
      </c>
      <c r="R903" t="s">
        <v>432</v>
      </c>
    </row>
    <row r="904" spans="1:812" hidden="1" x14ac:dyDescent="0.25">
      <c r="B904" s="5">
        <v>45329</v>
      </c>
      <c r="C904" t="s">
        <v>103</v>
      </c>
      <c r="D904" t="s">
        <v>0</v>
      </c>
      <c r="E904" t="s">
        <v>14</v>
      </c>
      <c r="F904" s="4" t="s">
        <v>46</v>
      </c>
      <c r="G904" t="s">
        <v>532</v>
      </c>
      <c r="H904" s="4" t="s">
        <v>146</v>
      </c>
      <c r="I904" s="4" t="s">
        <v>188</v>
      </c>
      <c r="J904" s="8">
        <v>-3</v>
      </c>
      <c r="K904" s="29">
        <v>104000</v>
      </c>
      <c r="L904" s="17">
        <f>+J904*K904</f>
        <v>-312000</v>
      </c>
      <c r="M904" s="102" t="s">
        <v>529</v>
      </c>
      <c r="N904" s="104">
        <f t="shared" si="80"/>
        <v>-70.761938242064801</v>
      </c>
      <c r="O904" s="104">
        <v>-70.761938242064801</v>
      </c>
      <c r="Q904" s="54">
        <v>20240041</v>
      </c>
      <c r="R904" t="s">
        <v>428</v>
      </c>
    </row>
    <row r="905" spans="1:812" hidden="1" x14ac:dyDescent="0.25">
      <c r="B905" s="5">
        <v>45329</v>
      </c>
      <c r="C905" t="s">
        <v>103</v>
      </c>
      <c r="D905" t="s">
        <v>0</v>
      </c>
      <c r="E905" t="s">
        <v>14</v>
      </c>
      <c r="F905" s="4" t="s">
        <v>54</v>
      </c>
      <c r="G905" t="s">
        <v>55</v>
      </c>
      <c r="H905" s="4" t="s">
        <v>56</v>
      </c>
      <c r="I905" s="4" t="s">
        <v>405</v>
      </c>
      <c r="J905" s="8">
        <v>-22</v>
      </c>
      <c r="K905" s="79">
        <v>18.345205479452055</v>
      </c>
      <c r="L905" s="17">
        <f>+J905*K905</f>
        <v>-403.59452054794519</v>
      </c>
      <c r="M905" s="102" t="s">
        <v>527</v>
      </c>
      <c r="O905" s="104">
        <v>-403.59452054794519</v>
      </c>
      <c r="Q905" s="54">
        <v>20240041</v>
      </c>
      <c r="R905" t="s">
        <v>428</v>
      </c>
    </row>
    <row r="906" spans="1:812" x14ac:dyDescent="0.25">
      <c r="B906" s="5">
        <v>45329</v>
      </c>
      <c r="C906" t="s">
        <v>103</v>
      </c>
      <c r="D906" t="s">
        <v>0</v>
      </c>
      <c r="E906" t="s">
        <v>14</v>
      </c>
      <c r="F906" s="4" t="s">
        <v>42</v>
      </c>
      <c r="G906" t="s">
        <v>43</v>
      </c>
      <c r="H906" s="4" t="s">
        <v>44</v>
      </c>
      <c r="I906" s="4" t="s">
        <v>404</v>
      </c>
      <c r="J906" s="8">
        <v>-25</v>
      </c>
      <c r="K906" s="79">
        <v>14.268493150684932</v>
      </c>
      <c r="L906" s="17">
        <f>+J906*K906</f>
        <v>-356.71232876712332</v>
      </c>
      <c r="M906" s="102" t="s">
        <v>527</v>
      </c>
      <c r="O906" s="104">
        <v>-356.71232876712332</v>
      </c>
      <c r="Q906" s="54">
        <v>20240041</v>
      </c>
      <c r="R906" t="s">
        <v>428</v>
      </c>
    </row>
    <row r="907" spans="1:812" hidden="1" x14ac:dyDescent="0.25">
      <c r="B907" s="5">
        <v>45329</v>
      </c>
      <c r="C907" t="s">
        <v>103</v>
      </c>
      <c r="D907" t="s">
        <v>0</v>
      </c>
      <c r="E907" t="s">
        <v>66</v>
      </c>
      <c r="F907" s="4" t="s">
        <v>82</v>
      </c>
      <c r="G907" t="s">
        <v>83</v>
      </c>
      <c r="H907" s="4" t="s">
        <v>84</v>
      </c>
      <c r="I907" s="4" t="s">
        <v>299</v>
      </c>
      <c r="J907" s="8">
        <v>-5</v>
      </c>
      <c r="K907" s="29">
        <f>57500*0.9</f>
        <v>51750</v>
      </c>
      <c r="L907" s="17">
        <v>2587500</v>
      </c>
      <c r="N907" s="104">
        <f t="shared" ref="N907:N926" si="81">L907/4409.15</f>
        <v>586.8478051325086</v>
      </c>
      <c r="O907" s="104">
        <v>586.8478051325086</v>
      </c>
      <c r="Q907" s="54">
        <v>20240041</v>
      </c>
      <c r="R907" t="s">
        <v>428</v>
      </c>
    </row>
    <row r="908" spans="1:812" s="109" customFormat="1" hidden="1" x14ac:dyDescent="0.25">
      <c r="B908" s="110">
        <v>45329</v>
      </c>
      <c r="C908" s="109" t="s">
        <v>63</v>
      </c>
      <c r="D908" s="109" t="s">
        <v>0</v>
      </c>
      <c r="E908" s="109" t="s">
        <v>66</v>
      </c>
      <c r="F908" s="111" t="s">
        <v>71</v>
      </c>
      <c r="G908" s="109" t="s">
        <v>72</v>
      </c>
      <c r="H908" s="111" t="s">
        <v>27</v>
      </c>
      <c r="I908" s="111" t="s">
        <v>442</v>
      </c>
      <c r="J908" s="112">
        <v>50</v>
      </c>
      <c r="K908" s="113">
        <f>57500*0.9</f>
        <v>51750</v>
      </c>
      <c r="L908" s="114">
        <f>+J908*K908</f>
        <v>2587500</v>
      </c>
      <c r="M908" s="115" t="s">
        <v>529</v>
      </c>
      <c r="N908" s="104">
        <f t="shared" si="81"/>
        <v>586.8478051325086</v>
      </c>
      <c r="O908" s="104">
        <v>586.8478051325086</v>
      </c>
      <c r="P908" s="109" t="s">
        <v>662</v>
      </c>
      <c r="Q908" s="111"/>
      <c r="X908" s="114"/>
    </row>
    <row r="909" spans="1:812" s="109" customFormat="1" hidden="1" x14ac:dyDescent="0.25">
      <c r="B909" s="110">
        <v>45329</v>
      </c>
      <c r="C909" s="109" t="s">
        <v>63</v>
      </c>
      <c r="D909" s="109" t="s">
        <v>0</v>
      </c>
      <c r="E909" s="109" t="s">
        <v>66</v>
      </c>
      <c r="F909" s="111" t="s">
        <v>75</v>
      </c>
      <c r="G909" s="109" t="s">
        <v>76</v>
      </c>
      <c r="H909" s="111" t="s">
        <v>37</v>
      </c>
      <c r="I909" s="111" t="s">
        <v>445</v>
      </c>
      <c r="J909" s="112">
        <v>50</v>
      </c>
      <c r="K909" s="113">
        <f>57500*0.9</f>
        <v>51750</v>
      </c>
      <c r="L909" s="114">
        <f>+J909*K909</f>
        <v>2587500</v>
      </c>
      <c r="M909" s="115" t="s">
        <v>529</v>
      </c>
      <c r="N909" s="104">
        <f t="shared" si="81"/>
        <v>586.8478051325086</v>
      </c>
      <c r="O909" s="104">
        <v>586.8478051325086</v>
      </c>
      <c r="P909" s="109" t="s">
        <v>662</v>
      </c>
      <c r="Q909" s="111"/>
      <c r="X909" s="114"/>
    </row>
    <row r="910" spans="1:812" s="109" customFormat="1" hidden="1" x14ac:dyDescent="0.25">
      <c r="A910"/>
      <c r="B910" s="5">
        <v>45310</v>
      </c>
      <c r="C910" t="s">
        <v>103</v>
      </c>
      <c r="D910" t="s">
        <v>0</v>
      </c>
      <c r="E910" t="s">
        <v>14</v>
      </c>
      <c r="F910" s="4" t="s">
        <v>39</v>
      </c>
      <c r="G910" t="s">
        <v>40</v>
      </c>
      <c r="H910" s="4" t="s">
        <v>41</v>
      </c>
      <c r="I910" s="4" t="s">
        <v>335</v>
      </c>
      <c r="J910" s="8">
        <v>-30</v>
      </c>
      <c r="K910" s="29">
        <v>69131</v>
      </c>
      <c r="L910" s="17">
        <v>6913100</v>
      </c>
      <c r="M910" s="102" t="s">
        <v>529</v>
      </c>
      <c r="N910" s="104">
        <f t="shared" si="81"/>
        <v>1567.8985745551865</v>
      </c>
      <c r="O910" s="104">
        <v>1567.8985745551865</v>
      </c>
      <c r="P910"/>
      <c r="Q910" s="54" t="s">
        <v>425</v>
      </c>
      <c r="R910" t="s">
        <v>232</v>
      </c>
      <c r="S910"/>
      <c r="T910"/>
      <c r="U910"/>
      <c r="V910"/>
      <c r="W910"/>
      <c r="X910" s="17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/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  <c r="DG910"/>
      <c r="DH910"/>
      <c r="DI910"/>
      <c r="DJ910"/>
      <c r="DK910"/>
      <c r="DL910"/>
      <c r="DM910"/>
      <c r="DN910"/>
      <c r="DO910"/>
      <c r="DP910"/>
      <c r="DQ910"/>
      <c r="DR910"/>
      <c r="DS910"/>
      <c r="DT910"/>
      <c r="DU910"/>
      <c r="DV910"/>
      <c r="DW910"/>
      <c r="DX910"/>
      <c r="DY910"/>
      <c r="DZ910"/>
      <c r="EA910"/>
      <c r="EB910"/>
      <c r="EC910"/>
      <c r="ED910"/>
      <c r="EE910"/>
      <c r="EF910"/>
      <c r="EG910"/>
      <c r="EH910"/>
      <c r="EI910"/>
      <c r="EJ910"/>
      <c r="EK910"/>
      <c r="EL910"/>
      <c r="EM910"/>
      <c r="EN910"/>
      <c r="EO910"/>
      <c r="EP910"/>
      <c r="EQ910"/>
      <c r="ER910"/>
      <c r="ES910"/>
      <c r="ET910"/>
      <c r="EU910"/>
      <c r="EV910"/>
      <c r="EW910"/>
      <c r="EX910"/>
      <c r="EY910"/>
      <c r="EZ910"/>
      <c r="FA910"/>
      <c r="FB910"/>
      <c r="FC910"/>
      <c r="FD910"/>
      <c r="FE910"/>
      <c r="FF910"/>
      <c r="FG910"/>
      <c r="FH910"/>
      <c r="FI910"/>
      <c r="FJ910"/>
      <c r="FK910"/>
      <c r="FL910"/>
      <c r="FM910"/>
      <c r="FN910"/>
      <c r="FO910"/>
      <c r="FP910"/>
      <c r="FQ910"/>
      <c r="FR910"/>
      <c r="FS910"/>
      <c r="FT910"/>
      <c r="FU910"/>
      <c r="FV910"/>
      <c r="FW910"/>
      <c r="FX910"/>
      <c r="FY910"/>
      <c r="FZ910"/>
      <c r="GA910"/>
      <c r="GB910"/>
      <c r="GC910"/>
      <c r="GD910"/>
      <c r="GE910"/>
      <c r="GF910"/>
      <c r="GG910"/>
      <c r="GH910"/>
      <c r="GI910"/>
      <c r="GJ910"/>
      <c r="GK910"/>
      <c r="GL910"/>
      <c r="GM910"/>
      <c r="GN910"/>
      <c r="GO910"/>
      <c r="GP910"/>
      <c r="GQ910"/>
      <c r="GR910"/>
      <c r="GS910"/>
      <c r="GT910"/>
      <c r="GU910"/>
      <c r="GV910"/>
      <c r="GW910"/>
      <c r="GX910"/>
      <c r="GY910"/>
      <c r="GZ910"/>
      <c r="HA910"/>
      <c r="HB910"/>
      <c r="HC910"/>
      <c r="HD910"/>
      <c r="HE910"/>
      <c r="HF910"/>
      <c r="HG910"/>
      <c r="HH910"/>
      <c r="HI910"/>
      <c r="HJ910"/>
      <c r="HK910"/>
      <c r="HL910"/>
      <c r="HM910"/>
      <c r="HN910"/>
      <c r="HO910"/>
      <c r="HP910"/>
      <c r="HQ910"/>
      <c r="HR910"/>
      <c r="HS910"/>
      <c r="HT910"/>
      <c r="HU910"/>
      <c r="HV910"/>
      <c r="HW910"/>
      <c r="HX910"/>
      <c r="HY910"/>
      <c r="HZ910"/>
      <c r="IA910"/>
      <c r="IB910"/>
      <c r="IC910"/>
      <c r="ID910"/>
      <c r="IE910"/>
      <c r="IF910"/>
      <c r="IG910"/>
      <c r="IH910"/>
      <c r="II910"/>
      <c r="IJ910"/>
      <c r="IK910"/>
      <c r="IL910"/>
      <c r="IM910"/>
      <c r="IN910"/>
      <c r="IO910"/>
      <c r="IP910"/>
      <c r="IQ910"/>
      <c r="IR910"/>
      <c r="IS910"/>
      <c r="IT910"/>
      <c r="IU910"/>
      <c r="IV910"/>
      <c r="IW910"/>
      <c r="IX910"/>
      <c r="IY910"/>
      <c r="IZ910"/>
      <c r="JA910"/>
      <c r="JB910"/>
      <c r="JC910"/>
      <c r="JD910"/>
      <c r="JE910"/>
      <c r="JF910"/>
      <c r="JG910"/>
      <c r="JH910"/>
      <c r="JI910"/>
      <c r="JJ910"/>
      <c r="JK910"/>
      <c r="JL910"/>
      <c r="JM910"/>
      <c r="JN910"/>
      <c r="JO910"/>
      <c r="JP910"/>
      <c r="JQ910"/>
      <c r="JR910"/>
      <c r="JS910"/>
      <c r="JT910"/>
      <c r="JU910"/>
      <c r="JV910"/>
      <c r="JW910"/>
      <c r="JX910"/>
      <c r="JY910"/>
      <c r="JZ910"/>
      <c r="KA910"/>
      <c r="KB910"/>
      <c r="KC910"/>
      <c r="KD910"/>
      <c r="KE910"/>
      <c r="KF910"/>
      <c r="KG910"/>
      <c r="KH910"/>
      <c r="KI910"/>
      <c r="KJ910"/>
      <c r="KK910"/>
      <c r="KL910"/>
      <c r="KM910"/>
      <c r="KN910"/>
      <c r="KO910"/>
      <c r="KP910"/>
      <c r="KQ910"/>
      <c r="KR910"/>
      <c r="KS910"/>
      <c r="KT910"/>
      <c r="KU910"/>
      <c r="KV910"/>
      <c r="KW910"/>
      <c r="KX910"/>
      <c r="KY910"/>
      <c r="KZ910"/>
      <c r="LA910"/>
      <c r="LB910"/>
      <c r="LC910"/>
      <c r="LD910"/>
      <c r="LE910"/>
      <c r="LF910"/>
      <c r="LG910"/>
      <c r="LH910"/>
      <c r="LI910"/>
      <c r="LJ910"/>
      <c r="LK910"/>
      <c r="LL910"/>
      <c r="LM910"/>
      <c r="LN910"/>
      <c r="LO910"/>
      <c r="LP910"/>
      <c r="LQ910"/>
      <c r="LR910"/>
      <c r="LS910"/>
      <c r="LT910"/>
      <c r="LU910"/>
      <c r="LV910"/>
      <c r="LW910"/>
      <c r="LX910"/>
      <c r="LY910"/>
      <c r="LZ910"/>
      <c r="MA910"/>
      <c r="MB910"/>
      <c r="MC910"/>
      <c r="MD910"/>
      <c r="ME910"/>
      <c r="MF910"/>
      <c r="MG910"/>
      <c r="MH910"/>
      <c r="MI910"/>
      <c r="MJ910"/>
      <c r="MK910"/>
      <c r="ML910"/>
      <c r="MM910"/>
      <c r="MN910"/>
      <c r="MO910"/>
      <c r="MP910"/>
      <c r="MQ910"/>
      <c r="MR910"/>
      <c r="MS910"/>
      <c r="MT910"/>
      <c r="MU910"/>
      <c r="MV910"/>
      <c r="MW910"/>
      <c r="MX910"/>
      <c r="MY910"/>
      <c r="MZ910"/>
      <c r="NA910"/>
      <c r="NB910"/>
      <c r="NC910"/>
      <c r="ND910"/>
      <c r="NE910"/>
      <c r="NF910"/>
      <c r="NG910"/>
      <c r="NH910"/>
      <c r="NI910"/>
      <c r="NJ910"/>
      <c r="NK910"/>
      <c r="NL910"/>
      <c r="NM910"/>
      <c r="NN910"/>
      <c r="NO910"/>
      <c r="NP910"/>
      <c r="NQ910"/>
      <c r="NR910"/>
      <c r="NS910"/>
      <c r="NT910"/>
      <c r="NU910"/>
      <c r="NV910"/>
      <c r="NW910"/>
      <c r="NX910"/>
      <c r="NY910"/>
      <c r="NZ910"/>
      <c r="OA910"/>
      <c r="OB910"/>
      <c r="OC910"/>
      <c r="OD910"/>
      <c r="OE910"/>
      <c r="OF910"/>
      <c r="OG910"/>
      <c r="OH910"/>
      <c r="OI910"/>
      <c r="OJ910"/>
      <c r="OK910"/>
      <c r="OL910"/>
      <c r="OM910"/>
      <c r="ON910"/>
      <c r="OO910"/>
      <c r="OP910"/>
      <c r="OQ910"/>
      <c r="OR910"/>
      <c r="OS910"/>
      <c r="OT910"/>
      <c r="OU910"/>
      <c r="OV910"/>
      <c r="OW910"/>
      <c r="OX910"/>
      <c r="OY910"/>
      <c r="OZ910"/>
      <c r="PA910"/>
      <c r="PB910"/>
      <c r="PC910"/>
      <c r="PD910"/>
      <c r="PE910"/>
      <c r="PF910"/>
      <c r="PG910"/>
      <c r="PH910"/>
      <c r="PI910"/>
      <c r="PJ910"/>
      <c r="PK910"/>
      <c r="PL910"/>
      <c r="PM910"/>
      <c r="PN910"/>
      <c r="PO910"/>
      <c r="PP910"/>
      <c r="PQ910"/>
      <c r="PR910"/>
      <c r="PS910"/>
      <c r="PT910"/>
      <c r="PU910"/>
      <c r="PV910"/>
      <c r="PW910"/>
      <c r="PX910"/>
      <c r="PY910"/>
      <c r="PZ910"/>
      <c r="QA910"/>
      <c r="QB910"/>
      <c r="QC910"/>
      <c r="QD910"/>
      <c r="QE910"/>
      <c r="QF910"/>
      <c r="QG910"/>
      <c r="QH910"/>
      <c r="QI910"/>
      <c r="QJ910"/>
      <c r="QK910"/>
      <c r="QL910"/>
      <c r="QM910"/>
      <c r="QN910"/>
      <c r="QO910"/>
      <c r="QP910"/>
      <c r="QQ910"/>
      <c r="QR910"/>
      <c r="QS910"/>
      <c r="QT910"/>
      <c r="QU910"/>
      <c r="QV910"/>
      <c r="QW910"/>
      <c r="QX910"/>
      <c r="QY910"/>
      <c r="QZ910"/>
      <c r="RA910"/>
      <c r="RB910"/>
      <c r="RC910"/>
      <c r="RD910"/>
      <c r="RE910"/>
      <c r="RF910"/>
      <c r="RG910"/>
      <c r="RH910"/>
      <c r="RI910"/>
      <c r="RJ910"/>
      <c r="RK910"/>
      <c r="RL910"/>
      <c r="RM910"/>
      <c r="RN910"/>
      <c r="RO910"/>
      <c r="RP910"/>
      <c r="RQ910"/>
      <c r="RR910"/>
      <c r="RS910"/>
      <c r="RT910"/>
      <c r="RU910"/>
      <c r="RV910"/>
      <c r="RW910"/>
      <c r="RX910"/>
      <c r="RY910"/>
      <c r="RZ910"/>
      <c r="SA910"/>
      <c r="SB910"/>
      <c r="SC910"/>
      <c r="SD910"/>
      <c r="SE910"/>
      <c r="SF910"/>
      <c r="SG910"/>
      <c r="SH910"/>
      <c r="SI910"/>
      <c r="SJ910"/>
      <c r="SK910"/>
      <c r="SL910"/>
      <c r="SM910"/>
      <c r="SN910"/>
      <c r="SO910"/>
      <c r="SP910"/>
      <c r="SQ910"/>
      <c r="SR910"/>
      <c r="SS910"/>
      <c r="ST910"/>
      <c r="SU910"/>
      <c r="SV910"/>
      <c r="SW910"/>
      <c r="SX910"/>
      <c r="SY910"/>
      <c r="SZ910"/>
      <c r="TA910"/>
      <c r="TB910"/>
      <c r="TC910"/>
      <c r="TD910"/>
      <c r="TE910"/>
      <c r="TF910"/>
      <c r="TG910"/>
      <c r="TH910"/>
      <c r="TI910"/>
      <c r="TJ910"/>
      <c r="TK910"/>
      <c r="TL910"/>
      <c r="TM910"/>
      <c r="TN910"/>
      <c r="TO910"/>
      <c r="TP910"/>
      <c r="TQ910"/>
      <c r="TR910"/>
      <c r="TS910"/>
      <c r="TT910"/>
      <c r="TU910"/>
      <c r="TV910"/>
      <c r="TW910"/>
      <c r="TX910"/>
      <c r="TY910"/>
      <c r="TZ910"/>
      <c r="UA910"/>
      <c r="UB910"/>
      <c r="UC910"/>
      <c r="UD910"/>
      <c r="UE910"/>
      <c r="UF910"/>
      <c r="UG910"/>
      <c r="UH910"/>
      <c r="UI910"/>
      <c r="UJ910"/>
      <c r="UK910"/>
      <c r="UL910"/>
      <c r="UM910"/>
      <c r="UN910"/>
      <c r="UO910"/>
      <c r="UP910"/>
      <c r="UQ910"/>
      <c r="UR910"/>
      <c r="US910"/>
      <c r="UT910"/>
      <c r="UU910"/>
      <c r="UV910"/>
      <c r="UW910"/>
      <c r="UX910"/>
      <c r="UY910"/>
      <c r="UZ910"/>
      <c r="VA910"/>
      <c r="VB910"/>
      <c r="VC910"/>
      <c r="VD910"/>
      <c r="VE910"/>
      <c r="VF910"/>
      <c r="VG910"/>
      <c r="VH910"/>
      <c r="VI910"/>
      <c r="VJ910"/>
      <c r="VK910"/>
      <c r="VL910"/>
      <c r="VM910"/>
      <c r="VN910"/>
      <c r="VO910"/>
      <c r="VP910"/>
      <c r="VQ910"/>
      <c r="VR910"/>
      <c r="VS910"/>
      <c r="VT910"/>
      <c r="VU910"/>
      <c r="VV910"/>
      <c r="VW910"/>
      <c r="VX910"/>
      <c r="VY910"/>
      <c r="VZ910"/>
      <c r="WA910"/>
      <c r="WB910"/>
      <c r="WC910"/>
      <c r="WD910"/>
      <c r="WE910"/>
      <c r="WF910"/>
      <c r="WG910"/>
      <c r="WH910"/>
      <c r="WI910"/>
      <c r="WJ910"/>
      <c r="WK910"/>
      <c r="WL910"/>
      <c r="WM910"/>
      <c r="WN910"/>
      <c r="WO910"/>
      <c r="WP910"/>
      <c r="WQ910"/>
      <c r="WR910"/>
      <c r="WS910"/>
      <c r="WT910"/>
      <c r="WU910"/>
      <c r="WV910"/>
      <c r="WW910"/>
      <c r="WX910"/>
      <c r="WY910"/>
      <c r="WZ910"/>
      <c r="XA910"/>
      <c r="XB910"/>
      <c r="XC910"/>
      <c r="XD910"/>
      <c r="XE910"/>
      <c r="XF910"/>
      <c r="XG910"/>
      <c r="XH910"/>
      <c r="XI910"/>
      <c r="XJ910"/>
      <c r="XK910"/>
      <c r="XL910"/>
      <c r="XM910"/>
      <c r="XN910"/>
      <c r="XO910"/>
      <c r="XP910"/>
      <c r="XQ910"/>
      <c r="XR910"/>
      <c r="XS910"/>
      <c r="XT910"/>
      <c r="XU910"/>
      <c r="XV910"/>
      <c r="XW910"/>
      <c r="XX910"/>
      <c r="XY910"/>
      <c r="XZ910"/>
      <c r="YA910"/>
      <c r="YB910"/>
      <c r="YC910"/>
      <c r="YD910"/>
      <c r="YE910"/>
      <c r="YF910"/>
      <c r="YG910"/>
      <c r="YH910"/>
      <c r="YI910"/>
      <c r="YJ910"/>
      <c r="YK910"/>
      <c r="YL910"/>
      <c r="YM910"/>
      <c r="YN910"/>
      <c r="YO910"/>
      <c r="YP910"/>
      <c r="YQ910"/>
      <c r="YR910"/>
      <c r="YS910"/>
      <c r="YT910"/>
      <c r="YU910"/>
      <c r="YV910"/>
      <c r="YW910"/>
      <c r="YX910"/>
      <c r="YY910"/>
      <c r="YZ910"/>
      <c r="ZA910"/>
      <c r="ZB910"/>
      <c r="ZC910"/>
      <c r="ZD910"/>
      <c r="ZE910"/>
      <c r="ZF910"/>
      <c r="ZG910"/>
      <c r="ZH910"/>
      <c r="ZI910"/>
      <c r="ZJ910"/>
      <c r="ZK910"/>
      <c r="ZL910"/>
      <c r="ZM910"/>
      <c r="ZN910"/>
      <c r="ZO910"/>
      <c r="ZP910"/>
      <c r="ZQ910"/>
      <c r="ZR910"/>
      <c r="ZS910"/>
      <c r="ZT910"/>
      <c r="ZU910"/>
      <c r="ZV910"/>
      <c r="ZW910"/>
      <c r="ZX910"/>
      <c r="ZY910"/>
      <c r="ZZ910"/>
      <c r="AAA910"/>
      <c r="AAB910"/>
      <c r="AAC910"/>
      <c r="AAD910"/>
      <c r="AAE910"/>
      <c r="AAF910"/>
      <c r="AAG910"/>
      <c r="AAH910"/>
      <c r="AAI910"/>
      <c r="AAJ910"/>
      <c r="AAK910"/>
      <c r="AAL910"/>
      <c r="AAM910"/>
      <c r="AAN910"/>
      <c r="AAO910"/>
      <c r="AAP910"/>
      <c r="AAQ910"/>
      <c r="AAR910"/>
      <c r="AAS910"/>
      <c r="AAT910"/>
      <c r="AAU910"/>
      <c r="AAV910"/>
      <c r="AAW910"/>
      <c r="AAX910"/>
      <c r="AAY910"/>
      <c r="AAZ910"/>
      <c r="ABA910"/>
      <c r="ABB910"/>
      <c r="ABC910"/>
      <c r="ABD910"/>
      <c r="ABE910"/>
      <c r="ABF910"/>
      <c r="ABG910"/>
      <c r="ABH910"/>
      <c r="ABI910"/>
      <c r="ABJ910"/>
      <c r="ABK910"/>
      <c r="ABL910"/>
      <c r="ABM910"/>
      <c r="ABN910"/>
      <c r="ABO910"/>
      <c r="ABP910"/>
      <c r="ABQ910"/>
      <c r="ABR910"/>
      <c r="ABS910"/>
      <c r="ABT910"/>
      <c r="ABU910"/>
      <c r="ABV910"/>
      <c r="ABW910"/>
      <c r="ABX910"/>
      <c r="ABY910"/>
      <c r="ABZ910"/>
      <c r="ACA910"/>
      <c r="ACB910"/>
      <c r="ACC910"/>
      <c r="ACD910"/>
      <c r="ACE910"/>
      <c r="ACF910"/>
      <c r="ACG910"/>
      <c r="ACH910"/>
      <c r="ACI910"/>
      <c r="ACJ910"/>
      <c r="ACK910"/>
      <c r="ACL910"/>
      <c r="ACM910"/>
      <c r="ACN910"/>
      <c r="ACO910"/>
      <c r="ACP910"/>
      <c r="ACQ910"/>
      <c r="ACR910"/>
      <c r="ACS910"/>
      <c r="ACT910"/>
      <c r="ACU910"/>
      <c r="ACV910"/>
      <c r="ACW910"/>
      <c r="ACX910"/>
      <c r="ACY910"/>
      <c r="ACZ910"/>
      <c r="ADA910"/>
      <c r="ADB910"/>
      <c r="ADC910"/>
      <c r="ADD910"/>
      <c r="ADE910"/>
      <c r="ADF910"/>
      <c r="ADG910"/>
      <c r="ADH910"/>
      <c r="ADI910"/>
      <c r="ADJ910"/>
      <c r="ADK910"/>
      <c r="ADL910"/>
      <c r="ADM910"/>
      <c r="ADN910"/>
      <c r="ADO910"/>
      <c r="ADP910"/>
      <c r="ADQ910"/>
      <c r="ADR910"/>
      <c r="ADS910"/>
      <c r="ADT910"/>
      <c r="ADU910"/>
      <c r="ADV910"/>
      <c r="ADW910"/>
      <c r="ADX910"/>
      <c r="ADY910"/>
      <c r="ADZ910"/>
      <c r="AEA910"/>
      <c r="AEB910"/>
      <c r="AEC910"/>
      <c r="AED910"/>
      <c r="AEE910"/>
      <c r="AEF910"/>
    </row>
    <row r="911" spans="1:812" s="109" customFormat="1" hidden="1" x14ac:dyDescent="0.25">
      <c r="B911" s="110">
        <v>45329</v>
      </c>
      <c r="C911" s="109" t="s">
        <v>63</v>
      </c>
      <c r="D911" s="109" t="s">
        <v>0</v>
      </c>
      <c r="E911" s="109" t="s">
        <v>66</v>
      </c>
      <c r="F911" s="111" t="s">
        <v>86</v>
      </c>
      <c r="G911" s="109" t="s">
        <v>87</v>
      </c>
      <c r="H911" s="111" t="s">
        <v>50</v>
      </c>
      <c r="I911" s="111" t="s">
        <v>446</v>
      </c>
      <c r="J911" s="112">
        <v>50</v>
      </c>
      <c r="K911" s="113">
        <f>57500*0.9</f>
        <v>51750</v>
      </c>
      <c r="L911" s="114">
        <f>+J911*K911</f>
        <v>2587500</v>
      </c>
      <c r="M911" s="115" t="s">
        <v>529</v>
      </c>
      <c r="N911" s="104">
        <f t="shared" si="81"/>
        <v>586.8478051325086</v>
      </c>
      <c r="O911" s="104">
        <v>586.8478051325086</v>
      </c>
      <c r="P911" s="109" t="s">
        <v>662</v>
      </c>
      <c r="Q911" s="111"/>
      <c r="X911" s="114"/>
    </row>
    <row r="912" spans="1:812" s="109" customFormat="1" hidden="1" x14ac:dyDescent="0.25">
      <c r="B912" s="110">
        <v>45329</v>
      </c>
      <c r="C912" s="109" t="s">
        <v>63</v>
      </c>
      <c r="D912" s="109" t="s">
        <v>0</v>
      </c>
      <c r="E912" s="109" t="s">
        <v>66</v>
      </c>
      <c r="F912" s="111" t="s">
        <v>67</v>
      </c>
      <c r="G912" s="109" t="s">
        <v>68</v>
      </c>
      <c r="H912" s="111" t="s">
        <v>69</v>
      </c>
      <c r="I912" s="111" t="s">
        <v>444</v>
      </c>
      <c r="J912" s="112">
        <v>50</v>
      </c>
      <c r="K912" s="113">
        <f>57500*0.9</f>
        <v>51750</v>
      </c>
      <c r="L912" s="114">
        <f>+J912*K912</f>
        <v>2587500</v>
      </c>
      <c r="M912" s="115" t="s">
        <v>529</v>
      </c>
      <c r="N912" s="104">
        <f t="shared" si="81"/>
        <v>586.8478051325086</v>
      </c>
      <c r="O912" s="104">
        <v>586.8478051325086</v>
      </c>
      <c r="P912" s="109" t="s">
        <v>662</v>
      </c>
      <c r="Q912" s="111"/>
      <c r="X912" s="114"/>
    </row>
    <row r="913" spans="1:812" hidden="1" x14ac:dyDescent="0.25">
      <c r="A913" s="109"/>
      <c r="B913" s="110">
        <v>45329</v>
      </c>
      <c r="C913" s="109" t="s">
        <v>63</v>
      </c>
      <c r="D913" s="109" t="s">
        <v>0</v>
      </c>
      <c r="E913" s="109" t="s">
        <v>66</v>
      </c>
      <c r="F913" s="111" t="s">
        <v>78</v>
      </c>
      <c r="G913" s="109" t="s">
        <v>79</v>
      </c>
      <c r="H913" s="111" t="s">
        <v>80</v>
      </c>
      <c r="I913" s="111" t="s">
        <v>447</v>
      </c>
      <c r="J913" s="112">
        <v>150</v>
      </c>
      <c r="K913" s="113">
        <f>57500*0.9</f>
        <v>51750</v>
      </c>
      <c r="L913" s="114">
        <f>+J913*K913</f>
        <v>7762500</v>
      </c>
      <c r="M913" s="115" t="s">
        <v>529</v>
      </c>
      <c r="N913" s="104">
        <f t="shared" si="81"/>
        <v>1760.5434153975257</v>
      </c>
      <c r="O913" s="104">
        <v>1760.5434153975257</v>
      </c>
      <c r="P913" s="109" t="s">
        <v>662</v>
      </c>
      <c r="Q913" s="111"/>
      <c r="R913" s="109"/>
      <c r="S913" s="109"/>
      <c r="T913" s="109"/>
      <c r="U913" s="109"/>
      <c r="V913" s="109"/>
      <c r="W913" s="109"/>
      <c r="X913" s="114"/>
      <c r="Y913" s="109"/>
      <c r="Z913" s="109"/>
      <c r="AA913" s="109"/>
      <c r="AB913" s="109"/>
      <c r="AC913" s="109"/>
      <c r="AD913" s="109"/>
      <c r="AE913" s="109"/>
      <c r="AF913" s="109"/>
      <c r="AG913" s="109"/>
      <c r="AH913" s="109"/>
      <c r="AI913" s="109"/>
      <c r="AJ913" s="109"/>
      <c r="AK913" s="109"/>
      <c r="AL913" s="109"/>
      <c r="AM913" s="109"/>
      <c r="AN913" s="109"/>
      <c r="AO913" s="109"/>
      <c r="AP913" s="109"/>
      <c r="AQ913" s="109"/>
      <c r="AR913" s="109"/>
      <c r="AS913" s="109"/>
      <c r="AT913" s="109"/>
      <c r="AU913" s="109"/>
      <c r="AV913" s="109"/>
      <c r="AW913" s="109"/>
      <c r="AX913" s="109"/>
      <c r="AY913" s="109"/>
      <c r="AZ913" s="109"/>
      <c r="BA913" s="109"/>
      <c r="BB913" s="109"/>
      <c r="BC913" s="109"/>
      <c r="BD913" s="109"/>
      <c r="BE913" s="109"/>
      <c r="BF913" s="109"/>
      <c r="BG913" s="109"/>
      <c r="BH913" s="109"/>
      <c r="BI913" s="109"/>
      <c r="BJ913" s="109"/>
      <c r="BK913" s="109"/>
      <c r="BL913" s="109"/>
      <c r="BM913" s="109"/>
      <c r="BN913" s="109"/>
      <c r="BO913" s="109"/>
      <c r="BP913" s="109"/>
      <c r="BQ913" s="109"/>
      <c r="BR913" s="109"/>
      <c r="BS913" s="109"/>
      <c r="BT913" s="109"/>
      <c r="BU913" s="109"/>
      <c r="BV913" s="109"/>
      <c r="BW913" s="109"/>
      <c r="BX913" s="109"/>
      <c r="BY913" s="109"/>
      <c r="BZ913" s="109"/>
      <c r="CA913" s="109"/>
      <c r="CB913" s="109"/>
      <c r="CC913" s="109"/>
      <c r="CD913" s="109"/>
      <c r="CE913" s="109"/>
      <c r="CF913" s="109"/>
      <c r="CG913" s="109"/>
      <c r="CH913" s="109"/>
      <c r="CI913" s="109"/>
      <c r="CJ913" s="109"/>
      <c r="CK913" s="109"/>
      <c r="CL913" s="109"/>
      <c r="CM913" s="109"/>
      <c r="CN913" s="109"/>
      <c r="CO913" s="109"/>
      <c r="CP913" s="109"/>
      <c r="CQ913" s="109"/>
      <c r="CR913" s="109"/>
      <c r="CS913" s="109"/>
      <c r="CT913" s="109"/>
      <c r="CU913" s="109"/>
      <c r="CV913" s="109"/>
      <c r="CW913" s="109"/>
      <c r="CX913" s="109"/>
      <c r="CY913" s="109"/>
      <c r="CZ913" s="109"/>
      <c r="DA913" s="109"/>
      <c r="DB913" s="109"/>
      <c r="DC913" s="109"/>
      <c r="DD913" s="109"/>
      <c r="DE913" s="109"/>
      <c r="DF913" s="109"/>
      <c r="DG913" s="109"/>
      <c r="DH913" s="109"/>
      <c r="DI913" s="109"/>
      <c r="DJ913" s="109"/>
      <c r="DK913" s="109"/>
      <c r="DL913" s="109"/>
      <c r="DM913" s="109"/>
      <c r="DN913" s="109"/>
      <c r="DO913" s="109"/>
      <c r="DP913" s="109"/>
      <c r="DQ913" s="109"/>
      <c r="DR913" s="109"/>
      <c r="DS913" s="109"/>
      <c r="DT913" s="109"/>
      <c r="DU913" s="109"/>
      <c r="DV913" s="109"/>
      <c r="DW913" s="109"/>
      <c r="DX913" s="109"/>
      <c r="DY913" s="109"/>
      <c r="DZ913" s="109"/>
      <c r="EA913" s="109"/>
      <c r="EB913" s="109"/>
      <c r="EC913" s="109"/>
      <c r="ED913" s="109"/>
      <c r="EE913" s="109"/>
      <c r="EF913" s="109"/>
      <c r="EG913" s="109"/>
      <c r="EH913" s="109"/>
      <c r="EI913" s="109"/>
      <c r="EJ913" s="109"/>
      <c r="EK913" s="109"/>
      <c r="EL913" s="109"/>
      <c r="EM913" s="109"/>
      <c r="EN913" s="109"/>
      <c r="EO913" s="109"/>
      <c r="EP913" s="109"/>
      <c r="EQ913" s="109"/>
      <c r="ER913" s="109"/>
      <c r="ES913" s="109"/>
      <c r="ET913" s="109"/>
      <c r="EU913" s="109"/>
      <c r="EV913" s="109"/>
      <c r="EW913" s="109"/>
      <c r="EX913" s="109"/>
      <c r="EY913" s="109"/>
      <c r="EZ913" s="109"/>
      <c r="FA913" s="109"/>
      <c r="FB913" s="109"/>
      <c r="FC913" s="109"/>
      <c r="FD913" s="109"/>
      <c r="FE913" s="109"/>
      <c r="FF913" s="109"/>
      <c r="FG913" s="109"/>
      <c r="FH913" s="109"/>
      <c r="FI913" s="109"/>
      <c r="FJ913" s="109"/>
      <c r="FK913" s="109"/>
      <c r="FL913" s="109"/>
      <c r="FM913" s="109"/>
      <c r="FN913" s="109"/>
      <c r="FO913" s="109"/>
      <c r="FP913" s="109"/>
      <c r="FQ913" s="109"/>
      <c r="FR913" s="109"/>
      <c r="FS913" s="109"/>
      <c r="FT913" s="109"/>
      <c r="FU913" s="109"/>
      <c r="FV913" s="109"/>
      <c r="FW913" s="109"/>
      <c r="FX913" s="109"/>
      <c r="FY913" s="109"/>
      <c r="FZ913" s="109"/>
      <c r="GA913" s="109"/>
      <c r="GB913" s="109"/>
      <c r="GC913" s="109"/>
      <c r="GD913" s="109"/>
      <c r="GE913" s="109"/>
      <c r="GF913" s="109"/>
      <c r="GG913" s="109"/>
      <c r="GH913" s="109"/>
      <c r="GI913" s="109"/>
      <c r="GJ913" s="109"/>
      <c r="GK913" s="109"/>
      <c r="GL913" s="109"/>
      <c r="GM913" s="109"/>
      <c r="GN913" s="109"/>
      <c r="GO913" s="109"/>
      <c r="GP913" s="109"/>
      <c r="GQ913" s="109"/>
      <c r="GR913" s="109"/>
      <c r="GS913" s="109"/>
      <c r="GT913" s="109"/>
      <c r="GU913" s="109"/>
      <c r="GV913" s="109"/>
      <c r="GW913" s="109"/>
      <c r="GX913" s="109"/>
      <c r="GY913" s="109"/>
      <c r="GZ913" s="109"/>
      <c r="HA913" s="109"/>
      <c r="HB913" s="109"/>
      <c r="HC913" s="109"/>
      <c r="HD913" s="109"/>
      <c r="HE913" s="109"/>
      <c r="HF913" s="109"/>
      <c r="HG913" s="109"/>
      <c r="HH913" s="109"/>
      <c r="HI913" s="109"/>
      <c r="HJ913" s="109"/>
      <c r="HK913" s="109"/>
      <c r="HL913" s="109"/>
      <c r="HM913" s="109"/>
      <c r="HN913" s="109"/>
      <c r="HO913" s="109"/>
      <c r="HP913" s="109"/>
      <c r="HQ913" s="109"/>
      <c r="HR913" s="109"/>
      <c r="HS913" s="109"/>
      <c r="HT913" s="109"/>
      <c r="HU913" s="109"/>
      <c r="HV913" s="109"/>
      <c r="HW913" s="109"/>
      <c r="HX913" s="109"/>
      <c r="HY913" s="109"/>
      <c r="HZ913" s="109"/>
      <c r="IA913" s="109"/>
      <c r="IB913" s="109"/>
      <c r="IC913" s="109"/>
      <c r="ID913" s="109"/>
      <c r="IE913" s="109"/>
      <c r="IF913" s="109"/>
      <c r="IG913" s="109"/>
      <c r="IH913" s="109"/>
      <c r="II913" s="109"/>
      <c r="IJ913" s="109"/>
      <c r="IK913" s="109"/>
      <c r="IL913" s="109"/>
      <c r="IM913" s="109"/>
      <c r="IN913" s="109"/>
      <c r="IO913" s="109"/>
      <c r="IP913" s="109"/>
      <c r="IQ913" s="109"/>
      <c r="IR913" s="109"/>
      <c r="IS913" s="109"/>
      <c r="IT913" s="109"/>
      <c r="IU913" s="109"/>
      <c r="IV913" s="109"/>
      <c r="IW913" s="109"/>
      <c r="IX913" s="109"/>
      <c r="IY913" s="109"/>
      <c r="IZ913" s="109"/>
      <c r="JA913" s="109"/>
      <c r="JB913" s="109"/>
      <c r="JC913" s="109"/>
      <c r="JD913" s="109"/>
      <c r="JE913" s="109"/>
      <c r="JF913" s="109"/>
      <c r="JG913" s="109"/>
      <c r="JH913" s="109"/>
      <c r="JI913" s="109"/>
      <c r="JJ913" s="109"/>
      <c r="JK913" s="109"/>
      <c r="JL913" s="109"/>
      <c r="JM913" s="109"/>
      <c r="JN913" s="109"/>
      <c r="JO913" s="109"/>
      <c r="JP913" s="109"/>
      <c r="JQ913" s="109"/>
      <c r="JR913" s="109"/>
      <c r="JS913" s="109"/>
      <c r="JT913" s="109"/>
      <c r="JU913" s="109"/>
      <c r="JV913" s="109"/>
      <c r="JW913" s="109"/>
      <c r="JX913" s="109"/>
      <c r="JY913" s="109"/>
      <c r="JZ913" s="109"/>
      <c r="KA913" s="109"/>
      <c r="KB913" s="109"/>
      <c r="KC913" s="109"/>
      <c r="KD913" s="109"/>
      <c r="KE913" s="109"/>
      <c r="KF913" s="109"/>
      <c r="KG913" s="109"/>
      <c r="KH913" s="109"/>
      <c r="KI913" s="109"/>
      <c r="KJ913" s="109"/>
      <c r="KK913" s="109"/>
      <c r="KL913" s="109"/>
      <c r="KM913" s="109"/>
      <c r="KN913" s="109"/>
      <c r="KO913" s="109"/>
      <c r="KP913" s="109"/>
      <c r="KQ913" s="109"/>
      <c r="KR913" s="109"/>
      <c r="KS913" s="109"/>
      <c r="KT913" s="109"/>
      <c r="KU913" s="109"/>
      <c r="KV913" s="109"/>
      <c r="KW913" s="109"/>
      <c r="KX913" s="109"/>
      <c r="KY913" s="109"/>
      <c r="KZ913" s="109"/>
      <c r="LA913" s="109"/>
      <c r="LB913" s="109"/>
      <c r="LC913" s="109"/>
      <c r="LD913" s="109"/>
      <c r="LE913" s="109"/>
      <c r="LF913" s="109"/>
      <c r="LG913" s="109"/>
      <c r="LH913" s="109"/>
      <c r="LI913" s="109"/>
      <c r="LJ913" s="109"/>
      <c r="LK913" s="109"/>
      <c r="LL913" s="109"/>
      <c r="LM913" s="109"/>
      <c r="LN913" s="109"/>
      <c r="LO913" s="109"/>
      <c r="LP913" s="109"/>
      <c r="LQ913" s="109"/>
      <c r="LR913" s="109"/>
      <c r="LS913" s="109"/>
      <c r="LT913" s="109"/>
      <c r="LU913" s="109"/>
      <c r="LV913" s="109"/>
      <c r="LW913" s="109"/>
      <c r="LX913" s="109"/>
      <c r="LY913" s="109"/>
      <c r="LZ913" s="109"/>
      <c r="MA913" s="109"/>
      <c r="MB913" s="109"/>
      <c r="MC913" s="109"/>
      <c r="MD913" s="109"/>
      <c r="ME913" s="109"/>
      <c r="MF913" s="109"/>
      <c r="MG913" s="109"/>
      <c r="MH913" s="109"/>
      <c r="MI913" s="109"/>
      <c r="MJ913" s="109"/>
      <c r="MK913" s="109"/>
      <c r="ML913" s="109"/>
      <c r="MM913" s="109"/>
      <c r="MN913" s="109"/>
      <c r="MO913" s="109"/>
      <c r="MP913" s="109"/>
      <c r="MQ913" s="109"/>
      <c r="MR913" s="109"/>
      <c r="MS913" s="109"/>
      <c r="MT913" s="109"/>
      <c r="MU913" s="109"/>
      <c r="MV913" s="109"/>
      <c r="MW913" s="109"/>
      <c r="MX913" s="109"/>
      <c r="MY913" s="109"/>
      <c r="MZ913" s="109"/>
      <c r="NA913" s="109"/>
      <c r="NB913" s="109"/>
      <c r="NC913" s="109"/>
      <c r="ND913" s="109"/>
      <c r="NE913" s="109"/>
      <c r="NF913" s="109"/>
      <c r="NG913" s="109"/>
      <c r="NH913" s="109"/>
      <c r="NI913" s="109"/>
      <c r="NJ913" s="109"/>
      <c r="NK913" s="109"/>
      <c r="NL913" s="109"/>
      <c r="NM913" s="109"/>
      <c r="NN913" s="109"/>
      <c r="NO913" s="109"/>
      <c r="NP913" s="109"/>
      <c r="NQ913" s="109"/>
      <c r="NR913" s="109"/>
      <c r="NS913" s="109"/>
      <c r="NT913" s="109"/>
      <c r="NU913" s="109"/>
      <c r="NV913" s="109"/>
      <c r="NW913" s="109"/>
      <c r="NX913" s="109"/>
      <c r="NY913" s="109"/>
      <c r="NZ913" s="109"/>
      <c r="OA913" s="109"/>
      <c r="OB913" s="109"/>
      <c r="OC913" s="109"/>
      <c r="OD913" s="109"/>
      <c r="OE913" s="109"/>
      <c r="OF913" s="109"/>
      <c r="OG913" s="109"/>
      <c r="OH913" s="109"/>
      <c r="OI913" s="109"/>
      <c r="OJ913" s="109"/>
      <c r="OK913" s="109"/>
      <c r="OL913" s="109"/>
      <c r="OM913" s="109"/>
      <c r="ON913" s="109"/>
      <c r="OO913" s="109"/>
      <c r="OP913" s="109"/>
      <c r="OQ913" s="109"/>
      <c r="OR913" s="109"/>
      <c r="OS913" s="109"/>
      <c r="OT913" s="109"/>
      <c r="OU913" s="109"/>
      <c r="OV913" s="109"/>
      <c r="OW913" s="109"/>
      <c r="OX913" s="109"/>
      <c r="OY913" s="109"/>
      <c r="OZ913" s="109"/>
      <c r="PA913" s="109"/>
      <c r="PB913" s="109"/>
      <c r="PC913" s="109"/>
      <c r="PD913" s="109"/>
      <c r="PE913" s="109"/>
      <c r="PF913" s="109"/>
      <c r="PG913" s="109"/>
      <c r="PH913" s="109"/>
      <c r="PI913" s="109"/>
      <c r="PJ913" s="109"/>
      <c r="PK913" s="109"/>
      <c r="PL913" s="109"/>
      <c r="PM913" s="109"/>
      <c r="PN913" s="109"/>
      <c r="PO913" s="109"/>
      <c r="PP913" s="109"/>
      <c r="PQ913" s="109"/>
      <c r="PR913" s="109"/>
      <c r="PS913" s="109"/>
      <c r="PT913" s="109"/>
      <c r="PU913" s="109"/>
      <c r="PV913" s="109"/>
      <c r="PW913" s="109"/>
      <c r="PX913" s="109"/>
      <c r="PY913" s="109"/>
      <c r="PZ913" s="109"/>
      <c r="QA913" s="109"/>
      <c r="QB913" s="109"/>
      <c r="QC913" s="109"/>
      <c r="QD913" s="109"/>
      <c r="QE913" s="109"/>
      <c r="QF913" s="109"/>
      <c r="QG913" s="109"/>
      <c r="QH913" s="109"/>
      <c r="QI913" s="109"/>
      <c r="QJ913" s="109"/>
      <c r="QK913" s="109"/>
      <c r="QL913" s="109"/>
      <c r="QM913" s="109"/>
      <c r="QN913" s="109"/>
      <c r="QO913" s="109"/>
      <c r="QP913" s="109"/>
      <c r="QQ913" s="109"/>
      <c r="QR913" s="109"/>
      <c r="QS913" s="109"/>
      <c r="QT913" s="109"/>
      <c r="QU913" s="109"/>
      <c r="QV913" s="109"/>
      <c r="QW913" s="109"/>
      <c r="QX913" s="109"/>
      <c r="QY913" s="109"/>
      <c r="QZ913" s="109"/>
      <c r="RA913" s="109"/>
      <c r="RB913" s="109"/>
      <c r="RC913" s="109"/>
      <c r="RD913" s="109"/>
      <c r="RE913" s="109"/>
      <c r="RF913" s="109"/>
      <c r="RG913" s="109"/>
      <c r="RH913" s="109"/>
      <c r="RI913" s="109"/>
      <c r="RJ913" s="109"/>
      <c r="RK913" s="109"/>
      <c r="RL913" s="109"/>
      <c r="RM913" s="109"/>
      <c r="RN913" s="109"/>
      <c r="RO913" s="109"/>
      <c r="RP913" s="109"/>
      <c r="RQ913" s="109"/>
      <c r="RR913" s="109"/>
      <c r="RS913" s="109"/>
      <c r="RT913" s="109"/>
      <c r="RU913" s="109"/>
      <c r="RV913" s="109"/>
      <c r="RW913" s="109"/>
      <c r="RX913" s="109"/>
      <c r="RY913" s="109"/>
      <c r="RZ913" s="109"/>
      <c r="SA913" s="109"/>
      <c r="SB913" s="109"/>
      <c r="SC913" s="109"/>
      <c r="SD913" s="109"/>
      <c r="SE913" s="109"/>
      <c r="SF913" s="109"/>
      <c r="SG913" s="109"/>
      <c r="SH913" s="109"/>
      <c r="SI913" s="109"/>
      <c r="SJ913" s="109"/>
      <c r="SK913" s="109"/>
      <c r="SL913" s="109"/>
      <c r="SM913" s="109"/>
      <c r="SN913" s="109"/>
      <c r="SO913" s="109"/>
      <c r="SP913" s="109"/>
      <c r="SQ913" s="109"/>
      <c r="SR913" s="109"/>
      <c r="SS913" s="109"/>
      <c r="ST913" s="109"/>
      <c r="SU913" s="109"/>
      <c r="SV913" s="109"/>
      <c r="SW913" s="109"/>
      <c r="SX913" s="109"/>
      <c r="SY913" s="109"/>
      <c r="SZ913" s="109"/>
      <c r="TA913" s="109"/>
      <c r="TB913" s="109"/>
      <c r="TC913" s="109"/>
      <c r="TD913" s="109"/>
      <c r="TE913" s="109"/>
      <c r="TF913" s="109"/>
      <c r="TG913" s="109"/>
      <c r="TH913" s="109"/>
      <c r="TI913" s="109"/>
      <c r="TJ913" s="109"/>
      <c r="TK913" s="109"/>
      <c r="TL913" s="109"/>
      <c r="TM913" s="109"/>
      <c r="TN913" s="109"/>
      <c r="TO913" s="109"/>
      <c r="TP913" s="109"/>
      <c r="TQ913" s="109"/>
      <c r="TR913" s="109"/>
      <c r="TS913" s="109"/>
      <c r="TT913" s="109"/>
      <c r="TU913" s="109"/>
      <c r="TV913" s="109"/>
      <c r="TW913" s="109"/>
      <c r="TX913" s="109"/>
      <c r="TY913" s="109"/>
      <c r="TZ913" s="109"/>
      <c r="UA913" s="109"/>
      <c r="UB913" s="109"/>
      <c r="UC913" s="109"/>
      <c r="UD913" s="109"/>
      <c r="UE913" s="109"/>
      <c r="UF913" s="109"/>
      <c r="UG913" s="109"/>
      <c r="UH913" s="109"/>
      <c r="UI913" s="109"/>
      <c r="UJ913" s="109"/>
      <c r="UK913" s="109"/>
      <c r="UL913" s="109"/>
      <c r="UM913" s="109"/>
      <c r="UN913" s="109"/>
      <c r="UO913" s="109"/>
      <c r="UP913" s="109"/>
      <c r="UQ913" s="109"/>
      <c r="UR913" s="109"/>
      <c r="US913" s="109"/>
      <c r="UT913" s="109"/>
      <c r="UU913" s="109"/>
      <c r="UV913" s="109"/>
      <c r="UW913" s="109"/>
      <c r="UX913" s="109"/>
      <c r="UY913" s="109"/>
      <c r="UZ913" s="109"/>
      <c r="VA913" s="109"/>
      <c r="VB913" s="109"/>
      <c r="VC913" s="109"/>
      <c r="VD913" s="109"/>
      <c r="VE913" s="109"/>
      <c r="VF913" s="109"/>
      <c r="VG913" s="109"/>
      <c r="VH913" s="109"/>
      <c r="VI913" s="109"/>
      <c r="VJ913" s="109"/>
      <c r="VK913" s="109"/>
      <c r="VL913" s="109"/>
      <c r="VM913" s="109"/>
      <c r="VN913" s="109"/>
      <c r="VO913" s="109"/>
      <c r="VP913" s="109"/>
      <c r="VQ913" s="109"/>
      <c r="VR913" s="109"/>
      <c r="VS913" s="109"/>
      <c r="VT913" s="109"/>
      <c r="VU913" s="109"/>
      <c r="VV913" s="109"/>
      <c r="VW913" s="109"/>
      <c r="VX913" s="109"/>
      <c r="VY913" s="109"/>
      <c r="VZ913" s="109"/>
      <c r="WA913" s="109"/>
      <c r="WB913" s="109"/>
      <c r="WC913" s="109"/>
      <c r="WD913" s="109"/>
      <c r="WE913" s="109"/>
      <c r="WF913" s="109"/>
      <c r="WG913" s="109"/>
      <c r="WH913" s="109"/>
      <c r="WI913" s="109"/>
      <c r="WJ913" s="109"/>
      <c r="WK913" s="109"/>
      <c r="WL913" s="109"/>
      <c r="WM913" s="109"/>
      <c r="WN913" s="109"/>
      <c r="WO913" s="109"/>
      <c r="WP913" s="109"/>
      <c r="WQ913" s="109"/>
      <c r="WR913" s="109"/>
      <c r="WS913" s="109"/>
      <c r="WT913" s="109"/>
      <c r="WU913" s="109"/>
      <c r="WV913" s="109"/>
      <c r="WW913" s="109"/>
      <c r="WX913" s="109"/>
      <c r="WY913" s="109"/>
      <c r="WZ913" s="109"/>
      <c r="XA913" s="109"/>
      <c r="XB913" s="109"/>
      <c r="XC913" s="109"/>
      <c r="XD913" s="109"/>
      <c r="XE913" s="109"/>
      <c r="XF913" s="109"/>
      <c r="XG913" s="109"/>
      <c r="XH913" s="109"/>
      <c r="XI913" s="109"/>
      <c r="XJ913" s="109"/>
      <c r="XK913" s="109"/>
      <c r="XL913" s="109"/>
      <c r="XM913" s="109"/>
      <c r="XN913" s="109"/>
      <c r="XO913" s="109"/>
      <c r="XP913" s="109"/>
      <c r="XQ913" s="109"/>
      <c r="XR913" s="109"/>
      <c r="XS913" s="109"/>
      <c r="XT913" s="109"/>
      <c r="XU913" s="109"/>
      <c r="XV913" s="109"/>
      <c r="XW913" s="109"/>
      <c r="XX913" s="109"/>
      <c r="XY913" s="109"/>
      <c r="XZ913" s="109"/>
      <c r="YA913" s="109"/>
      <c r="YB913" s="109"/>
      <c r="YC913" s="109"/>
      <c r="YD913" s="109"/>
      <c r="YE913" s="109"/>
      <c r="YF913" s="109"/>
      <c r="YG913" s="109"/>
      <c r="YH913" s="109"/>
      <c r="YI913" s="109"/>
      <c r="YJ913" s="109"/>
      <c r="YK913" s="109"/>
      <c r="YL913" s="109"/>
      <c r="YM913" s="109"/>
      <c r="YN913" s="109"/>
      <c r="YO913" s="109"/>
      <c r="YP913" s="109"/>
      <c r="YQ913" s="109"/>
      <c r="YR913" s="109"/>
      <c r="YS913" s="109"/>
      <c r="YT913" s="109"/>
      <c r="YU913" s="109"/>
      <c r="YV913" s="109"/>
      <c r="YW913" s="109"/>
      <c r="YX913" s="109"/>
      <c r="YY913" s="109"/>
      <c r="YZ913" s="109"/>
      <c r="ZA913" s="109"/>
      <c r="ZB913" s="109"/>
      <c r="ZC913" s="109"/>
      <c r="ZD913" s="109"/>
      <c r="ZE913" s="109"/>
      <c r="ZF913" s="109"/>
      <c r="ZG913" s="109"/>
      <c r="ZH913" s="109"/>
      <c r="ZI913" s="109"/>
      <c r="ZJ913" s="109"/>
      <c r="ZK913" s="109"/>
      <c r="ZL913" s="109"/>
      <c r="ZM913" s="109"/>
      <c r="ZN913" s="109"/>
      <c r="ZO913" s="109"/>
      <c r="ZP913" s="109"/>
      <c r="ZQ913" s="109"/>
      <c r="ZR913" s="109"/>
      <c r="ZS913" s="109"/>
      <c r="ZT913" s="109"/>
      <c r="ZU913" s="109"/>
      <c r="ZV913" s="109"/>
      <c r="ZW913" s="109"/>
      <c r="ZX913" s="109"/>
      <c r="ZY913" s="109"/>
      <c r="ZZ913" s="109"/>
      <c r="AAA913" s="109"/>
      <c r="AAB913" s="109"/>
      <c r="AAC913" s="109"/>
      <c r="AAD913" s="109"/>
      <c r="AAE913" s="109"/>
      <c r="AAF913" s="109"/>
      <c r="AAG913" s="109"/>
      <c r="AAH913" s="109"/>
      <c r="AAI913" s="109"/>
      <c r="AAJ913" s="109"/>
      <c r="AAK913" s="109"/>
      <c r="AAL913" s="109"/>
      <c r="AAM913" s="109"/>
      <c r="AAN913" s="109"/>
      <c r="AAO913" s="109"/>
      <c r="AAP913" s="109"/>
      <c r="AAQ913" s="109"/>
      <c r="AAR913" s="109"/>
      <c r="AAS913" s="109"/>
      <c r="AAT913" s="109"/>
      <c r="AAU913" s="109"/>
      <c r="AAV913" s="109"/>
      <c r="AAW913" s="109"/>
      <c r="AAX913" s="109"/>
      <c r="AAY913" s="109"/>
      <c r="AAZ913" s="109"/>
      <c r="ABA913" s="109"/>
      <c r="ABB913" s="109"/>
      <c r="ABC913" s="109"/>
      <c r="ABD913" s="109"/>
      <c r="ABE913" s="109"/>
      <c r="ABF913" s="109"/>
      <c r="ABG913" s="109"/>
      <c r="ABH913" s="109"/>
      <c r="ABI913" s="109"/>
      <c r="ABJ913" s="109"/>
      <c r="ABK913" s="109"/>
      <c r="ABL913" s="109"/>
      <c r="ABM913" s="109"/>
      <c r="ABN913" s="109"/>
      <c r="ABO913" s="109"/>
      <c r="ABP913" s="109"/>
      <c r="ABQ913" s="109"/>
      <c r="ABR913" s="109"/>
      <c r="ABS913" s="109"/>
      <c r="ABT913" s="109"/>
      <c r="ABU913" s="109"/>
      <c r="ABV913" s="109"/>
      <c r="ABW913" s="109"/>
      <c r="ABX913" s="109"/>
      <c r="ABY913" s="109"/>
      <c r="ABZ913" s="109"/>
      <c r="ACA913" s="109"/>
      <c r="ACB913" s="109"/>
      <c r="ACC913" s="109"/>
      <c r="ACD913" s="109"/>
      <c r="ACE913" s="109"/>
      <c r="ACF913" s="109"/>
      <c r="ACG913" s="109"/>
      <c r="ACH913" s="109"/>
      <c r="ACI913" s="109"/>
      <c r="ACJ913" s="109"/>
      <c r="ACK913" s="109"/>
      <c r="ACL913" s="109"/>
      <c r="ACM913" s="109"/>
      <c r="ACN913" s="109"/>
      <c r="ACO913" s="109"/>
      <c r="ACP913" s="109"/>
      <c r="ACQ913" s="109"/>
      <c r="ACR913" s="109"/>
      <c r="ACS913" s="109"/>
      <c r="ACT913" s="109"/>
      <c r="ACU913" s="109"/>
      <c r="ACV913" s="109"/>
      <c r="ACW913" s="109"/>
      <c r="ACX913" s="109"/>
      <c r="ACY913" s="109"/>
      <c r="ACZ913" s="109"/>
      <c r="ADA913" s="109"/>
      <c r="ADB913" s="109"/>
      <c r="ADC913" s="109"/>
      <c r="ADD913" s="109"/>
      <c r="ADE913" s="109"/>
      <c r="ADF913" s="109"/>
      <c r="ADG913" s="109"/>
      <c r="ADH913" s="109"/>
      <c r="ADI913" s="109"/>
      <c r="ADJ913" s="109"/>
      <c r="ADK913" s="109"/>
      <c r="ADL913" s="109"/>
      <c r="ADM913" s="109"/>
      <c r="ADN913" s="109"/>
      <c r="ADO913" s="109"/>
      <c r="ADP913" s="109"/>
      <c r="ADQ913" s="109"/>
      <c r="ADR913" s="109"/>
      <c r="ADS913" s="109"/>
      <c r="ADT913" s="109"/>
      <c r="ADU913" s="109"/>
      <c r="ADV913" s="109"/>
      <c r="ADW913" s="109"/>
      <c r="ADX913" s="109"/>
      <c r="ADY913" s="109"/>
      <c r="ADZ913" s="109"/>
      <c r="AEA913" s="109"/>
      <c r="AEB913" s="109"/>
      <c r="AEC913" s="109"/>
      <c r="AED913" s="109"/>
      <c r="AEE913" s="109"/>
      <c r="AEF913" s="109"/>
    </row>
    <row r="914" spans="1:812" hidden="1" x14ac:dyDescent="0.25">
      <c r="B914" s="5">
        <v>45331</v>
      </c>
      <c r="C914" t="s">
        <v>103</v>
      </c>
      <c r="D914" t="s">
        <v>0</v>
      </c>
      <c r="E914" t="s">
        <v>66</v>
      </c>
      <c r="F914" s="4" t="s">
        <v>247</v>
      </c>
      <c r="G914" t="s">
        <v>354</v>
      </c>
      <c r="H914" s="4" t="s">
        <v>265</v>
      </c>
      <c r="I914" s="4" t="s">
        <v>361</v>
      </c>
      <c r="J914" s="8">
        <v>-1</v>
      </c>
      <c r="K914" s="29">
        <f>67500*0.9</f>
        <v>60750</v>
      </c>
      <c r="L914" s="17">
        <f>+J914*K914</f>
        <v>-60750</v>
      </c>
      <c r="M914" s="102" t="s">
        <v>529</v>
      </c>
      <c r="N914" s="104">
        <f t="shared" si="81"/>
        <v>-13.778165859632811</v>
      </c>
      <c r="O914" s="104">
        <v>-13.778165859632811</v>
      </c>
      <c r="Q914" s="54" t="s">
        <v>433</v>
      </c>
      <c r="R914" t="s">
        <v>434</v>
      </c>
      <c r="S914" t="s">
        <v>346</v>
      </c>
    </row>
    <row r="915" spans="1:812" hidden="1" x14ac:dyDescent="0.25">
      <c r="B915" s="5">
        <v>45331</v>
      </c>
      <c r="C915" t="s">
        <v>103</v>
      </c>
      <c r="D915" t="s">
        <v>0</v>
      </c>
      <c r="E915" t="s">
        <v>66</v>
      </c>
      <c r="F915" s="4" t="s">
        <v>86</v>
      </c>
      <c r="G915" t="s">
        <v>87</v>
      </c>
      <c r="H915" s="4" t="s">
        <v>50</v>
      </c>
      <c r="I915" s="4" t="s">
        <v>382</v>
      </c>
      <c r="J915" s="8">
        <v>-6</v>
      </c>
      <c r="K915" s="29">
        <v>51750</v>
      </c>
      <c r="L915" s="17">
        <v>6727500</v>
      </c>
      <c r="M915" s="102" t="s">
        <v>529</v>
      </c>
      <c r="N915" s="104">
        <f t="shared" si="81"/>
        <v>1525.8042933445224</v>
      </c>
      <c r="O915" s="104">
        <v>1525.8042933445224</v>
      </c>
      <c r="Q915" s="54" t="s">
        <v>430</v>
      </c>
      <c r="R915" t="s">
        <v>431</v>
      </c>
    </row>
    <row r="916" spans="1:812" hidden="1" x14ac:dyDescent="0.25">
      <c r="B916" s="5">
        <v>45331</v>
      </c>
      <c r="C916" t="s">
        <v>103</v>
      </c>
      <c r="D916" t="s">
        <v>4</v>
      </c>
      <c r="E916" t="s">
        <v>66</v>
      </c>
      <c r="F916" s="4" t="s">
        <v>96</v>
      </c>
      <c r="G916" t="s">
        <v>95</v>
      </c>
      <c r="H916" s="4" t="s">
        <v>106</v>
      </c>
      <c r="I916" s="4">
        <v>52006</v>
      </c>
      <c r="J916" s="8">
        <v>-2</v>
      </c>
      <c r="K916" s="29">
        <f>544000*1.19</f>
        <v>647360</v>
      </c>
      <c r="L916" s="17">
        <v>-5440000</v>
      </c>
      <c r="M916" s="102" t="s">
        <v>529</v>
      </c>
      <c r="N916" s="104">
        <f t="shared" si="81"/>
        <v>-1233.7978975539504</v>
      </c>
      <c r="O916" s="104">
        <v>-1233.7978975539504</v>
      </c>
      <c r="Q916" s="54" t="s">
        <v>430</v>
      </c>
      <c r="R916" t="s">
        <v>431</v>
      </c>
      <c r="T916" t="s">
        <v>279</v>
      </c>
    </row>
    <row r="917" spans="1:812" hidden="1" x14ac:dyDescent="0.25">
      <c r="B917" s="5">
        <v>45331</v>
      </c>
      <c r="C917" t="s">
        <v>103</v>
      </c>
      <c r="D917" t="s">
        <v>4</v>
      </c>
      <c r="E917" t="s">
        <v>66</v>
      </c>
      <c r="F917" s="4" t="s">
        <v>102</v>
      </c>
      <c r="G917" t="s">
        <v>101</v>
      </c>
      <c r="H917" s="4" t="s">
        <v>107</v>
      </c>
      <c r="J917" s="8">
        <v>-2</v>
      </c>
      <c r="K917" s="29">
        <v>102340</v>
      </c>
      <c r="L917" s="17">
        <v>-860000</v>
      </c>
      <c r="M917" s="102" t="s">
        <v>529</v>
      </c>
      <c r="N917" s="104">
        <f t="shared" si="81"/>
        <v>-195.04893233389657</v>
      </c>
      <c r="O917" s="104">
        <v>-195.04893233389657</v>
      </c>
      <c r="Q917" s="54" t="s">
        <v>430</v>
      </c>
      <c r="R917" t="s">
        <v>431</v>
      </c>
      <c r="T917" t="s">
        <v>279</v>
      </c>
    </row>
    <row r="918" spans="1:812" hidden="1" x14ac:dyDescent="0.25">
      <c r="B918" s="5">
        <v>45331</v>
      </c>
      <c r="C918" t="s">
        <v>189</v>
      </c>
      <c r="D918" t="s">
        <v>4</v>
      </c>
      <c r="E918" t="s">
        <v>66</v>
      </c>
      <c r="F918" s="4" t="s">
        <v>102</v>
      </c>
      <c r="G918" t="s">
        <v>101</v>
      </c>
      <c r="H918" s="4" t="s">
        <v>107</v>
      </c>
      <c r="J918" s="8">
        <v>-2</v>
      </c>
      <c r="K918" s="29">
        <v>102340</v>
      </c>
      <c r="L918" s="17">
        <v>-860000</v>
      </c>
      <c r="M918" s="102" t="s">
        <v>529</v>
      </c>
      <c r="N918" s="104">
        <f t="shared" si="81"/>
        <v>-195.04893233389657</v>
      </c>
      <c r="O918" s="104">
        <v>-195.04893233389657</v>
      </c>
      <c r="Q918" s="54" t="s">
        <v>430</v>
      </c>
      <c r="R918" t="s">
        <v>431</v>
      </c>
      <c r="T918" t="s">
        <v>279</v>
      </c>
    </row>
    <row r="919" spans="1:812" hidden="1" x14ac:dyDescent="0.25">
      <c r="B919" s="5">
        <v>45331</v>
      </c>
      <c r="C919" t="s">
        <v>103</v>
      </c>
      <c r="D919" t="s">
        <v>0</v>
      </c>
      <c r="E919" t="s">
        <v>66</v>
      </c>
      <c r="F919" s="4" t="s">
        <v>78</v>
      </c>
      <c r="G919" t="s">
        <v>79</v>
      </c>
      <c r="H919" s="4" t="s">
        <v>44</v>
      </c>
      <c r="I919" s="4" t="s">
        <v>359</v>
      </c>
      <c r="J919" s="8">
        <v>-6</v>
      </c>
      <c r="K919" s="76">
        <v>51750</v>
      </c>
      <c r="L919" s="17">
        <v>4140000</v>
      </c>
      <c r="M919" s="102" t="s">
        <v>529</v>
      </c>
      <c r="N919" s="104">
        <f t="shared" si="81"/>
        <v>938.95648821201371</v>
      </c>
      <c r="O919" s="104">
        <v>938.95648821201371</v>
      </c>
      <c r="Q919" s="54" t="s">
        <v>430</v>
      </c>
      <c r="R919" t="s">
        <v>431</v>
      </c>
    </row>
    <row r="920" spans="1:812" hidden="1" x14ac:dyDescent="0.25">
      <c r="B920" s="5">
        <v>45331</v>
      </c>
      <c r="C920" t="s">
        <v>103</v>
      </c>
      <c r="D920" t="s">
        <v>0</v>
      </c>
      <c r="E920" t="s">
        <v>66</v>
      </c>
      <c r="F920" s="4" t="s">
        <v>86</v>
      </c>
      <c r="G920" t="s">
        <v>87</v>
      </c>
      <c r="H920" s="4" t="s">
        <v>50</v>
      </c>
      <c r="I920" s="4" t="s">
        <v>382</v>
      </c>
      <c r="J920" s="8">
        <v>-4</v>
      </c>
      <c r="K920" s="29">
        <v>51750</v>
      </c>
      <c r="L920" s="17">
        <f>+J920*K920</f>
        <v>-207000</v>
      </c>
      <c r="M920" s="102" t="s">
        <v>529</v>
      </c>
      <c r="N920" s="104">
        <f t="shared" si="81"/>
        <v>-46.947824410600688</v>
      </c>
      <c r="O920" s="104">
        <v>-46.947824410600688</v>
      </c>
      <c r="Q920" s="54" t="s">
        <v>429</v>
      </c>
      <c r="R920" t="s">
        <v>435</v>
      </c>
    </row>
    <row r="921" spans="1:812" hidden="1" x14ac:dyDescent="0.25">
      <c r="B921" s="5">
        <v>45331</v>
      </c>
      <c r="C921" t="s">
        <v>103</v>
      </c>
      <c r="D921" t="s">
        <v>0</v>
      </c>
      <c r="E921" t="s">
        <v>66</v>
      </c>
      <c r="F921" s="4" t="s">
        <v>91</v>
      </c>
      <c r="G921" t="s">
        <v>92</v>
      </c>
      <c r="H921" s="4" t="s">
        <v>185</v>
      </c>
      <c r="I921" s="4" t="s">
        <v>183</v>
      </c>
      <c r="J921" s="8">
        <v>-2</v>
      </c>
      <c r="K921" s="29">
        <v>51750</v>
      </c>
      <c r="L921" s="17">
        <f>+J921*K921</f>
        <v>-103500</v>
      </c>
      <c r="M921" s="102" t="s">
        <v>529</v>
      </c>
      <c r="N921" s="104">
        <f t="shared" si="81"/>
        <v>-23.473912205300344</v>
      </c>
      <c r="O921" s="104">
        <v>-23.473912205300344</v>
      </c>
      <c r="Q921" s="54" t="s">
        <v>429</v>
      </c>
      <c r="R921" t="s">
        <v>435</v>
      </c>
    </row>
    <row r="922" spans="1:812" hidden="1" x14ac:dyDescent="0.25">
      <c r="B922" s="5">
        <v>45331</v>
      </c>
      <c r="C922" t="s">
        <v>103</v>
      </c>
      <c r="D922" t="s">
        <v>0</v>
      </c>
      <c r="E922" t="s">
        <v>66</v>
      </c>
      <c r="F922" s="4" t="s">
        <v>78</v>
      </c>
      <c r="G922" t="s">
        <v>79</v>
      </c>
      <c r="H922" s="4" t="s">
        <v>44</v>
      </c>
      <c r="I922" s="4" t="s">
        <v>359</v>
      </c>
      <c r="J922" s="8">
        <v>-4</v>
      </c>
      <c r="K922" s="29">
        <v>51750</v>
      </c>
      <c r="L922" s="17">
        <f>+J922*K922</f>
        <v>-207000</v>
      </c>
      <c r="M922" s="102" t="s">
        <v>529</v>
      </c>
      <c r="N922" s="104">
        <f t="shared" si="81"/>
        <v>-46.947824410600688</v>
      </c>
      <c r="O922" s="104">
        <v>-46.947824410600688</v>
      </c>
      <c r="Q922" s="54" t="s">
        <v>429</v>
      </c>
      <c r="R922" t="s">
        <v>435</v>
      </c>
    </row>
    <row r="923" spans="1:812" hidden="1" x14ac:dyDescent="0.25">
      <c r="B923" s="5">
        <v>45321</v>
      </c>
      <c r="C923" s="55" t="s">
        <v>121</v>
      </c>
      <c r="D923" t="s">
        <v>0</v>
      </c>
      <c r="E923" t="s">
        <v>14</v>
      </c>
      <c r="F923" s="4" t="s">
        <v>39</v>
      </c>
      <c r="G923" t="s">
        <v>40</v>
      </c>
      <c r="H923" s="4" t="s">
        <v>41</v>
      </c>
      <c r="I923" s="4" t="s">
        <v>335</v>
      </c>
      <c r="J923" s="8">
        <v>4</v>
      </c>
      <c r="K923" s="29">
        <v>69131</v>
      </c>
      <c r="L923" s="35">
        <f>+J923*K923</f>
        <v>276524</v>
      </c>
      <c r="M923" s="104"/>
      <c r="N923" s="104">
        <f t="shared" si="81"/>
        <v>62.715942982207459</v>
      </c>
      <c r="O923" s="104">
        <v>62.715942982207459</v>
      </c>
      <c r="Q923"/>
      <c r="S923" t="s">
        <v>441</v>
      </c>
    </row>
    <row r="924" spans="1:812" hidden="1" x14ac:dyDescent="0.25">
      <c r="B924" s="5">
        <v>45341</v>
      </c>
      <c r="C924" t="s">
        <v>121</v>
      </c>
      <c r="D924" t="s">
        <v>0</v>
      </c>
      <c r="E924" t="s">
        <v>66</v>
      </c>
      <c r="F924" s="4" t="s">
        <v>86</v>
      </c>
      <c r="G924" t="s">
        <v>87</v>
      </c>
      <c r="H924" s="4" t="s">
        <v>50</v>
      </c>
      <c r="I924" s="4" t="s">
        <v>382</v>
      </c>
      <c r="J924" s="8">
        <v>45</v>
      </c>
      <c r="K924" s="29">
        <v>51750</v>
      </c>
      <c r="L924" s="17">
        <v>6727500</v>
      </c>
      <c r="M924" s="102" t="s">
        <v>529</v>
      </c>
      <c r="N924" s="104">
        <f t="shared" si="81"/>
        <v>1525.8042933445224</v>
      </c>
      <c r="O924" s="104">
        <v>1525.8042933445224</v>
      </c>
      <c r="S924" t="s">
        <v>439</v>
      </c>
    </row>
    <row r="925" spans="1:812" hidden="1" x14ac:dyDescent="0.25">
      <c r="B925" s="5">
        <v>45341</v>
      </c>
      <c r="C925" t="s">
        <v>121</v>
      </c>
      <c r="D925" t="s">
        <v>0</v>
      </c>
      <c r="E925" t="s">
        <v>66</v>
      </c>
      <c r="F925" s="4" t="s">
        <v>86</v>
      </c>
      <c r="G925" t="s">
        <v>87</v>
      </c>
      <c r="H925" s="4" t="s">
        <v>184</v>
      </c>
      <c r="I925" s="4" t="s">
        <v>180</v>
      </c>
      <c r="J925" s="8">
        <v>15</v>
      </c>
      <c r="K925" s="29">
        <v>51750</v>
      </c>
      <c r="L925" s="17">
        <v>3105000</v>
      </c>
      <c r="M925" s="102" t="s">
        <v>529</v>
      </c>
      <c r="N925" s="104">
        <f t="shared" si="81"/>
        <v>704.21736615901034</v>
      </c>
      <c r="O925" s="104">
        <v>704.21736615901034</v>
      </c>
      <c r="S925" t="s">
        <v>439</v>
      </c>
    </row>
    <row r="926" spans="1:812" hidden="1" x14ac:dyDescent="0.25">
      <c r="B926" s="5">
        <v>45343</v>
      </c>
      <c r="C926" t="s">
        <v>103</v>
      </c>
      <c r="D926" t="s">
        <v>0</v>
      </c>
      <c r="E926" t="s">
        <v>14</v>
      </c>
      <c r="F926" s="4" t="s">
        <v>25</v>
      </c>
      <c r="G926" t="s">
        <v>26</v>
      </c>
      <c r="H926" s="4" t="s">
        <v>27</v>
      </c>
      <c r="I926" s="4" t="s">
        <v>333</v>
      </c>
      <c r="J926" s="8">
        <v>-11</v>
      </c>
      <c r="K926" s="29">
        <v>69131</v>
      </c>
      <c r="L926" s="17">
        <f>+J926*K926</f>
        <v>-760441</v>
      </c>
      <c r="M926" s="102" t="s">
        <v>529</v>
      </c>
      <c r="N926" s="104">
        <f t="shared" si="81"/>
        <v>-172.46884320107051</v>
      </c>
      <c r="O926" s="104">
        <v>-172.46884320107051</v>
      </c>
      <c r="Q926" s="54">
        <v>20240046</v>
      </c>
      <c r="R926" t="s">
        <v>136</v>
      </c>
    </row>
    <row r="927" spans="1:812" hidden="1" x14ac:dyDescent="0.25">
      <c r="B927" s="5">
        <v>45343</v>
      </c>
      <c r="C927" t="s">
        <v>103</v>
      </c>
      <c r="D927" t="s">
        <v>0</v>
      </c>
      <c r="E927" t="s">
        <v>14</v>
      </c>
      <c r="F927" s="4" t="s">
        <v>25</v>
      </c>
      <c r="G927" t="s">
        <v>26</v>
      </c>
      <c r="H927" s="4" t="s">
        <v>27</v>
      </c>
      <c r="I927" s="4" t="s">
        <v>401</v>
      </c>
      <c r="J927" s="8">
        <v>-4</v>
      </c>
      <c r="K927" s="121">
        <v>14.268493150684932</v>
      </c>
      <c r="L927" s="17">
        <f>+J927*K927</f>
        <v>-57.07397260273973</v>
      </c>
      <c r="M927" s="102" t="s">
        <v>527</v>
      </c>
      <c r="O927" s="104">
        <v>-57.07397260273973</v>
      </c>
      <c r="Q927" s="54">
        <v>20240046</v>
      </c>
      <c r="R927" t="s">
        <v>136</v>
      </c>
    </row>
    <row r="928" spans="1:812" hidden="1" x14ac:dyDescent="0.25">
      <c r="A928" s="109"/>
      <c r="B928" s="110">
        <v>45329</v>
      </c>
      <c r="C928" s="109" t="s">
        <v>63</v>
      </c>
      <c r="D928" s="109" t="s">
        <v>0</v>
      </c>
      <c r="E928" s="109" t="s">
        <v>66</v>
      </c>
      <c r="F928" s="111" t="s">
        <v>139</v>
      </c>
      <c r="G928" s="109" t="s">
        <v>140</v>
      </c>
      <c r="H928" s="111" t="s">
        <v>141</v>
      </c>
      <c r="I928" s="111" t="s">
        <v>443</v>
      </c>
      <c r="J928" s="112">
        <v>100</v>
      </c>
      <c r="K928" s="113">
        <f>57500*0.9</f>
        <v>51750</v>
      </c>
      <c r="L928" s="114">
        <f>+J928*K928</f>
        <v>5175000</v>
      </c>
      <c r="M928" s="115" t="s">
        <v>529</v>
      </c>
      <c r="N928" s="104">
        <f t="shared" ref="N928:N930" si="82">L928/4409.15</f>
        <v>1173.6956102650172</v>
      </c>
      <c r="O928" s="104">
        <v>1173.6956102650172</v>
      </c>
      <c r="P928" s="109" t="s">
        <v>662</v>
      </c>
      <c r="Q928" s="111"/>
      <c r="R928" s="109"/>
      <c r="S928" s="109"/>
      <c r="T928" s="109"/>
      <c r="U928" s="109"/>
      <c r="V928" s="109"/>
      <c r="W928" s="109"/>
      <c r="X928" s="114"/>
      <c r="Y928" s="109"/>
      <c r="Z928" s="109"/>
      <c r="AA928" s="109"/>
      <c r="AB928" s="109"/>
      <c r="AC928" s="109"/>
      <c r="AD928" s="109"/>
      <c r="AE928" s="109"/>
      <c r="AF928" s="109"/>
      <c r="AG928" s="109"/>
      <c r="AH928" s="109"/>
      <c r="AI928" s="109"/>
      <c r="AJ928" s="109"/>
      <c r="AK928" s="109"/>
      <c r="AL928" s="109"/>
      <c r="AM928" s="109"/>
      <c r="AN928" s="109"/>
      <c r="AO928" s="109"/>
      <c r="AP928" s="109"/>
      <c r="AQ928" s="109"/>
      <c r="AR928" s="109"/>
      <c r="AS928" s="109"/>
      <c r="AT928" s="109"/>
      <c r="AU928" s="109"/>
      <c r="AV928" s="109"/>
      <c r="AW928" s="109"/>
      <c r="AX928" s="109"/>
      <c r="AY928" s="109"/>
      <c r="AZ928" s="109"/>
      <c r="BA928" s="109"/>
      <c r="BB928" s="109"/>
      <c r="BC928" s="109"/>
      <c r="BD928" s="109"/>
      <c r="BE928" s="109"/>
      <c r="BF928" s="109"/>
      <c r="BG928" s="109"/>
      <c r="BH928" s="109"/>
      <c r="BI928" s="109"/>
      <c r="BJ928" s="109"/>
      <c r="BK928" s="109"/>
      <c r="BL928" s="109"/>
      <c r="BM928" s="109"/>
      <c r="BN928" s="109"/>
      <c r="BO928" s="109"/>
      <c r="BP928" s="109"/>
      <c r="BQ928" s="109"/>
      <c r="BR928" s="109"/>
      <c r="BS928" s="109"/>
      <c r="BT928" s="109"/>
      <c r="BU928" s="109"/>
      <c r="BV928" s="109"/>
      <c r="BW928" s="109"/>
      <c r="BX928" s="109"/>
      <c r="BY928" s="109"/>
      <c r="BZ928" s="109"/>
      <c r="CA928" s="109"/>
      <c r="CB928" s="109"/>
      <c r="CC928" s="109"/>
      <c r="CD928" s="109"/>
      <c r="CE928" s="109"/>
      <c r="CF928" s="109"/>
      <c r="CG928" s="109"/>
      <c r="CH928" s="109"/>
      <c r="CI928" s="109"/>
      <c r="CJ928" s="109"/>
      <c r="CK928" s="109"/>
      <c r="CL928" s="109"/>
      <c r="CM928" s="109"/>
      <c r="CN928" s="109"/>
      <c r="CO928" s="109"/>
      <c r="CP928" s="109"/>
      <c r="CQ928" s="109"/>
      <c r="CR928" s="109"/>
      <c r="CS928" s="109"/>
      <c r="CT928" s="109"/>
      <c r="CU928" s="109"/>
      <c r="CV928" s="109"/>
      <c r="CW928" s="109"/>
      <c r="CX928" s="109"/>
      <c r="CY928" s="109"/>
      <c r="CZ928" s="109"/>
      <c r="DA928" s="109"/>
      <c r="DB928" s="109"/>
      <c r="DC928" s="109"/>
      <c r="DD928" s="109"/>
      <c r="DE928" s="109"/>
      <c r="DF928" s="109"/>
      <c r="DG928" s="109"/>
      <c r="DH928" s="109"/>
      <c r="DI928" s="109"/>
      <c r="DJ928" s="109"/>
      <c r="DK928" s="109"/>
      <c r="DL928" s="109"/>
      <c r="DM928" s="109"/>
      <c r="DN928" s="109"/>
      <c r="DO928" s="109"/>
      <c r="DP928" s="109"/>
      <c r="DQ928" s="109"/>
      <c r="DR928" s="109"/>
      <c r="DS928" s="109"/>
      <c r="DT928" s="109"/>
      <c r="DU928" s="109"/>
      <c r="DV928" s="109"/>
      <c r="DW928" s="109"/>
      <c r="DX928" s="109"/>
      <c r="DY928" s="109"/>
      <c r="DZ928" s="109"/>
      <c r="EA928" s="109"/>
      <c r="EB928" s="109"/>
      <c r="EC928" s="109"/>
      <c r="ED928" s="109"/>
      <c r="EE928" s="109"/>
      <c r="EF928" s="109"/>
      <c r="EG928" s="109"/>
      <c r="EH928" s="109"/>
      <c r="EI928" s="109"/>
      <c r="EJ928" s="109"/>
      <c r="EK928" s="109"/>
      <c r="EL928" s="109"/>
      <c r="EM928" s="109"/>
      <c r="EN928" s="109"/>
      <c r="EO928" s="109"/>
      <c r="EP928" s="109"/>
      <c r="EQ928" s="109"/>
      <c r="ER928" s="109"/>
      <c r="ES928" s="109"/>
      <c r="ET928" s="109"/>
      <c r="EU928" s="109"/>
      <c r="EV928" s="109"/>
      <c r="EW928" s="109"/>
      <c r="EX928" s="109"/>
      <c r="EY928" s="109"/>
      <c r="EZ928" s="109"/>
      <c r="FA928" s="109"/>
      <c r="FB928" s="109"/>
      <c r="FC928" s="109"/>
      <c r="FD928" s="109"/>
      <c r="FE928" s="109"/>
      <c r="FF928" s="109"/>
      <c r="FG928" s="109"/>
      <c r="FH928" s="109"/>
      <c r="FI928" s="109"/>
      <c r="FJ928" s="109"/>
      <c r="FK928" s="109"/>
      <c r="FL928" s="109"/>
      <c r="FM928" s="109"/>
      <c r="FN928" s="109"/>
      <c r="FO928" s="109"/>
      <c r="FP928" s="109"/>
      <c r="FQ928" s="109"/>
      <c r="FR928" s="109"/>
      <c r="FS928" s="109"/>
      <c r="FT928" s="109"/>
      <c r="FU928" s="109"/>
      <c r="FV928" s="109"/>
      <c r="FW928" s="109"/>
      <c r="FX928" s="109"/>
      <c r="FY928" s="109"/>
      <c r="FZ928" s="109"/>
      <c r="GA928" s="109"/>
      <c r="GB928" s="109"/>
      <c r="GC928" s="109"/>
      <c r="GD928" s="109"/>
      <c r="GE928" s="109"/>
      <c r="GF928" s="109"/>
      <c r="GG928" s="109"/>
      <c r="GH928" s="109"/>
      <c r="GI928" s="109"/>
      <c r="GJ928" s="109"/>
      <c r="GK928" s="109"/>
      <c r="GL928" s="109"/>
      <c r="GM928" s="109"/>
      <c r="GN928" s="109"/>
      <c r="GO928" s="109"/>
      <c r="GP928" s="109"/>
      <c r="GQ928" s="109"/>
      <c r="GR928" s="109"/>
      <c r="GS928" s="109"/>
      <c r="GT928" s="109"/>
      <c r="GU928" s="109"/>
      <c r="GV928" s="109"/>
      <c r="GW928" s="109"/>
      <c r="GX928" s="109"/>
      <c r="GY928" s="109"/>
      <c r="GZ928" s="109"/>
      <c r="HA928" s="109"/>
      <c r="HB928" s="109"/>
      <c r="HC928" s="109"/>
      <c r="HD928" s="109"/>
      <c r="HE928" s="109"/>
      <c r="HF928" s="109"/>
      <c r="HG928" s="109"/>
      <c r="HH928" s="109"/>
      <c r="HI928" s="109"/>
      <c r="HJ928" s="109"/>
      <c r="HK928" s="109"/>
      <c r="HL928" s="109"/>
      <c r="HM928" s="109"/>
      <c r="HN928" s="109"/>
      <c r="HO928" s="109"/>
      <c r="HP928" s="109"/>
      <c r="HQ928" s="109"/>
      <c r="HR928" s="109"/>
      <c r="HS928" s="109"/>
      <c r="HT928" s="109"/>
      <c r="HU928" s="109"/>
      <c r="HV928" s="109"/>
      <c r="HW928" s="109"/>
      <c r="HX928" s="109"/>
      <c r="HY928" s="109"/>
      <c r="HZ928" s="109"/>
      <c r="IA928" s="109"/>
      <c r="IB928" s="109"/>
      <c r="IC928" s="109"/>
      <c r="ID928" s="109"/>
      <c r="IE928" s="109"/>
      <c r="IF928" s="109"/>
      <c r="IG928" s="109"/>
      <c r="IH928" s="109"/>
      <c r="II928" s="109"/>
      <c r="IJ928" s="109"/>
      <c r="IK928" s="109"/>
      <c r="IL928" s="109"/>
      <c r="IM928" s="109"/>
      <c r="IN928" s="109"/>
      <c r="IO928" s="109"/>
      <c r="IP928" s="109"/>
      <c r="IQ928" s="109"/>
      <c r="IR928" s="109"/>
      <c r="IS928" s="109"/>
      <c r="IT928" s="109"/>
      <c r="IU928" s="109"/>
      <c r="IV928" s="109"/>
      <c r="IW928" s="109"/>
      <c r="IX928" s="109"/>
      <c r="IY928" s="109"/>
      <c r="IZ928" s="109"/>
      <c r="JA928" s="109"/>
      <c r="JB928" s="109"/>
      <c r="JC928" s="109"/>
      <c r="JD928" s="109"/>
      <c r="JE928" s="109"/>
      <c r="JF928" s="109"/>
      <c r="JG928" s="109"/>
      <c r="JH928" s="109"/>
      <c r="JI928" s="109"/>
      <c r="JJ928" s="109"/>
      <c r="JK928" s="109"/>
      <c r="JL928" s="109"/>
      <c r="JM928" s="109"/>
      <c r="JN928" s="109"/>
      <c r="JO928" s="109"/>
      <c r="JP928" s="109"/>
      <c r="JQ928" s="109"/>
      <c r="JR928" s="109"/>
      <c r="JS928" s="109"/>
      <c r="JT928" s="109"/>
      <c r="JU928" s="109"/>
      <c r="JV928" s="109"/>
      <c r="JW928" s="109"/>
      <c r="JX928" s="109"/>
      <c r="JY928" s="109"/>
      <c r="JZ928" s="109"/>
      <c r="KA928" s="109"/>
      <c r="KB928" s="109"/>
      <c r="KC928" s="109"/>
      <c r="KD928" s="109"/>
      <c r="KE928" s="109"/>
      <c r="KF928" s="109"/>
      <c r="KG928" s="109"/>
      <c r="KH928" s="109"/>
      <c r="KI928" s="109"/>
      <c r="KJ928" s="109"/>
      <c r="KK928" s="109"/>
      <c r="KL928" s="109"/>
      <c r="KM928" s="109"/>
      <c r="KN928" s="109"/>
      <c r="KO928" s="109"/>
      <c r="KP928" s="109"/>
      <c r="KQ928" s="109"/>
      <c r="KR928" s="109"/>
      <c r="KS928" s="109"/>
      <c r="KT928" s="109"/>
      <c r="KU928" s="109"/>
      <c r="KV928" s="109"/>
      <c r="KW928" s="109"/>
      <c r="KX928" s="109"/>
      <c r="KY928" s="109"/>
      <c r="KZ928" s="109"/>
      <c r="LA928" s="109"/>
      <c r="LB928" s="109"/>
      <c r="LC928" s="109"/>
      <c r="LD928" s="109"/>
      <c r="LE928" s="109"/>
      <c r="LF928" s="109"/>
      <c r="LG928" s="109"/>
      <c r="LH928" s="109"/>
      <c r="LI928" s="109"/>
      <c r="LJ928" s="109"/>
      <c r="LK928" s="109"/>
      <c r="LL928" s="109"/>
      <c r="LM928" s="109"/>
      <c r="LN928" s="109"/>
      <c r="LO928" s="109"/>
      <c r="LP928" s="109"/>
      <c r="LQ928" s="109"/>
      <c r="LR928" s="109"/>
      <c r="LS928" s="109"/>
      <c r="LT928" s="109"/>
      <c r="LU928" s="109"/>
      <c r="LV928" s="109"/>
      <c r="LW928" s="109"/>
      <c r="LX928" s="109"/>
      <c r="LY928" s="109"/>
      <c r="LZ928" s="109"/>
      <c r="MA928" s="109"/>
      <c r="MB928" s="109"/>
      <c r="MC928" s="109"/>
      <c r="MD928" s="109"/>
      <c r="ME928" s="109"/>
      <c r="MF928" s="109"/>
      <c r="MG928" s="109"/>
      <c r="MH928" s="109"/>
      <c r="MI928" s="109"/>
      <c r="MJ928" s="109"/>
      <c r="MK928" s="109"/>
      <c r="ML928" s="109"/>
      <c r="MM928" s="109"/>
      <c r="MN928" s="109"/>
      <c r="MO928" s="109"/>
      <c r="MP928" s="109"/>
      <c r="MQ928" s="109"/>
      <c r="MR928" s="109"/>
      <c r="MS928" s="109"/>
      <c r="MT928" s="109"/>
      <c r="MU928" s="109"/>
      <c r="MV928" s="109"/>
      <c r="MW928" s="109"/>
      <c r="MX928" s="109"/>
      <c r="MY928" s="109"/>
      <c r="MZ928" s="109"/>
      <c r="NA928" s="109"/>
      <c r="NB928" s="109"/>
      <c r="NC928" s="109"/>
      <c r="ND928" s="109"/>
      <c r="NE928" s="109"/>
      <c r="NF928" s="109"/>
      <c r="NG928" s="109"/>
      <c r="NH928" s="109"/>
      <c r="NI928" s="109"/>
      <c r="NJ928" s="109"/>
      <c r="NK928" s="109"/>
      <c r="NL928" s="109"/>
      <c r="NM928" s="109"/>
      <c r="NN928" s="109"/>
      <c r="NO928" s="109"/>
      <c r="NP928" s="109"/>
      <c r="NQ928" s="109"/>
      <c r="NR928" s="109"/>
      <c r="NS928" s="109"/>
      <c r="NT928" s="109"/>
      <c r="NU928" s="109"/>
      <c r="NV928" s="109"/>
      <c r="NW928" s="109"/>
      <c r="NX928" s="109"/>
      <c r="NY928" s="109"/>
      <c r="NZ928" s="109"/>
      <c r="OA928" s="109"/>
      <c r="OB928" s="109"/>
      <c r="OC928" s="109"/>
      <c r="OD928" s="109"/>
      <c r="OE928" s="109"/>
      <c r="OF928" s="109"/>
      <c r="OG928" s="109"/>
      <c r="OH928" s="109"/>
      <c r="OI928" s="109"/>
      <c r="OJ928" s="109"/>
      <c r="OK928" s="109"/>
      <c r="OL928" s="109"/>
      <c r="OM928" s="109"/>
      <c r="ON928" s="109"/>
      <c r="OO928" s="109"/>
      <c r="OP928" s="109"/>
      <c r="OQ928" s="109"/>
      <c r="OR928" s="109"/>
      <c r="OS928" s="109"/>
      <c r="OT928" s="109"/>
      <c r="OU928" s="109"/>
      <c r="OV928" s="109"/>
      <c r="OW928" s="109"/>
      <c r="OX928" s="109"/>
      <c r="OY928" s="109"/>
      <c r="OZ928" s="109"/>
      <c r="PA928" s="109"/>
      <c r="PB928" s="109"/>
      <c r="PC928" s="109"/>
      <c r="PD928" s="109"/>
      <c r="PE928" s="109"/>
      <c r="PF928" s="109"/>
      <c r="PG928" s="109"/>
      <c r="PH928" s="109"/>
      <c r="PI928" s="109"/>
      <c r="PJ928" s="109"/>
      <c r="PK928" s="109"/>
      <c r="PL928" s="109"/>
      <c r="PM928" s="109"/>
      <c r="PN928" s="109"/>
      <c r="PO928" s="109"/>
      <c r="PP928" s="109"/>
      <c r="PQ928" s="109"/>
      <c r="PR928" s="109"/>
      <c r="PS928" s="109"/>
      <c r="PT928" s="109"/>
      <c r="PU928" s="109"/>
      <c r="PV928" s="109"/>
      <c r="PW928" s="109"/>
      <c r="PX928" s="109"/>
      <c r="PY928" s="109"/>
      <c r="PZ928" s="109"/>
      <c r="QA928" s="109"/>
      <c r="QB928" s="109"/>
      <c r="QC928" s="109"/>
      <c r="QD928" s="109"/>
      <c r="QE928" s="109"/>
      <c r="QF928" s="109"/>
      <c r="QG928" s="109"/>
      <c r="QH928" s="109"/>
      <c r="QI928" s="109"/>
      <c r="QJ928" s="109"/>
      <c r="QK928" s="109"/>
      <c r="QL928" s="109"/>
      <c r="QM928" s="109"/>
      <c r="QN928" s="109"/>
      <c r="QO928" s="109"/>
      <c r="QP928" s="109"/>
      <c r="QQ928" s="109"/>
      <c r="QR928" s="109"/>
      <c r="QS928" s="109"/>
      <c r="QT928" s="109"/>
      <c r="QU928" s="109"/>
      <c r="QV928" s="109"/>
      <c r="QW928" s="109"/>
      <c r="QX928" s="109"/>
      <c r="QY928" s="109"/>
      <c r="QZ928" s="109"/>
      <c r="RA928" s="109"/>
      <c r="RB928" s="109"/>
      <c r="RC928" s="109"/>
      <c r="RD928" s="109"/>
      <c r="RE928" s="109"/>
      <c r="RF928" s="109"/>
      <c r="RG928" s="109"/>
      <c r="RH928" s="109"/>
      <c r="RI928" s="109"/>
      <c r="RJ928" s="109"/>
      <c r="RK928" s="109"/>
      <c r="RL928" s="109"/>
      <c r="RM928" s="109"/>
      <c r="RN928" s="109"/>
      <c r="RO928" s="109"/>
      <c r="RP928" s="109"/>
      <c r="RQ928" s="109"/>
      <c r="RR928" s="109"/>
      <c r="RS928" s="109"/>
      <c r="RT928" s="109"/>
      <c r="RU928" s="109"/>
      <c r="RV928" s="109"/>
      <c r="RW928" s="109"/>
      <c r="RX928" s="109"/>
      <c r="RY928" s="109"/>
      <c r="RZ928" s="109"/>
      <c r="SA928" s="109"/>
      <c r="SB928" s="109"/>
      <c r="SC928" s="109"/>
      <c r="SD928" s="109"/>
      <c r="SE928" s="109"/>
      <c r="SF928" s="109"/>
      <c r="SG928" s="109"/>
      <c r="SH928" s="109"/>
      <c r="SI928" s="109"/>
      <c r="SJ928" s="109"/>
      <c r="SK928" s="109"/>
      <c r="SL928" s="109"/>
      <c r="SM928" s="109"/>
      <c r="SN928" s="109"/>
      <c r="SO928" s="109"/>
      <c r="SP928" s="109"/>
      <c r="SQ928" s="109"/>
      <c r="SR928" s="109"/>
      <c r="SS928" s="109"/>
      <c r="ST928" s="109"/>
      <c r="SU928" s="109"/>
      <c r="SV928" s="109"/>
      <c r="SW928" s="109"/>
      <c r="SX928" s="109"/>
      <c r="SY928" s="109"/>
      <c r="SZ928" s="109"/>
      <c r="TA928" s="109"/>
      <c r="TB928" s="109"/>
      <c r="TC928" s="109"/>
      <c r="TD928" s="109"/>
      <c r="TE928" s="109"/>
      <c r="TF928" s="109"/>
      <c r="TG928" s="109"/>
      <c r="TH928" s="109"/>
      <c r="TI928" s="109"/>
      <c r="TJ928" s="109"/>
      <c r="TK928" s="109"/>
      <c r="TL928" s="109"/>
      <c r="TM928" s="109"/>
      <c r="TN928" s="109"/>
      <c r="TO928" s="109"/>
      <c r="TP928" s="109"/>
      <c r="TQ928" s="109"/>
      <c r="TR928" s="109"/>
      <c r="TS928" s="109"/>
      <c r="TT928" s="109"/>
      <c r="TU928" s="109"/>
      <c r="TV928" s="109"/>
      <c r="TW928" s="109"/>
      <c r="TX928" s="109"/>
      <c r="TY928" s="109"/>
      <c r="TZ928" s="109"/>
      <c r="UA928" s="109"/>
      <c r="UB928" s="109"/>
      <c r="UC928" s="109"/>
      <c r="UD928" s="109"/>
      <c r="UE928" s="109"/>
      <c r="UF928" s="109"/>
      <c r="UG928" s="109"/>
      <c r="UH928" s="109"/>
      <c r="UI928" s="109"/>
      <c r="UJ928" s="109"/>
      <c r="UK928" s="109"/>
      <c r="UL928" s="109"/>
      <c r="UM928" s="109"/>
      <c r="UN928" s="109"/>
      <c r="UO928" s="109"/>
      <c r="UP928" s="109"/>
      <c r="UQ928" s="109"/>
      <c r="UR928" s="109"/>
      <c r="US928" s="109"/>
      <c r="UT928" s="109"/>
      <c r="UU928" s="109"/>
      <c r="UV928" s="109"/>
      <c r="UW928" s="109"/>
      <c r="UX928" s="109"/>
      <c r="UY928" s="109"/>
      <c r="UZ928" s="109"/>
      <c r="VA928" s="109"/>
      <c r="VB928" s="109"/>
      <c r="VC928" s="109"/>
      <c r="VD928" s="109"/>
      <c r="VE928" s="109"/>
      <c r="VF928" s="109"/>
      <c r="VG928" s="109"/>
      <c r="VH928" s="109"/>
      <c r="VI928" s="109"/>
      <c r="VJ928" s="109"/>
      <c r="VK928" s="109"/>
      <c r="VL928" s="109"/>
      <c r="VM928" s="109"/>
      <c r="VN928" s="109"/>
      <c r="VO928" s="109"/>
      <c r="VP928" s="109"/>
      <c r="VQ928" s="109"/>
      <c r="VR928" s="109"/>
      <c r="VS928" s="109"/>
      <c r="VT928" s="109"/>
      <c r="VU928" s="109"/>
      <c r="VV928" s="109"/>
      <c r="VW928" s="109"/>
      <c r="VX928" s="109"/>
      <c r="VY928" s="109"/>
      <c r="VZ928" s="109"/>
      <c r="WA928" s="109"/>
      <c r="WB928" s="109"/>
      <c r="WC928" s="109"/>
      <c r="WD928" s="109"/>
      <c r="WE928" s="109"/>
      <c r="WF928" s="109"/>
      <c r="WG928" s="109"/>
      <c r="WH928" s="109"/>
      <c r="WI928" s="109"/>
      <c r="WJ928" s="109"/>
      <c r="WK928" s="109"/>
      <c r="WL928" s="109"/>
      <c r="WM928" s="109"/>
      <c r="WN928" s="109"/>
      <c r="WO928" s="109"/>
      <c r="WP928" s="109"/>
      <c r="WQ928" s="109"/>
      <c r="WR928" s="109"/>
      <c r="WS928" s="109"/>
      <c r="WT928" s="109"/>
      <c r="WU928" s="109"/>
      <c r="WV928" s="109"/>
      <c r="WW928" s="109"/>
      <c r="WX928" s="109"/>
      <c r="WY928" s="109"/>
      <c r="WZ928" s="109"/>
      <c r="XA928" s="109"/>
      <c r="XB928" s="109"/>
      <c r="XC928" s="109"/>
      <c r="XD928" s="109"/>
      <c r="XE928" s="109"/>
      <c r="XF928" s="109"/>
      <c r="XG928" s="109"/>
      <c r="XH928" s="109"/>
      <c r="XI928" s="109"/>
      <c r="XJ928" s="109"/>
      <c r="XK928" s="109"/>
      <c r="XL928" s="109"/>
      <c r="XM928" s="109"/>
      <c r="XN928" s="109"/>
      <c r="XO928" s="109"/>
      <c r="XP928" s="109"/>
      <c r="XQ928" s="109"/>
      <c r="XR928" s="109"/>
      <c r="XS928" s="109"/>
      <c r="XT928" s="109"/>
      <c r="XU928" s="109"/>
      <c r="XV928" s="109"/>
      <c r="XW928" s="109"/>
      <c r="XX928" s="109"/>
      <c r="XY928" s="109"/>
      <c r="XZ928" s="109"/>
      <c r="YA928" s="109"/>
      <c r="YB928" s="109"/>
      <c r="YC928" s="109"/>
      <c r="YD928" s="109"/>
      <c r="YE928" s="109"/>
      <c r="YF928" s="109"/>
      <c r="YG928" s="109"/>
      <c r="YH928" s="109"/>
      <c r="YI928" s="109"/>
      <c r="YJ928" s="109"/>
      <c r="YK928" s="109"/>
      <c r="YL928" s="109"/>
      <c r="YM928" s="109"/>
      <c r="YN928" s="109"/>
      <c r="YO928" s="109"/>
      <c r="YP928" s="109"/>
      <c r="YQ928" s="109"/>
      <c r="YR928" s="109"/>
      <c r="YS928" s="109"/>
      <c r="YT928" s="109"/>
      <c r="YU928" s="109"/>
      <c r="YV928" s="109"/>
      <c r="YW928" s="109"/>
      <c r="YX928" s="109"/>
      <c r="YY928" s="109"/>
      <c r="YZ928" s="109"/>
      <c r="ZA928" s="109"/>
      <c r="ZB928" s="109"/>
      <c r="ZC928" s="109"/>
      <c r="ZD928" s="109"/>
      <c r="ZE928" s="109"/>
      <c r="ZF928" s="109"/>
      <c r="ZG928" s="109"/>
      <c r="ZH928" s="109"/>
      <c r="ZI928" s="109"/>
      <c r="ZJ928" s="109"/>
      <c r="ZK928" s="109"/>
      <c r="ZL928" s="109"/>
      <c r="ZM928" s="109"/>
      <c r="ZN928" s="109"/>
      <c r="ZO928" s="109"/>
      <c r="ZP928" s="109"/>
      <c r="ZQ928" s="109"/>
      <c r="ZR928" s="109"/>
      <c r="ZS928" s="109"/>
      <c r="ZT928" s="109"/>
      <c r="ZU928" s="109"/>
      <c r="ZV928" s="109"/>
      <c r="ZW928" s="109"/>
      <c r="ZX928" s="109"/>
      <c r="ZY928" s="109"/>
      <c r="ZZ928" s="109"/>
      <c r="AAA928" s="109"/>
      <c r="AAB928" s="109"/>
      <c r="AAC928" s="109"/>
      <c r="AAD928" s="109"/>
      <c r="AAE928" s="109"/>
      <c r="AAF928" s="109"/>
      <c r="AAG928" s="109"/>
      <c r="AAH928" s="109"/>
      <c r="AAI928" s="109"/>
      <c r="AAJ928" s="109"/>
      <c r="AAK928" s="109"/>
      <c r="AAL928" s="109"/>
      <c r="AAM928" s="109"/>
      <c r="AAN928" s="109"/>
      <c r="AAO928" s="109"/>
      <c r="AAP928" s="109"/>
      <c r="AAQ928" s="109"/>
      <c r="AAR928" s="109"/>
      <c r="AAS928" s="109"/>
      <c r="AAT928" s="109"/>
      <c r="AAU928" s="109"/>
      <c r="AAV928" s="109"/>
      <c r="AAW928" s="109"/>
      <c r="AAX928" s="109"/>
      <c r="AAY928" s="109"/>
      <c r="AAZ928" s="109"/>
      <c r="ABA928" s="109"/>
      <c r="ABB928" s="109"/>
      <c r="ABC928" s="109"/>
      <c r="ABD928" s="109"/>
      <c r="ABE928" s="109"/>
      <c r="ABF928" s="109"/>
      <c r="ABG928" s="109"/>
      <c r="ABH928" s="109"/>
      <c r="ABI928" s="109"/>
      <c r="ABJ928" s="109"/>
      <c r="ABK928" s="109"/>
      <c r="ABL928" s="109"/>
      <c r="ABM928" s="109"/>
      <c r="ABN928" s="109"/>
      <c r="ABO928" s="109"/>
      <c r="ABP928" s="109"/>
      <c r="ABQ928" s="109"/>
      <c r="ABR928" s="109"/>
      <c r="ABS928" s="109"/>
      <c r="ABT928" s="109"/>
      <c r="ABU928" s="109"/>
      <c r="ABV928" s="109"/>
      <c r="ABW928" s="109"/>
      <c r="ABX928" s="109"/>
      <c r="ABY928" s="109"/>
      <c r="ABZ928" s="109"/>
      <c r="ACA928" s="109"/>
      <c r="ACB928" s="109"/>
      <c r="ACC928" s="109"/>
      <c r="ACD928" s="109"/>
      <c r="ACE928" s="109"/>
      <c r="ACF928" s="109"/>
      <c r="ACG928" s="109"/>
      <c r="ACH928" s="109"/>
      <c r="ACI928" s="109"/>
      <c r="ACJ928" s="109"/>
      <c r="ACK928" s="109"/>
      <c r="ACL928" s="109"/>
      <c r="ACM928" s="109"/>
      <c r="ACN928" s="109"/>
      <c r="ACO928" s="109"/>
      <c r="ACP928" s="109"/>
      <c r="ACQ928" s="109"/>
      <c r="ACR928" s="109"/>
      <c r="ACS928" s="109"/>
      <c r="ACT928" s="109"/>
      <c r="ACU928" s="109"/>
      <c r="ACV928" s="109"/>
      <c r="ACW928" s="109"/>
      <c r="ACX928" s="109"/>
      <c r="ACY928" s="109"/>
      <c r="ACZ928" s="109"/>
      <c r="ADA928" s="109"/>
      <c r="ADB928" s="109"/>
      <c r="ADC928" s="109"/>
      <c r="ADD928" s="109"/>
      <c r="ADE928" s="109"/>
      <c r="ADF928" s="109"/>
      <c r="ADG928" s="109"/>
      <c r="ADH928" s="109"/>
      <c r="ADI928" s="109"/>
      <c r="ADJ928" s="109"/>
      <c r="ADK928" s="109"/>
      <c r="ADL928" s="109"/>
      <c r="ADM928" s="109"/>
      <c r="ADN928" s="109"/>
      <c r="ADO928" s="109"/>
      <c r="ADP928" s="109"/>
      <c r="ADQ928" s="109"/>
      <c r="ADR928" s="109"/>
      <c r="ADS928" s="109"/>
      <c r="ADT928" s="109"/>
      <c r="ADU928" s="109"/>
      <c r="ADV928" s="109"/>
      <c r="ADW928" s="109"/>
      <c r="ADX928" s="109"/>
      <c r="ADY928" s="109"/>
      <c r="ADZ928" s="109"/>
      <c r="AEA928" s="109"/>
      <c r="AEB928" s="109"/>
      <c r="AEC928" s="109"/>
      <c r="AED928" s="109"/>
      <c r="AEE928" s="109"/>
      <c r="AEF928" s="109"/>
    </row>
    <row r="929" spans="1:812" hidden="1" x14ac:dyDescent="0.25">
      <c r="B929" s="5">
        <v>45342</v>
      </c>
      <c r="C929" t="s">
        <v>103</v>
      </c>
      <c r="D929" t="s">
        <v>4</v>
      </c>
      <c r="E929" t="s">
        <v>14</v>
      </c>
      <c r="F929" s="4">
        <v>3308050</v>
      </c>
      <c r="G929" t="s">
        <v>137</v>
      </c>
      <c r="H929" s="4" t="s">
        <v>137</v>
      </c>
      <c r="I929" s="4" t="s">
        <v>138</v>
      </c>
      <c r="J929" s="8">
        <v>-2</v>
      </c>
      <c r="K929" s="48">
        <v>505243.49166666658</v>
      </c>
      <c r="L929" s="17">
        <f>+J929*K929</f>
        <v>-1010486.9833333332</v>
      </c>
      <c r="M929" s="102" t="s">
        <v>529</v>
      </c>
      <c r="N929" s="104">
        <f t="shared" si="82"/>
        <v>-229.17954329821694</v>
      </c>
      <c r="O929" s="104">
        <v>-229.17954329821694</v>
      </c>
      <c r="Q929" s="54">
        <v>20240046</v>
      </c>
      <c r="R929" t="s">
        <v>136</v>
      </c>
    </row>
    <row r="930" spans="1:812" hidden="1" x14ac:dyDescent="0.25">
      <c r="B930" s="5">
        <v>45342</v>
      </c>
      <c r="C930" t="s">
        <v>103</v>
      </c>
      <c r="D930" t="s">
        <v>4</v>
      </c>
      <c r="E930" t="s">
        <v>14</v>
      </c>
      <c r="F930" s="4">
        <v>3318235</v>
      </c>
      <c r="G930" t="s">
        <v>209</v>
      </c>
      <c r="H930" s="4" t="s">
        <v>107</v>
      </c>
      <c r="I930" s="4" t="s">
        <v>138</v>
      </c>
      <c r="J930" s="8">
        <v>-2</v>
      </c>
      <c r="K930" s="29">
        <v>126823.496</v>
      </c>
      <c r="L930" s="17">
        <v>2536469.92</v>
      </c>
      <c r="M930" s="102" t="s">
        <v>529</v>
      </c>
      <c r="N930" s="104">
        <f t="shared" si="82"/>
        <v>575.27412766633029</v>
      </c>
      <c r="O930" s="104">
        <v>575.27412766633029</v>
      </c>
      <c r="Q930" s="54">
        <v>20240046</v>
      </c>
      <c r="R930" t="s">
        <v>136</v>
      </c>
    </row>
    <row r="931" spans="1:812" x14ac:dyDescent="0.25">
      <c r="B931" s="5">
        <v>45343</v>
      </c>
      <c r="C931" t="s">
        <v>103</v>
      </c>
      <c r="D931" t="s">
        <v>0</v>
      </c>
      <c r="E931" t="s">
        <v>14</v>
      </c>
      <c r="F931" s="4" t="s">
        <v>42</v>
      </c>
      <c r="G931" t="s">
        <v>43</v>
      </c>
      <c r="H931" s="4" t="s">
        <v>44</v>
      </c>
      <c r="I931" s="4" t="s">
        <v>402</v>
      </c>
      <c r="J931" s="8">
        <v>-6</v>
      </c>
      <c r="K931" s="79">
        <v>14.268493150684932</v>
      </c>
      <c r="L931" s="17">
        <f>+J931*K931</f>
        <v>-85.610958904109594</v>
      </c>
      <c r="M931" s="102" t="s">
        <v>527</v>
      </c>
      <c r="O931" s="104">
        <v>-85.610958904109594</v>
      </c>
      <c r="Q931" s="54" t="s">
        <v>437</v>
      </c>
      <c r="R931" t="s">
        <v>136</v>
      </c>
    </row>
    <row r="932" spans="1:812" hidden="1" x14ac:dyDescent="0.25">
      <c r="B932" s="5">
        <v>45343</v>
      </c>
      <c r="C932" t="s">
        <v>103</v>
      </c>
      <c r="D932" t="s">
        <v>0</v>
      </c>
      <c r="E932" t="s">
        <v>14</v>
      </c>
      <c r="F932" s="4" t="s">
        <v>54</v>
      </c>
      <c r="G932" t="s">
        <v>55</v>
      </c>
      <c r="H932" s="4" t="s">
        <v>56</v>
      </c>
      <c r="I932" s="4" t="s">
        <v>405</v>
      </c>
      <c r="J932" s="8">
        <v>-25</v>
      </c>
      <c r="K932" s="79">
        <v>18.345205479452055</v>
      </c>
      <c r="L932" s="17">
        <f>+J932*K932</f>
        <v>-458.63013698630135</v>
      </c>
      <c r="M932" s="102" t="s">
        <v>527</v>
      </c>
      <c r="O932" s="104">
        <v>-458.63013698630135</v>
      </c>
      <c r="Q932" s="54" t="s">
        <v>437</v>
      </c>
      <c r="R932" t="s">
        <v>136</v>
      </c>
    </row>
    <row r="933" spans="1:812" hidden="1" x14ac:dyDescent="0.25">
      <c r="B933" s="5">
        <v>45343</v>
      </c>
      <c r="C933" t="s">
        <v>103</v>
      </c>
      <c r="D933" t="s">
        <v>4</v>
      </c>
      <c r="E933" t="s">
        <v>14</v>
      </c>
      <c r="F933" s="4">
        <v>3318235</v>
      </c>
      <c r="G933" t="s">
        <v>209</v>
      </c>
      <c r="H933" s="4" t="s">
        <v>107</v>
      </c>
      <c r="I933" s="4" t="s">
        <v>138</v>
      </c>
      <c r="J933" s="8">
        <v>-2</v>
      </c>
      <c r="K933" s="29">
        <v>126823.496</v>
      </c>
      <c r="L933" s="17">
        <f>+J933*K933</f>
        <v>-253646.992</v>
      </c>
      <c r="M933" s="102" t="s">
        <v>529</v>
      </c>
      <c r="N933" s="104">
        <f t="shared" ref="N933:N942" si="83">L933/4409.15</f>
        <v>-57.527412766633027</v>
      </c>
      <c r="O933" s="104">
        <v>-57.527412766633027</v>
      </c>
      <c r="Q933" s="54" t="s">
        <v>437</v>
      </c>
      <c r="R933" t="s">
        <v>136</v>
      </c>
    </row>
    <row r="934" spans="1:812" hidden="1" x14ac:dyDescent="0.25">
      <c r="B934" s="5">
        <v>45337</v>
      </c>
      <c r="C934" t="s">
        <v>169</v>
      </c>
      <c r="D934" t="s">
        <v>0</v>
      </c>
      <c r="E934" t="s">
        <v>66</v>
      </c>
      <c r="F934" s="4" t="s">
        <v>139</v>
      </c>
      <c r="G934" t="s">
        <v>140</v>
      </c>
      <c r="H934" s="4" t="s">
        <v>141</v>
      </c>
      <c r="I934" s="4" t="s">
        <v>158</v>
      </c>
      <c r="J934" s="8">
        <v>-3</v>
      </c>
      <c r="K934" s="76">
        <v>51750</v>
      </c>
      <c r="L934" s="17">
        <v>3105000</v>
      </c>
      <c r="M934" s="102" t="s">
        <v>529</v>
      </c>
      <c r="N934" s="104">
        <f t="shared" si="83"/>
        <v>704.21736615901034</v>
      </c>
      <c r="O934" s="104">
        <v>704.21736615901034</v>
      </c>
      <c r="R934" t="s">
        <v>436</v>
      </c>
    </row>
    <row r="935" spans="1:812" hidden="1" x14ac:dyDescent="0.25">
      <c r="B935" s="5">
        <v>45350</v>
      </c>
      <c r="C935" t="s">
        <v>103</v>
      </c>
      <c r="D935" t="s">
        <v>0</v>
      </c>
      <c r="E935" t="s">
        <v>66</v>
      </c>
      <c r="F935" s="4" t="s">
        <v>75</v>
      </c>
      <c r="G935" t="s">
        <v>76</v>
      </c>
      <c r="H935" s="4" t="s">
        <v>37</v>
      </c>
      <c r="I935" s="4" t="s">
        <v>285</v>
      </c>
      <c r="J935" s="8">
        <v>-25</v>
      </c>
      <c r="K935" s="76">
        <v>51750</v>
      </c>
      <c r="L935" s="17">
        <f t="shared" ref="L935:L944" si="84">+J935*K935</f>
        <v>-1293750</v>
      </c>
      <c r="M935" s="102" t="s">
        <v>529</v>
      </c>
      <c r="N935" s="104">
        <f t="shared" si="83"/>
        <v>-293.4239025662543</v>
      </c>
      <c r="O935" s="104">
        <v>-293.4239025662543</v>
      </c>
      <c r="Q935" s="54">
        <v>20240048</v>
      </c>
      <c r="R935" t="s">
        <v>448</v>
      </c>
    </row>
    <row r="936" spans="1:812" hidden="1" x14ac:dyDescent="0.25">
      <c r="B936" s="5">
        <v>45350</v>
      </c>
      <c r="C936" t="s">
        <v>103</v>
      </c>
      <c r="D936" t="s">
        <v>0</v>
      </c>
      <c r="E936" t="s">
        <v>66</v>
      </c>
      <c r="F936" s="4" t="s">
        <v>78</v>
      </c>
      <c r="G936" t="s">
        <v>79</v>
      </c>
      <c r="H936" s="4" t="s">
        <v>44</v>
      </c>
      <c r="I936" s="4" t="s">
        <v>381</v>
      </c>
      <c r="J936" s="8">
        <v>-20</v>
      </c>
      <c r="K936" s="29">
        <v>51750</v>
      </c>
      <c r="L936" s="17">
        <f t="shared" si="84"/>
        <v>-1035000</v>
      </c>
      <c r="M936" s="102" t="s">
        <v>529</v>
      </c>
      <c r="N936" s="104">
        <f t="shared" si="83"/>
        <v>-234.73912205300343</v>
      </c>
      <c r="O936" s="104">
        <v>-234.73912205300343</v>
      </c>
      <c r="Q936" s="54">
        <v>20240048</v>
      </c>
      <c r="R936" t="s">
        <v>448</v>
      </c>
    </row>
    <row r="937" spans="1:812" hidden="1" x14ac:dyDescent="0.25">
      <c r="B937" s="5">
        <v>45350</v>
      </c>
      <c r="C937" t="s">
        <v>103</v>
      </c>
      <c r="D937" t="s">
        <v>0</v>
      </c>
      <c r="E937" t="s">
        <v>66</v>
      </c>
      <c r="F937" s="4" t="s">
        <v>86</v>
      </c>
      <c r="G937" t="s">
        <v>87</v>
      </c>
      <c r="H937" s="4" t="s">
        <v>50</v>
      </c>
      <c r="I937" s="4" t="s">
        <v>382</v>
      </c>
      <c r="J937" s="8">
        <v>-20</v>
      </c>
      <c r="K937" s="76">
        <v>51750</v>
      </c>
      <c r="L937" s="17">
        <f t="shared" si="84"/>
        <v>-1035000</v>
      </c>
      <c r="M937" s="102" t="s">
        <v>529</v>
      </c>
      <c r="N937" s="104">
        <f t="shared" si="83"/>
        <v>-234.73912205300343</v>
      </c>
      <c r="O937" s="104">
        <v>-234.73912205300343</v>
      </c>
      <c r="Q937" s="54">
        <v>20240048</v>
      </c>
      <c r="R937" t="s">
        <v>448</v>
      </c>
    </row>
    <row r="938" spans="1:812" hidden="1" x14ac:dyDescent="0.25">
      <c r="B938" s="5">
        <v>45354</v>
      </c>
      <c r="C938" t="s">
        <v>169</v>
      </c>
      <c r="D938" t="s">
        <v>0</v>
      </c>
      <c r="E938" t="s">
        <v>66</v>
      </c>
      <c r="F938" s="4" t="s">
        <v>251</v>
      </c>
      <c r="G938" t="s">
        <v>356</v>
      </c>
      <c r="H938" s="4" t="s">
        <v>267</v>
      </c>
      <c r="I938" s="4" t="s">
        <v>363</v>
      </c>
      <c r="J938" s="8">
        <v>-3</v>
      </c>
      <c r="K938" s="29">
        <v>51750</v>
      </c>
      <c r="L938" s="17">
        <f t="shared" si="84"/>
        <v>-155250</v>
      </c>
      <c r="M938" s="102" t="s">
        <v>529</v>
      </c>
      <c r="N938" s="104">
        <f t="shared" si="83"/>
        <v>-35.210868307950513</v>
      </c>
      <c r="O938" s="104">
        <v>-35.210868307950513</v>
      </c>
      <c r="R938" t="s">
        <v>453</v>
      </c>
    </row>
    <row r="939" spans="1:812" hidden="1" x14ac:dyDescent="0.25">
      <c r="B939" s="5">
        <v>45354</v>
      </c>
      <c r="C939" t="s">
        <v>169</v>
      </c>
      <c r="D939" t="s">
        <v>0</v>
      </c>
      <c r="E939" t="s">
        <v>66</v>
      </c>
      <c r="F939" s="4" t="s">
        <v>249</v>
      </c>
      <c r="G939" t="s">
        <v>355</v>
      </c>
      <c r="H939" s="4" t="s">
        <v>266</v>
      </c>
      <c r="I939" s="4" t="s">
        <v>362</v>
      </c>
      <c r="J939" s="8">
        <v>-1</v>
      </c>
      <c r="K939" s="29">
        <v>60750</v>
      </c>
      <c r="L939" s="17">
        <f t="shared" si="84"/>
        <v>-60750</v>
      </c>
      <c r="M939" s="102" t="s">
        <v>529</v>
      </c>
      <c r="N939" s="104">
        <f t="shared" si="83"/>
        <v>-13.778165859632811</v>
      </c>
      <c r="O939" s="104">
        <v>-13.778165859632811</v>
      </c>
      <c r="R939" t="s">
        <v>453</v>
      </c>
    </row>
    <row r="940" spans="1:812" hidden="1" x14ac:dyDescent="0.25">
      <c r="B940" s="5">
        <v>45343</v>
      </c>
      <c r="C940" t="s">
        <v>103</v>
      </c>
      <c r="D940" t="s">
        <v>0</v>
      </c>
      <c r="E940" t="s">
        <v>14</v>
      </c>
      <c r="F940" s="4" t="s">
        <v>39</v>
      </c>
      <c r="G940" t="s">
        <v>40</v>
      </c>
      <c r="H940" s="4" t="s">
        <v>41</v>
      </c>
      <c r="I940" s="4" t="s">
        <v>438</v>
      </c>
      <c r="J940" s="8">
        <v>-6</v>
      </c>
      <c r="K940" s="29">
        <v>69131</v>
      </c>
      <c r="L940" s="17">
        <f t="shared" si="84"/>
        <v>-414786</v>
      </c>
      <c r="M940" s="102" t="s">
        <v>529</v>
      </c>
      <c r="N940" s="104">
        <f t="shared" si="83"/>
        <v>-94.073914473311191</v>
      </c>
      <c r="O940" s="104">
        <v>-94.073914473311191</v>
      </c>
      <c r="Q940" s="54">
        <v>20240046</v>
      </c>
      <c r="R940" t="s">
        <v>136</v>
      </c>
    </row>
    <row r="941" spans="1:812" hidden="1" x14ac:dyDescent="0.25">
      <c r="B941" s="5">
        <v>45350</v>
      </c>
      <c r="C941" t="s">
        <v>103</v>
      </c>
      <c r="D941" t="s">
        <v>0</v>
      </c>
      <c r="E941" t="s">
        <v>66</v>
      </c>
      <c r="F941" s="4" t="s">
        <v>139</v>
      </c>
      <c r="G941" t="s">
        <v>140</v>
      </c>
      <c r="H941" s="4" t="s">
        <v>141</v>
      </c>
      <c r="I941" s="4" t="s">
        <v>158</v>
      </c>
      <c r="J941" s="8">
        <v>-20</v>
      </c>
      <c r="K941" s="29">
        <v>51750</v>
      </c>
      <c r="L941" s="17">
        <f t="shared" si="84"/>
        <v>-1035000</v>
      </c>
      <c r="M941" s="102" t="s">
        <v>529</v>
      </c>
      <c r="N941" s="104">
        <f t="shared" si="83"/>
        <v>-234.73912205300343</v>
      </c>
      <c r="O941" s="104">
        <v>-234.73912205300343</v>
      </c>
      <c r="Q941" s="54">
        <v>20240048</v>
      </c>
      <c r="R941" t="s">
        <v>448</v>
      </c>
    </row>
    <row r="942" spans="1:812" hidden="1" x14ac:dyDescent="0.25">
      <c r="B942" s="5">
        <v>45363</v>
      </c>
      <c r="C942" t="s">
        <v>103</v>
      </c>
      <c r="D942" t="s">
        <v>0</v>
      </c>
      <c r="E942" t="s">
        <v>66</v>
      </c>
      <c r="F942" s="4" t="s">
        <v>78</v>
      </c>
      <c r="G942" t="s">
        <v>79</v>
      </c>
      <c r="H942" s="4" t="s">
        <v>44</v>
      </c>
      <c r="I942" s="4" t="s">
        <v>381</v>
      </c>
      <c r="J942" s="8">
        <v>-20</v>
      </c>
      <c r="K942" s="29">
        <v>51750</v>
      </c>
      <c r="L942" s="17">
        <f t="shared" si="84"/>
        <v>-1035000</v>
      </c>
      <c r="M942" s="102" t="s">
        <v>529</v>
      </c>
      <c r="N942" s="104">
        <f t="shared" si="83"/>
        <v>-234.73912205300343</v>
      </c>
      <c r="O942" s="104">
        <v>-234.73912205300343</v>
      </c>
      <c r="Q942" s="54" t="s">
        <v>454</v>
      </c>
      <c r="R942" t="s">
        <v>282</v>
      </c>
    </row>
    <row r="943" spans="1:812" s="133" customFormat="1" x14ac:dyDescent="0.25">
      <c r="A943"/>
      <c r="B943" s="5">
        <v>45363</v>
      </c>
      <c r="C943" t="s">
        <v>103</v>
      </c>
      <c r="D943" t="s">
        <v>0</v>
      </c>
      <c r="E943" t="s">
        <v>14</v>
      </c>
      <c r="F943" s="4" t="s">
        <v>42</v>
      </c>
      <c r="G943" t="s">
        <v>43</v>
      </c>
      <c r="H943" s="4" t="s">
        <v>44</v>
      </c>
      <c r="I943" s="4" t="s">
        <v>402</v>
      </c>
      <c r="J943" s="8">
        <v>-20</v>
      </c>
      <c r="K943" s="79">
        <v>14.268493150684932</v>
      </c>
      <c r="L943" s="17">
        <f t="shared" si="84"/>
        <v>-285.36986301369865</v>
      </c>
      <c r="M943" s="102" t="s">
        <v>527</v>
      </c>
      <c r="N943" s="102"/>
      <c r="O943" s="104">
        <v>-285.36986301369865</v>
      </c>
      <c r="P943"/>
      <c r="Q943" s="54" t="s">
        <v>454</v>
      </c>
      <c r="R943" t="s">
        <v>282</v>
      </c>
      <c r="S943"/>
      <c r="T943"/>
      <c r="U943"/>
      <c r="V943"/>
      <c r="W943"/>
      <c r="X943" s="17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E943"/>
      <c r="DF943"/>
      <c r="DG943"/>
      <c r="DH943"/>
      <c r="DI943"/>
      <c r="DJ943"/>
      <c r="DK943"/>
      <c r="DL943"/>
      <c r="DM943"/>
      <c r="DN943"/>
      <c r="DO943"/>
      <c r="DP943"/>
      <c r="DQ943"/>
      <c r="DR943"/>
      <c r="DS943"/>
      <c r="DT943"/>
      <c r="DU943"/>
      <c r="DV943"/>
      <c r="DW943"/>
      <c r="DX943"/>
      <c r="DY943"/>
      <c r="DZ943"/>
      <c r="EA943"/>
      <c r="EB943"/>
      <c r="EC943"/>
      <c r="ED943"/>
      <c r="EE943"/>
      <c r="EF943"/>
      <c r="EG943"/>
      <c r="EH943"/>
      <c r="EI943"/>
      <c r="EJ943"/>
      <c r="EK943"/>
      <c r="EL943"/>
      <c r="EM943"/>
      <c r="EN943"/>
      <c r="EO943"/>
      <c r="EP943"/>
      <c r="EQ943"/>
      <c r="ER943"/>
      <c r="ES943"/>
      <c r="ET943"/>
      <c r="EU943"/>
      <c r="EV943"/>
      <c r="EW943"/>
      <c r="EX943"/>
      <c r="EY943"/>
      <c r="EZ943"/>
      <c r="FA943"/>
      <c r="FB943"/>
      <c r="FC943"/>
      <c r="FD943"/>
      <c r="FE943"/>
      <c r="FF943"/>
      <c r="FG943"/>
      <c r="FH943"/>
      <c r="FI943"/>
      <c r="FJ943"/>
      <c r="FK943"/>
      <c r="FL943"/>
      <c r="FM943"/>
      <c r="FN943"/>
      <c r="FO943"/>
      <c r="FP943"/>
      <c r="FQ943"/>
      <c r="FR943"/>
      <c r="FS943"/>
      <c r="FT943"/>
      <c r="FU943"/>
      <c r="FV943"/>
      <c r="FW943"/>
      <c r="FX943"/>
      <c r="FY943"/>
      <c r="FZ943"/>
      <c r="GA943"/>
      <c r="GB943"/>
      <c r="GC943"/>
      <c r="GD943"/>
      <c r="GE943"/>
      <c r="GF943"/>
      <c r="GG943"/>
      <c r="GH943"/>
      <c r="GI943"/>
      <c r="GJ943"/>
      <c r="GK943"/>
      <c r="GL943"/>
      <c r="GM943"/>
      <c r="GN943"/>
      <c r="GO943"/>
      <c r="GP943"/>
      <c r="GQ943"/>
      <c r="GR943"/>
      <c r="GS943"/>
      <c r="GT943"/>
      <c r="GU943"/>
      <c r="GV943"/>
      <c r="GW943"/>
      <c r="GX943"/>
      <c r="GY943"/>
      <c r="GZ943"/>
      <c r="HA943"/>
      <c r="HB943"/>
      <c r="HC943"/>
      <c r="HD943"/>
      <c r="HE943"/>
      <c r="HF943"/>
      <c r="HG943"/>
      <c r="HH943"/>
      <c r="HI943"/>
      <c r="HJ943"/>
      <c r="HK943"/>
      <c r="HL943"/>
      <c r="HM943"/>
      <c r="HN943"/>
      <c r="HO943"/>
      <c r="HP943"/>
      <c r="HQ943"/>
      <c r="HR943"/>
      <c r="HS943"/>
      <c r="HT943"/>
      <c r="HU943"/>
      <c r="HV943"/>
      <c r="HW943"/>
      <c r="HX943"/>
      <c r="HY943"/>
      <c r="HZ943"/>
      <c r="IA943"/>
      <c r="IB943"/>
      <c r="IC943"/>
      <c r="ID943"/>
      <c r="IE943"/>
      <c r="IF943"/>
      <c r="IG943"/>
      <c r="IH943"/>
      <c r="II943"/>
      <c r="IJ943"/>
      <c r="IK943"/>
      <c r="IL943"/>
      <c r="IM943"/>
      <c r="IN943"/>
      <c r="IO943"/>
      <c r="IP943"/>
      <c r="IQ943"/>
      <c r="IR943"/>
      <c r="IS943"/>
      <c r="IT943"/>
      <c r="IU943"/>
      <c r="IV943"/>
      <c r="IW943"/>
      <c r="IX943"/>
      <c r="IY943"/>
      <c r="IZ943"/>
      <c r="JA943"/>
      <c r="JB943"/>
      <c r="JC943"/>
      <c r="JD943"/>
      <c r="JE943"/>
      <c r="JF943"/>
      <c r="JG943"/>
      <c r="JH943"/>
      <c r="JI943"/>
      <c r="JJ943"/>
      <c r="JK943"/>
      <c r="JL943"/>
      <c r="JM943"/>
      <c r="JN943"/>
      <c r="JO943"/>
      <c r="JP943"/>
      <c r="JQ943"/>
      <c r="JR943"/>
      <c r="JS943"/>
      <c r="JT943"/>
      <c r="JU943"/>
      <c r="JV943"/>
      <c r="JW943"/>
      <c r="JX943"/>
      <c r="JY943"/>
      <c r="JZ943"/>
      <c r="KA943"/>
      <c r="KB943"/>
      <c r="KC943"/>
      <c r="KD943"/>
      <c r="KE943"/>
      <c r="KF943"/>
      <c r="KG943"/>
      <c r="KH943"/>
      <c r="KI943"/>
      <c r="KJ943"/>
      <c r="KK943"/>
      <c r="KL943"/>
      <c r="KM943"/>
      <c r="KN943"/>
      <c r="KO943"/>
      <c r="KP943"/>
      <c r="KQ943"/>
      <c r="KR943"/>
      <c r="KS943"/>
      <c r="KT943"/>
      <c r="KU943"/>
      <c r="KV943"/>
      <c r="KW943"/>
      <c r="KX943"/>
      <c r="KY943"/>
      <c r="KZ943"/>
      <c r="LA943"/>
      <c r="LB943"/>
      <c r="LC943"/>
      <c r="LD943"/>
      <c r="LE943"/>
      <c r="LF943"/>
      <c r="LG943"/>
      <c r="LH943"/>
      <c r="LI943"/>
      <c r="LJ943"/>
      <c r="LK943"/>
      <c r="LL943"/>
      <c r="LM943"/>
      <c r="LN943"/>
      <c r="LO943"/>
      <c r="LP943"/>
      <c r="LQ943"/>
      <c r="LR943"/>
      <c r="LS943"/>
      <c r="LT943"/>
      <c r="LU943"/>
      <c r="LV943"/>
      <c r="LW943"/>
      <c r="LX943"/>
      <c r="LY943"/>
      <c r="LZ943"/>
      <c r="MA943"/>
      <c r="MB943"/>
      <c r="MC943"/>
      <c r="MD943"/>
      <c r="ME943"/>
      <c r="MF943"/>
      <c r="MG943"/>
      <c r="MH943"/>
      <c r="MI943"/>
      <c r="MJ943"/>
      <c r="MK943"/>
      <c r="ML943"/>
      <c r="MM943"/>
      <c r="MN943"/>
      <c r="MO943"/>
      <c r="MP943"/>
      <c r="MQ943"/>
      <c r="MR943"/>
      <c r="MS943"/>
      <c r="MT943"/>
      <c r="MU943"/>
      <c r="MV943"/>
      <c r="MW943"/>
      <c r="MX943"/>
      <c r="MY943"/>
      <c r="MZ943"/>
      <c r="NA943"/>
      <c r="NB943"/>
      <c r="NC943"/>
      <c r="ND943"/>
      <c r="NE943"/>
      <c r="NF943"/>
      <c r="NG943"/>
      <c r="NH943"/>
      <c r="NI943"/>
      <c r="NJ943"/>
      <c r="NK943"/>
      <c r="NL943"/>
      <c r="NM943"/>
      <c r="NN943"/>
      <c r="NO943"/>
      <c r="NP943"/>
      <c r="NQ943"/>
      <c r="NR943"/>
      <c r="NS943"/>
      <c r="NT943"/>
      <c r="NU943"/>
      <c r="NV943"/>
      <c r="NW943"/>
      <c r="NX943"/>
      <c r="NY943"/>
      <c r="NZ943"/>
      <c r="OA943"/>
      <c r="OB943"/>
      <c r="OC943"/>
      <c r="OD943"/>
      <c r="OE943"/>
      <c r="OF943"/>
      <c r="OG943"/>
      <c r="OH943"/>
      <c r="OI943"/>
      <c r="OJ943"/>
      <c r="OK943"/>
      <c r="OL943"/>
      <c r="OM943"/>
      <c r="ON943"/>
      <c r="OO943"/>
      <c r="OP943"/>
      <c r="OQ943"/>
      <c r="OR943"/>
      <c r="OS943"/>
      <c r="OT943"/>
      <c r="OU943"/>
      <c r="OV943"/>
      <c r="OW943"/>
      <c r="OX943"/>
      <c r="OY943"/>
      <c r="OZ943"/>
      <c r="PA943"/>
      <c r="PB943"/>
      <c r="PC943"/>
      <c r="PD943"/>
      <c r="PE943"/>
      <c r="PF943"/>
      <c r="PG943"/>
      <c r="PH943"/>
      <c r="PI943"/>
      <c r="PJ943"/>
      <c r="PK943"/>
      <c r="PL943"/>
      <c r="PM943"/>
      <c r="PN943"/>
      <c r="PO943"/>
      <c r="PP943"/>
      <c r="PQ943"/>
      <c r="PR943"/>
      <c r="PS943"/>
      <c r="PT943"/>
      <c r="PU943"/>
      <c r="PV943"/>
      <c r="PW943"/>
      <c r="PX943"/>
      <c r="PY943"/>
      <c r="PZ943"/>
      <c r="QA943"/>
      <c r="QB943"/>
      <c r="QC943"/>
      <c r="QD943"/>
      <c r="QE943"/>
      <c r="QF943"/>
      <c r="QG943"/>
      <c r="QH943"/>
      <c r="QI943"/>
      <c r="QJ943"/>
      <c r="QK943"/>
      <c r="QL943"/>
      <c r="QM943"/>
      <c r="QN943"/>
      <c r="QO943"/>
      <c r="QP943"/>
      <c r="QQ943"/>
      <c r="QR943"/>
      <c r="QS943"/>
      <c r="QT943"/>
      <c r="QU943"/>
      <c r="QV943"/>
      <c r="QW943"/>
      <c r="QX943"/>
      <c r="QY943"/>
      <c r="QZ943"/>
      <c r="RA943"/>
      <c r="RB943"/>
      <c r="RC943"/>
      <c r="RD943"/>
      <c r="RE943"/>
      <c r="RF943"/>
      <c r="RG943"/>
      <c r="RH943"/>
      <c r="RI943"/>
      <c r="RJ943"/>
      <c r="RK943"/>
      <c r="RL943"/>
      <c r="RM943"/>
      <c r="RN943"/>
      <c r="RO943"/>
      <c r="RP943"/>
      <c r="RQ943"/>
      <c r="RR943"/>
      <c r="RS943"/>
      <c r="RT943"/>
      <c r="RU943"/>
      <c r="RV943"/>
      <c r="RW943"/>
      <c r="RX943"/>
      <c r="RY943"/>
      <c r="RZ943"/>
      <c r="SA943"/>
      <c r="SB943"/>
      <c r="SC943"/>
      <c r="SD943"/>
      <c r="SE943"/>
      <c r="SF943"/>
      <c r="SG943"/>
      <c r="SH943"/>
      <c r="SI943"/>
      <c r="SJ943"/>
      <c r="SK943"/>
      <c r="SL943"/>
      <c r="SM943"/>
      <c r="SN943"/>
      <c r="SO943"/>
      <c r="SP943"/>
      <c r="SQ943"/>
      <c r="SR943"/>
      <c r="SS943"/>
      <c r="ST943"/>
      <c r="SU943"/>
      <c r="SV943"/>
      <c r="SW943"/>
      <c r="SX943"/>
      <c r="SY943"/>
      <c r="SZ943"/>
      <c r="TA943"/>
      <c r="TB943"/>
      <c r="TC943"/>
      <c r="TD943"/>
      <c r="TE943"/>
      <c r="TF943"/>
      <c r="TG943"/>
      <c r="TH943"/>
      <c r="TI943"/>
      <c r="TJ943"/>
      <c r="TK943"/>
      <c r="TL943"/>
      <c r="TM943"/>
      <c r="TN943"/>
      <c r="TO943"/>
      <c r="TP943"/>
      <c r="TQ943"/>
      <c r="TR943"/>
      <c r="TS943"/>
      <c r="TT943"/>
      <c r="TU943"/>
      <c r="TV943"/>
      <c r="TW943"/>
      <c r="TX943"/>
      <c r="TY943"/>
      <c r="TZ943"/>
      <c r="UA943"/>
      <c r="UB943"/>
      <c r="UC943"/>
      <c r="UD943"/>
      <c r="UE943"/>
      <c r="UF943"/>
      <c r="UG943"/>
      <c r="UH943"/>
      <c r="UI943"/>
      <c r="UJ943"/>
      <c r="UK943"/>
      <c r="UL943"/>
      <c r="UM943"/>
      <c r="UN943"/>
      <c r="UO943"/>
      <c r="UP943"/>
      <c r="UQ943"/>
      <c r="UR943"/>
      <c r="US943"/>
      <c r="UT943"/>
      <c r="UU943"/>
      <c r="UV943"/>
      <c r="UW943"/>
      <c r="UX943"/>
      <c r="UY943"/>
      <c r="UZ943"/>
      <c r="VA943"/>
      <c r="VB943"/>
      <c r="VC943"/>
      <c r="VD943"/>
      <c r="VE943"/>
      <c r="VF943"/>
      <c r="VG943"/>
      <c r="VH943"/>
      <c r="VI943"/>
      <c r="VJ943"/>
      <c r="VK943"/>
      <c r="VL943"/>
      <c r="VM943"/>
      <c r="VN943"/>
      <c r="VO943"/>
      <c r="VP943"/>
      <c r="VQ943"/>
      <c r="VR943"/>
      <c r="VS943"/>
      <c r="VT943"/>
      <c r="VU943"/>
      <c r="VV943"/>
      <c r="VW943"/>
      <c r="VX943"/>
      <c r="VY943"/>
      <c r="VZ943"/>
      <c r="WA943"/>
      <c r="WB943"/>
      <c r="WC943"/>
      <c r="WD943"/>
      <c r="WE943"/>
      <c r="WF943"/>
      <c r="WG943"/>
      <c r="WH943"/>
      <c r="WI943"/>
      <c r="WJ943"/>
      <c r="WK943"/>
      <c r="WL943"/>
      <c r="WM943"/>
      <c r="WN943"/>
      <c r="WO943"/>
      <c r="WP943"/>
      <c r="WQ943"/>
      <c r="WR943"/>
      <c r="WS943"/>
      <c r="WT943"/>
      <c r="WU943"/>
      <c r="WV943"/>
      <c r="WW943"/>
      <c r="WX943"/>
      <c r="WY943"/>
      <c r="WZ943"/>
      <c r="XA943"/>
      <c r="XB943"/>
      <c r="XC943"/>
      <c r="XD943"/>
      <c r="XE943"/>
      <c r="XF943"/>
      <c r="XG943"/>
      <c r="XH943"/>
      <c r="XI943"/>
      <c r="XJ943"/>
      <c r="XK943"/>
      <c r="XL943"/>
      <c r="XM943"/>
      <c r="XN943"/>
      <c r="XO943"/>
      <c r="XP943"/>
      <c r="XQ943"/>
      <c r="XR943"/>
      <c r="XS943"/>
      <c r="XT943"/>
      <c r="XU943"/>
      <c r="XV943"/>
      <c r="XW943"/>
      <c r="XX943"/>
      <c r="XY943"/>
      <c r="XZ943"/>
      <c r="YA943"/>
      <c r="YB943"/>
      <c r="YC943"/>
      <c r="YD943"/>
      <c r="YE943"/>
      <c r="YF943"/>
      <c r="YG943"/>
      <c r="YH943"/>
      <c r="YI943"/>
      <c r="YJ943"/>
      <c r="YK943"/>
      <c r="YL943"/>
      <c r="YM943"/>
      <c r="YN943"/>
      <c r="YO943"/>
      <c r="YP943"/>
      <c r="YQ943"/>
      <c r="YR943"/>
      <c r="YS943"/>
      <c r="YT943"/>
      <c r="YU943"/>
      <c r="YV943"/>
      <c r="YW943"/>
      <c r="YX943"/>
      <c r="YY943"/>
      <c r="YZ943"/>
      <c r="ZA943"/>
      <c r="ZB943"/>
      <c r="ZC943"/>
      <c r="ZD943"/>
      <c r="ZE943"/>
      <c r="ZF943"/>
      <c r="ZG943"/>
      <c r="ZH943"/>
      <c r="ZI943"/>
      <c r="ZJ943"/>
      <c r="ZK943"/>
      <c r="ZL943"/>
      <c r="ZM943"/>
      <c r="ZN943"/>
      <c r="ZO943"/>
      <c r="ZP943"/>
      <c r="ZQ943"/>
      <c r="ZR943"/>
      <c r="ZS943"/>
      <c r="ZT943"/>
      <c r="ZU943"/>
      <c r="ZV943"/>
      <c r="ZW943"/>
      <c r="ZX943"/>
      <c r="ZY943"/>
      <c r="ZZ943"/>
      <c r="AAA943"/>
      <c r="AAB943"/>
      <c r="AAC943"/>
      <c r="AAD943"/>
      <c r="AAE943"/>
      <c r="AAF943"/>
      <c r="AAG943"/>
      <c r="AAH943"/>
      <c r="AAI943"/>
      <c r="AAJ943"/>
      <c r="AAK943"/>
      <c r="AAL943"/>
      <c r="AAM943"/>
      <c r="AAN943"/>
      <c r="AAO943"/>
      <c r="AAP943"/>
      <c r="AAQ943"/>
      <c r="AAR943"/>
      <c r="AAS943"/>
      <c r="AAT943"/>
      <c r="AAU943"/>
      <c r="AAV943"/>
      <c r="AAW943"/>
      <c r="AAX943"/>
      <c r="AAY943"/>
      <c r="AAZ943"/>
      <c r="ABA943"/>
      <c r="ABB943"/>
      <c r="ABC943"/>
      <c r="ABD943"/>
      <c r="ABE943"/>
      <c r="ABF943"/>
      <c r="ABG943"/>
      <c r="ABH943"/>
      <c r="ABI943"/>
      <c r="ABJ943"/>
      <c r="ABK943"/>
      <c r="ABL943"/>
      <c r="ABM943"/>
      <c r="ABN943"/>
      <c r="ABO943"/>
      <c r="ABP943"/>
      <c r="ABQ943"/>
      <c r="ABR943"/>
      <c r="ABS943"/>
      <c r="ABT943"/>
      <c r="ABU943"/>
      <c r="ABV943"/>
      <c r="ABW943"/>
      <c r="ABX943"/>
      <c r="ABY943"/>
      <c r="ABZ943"/>
      <c r="ACA943"/>
      <c r="ACB943"/>
      <c r="ACC943"/>
      <c r="ACD943"/>
      <c r="ACE943"/>
      <c r="ACF943"/>
      <c r="ACG943"/>
      <c r="ACH943"/>
      <c r="ACI943"/>
      <c r="ACJ943"/>
      <c r="ACK943"/>
      <c r="ACL943"/>
      <c r="ACM943"/>
      <c r="ACN943"/>
      <c r="ACO943"/>
      <c r="ACP943"/>
      <c r="ACQ943"/>
      <c r="ACR943"/>
      <c r="ACS943"/>
      <c r="ACT943"/>
      <c r="ACU943"/>
      <c r="ACV943"/>
      <c r="ACW943"/>
      <c r="ACX943"/>
      <c r="ACY943"/>
      <c r="ACZ943"/>
      <c r="ADA943"/>
      <c r="ADB943"/>
      <c r="ADC943"/>
      <c r="ADD943"/>
      <c r="ADE943"/>
      <c r="ADF943"/>
      <c r="ADG943"/>
      <c r="ADH943"/>
      <c r="ADI943"/>
      <c r="ADJ943"/>
      <c r="ADK943"/>
      <c r="ADL943"/>
      <c r="ADM943"/>
      <c r="ADN943"/>
      <c r="ADO943"/>
      <c r="ADP943"/>
      <c r="ADQ943"/>
      <c r="ADR943"/>
      <c r="ADS943"/>
      <c r="ADT943"/>
      <c r="ADU943"/>
      <c r="ADV943"/>
      <c r="ADW943"/>
      <c r="ADX943"/>
      <c r="ADY943"/>
      <c r="ADZ943"/>
      <c r="AEA943"/>
      <c r="AEB943"/>
      <c r="AEC943"/>
      <c r="AED943"/>
      <c r="AEE943"/>
      <c r="AEF943"/>
    </row>
    <row r="944" spans="1:812" hidden="1" x14ac:dyDescent="0.25">
      <c r="B944" s="5">
        <v>45363</v>
      </c>
      <c r="C944" t="s">
        <v>103</v>
      </c>
      <c r="D944" t="s">
        <v>4</v>
      </c>
      <c r="E944" t="s">
        <v>14</v>
      </c>
      <c r="F944" s="4">
        <v>3308050</v>
      </c>
      <c r="G944" t="s">
        <v>137</v>
      </c>
      <c r="H944" s="4" t="s">
        <v>137</v>
      </c>
      <c r="I944" s="4" t="s">
        <v>138</v>
      </c>
      <c r="J944" s="8">
        <v>-3</v>
      </c>
      <c r="K944" s="79">
        <v>104.3726235741445</v>
      </c>
      <c r="L944" s="17">
        <f t="shared" si="84"/>
        <v>-313.11787072243351</v>
      </c>
      <c r="M944" s="102" t="s">
        <v>527</v>
      </c>
      <c r="O944" s="104">
        <v>-313.11787072243351</v>
      </c>
      <c r="Q944" s="54" t="s">
        <v>457</v>
      </c>
      <c r="R944" t="s">
        <v>232</v>
      </c>
    </row>
    <row r="945" spans="1:812" hidden="1" x14ac:dyDescent="0.25">
      <c r="B945" s="5">
        <v>45363</v>
      </c>
      <c r="C945" t="s">
        <v>103</v>
      </c>
      <c r="D945" t="s">
        <v>4</v>
      </c>
      <c r="E945" t="s">
        <v>14</v>
      </c>
      <c r="F945" s="4">
        <v>3318235</v>
      </c>
      <c r="G945" t="s">
        <v>209</v>
      </c>
      <c r="H945" s="4" t="s">
        <v>107</v>
      </c>
      <c r="I945" s="4" t="s">
        <v>138</v>
      </c>
      <c r="J945" s="8">
        <v>-5</v>
      </c>
      <c r="K945" s="29">
        <v>126823.496</v>
      </c>
      <c r="L945" s="35">
        <v>2536469.92</v>
      </c>
      <c r="M945" s="104" t="s">
        <v>529</v>
      </c>
      <c r="N945" s="104">
        <f t="shared" ref="N945:N948" si="85">L945/4409.15</f>
        <v>575.27412766633029</v>
      </c>
      <c r="O945" s="104">
        <v>575.27412766633029</v>
      </c>
      <c r="Q945" s="54" t="s">
        <v>457</v>
      </c>
      <c r="R945" t="s">
        <v>232</v>
      </c>
    </row>
    <row r="946" spans="1:812" hidden="1" x14ac:dyDescent="0.25">
      <c r="B946" s="5">
        <v>45363</v>
      </c>
      <c r="C946" t="s">
        <v>103</v>
      </c>
      <c r="D946" t="s">
        <v>4</v>
      </c>
      <c r="E946" t="s">
        <v>66</v>
      </c>
      <c r="F946" s="4" t="s">
        <v>96</v>
      </c>
      <c r="G946" t="s">
        <v>95</v>
      </c>
      <c r="H946" s="4" t="s">
        <v>106</v>
      </c>
      <c r="I946" s="4">
        <v>52006</v>
      </c>
      <c r="J946" s="8">
        <v>-2</v>
      </c>
      <c r="K946" s="29">
        <f>544000*1.19</f>
        <v>647360</v>
      </c>
      <c r="L946" s="35">
        <v>27200000</v>
      </c>
      <c r="M946" s="104" t="s">
        <v>529</v>
      </c>
      <c r="N946" s="104">
        <f t="shared" si="85"/>
        <v>6168.9894877697525</v>
      </c>
      <c r="O946" s="104">
        <v>6168.9894877697525</v>
      </c>
      <c r="Q946" s="54" t="s">
        <v>457</v>
      </c>
      <c r="R946" t="s">
        <v>232</v>
      </c>
    </row>
    <row r="947" spans="1:812" hidden="1" x14ac:dyDescent="0.25">
      <c r="B947" s="5">
        <v>45363</v>
      </c>
      <c r="C947" t="s">
        <v>103</v>
      </c>
      <c r="D947" t="s">
        <v>4</v>
      </c>
      <c r="E947" t="s">
        <v>66</v>
      </c>
      <c r="F947" s="4" t="s">
        <v>102</v>
      </c>
      <c r="G947" t="s">
        <v>101</v>
      </c>
      <c r="H947" s="4" t="s">
        <v>107</v>
      </c>
      <c r="I947" s="4" t="s">
        <v>138</v>
      </c>
      <c r="J947" s="8">
        <v>-2</v>
      </c>
      <c r="K947" s="29">
        <v>102340</v>
      </c>
      <c r="L947" s="35">
        <v>6880000</v>
      </c>
      <c r="M947" s="104" t="s">
        <v>529</v>
      </c>
      <c r="N947" s="104">
        <f t="shared" si="85"/>
        <v>1560.3914586711726</v>
      </c>
      <c r="O947" s="104">
        <v>1560.3914586711726</v>
      </c>
      <c r="Q947" s="54" t="s">
        <v>457</v>
      </c>
      <c r="R947" t="s">
        <v>232</v>
      </c>
    </row>
    <row r="948" spans="1:812" hidden="1" x14ac:dyDescent="0.25">
      <c r="B948" s="5">
        <v>45363</v>
      </c>
      <c r="C948" t="s">
        <v>103</v>
      </c>
      <c r="D948" t="s">
        <v>0</v>
      </c>
      <c r="E948" t="s">
        <v>14</v>
      </c>
      <c r="F948" s="4" t="s">
        <v>25</v>
      </c>
      <c r="G948" t="s">
        <v>26</v>
      </c>
      <c r="H948" s="4" t="s">
        <v>27</v>
      </c>
      <c r="I948" s="4" t="s">
        <v>401</v>
      </c>
      <c r="J948" s="8">
        <v>-8</v>
      </c>
      <c r="K948" s="79">
        <v>14.268493150684932</v>
      </c>
      <c r="L948" s="35">
        <v>2356643.94893617</v>
      </c>
      <c r="M948" s="104" t="s">
        <v>527</v>
      </c>
      <c r="N948" s="104">
        <f t="shared" si="85"/>
        <v>534.48940247806729</v>
      </c>
      <c r="O948" s="104">
        <v>534.48940247806729</v>
      </c>
      <c r="Q948" s="54" t="s">
        <v>457</v>
      </c>
      <c r="R948" t="s">
        <v>232</v>
      </c>
    </row>
    <row r="949" spans="1:812" hidden="1" x14ac:dyDescent="0.25">
      <c r="B949" s="5">
        <v>45363</v>
      </c>
      <c r="C949" t="s">
        <v>103</v>
      </c>
      <c r="D949" t="s">
        <v>0</v>
      </c>
      <c r="E949" t="s">
        <v>14</v>
      </c>
      <c r="F949" s="4" t="s">
        <v>58</v>
      </c>
      <c r="G949" t="s">
        <v>59</v>
      </c>
      <c r="H949" s="4" t="s">
        <v>60</v>
      </c>
      <c r="I949" s="4" t="s">
        <v>341</v>
      </c>
      <c r="J949" s="8">
        <v>-7</v>
      </c>
      <c r="K949" s="29">
        <v>75398.578723404251</v>
      </c>
      <c r="L949" s="35">
        <v>8888200</v>
      </c>
      <c r="M949" s="104" t="s">
        <v>529</v>
      </c>
      <c r="N949" s="104">
        <f t="shared" ref="N949:N953" si="86">L949/4409.15</f>
        <v>2015.853395779232</v>
      </c>
      <c r="O949" s="104">
        <v>2015.853395779232</v>
      </c>
      <c r="Q949" s="54" t="s">
        <v>457</v>
      </c>
      <c r="R949" t="s">
        <v>232</v>
      </c>
    </row>
    <row r="950" spans="1:812" hidden="1" x14ac:dyDescent="0.25">
      <c r="B950" s="5">
        <v>45363</v>
      </c>
      <c r="C950" t="s">
        <v>103</v>
      </c>
      <c r="D950" t="s">
        <v>0</v>
      </c>
      <c r="E950" t="s">
        <v>66</v>
      </c>
      <c r="F950" s="4" t="s">
        <v>75</v>
      </c>
      <c r="G950" t="s">
        <v>76</v>
      </c>
      <c r="H950" s="4" t="s">
        <v>37</v>
      </c>
      <c r="I950" s="4" t="s">
        <v>285</v>
      </c>
      <c r="J950" s="8">
        <v>-2</v>
      </c>
      <c r="K950" s="29">
        <v>51750</v>
      </c>
      <c r="L950" s="35">
        <f>+J950*K950</f>
        <v>-103500</v>
      </c>
      <c r="M950" s="104" t="s">
        <v>529</v>
      </c>
      <c r="N950" s="104">
        <f t="shared" si="86"/>
        <v>-23.473912205300344</v>
      </c>
      <c r="O950" s="104">
        <v>-23.473912205300344</v>
      </c>
      <c r="Q950" s="54" t="s">
        <v>457</v>
      </c>
      <c r="R950" t="s">
        <v>232</v>
      </c>
    </row>
    <row r="951" spans="1:812" hidden="1" x14ac:dyDescent="0.25">
      <c r="B951" s="5">
        <v>45363</v>
      </c>
      <c r="C951" t="s">
        <v>103</v>
      </c>
      <c r="D951" t="s">
        <v>0</v>
      </c>
      <c r="E951" t="s">
        <v>66</v>
      </c>
      <c r="F951" s="4" t="s">
        <v>139</v>
      </c>
      <c r="G951" t="s">
        <v>140</v>
      </c>
      <c r="H951" s="4" t="s">
        <v>141</v>
      </c>
      <c r="I951" s="4" t="s">
        <v>158</v>
      </c>
      <c r="J951" s="8">
        <v>-5</v>
      </c>
      <c r="K951" s="29">
        <v>51750</v>
      </c>
      <c r="L951" s="17">
        <f>+J951*K951</f>
        <v>-258750</v>
      </c>
      <c r="M951" s="102" t="s">
        <v>529</v>
      </c>
      <c r="N951" s="104">
        <f t="shared" si="86"/>
        <v>-58.684780513250857</v>
      </c>
      <c r="O951" s="104">
        <v>-58.684780513250857</v>
      </c>
      <c r="Q951" s="54" t="s">
        <v>454</v>
      </c>
      <c r="R951" t="s">
        <v>282</v>
      </c>
    </row>
    <row r="952" spans="1:812" ht="15" hidden="1" customHeight="1" x14ac:dyDescent="0.25">
      <c r="B952" s="5">
        <v>45363</v>
      </c>
      <c r="C952" t="s">
        <v>103</v>
      </c>
      <c r="D952" t="s">
        <v>0</v>
      </c>
      <c r="E952" t="s">
        <v>66</v>
      </c>
      <c r="F952" s="4" t="s">
        <v>82</v>
      </c>
      <c r="G952" t="s">
        <v>83</v>
      </c>
      <c r="H952" s="4" t="s">
        <v>84</v>
      </c>
      <c r="I952" s="4" t="s">
        <v>299</v>
      </c>
      <c r="J952" s="8">
        <v>-10</v>
      </c>
      <c r="K952" s="29">
        <v>51750</v>
      </c>
      <c r="L952" s="35">
        <v>11500000</v>
      </c>
      <c r="M952" s="104" t="s">
        <v>529</v>
      </c>
      <c r="N952" s="104">
        <f t="shared" si="86"/>
        <v>2608.2124672555938</v>
      </c>
      <c r="O952" s="104">
        <v>2608.2124672555938</v>
      </c>
      <c r="Q952" s="54" t="s">
        <v>457</v>
      </c>
      <c r="R952" t="s">
        <v>232</v>
      </c>
    </row>
    <row r="953" spans="1:812" hidden="1" x14ac:dyDescent="0.25">
      <c r="B953" s="5">
        <v>45363</v>
      </c>
      <c r="C953" t="s">
        <v>103</v>
      </c>
      <c r="D953" t="s">
        <v>0</v>
      </c>
      <c r="E953" t="s">
        <v>66</v>
      </c>
      <c r="F953" s="4" t="s">
        <v>78</v>
      </c>
      <c r="G953" t="s">
        <v>79</v>
      </c>
      <c r="H953" s="4" t="s">
        <v>80</v>
      </c>
      <c r="I953" s="4" t="s">
        <v>447</v>
      </c>
      <c r="J953" s="8">
        <v>-10</v>
      </c>
      <c r="K953" s="29">
        <v>51750</v>
      </c>
      <c r="L953" s="35">
        <v>7762500</v>
      </c>
      <c r="M953" s="104" t="s">
        <v>529</v>
      </c>
      <c r="N953" s="104">
        <f t="shared" si="86"/>
        <v>1760.5434153975257</v>
      </c>
      <c r="O953" s="104">
        <v>1760.5434153975257</v>
      </c>
      <c r="Q953" s="54" t="s">
        <v>457</v>
      </c>
      <c r="R953" t="s">
        <v>232</v>
      </c>
    </row>
    <row r="954" spans="1:812" x14ac:dyDescent="0.25">
      <c r="B954" s="5">
        <v>45363</v>
      </c>
      <c r="C954" t="s">
        <v>103</v>
      </c>
      <c r="D954" t="s">
        <v>0</v>
      </c>
      <c r="E954" t="s">
        <v>14</v>
      </c>
      <c r="F954" s="4" t="s">
        <v>42</v>
      </c>
      <c r="G954" t="s">
        <v>43</v>
      </c>
      <c r="H954" s="4" t="s">
        <v>44</v>
      </c>
      <c r="I954" s="4" t="s">
        <v>402</v>
      </c>
      <c r="J954" s="8">
        <v>-4</v>
      </c>
      <c r="K954" s="79">
        <v>14.268493150684932</v>
      </c>
      <c r="L954" s="35">
        <f>+J954*K954</f>
        <v>-57.07397260273973</v>
      </c>
      <c r="M954" s="104" t="s">
        <v>527</v>
      </c>
      <c r="N954" s="104"/>
      <c r="O954" s="104">
        <v>-57.07397260273973</v>
      </c>
      <c r="Q954" s="54" t="s">
        <v>457</v>
      </c>
      <c r="R954" t="s">
        <v>232</v>
      </c>
    </row>
    <row r="955" spans="1:812" hidden="1" x14ac:dyDescent="0.25">
      <c r="B955" s="5">
        <v>45371</v>
      </c>
      <c r="C955" t="s">
        <v>103</v>
      </c>
      <c r="D955" t="s">
        <v>4</v>
      </c>
      <c r="E955" t="s">
        <v>14</v>
      </c>
      <c r="F955" s="4" t="s">
        <v>603</v>
      </c>
      <c r="G955" t="s">
        <v>406</v>
      </c>
      <c r="H955" s="4" t="s">
        <v>407</v>
      </c>
      <c r="J955" s="8">
        <v>-1</v>
      </c>
      <c r="K955" s="29">
        <v>286149.49600000004</v>
      </c>
      <c r="L955" s="35">
        <f>+J955*K955</f>
        <v>-286149.49600000004</v>
      </c>
      <c r="M955" s="104" t="s">
        <v>529</v>
      </c>
      <c r="N955" s="104">
        <f t="shared" ref="N955:N967" si="87">L955/4409.15</f>
        <v>-64.899015910096068</v>
      </c>
      <c r="O955" s="104">
        <v>-64.899015910096068</v>
      </c>
      <c r="Q955" s="54" t="s">
        <v>458</v>
      </c>
      <c r="R955" t="s">
        <v>459</v>
      </c>
    </row>
    <row r="956" spans="1:812" hidden="1" x14ac:dyDescent="0.25">
      <c r="B956" s="5">
        <v>45363</v>
      </c>
      <c r="C956" t="s">
        <v>103</v>
      </c>
      <c r="D956" t="s">
        <v>0</v>
      </c>
      <c r="E956" t="s">
        <v>14</v>
      </c>
      <c r="F956" s="4" t="s">
        <v>39</v>
      </c>
      <c r="G956" t="s">
        <v>40</v>
      </c>
      <c r="H956" s="4" t="s">
        <v>41</v>
      </c>
      <c r="I956" s="4" t="s">
        <v>335</v>
      </c>
      <c r="J956" s="8">
        <v>-5</v>
      </c>
      <c r="K956" s="29">
        <v>69131</v>
      </c>
      <c r="L956" s="17">
        <f>+J956*K956</f>
        <v>-345655</v>
      </c>
      <c r="M956" s="102" t="s">
        <v>529</v>
      </c>
      <c r="N956" s="104">
        <f t="shared" si="87"/>
        <v>-78.394928727759321</v>
      </c>
      <c r="O956" s="104">
        <v>-78.394928727759321</v>
      </c>
      <c r="Q956" s="54" t="s">
        <v>454</v>
      </c>
      <c r="R956" t="s">
        <v>282</v>
      </c>
    </row>
    <row r="957" spans="1:812" s="133" customFormat="1" x14ac:dyDescent="0.25">
      <c r="A957"/>
      <c r="B957" s="5">
        <v>45363</v>
      </c>
      <c r="C957" t="s">
        <v>103</v>
      </c>
      <c r="D957" t="s">
        <v>0</v>
      </c>
      <c r="E957" t="s">
        <v>14</v>
      </c>
      <c r="F957" s="4" t="s">
        <v>42</v>
      </c>
      <c r="G957" t="s">
        <v>43</v>
      </c>
      <c r="H957" s="4" t="s">
        <v>44</v>
      </c>
      <c r="I957" s="4" t="s">
        <v>455</v>
      </c>
      <c r="J957" s="8">
        <v>-10</v>
      </c>
      <c r="K957" s="29">
        <v>58916.098723404248</v>
      </c>
      <c r="L957" s="35">
        <v>589160.98723404249</v>
      </c>
      <c r="M957" s="104" t="s">
        <v>529</v>
      </c>
      <c r="N957" s="104">
        <f t="shared" si="87"/>
        <v>133.62235061951682</v>
      </c>
      <c r="O957" s="104">
        <v>133.62235061951682</v>
      </c>
      <c r="P957"/>
      <c r="Q957" s="54" t="s">
        <v>457</v>
      </c>
      <c r="R957" t="s">
        <v>232</v>
      </c>
      <c r="S957" t="s">
        <v>456</v>
      </c>
      <c r="T957"/>
      <c r="U957"/>
      <c r="V957"/>
      <c r="W957"/>
      <c r="X957" s="1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/>
      <c r="CJ957"/>
      <c r="CK957"/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/>
      <c r="CZ957"/>
      <c r="DA957"/>
      <c r="DB957"/>
      <c r="DC957"/>
      <c r="DD957"/>
      <c r="DE957"/>
      <c r="DF957"/>
      <c r="DG957"/>
      <c r="DH957"/>
      <c r="DI957"/>
      <c r="DJ957"/>
      <c r="DK957"/>
      <c r="DL957"/>
      <c r="DM957"/>
      <c r="DN957"/>
      <c r="DO957"/>
      <c r="DP957"/>
      <c r="DQ957"/>
      <c r="DR957"/>
      <c r="DS957"/>
      <c r="DT957"/>
      <c r="DU957"/>
      <c r="DV957"/>
      <c r="DW957"/>
      <c r="DX957"/>
      <c r="DY957"/>
      <c r="DZ957"/>
      <c r="EA957"/>
      <c r="EB957"/>
      <c r="EC957"/>
      <c r="ED957"/>
      <c r="EE957"/>
      <c r="EF957"/>
      <c r="EG957"/>
      <c r="EH957"/>
      <c r="EI957"/>
      <c r="EJ957"/>
      <c r="EK957"/>
      <c r="EL957"/>
      <c r="EM957"/>
      <c r="EN957"/>
      <c r="EO957"/>
      <c r="EP957"/>
      <c r="EQ957"/>
      <c r="ER957"/>
      <c r="ES957"/>
      <c r="ET957"/>
      <c r="EU957"/>
      <c r="EV957"/>
      <c r="EW957"/>
      <c r="EX957"/>
      <c r="EY957"/>
      <c r="EZ957"/>
      <c r="FA957"/>
      <c r="FB957"/>
      <c r="FC957"/>
      <c r="FD957"/>
      <c r="FE957"/>
      <c r="FF957"/>
      <c r="FG957"/>
      <c r="FH957"/>
      <c r="FI957"/>
      <c r="FJ957"/>
      <c r="FK957"/>
      <c r="FL957"/>
      <c r="FM957"/>
      <c r="FN957"/>
      <c r="FO957"/>
      <c r="FP957"/>
      <c r="FQ957"/>
      <c r="FR957"/>
      <c r="FS957"/>
      <c r="FT957"/>
      <c r="FU957"/>
      <c r="FV957"/>
      <c r="FW957"/>
      <c r="FX957"/>
      <c r="FY957"/>
      <c r="FZ957"/>
      <c r="GA957"/>
      <c r="GB957"/>
      <c r="GC957"/>
      <c r="GD957"/>
      <c r="GE957"/>
      <c r="GF957"/>
      <c r="GG957"/>
      <c r="GH957"/>
      <c r="GI957"/>
      <c r="GJ957"/>
      <c r="GK957"/>
      <c r="GL957"/>
      <c r="GM957"/>
      <c r="GN957"/>
      <c r="GO957"/>
      <c r="GP957"/>
      <c r="GQ957"/>
      <c r="GR957"/>
      <c r="GS957"/>
      <c r="GT957"/>
      <c r="GU957"/>
      <c r="GV957"/>
      <c r="GW957"/>
      <c r="GX957"/>
      <c r="GY957"/>
      <c r="GZ957"/>
      <c r="HA957"/>
      <c r="HB957"/>
      <c r="HC957"/>
      <c r="HD957"/>
      <c r="HE957"/>
      <c r="HF957"/>
      <c r="HG957"/>
      <c r="HH957"/>
      <c r="HI957"/>
      <c r="HJ957"/>
      <c r="HK957"/>
      <c r="HL957"/>
      <c r="HM957"/>
      <c r="HN957"/>
      <c r="HO957"/>
      <c r="HP957"/>
      <c r="HQ957"/>
      <c r="HR957"/>
      <c r="HS957"/>
      <c r="HT957"/>
      <c r="HU957"/>
      <c r="HV957"/>
      <c r="HW957"/>
      <c r="HX957"/>
      <c r="HY957"/>
      <c r="HZ957"/>
      <c r="IA957"/>
      <c r="IB957"/>
      <c r="IC957"/>
      <c r="ID957"/>
      <c r="IE957"/>
      <c r="IF957"/>
      <c r="IG957"/>
      <c r="IH957"/>
      <c r="II957"/>
      <c r="IJ957"/>
      <c r="IK957"/>
      <c r="IL957"/>
      <c r="IM957"/>
      <c r="IN957"/>
      <c r="IO957"/>
      <c r="IP957"/>
      <c r="IQ957"/>
      <c r="IR957"/>
      <c r="IS957"/>
      <c r="IT957"/>
      <c r="IU957"/>
      <c r="IV957"/>
      <c r="IW957"/>
      <c r="IX957"/>
      <c r="IY957"/>
      <c r="IZ957"/>
      <c r="JA957"/>
      <c r="JB957"/>
      <c r="JC957"/>
      <c r="JD957"/>
      <c r="JE957"/>
      <c r="JF957"/>
      <c r="JG957"/>
      <c r="JH957"/>
      <c r="JI957"/>
      <c r="JJ957"/>
      <c r="JK957"/>
      <c r="JL957"/>
      <c r="JM957"/>
      <c r="JN957"/>
      <c r="JO957"/>
      <c r="JP957"/>
      <c r="JQ957"/>
      <c r="JR957"/>
      <c r="JS957"/>
      <c r="JT957"/>
      <c r="JU957"/>
      <c r="JV957"/>
      <c r="JW957"/>
      <c r="JX957"/>
      <c r="JY957"/>
      <c r="JZ957"/>
      <c r="KA957"/>
      <c r="KB957"/>
      <c r="KC957"/>
      <c r="KD957"/>
      <c r="KE957"/>
      <c r="KF957"/>
      <c r="KG957"/>
      <c r="KH957"/>
      <c r="KI957"/>
      <c r="KJ957"/>
      <c r="KK957"/>
      <c r="KL957"/>
      <c r="KM957"/>
      <c r="KN957"/>
      <c r="KO957"/>
      <c r="KP957"/>
      <c r="KQ957"/>
      <c r="KR957"/>
      <c r="KS957"/>
      <c r="KT957"/>
      <c r="KU957"/>
      <c r="KV957"/>
      <c r="KW957"/>
      <c r="KX957"/>
      <c r="KY957"/>
      <c r="KZ957"/>
      <c r="LA957"/>
      <c r="LB957"/>
      <c r="LC957"/>
      <c r="LD957"/>
      <c r="LE957"/>
      <c r="LF957"/>
      <c r="LG957"/>
      <c r="LH957"/>
      <c r="LI957"/>
      <c r="LJ957"/>
      <c r="LK957"/>
      <c r="LL957"/>
      <c r="LM957"/>
      <c r="LN957"/>
      <c r="LO957"/>
      <c r="LP957"/>
      <c r="LQ957"/>
      <c r="LR957"/>
      <c r="LS957"/>
      <c r="LT957"/>
      <c r="LU957"/>
      <c r="LV957"/>
      <c r="LW957"/>
      <c r="LX957"/>
      <c r="LY957"/>
      <c r="LZ957"/>
      <c r="MA957"/>
      <c r="MB957"/>
      <c r="MC957"/>
      <c r="MD957"/>
      <c r="ME957"/>
      <c r="MF957"/>
      <c r="MG957"/>
      <c r="MH957"/>
      <c r="MI957"/>
      <c r="MJ957"/>
      <c r="MK957"/>
      <c r="ML957"/>
      <c r="MM957"/>
      <c r="MN957"/>
      <c r="MO957"/>
      <c r="MP957"/>
      <c r="MQ957"/>
      <c r="MR957"/>
      <c r="MS957"/>
      <c r="MT957"/>
      <c r="MU957"/>
      <c r="MV957"/>
      <c r="MW957"/>
      <c r="MX957"/>
      <c r="MY957"/>
      <c r="MZ957"/>
      <c r="NA957"/>
      <c r="NB957"/>
      <c r="NC957"/>
      <c r="ND957"/>
      <c r="NE957"/>
      <c r="NF957"/>
      <c r="NG957"/>
      <c r="NH957"/>
      <c r="NI957"/>
      <c r="NJ957"/>
      <c r="NK957"/>
      <c r="NL957"/>
      <c r="NM957"/>
      <c r="NN957"/>
      <c r="NO957"/>
      <c r="NP957"/>
      <c r="NQ957"/>
      <c r="NR957"/>
      <c r="NS957"/>
      <c r="NT957"/>
      <c r="NU957"/>
      <c r="NV957"/>
      <c r="NW957"/>
      <c r="NX957"/>
      <c r="NY957"/>
      <c r="NZ957"/>
      <c r="OA957"/>
      <c r="OB957"/>
      <c r="OC957"/>
      <c r="OD957"/>
      <c r="OE957"/>
      <c r="OF957"/>
      <c r="OG957"/>
      <c r="OH957"/>
      <c r="OI957"/>
      <c r="OJ957"/>
      <c r="OK957"/>
      <c r="OL957"/>
      <c r="OM957"/>
      <c r="ON957"/>
      <c r="OO957"/>
      <c r="OP957"/>
      <c r="OQ957"/>
      <c r="OR957"/>
      <c r="OS957"/>
      <c r="OT957"/>
      <c r="OU957"/>
      <c r="OV957"/>
      <c r="OW957"/>
      <c r="OX957"/>
      <c r="OY957"/>
      <c r="OZ957"/>
      <c r="PA957"/>
      <c r="PB957"/>
      <c r="PC957"/>
      <c r="PD957"/>
      <c r="PE957"/>
      <c r="PF957"/>
      <c r="PG957"/>
      <c r="PH957"/>
      <c r="PI957"/>
      <c r="PJ957"/>
      <c r="PK957"/>
      <c r="PL957"/>
      <c r="PM957"/>
      <c r="PN957"/>
      <c r="PO957"/>
      <c r="PP957"/>
      <c r="PQ957"/>
      <c r="PR957"/>
      <c r="PS957"/>
      <c r="PT957"/>
      <c r="PU957"/>
      <c r="PV957"/>
      <c r="PW957"/>
      <c r="PX957"/>
      <c r="PY957"/>
      <c r="PZ957"/>
      <c r="QA957"/>
      <c r="QB957"/>
      <c r="QC957"/>
      <c r="QD957"/>
      <c r="QE957"/>
      <c r="QF957"/>
      <c r="QG957"/>
      <c r="QH957"/>
      <c r="QI957"/>
      <c r="QJ957"/>
      <c r="QK957"/>
      <c r="QL957"/>
      <c r="QM957"/>
      <c r="QN957"/>
      <c r="QO957"/>
      <c r="QP957"/>
      <c r="QQ957"/>
      <c r="QR957"/>
      <c r="QS957"/>
      <c r="QT957"/>
      <c r="QU957"/>
      <c r="QV957"/>
      <c r="QW957"/>
      <c r="QX957"/>
      <c r="QY957"/>
      <c r="QZ957"/>
      <c r="RA957"/>
      <c r="RB957"/>
      <c r="RC957"/>
      <c r="RD957"/>
      <c r="RE957"/>
      <c r="RF957"/>
      <c r="RG957"/>
      <c r="RH957"/>
      <c r="RI957"/>
      <c r="RJ957"/>
      <c r="RK957"/>
      <c r="RL957"/>
      <c r="RM957"/>
      <c r="RN957"/>
      <c r="RO957"/>
      <c r="RP957"/>
      <c r="RQ957"/>
      <c r="RR957"/>
      <c r="RS957"/>
      <c r="RT957"/>
      <c r="RU957"/>
      <c r="RV957"/>
      <c r="RW957"/>
      <c r="RX957"/>
      <c r="RY957"/>
      <c r="RZ957"/>
      <c r="SA957"/>
      <c r="SB957"/>
      <c r="SC957"/>
      <c r="SD957"/>
      <c r="SE957"/>
      <c r="SF957"/>
      <c r="SG957"/>
      <c r="SH957"/>
      <c r="SI957"/>
      <c r="SJ957"/>
      <c r="SK957"/>
      <c r="SL957"/>
      <c r="SM957"/>
      <c r="SN957"/>
      <c r="SO957"/>
      <c r="SP957"/>
      <c r="SQ957"/>
      <c r="SR957"/>
      <c r="SS957"/>
      <c r="ST957"/>
      <c r="SU957"/>
      <c r="SV957"/>
      <c r="SW957"/>
      <c r="SX957"/>
      <c r="SY957"/>
      <c r="SZ957"/>
      <c r="TA957"/>
      <c r="TB957"/>
      <c r="TC957"/>
      <c r="TD957"/>
      <c r="TE957"/>
      <c r="TF957"/>
      <c r="TG957"/>
      <c r="TH957"/>
      <c r="TI957"/>
      <c r="TJ957"/>
      <c r="TK957"/>
      <c r="TL957"/>
      <c r="TM957"/>
      <c r="TN957"/>
      <c r="TO957"/>
      <c r="TP957"/>
      <c r="TQ957"/>
      <c r="TR957"/>
      <c r="TS957"/>
      <c r="TT957"/>
      <c r="TU957"/>
      <c r="TV957"/>
      <c r="TW957"/>
      <c r="TX957"/>
      <c r="TY957"/>
      <c r="TZ957"/>
      <c r="UA957"/>
      <c r="UB957"/>
      <c r="UC957"/>
      <c r="UD957"/>
      <c r="UE957"/>
      <c r="UF957"/>
      <c r="UG957"/>
      <c r="UH957"/>
      <c r="UI957"/>
      <c r="UJ957"/>
      <c r="UK957"/>
      <c r="UL957"/>
      <c r="UM957"/>
      <c r="UN957"/>
      <c r="UO957"/>
      <c r="UP957"/>
      <c r="UQ957"/>
      <c r="UR957"/>
      <c r="US957"/>
      <c r="UT957"/>
      <c r="UU957"/>
      <c r="UV957"/>
      <c r="UW957"/>
      <c r="UX957"/>
      <c r="UY957"/>
      <c r="UZ957"/>
      <c r="VA957"/>
      <c r="VB957"/>
      <c r="VC957"/>
      <c r="VD957"/>
      <c r="VE957"/>
      <c r="VF957"/>
      <c r="VG957"/>
      <c r="VH957"/>
      <c r="VI957"/>
      <c r="VJ957"/>
      <c r="VK957"/>
      <c r="VL957"/>
      <c r="VM957"/>
      <c r="VN957"/>
      <c r="VO957"/>
      <c r="VP957"/>
      <c r="VQ957"/>
      <c r="VR957"/>
      <c r="VS957"/>
      <c r="VT957"/>
      <c r="VU957"/>
      <c r="VV957"/>
      <c r="VW957"/>
      <c r="VX957"/>
      <c r="VY957"/>
      <c r="VZ957"/>
      <c r="WA957"/>
      <c r="WB957"/>
      <c r="WC957"/>
      <c r="WD957"/>
      <c r="WE957"/>
      <c r="WF957"/>
      <c r="WG957"/>
      <c r="WH957"/>
      <c r="WI957"/>
      <c r="WJ957"/>
      <c r="WK957"/>
      <c r="WL957"/>
      <c r="WM957"/>
      <c r="WN957"/>
      <c r="WO957"/>
      <c r="WP957"/>
      <c r="WQ957"/>
      <c r="WR957"/>
      <c r="WS957"/>
      <c r="WT957"/>
      <c r="WU957"/>
      <c r="WV957"/>
      <c r="WW957"/>
      <c r="WX957"/>
      <c r="WY957"/>
      <c r="WZ957"/>
      <c r="XA957"/>
      <c r="XB957"/>
      <c r="XC957"/>
      <c r="XD957"/>
      <c r="XE957"/>
      <c r="XF957"/>
      <c r="XG957"/>
      <c r="XH957"/>
      <c r="XI957"/>
      <c r="XJ957"/>
      <c r="XK957"/>
      <c r="XL957"/>
      <c r="XM957"/>
      <c r="XN957"/>
      <c r="XO957"/>
      <c r="XP957"/>
      <c r="XQ957"/>
      <c r="XR957"/>
      <c r="XS957"/>
      <c r="XT957"/>
      <c r="XU957"/>
      <c r="XV957"/>
      <c r="XW957"/>
      <c r="XX957"/>
      <c r="XY957"/>
      <c r="XZ957"/>
      <c r="YA957"/>
      <c r="YB957"/>
      <c r="YC957"/>
      <c r="YD957"/>
      <c r="YE957"/>
      <c r="YF957"/>
      <c r="YG957"/>
      <c r="YH957"/>
      <c r="YI957"/>
      <c r="YJ957"/>
      <c r="YK957"/>
      <c r="YL957"/>
      <c r="YM957"/>
      <c r="YN957"/>
      <c r="YO957"/>
      <c r="YP957"/>
      <c r="YQ957"/>
      <c r="YR957"/>
      <c r="YS957"/>
      <c r="YT957"/>
      <c r="YU957"/>
      <c r="YV957"/>
      <c r="YW957"/>
      <c r="YX957"/>
      <c r="YY957"/>
      <c r="YZ957"/>
      <c r="ZA957"/>
      <c r="ZB957"/>
      <c r="ZC957"/>
      <c r="ZD957"/>
      <c r="ZE957"/>
      <c r="ZF957"/>
      <c r="ZG957"/>
      <c r="ZH957"/>
      <c r="ZI957"/>
      <c r="ZJ957"/>
      <c r="ZK957"/>
      <c r="ZL957"/>
      <c r="ZM957"/>
      <c r="ZN957"/>
      <c r="ZO957"/>
      <c r="ZP957"/>
      <c r="ZQ957"/>
      <c r="ZR957"/>
      <c r="ZS957"/>
      <c r="ZT957"/>
      <c r="ZU957"/>
      <c r="ZV957"/>
      <c r="ZW957"/>
      <c r="ZX957"/>
      <c r="ZY957"/>
      <c r="ZZ957"/>
      <c r="AAA957"/>
      <c r="AAB957"/>
      <c r="AAC957"/>
      <c r="AAD957"/>
      <c r="AAE957"/>
      <c r="AAF957"/>
      <c r="AAG957"/>
      <c r="AAH957"/>
      <c r="AAI957"/>
      <c r="AAJ957"/>
      <c r="AAK957"/>
      <c r="AAL957"/>
      <c r="AAM957"/>
      <c r="AAN957"/>
      <c r="AAO957"/>
      <c r="AAP957"/>
      <c r="AAQ957"/>
      <c r="AAR957"/>
      <c r="AAS957"/>
      <c r="AAT957"/>
      <c r="AAU957"/>
      <c r="AAV957"/>
      <c r="AAW957"/>
      <c r="AAX957"/>
      <c r="AAY957"/>
      <c r="AAZ957"/>
      <c r="ABA957"/>
      <c r="ABB957"/>
      <c r="ABC957"/>
      <c r="ABD957"/>
      <c r="ABE957"/>
      <c r="ABF957"/>
      <c r="ABG957"/>
      <c r="ABH957"/>
      <c r="ABI957"/>
      <c r="ABJ957"/>
      <c r="ABK957"/>
      <c r="ABL957"/>
      <c r="ABM957"/>
      <c r="ABN957"/>
      <c r="ABO957"/>
      <c r="ABP957"/>
      <c r="ABQ957"/>
      <c r="ABR957"/>
      <c r="ABS957"/>
      <c r="ABT957"/>
      <c r="ABU957"/>
      <c r="ABV957"/>
      <c r="ABW957"/>
      <c r="ABX957"/>
      <c r="ABY957"/>
      <c r="ABZ957"/>
      <c r="ACA957"/>
      <c r="ACB957"/>
      <c r="ACC957"/>
      <c r="ACD957"/>
      <c r="ACE957"/>
      <c r="ACF957"/>
      <c r="ACG957"/>
      <c r="ACH957"/>
      <c r="ACI957"/>
      <c r="ACJ957"/>
      <c r="ACK957"/>
      <c r="ACL957"/>
      <c r="ACM957"/>
      <c r="ACN957"/>
      <c r="ACO957"/>
      <c r="ACP957"/>
      <c r="ACQ957"/>
      <c r="ACR957"/>
      <c r="ACS957"/>
      <c r="ACT957"/>
      <c r="ACU957"/>
      <c r="ACV957"/>
      <c r="ACW957"/>
      <c r="ACX957"/>
      <c r="ACY957"/>
      <c r="ACZ957"/>
      <c r="ADA957"/>
      <c r="ADB957"/>
      <c r="ADC957"/>
      <c r="ADD957"/>
      <c r="ADE957"/>
      <c r="ADF957"/>
      <c r="ADG957"/>
      <c r="ADH957"/>
      <c r="ADI957"/>
      <c r="ADJ957"/>
      <c r="ADK957"/>
      <c r="ADL957"/>
      <c r="ADM957"/>
      <c r="ADN957"/>
      <c r="ADO957"/>
      <c r="ADP957"/>
      <c r="ADQ957"/>
      <c r="ADR957"/>
      <c r="ADS957"/>
      <c r="ADT957"/>
      <c r="ADU957"/>
      <c r="ADV957"/>
      <c r="ADW957"/>
      <c r="ADX957"/>
      <c r="ADY957"/>
      <c r="ADZ957"/>
      <c r="AEA957"/>
      <c r="AEB957"/>
      <c r="AEC957"/>
      <c r="AED957"/>
      <c r="AEE957"/>
      <c r="AEF957"/>
    </row>
    <row r="958" spans="1:812" hidden="1" x14ac:dyDescent="0.25">
      <c r="B958" s="5">
        <v>45363</v>
      </c>
      <c r="C958" t="s">
        <v>103</v>
      </c>
      <c r="D958" t="s">
        <v>0</v>
      </c>
      <c r="E958" t="s">
        <v>66</v>
      </c>
      <c r="F958" s="4" t="s">
        <v>139</v>
      </c>
      <c r="G958" t="s">
        <v>140</v>
      </c>
      <c r="H958" s="4" t="s">
        <v>141</v>
      </c>
      <c r="I958" s="4" t="s">
        <v>158</v>
      </c>
      <c r="J958" s="8">
        <v>-3</v>
      </c>
      <c r="K958" s="29">
        <v>51750</v>
      </c>
      <c r="L958" s="35">
        <v>3105000</v>
      </c>
      <c r="M958" s="104" t="s">
        <v>529</v>
      </c>
      <c r="N958" s="104">
        <f t="shared" si="87"/>
        <v>704.21736615901034</v>
      </c>
      <c r="O958" s="104">
        <v>704.21736615901034</v>
      </c>
      <c r="Q958" s="54" t="s">
        <v>457</v>
      </c>
      <c r="R958" t="s">
        <v>232</v>
      </c>
    </row>
    <row r="959" spans="1:812" hidden="1" x14ac:dyDescent="0.25">
      <c r="B959" s="5">
        <v>45372</v>
      </c>
      <c r="C959" t="s">
        <v>103</v>
      </c>
      <c r="D959" t="s">
        <v>0</v>
      </c>
      <c r="E959" t="s">
        <v>66</v>
      </c>
      <c r="F959" s="4" t="s">
        <v>75</v>
      </c>
      <c r="G959" t="s">
        <v>76</v>
      </c>
      <c r="H959" s="4" t="s">
        <v>37</v>
      </c>
      <c r="I959" s="4" t="s">
        <v>445</v>
      </c>
      <c r="J959" s="8">
        <v>-40</v>
      </c>
      <c r="K959" s="48">
        <v>51750</v>
      </c>
      <c r="L959" s="35">
        <v>2587500</v>
      </c>
      <c r="M959" s="104" t="s">
        <v>529</v>
      </c>
      <c r="N959" s="104">
        <f t="shared" si="87"/>
        <v>586.8478051325086</v>
      </c>
      <c r="O959" s="104">
        <v>586.8478051325086</v>
      </c>
      <c r="Q959" s="54" t="s">
        <v>460</v>
      </c>
      <c r="R959" t="s">
        <v>187</v>
      </c>
    </row>
    <row r="960" spans="1:812" hidden="1" x14ac:dyDescent="0.25">
      <c r="B960" s="5">
        <v>45372</v>
      </c>
      <c r="C960" t="s">
        <v>103</v>
      </c>
      <c r="D960" t="s">
        <v>0</v>
      </c>
      <c r="E960" t="s">
        <v>66</v>
      </c>
      <c r="F960" s="4" t="s">
        <v>82</v>
      </c>
      <c r="G960" t="s">
        <v>83</v>
      </c>
      <c r="H960" s="4" t="s">
        <v>84</v>
      </c>
      <c r="I960" s="4" t="s">
        <v>299</v>
      </c>
      <c r="J960" s="8">
        <v>-40</v>
      </c>
      <c r="K960" s="48">
        <v>51750</v>
      </c>
      <c r="L960" s="35">
        <f t="shared" ref="L960:L978" si="88">+J960*K960</f>
        <v>-2070000</v>
      </c>
      <c r="M960" s="104" t="s">
        <v>529</v>
      </c>
      <c r="N960" s="104">
        <f t="shared" si="87"/>
        <v>-469.47824410600685</v>
      </c>
      <c r="O960" s="104">
        <v>-469.47824410600685</v>
      </c>
      <c r="Q960" s="54" t="s">
        <v>460</v>
      </c>
      <c r="R960" t="s">
        <v>187</v>
      </c>
    </row>
    <row r="961" spans="2:19" hidden="1" x14ac:dyDescent="0.25">
      <c r="B961" s="5">
        <v>45372</v>
      </c>
      <c r="C961" t="s">
        <v>103</v>
      </c>
      <c r="D961" t="s">
        <v>0</v>
      </c>
      <c r="E961" t="s">
        <v>66</v>
      </c>
      <c r="F961" s="4" t="s">
        <v>86</v>
      </c>
      <c r="G961" t="s">
        <v>87</v>
      </c>
      <c r="H961" s="4" t="s">
        <v>50</v>
      </c>
      <c r="I961" s="4" t="s">
        <v>382</v>
      </c>
      <c r="J961" s="8">
        <v>-80</v>
      </c>
      <c r="K961" s="48">
        <v>51750</v>
      </c>
      <c r="L961" s="35">
        <f t="shared" si="88"/>
        <v>-4140000</v>
      </c>
      <c r="M961" s="104" t="s">
        <v>529</v>
      </c>
      <c r="N961" s="104">
        <f t="shared" si="87"/>
        <v>-938.95648821201371</v>
      </c>
      <c r="O961" s="104">
        <v>-938.95648821201371</v>
      </c>
      <c r="Q961" s="54" t="s">
        <v>460</v>
      </c>
      <c r="R961" t="s">
        <v>187</v>
      </c>
    </row>
    <row r="962" spans="2:19" hidden="1" x14ac:dyDescent="0.25">
      <c r="B962" s="5">
        <v>45372</v>
      </c>
      <c r="C962" t="s">
        <v>103</v>
      </c>
      <c r="D962" t="s">
        <v>4</v>
      </c>
      <c r="E962" t="s">
        <v>66</v>
      </c>
      <c r="F962" s="4" t="s">
        <v>96</v>
      </c>
      <c r="G962" t="s">
        <v>95</v>
      </c>
      <c r="H962" s="4" t="s">
        <v>106</v>
      </c>
      <c r="I962" s="4">
        <v>52006</v>
      </c>
      <c r="J962" s="8">
        <v>-4</v>
      </c>
      <c r="K962" s="29">
        <f>544000*1.19</f>
        <v>647360</v>
      </c>
      <c r="L962" s="35">
        <f t="shared" si="88"/>
        <v>-2589440</v>
      </c>
      <c r="M962" s="104" t="s">
        <v>529</v>
      </c>
      <c r="N962" s="104">
        <f t="shared" si="87"/>
        <v>-587.28779923568038</v>
      </c>
      <c r="O962" s="104">
        <v>-587.28779923568038</v>
      </c>
      <c r="Q962" s="54" t="s">
        <v>460</v>
      </c>
      <c r="R962" t="s">
        <v>187</v>
      </c>
    </row>
    <row r="963" spans="2:19" hidden="1" x14ac:dyDescent="0.25">
      <c r="B963" s="5">
        <v>45372</v>
      </c>
      <c r="C963" t="s">
        <v>103</v>
      </c>
      <c r="D963" t="s">
        <v>4</v>
      </c>
      <c r="E963" t="s">
        <v>66</v>
      </c>
      <c r="F963" s="4" t="s">
        <v>102</v>
      </c>
      <c r="G963" t="s">
        <v>101</v>
      </c>
      <c r="H963" s="4" t="s">
        <v>107</v>
      </c>
      <c r="I963" s="4" t="s">
        <v>138</v>
      </c>
      <c r="J963" s="8">
        <v>-4</v>
      </c>
      <c r="K963" s="29">
        <v>102340</v>
      </c>
      <c r="L963" s="35">
        <f t="shared" si="88"/>
        <v>-409360</v>
      </c>
      <c r="M963" s="104" t="s">
        <v>529</v>
      </c>
      <c r="N963" s="104">
        <f t="shared" si="87"/>
        <v>-92.843291790934771</v>
      </c>
      <c r="O963" s="104">
        <v>-92.843291790934771</v>
      </c>
      <c r="Q963" s="54" t="s">
        <v>460</v>
      </c>
      <c r="R963" t="s">
        <v>187</v>
      </c>
    </row>
    <row r="964" spans="2:19" hidden="1" x14ac:dyDescent="0.25">
      <c r="B964" s="5">
        <v>45372</v>
      </c>
      <c r="C964" t="s">
        <v>103</v>
      </c>
      <c r="D964" t="s">
        <v>0</v>
      </c>
      <c r="E964" t="s">
        <v>66</v>
      </c>
      <c r="F964" s="4" t="s">
        <v>78</v>
      </c>
      <c r="G964" t="s">
        <v>79</v>
      </c>
      <c r="H964" s="4" t="s">
        <v>44</v>
      </c>
      <c r="I964" s="4" t="s">
        <v>447</v>
      </c>
      <c r="J964" s="8">
        <v>-40</v>
      </c>
      <c r="K964" s="48">
        <v>51750</v>
      </c>
      <c r="L964" s="35">
        <f t="shared" si="88"/>
        <v>-2070000</v>
      </c>
      <c r="M964" s="104" t="s">
        <v>529</v>
      </c>
      <c r="N964" s="104">
        <f t="shared" si="87"/>
        <v>-469.47824410600685</v>
      </c>
      <c r="O964" s="104">
        <v>-469.47824410600685</v>
      </c>
      <c r="Q964" s="54" t="s">
        <v>460</v>
      </c>
      <c r="R964" t="s">
        <v>187</v>
      </c>
    </row>
    <row r="965" spans="2:19" hidden="1" x14ac:dyDescent="0.25">
      <c r="B965" s="5">
        <v>45372</v>
      </c>
      <c r="C965" t="s">
        <v>169</v>
      </c>
      <c r="D965" t="s">
        <v>0</v>
      </c>
      <c r="E965" t="s">
        <v>66</v>
      </c>
      <c r="F965" s="4" t="s">
        <v>78</v>
      </c>
      <c r="G965" t="s">
        <v>79</v>
      </c>
      <c r="H965" s="4" t="s">
        <v>80</v>
      </c>
      <c r="I965" s="4" t="s">
        <v>305</v>
      </c>
      <c r="J965" s="8">
        <v>-2</v>
      </c>
      <c r="K965" s="29">
        <v>51750</v>
      </c>
      <c r="L965" s="35">
        <f t="shared" si="88"/>
        <v>-103500</v>
      </c>
      <c r="M965" s="104" t="s">
        <v>529</v>
      </c>
      <c r="N965" s="104">
        <f t="shared" si="87"/>
        <v>-23.473912205300344</v>
      </c>
      <c r="O965" s="104">
        <v>-23.473912205300344</v>
      </c>
      <c r="Q965"/>
      <c r="R965" t="s">
        <v>453</v>
      </c>
    </row>
    <row r="966" spans="2:19" hidden="1" x14ac:dyDescent="0.25">
      <c r="B966" s="5">
        <v>45372</v>
      </c>
      <c r="C966" t="s">
        <v>169</v>
      </c>
      <c r="D966" t="s">
        <v>0</v>
      </c>
      <c r="E966" t="s">
        <v>66</v>
      </c>
      <c r="F966" s="4" t="s">
        <v>78</v>
      </c>
      <c r="G966" t="s">
        <v>79</v>
      </c>
      <c r="H966" s="4" t="s">
        <v>80</v>
      </c>
      <c r="I966" s="4" t="s">
        <v>359</v>
      </c>
      <c r="J966" s="8">
        <v>-1</v>
      </c>
      <c r="K966" s="29">
        <f>57500*0.9</f>
        <v>51750</v>
      </c>
      <c r="L966" s="35">
        <f t="shared" si="88"/>
        <v>-51750</v>
      </c>
      <c r="M966" s="104" t="s">
        <v>529</v>
      </c>
      <c r="N966" s="104">
        <f t="shared" si="87"/>
        <v>-11.736956102650172</v>
      </c>
      <c r="O966" s="104">
        <v>-11.736956102650172</v>
      </c>
      <c r="Q966"/>
      <c r="R966" t="s">
        <v>453</v>
      </c>
    </row>
    <row r="967" spans="2:19" x14ac:dyDescent="0.25">
      <c r="B967" s="5">
        <v>45363</v>
      </c>
      <c r="C967" t="s">
        <v>121</v>
      </c>
      <c r="D967" t="s">
        <v>0</v>
      </c>
      <c r="E967" t="s">
        <v>14</v>
      </c>
      <c r="F967" s="4" t="s">
        <v>42</v>
      </c>
      <c r="G967" t="s">
        <v>43</v>
      </c>
      <c r="H967" s="4" t="s">
        <v>44</v>
      </c>
      <c r="I967" s="4" t="s">
        <v>455</v>
      </c>
      <c r="J967" s="8">
        <v>10</v>
      </c>
      <c r="K967" s="29">
        <v>58916.098723404248</v>
      </c>
      <c r="L967" s="35">
        <f t="shared" si="88"/>
        <v>589160.98723404249</v>
      </c>
      <c r="M967" s="102" t="s">
        <v>529</v>
      </c>
      <c r="N967" s="104">
        <f t="shared" si="87"/>
        <v>133.62235061951682</v>
      </c>
      <c r="O967" s="104">
        <v>133.62235061951682</v>
      </c>
      <c r="S967" t="s">
        <v>499</v>
      </c>
    </row>
    <row r="968" spans="2:19" hidden="1" x14ac:dyDescent="0.25">
      <c r="B968" s="5">
        <v>45377</v>
      </c>
      <c r="C968" t="s">
        <v>103</v>
      </c>
      <c r="D968" t="s">
        <v>0</v>
      </c>
      <c r="E968" t="s">
        <v>14</v>
      </c>
      <c r="F968" s="4" t="s">
        <v>25</v>
      </c>
      <c r="G968" t="s">
        <v>26</v>
      </c>
      <c r="H968" s="4" t="s">
        <v>27</v>
      </c>
      <c r="I968" s="4" t="s">
        <v>401</v>
      </c>
      <c r="J968" s="8">
        <v>-15</v>
      </c>
      <c r="K968" s="79">
        <v>14.268493150684932</v>
      </c>
      <c r="L968" s="35">
        <f t="shared" si="88"/>
        <v>-214.02739726027397</v>
      </c>
      <c r="M968" s="104" t="s">
        <v>527</v>
      </c>
      <c r="N968" s="104"/>
      <c r="O968" s="104">
        <v>-214.02739726027397</v>
      </c>
      <c r="Q968" s="54" t="s">
        <v>464</v>
      </c>
      <c r="R968" t="s">
        <v>465</v>
      </c>
    </row>
    <row r="969" spans="2:19" hidden="1" x14ac:dyDescent="0.25">
      <c r="B969" s="5">
        <v>45377</v>
      </c>
      <c r="C969" t="s">
        <v>103</v>
      </c>
      <c r="D969" t="s">
        <v>0</v>
      </c>
      <c r="E969" t="s">
        <v>14</v>
      </c>
      <c r="F969" s="4" t="s">
        <v>35</v>
      </c>
      <c r="G969" t="s">
        <v>36</v>
      </c>
      <c r="H969" s="4" t="s">
        <v>37</v>
      </c>
      <c r="I969" s="4" t="s">
        <v>334</v>
      </c>
      <c r="J969" s="8">
        <v>-10</v>
      </c>
      <c r="K969" s="29">
        <v>69131</v>
      </c>
      <c r="L969" s="35">
        <f t="shared" si="88"/>
        <v>-691310</v>
      </c>
      <c r="M969" s="104" t="s">
        <v>529</v>
      </c>
      <c r="N969" s="104">
        <f t="shared" ref="N969:N971" si="89">L969/4409.15</f>
        <v>-156.78985745551864</v>
      </c>
      <c r="O969" s="104">
        <v>-156.78985745551864</v>
      </c>
      <c r="Q969" s="54" t="s">
        <v>464</v>
      </c>
      <c r="R969" t="s">
        <v>465</v>
      </c>
    </row>
    <row r="970" spans="2:19" hidden="1" x14ac:dyDescent="0.25">
      <c r="B970" s="5">
        <v>45372</v>
      </c>
      <c r="C970" t="s">
        <v>103</v>
      </c>
      <c r="D970" t="s">
        <v>0</v>
      </c>
      <c r="E970" t="s">
        <v>66</v>
      </c>
      <c r="F970" s="4" t="s">
        <v>139</v>
      </c>
      <c r="G970" t="s">
        <v>140</v>
      </c>
      <c r="H970" s="4" t="s">
        <v>41</v>
      </c>
      <c r="I970" s="4" t="s">
        <v>380</v>
      </c>
      <c r="J970" s="8">
        <v>-40</v>
      </c>
      <c r="K970" s="29">
        <v>51750</v>
      </c>
      <c r="L970" s="35">
        <f t="shared" si="88"/>
        <v>-2070000</v>
      </c>
      <c r="M970" s="104" t="s">
        <v>529</v>
      </c>
      <c r="N970" s="104">
        <f t="shared" si="89"/>
        <v>-469.47824410600685</v>
      </c>
      <c r="O970" s="104">
        <v>-469.47824410600685</v>
      </c>
      <c r="Q970" s="54" t="s">
        <v>460</v>
      </c>
      <c r="R970" t="s">
        <v>187</v>
      </c>
    </row>
    <row r="971" spans="2:19" hidden="1" x14ac:dyDescent="0.25">
      <c r="B971" s="5">
        <v>45377</v>
      </c>
      <c r="C971" t="s">
        <v>103</v>
      </c>
      <c r="D971" t="s">
        <v>0</v>
      </c>
      <c r="E971" t="s">
        <v>14</v>
      </c>
      <c r="F971" s="4" t="s">
        <v>46</v>
      </c>
      <c r="G971" t="s">
        <v>532</v>
      </c>
      <c r="H971" s="4" t="s">
        <v>146</v>
      </c>
      <c r="I971" s="4" t="s">
        <v>188</v>
      </c>
      <c r="J971" s="8">
        <v>-10</v>
      </c>
      <c r="K971" s="29">
        <v>104000</v>
      </c>
      <c r="L971" s="35">
        <f t="shared" si="88"/>
        <v>-1040000</v>
      </c>
      <c r="M971" s="104" t="s">
        <v>529</v>
      </c>
      <c r="N971" s="104">
        <f t="shared" si="89"/>
        <v>-235.87312747354935</v>
      </c>
      <c r="O971" s="104">
        <v>-235.87312747354935</v>
      </c>
      <c r="Q971" s="54" t="s">
        <v>464</v>
      </c>
      <c r="R971" t="s">
        <v>465</v>
      </c>
    </row>
    <row r="972" spans="2:19" hidden="1" x14ac:dyDescent="0.25">
      <c r="B972" s="5">
        <v>45377</v>
      </c>
      <c r="C972" t="s">
        <v>103</v>
      </c>
      <c r="D972" t="s">
        <v>0</v>
      </c>
      <c r="E972" t="s">
        <v>14</v>
      </c>
      <c r="F972" s="4" t="s">
        <v>54</v>
      </c>
      <c r="G972" t="s">
        <v>55</v>
      </c>
      <c r="H972" s="4" t="s">
        <v>56</v>
      </c>
      <c r="I972" s="4" t="s">
        <v>405</v>
      </c>
      <c r="J972" s="8">
        <v>-15</v>
      </c>
      <c r="K972" s="79">
        <v>18.345205479452055</v>
      </c>
      <c r="L972" s="35">
        <f t="shared" si="88"/>
        <v>-275.17808219178085</v>
      </c>
      <c r="M972" s="104" t="s">
        <v>527</v>
      </c>
      <c r="N972" s="104"/>
      <c r="O972" s="104">
        <v>-275.17808219178085</v>
      </c>
      <c r="Q972" s="54" t="s">
        <v>464</v>
      </c>
      <c r="R972" t="s">
        <v>465</v>
      </c>
    </row>
    <row r="973" spans="2:19" hidden="1" x14ac:dyDescent="0.25">
      <c r="B973" s="5">
        <v>45377</v>
      </c>
      <c r="C973" t="s">
        <v>103</v>
      </c>
      <c r="D973" t="s">
        <v>0</v>
      </c>
      <c r="E973" t="s">
        <v>66</v>
      </c>
      <c r="F973" s="4" t="s">
        <v>75</v>
      </c>
      <c r="G973" t="s">
        <v>76</v>
      </c>
      <c r="H973" s="4" t="s">
        <v>37</v>
      </c>
      <c r="I973" s="4" t="s">
        <v>445</v>
      </c>
      <c r="J973" s="8">
        <v>-5</v>
      </c>
      <c r="K973" s="29">
        <v>51750</v>
      </c>
      <c r="L973" s="35">
        <f t="shared" si="88"/>
        <v>-258750</v>
      </c>
      <c r="M973" s="104" t="s">
        <v>529</v>
      </c>
      <c r="N973" s="104">
        <f t="shared" ref="N973:N974" si="90">L973/4409.15</f>
        <v>-58.684780513250857</v>
      </c>
      <c r="O973" s="104">
        <v>-58.684780513250857</v>
      </c>
      <c r="Q973" s="54" t="s">
        <v>463</v>
      </c>
      <c r="R973" t="s">
        <v>413</v>
      </c>
    </row>
    <row r="974" spans="2:19" hidden="1" x14ac:dyDescent="0.25">
      <c r="B974" s="5">
        <v>45377</v>
      </c>
      <c r="C974" t="s">
        <v>103</v>
      </c>
      <c r="D974" t="s">
        <v>0</v>
      </c>
      <c r="E974" t="s">
        <v>66</v>
      </c>
      <c r="F974" s="4" t="s">
        <v>82</v>
      </c>
      <c r="G974" t="s">
        <v>83</v>
      </c>
      <c r="H974" s="4" t="s">
        <v>84</v>
      </c>
      <c r="I974" s="4" t="s">
        <v>299</v>
      </c>
      <c r="J974" s="8">
        <v>-2</v>
      </c>
      <c r="K974" s="29">
        <f>57500*0.9</f>
        <v>51750</v>
      </c>
      <c r="L974" s="35">
        <f t="shared" si="88"/>
        <v>-103500</v>
      </c>
      <c r="M974" s="104" t="s">
        <v>529</v>
      </c>
      <c r="N974" s="104">
        <f t="shared" si="90"/>
        <v>-23.473912205300344</v>
      </c>
      <c r="O974" s="104">
        <v>-23.473912205300344</v>
      </c>
      <c r="Q974" s="54" t="s">
        <v>463</v>
      </c>
      <c r="R974" t="s">
        <v>413</v>
      </c>
    </row>
    <row r="975" spans="2:19" hidden="1" x14ac:dyDescent="0.25">
      <c r="B975" s="5">
        <v>45377</v>
      </c>
      <c r="C975" t="s">
        <v>103</v>
      </c>
      <c r="D975" t="s">
        <v>0</v>
      </c>
      <c r="E975" t="s">
        <v>14</v>
      </c>
      <c r="F975" s="4" t="s">
        <v>25</v>
      </c>
      <c r="G975" t="s">
        <v>26</v>
      </c>
      <c r="H975" s="4" t="s">
        <v>27</v>
      </c>
      <c r="I975" s="4" t="s">
        <v>401</v>
      </c>
      <c r="J975" s="8">
        <v>-13</v>
      </c>
      <c r="K975" s="79">
        <v>14.268493150684932</v>
      </c>
      <c r="L975" s="35">
        <f t="shared" si="88"/>
        <v>-185.49041095890414</v>
      </c>
      <c r="M975" s="104" t="s">
        <v>527</v>
      </c>
      <c r="N975" s="104"/>
      <c r="O975" s="104">
        <v>-185.49041095890414</v>
      </c>
      <c r="Q975" s="54" t="s">
        <v>463</v>
      </c>
      <c r="R975" t="s">
        <v>413</v>
      </c>
    </row>
    <row r="976" spans="2:19" hidden="1" x14ac:dyDescent="0.25">
      <c r="B976" s="5">
        <v>45377</v>
      </c>
      <c r="C976" t="s">
        <v>103</v>
      </c>
      <c r="D976" t="s">
        <v>0</v>
      </c>
      <c r="E976" t="s">
        <v>14</v>
      </c>
      <c r="F976" s="4" t="s">
        <v>35</v>
      </c>
      <c r="G976" t="s">
        <v>36</v>
      </c>
      <c r="H976" s="4" t="s">
        <v>37</v>
      </c>
      <c r="I976" s="4" t="s">
        <v>334</v>
      </c>
      <c r="J976" s="8">
        <v>-5</v>
      </c>
      <c r="K976" s="29">
        <v>69131</v>
      </c>
      <c r="L976" s="35">
        <f t="shared" si="88"/>
        <v>-345655</v>
      </c>
      <c r="M976" s="104" t="s">
        <v>529</v>
      </c>
      <c r="N976" s="104">
        <f t="shared" ref="N976:N1003" si="91">L976/4409.15</f>
        <v>-78.394928727759321</v>
      </c>
      <c r="O976" s="104">
        <v>-78.394928727759321</v>
      </c>
      <c r="Q976" s="54" t="s">
        <v>463</v>
      </c>
      <c r="R976" t="s">
        <v>413</v>
      </c>
    </row>
    <row r="977" spans="2:18" hidden="1" x14ac:dyDescent="0.25">
      <c r="B977" s="5">
        <v>45377</v>
      </c>
      <c r="C977" t="s">
        <v>103</v>
      </c>
      <c r="D977" t="s">
        <v>0</v>
      </c>
      <c r="E977" t="s">
        <v>14</v>
      </c>
      <c r="F977" s="4" t="s">
        <v>46</v>
      </c>
      <c r="G977" t="s">
        <v>532</v>
      </c>
      <c r="H977" s="4" t="s">
        <v>146</v>
      </c>
      <c r="I977" s="4" t="s">
        <v>188</v>
      </c>
      <c r="J977" s="8">
        <v>-12</v>
      </c>
      <c r="K977" s="29">
        <v>104000</v>
      </c>
      <c r="L977" s="35">
        <f t="shared" si="88"/>
        <v>-1248000</v>
      </c>
      <c r="M977" s="104" t="s">
        <v>529</v>
      </c>
      <c r="N977" s="104">
        <f t="shared" si="91"/>
        <v>-283.0477529682592</v>
      </c>
      <c r="O977" s="104">
        <v>-283.0477529682592</v>
      </c>
      <c r="Q977" s="54" t="s">
        <v>463</v>
      </c>
      <c r="R977" t="s">
        <v>413</v>
      </c>
    </row>
    <row r="978" spans="2:18" hidden="1" x14ac:dyDescent="0.25">
      <c r="B978" s="5">
        <v>45377</v>
      </c>
      <c r="C978" t="s">
        <v>103</v>
      </c>
      <c r="D978" t="s">
        <v>0</v>
      </c>
      <c r="E978" t="s">
        <v>14</v>
      </c>
      <c r="F978" s="4" t="s">
        <v>58</v>
      </c>
      <c r="G978" t="s">
        <v>59</v>
      </c>
      <c r="H978" s="4" t="s">
        <v>60</v>
      </c>
      <c r="I978" s="4" t="s">
        <v>341</v>
      </c>
      <c r="J978" s="8">
        <v>-4</v>
      </c>
      <c r="K978" s="29">
        <v>75398.578723404251</v>
      </c>
      <c r="L978" s="35">
        <f t="shared" si="88"/>
        <v>-301594.314893617</v>
      </c>
      <c r="M978" s="104" t="s">
        <v>529</v>
      </c>
      <c r="N978" s="104">
        <f t="shared" si="91"/>
        <v>-68.401917579038368</v>
      </c>
      <c r="O978" s="104">
        <v>-68.401917579038368</v>
      </c>
      <c r="Q978" s="54" t="s">
        <v>463</v>
      </c>
      <c r="R978" t="s">
        <v>413</v>
      </c>
    </row>
    <row r="979" spans="2:18" hidden="1" x14ac:dyDescent="0.25">
      <c r="B979" s="5">
        <v>45377</v>
      </c>
      <c r="C979" t="s">
        <v>103</v>
      </c>
      <c r="D979" t="s">
        <v>4</v>
      </c>
      <c r="E979" t="s">
        <v>14</v>
      </c>
      <c r="F979" s="4">
        <v>3318225</v>
      </c>
      <c r="G979" t="s">
        <v>148</v>
      </c>
      <c r="H979" s="4" t="s">
        <v>148</v>
      </c>
      <c r="I979" s="4" t="s">
        <v>138</v>
      </c>
      <c r="J979" s="8">
        <v>-2</v>
      </c>
      <c r="K979" s="29">
        <v>206486.49600000001</v>
      </c>
      <c r="L979" s="35">
        <v>-2064864.9600000002</v>
      </c>
      <c r="M979" s="104" t="s">
        <v>529</v>
      </c>
      <c r="N979" s="104">
        <f t="shared" si="91"/>
        <v>-468.31361146706291</v>
      </c>
      <c r="O979" s="104">
        <v>-468.31361146706291</v>
      </c>
      <c r="Q979" s="54" t="s">
        <v>463</v>
      </c>
      <c r="R979" t="s">
        <v>413</v>
      </c>
    </row>
    <row r="980" spans="2:18" hidden="1" x14ac:dyDescent="0.25">
      <c r="B980" s="5">
        <v>45377</v>
      </c>
      <c r="C980" t="s">
        <v>103</v>
      </c>
      <c r="D980" t="s">
        <v>0</v>
      </c>
      <c r="E980" t="s">
        <v>66</v>
      </c>
      <c r="F980" s="4" t="s">
        <v>78</v>
      </c>
      <c r="G980" t="s">
        <v>79</v>
      </c>
      <c r="H980" s="4" t="s">
        <v>80</v>
      </c>
      <c r="I980" s="4" t="s">
        <v>447</v>
      </c>
      <c r="J980" s="8">
        <v>-5</v>
      </c>
      <c r="K980" s="29">
        <v>51750</v>
      </c>
      <c r="L980" s="35">
        <f t="shared" ref="L980:L987" si="92">+J980*K980</f>
        <v>-258750</v>
      </c>
      <c r="M980" s="104" t="s">
        <v>529</v>
      </c>
      <c r="N980" s="104">
        <f t="shared" si="91"/>
        <v>-58.684780513250857</v>
      </c>
      <c r="O980" s="104">
        <v>-58.684780513250857</v>
      </c>
      <c r="Q980" s="54" t="s">
        <v>463</v>
      </c>
      <c r="R980" t="s">
        <v>413</v>
      </c>
    </row>
    <row r="981" spans="2:18" hidden="1" x14ac:dyDescent="0.25">
      <c r="B981" s="5">
        <v>45377</v>
      </c>
      <c r="C981" t="s">
        <v>461</v>
      </c>
      <c r="D981" t="s">
        <v>0</v>
      </c>
      <c r="E981" t="s">
        <v>66</v>
      </c>
      <c r="F981" s="4" t="s">
        <v>78</v>
      </c>
      <c r="G981" t="s">
        <v>79</v>
      </c>
      <c r="H981" s="4" t="s">
        <v>80</v>
      </c>
      <c r="I981" s="4" t="s">
        <v>447</v>
      </c>
      <c r="J981" s="8">
        <v>-2</v>
      </c>
      <c r="K981" s="29">
        <f>57500*0.9</f>
        <v>51750</v>
      </c>
      <c r="L981" s="35">
        <f t="shared" si="92"/>
        <v>-103500</v>
      </c>
      <c r="M981" s="104" t="s">
        <v>529</v>
      </c>
      <c r="N981" s="104">
        <f t="shared" si="91"/>
        <v>-23.473912205300344</v>
      </c>
      <c r="O981" s="104">
        <v>-23.473912205300344</v>
      </c>
      <c r="Q981"/>
      <c r="R981" t="s">
        <v>462</v>
      </c>
    </row>
    <row r="982" spans="2:18" hidden="1" x14ac:dyDescent="0.25">
      <c r="B982" s="5">
        <v>45377</v>
      </c>
      <c r="C982" t="s">
        <v>461</v>
      </c>
      <c r="D982" t="s">
        <v>0</v>
      </c>
      <c r="E982" t="s">
        <v>66</v>
      </c>
      <c r="F982" s="4" t="s">
        <v>139</v>
      </c>
      <c r="G982" t="s">
        <v>140</v>
      </c>
      <c r="H982" s="4" t="s">
        <v>141</v>
      </c>
      <c r="I982" s="4" t="s">
        <v>159</v>
      </c>
      <c r="J982" s="8">
        <v>-2</v>
      </c>
      <c r="K982" s="29">
        <v>51750</v>
      </c>
      <c r="L982" s="35">
        <f t="shared" si="92"/>
        <v>-103500</v>
      </c>
      <c r="M982" s="104" t="s">
        <v>529</v>
      </c>
      <c r="N982" s="104">
        <f t="shared" si="91"/>
        <v>-23.473912205300344</v>
      </c>
      <c r="O982" s="104">
        <v>-23.473912205300344</v>
      </c>
      <c r="Q982"/>
      <c r="R982" t="s">
        <v>462</v>
      </c>
    </row>
    <row r="983" spans="2:18" hidden="1" x14ac:dyDescent="0.25">
      <c r="B983" s="5">
        <v>45377</v>
      </c>
      <c r="C983" t="s">
        <v>103</v>
      </c>
      <c r="D983" t="s">
        <v>0</v>
      </c>
      <c r="E983" t="s">
        <v>14</v>
      </c>
      <c r="F983" s="4" t="s">
        <v>39</v>
      </c>
      <c r="G983" t="s">
        <v>40</v>
      </c>
      <c r="H983" s="4" t="s">
        <v>41</v>
      </c>
      <c r="I983" s="4" t="s">
        <v>335</v>
      </c>
      <c r="J983" s="8">
        <v>-10</v>
      </c>
      <c r="K983" s="29">
        <v>69131</v>
      </c>
      <c r="L983" s="35">
        <f t="shared" si="92"/>
        <v>-691310</v>
      </c>
      <c r="M983" s="104" t="s">
        <v>529</v>
      </c>
      <c r="N983" s="104">
        <f t="shared" si="91"/>
        <v>-156.78985745551864</v>
      </c>
      <c r="O983" s="104">
        <v>-156.78985745551864</v>
      </c>
      <c r="Q983" s="54" t="s">
        <v>464</v>
      </c>
      <c r="R983" t="s">
        <v>465</v>
      </c>
    </row>
    <row r="984" spans="2:18" hidden="1" x14ac:dyDescent="0.25">
      <c r="B984" s="5">
        <v>45384</v>
      </c>
      <c r="C984" t="s">
        <v>461</v>
      </c>
      <c r="D984" t="s">
        <v>0</v>
      </c>
      <c r="E984" t="s">
        <v>66</v>
      </c>
      <c r="F984" s="4" t="s">
        <v>78</v>
      </c>
      <c r="G984" t="s">
        <v>79</v>
      </c>
      <c r="H984" s="4" t="s">
        <v>80</v>
      </c>
      <c r="I984" s="4" t="s">
        <v>466</v>
      </c>
      <c r="J984" s="8">
        <v>2</v>
      </c>
      <c r="K984" s="29">
        <v>51750</v>
      </c>
      <c r="L984" s="17">
        <f t="shared" si="92"/>
        <v>103500</v>
      </c>
      <c r="M984" s="104" t="s">
        <v>529</v>
      </c>
      <c r="N984" s="104">
        <f t="shared" si="91"/>
        <v>23.473912205300344</v>
      </c>
      <c r="O984" s="104">
        <v>23.473912205300344</v>
      </c>
      <c r="Q984"/>
      <c r="R984" t="s">
        <v>468</v>
      </c>
    </row>
    <row r="985" spans="2:18" hidden="1" x14ac:dyDescent="0.25">
      <c r="B985" s="5">
        <v>45384</v>
      </c>
      <c r="C985" t="s">
        <v>63</v>
      </c>
      <c r="D985" t="s">
        <v>0</v>
      </c>
      <c r="E985" t="s">
        <v>66</v>
      </c>
      <c r="F985" s="4" t="s">
        <v>469</v>
      </c>
      <c r="G985" t="s">
        <v>470</v>
      </c>
      <c r="H985" s="4" t="s">
        <v>471</v>
      </c>
      <c r="I985" s="4" t="s">
        <v>472</v>
      </c>
      <c r="J985" s="8">
        <v>60</v>
      </c>
      <c r="K985" s="29">
        <f>50000*0.9</f>
        <v>45000</v>
      </c>
      <c r="L985" s="17">
        <f t="shared" si="92"/>
        <v>2700000</v>
      </c>
      <c r="M985" s="104" t="s">
        <v>529</v>
      </c>
      <c r="N985" s="104">
        <f t="shared" si="91"/>
        <v>612.36292709479153</v>
      </c>
      <c r="O985" s="104">
        <v>612.36292709479153</v>
      </c>
      <c r="P985" t="s">
        <v>661</v>
      </c>
      <c r="Q985"/>
    </row>
    <row r="986" spans="2:18" hidden="1" x14ac:dyDescent="0.25">
      <c r="B986" s="5">
        <v>45384</v>
      </c>
      <c r="C986" t="s">
        <v>120</v>
      </c>
      <c r="D986" t="s">
        <v>0</v>
      </c>
      <c r="E986" t="s">
        <v>66</v>
      </c>
      <c r="F986" s="4" t="s">
        <v>469</v>
      </c>
      <c r="G986" t="s">
        <v>470</v>
      </c>
      <c r="H986" s="4" t="s">
        <v>471</v>
      </c>
      <c r="I986" s="4" t="s">
        <v>472</v>
      </c>
      <c r="J986" s="8">
        <v>-40</v>
      </c>
      <c r="K986" s="29">
        <f>50000*0.9</f>
        <v>45000</v>
      </c>
      <c r="L986" s="17">
        <f t="shared" si="92"/>
        <v>-1800000</v>
      </c>
      <c r="M986" s="104" t="s">
        <v>529</v>
      </c>
      <c r="N986" s="104">
        <f t="shared" si="91"/>
        <v>-408.24195139652772</v>
      </c>
      <c r="O986" s="104">
        <v>-408.24195139652772</v>
      </c>
      <c r="Q986"/>
      <c r="R986" t="s">
        <v>473</v>
      </c>
    </row>
    <row r="987" spans="2:18" hidden="1" x14ac:dyDescent="0.25">
      <c r="B987" s="5">
        <v>45384</v>
      </c>
      <c r="C987" t="s">
        <v>461</v>
      </c>
      <c r="D987" t="s">
        <v>0</v>
      </c>
      <c r="E987" t="s">
        <v>66</v>
      </c>
      <c r="F987" s="4" t="s">
        <v>139</v>
      </c>
      <c r="G987" t="s">
        <v>140</v>
      </c>
      <c r="H987" s="4" t="s">
        <v>141</v>
      </c>
      <c r="I987" s="4" t="s">
        <v>467</v>
      </c>
      <c r="J987" s="8">
        <v>2</v>
      </c>
      <c r="K987" s="29">
        <v>51750</v>
      </c>
      <c r="L987" s="17">
        <f t="shared" si="92"/>
        <v>103500</v>
      </c>
      <c r="M987" s="104" t="s">
        <v>529</v>
      </c>
      <c r="N987" s="104">
        <f t="shared" si="91"/>
        <v>23.473912205300344</v>
      </c>
      <c r="O987" s="104">
        <v>23.473912205300344</v>
      </c>
      <c r="Q987"/>
      <c r="R987" t="s">
        <v>468</v>
      </c>
    </row>
    <row r="988" spans="2:18" hidden="1" x14ac:dyDescent="0.25">
      <c r="B988" s="5">
        <v>45386</v>
      </c>
      <c r="C988" t="s">
        <v>120</v>
      </c>
      <c r="D988" t="s">
        <v>0</v>
      </c>
      <c r="E988" t="s">
        <v>66</v>
      </c>
      <c r="F988" s="4" t="s">
        <v>255</v>
      </c>
      <c r="G988" t="s">
        <v>358</v>
      </c>
      <c r="H988" s="4" t="s">
        <v>269</v>
      </c>
      <c r="I988" s="4" t="s">
        <v>365</v>
      </c>
      <c r="J988" s="8">
        <v>-3</v>
      </c>
      <c r="K988" s="29">
        <v>60750</v>
      </c>
      <c r="L988" s="17">
        <v>3037500</v>
      </c>
      <c r="M988" s="104" t="s">
        <v>529</v>
      </c>
      <c r="N988" s="104">
        <f t="shared" si="91"/>
        <v>688.90829298164056</v>
      </c>
      <c r="O988" s="104">
        <v>688.90829298164056</v>
      </c>
      <c r="Q988"/>
      <c r="R988" t="s">
        <v>474</v>
      </c>
    </row>
    <row r="989" spans="2:18" hidden="1" x14ac:dyDescent="0.25">
      <c r="B989" s="5">
        <v>45386</v>
      </c>
      <c r="C989" t="s">
        <v>120</v>
      </c>
      <c r="D989" t="s">
        <v>0</v>
      </c>
      <c r="E989" t="s">
        <v>66</v>
      </c>
      <c r="F989" s="4" t="s">
        <v>253</v>
      </c>
      <c r="G989" t="s">
        <v>357</v>
      </c>
      <c r="H989" s="4" t="s">
        <v>268</v>
      </c>
      <c r="I989" s="4" t="s">
        <v>364</v>
      </c>
      <c r="J989" s="8">
        <v>-2</v>
      </c>
      <c r="K989" s="29">
        <f>67500*0.9</f>
        <v>60750</v>
      </c>
      <c r="L989" s="17">
        <f>+J989*K989</f>
        <v>-121500</v>
      </c>
      <c r="M989" s="104" t="s">
        <v>529</v>
      </c>
      <c r="N989" s="104">
        <f t="shared" si="91"/>
        <v>-27.556331719265621</v>
      </c>
      <c r="O989" s="104">
        <v>-27.556331719265621</v>
      </c>
      <c r="Q989"/>
      <c r="R989" t="s">
        <v>474</v>
      </c>
    </row>
    <row r="990" spans="2:18" hidden="1" x14ac:dyDescent="0.25">
      <c r="B990" s="5">
        <v>45386</v>
      </c>
      <c r="C990" t="s">
        <v>120</v>
      </c>
      <c r="D990" t="s">
        <v>0</v>
      </c>
      <c r="E990" t="s">
        <v>66</v>
      </c>
      <c r="F990" s="4" t="s">
        <v>251</v>
      </c>
      <c r="G990" t="s">
        <v>356</v>
      </c>
      <c r="H990" s="4" t="s">
        <v>267</v>
      </c>
      <c r="I990" s="4" t="s">
        <v>363</v>
      </c>
      <c r="J990" s="8">
        <v>-4</v>
      </c>
      <c r="K990" s="29">
        <v>60750</v>
      </c>
      <c r="L990" s="17">
        <v>3037500</v>
      </c>
      <c r="M990" s="104" t="s">
        <v>529</v>
      </c>
      <c r="N990" s="104">
        <f t="shared" si="91"/>
        <v>688.90829298164056</v>
      </c>
      <c r="O990" s="104">
        <v>688.90829298164056</v>
      </c>
      <c r="Q990"/>
      <c r="R990" t="s">
        <v>474</v>
      </c>
    </row>
    <row r="991" spans="2:18" hidden="1" x14ac:dyDescent="0.25">
      <c r="B991" s="5">
        <v>45386</v>
      </c>
      <c r="C991" t="s">
        <v>120</v>
      </c>
      <c r="D991" t="s">
        <v>0</v>
      </c>
      <c r="E991" t="s">
        <v>66</v>
      </c>
      <c r="F991" s="4" t="s">
        <v>249</v>
      </c>
      <c r="G991" t="s">
        <v>355</v>
      </c>
      <c r="H991" s="4" t="s">
        <v>266</v>
      </c>
      <c r="I991" s="4" t="s">
        <v>362</v>
      </c>
      <c r="J991" s="8">
        <v>-4</v>
      </c>
      <c r="K991" s="29">
        <v>60750</v>
      </c>
      <c r="L991" s="17">
        <f>+J991*K991</f>
        <v>-243000</v>
      </c>
      <c r="M991" s="104" t="s">
        <v>529</v>
      </c>
      <c r="N991" s="104">
        <f t="shared" si="91"/>
        <v>-55.112663438531243</v>
      </c>
      <c r="O991" s="104">
        <v>-55.112663438531243</v>
      </c>
      <c r="Q991"/>
      <c r="R991" t="s">
        <v>474</v>
      </c>
    </row>
    <row r="992" spans="2:18" hidden="1" x14ac:dyDescent="0.25">
      <c r="B992" s="5">
        <v>45386</v>
      </c>
      <c r="C992" t="s">
        <v>120</v>
      </c>
      <c r="D992" t="s">
        <v>0</v>
      </c>
      <c r="E992" t="s">
        <v>66</v>
      </c>
      <c r="F992" s="4" t="s">
        <v>86</v>
      </c>
      <c r="G992" t="s">
        <v>87</v>
      </c>
      <c r="H992" s="4" t="s">
        <v>184</v>
      </c>
      <c r="I992" s="4" t="s">
        <v>180</v>
      </c>
      <c r="J992" s="8">
        <v>-2</v>
      </c>
      <c r="K992" s="29">
        <v>51750</v>
      </c>
      <c r="L992" s="17">
        <v>3105000</v>
      </c>
      <c r="M992" s="104" t="s">
        <v>529</v>
      </c>
      <c r="N992" s="104">
        <f t="shared" si="91"/>
        <v>704.21736615901034</v>
      </c>
      <c r="O992" s="104">
        <v>704.21736615901034</v>
      </c>
      <c r="Q992"/>
      <c r="R992" t="s">
        <v>474</v>
      </c>
    </row>
    <row r="993" spans="2:19" hidden="1" x14ac:dyDescent="0.25">
      <c r="B993" s="5">
        <v>45386</v>
      </c>
      <c r="C993" t="s">
        <v>120</v>
      </c>
      <c r="D993" t="s">
        <v>0</v>
      </c>
      <c r="E993" t="s">
        <v>66</v>
      </c>
      <c r="F993" s="4" t="s">
        <v>247</v>
      </c>
      <c r="G993" t="s">
        <v>354</v>
      </c>
      <c r="H993" s="4" t="s">
        <v>265</v>
      </c>
      <c r="I993" s="4" t="s">
        <v>361</v>
      </c>
      <c r="J993" s="8">
        <v>-4</v>
      </c>
      <c r="K993" s="29">
        <f>67500*0.9</f>
        <v>60750</v>
      </c>
      <c r="L993" s="17">
        <f>+J993*K993</f>
        <v>-243000</v>
      </c>
      <c r="M993" s="104" t="s">
        <v>529</v>
      </c>
      <c r="N993" s="104">
        <f t="shared" si="91"/>
        <v>-55.112663438531243</v>
      </c>
      <c r="O993" s="104">
        <v>-55.112663438531243</v>
      </c>
      <c r="Q993"/>
      <c r="R993" t="s">
        <v>474</v>
      </c>
    </row>
    <row r="994" spans="2:19" hidden="1" x14ac:dyDescent="0.25">
      <c r="B994" s="5">
        <v>45386</v>
      </c>
      <c r="C994" t="s">
        <v>120</v>
      </c>
      <c r="D994" t="s">
        <v>0</v>
      </c>
      <c r="E994" t="s">
        <v>66</v>
      </c>
      <c r="F994" s="4" t="s">
        <v>82</v>
      </c>
      <c r="G994" t="s">
        <v>200</v>
      </c>
      <c r="H994" s="4" t="s">
        <v>84</v>
      </c>
      <c r="I994" s="4" t="s">
        <v>205</v>
      </c>
      <c r="J994" s="8">
        <v>-2</v>
      </c>
      <c r="K994" s="29">
        <v>51750</v>
      </c>
      <c r="L994" s="17">
        <v>2587500</v>
      </c>
      <c r="M994" s="104" t="s">
        <v>529</v>
      </c>
      <c r="N994" s="104">
        <f t="shared" si="91"/>
        <v>586.8478051325086</v>
      </c>
      <c r="O994" s="104">
        <v>586.8478051325086</v>
      </c>
      <c r="Q994"/>
      <c r="R994" t="s">
        <v>474</v>
      </c>
    </row>
    <row r="995" spans="2:19" hidden="1" x14ac:dyDescent="0.25">
      <c r="B995" s="5">
        <v>45386</v>
      </c>
      <c r="C995" t="s">
        <v>120</v>
      </c>
      <c r="D995" t="s">
        <v>0</v>
      </c>
      <c r="E995" t="s">
        <v>66</v>
      </c>
      <c r="F995" s="4" t="s">
        <v>78</v>
      </c>
      <c r="G995" t="s">
        <v>79</v>
      </c>
      <c r="H995" s="4" t="s">
        <v>80</v>
      </c>
      <c r="I995" s="4" t="s">
        <v>466</v>
      </c>
      <c r="J995" s="8">
        <v>-2</v>
      </c>
      <c r="K995" s="29">
        <v>51750</v>
      </c>
      <c r="L995" s="17">
        <v>103500</v>
      </c>
      <c r="M995" s="104" t="s">
        <v>529</v>
      </c>
      <c r="N995" s="104">
        <f t="shared" si="91"/>
        <v>23.473912205300344</v>
      </c>
      <c r="O995" s="104">
        <v>23.473912205300344</v>
      </c>
      <c r="Q995"/>
      <c r="R995" t="s">
        <v>474</v>
      </c>
    </row>
    <row r="996" spans="2:19" hidden="1" x14ac:dyDescent="0.25">
      <c r="B996" s="5">
        <v>45386</v>
      </c>
      <c r="C996" t="s">
        <v>120</v>
      </c>
      <c r="D996" t="s">
        <v>0</v>
      </c>
      <c r="E996" t="s">
        <v>66</v>
      </c>
      <c r="F996" s="4" t="s">
        <v>78</v>
      </c>
      <c r="G996" t="s">
        <v>79</v>
      </c>
      <c r="H996" s="4" t="s">
        <v>80</v>
      </c>
      <c r="I996" s="4" t="s">
        <v>305</v>
      </c>
      <c r="J996" s="8">
        <v>-2</v>
      </c>
      <c r="K996" s="29">
        <v>51750</v>
      </c>
      <c r="L996" s="17">
        <v>2300000</v>
      </c>
      <c r="M996" s="104" t="s">
        <v>529</v>
      </c>
      <c r="N996" s="104">
        <f t="shared" si="91"/>
        <v>521.64249345111875</v>
      </c>
      <c r="O996" s="104">
        <v>521.64249345111875</v>
      </c>
      <c r="Q996"/>
      <c r="R996" t="s">
        <v>474</v>
      </c>
    </row>
    <row r="997" spans="2:19" hidden="1" x14ac:dyDescent="0.25">
      <c r="B997" s="5">
        <v>45386</v>
      </c>
      <c r="C997" t="s">
        <v>121</v>
      </c>
      <c r="D997" t="s">
        <v>0</v>
      </c>
      <c r="E997" t="s">
        <v>66</v>
      </c>
      <c r="F997" s="4" t="s">
        <v>251</v>
      </c>
      <c r="G997" t="s">
        <v>356</v>
      </c>
      <c r="H997" s="4" t="s">
        <v>267</v>
      </c>
      <c r="I997" s="4" t="s">
        <v>363</v>
      </c>
      <c r="J997" s="8">
        <v>-1</v>
      </c>
      <c r="K997" s="29">
        <v>60750</v>
      </c>
      <c r="L997" s="17">
        <v>3037500</v>
      </c>
      <c r="M997" s="104" t="s">
        <v>529</v>
      </c>
      <c r="N997" s="104">
        <f t="shared" si="91"/>
        <v>688.90829298164056</v>
      </c>
      <c r="O997" s="104">
        <v>688.90829298164056</v>
      </c>
      <c r="Q997"/>
      <c r="R997" t="s">
        <v>462</v>
      </c>
    </row>
    <row r="998" spans="2:19" hidden="1" x14ac:dyDescent="0.25">
      <c r="B998" s="5">
        <v>45386</v>
      </c>
      <c r="C998" t="s">
        <v>121</v>
      </c>
      <c r="D998" t="s">
        <v>0</v>
      </c>
      <c r="E998" t="s">
        <v>66</v>
      </c>
      <c r="F998" s="4" t="s">
        <v>249</v>
      </c>
      <c r="G998" t="s">
        <v>355</v>
      </c>
      <c r="H998" s="4" t="s">
        <v>266</v>
      </c>
      <c r="I998" s="4" t="s">
        <v>362</v>
      </c>
      <c r="J998" s="8">
        <v>-1</v>
      </c>
      <c r="K998" s="29">
        <v>60750</v>
      </c>
      <c r="L998" s="17">
        <f>+J998*K998</f>
        <v>-60750</v>
      </c>
      <c r="M998" s="104" t="s">
        <v>529</v>
      </c>
      <c r="N998" s="104">
        <f t="shared" si="91"/>
        <v>-13.778165859632811</v>
      </c>
      <c r="O998" s="104">
        <v>-13.778165859632811</v>
      </c>
      <c r="Q998"/>
      <c r="R998" t="s">
        <v>462</v>
      </c>
    </row>
    <row r="999" spans="2:19" hidden="1" x14ac:dyDescent="0.25">
      <c r="B999" s="5">
        <v>45391</v>
      </c>
      <c r="C999" t="s">
        <v>461</v>
      </c>
      <c r="D999" t="s">
        <v>0</v>
      </c>
      <c r="E999" t="s">
        <v>66</v>
      </c>
      <c r="F999" s="4" t="s">
        <v>139</v>
      </c>
      <c r="G999" t="s">
        <v>140</v>
      </c>
      <c r="H999" s="4" t="s">
        <v>141</v>
      </c>
      <c r="I999" s="4" t="s">
        <v>467</v>
      </c>
      <c r="J999" s="8">
        <v>-2</v>
      </c>
      <c r="K999" s="29">
        <v>51750</v>
      </c>
      <c r="L999" s="17">
        <v>103500</v>
      </c>
      <c r="M999" s="104" t="s">
        <v>529</v>
      </c>
      <c r="N999" s="104">
        <f t="shared" si="91"/>
        <v>23.473912205300344</v>
      </c>
      <c r="O999" s="104">
        <v>23.473912205300344</v>
      </c>
      <c r="Q999"/>
      <c r="R999" t="s">
        <v>475</v>
      </c>
    </row>
    <row r="1000" spans="2:19" hidden="1" x14ac:dyDescent="0.25">
      <c r="B1000" s="5">
        <v>45392</v>
      </c>
      <c r="C1000" t="s">
        <v>121</v>
      </c>
      <c r="D1000" t="s">
        <v>0</v>
      </c>
      <c r="E1000" t="s">
        <v>66</v>
      </c>
      <c r="F1000" s="4" t="s">
        <v>251</v>
      </c>
      <c r="G1000" t="s">
        <v>356</v>
      </c>
      <c r="H1000" s="4" t="s">
        <v>267</v>
      </c>
      <c r="I1000" s="4" t="s">
        <v>363</v>
      </c>
      <c r="J1000" s="8">
        <v>1</v>
      </c>
      <c r="K1000" s="29">
        <v>60750</v>
      </c>
      <c r="L1000" s="17">
        <v>3037500</v>
      </c>
      <c r="M1000" s="104" t="s">
        <v>529</v>
      </c>
      <c r="N1000" s="104">
        <f t="shared" si="91"/>
        <v>688.90829298164056</v>
      </c>
      <c r="O1000" s="104">
        <v>688.90829298164056</v>
      </c>
      <c r="Q1000"/>
      <c r="R1000" t="s">
        <v>476</v>
      </c>
    </row>
    <row r="1001" spans="2:19" hidden="1" x14ac:dyDescent="0.25">
      <c r="B1001" s="5">
        <v>45392</v>
      </c>
      <c r="C1001" t="s">
        <v>121</v>
      </c>
      <c r="D1001" t="s">
        <v>0</v>
      </c>
      <c r="E1001" t="s">
        <v>66</v>
      </c>
      <c r="F1001" s="4" t="s">
        <v>249</v>
      </c>
      <c r="G1001" t="s">
        <v>355</v>
      </c>
      <c r="H1001" s="4" t="s">
        <v>266</v>
      </c>
      <c r="I1001" s="4" t="s">
        <v>362</v>
      </c>
      <c r="J1001" s="8">
        <v>1</v>
      </c>
      <c r="K1001" s="29">
        <v>60750</v>
      </c>
      <c r="L1001" s="17">
        <f>+J1001*K1001</f>
        <v>60750</v>
      </c>
      <c r="M1001" s="104" t="s">
        <v>529</v>
      </c>
      <c r="N1001" s="104">
        <f t="shared" si="91"/>
        <v>13.778165859632811</v>
      </c>
      <c r="O1001" s="104">
        <v>13.778165859632811</v>
      </c>
      <c r="Q1001"/>
      <c r="R1001" t="s">
        <v>476</v>
      </c>
    </row>
    <row r="1002" spans="2:19" hidden="1" x14ac:dyDescent="0.25">
      <c r="B1002" s="5">
        <v>45397</v>
      </c>
      <c r="C1002" t="s">
        <v>103</v>
      </c>
      <c r="D1002" t="s">
        <v>4</v>
      </c>
      <c r="E1002" t="s">
        <v>14</v>
      </c>
      <c r="F1002" s="4">
        <v>3318235</v>
      </c>
      <c r="G1002" t="s">
        <v>209</v>
      </c>
      <c r="H1002" s="4" t="s">
        <v>107</v>
      </c>
      <c r="I1002" s="4" t="s">
        <v>138</v>
      </c>
      <c r="J1002" s="8">
        <v>-4</v>
      </c>
      <c r="K1002" s="29">
        <v>126823.496</v>
      </c>
      <c r="L1002" s="17">
        <v>2536469.92</v>
      </c>
      <c r="M1002" s="102" t="s">
        <v>529</v>
      </c>
      <c r="N1002" s="104">
        <f t="shared" si="91"/>
        <v>575.27412766633029</v>
      </c>
      <c r="O1002" s="104">
        <v>575.27412766633029</v>
      </c>
      <c r="Q1002" s="54" t="s">
        <v>478</v>
      </c>
      <c r="R1002" t="s">
        <v>236</v>
      </c>
    </row>
    <row r="1003" spans="2:19" hidden="1" x14ac:dyDescent="0.25">
      <c r="B1003" s="5">
        <v>45397</v>
      </c>
      <c r="C1003" t="s">
        <v>103</v>
      </c>
      <c r="D1003" t="s">
        <v>4</v>
      </c>
      <c r="E1003" t="s">
        <v>14</v>
      </c>
      <c r="F1003" s="4">
        <v>3318225</v>
      </c>
      <c r="G1003" t="s">
        <v>148</v>
      </c>
      <c r="H1003" s="4" t="s">
        <v>148</v>
      </c>
      <c r="I1003" s="4" t="s">
        <v>138</v>
      </c>
      <c r="J1003" s="8">
        <v>-1</v>
      </c>
      <c r="K1003" s="29">
        <v>206486.49600000001</v>
      </c>
      <c r="L1003" s="17">
        <v>-2064864.9600000002</v>
      </c>
      <c r="M1003" s="102" t="s">
        <v>529</v>
      </c>
      <c r="N1003" s="104">
        <f t="shared" si="91"/>
        <v>-468.31361146706291</v>
      </c>
      <c r="O1003" s="104">
        <v>-468.31361146706291</v>
      </c>
      <c r="Q1003" s="54" t="s">
        <v>478</v>
      </c>
      <c r="R1003" t="s">
        <v>236</v>
      </c>
    </row>
    <row r="1004" spans="2:19" hidden="1" x14ac:dyDescent="0.25">
      <c r="B1004" s="5">
        <v>45397</v>
      </c>
      <c r="C1004" t="s">
        <v>477</v>
      </c>
      <c r="D1004" t="s">
        <v>4</v>
      </c>
      <c r="E1004" t="s">
        <v>14</v>
      </c>
      <c r="F1004" s="4">
        <v>3308050</v>
      </c>
      <c r="G1004" t="s">
        <v>660</v>
      </c>
      <c r="H1004" s="4" t="s">
        <v>137</v>
      </c>
      <c r="I1004" s="4" t="s">
        <v>138</v>
      </c>
      <c r="J1004" s="8">
        <v>-1</v>
      </c>
      <c r="K1004" s="79">
        <v>104.3726235741445</v>
      </c>
      <c r="L1004" s="17">
        <f>+J1004*K1004</f>
        <v>-104.3726235741445</v>
      </c>
      <c r="M1004" s="102" t="s">
        <v>527</v>
      </c>
      <c r="O1004" s="104">
        <v>-104.3726235741445</v>
      </c>
      <c r="Q1004" s="54" t="s">
        <v>478</v>
      </c>
      <c r="R1004" t="s">
        <v>236</v>
      </c>
      <c r="S1004" t="s">
        <v>479</v>
      </c>
    </row>
    <row r="1005" spans="2:19" hidden="1" x14ac:dyDescent="0.25">
      <c r="B1005" s="5">
        <v>45397</v>
      </c>
      <c r="C1005" t="s">
        <v>477</v>
      </c>
      <c r="D1005" t="s">
        <v>4</v>
      </c>
      <c r="E1005" t="s">
        <v>14</v>
      </c>
      <c r="F1005" s="4">
        <v>3318235</v>
      </c>
      <c r="G1005" t="s">
        <v>209</v>
      </c>
      <c r="H1005" s="4" t="s">
        <v>107</v>
      </c>
      <c r="I1005" s="4" t="s">
        <v>138</v>
      </c>
      <c r="J1005" s="8">
        <v>-1</v>
      </c>
      <c r="K1005" s="29">
        <v>126823.496</v>
      </c>
      <c r="L1005" s="17">
        <v>2536469.92</v>
      </c>
      <c r="M1005" s="102" t="s">
        <v>529</v>
      </c>
      <c r="N1005" s="104">
        <f t="shared" ref="N1005:N1007" si="93">L1005/4409.15</f>
        <v>575.27412766633029</v>
      </c>
      <c r="O1005" s="104">
        <v>575.27412766633029</v>
      </c>
      <c r="Q1005" s="54" t="s">
        <v>478</v>
      </c>
      <c r="R1005" t="s">
        <v>236</v>
      </c>
    </row>
    <row r="1006" spans="2:19" hidden="1" x14ac:dyDescent="0.25">
      <c r="B1006" s="5">
        <v>45401</v>
      </c>
      <c r="C1006" t="s">
        <v>120</v>
      </c>
      <c r="D1006" t="s">
        <v>0</v>
      </c>
      <c r="E1006" t="s">
        <v>66</v>
      </c>
      <c r="F1006" s="4" t="s">
        <v>71</v>
      </c>
      <c r="G1006" t="s">
        <v>72</v>
      </c>
      <c r="H1006" s="4" t="s">
        <v>27</v>
      </c>
      <c r="I1006" s="4" t="s">
        <v>539</v>
      </c>
      <c r="J1006" s="8">
        <v>2</v>
      </c>
      <c r="K1006" s="29">
        <v>51750</v>
      </c>
      <c r="L1006" s="17">
        <f>+J1006*K1006</f>
        <v>103500</v>
      </c>
      <c r="M1006" s="102" t="s">
        <v>529</v>
      </c>
      <c r="N1006" s="104">
        <f t="shared" si="93"/>
        <v>23.473912205300344</v>
      </c>
      <c r="O1006" s="104">
        <v>23.473912205300344</v>
      </c>
      <c r="S1006" t="s">
        <v>540</v>
      </c>
    </row>
    <row r="1007" spans="2:19" hidden="1" x14ac:dyDescent="0.25">
      <c r="B1007" s="5">
        <v>45405</v>
      </c>
      <c r="C1007" t="s">
        <v>121</v>
      </c>
      <c r="D1007" t="s">
        <v>0</v>
      </c>
      <c r="E1007" t="s">
        <v>66</v>
      </c>
      <c r="F1007" s="4" t="s">
        <v>78</v>
      </c>
      <c r="G1007" t="s">
        <v>79</v>
      </c>
      <c r="H1007" s="4" t="s">
        <v>80</v>
      </c>
      <c r="I1007" s="4" t="s">
        <v>447</v>
      </c>
      <c r="J1007" s="8">
        <v>-3</v>
      </c>
      <c r="K1007" s="29">
        <v>51750</v>
      </c>
      <c r="L1007" s="17">
        <v>7762500</v>
      </c>
      <c r="N1007" s="104">
        <f t="shared" si="93"/>
        <v>1760.5434153975257</v>
      </c>
      <c r="O1007" s="104">
        <v>1760.5434153975257</v>
      </c>
      <c r="Q1007"/>
      <c r="R1007" t="s">
        <v>475</v>
      </c>
    </row>
    <row r="1008" spans="2:19" hidden="1" x14ac:dyDescent="0.25">
      <c r="B1008" s="5">
        <v>45408</v>
      </c>
      <c r="C1008" t="s">
        <v>103</v>
      </c>
      <c r="D1008" t="s">
        <v>0</v>
      </c>
      <c r="E1008" t="s">
        <v>14</v>
      </c>
      <c r="F1008" s="4" t="s">
        <v>54</v>
      </c>
      <c r="G1008" t="s">
        <v>55</v>
      </c>
      <c r="H1008" s="4" t="s">
        <v>56</v>
      </c>
      <c r="I1008" s="4" t="s">
        <v>405</v>
      </c>
      <c r="J1008" s="8">
        <v>-12</v>
      </c>
      <c r="K1008" s="79">
        <v>18.345205479452055</v>
      </c>
      <c r="L1008" s="17">
        <f>+J1008*K1008</f>
        <v>-220.14246575342466</v>
      </c>
      <c r="M1008" s="102" t="s">
        <v>527</v>
      </c>
      <c r="O1008" s="104">
        <v>-220.14246575342466</v>
      </c>
      <c r="Q1008" s="54">
        <v>20240064</v>
      </c>
      <c r="R1008" t="s">
        <v>136</v>
      </c>
    </row>
    <row r="1009" spans="1:812" hidden="1" x14ac:dyDescent="0.25">
      <c r="B1009" s="5">
        <v>45408</v>
      </c>
      <c r="C1009" t="s">
        <v>103</v>
      </c>
      <c r="D1009" t="s">
        <v>4</v>
      </c>
      <c r="E1009" t="s">
        <v>66</v>
      </c>
      <c r="F1009" s="4" t="s">
        <v>102</v>
      </c>
      <c r="G1009" t="s">
        <v>101</v>
      </c>
      <c r="H1009" s="4" t="s">
        <v>107</v>
      </c>
      <c r="I1009" s="4" t="s">
        <v>138</v>
      </c>
      <c r="J1009" s="8">
        <v>-10</v>
      </c>
      <c r="K1009" s="29">
        <v>102340</v>
      </c>
      <c r="L1009" s="17">
        <v>8187200</v>
      </c>
      <c r="M1009" s="102" t="s">
        <v>529</v>
      </c>
      <c r="N1009" s="104">
        <f>L1009/4409.15</f>
        <v>1856.8658358186954</v>
      </c>
      <c r="O1009" s="104">
        <v>1856.8658358186954</v>
      </c>
      <c r="Q1009" s="54">
        <v>20240065</v>
      </c>
      <c r="R1009" t="s">
        <v>126</v>
      </c>
    </row>
    <row r="1010" spans="1:812" hidden="1" x14ac:dyDescent="0.25">
      <c r="B1010" s="5">
        <v>45408</v>
      </c>
      <c r="C1010" t="s">
        <v>103</v>
      </c>
      <c r="D1010" t="s">
        <v>0</v>
      </c>
      <c r="E1010" t="s">
        <v>14</v>
      </c>
      <c r="F1010" s="4" t="s">
        <v>39</v>
      </c>
      <c r="G1010" t="s">
        <v>40</v>
      </c>
      <c r="H1010" s="4" t="s">
        <v>41</v>
      </c>
      <c r="I1010" s="4" t="s">
        <v>403</v>
      </c>
      <c r="J1010" s="8">
        <v>-25</v>
      </c>
      <c r="K1010" s="79">
        <v>14.268493150684932</v>
      </c>
      <c r="L1010" s="17">
        <f>+J1010*K1010</f>
        <v>-356.71232876712332</v>
      </c>
      <c r="M1010" s="102" t="s">
        <v>527</v>
      </c>
      <c r="O1010" s="104">
        <v>-356.71232876712332</v>
      </c>
      <c r="Q1010" s="54">
        <v>20240064</v>
      </c>
      <c r="R1010" t="s">
        <v>136</v>
      </c>
    </row>
    <row r="1011" spans="1:812" hidden="1" x14ac:dyDescent="0.25">
      <c r="B1011" s="5">
        <v>45419</v>
      </c>
      <c r="C1011" t="s">
        <v>103</v>
      </c>
      <c r="D1011" t="s">
        <v>0</v>
      </c>
      <c r="E1011" t="s">
        <v>14</v>
      </c>
      <c r="F1011" s="4" t="s">
        <v>289</v>
      </c>
      <c r="G1011" t="s">
        <v>15</v>
      </c>
      <c r="H1011" s="4" t="s">
        <v>16</v>
      </c>
      <c r="I1011" s="4" t="s">
        <v>18</v>
      </c>
      <c r="J1011" s="8">
        <v>-4</v>
      </c>
      <c r="K1011" s="29">
        <v>73331</v>
      </c>
      <c r="L1011" s="17">
        <v>293324</v>
      </c>
      <c r="M1011" s="102" t="s">
        <v>529</v>
      </c>
      <c r="N1011" s="104">
        <f t="shared" ref="N1011:N1039" si="94">L1011/4409.15</f>
        <v>66.526201195241725</v>
      </c>
      <c r="O1011" s="104">
        <v>66.526201195241725</v>
      </c>
      <c r="Q1011" s="54">
        <v>20240067</v>
      </c>
      <c r="R1011" t="s">
        <v>243</v>
      </c>
    </row>
    <row r="1012" spans="1:812" hidden="1" x14ac:dyDescent="0.25">
      <c r="B1012" s="5">
        <v>45419</v>
      </c>
      <c r="C1012" t="s">
        <v>103</v>
      </c>
      <c r="D1012" t="s">
        <v>0</v>
      </c>
      <c r="E1012" t="s">
        <v>14</v>
      </c>
      <c r="F1012" s="4" t="s">
        <v>35</v>
      </c>
      <c r="G1012" t="s">
        <v>36</v>
      </c>
      <c r="H1012" s="4" t="s">
        <v>37</v>
      </c>
      <c r="I1012" s="4" t="s">
        <v>334</v>
      </c>
      <c r="J1012" s="8">
        <v>-6</v>
      </c>
      <c r="K1012" s="29">
        <v>69131</v>
      </c>
      <c r="L1012" s="17">
        <v>4147860</v>
      </c>
      <c r="M1012" s="102" t="s">
        <v>529</v>
      </c>
      <c r="N1012" s="104">
        <f t="shared" si="94"/>
        <v>940.73914473311186</v>
      </c>
      <c r="O1012" s="104">
        <v>940.73914473311186</v>
      </c>
      <c r="Q1012" s="54">
        <v>20240067</v>
      </c>
      <c r="R1012" t="s">
        <v>243</v>
      </c>
    </row>
    <row r="1013" spans="1:812" hidden="1" x14ac:dyDescent="0.25">
      <c r="B1013" s="5">
        <v>45419</v>
      </c>
      <c r="C1013" t="s">
        <v>103</v>
      </c>
      <c r="D1013" t="s">
        <v>0</v>
      </c>
      <c r="E1013" t="s">
        <v>66</v>
      </c>
      <c r="F1013" s="4" t="s">
        <v>71</v>
      </c>
      <c r="G1013" t="s">
        <v>72</v>
      </c>
      <c r="H1013" s="4" t="s">
        <v>27</v>
      </c>
      <c r="I1013" s="4" t="s">
        <v>220</v>
      </c>
      <c r="J1013" s="8">
        <v>-15</v>
      </c>
      <c r="K1013" s="29">
        <v>51750</v>
      </c>
      <c r="L1013" s="17">
        <v>3105000</v>
      </c>
      <c r="M1013" s="102" t="s">
        <v>529</v>
      </c>
      <c r="N1013" s="104">
        <f t="shared" si="94"/>
        <v>704.21736615901034</v>
      </c>
      <c r="O1013" s="104">
        <v>704.21736615901034</v>
      </c>
      <c r="Q1013" s="54">
        <v>20240067</v>
      </c>
      <c r="R1013" t="s">
        <v>243</v>
      </c>
    </row>
    <row r="1014" spans="1:812" hidden="1" x14ac:dyDescent="0.25">
      <c r="B1014" s="5">
        <v>45419</v>
      </c>
      <c r="C1014" t="s">
        <v>103</v>
      </c>
      <c r="D1014" t="s">
        <v>0</v>
      </c>
      <c r="E1014" t="s">
        <v>66</v>
      </c>
      <c r="F1014" s="4" t="s">
        <v>75</v>
      </c>
      <c r="G1014" t="s">
        <v>76</v>
      </c>
      <c r="H1014" s="4" t="s">
        <v>37</v>
      </c>
      <c r="I1014" s="4" t="s">
        <v>377</v>
      </c>
      <c r="J1014" s="8">
        <v>-3</v>
      </c>
      <c r="K1014" s="29">
        <v>51750</v>
      </c>
      <c r="L1014" s="17">
        <v>2173500</v>
      </c>
      <c r="M1014" s="102" t="s">
        <v>529</v>
      </c>
      <c r="N1014" s="104">
        <f t="shared" si="94"/>
        <v>492.95215631130719</v>
      </c>
      <c r="O1014" s="104">
        <v>492.95215631130719</v>
      </c>
      <c r="Q1014" s="54">
        <v>20240067</v>
      </c>
      <c r="R1014" t="s">
        <v>243</v>
      </c>
    </row>
    <row r="1015" spans="1:812" hidden="1" x14ac:dyDescent="0.25">
      <c r="B1015" s="5">
        <v>45419</v>
      </c>
      <c r="C1015" t="s">
        <v>103</v>
      </c>
      <c r="D1015" t="s">
        <v>0</v>
      </c>
      <c r="E1015" t="s">
        <v>66</v>
      </c>
      <c r="F1015" s="4" t="s">
        <v>75</v>
      </c>
      <c r="G1015" t="s">
        <v>76</v>
      </c>
      <c r="H1015" s="4" t="s">
        <v>37</v>
      </c>
      <c r="I1015" s="4" t="s">
        <v>379</v>
      </c>
      <c r="J1015" s="8">
        <v>-3</v>
      </c>
      <c r="K1015" s="29">
        <v>51750</v>
      </c>
      <c r="L1015" s="17">
        <v>2173500</v>
      </c>
      <c r="M1015" s="102" t="s">
        <v>529</v>
      </c>
      <c r="N1015" s="104">
        <f t="shared" si="94"/>
        <v>492.95215631130719</v>
      </c>
      <c r="O1015" s="104">
        <v>492.95215631130719</v>
      </c>
      <c r="Q1015" s="54">
        <v>20240067</v>
      </c>
      <c r="R1015" t="s">
        <v>243</v>
      </c>
    </row>
    <row r="1016" spans="1:812" hidden="1" x14ac:dyDescent="0.25">
      <c r="B1016" s="5">
        <v>45419</v>
      </c>
      <c r="C1016" t="s">
        <v>103</v>
      </c>
      <c r="D1016" t="s">
        <v>0</v>
      </c>
      <c r="E1016" t="s">
        <v>66</v>
      </c>
      <c r="F1016" s="4" t="s">
        <v>86</v>
      </c>
      <c r="G1016" t="s">
        <v>87</v>
      </c>
      <c r="H1016" s="4" t="s">
        <v>184</v>
      </c>
      <c r="I1016" s="4" t="s">
        <v>180</v>
      </c>
      <c r="J1016" s="8">
        <v>-5</v>
      </c>
      <c r="K1016" s="48">
        <v>51750</v>
      </c>
      <c r="L1016" s="17">
        <v>3105000</v>
      </c>
      <c r="M1016" s="102" t="s">
        <v>529</v>
      </c>
      <c r="N1016" s="104">
        <f t="shared" si="94"/>
        <v>704.21736615901034</v>
      </c>
      <c r="O1016" s="104">
        <v>704.21736615901034</v>
      </c>
      <c r="Q1016" s="54">
        <v>20240067</v>
      </c>
      <c r="R1016" t="s">
        <v>243</v>
      </c>
    </row>
    <row r="1017" spans="1:812" hidden="1" x14ac:dyDescent="0.25">
      <c r="B1017" s="5">
        <v>45419</v>
      </c>
      <c r="C1017" t="s">
        <v>103</v>
      </c>
      <c r="D1017" t="s">
        <v>4</v>
      </c>
      <c r="E1017" t="s">
        <v>66</v>
      </c>
      <c r="F1017" s="4" t="s">
        <v>96</v>
      </c>
      <c r="G1017" t="s">
        <v>95</v>
      </c>
      <c r="H1017" s="4" t="s">
        <v>106</v>
      </c>
      <c r="I1017" s="4">
        <v>52006</v>
      </c>
      <c r="J1017" s="8">
        <v>-2</v>
      </c>
      <c r="K1017" s="29">
        <f>544000*1.19</f>
        <v>647360</v>
      </c>
      <c r="L1017" s="17">
        <f>+J1017*K1017</f>
        <v>-1294720</v>
      </c>
      <c r="M1017" s="102" t="s">
        <v>529</v>
      </c>
      <c r="N1017" s="104">
        <f t="shared" si="94"/>
        <v>-293.64389961784019</v>
      </c>
      <c r="O1017" s="104">
        <v>-293.64389961784019</v>
      </c>
      <c r="Q1017" s="54">
        <v>20240067</v>
      </c>
      <c r="R1017" t="s">
        <v>243</v>
      </c>
    </row>
    <row r="1018" spans="1:812" hidden="1" x14ac:dyDescent="0.25">
      <c r="B1018" s="5">
        <v>45419</v>
      </c>
      <c r="C1018" t="s">
        <v>103</v>
      </c>
      <c r="D1018" t="s">
        <v>0</v>
      </c>
      <c r="E1018" t="s">
        <v>66</v>
      </c>
      <c r="F1018" s="4" t="s">
        <v>78</v>
      </c>
      <c r="G1018" t="s">
        <v>79</v>
      </c>
      <c r="H1018" s="4" t="s">
        <v>44</v>
      </c>
      <c r="I1018" s="4" t="s">
        <v>359</v>
      </c>
      <c r="J1018" s="8">
        <v>-25</v>
      </c>
      <c r="K1018" s="29">
        <v>51750</v>
      </c>
      <c r="L1018" s="17">
        <v>4140000</v>
      </c>
      <c r="M1018" s="102" t="s">
        <v>529</v>
      </c>
      <c r="N1018" s="104">
        <f t="shared" si="94"/>
        <v>938.95648821201371</v>
      </c>
      <c r="O1018" s="104">
        <v>938.95648821201371</v>
      </c>
      <c r="Q1018" s="54">
        <v>20240067</v>
      </c>
      <c r="R1018" t="s">
        <v>243</v>
      </c>
    </row>
    <row r="1019" spans="1:812" hidden="1" x14ac:dyDescent="0.25">
      <c r="B1019" s="5">
        <v>45419</v>
      </c>
      <c r="C1019" t="s">
        <v>103</v>
      </c>
      <c r="D1019" t="s">
        <v>0</v>
      </c>
      <c r="E1019" t="s">
        <v>66</v>
      </c>
      <c r="F1019" s="4" t="s">
        <v>86</v>
      </c>
      <c r="G1019" t="s">
        <v>87</v>
      </c>
      <c r="H1019" s="4" t="s">
        <v>50</v>
      </c>
      <c r="I1019" s="4" t="s">
        <v>382</v>
      </c>
      <c r="J1019" s="8">
        <v>-20</v>
      </c>
      <c r="K1019" s="29">
        <v>51750</v>
      </c>
      <c r="L1019" s="17">
        <v>6727500</v>
      </c>
      <c r="M1019" s="102" t="s">
        <v>529</v>
      </c>
      <c r="N1019" s="104">
        <f t="shared" si="94"/>
        <v>1525.8042933445224</v>
      </c>
      <c r="O1019" s="104">
        <v>1525.8042933445224</v>
      </c>
      <c r="Q1019" s="54">
        <v>20240067</v>
      </c>
      <c r="R1019" t="s">
        <v>243</v>
      </c>
    </row>
    <row r="1020" spans="1:812" hidden="1" x14ac:dyDescent="0.25">
      <c r="B1020" s="5">
        <v>45419</v>
      </c>
      <c r="C1020" t="s">
        <v>103</v>
      </c>
      <c r="D1020" t="s">
        <v>4</v>
      </c>
      <c r="E1020" t="s">
        <v>66</v>
      </c>
      <c r="F1020" s="4" t="s">
        <v>102</v>
      </c>
      <c r="G1020" t="s">
        <v>101</v>
      </c>
      <c r="H1020" s="4" t="s">
        <v>107</v>
      </c>
      <c r="I1020" s="4" t="s">
        <v>138</v>
      </c>
      <c r="J1020" s="8">
        <v>-4</v>
      </c>
      <c r="K1020" s="29">
        <v>102340</v>
      </c>
      <c r="L1020" s="17">
        <f>+J1020*K1020</f>
        <v>-409360</v>
      </c>
      <c r="M1020" s="102" t="s">
        <v>529</v>
      </c>
      <c r="N1020" s="104">
        <f t="shared" si="94"/>
        <v>-92.843291790934771</v>
      </c>
      <c r="O1020" s="104">
        <v>-92.843291790934771</v>
      </c>
      <c r="Q1020" s="54">
        <v>20240067</v>
      </c>
      <c r="R1020" t="s">
        <v>243</v>
      </c>
    </row>
    <row r="1021" spans="1:812" s="93" customFormat="1" hidden="1" x14ac:dyDescent="0.25">
      <c r="A1021"/>
      <c r="B1021" s="5">
        <v>45419</v>
      </c>
      <c r="C1021" t="s">
        <v>103</v>
      </c>
      <c r="D1021" t="s">
        <v>0</v>
      </c>
      <c r="E1021" t="s">
        <v>14</v>
      </c>
      <c r="F1021" s="4" t="s">
        <v>39</v>
      </c>
      <c r="G1021" t="s">
        <v>40</v>
      </c>
      <c r="H1021" s="4" t="s">
        <v>41</v>
      </c>
      <c r="I1021" s="4" t="s">
        <v>335</v>
      </c>
      <c r="J1021" s="8">
        <v>-1</v>
      </c>
      <c r="K1021" s="29">
        <v>69131</v>
      </c>
      <c r="L1021" s="17">
        <v>276524</v>
      </c>
      <c r="M1021" s="102" t="s">
        <v>529</v>
      </c>
      <c r="N1021" s="104">
        <f t="shared" si="94"/>
        <v>62.715942982207459</v>
      </c>
      <c r="O1021" s="104">
        <v>62.715942982207459</v>
      </c>
      <c r="P1021"/>
      <c r="Q1021" s="54">
        <v>20240067</v>
      </c>
      <c r="R1021" t="s">
        <v>243</v>
      </c>
      <c r="S1021"/>
      <c r="T1021"/>
      <c r="U1021"/>
      <c r="V1021"/>
      <c r="W1021"/>
      <c r="X1021" s="17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  <c r="BL1021"/>
      <c r="BM1021"/>
      <c r="BN1021"/>
      <c r="BO1021"/>
      <c r="BP1021"/>
      <c r="BQ1021"/>
      <c r="BR1021"/>
      <c r="BS1021"/>
      <c r="BT1021"/>
      <c r="BU1021"/>
      <c r="BV1021"/>
      <c r="BW1021"/>
      <c r="BX1021"/>
      <c r="BY1021"/>
      <c r="BZ1021"/>
      <c r="CA1021"/>
      <c r="CB1021"/>
      <c r="CC1021"/>
      <c r="CD1021"/>
      <c r="CE1021"/>
      <c r="CF1021"/>
      <c r="CG1021"/>
      <c r="CH1021"/>
      <c r="CI1021"/>
      <c r="CJ1021"/>
      <c r="CK1021"/>
      <c r="CL1021"/>
      <c r="CM1021"/>
      <c r="CN1021"/>
      <c r="CO1021"/>
      <c r="CP1021"/>
      <c r="CQ1021"/>
      <c r="CR1021"/>
      <c r="CS1021"/>
      <c r="CT1021"/>
      <c r="CU1021"/>
      <c r="CV1021"/>
      <c r="CW1021"/>
      <c r="CX1021"/>
      <c r="CY1021"/>
      <c r="CZ1021"/>
      <c r="DA1021"/>
      <c r="DB1021"/>
      <c r="DC1021"/>
      <c r="DD1021"/>
      <c r="DE1021"/>
      <c r="DF1021"/>
      <c r="DG1021"/>
      <c r="DH1021"/>
      <c r="DI1021"/>
      <c r="DJ1021"/>
      <c r="DK1021"/>
      <c r="DL1021"/>
      <c r="DM1021"/>
      <c r="DN1021"/>
      <c r="DO1021"/>
      <c r="DP1021"/>
      <c r="DQ1021"/>
      <c r="DR1021"/>
      <c r="DS1021"/>
      <c r="DT1021"/>
      <c r="DU1021"/>
      <c r="DV1021"/>
      <c r="DW1021"/>
      <c r="DX1021"/>
      <c r="DY1021"/>
      <c r="DZ1021"/>
      <c r="EA1021"/>
      <c r="EB1021"/>
      <c r="EC1021"/>
      <c r="ED1021"/>
      <c r="EE1021"/>
      <c r="EF1021"/>
      <c r="EG1021"/>
      <c r="EH1021"/>
      <c r="EI1021"/>
      <c r="EJ1021"/>
      <c r="EK1021"/>
      <c r="EL1021"/>
      <c r="EM1021"/>
      <c r="EN1021"/>
      <c r="EO1021"/>
      <c r="EP1021"/>
      <c r="EQ1021"/>
      <c r="ER1021"/>
      <c r="ES1021"/>
      <c r="ET1021"/>
      <c r="EU1021"/>
      <c r="EV1021"/>
      <c r="EW1021"/>
      <c r="EX1021"/>
      <c r="EY1021"/>
      <c r="EZ1021"/>
      <c r="FA1021"/>
      <c r="FB1021"/>
      <c r="FC1021"/>
      <c r="FD1021"/>
      <c r="FE1021"/>
      <c r="FF1021"/>
      <c r="FG1021"/>
      <c r="FH1021"/>
      <c r="FI1021"/>
      <c r="FJ1021"/>
      <c r="FK1021"/>
      <c r="FL1021"/>
      <c r="FM1021"/>
      <c r="FN1021"/>
      <c r="FO1021"/>
      <c r="FP1021"/>
      <c r="FQ1021"/>
      <c r="FR1021"/>
      <c r="FS1021"/>
      <c r="FT1021"/>
      <c r="FU1021"/>
      <c r="FV1021"/>
      <c r="FW1021"/>
      <c r="FX1021"/>
      <c r="FY1021"/>
      <c r="FZ1021"/>
      <c r="GA1021"/>
      <c r="GB1021"/>
      <c r="GC1021"/>
      <c r="GD1021"/>
      <c r="GE1021"/>
      <c r="GF1021"/>
      <c r="GG1021"/>
      <c r="GH1021"/>
      <c r="GI1021"/>
      <c r="GJ1021"/>
      <c r="GK1021"/>
      <c r="GL1021"/>
      <c r="GM1021"/>
      <c r="GN1021"/>
      <c r="GO1021"/>
      <c r="GP1021"/>
      <c r="GQ1021"/>
      <c r="GR1021"/>
      <c r="GS1021"/>
      <c r="GT1021"/>
      <c r="GU1021"/>
      <c r="GV1021"/>
      <c r="GW1021"/>
      <c r="GX1021"/>
      <c r="GY1021"/>
      <c r="GZ1021"/>
      <c r="HA1021"/>
      <c r="HB1021"/>
      <c r="HC1021"/>
      <c r="HD1021"/>
      <c r="HE1021"/>
      <c r="HF1021"/>
      <c r="HG1021"/>
      <c r="HH1021"/>
      <c r="HI1021"/>
      <c r="HJ1021"/>
      <c r="HK1021"/>
      <c r="HL1021"/>
      <c r="HM1021"/>
      <c r="HN1021"/>
      <c r="HO1021"/>
      <c r="HP1021"/>
      <c r="HQ1021"/>
      <c r="HR1021"/>
      <c r="HS1021"/>
      <c r="HT1021"/>
      <c r="HU1021"/>
      <c r="HV1021"/>
      <c r="HW1021"/>
      <c r="HX1021"/>
      <c r="HY1021"/>
      <c r="HZ1021"/>
      <c r="IA1021"/>
      <c r="IB1021"/>
      <c r="IC1021"/>
      <c r="ID1021"/>
      <c r="IE1021"/>
      <c r="IF1021"/>
      <c r="IG1021"/>
      <c r="IH1021"/>
      <c r="II1021"/>
      <c r="IJ1021"/>
      <c r="IK1021"/>
      <c r="IL1021"/>
      <c r="IM1021"/>
      <c r="IN1021"/>
      <c r="IO1021"/>
      <c r="IP1021"/>
      <c r="IQ1021"/>
      <c r="IR1021"/>
      <c r="IS1021"/>
      <c r="IT1021"/>
      <c r="IU1021"/>
      <c r="IV1021"/>
      <c r="IW1021"/>
      <c r="IX1021"/>
      <c r="IY1021"/>
      <c r="IZ1021"/>
      <c r="JA1021"/>
      <c r="JB1021"/>
      <c r="JC1021"/>
      <c r="JD1021"/>
      <c r="JE1021"/>
      <c r="JF1021"/>
      <c r="JG1021"/>
      <c r="JH1021"/>
      <c r="JI1021"/>
      <c r="JJ1021"/>
      <c r="JK1021"/>
      <c r="JL1021"/>
      <c r="JM1021"/>
      <c r="JN1021"/>
      <c r="JO1021"/>
      <c r="JP1021"/>
      <c r="JQ1021"/>
      <c r="JR1021"/>
      <c r="JS1021"/>
      <c r="JT1021"/>
      <c r="JU1021"/>
      <c r="JV1021"/>
      <c r="JW1021"/>
      <c r="JX1021"/>
      <c r="JY1021"/>
      <c r="JZ1021"/>
      <c r="KA1021"/>
      <c r="KB1021"/>
      <c r="KC1021"/>
      <c r="KD1021"/>
      <c r="KE1021"/>
      <c r="KF1021"/>
      <c r="KG1021"/>
      <c r="KH1021"/>
      <c r="KI1021"/>
      <c r="KJ1021"/>
      <c r="KK1021"/>
      <c r="KL1021"/>
      <c r="KM1021"/>
      <c r="KN1021"/>
      <c r="KO1021"/>
      <c r="KP1021"/>
      <c r="KQ1021"/>
      <c r="KR1021"/>
      <c r="KS1021"/>
      <c r="KT1021"/>
      <c r="KU1021"/>
      <c r="KV1021"/>
      <c r="KW1021"/>
      <c r="KX1021"/>
      <c r="KY1021"/>
      <c r="KZ1021"/>
      <c r="LA1021"/>
      <c r="LB1021"/>
      <c r="LC1021"/>
      <c r="LD1021"/>
      <c r="LE1021"/>
      <c r="LF1021"/>
      <c r="LG1021"/>
      <c r="LH1021"/>
      <c r="LI1021"/>
      <c r="LJ1021"/>
      <c r="LK1021"/>
      <c r="LL1021"/>
      <c r="LM1021"/>
      <c r="LN1021"/>
      <c r="LO1021"/>
      <c r="LP1021"/>
      <c r="LQ1021"/>
      <c r="LR1021"/>
      <c r="LS1021"/>
      <c r="LT1021"/>
      <c r="LU1021"/>
      <c r="LV1021"/>
      <c r="LW1021"/>
      <c r="LX1021"/>
      <c r="LY1021"/>
      <c r="LZ1021"/>
      <c r="MA1021"/>
      <c r="MB1021"/>
      <c r="MC1021"/>
      <c r="MD1021"/>
      <c r="ME1021"/>
      <c r="MF1021"/>
      <c r="MG1021"/>
      <c r="MH1021"/>
      <c r="MI1021"/>
      <c r="MJ1021"/>
      <c r="MK1021"/>
      <c r="ML1021"/>
      <c r="MM1021"/>
      <c r="MN1021"/>
      <c r="MO1021"/>
      <c r="MP1021"/>
      <c r="MQ1021"/>
      <c r="MR1021"/>
      <c r="MS1021"/>
      <c r="MT1021"/>
      <c r="MU1021"/>
      <c r="MV1021"/>
      <c r="MW1021"/>
      <c r="MX1021"/>
      <c r="MY1021"/>
      <c r="MZ1021"/>
      <c r="NA1021"/>
      <c r="NB1021"/>
      <c r="NC1021"/>
      <c r="ND1021"/>
      <c r="NE1021"/>
      <c r="NF1021"/>
      <c r="NG1021"/>
      <c r="NH1021"/>
      <c r="NI1021"/>
      <c r="NJ1021"/>
      <c r="NK1021"/>
      <c r="NL1021"/>
      <c r="NM1021"/>
      <c r="NN1021"/>
      <c r="NO1021"/>
      <c r="NP1021"/>
      <c r="NQ1021"/>
      <c r="NR1021"/>
      <c r="NS1021"/>
      <c r="NT1021"/>
      <c r="NU1021"/>
      <c r="NV1021"/>
      <c r="NW1021"/>
      <c r="NX1021"/>
      <c r="NY1021"/>
      <c r="NZ1021"/>
      <c r="OA1021"/>
      <c r="OB1021"/>
      <c r="OC1021"/>
      <c r="OD1021"/>
      <c r="OE1021"/>
      <c r="OF1021"/>
      <c r="OG1021"/>
      <c r="OH1021"/>
      <c r="OI1021"/>
      <c r="OJ1021"/>
      <c r="OK1021"/>
      <c r="OL1021"/>
      <c r="OM1021"/>
      <c r="ON1021"/>
      <c r="OO1021"/>
      <c r="OP1021"/>
      <c r="OQ1021"/>
      <c r="OR1021"/>
      <c r="OS1021"/>
      <c r="OT1021"/>
      <c r="OU1021"/>
      <c r="OV1021"/>
      <c r="OW1021"/>
      <c r="OX1021"/>
      <c r="OY1021"/>
      <c r="OZ1021"/>
      <c r="PA1021"/>
      <c r="PB1021"/>
      <c r="PC1021"/>
      <c r="PD1021"/>
      <c r="PE1021"/>
      <c r="PF1021"/>
      <c r="PG1021"/>
      <c r="PH1021"/>
      <c r="PI1021"/>
      <c r="PJ1021"/>
      <c r="PK1021"/>
      <c r="PL1021"/>
      <c r="PM1021"/>
      <c r="PN1021"/>
      <c r="PO1021"/>
      <c r="PP1021"/>
      <c r="PQ1021"/>
      <c r="PR1021"/>
      <c r="PS1021"/>
      <c r="PT1021"/>
      <c r="PU1021"/>
      <c r="PV1021"/>
      <c r="PW1021"/>
      <c r="PX1021"/>
      <c r="PY1021"/>
      <c r="PZ1021"/>
      <c r="QA1021"/>
      <c r="QB1021"/>
      <c r="QC1021"/>
      <c r="QD1021"/>
      <c r="QE1021"/>
      <c r="QF1021"/>
      <c r="QG1021"/>
      <c r="QH1021"/>
      <c r="QI1021"/>
      <c r="QJ1021"/>
      <c r="QK1021"/>
      <c r="QL1021"/>
      <c r="QM1021"/>
      <c r="QN1021"/>
      <c r="QO1021"/>
      <c r="QP1021"/>
      <c r="QQ1021"/>
      <c r="QR1021"/>
      <c r="QS1021"/>
      <c r="QT1021"/>
      <c r="QU1021"/>
      <c r="QV1021"/>
      <c r="QW1021"/>
      <c r="QX1021"/>
      <c r="QY1021"/>
      <c r="QZ1021"/>
      <c r="RA1021"/>
      <c r="RB1021"/>
      <c r="RC1021"/>
      <c r="RD1021"/>
      <c r="RE1021"/>
      <c r="RF1021"/>
      <c r="RG1021"/>
      <c r="RH1021"/>
      <c r="RI1021"/>
      <c r="RJ1021"/>
      <c r="RK1021"/>
      <c r="RL1021"/>
      <c r="RM1021"/>
      <c r="RN1021"/>
      <c r="RO1021"/>
      <c r="RP1021"/>
      <c r="RQ1021"/>
      <c r="RR1021"/>
      <c r="RS1021"/>
      <c r="RT1021"/>
      <c r="RU1021"/>
      <c r="RV1021"/>
      <c r="RW1021"/>
      <c r="RX1021"/>
      <c r="RY1021"/>
      <c r="RZ1021"/>
      <c r="SA1021"/>
      <c r="SB1021"/>
      <c r="SC1021"/>
      <c r="SD1021"/>
      <c r="SE1021"/>
      <c r="SF1021"/>
      <c r="SG1021"/>
      <c r="SH1021"/>
      <c r="SI1021"/>
      <c r="SJ1021"/>
      <c r="SK1021"/>
      <c r="SL1021"/>
      <c r="SM1021"/>
      <c r="SN1021"/>
      <c r="SO1021"/>
      <c r="SP1021"/>
      <c r="SQ1021"/>
      <c r="SR1021"/>
      <c r="SS1021"/>
      <c r="ST1021"/>
      <c r="SU1021"/>
      <c r="SV1021"/>
      <c r="SW1021"/>
      <c r="SX1021"/>
      <c r="SY1021"/>
      <c r="SZ1021"/>
      <c r="TA1021"/>
      <c r="TB1021"/>
      <c r="TC1021"/>
      <c r="TD1021"/>
      <c r="TE1021"/>
      <c r="TF1021"/>
      <c r="TG1021"/>
      <c r="TH1021"/>
      <c r="TI1021"/>
      <c r="TJ1021"/>
      <c r="TK1021"/>
      <c r="TL1021"/>
      <c r="TM1021"/>
      <c r="TN1021"/>
      <c r="TO1021"/>
      <c r="TP1021"/>
      <c r="TQ1021"/>
      <c r="TR1021"/>
      <c r="TS1021"/>
      <c r="TT1021"/>
      <c r="TU1021"/>
      <c r="TV1021"/>
      <c r="TW1021"/>
      <c r="TX1021"/>
      <c r="TY1021"/>
      <c r="TZ1021"/>
      <c r="UA1021"/>
      <c r="UB1021"/>
      <c r="UC1021"/>
      <c r="UD1021"/>
      <c r="UE1021"/>
      <c r="UF1021"/>
      <c r="UG1021"/>
      <c r="UH1021"/>
      <c r="UI1021"/>
      <c r="UJ1021"/>
      <c r="UK1021"/>
      <c r="UL1021"/>
      <c r="UM1021"/>
      <c r="UN1021"/>
      <c r="UO1021"/>
      <c r="UP1021"/>
      <c r="UQ1021"/>
      <c r="UR1021"/>
      <c r="US1021"/>
      <c r="UT1021"/>
      <c r="UU1021"/>
      <c r="UV1021"/>
      <c r="UW1021"/>
      <c r="UX1021"/>
      <c r="UY1021"/>
      <c r="UZ1021"/>
      <c r="VA1021"/>
      <c r="VB1021"/>
      <c r="VC1021"/>
      <c r="VD1021"/>
      <c r="VE1021"/>
      <c r="VF1021"/>
      <c r="VG1021"/>
      <c r="VH1021"/>
      <c r="VI1021"/>
      <c r="VJ1021"/>
      <c r="VK1021"/>
      <c r="VL1021"/>
      <c r="VM1021"/>
      <c r="VN1021"/>
      <c r="VO1021"/>
      <c r="VP1021"/>
      <c r="VQ1021"/>
      <c r="VR1021"/>
      <c r="VS1021"/>
      <c r="VT1021"/>
      <c r="VU1021"/>
      <c r="VV1021"/>
      <c r="VW1021"/>
      <c r="VX1021"/>
      <c r="VY1021"/>
      <c r="VZ1021"/>
      <c r="WA1021"/>
      <c r="WB1021"/>
      <c r="WC1021"/>
      <c r="WD1021"/>
      <c r="WE1021"/>
      <c r="WF1021"/>
      <c r="WG1021"/>
      <c r="WH1021"/>
      <c r="WI1021"/>
      <c r="WJ1021"/>
      <c r="WK1021"/>
      <c r="WL1021"/>
      <c r="WM1021"/>
      <c r="WN1021"/>
      <c r="WO1021"/>
      <c r="WP1021"/>
      <c r="WQ1021"/>
      <c r="WR1021"/>
      <c r="WS1021"/>
      <c r="WT1021"/>
      <c r="WU1021"/>
      <c r="WV1021"/>
      <c r="WW1021"/>
      <c r="WX1021"/>
      <c r="WY1021"/>
      <c r="WZ1021"/>
      <c r="XA1021"/>
      <c r="XB1021"/>
      <c r="XC1021"/>
      <c r="XD1021"/>
      <c r="XE1021"/>
      <c r="XF1021"/>
      <c r="XG1021"/>
      <c r="XH1021"/>
      <c r="XI1021"/>
      <c r="XJ1021"/>
      <c r="XK1021"/>
      <c r="XL1021"/>
      <c r="XM1021"/>
      <c r="XN1021"/>
      <c r="XO1021"/>
      <c r="XP1021"/>
      <c r="XQ1021"/>
      <c r="XR1021"/>
      <c r="XS1021"/>
      <c r="XT1021"/>
      <c r="XU1021"/>
      <c r="XV1021"/>
      <c r="XW1021"/>
      <c r="XX1021"/>
      <c r="XY1021"/>
      <c r="XZ1021"/>
      <c r="YA1021"/>
      <c r="YB1021"/>
      <c r="YC1021"/>
      <c r="YD1021"/>
      <c r="YE1021"/>
      <c r="YF1021"/>
      <c r="YG1021"/>
      <c r="YH1021"/>
      <c r="YI1021"/>
      <c r="YJ1021"/>
      <c r="YK1021"/>
      <c r="YL1021"/>
      <c r="YM1021"/>
      <c r="YN1021"/>
      <c r="YO1021"/>
      <c r="YP1021"/>
      <c r="YQ1021"/>
      <c r="YR1021"/>
      <c r="YS1021"/>
      <c r="YT1021"/>
      <c r="YU1021"/>
      <c r="YV1021"/>
      <c r="YW1021"/>
      <c r="YX1021"/>
      <c r="YY1021"/>
      <c r="YZ1021"/>
      <c r="ZA1021"/>
      <c r="ZB1021"/>
      <c r="ZC1021"/>
      <c r="ZD1021"/>
      <c r="ZE1021"/>
      <c r="ZF1021"/>
      <c r="ZG1021"/>
      <c r="ZH1021"/>
      <c r="ZI1021"/>
      <c r="ZJ1021"/>
      <c r="ZK1021"/>
      <c r="ZL1021"/>
      <c r="ZM1021"/>
      <c r="ZN1021"/>
      <c r="ZO1021"/>
      <c r="ZP1021"/>
      <c r="ZQ1021"/>
      <c r="ZR1021"/>
      <c r="ZS1021"/>
      <c r="ZT1021"/>
      <c r="ZU1021"/>
      <c r="ZV1021"/>
      <c r="ZW1021"/>
      <c r="ZX1021"/>
      <c r="ZY1021"/>
      <c r="ZZ1021"/>
      <c r="AAA1021"/>
      <c r="AAB1021"/>
      <c r="AAC1021"/>
      <c r="AAD1021"/>
      <c r="AAE1021"/>
      <c r="AAF1021"/>
      <c r="AAG1021"/>
      <c r="AAH1021"/>
      <c r="AAI1021"/>
      <c r="AAJ1021"/>
      <c r="AAK1021"/>
      <c r="AAL1021"/>
      <c r="AAM1021"/>
      <c r="AAN1021"/>
      <c r="AAO1021"/>
      <c r="AAP1021"/>
      <c r="AAQ1021"/>
      <c r="AAR1021"/>
      <c r="AAS1021"/>
      <c r="AAT1021"/>
      <c r="AAU1021"/>
      <c r="AAV1021"/>
      <c r="AAW1021"/>
      <c r="AAX1021"/>
      <c r="AAY1021"/>
      <c r="AAZ1021"/>
      <c r="ABA1021"/>
      <c r="ABB1021"/>
      <c r="ABC1021"/>
      <c r="ABD1021"/>
      <c r="ABE1021"/>
      <c r="ABF1021"/>
      <c r="ABG1021"/>
      <c r="ABH1021"/>
      <c r="ABI1021"/>
      <c r="ABJ1021"/>
      <c r="ABK1021"/>
      <c r="ABL1021"/>
      <c r="ABM1021"/>
      <c r="ABN1021"/>
      <c r="ABO1021"/>
      <c r="ABP1021"/>
      <c r="ABQ1021"/>
      <c r="ABR1021"/>
      <c r="ABS1021"/>
      <c r="ABT1021"/>
      <c r="ABU1021"/>
      <c r="ABV1021"/>
      <c r="ABW1021"/>
      <c r="ABX1021"/>
      <c r="ABY1021"/>
      <c r="ABZ1021"/>
      <c r="ACA1021"/>
      <c r="ACB1021"/>
      <c r="ACC1021"/>
      <c r="ACD1021"/>
      <c r="ACE1021"/>
      <c r="ACF1021"/>
      <c r="ACG1021"/>
      <c r="ACH1021"/>
      <c r="ACI1021"/>
      <c r="ACJ1021"/>
      <c r="ACK1021"/>
      <c r="ACL1021"/>
      <c r="ACM1021"/>
      <c r="ACN1021"/>
      <c r="ACO1021"/>
      <c r="ACP1021"/>
      <c r="ACQ1021"/>
      <c r="ACR1021"/>
      <c r="ACS1021"/>
      <c r="ACT1021"/>
      <c r="ACU1021"/>
      <c r="ACV1021"/>
      <c r="ACW1021"/>
      <c r="ACX1021"/>
      <c r="ACY1021"/>
      <c r="ACZ1021"/>
      <c r="ADA1021"/>
      <c r="ADB1021"/>
      <c r="ADC1021"/>
      <c r="ADD1021"/>
      <c r="ADE1021"/>
      <c r="ADF1021"/>
      <c r="ADG1021"/>
      <c r="ADH1021"/>
      <c r="ADI1021"/>
      <c r="ADJ1021"/>
      <c r="ADK1021"/>
      <c r="ADL1021"/>
      <c r="ADM1021"/>
      <c r="ADN1021"/>
      <c r="ADO1021"/>
      <c r="ADP1021"/>
      <c r="ADQ1021"/>
      <c r="ADR1021"/>
      <c r="ADS1021"/>
      <c r="ADT1021"/>
      <c r="ADU1021"/>
      <c r="ADV1021"/>
      <c r="ADW1021"/>
      <c r="ADX1021"/>
      <c r="ADY1021"/>
      <c r="ADZ1021"/>
      <c r="AEA1021"/>
      <c r="AEB1021"/>
      <c r="AEC1021"/>
      <c r="AED1021"/>
      <c r="AEE1021"/>
      <c r="AEF1021"/>
    </row>
    <row r="1022" spans="1:812" hidden="1" x14ac:dyDescent="0.25">
      <c r="B1022" s="5">
        <v>45422</v>
      </c>
      <c r="C1022" t="s">
        <v>103</v>
      </c>
      <c r="D1022" t="s">
        <v>0</v>
      </c>
      <c r="E1022" t="s">
        <v>66</v>
      </c>
      <c r="F1022" s="4" t="s">
        <v>78</v>
      </c>
      <c r="G1022" t="s">
        <v>79</v>
      </c>
      <c r="H1022" s="4" t="s">
        <v>44</v>
      </c>
      <c r="I1022" s="4" t="s">
        <v>359</v>
      </c>
      <c r="J1022" s="8">
        <v>-10</v>
      </c>
      <c r="K1022" s="29">
        <v>51750</v>
      </c>
      <c r="L1022" s="17">
        <f t="shared" ref="L1022:L1030" si="95">+J1022*K1022</f>
        <v>-517500</v>
      </c>
      <c r="M1022" s="102" t="s">
        <v>529</v>
      </c>
      <c r="N1022" s="104">
        <f t="shared" si="94"/>
        <v>-117.36956102650171</v>
      </c>
      <c r="O1022" s="104">
        <v>-117.36956102650171</v>
      </c>
      <c r="Q1022" s="54">
        <v>20240070</v>
      </c>
      <c r="R1022" t="s">
        <v>480</v>
      </c>
    </row>
    <row r="1023" spans="1:812" hidden="1" x14ac:dyDescent="0.25">
      <c r="B1023" s="5">
        <v>45422</v>
      </c>
      <c r="C1023" t="s">
        <v>103</v>
      </c>
      <c r="D1023" t="s">
        <v>0</v>
      </c>
      <c r="E1023" t="s">
        <v>66</v>
      </c>
      <c r="F1023" s="4" t="s">
        <v>82</v>
      </c>
      <c r="G1023" t="s">
        <v>83</v>
      </c>
      <c r="H1023" s="4" t="s">
        <v>84</v>
      </c>
      <c r="I1023" s="4" t="s">
        <v>299</v>
      </c>
      <c r="J1023" s="8">
        <v>-10</v>
      </c>
      <c r="K1023" s="29">
        <v>51750</v>
      </c>
      <c r="L1023" s="17">
        <f t="shared" si="95"/>
        <v>-517500</v>
      </c>
      <c r="M1023" s="102" t="s">
        <v>529</v>
      </c>
      <c r="N1023" s="104">
        <f t="shared" si="94"/>
        <v>-117.36956102650171</v>
      </c>
      <c r="O1023" s="104">
        <v>-117.36956102650171</v>
      </c>
      <c r="Q1023" s="54">
        <v>20240070</v>
      </c>
      <c r="R1023" t="s">
        <v>480</v>
      </c>
    </row>
    <row r="1024" spans="1:812" hidden="1" x14ac:dyDescent="0.25">
      <c r="B1024" s="5">
        <v>45422</v>
      </c>
      <c r="C1024" t="s">
        <v>103</v>
      </c>
      <c r="D1024" t="s">
        <v>0</v>
      </c>
      <c r="E1024" t="s">
        <v>66</v>
      </c>
      <c r="F1024" s="4" t="s">
        <v>71</v>
      </c>
      <c r="G1024" t="s">
        <v>72</v>
      </c>
      <c r="H1024" s="4" t="s">
        <v>27</v>
      </c>
      <c r="I1024" s="4" t="s">
        <v>220</v>
      </c>
      <c r="J1024" s="8">
        <v>-15</v>
      </c>
      <c r="K1024" s="29">
        <f>57500*0.9</f>
        <v>51750</v>
      </c>
      <c r="L1024" s="17">
        <f t="shared" si="95"/>
        <v>-776250</v>
      </c>
      <c r="M1024" s="102" t="s">
        <v>529</v>
      </c>
      <c r="N1024" s="104">
        <f t="shared" si="94"/>
        <v>-176.05434153975258</v>
      </c>
      <c r="O1024" s="104">
        <v>-176.05434153975258</v>
      </c>
      <c r="Q1024" s="54">
        <v>20240066</v>
      </c>
      <c r="R1024" t="s">
        <v>480</v>
      </c>
    </row>
    <row r="1025" spans="1:812" hidden="1" x14ac:dyDescent="0.25">
      <c r="B1025" s="5">
        <v>45422</v>
      </c>
      <c r="C1025" t="s">
        <v>103</v>
      </c>
      <c r="D1025" t="s">
        <v>0</v>
      </c>
      <c r="E1025" t="s">
        <v>66</v>
      </c>
      <c r="F1025" s="4" t="s">
        <v>71</v>
      </c>
      <c r="G1025" t="s">
        <v>72</v>
      </c>
      <c r="H1025" s="4" t="s">
        <v>27</v>
      </c>
      <c r="I1025" s="4" t="s">
        <v>376</v>
      </c>
      <c r="J1025" s="8">
        <v>-15</v>
      </c>
      <c r="K1025" s="29">
        <v>51750</v>
      </c>
      <c r="L1025" s="17">
        <f t="shared" si="95"/>
        <v>-776250</v>
      </c>
      <c r="M1025" s="102" t="s">
        <v>529</v>
      </c>
      <c r="N1025" s="104">
        <f t="shared" si="94"/>
        <v>-176.05434153975258</v>
      </c>
      <c r="O1025" s="104">
        <v>-176.05434153975258</v>
      </c>
      <c r="Q1025" s="54">
        <v>20240066</v>
      </c>
      <c r="R1025" t="s">
        <v>480</v>
      </c>
    </row>
    <row r="1026" spans="1:812" hidden="1" x14ac:dyDescent="0.25">
      <c r="B1026" s="5">
        <v>45422</v>
      </c>
      <c r="C1026" t="s">
        <v>103</v>
      </c>
      <c r="D1026" t="s">
        <v>0</v>
      </c>
      <c r="E1026" t="s">
        <v>66</v>
      </c>
      <c r="F1026" s="4" t="s">
        <v>82</v>
      </c>
      <c r="G1026" t="s">
        <v>83</v>
      </c>
      <c r="H1026" s="4" t="s">
        <v>84</v>
      </c>
      <c r="I1026" s="4" t="s">
        <v>299</v>
      </c>
      <c r="J1026" s="8">
        <v>-10</v>
      </c>
      <c r="K1026" s="29">
        <v>51750</v>
      </c>
      <c r="L1026" s="17">
        <f t="shared" si="95"/>
        <v>-517500</v>
      </c>
      <c r="M1026" s="102" t="s">
        <v>529</v>
      </c>
      <c r="N1026" s="104">
        <f t="shared" si="94"/>
        <v>-117.36956102650171</v>
      </c>
      <c r="O1026" s="104">
        <v>-117.36956102650171</v>
      </c>
      <c r="Q1026" s="54">
        <v>20240066</v>
      </c>
      <c r="R1026" t="s">
        <v>480</v>
      </c>
    </row>
    <row r="1027" spans="1:812" hidden="1" x14ac:dyDescent="0.25">
      <c r="B1027" s="5">
        <v>45422</v>
      </c>
      <c r="C1027" t="s">
        <v>479</v>
      </c>
      <c r="D1027" t="s">
        <v>4</v>
      </c>
      <c r="E1027" t="s">
        <v>66</v>
      </c>
      <c r="F1027" s="4" t="s">
        <v>96</v>
      </c>
      <c r="G1027" t="s">
        <v>95</v>
      </c>
      <c r="H1027" s="4" t="s">
        <v>106</v>
      </c>
      <c r="I1027" s="4" t="s">
        <v>138</v>
      </c>
      <c r="J1027" s="8">
        <v>-1</v>
      </c>
      <c r="K1027" s="29">
        <v>647360</v>
      </c>
      <c r="L1027" s="17">
        <f t="shared" si="95"/>
        <v>-647360</v>
      </c>
      <c r="M1027" s="102" t="s">
        <v>529</v>
      </c>
      <c r="N1027" s="104">
        <f t="shared" si="94"/>
        <v>-146.8219498089201</v>
      </c>
      <c r="O1027" s="104">
        <v>-146.8219498089201</v>
      </c>
      <c r="Q1027">
        <v>20240066</v>
      </c>
      <c r="R1027" t="s">
        <v>480</v>
      </c>
      <c r="S1027" t="s">
        <v>481</v>
      </c>
    </row>
    <row r="1028" spans="1:812" hidden="1" x14ac:dyDescent="0.25">
      <c r="B1028" s="5">
        <v>45422</v>
      </c>
      <c r="C1028" t="s">
        <v>479</v>
      </c>
      <c r="D1028" t="s">
        <v>4</v>
      </c>
      <c r="E1028" t="s">
        <v>66</v>
      </c>
      <c r="F1028" s="4" t="s">
        <v>102</v>
      </c>
      <c r="G1028" t="s">
        <v>101</v>
      </c>
      <c r="H1028" s="4" t="s">
        <v>107</v>
      </c>
      <c r="I1028" s="4" t="s">
        <v>138</v>
      </c>
      <c r="J1028" s="8">
        <v>-1</v>
      </c>
      <c r="K1028" s="29">
        <v>102340</v>
      </c>
      <c r="L1028" s="17">
        <f t="shared" si="95"/>
        <v>-102340</v>
      </c>
      <c r="M1028" s="102" t="s">
        <v>529</v>
      </c>
      <c r="N1028" s="104">
        <f t="shared" si="94"/>
        <v>-23.210822947733693</v>
      </c>
      <c r="O1028" s="104">
        <v>-23.210822947733693</v>
      </c>
      <c r="Q1028">
        <v>20240066</v>
      </c>
      <c r="R1028" t="s">
        <v>480</v>
      </c>
      <c r="S1028" t="s">
        <v>481</v>
      </c>
    </row>
    <row r="1029" spans="1:812" hidden="1" x14ac:dyDescent="0.25">
      <c r="B1029" s="5">
        <v>45422</v>
      </c>
      <c r="C1029" t="s">
        <v>103</v>
      </c>
      <c r="D1029" t="s">
        <v>0</v>
      </c>
      <c r="E1029" t="s">
        <v>66</v>
      </c>
      <c r="F1029" s="4" t="s">
        <v>78</v>
      </c>
      <c r="G1029" t="s">
        <v>79</v>
      </c>
      <c r="H1029" s="4" t="s">
        <v>80</v>
      </c>
      <c r="I1029" s="4" t="s">
        <v>381</v>
      </c>
      <c r="J1029" s="8">
        <v>-20</v>
      </c>
      <c r="K1029" s="29">
        <v>51750</v>
      </c>
      <c r="L1029" s="17">
        <f t="shared" si="95"/>
        <v>-1035000</v>
      </c>
      <c r="M1029" s="102" t="s">
        <v>529</v>
      </c>
      <c r="N1029" s="104">
        <f t="shared" si="94"/>
        <v>-234.73912205300343</v>
      </c>
      <c r="O1029" s="104">
        <v>-234.73912205300343</v>
      </c>
      <c r="Q1029" s="54">
        <v>20240066</v>
      </c>
      <c r="R1029" t="s">
        <v>480</v>
      </c>
    </row>
    <row r="1030" spans="1:812" hidden="1" x14ac:dyDescent="0.25">
      <c r="B1030" s="5">
        <v>45422</v>
      </c>
      <c r="C1030" t="s">
        <v>479</v>
      </c>
      <c r="D1030" t="s">
        <v>4</v>
      </c>
      <c r="E1030" t="s">
        <v>66</v>
      </c>
      <c r="F1030" s="4" t="s">
        <v>276</v>
      </c>
      <c r="G1030" t="s">
        <v>275</v>
      </c>
      <c r="H1030" s="4" t="s">
        <v>148</v>
      </c>
      <c r="I1030" s="4" t="s">
        <v>138</v>
      </c>
      <c r="J1030" s="8">
        <v>-1</v>
      </c>
      <c r="K1030" s="29">
        <v>83600</v>
      </c>
      <c r="L1030" s="17">
        <f t="shared" si="95"/>
        <v>-83600</v>
      </c>
      <c r="M1030" s="102" t="s">
        <v>529</v>
      </c>
      <c r="N1030" s="104">
        <f t="shared" si="94"/>
        <v>-18.96057063152762</v>
      </c>
      <c r="O1030" s="104">
        <v>-18.96057063152762</v>
      </c>
      <c r="Q1030">
        <v>20240066</v>
      </c>
      <c r="R1030" t="s">
        <v>480</v>
      </c>
      <c r="S1030" t="s">
        <v>481</v>
      </c>
    </row>
    <row r="1031" spans="1:812" hidden="1" x14ac:dyDescent="0.25">
      <c r="B1031" s="5">
        <v>45422</v>
      </c>
      <c r="C1031" t="s">
        <v>103</v>
      </c>
      <c r="D1031" t="s">
        <v>0</v>
      </c>
      <c r="E1031" t="s">
        <v>66</v>
      </c>
      <c r="F1031" s="4" t="s">
        <v>71</v>
      </c>
      <c r="G1031" t="s">
        <v>72</v>
      </c>
      <c r="H1031" s="4" t="s">
        <v>27</v>
      </c>
      <c r="I1031" s="4" t="s">
        <v>220</v>
      </c>
      <c r="J1031" s="8">
        <v>-4</v>
      </c>
      <c r="K1031" s="29">
        <v>51750</v>
      </c>
      <c r="L1031" s="17">
        <v>3105000</v>
      </c>
      <c r="M1031" s="102" t="s">
        <v>529</v>
      </c>
      <c r="N1031" s="104">
        <f t="shared" si="94"/>
        <v>704.21736615901034</v>
      </c>
      <c r="O1031" s="104">
        <v>704.21736615901034</v>
      </c>
      <c r="Q1031" s="54">
        <v>20240068</v>
      </c>
      <c r="R1031" t="s">
        <v>482</v>
      </c>
    </row>
    <row r="1032" spans="1:812" hidden="1" x14ac:dyDescent="0.25">
      <c r="B1032" s="5">
        <v>45422</v>
      </c>
      <c r="C1032" t="s">
        <v>103</v>
      </c>
      <c r="D1032" t="s">
        <v>0</v>
      </c>
      <c r="E1032" t="s">
        <v>66</v>
      </c>
      <c r="F1032" s="4" t="s">
        <v>86</v>
      </c>
      <c r="G1032" t="s">
        <v>87</v>
      </c>
      <c r="H1032" s="4" t="s">
        <v>184</v>
      </c>
      <c r="I1032" s="4" t="s">
        <v>180</v>
      </c>
      <c r="J1032" s="8">
        <v>-4</v>
      </c>
      <c r="K1032" s="29">
        <v>51750</v>
      </c>
      <c r="L1032" s="17">
        <v>3105000</v>
      </c>
      <c r="M1032" s="102" t="s">
        <v>529</v>
      </c>
      <c r="N1032" s="104">
        <f t="shared" si="94"/>
        <v>704.21736615901034</v>
      </c>
      <c r="O1032" s="104">
        <v>704.21736615901034</v>
      </c>
      <c r="Q1032" s="54">
        <v>20240068</v>
      </c>
      <c r="R1032" t="s">
        <v>482</v>
      </c>
    </row>
    <row r="1033" spans="1:812" hidden="1" x14ac:dyDescent="0.25">
      <c r="B1033" s="5">
        <v>45422</v>
      </c>
      <c r="C1033" t="s">
        <v>103</v>
      </c>
      <c r="D1033" t="s">
        <v>0</v>
      </c>
      <c r="E1033" t="s">
        <v>66</v>
      </c>
      <c r="F1033" s="4" t="s">
        <v>78</v>
      </c>
      <c r="G1033" t="s">
        <v>79</v>
      </c>
      <c r="H1033" s="4" t="s">
        <v>80</v>
      </c>
      <c r="I1033" s="4" t="s">
        <v>447</v>
      </c>
      <c r="J1033" s="8">
        <v>-8</v>
      </c>
      <c r="K1033" s="29">
        <v>51750</v>
      </c>
      <c r="L1033" s="17">
        <v>7762500</v>
      </c>
      <c r="M1033" s="102" t="s">
        <v>529</v>
      </c>
      <c r="N1033" s="104">
        <f t="shared" si="94"/>
        <v>1760.5434153975257</v>
      </c>
      <c r="O1033" s="104">
        <v>1760.5434153975257</v>
      </c>
      <c r="Q1033" s="54">
        <v>20240068</v>
      </c>
      <c r="R1033" t="s">
        <v>482</v>
      </c>
    </row>
    <row r="1034" spans="1:812" hidden="1" x14ac:dyDescent="0.25">
      <c r="B1034" s="5">
        <v>45422</v>
      </c>
      <c r="C1034" t="s">
        <v>103</v>
      </c>
      <c r="D1034" t="s">
        <v>0</v>
      </c>
      <c r="E1034" t="s">
        <v>66</v>
      </c>
      <c r="F1034" s="4" t="s">
        <v>139</v>
      </c>
      <c r="G1034" t="s">
        <v>140</v>
      </c>
      <c r="H1034" s="4" t="s">
        <v>41</v>
      </c>
      <c r="I1034" s="4" t="s">
        <v>380</v>
      </c>
      <c r="J1034" s="8">
        <v>-4</v>
      </c>
      <c r="K1034" s="29">
        <v>51750</v>
      </c>
      <c r="L1034" s="17">
        <v>5175000</v>
      </c>
      <c r="M1034" s="102" t="s">
        <v>529</v>
      </c>
      <c r="N1034" s="104">
        <f t="shared" si="94"/>
        <v>1173.6956102650172</v>
      </c>
      <c r="O1034" s="104">
        <v>1173.6956102650172</v>
      </c>
      <c r="Q1034" s="54">
        <v>20240068</v>
      </c>
      <c r="R1034" t="s">
        <v>482</v>
      </c>
    </row>
    <row r="1035" spans="1:812" s="133" customFormat="1" x14ac:dyDescent="0.25">
      <c r="A1035"/>
      <c r="B1035" s="5">
        <v>45363</v>
      </c>
      <c r="C1035" t="s">
        <v>103</v>
      </c>
      <c r="D1035" t="s">
        <v>0</v>
      </c>
      <c r="E1035" t="s">
        <v>14</v>
      </c>
      <c r="F1035" s="4" t="s">
        <v>42</v>
      </c>
      <c r="G1035" t="s">
        <v>43</v>
      </c>
      <c r="H1035" s="4" t="s">
        <v>44</v>
      </c>
      <c r="I1035" s="4" t="s">
        <v>455</v>
      </c>
      <c r="J1035" s="8">
        <v>-10</v>
      </c>
      <c r="K1035" s="29">
        <v>58916.098723404248</v>
      </c>
      <c r="L1035" s="35">
        <v>589160.98723404249</v>
      </c>
      <c r="M1035" s="104" t="s">
        <v>529</v>
      </c>
      <c r="N1035" s="104">
        <f t="shared" si="94"/>
        <v>133.62235061951682</v>
      </c>
      <c r="O1035" s="104">
        <v>133.62235061951682</v>
      </c>
      <c r="P1035"/>
      <c r="Q1035" s="54" t="s">
        <v>457</v>
      </c>
      <c r="R1035" t="s">
        <v>232</v>
      </c>
      <c r="S1035" t="s">
        <v>456</v>
      </c>
      <c r="T1035"/>
      <c r="U1035"/>
      <c r="V1035"/>
      <c r="W1035"/>
      <c r="X1035" s="17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  <c r="BI1035"/>
      <c r="BJ1035"/>
      <c r="BK1035"/>
      <c r="BL1035"/>
      <c r="BM1035"/>
      <c r="BN1035"/>
      <c r="BO1035"/>
      <c r="BP1035"/>
      <c r="BQ1035"/>
      <c r="BR1035"/>
      <c r="BS1035"/>
      <c r="BT1035"/>
      <c r="BU1035"/>
      <c r="BV1035"/>
      <c r="BW1035"/>
      <c r="BX1035"/>
      <c r="BY1035"/>
      <c r="BZ1035"/>
      <c r="CA1035"/>
      <c r="CB1035"/>
      <c r="CC1035"/>
      <c r="CD1035"/>
      <c r="CE1035"/>
      <c r="CF1035"/>
      <c r="CG1035"/>
      <c r="CH1035"/>
      <c r="CI1035"/>
      <c r="CJ1035"/>
      <c r="CK1035"/>
      <c r="CL1035"/>
      <c r="CM1035"/>
      <c r="CN1035"/>
      <c r="CO1035"/>
      <c r="CP1035"/>
      <c r="CQ1035"/>
      <c r="CR1035"/>
      <c r="CS1035"/>
      <c r="CT1035"/>
      <c r="CU1035"/>
      <c r="CV1035"/>
      <c r="CW1035"/>
      <c r="CX1035"/>
      <c r="CY1035"/>
      <c r="CZ1035"/>
      <c r="DA1035"/>
      <c r="DB1035"/>
      <c r="DC1035"/>
      <c r="DD1035"/>
      <c r="DE1035"/>
      <c r="DF1035"/>
      <c r="DG1035"/>
      <c r="DH1035"/>
      <c r="DI1035"/>
      <c r="DJ1035"/>
      <c r="DK1035"/>
      <c r="DL1035"/>
      <c r="DM1035"/>
      <c r="DN1035"/>
      <c r="DO1035"/>
      <c r="DP1035"/>
      <c r="DQ1035"/>
      <c r="DR1035"/>
      <c r="DS1035"/>
      <c r="DT1035"/>
      <c r="DU1035"/>
      <c r="DV1035"/>
      <c r="DW1035"/>
      <c r="DX1035"/>
      <c r="DY1035"/>
      <c r="DZ1035"/>
      <c r="EA1035"/>
      <c r="EB1035"/>
      <c r="EC1035"/>
      <c r="ED1035"/>
      <c r="EE1035"/>
      <c r="EF1035"/>
      <c r="EG1035"/>
      <c r="EH1035"/>
      <c r="EI1035"/>
      <c r="EJ1035"/>
      <c r="EK1035"/>
      <c r="EL1035"/>
      <c r="EM1035"/>
      <c r="EN1035"/>
      <c r="EO1035"/>
      <c r="EP1035"/>
      <c r="EQ1035"/>
      <c r="ER1035"/>
      <c r="ES1035"/>
      <c r="ET1035"/>
      <c r="EU1035"/>
      <c r="EV1035"/>
      <c r="EW1035"/>
      <c r="EX1035"/>
      <c r="EY1035"/>
      <c r="EZ1035"/>
      <c r="FA1035"/>
      <c r="FB1035"/>
      <c r="FC1035"/>
      <c r="FD1035"/>
      <c r="FE1035"/>
      <c r="FF1035"/>
      <c r="FG1035"/>
      <c r="FH1035"/>
      <c r="FI1035"/>
      <c r="FJ1035"/>
      <c r="FK1035"/>
      <c r="FL1035"/>
      <c r="FM1035"/>
      <c r="FN1035"/>
      <c r="FO1035"/>
      <c r="FP1035"/>
      <c r="FQ1035"/>
      <c r="FR1035"/>
      <c r="FS1035"/>
      <c r="FT1035"/>
      <c r="FU1035"/>
      <c r="FV1035"/>
      <c r="FW1035"/>
      <c r="FX1035"/>
      <c r="FY1035"/>
      <c r="FZ1035"/>
      <c r="GA1035"/>
      <c r="GB1035"/>
      <c r="GC1035"/>
      <c r="GD1035"/>
      <c r="GE1035"/>
      <c r="GF1035"/>
      <c r="GG1035"/>
      <c r="GH1035"/>
      <c r="GI1035"/>
      <c r="GJ1035"/>
      <c r="GK1035"/>
      <c r="GL1035"/>
      <c r="GM1035"/>
      <c r="GN1035"/>
      <c r="GO1035"/>
      <c r="GP1035"/>
      <c r="GQ1035"/>
      <c r="GR1035"/>
      <c r="GS1035"/>
      <c r="GT1035"/>
      <c r="GU1035"/>
      <c r="GV1035"/>
      <c r="GW1035"/>
      <c r="GX1035"/>
      <c r="GY1035"/>
      <c r="GZ1035"/>
      <c r="HA1035"/>
      <c r="HB1035"/>
      <c r="HC1035"/>
      <c r="HD1035"/>
      <c r="HE1035"/>
      <c r="HF1035"/>
      <c r="HG1035"/>
      <c r="HH1035"/>
      <c r="HI1035"/>
      <c r="HJ1035"/>
      <c r="HK1035"/>
      <c r="HL1035"/>
      <c r="HM1035"/>
      <c r="HN1035"/>
      <c r="HO1035"/>
      <c r="HP1035"/>
      <c r="HQ1035"/>
      <c r="HR1035"/>
      <c r="HS1035"/>
      <c r="HT1035"/>
      <c r="HU1035"/>
      <c r="HV1035"/>
      <c r="HW1035"/>
      <c r="HX1035"/>
      <c r="HY1035"/>
      <c r="HZ1035"/>
      <c r="IA1035"/>
      <c r="IB1035"/>
      <c r="IC1035"/>
      <c r="ID1035"/>
      <c r="IE1035"/>
      <c r="IF1035"/>
      <c r="IG1035"/>
      <c r="IH1035"/>
      <c r="II1035"/>
      <c r="IJ1035"/>
      <c r="IK1035"/>
      <c r="IL1035"/>
      <c r="IM1035"/>
      <c r="IN1035"/>
      <c r="IO1035"/>
      <c r="IP1035"/>
      <c r="IQ1035"/>
      <c r="IR1035"/>
      <c r="IS1035"/>
      <c r="IT1035"/>
      <c r="IU1035"/>
      <c r="IV1035"/>
      <c r="IW1035"/>
      <c r="IX1035"/>
      <c r="IY1035"/>
      <c r="IZ1035"/>
      <c r="JA1035"/>
      <c r="JB1035"/>
      <c r="JC1035"/>
      <c r="JD1035"/>
      <c r="JE1035"/>
      <c r="JF1035"/>
      <c r="JG1035"/>
      <c r="JH1035"/>
      <c r="JI1035"/>
      <c r="JJ1035"/>
      <c r="JK1035"/>
      <c r="JL1035"/>
      <c r="JM1035"/>
      <c r="JN1035"/>
      <c r="JO1035"/>
      <c r="JP1035"/>
      <c r="JQ1035"/>
      <c r="JR1035"/>
      <c r="JS1035"/>
      <c r="JT1035"/>
      <c r="JU1035"/>
      <c r="JV1035"/>
      <c r="JW1035"/>
      <c r="JX1035"/>
      <c r="JY1035"/>
      <c r="JZ1035"/>
      <c r="KA1035"/>
      <c r="KB1035"/>
      <c r="KC1035"/>
      <c r="KD1035"/>
      <c r="KE1035"/>
      <c r="KF1035"/>
      <c r="KG1035"/>
      <c r="KH1035"/>
      <c r="KI1035"/>
      <c r="KJ1035"/>
      <c r="KK1035"/>
      <c r="KL1035"/>
      <c r="KM1035"/>
      <c r="KN1035"/>
      <c r="KO1035"/>
      <c r="KP1035"/>
      <c r="KQ1035"/>
      <c r="KR1035"/>
      <c r="KS1035"/>
      <c r="KT1035"/>
      <c r="KU1035"/>
      <c r="KV1035"/>
      <c r="KW1035"/>
      <c r="KX1035"/>
      <c r="KY1035"/>
      <c r="KZ1035"/>
      <c r="LA1035"/>
      <c r="LB1035"/>
      <c r="LC1035"/>
      <c r="LD1035"/>
      <c r="LE1035"/>
      <c r="LF1035"/>
      <c r="LG1035"/>
      <c r="LH1035"/>
      <c r="LI1035"/>
      <c r="LJ1035"/>
      <c r="LK1035"/>
      <c r="LL1035"/>
      <c r="LM1035"/>
      <c r="LN1035"/>
      <c r="LO1035"/>
      <c r="LP1035"/>
      <c r="LQ1035"/>
      <c r="LR1035"/>
      <c r="LS1035"/>
      <c r="LT1035"/>
      <c r="LU1035"/>
      <c r="LV1035"/>
      <c r="LW1035"/>
      <c r="LX1035"/>
      <c r="LY1035"/>
      <c r="LZ1035"/>
      <c r="MA1035"/>
      <c r="MB1035"/>
      <c r="MC1035"/>
      <c r="MD1035"/>
      <c r="ME1035"/>
      <c r="MF1035"/>
      <c r="MG1035"/>
      <c r="MH1035"/>
      <c r="MI1035"/>
      <c r="MJ1035"/>
      <c r="MK1035"/>
      <c r="ML1035"/>
      <c r="MM1035"/>
      <c r="MN1035"/>
      <c r="MO1035"/>
      <c r="MP1035"/>
      <c r="MQ1035"/>
      <c r="MR1035"/>
      <c r="MS1035"/>
      <c r="MT1035"/>
      <c r="MU1035"/>
      <c r="MV1035"/>
      <c r="MW1035"/>
      <c r="MX1035"/>
      <c r="MY1035"/>
      <c r="MZ1035"/>
      <c r="NA1035"/>
      <c r="NB1035"/>
      <c r="NC1035"/>
      <c r="ND1035"/>
      <c r="NE1035"/>
      <c r="NF1035"/>
      <c r="NG1035"/>
      <c r="NH1035"/>
      <c r="NI1035"/>
      <c r="NJ1035"/>
      <c r="NK1035"/>
      <c r="NL1035"/>
      <c r="NM1035"/>
      <c r="NN1035"/>
      <c r="NO1035"/>
      <c r="NP1035"/>
      <c r="NQ1035"/>
      <c r="NR1035"/>
      <c r="NS1035"/>
      <c r="NT1035"/>
      <c r="NU1035"/>
      <c r="NV1035"/>
      <c r="NW1035"/>
      <c r="NX1035"/>
      <c r="NY1035"/>
      <c r="NZ1035"/>
      <c r="OA1035"/>
      <c r="OB1035"/>
      <c r="OC1035"/>
      <c r="OD1035"/>
      <c r="OE1035"/>
      <c r="OF1035"/>
      <c r="OG1035"/>
      <c r="OH1035"/>
      <c r="OI1035"/>
      <c r="OJ1035"/>
      <c r="OK1035"/>
      <c r="OL1035"/>
      <c r="OM1035"/>
      <c r="ON1035"/>
      <c r="OO1035"/>
      <c r="OP1035"/>
      <c r="OQ1035"/>
      <c r="OR1035"/>
      <c r="OS1035"/>
      <c r="OT1035"/>
      <c r="OU1035"/>
      <c r="OV1035"/>
      <c r="OW1035"/>
      <c r="OX1035"/>
      <c r="OY1035"/>
      <c r="OZ1035"/>
      <c r="PA1035"/>
      <c r="PB1035"/>
      <c r="PC1035"/>
      <c r="PD1035"/>
      <c r="PE1035"/>
      <c r="PF1035"/>
      <c r="PG1035"/>
      <c r="PH1035"/>
      <c r="PI1035"/>
      <c r="PJ1035"/>
      <c r="PK1035"/>
      <c r="PL1035"/>
      <c r="PM1035"/>
      <c r="PN1035"/>
      <c r="PO1035"/>
      <c r="PP1035"/>
      <c r="PQ1035"/>
      <c r="PR1035"/>
      <c r="PS1035"/>
      <c r="PT1035"/>
      <c r="PU1035"/>
      <c r="PV1035"/>
      <c r="PW1035"/>
      <c r="PX1035"/>
      <c r="PY1035"/>
      <c r="PZ1035"/>
      <c r="QA1035"/>
      <c r="QB1035"/>
      <c r="QC1035"/>
      <c r="QD1035"/>
      <c r="QE1035"/>
      <c r="QF1035"/>
      <c r="QG1035"/>
      <c r="QH1035"/>
      <c r="QI1035"/>
      <c r="QJ1035"/>
      <c r="QK1035"/>
      <c r="QL1035"/>
      <c r="QM1035"/>
      <c r="QN1035"/>
      <c r="QO1035"/>
      <c r="QP1035"/>
      <c r="QQ1035"/>
      <c r="QR1035"/>
      <c r="QS1035"/>
      <c r="QT1035"/>
      <c r="QU1035"/>
      <c r="QV1035"/>
      <c r="QW1035"/>
      <c r="QX1035"/>
      <c r="QY1035"/>
      <c r="QZ1035"/>
      <c r="RA1035"/>
      <c r="RB1035"/>
      <c r="RC1035"/>
      <c r="RD1035"/>
      <c r="RE1035"/>
      <c r="RF1035"/>
      <c r="RG1035"/>
      <c r="RH1035"/>
      <c r="RI1035"/>
      <c r="RJ1035"/>
      <c r="RK1035"/>
      <c r="RL1035"/>
      <c r="RM1035"/>
      <c r="RN1035"/>
      <c r="RO1035"/>
      <c r="RP1035"/>
      <c r="RQ1035"/>
      <c r="RR1035"/>
      <c r="RS1035"/>
      <c r="RT1035"/>
      <c r="RU1035"/>
      <c r="RV1035"/>
      <c r="RW1035"/>
      <c r="RX1035"/>
      <c r="RY1035"/>
      <c r="RZ1035"/>
      <c r="SA1035"/>
      <c r="SB1035"/>
      <c r="SC1035"/>
      <c r="SD1035"/>
      <c r="SE1035"/>
      <c r="SF1035"/>
      <c r="SG1035"/>
      <c r="SH1035"/>
      <c r="SI1035"/>
      <c r="SJ1035"/>
      <c r="SK1035"/>
      <c r="SL1035"/>
      <c r="SM1035"/>
      <c r="SN1035"/>
      <c r="SO1035"/>
      <c r="SP1035"/>
      <c r="SQ1035"/>
      <c r="SR1035"/>
      <c r="SS1035"/>
      <c r="ST1035"/>
      <c r="SU1035"/>
      <c r="SV1035"/>
      <c r="SW1035"/>
      <c r="SX1035"/>
      <c r="SY1035"/>
      <c r="SZ1035"/>
      <c r="TA1035"/>
      <c r="TB1035"/>
      <c r="TC1035"/>
      <c r="TD1035"/>
      <c r="TE1035"/>
      <c r="TF1035"/>
      <c r="TG1035"/>
      <c r="TH1035"/>
      <c r="TI1035"/>
      <c r="TJ1035"/>
      <c r="TK1035"/>
      <c r="TL1035"/>
      <c r="TM1035"/>
      <c r="TN1035"/>
      <c r="TO1035"/>
      <c r="TP1035"/>
      <c r="TQ1035"/>
      <c r="TR1035"/>
      <c r="TS1035"/>
      <c r="TT1035"/>
      <c r="TU1035"/>
      <c r="TV1035"/>
      <c r="TW1035"/>
      <c r="TX1035"/>
      <c r="TY1035"/>
      <c r="TZ1035"/>
      <c r="UA1035"/>
      <c r="UB1035"/>
      <c r="UC1035"/>
      <c r="UD1035"/>
      <c r="UE1035"/>
      <c r="UF1035"/>
      <c r="UG1035"/>
      <c r="UH1035"/>
      <c r="UI1035"/>
      <c r="UJ1035"/>
      <c r="UK1035"/>
      <c r="UL1035"/>
      <c r="UM1035"/>
      <c r="UN1035"/>
      <c r="UO1035"/>
      <c r="UP1035"/>
      <c r="UQ1035"/>
      <c r="UR1035"/>
      <c r="US1035"/>
      <c r="UT1035"/>
      <c r="UU1035"/>
      <c r="UV1035"/>
      <c r="UW1035"/>
      <c r="UX1035"/>
      <c r="UY1035"/>
      <c r="UZ1035"/>
      <c r="VA1035"/>
      <c r="VB1035"/>
      <c r="VC1035"/>
      <c r="VD1035"/>
      <c r="VE1035"/>
      <c r="VF1035"/>
      <c r="VG1035"/>
      <c r="VH1035"/>
      <c r="VI1035"/>
      <c r="VJ1035"/>
      <c r="VK1035"/>
      <c r="VL1035"/>
      <c r="VM1035"/>
      <c r="VN1035"/>
      <c r="VO1035"/>
      <c r="VP1035"/>
      <c r="VQ1035"/>
      <c r="VR1035"/>
      <c r="VS1035"/>
      <c r="VT1035"/>
      <c r="VU1035"/>
      <c r="VV1035"/>
      <c r="VW1035"/>
      <c r="VX1035"/>
      <c r="VY1035"/>
      <c r="VZ1035"/>
      <c r="WA1035"/>
      <c r="WB1035"/>
      <c r="WC1035"/>
      <c r="WD1035"/>
      <c r="WE1035"/>
      <c r="WF1035"/>
      <c r="WG1035"/>
      <c r="WH1035"/>
      <c r="WI1035"/>
      <c r="WJ1035"/>
      <c r="WK1035"/>
      <c r="WL1035"/>
      <c r="WM1035"/>
      <c r="WN1035"/>
      <c r="WO1035"/>
      <c r="WP1035"/>
      <c r="WQ1035"/>
      <c r="WR1035"/>
      <c r="WS1035"/>
      <c r="WT1035"/>
      <c r="WU1035"/>
      <c r="WV1035"/>
      <c r="WW1035"/>
      <c r="WX1035"/>
      <c r="WY1035"/>
      <c r="WZ1035"/>
      <c r="XA1035"/>
      <c r="XB1035"/>
      <c r="XC1035"/>
      <c r="XD1035"/>
      <c r="XE1035"/>
      <c r="XF1035"/>
      <c r="XG1035"/>
      <c r="XH1035"/>
      <c r="XI1035"/>
      <c r="XJ1035"/>
      <c r="XK1035"/>
      <c r="XL1035"/>
      <c r="XM1035"/>
      <c r="XN1035"/>
      <c r="XO1035"/>
      <c r="XP1035"/>
      <c r="XQ1035"/>
      <c r="XR1035"/>
      <c r="XS1035"/>
      <c r="XT1035"/>
      <c r="XU1035"/>
      <c r="XV1035"/>
      <c r="XW1035"/>
      <c r="XX1035"/>
      <c r="XY1035"/>
      <c r="XZ1035"/>
      <c r="YA1035"/>
      <c r="YB1035"/>
      <c r="YC1035"/>
      <c r="YD1035"/>
      <c r="YE1035"/>
      <c r="YF1035"/>
      <c r="YG1035"/>
      <c r="YH1035"/>
      <c r="YI1035"/>
      <c r="YJ1035"/>
      <c r="YK1035"/>
      <c r="YL1035"/>
      <c r="YM1035"/>
      <c r="YN1035"/>
      <c r="YO1035"/>
      <c r="YP1035"/>
      <c r="YQ1035"/>
      <c r="YR1035"/>
      <c r="YS1035"/>
      <c r="YT1035"/>
      <c r="YU1035"/>
      <c r="YV1035"/>
      <c r="YW1035"/>
      <c r="YX1035"/>
      <c r="YY1035"/>
      <c r="YZ1035"/>
      <c r="ZA1035"/>
      <c r="ZB1035"/>
      <c r="ZC1035"/>
      <c r="ZD1035"/>
      <c r="ZE1035"/>
      <c r="ZF1035"/>
      <c r="ZG1035"/>
      <c r="ZH1035"/>
      <c r="ZI1035"/>
      <c r="ZJ1035"/>
      <c r="ZK1035"/>
      <c r="ZL1035"/>
      <c r="ZM1035"/>
      <c r="ZN1035"/>
      <c r="ZO1035"/>
      <c r="ZP1035"/>
      <c r="ZQ1035"/>
      <c r="ZR1035"/>
      <c r="ZS1035"/>
      <c r="ZT1035"/>
      <c r="ZU1035"/>
      <c r="ZV1035"/>
      <c r="ZW1035"/>
      <c r="ZX1035"/>
      <c r="ZY1035"/>
      <c r="ZZ1035"/>
      <c r="AAA1035"/>
      <c r="AAB1035"/>
      <c r="AAC1035"/>
      <c r="AAD1035"/>
      <c r="AAE1035"/>
      <c r="AAF1035"/>
      <c r="AAG1035"/>
      <c r="AAH1035"/>
      <c r="AAI1035"/>
      <c r="AAJ1035"/>
      <c r="AAK1035"/>
      <c r="AAL1035"/>
      <c r="AAM1035"/>
      <c r="AAN1035"/>
      <c r="AAO1035"/>
      <c r="AAP1035"/>
      <c r="AAQ1035"/>
      <c r="AAR1035"/>
      <c r="AAS1035"/>
      <c r="AAT1035"/>
      <c r="AAU1035"/>
      <c r="AAV1035"/>
      <c r="AAW1035"/>
      <c r="AAX1035"/>
      <c r="AAY1035"/>
      <c r="AAZ1035"/>
      <c r="ABA1035"/>
      <c r="ABB1035"/>
      <c r="ABC1035"/>
      <c r="ABD1035"/>
      <c r="ABE1035"/>
      <c r="ABF1035"/>
      <c r="ABG1035"/>
      <c r="ABH1035"/>
      <c r="ABI1035"/>
      <c r="ABJ1035"/>
      <c r="ABK1035"/>
      <c r="ABL1035"/>
      <c r="ABM1035"/>
      <c r="ABN1035"/>
      <c r="ABO1035"/>
      <c r="ABP1035"/>
      <c r="ABQ1035"/>
      <c r="ABR1035"/>
      <c r="ABS1035"/>
      <c r="ABT1035"/>
      <c r="ABU1035"/>
      <c r="ABV1035"/>
      <c r="ABW1035"/>
      <c r="ABX1035"/>
      <c r="ABY1035"/>
      <c r="ABZ1035"/>
      <c r="ACA1035"/>
      <c r="ACB1035"/>
      <c r="ACC1035"/>
      <c r="ACD1035"/>
      <c r="ACE1035"/>
      <c r="ACF1035"/>
      <c r="ACG1035"/>
      <c r="ACH1035"/>
      <c r="ACI1035"/>
      <c r="ACJ1035"/>
      <c r="ACK1035"/>
      <c r="ACL1035"/>
      <c r="ACM1035"/>
      <c r="ACN1035"/>
      <c r="ACO1035"/>
      <c r="ACP1035"/>
      <c r="ACQ1035"/>
      <c r="ACR1035"/>
      <c r="ACS1035"/>
      <c r="ACT1035"/>
      <c r="ACU1035"/>
      <c r="ACV1035"/>
      <c r="ACW1035"/>
      <c r="ACX1035"/>
      <c r="ACY1035"/>
      <c r="ACZ1035"/>
      <c r="ADA1035"/>
      <c r="ADB1035"/>
      <c r="ADC1035"/>
      <c r="ADD1035"/>
      <c r="ADE1035"/>
      <c r="ADF1035"/>
      <c r="ADG1035"/>
      <c r="ADH1035"/>
      <c r="ADI1035"/>
      <c r="ADJ1035"/>
      <c r="ADK1035"/>
      <c r="ADL1035"/>
      <c r="ADM1035"/>
      <c r="ADN1035"/>
      <c r="ADO1035"/>
      <c r="ADP1035"/>
      <c r="ADQ1035"/>
      <c r="ADR1035"/>
      <c r="ADS1035"/>
      <c r="ADT1035"/>
      <c r="ADU1035"/>
      <c r="ADV1035"/>
      <c r="ADW1035"/>
      <c r="ADX1035"/>
      <c r="ADY1035"/>
      <c r="ADZ1035"/>
      <c r="AEA1035"/>
      <c r="AEB1035"/>
      <c r="AEC1035"/>
      <c r="AED1035"/>
      <c r="AEE1035"/>
      <c r="AEF1035"/>
    </row>
    <row r="1036" spans="1:812" hidden="1" x14ac:dyDescent="0.25">
      <c r="B1036" s="5">
        <v>45426</v>
      </c>
      <c r="C1036" t="s">
        <v>120</v>
      </c>
      <c r="D1036" t="s">
        <v>0</v>
      </c>
      <c r="E1036" t="s">
        <v>66</v>
      </c>
      <c r="F1036" s="4" t="s">
        <v>67</v>
      </c>
      <c r="G1036" t="s">
        <v>216</v>
      </c>
      <c r="H1036" s="4" t="s">
        <v>69</v>
      </c>
      <c r="I1036" s="4" t="s">
        <v>372</v>
      </c>
      <c r="J1036" s="8">
        <v>-2</v>
      </c>
      <c r="K1036" s="29">
        <v>51750</v>
      </c>
      <c r="L1036" s="17">
        <v>103500</v>
      </c>
      <c r="M1036" s="102" t="s">
        <v>529</v>
      </c>
      <c r="N1036" s="104">
        <f t="shared" si="94"/>
        <v>23.473912205300344</v>
      </c>
      <c r="O1036" s="104">
        <v>23.473912205300344</v>
      </c>
      <c r="Q1036"/>
      <c r="R1036" t="s">
        <v>475</v>
      </c>
    </row>
    <row r="1037" spans="1:812" hidden="1" x14ac:dyDescent="0.25">
      <c r="B1037" s="5">
        <v>45426</v>
      </c>
      <c r="C1037" t="s">
        <v>120</v>
      </c>
      <c r="D1037" t="s">
        <v>0</v>
      </c>
      <c r="E1037" t="s">
        <v>66</v>
      </c>
      <c r="F1037" s="4" t="s">
        <v>67</v>
      </c>
      <c r="G1037" t="s">
        <v>216</v>
      </c>
      <c r="H1037" s="4" t="s">
        <v>69</v>
      </c>
      <c r="I1037" s="4" t="s">
        <v>222</v>
      </c>
      <c r="J1037" s="8">
        <v>-1</v>
      </c>
      <c r="K1037" s="29">
        <v>51750</v>
      </c>
      <c r="L1037" s="17">
        <v>1035000</v>
      </c>
      <c r="M1037" s="102" t="s">
        <v>529</v>
      </c>
      <c r="N1037" s="104">
        <f t="shared" si="94"/>
        <v>234.73912205300343</v>
      </c>
      <c r="O1037" s="104">
        <v>234.73912205300343</v>
      </c>
      <c r="Q1037"/>
      <c r="R1037" t="s">
        <v>475</v>
      </c>
    </row>
    <row r="1038" spans="1:812" hidden="1" x14ac:dyDescent="0.25">
      <c r="B1038" s="5">
        <v>45428</v>
      </c>
      <c r="C1038" t="s">
        <v>20</v>
      </c>
      <c r="D1038" t="s">
        <v>0</v>
      </c>
      <c r="E1038" t="s">
        <v>14</v>
      </c>
      <c r="F1038" s="4" t="s">
        <v>46</v>
      </c>
      <c r="G1038" t="s">
        <v>532</v>
      </c>
      <c r="H1038" s="4" t="s">
        <v>146</v>
      </c>
      <c r="I1038" s="4" t="s">
        <v>483</v>
      </c>
      <c r="J1038" s="8">
        <v>6</v>
      </c>
      <c r="K1038" s="29">
        <v>73331</v>
      </c>
      <c r="L1038" s="17">
        <v>586648</v>
      </c>
      <c r="M1038" s="102" t="s">
        <v>529</v>
      </c>
      <c r="N1038" s="104">
        <f t="shared" si="94"/>
        <v>133.05240239048345</v>
      </c>
      <c r="O1038" s="104">
        <v>133.05240239048345</v>
      </c>
      <c r="Q1038"/>
      <c r="S1038" t="s">
        <v>528</v>
      </c>
    </row>
    <row r="1039" spans="1:812" hidden="1" x14ac:dyDescent="0.25">
      <c r="B1039" s="5">
        <v>45428</v>
      </c>
      <c r="C1039" t="s">
        <v>20</v>
      </c>
      <c r="D1039" t="s">
        <v>0</v>
      </c>
      <c r="E1039" t="s">
        <v>14</v>
      </c>
      <c r="F1039" s="4" t="s">
        <v>46</v>
      </c>
      <c r="G1039" t="s">
        <v>532</v>
      </c>
      <c r="H1039" s="4" t="s">
        <v>146</v>
      </c>
      <c r="I1039" s="4" t="s">
        <v>602</v>
      </c>
      <c r="J1039" s="8">
        <v>4</v>
      </c>
      <c r="K1039" s="29">
        <v>73331</v>
      </c>
      <c r="L1039" s="17">
        <v>586648</v>
      </c>
      <c r="M1039" s="102" t="s">
        <v>529</v>
      </c>
      <c r="N1039" s="104">
        <f t="shared" si="94"/>
        <v>133.05240239048345</v>
      </c>
      <c r="O1039" s="104">
        <v>133.05240239048345</v>
      </c>
      <c r="Q1039"/>
      <c r="S1039" t="s">
        <v>528</v>
      </c>
    </row>
    <row r="1040" spans="1:812" s="93" customFormat="1" hidden="1" x14ac:dyDescent="0.25">
      <c r="B1040" s="92">
        <v>45428</v>
      </c>
      <c r="C1040" s="93" t="s">
        <v>63</v>
      </c>
      <c r="D1040" s="93" t="s">
        <v>0</v>
      </c>
      <c r="E1040" s="93" t="s">
        <v>14</v>
      </c>
      <c r="F1040" s="94" t="s">
        <v>48</v>
      </c>
      <c r="G1040" s="93" t="s">
        <v>49</v>
      </c>
      <c r="H1040" s="94" t="s">
        <v>50</v>
      </c>
      <c r="I1040" s="94" t="s">
        <v>51</v>
      </c>
      <c r="J1040" s="95">
        <v>1</v>
      </c>
      <c r="K1040" s="97">
        <v>1</v>
      </c>
      <c r="L1040" s="96">
        <f t="shared" ref="L1040:L1052" si="96">+J1040*K1040</f>
        <v>1</v>
      </c>
      <c r="M1040" s="106" t="s">
        <v>527</v>
      </c>
      <c r="N1040" s="106"/>
      <c r="O1040" s="104">
        <v>1</v>
      </c>
      <c r="P1040" s="93" t="s">
        <v>669</v>
      </c>
      <c r="X1040" s="96"/>
    </row>
    <row r="1041" spans="1:812" s="93" customFormat="1" hidden="1" x14ac:dyDescent="0.25">
      <c r="B1041" s="92">
        <v>45428</v>
      </c>
      <c r="C1041" s="93" t="s">
        <v>63</v>
      </c>
      <c r="D1041" s="93" t="s">
        <v>0</v>
      </c>
      <c r="E1041" s="93" t="s">
        <v>14</v>
      </c>
      <c r="F1041" s="94" t="s">
        <v>46</v>
      </c>
      <c r="G1041" s="93" t="s">
        <v>532</v>
      </c>
      <c r="H1041" s="94" t="s">
        <v>146</v>
      </c>
      <c r="I1041" s="94" t="s">
        <v>491</v>
      </c>
      <c r="J1041" s="95">
        <v>4</v>
      </c>
      <c r="K1041" s="97">
        <v>1</v>
      </c>
      <c r="L1041" s="96">
        <f t="shared" si="96"/>
        <v>4</v>
      </c>
      <c r="M1041" s="106" t="s">
        <v>527</v>
      </c>
      <c r="N1041" s="106"/>
      <c r="O1041" s="104">
        <v>4</v>
      </c>
      <c r="P1041" s="93" t="s">
        <v>669</v>
      </c>
      <c r="X1041" s="96"/>
    </row>
    <row r="1042" spans="1:812" s="93" customFormat="1" hidden="1" x14ac:dyDescent="0.25">
      <c r="B1042" s="92">
        <v>45428</v>
      </c>
      <c r="C1042" s="93" t="s">
        <v>63</v>
      </c>
      <c r="D1042" s="93" t="s">
        <v>0</v>
      </c>
      <c r="E1042" s="93" t="s">
        <v>14</v>
      </c>
      <c r="F1042" s="94" t="s">
        <v>495</v>
      </c>
      <c r="G1042" s="93" t="s">
        <v>496</v>
      </c>
      <c r="H1042" s="94" t="s">
        <v>497</v>
      </c>
      <c r="I1042" s="94" t="s">
        <v>498</v>
      </c>
      <c r="J1042" s="95">
        <v>9</v>
      </c>
      <c r="K1042" s="97">
        <v>1</v>
      </c>
      <c r="L1042" s="96">
        <f t="shared" si="96"/>
        <v>9</v>
      </c>
      <c r="M1042" s="106" t="s">
        <v>527</v>
      </c>
      <c r="N1042" s="106"/>
      <c r="O1042" s="104">
        <v>9</v>
      </c>
      <c r="P1042" s="93" t="s">
        <v>669</v>
      </c>
      <c r="X1042" s="96"/>
    </row>
    <row r="1043" spans="1:812" s="93" customFormat="1" hidden="1" x14ac:dyDescent="0.25">
      <c r="B1043" s="92">
        <v>45428</v>
      </c>
      <c r="C1043" s="93" t="s">
        <v>63</v>
      </c>
      <c r="D1043" s="93" t="s">
        <v>0</v>
      </c>
      <c r="E1043" s="93" t="s">
        <v>14</v>
      </c>
      <c r="F1043" s="94" t="s">
        <v>25</v>
      </c>
      <c r="G1043" s="93" t="s">
        <v>26</v>
      </c>
      <c r="H1043" s="94" t="s">
        <v>27</v>
      </c>
      <c r="I1043" s="94" t="s">
        <v>490</v>
      </c>
      <c r="J1043" s="95">
        <v>40</v>
      </c>
      <c r="K1043" s="97">
        <v>14.583333333333334</v>
      </c>
      <c r="L1043" s="98">
        <f t="shared" si="96"/>
        <v>583.33333333333337</v>
      </c>
      <c r="M1043" s="106" t="s">
        <v>527</v>
      </c>
      <c r="N1043" s="106"/>
      <c r="O1043" s="104">
        <v>583.33333333333337</v>
      </c>
      <c r="P1043" s="93" t="s">
        <v>641</v>
      </c>
      <c r="X1043" s="96"/>
    </row>
    <row r="1044" spans="1:812" s="93" customFormat="1" hidden="1" x14ac:dyDescent="0.25">
      <c r="B1044" s="92">
        <v>45428</v>
      </c>
      <c r="C1044" s="93" t="s">
        <v>63</v>
      </c>
      <c r="D1044" s="93" t="s">
        <v>0</v>
      </c>
      <c r="E1044" s="93" t="s">
        <v>14</v>
      </c>
      <c r="F1044" s="94" t="s">
        <v>35</v>
      </c>
      <c r="G1044" s="93" t="s">
        <v>36</v>
      </c>
      <c r="H1044" s="94" t="s">
        <v>37</v>
      </c>
      <c r="I1044" s="94" t="s">
        <v>492</v>
      </c>
      <c r="J1044" s="95">
        <f>7+4</f>
        <v>11</v>
      </c>
      <c r="K1044" s="97">
        <v>14.583333333333334</v>
      </c>
      <c r="L1044" s="98">
        <f t="shared" si="96"/>
        <v>160.41666666666669</v>
      </c>
      <c r="M1044" s="106" t="s">
        <v>527</v>
      </c>
      <c r="N1044" s="106"/>
      <c r="O1044" s="104">
        <v>160.41666666666669</v>
      </c>
      <c r="P1044" s="93" t="s">
        <v>641</v>
      </c>
      <c r="X1044" s="96"/>
    </row>
    <row r="1045" spans="1:812" s="93" customFormat="1" hidden="1" x14ac:dyDescent="0.25">
      <c r="B1045" s="92">
        <v>45428</v>
      </c>
      <c r="C1045" s="93" t="s">
        <v>63</v>
      </c>
      <c r="D1045" s="93" t="s">
        <v>0</v>
      </c>
      <c r="E1045" s="93" t="s">
        <v>14</v>
      </c>
      <c r="F1045" s="94" t="s">
        <v>35</v>
      </c>
      <c r="G1045" s="93" t="s">
        <v>36</v>
      </c>
      <c r="H1045" s="94" t="s">
        <v>37</v>
      </c>
      <c r="I1045" s="94" t="s">
        <v>509</v>
      </c>
      <c r="J1045" s="95">
        <f>20+9</f>
        <v>29</v>
      </c>
      <c r="K1045" s="97">
        <v>14.583333333333334</v>
      </c>
      <c r="L1045" s="98">
        <f t="shared" si="96"/>
        <v>422.91666666666669</v>
      </c>
      <c r="M1045" s="106" t="s">
        <v>527</v>
      </c>
      <c r="N1045" s="106"/>
      <c r="O1045" s="104">
        <v>422.91666666666669</v>
      </c>
      <c r="P1045" s="93" t="s">
        <v>641</v>
      </c>
      <c r="X1045" s="96"/>
    </row>
    <row r="1046" spans="1:812" s="69" customFormat="1" x14ac:dyDescent="0.25">
      <c r="A1046" s="93"/>
      <c r="B1046" s="92">
        <v>45428</v>
      </c>
      <c r="C1046" s="93" t="s">
        <v>63</v>
      </c>
      <c r="D1046" s="93" t="s">
        <v>0</v>
      </c>
      <c r="E1046" s="93" t="s">
        <v>14</v>
      </c>
      <c r="F1046" s="94" t="s">
        <v>42</v>
      </c>
      <c r="G1046" s="93" t="s">
        <v>43</v>
      </c>
      <c r="H1046" s="94" t="s">
        <v>44</v>
      </c>
      <c r="I1046" s="94" t="s">
        <v>484</v>
      </c>
      <c r="J1046" s="95">
        <f>20+30+30</f>
        <v>80</v>
      </c>
      <c r="K1046" s="97">
        <v>14.583333333333334</v>
      </c>
      <c r="L1046" s="99">
        <f t="shared" si="96"/>
        <v>1166.6666666666667</v>
      </c>
      <c r="M1046" s="106" t="s">
        <v>527</v>
      </c>
      <c r="N1046" s="106"/>
      <c r="O1046" s="104">
        <v>1166.6666666666667</v>
      </c>
      <c r="P1046" s="93" t="s">
        <v>641</v>
      </c>
      <c r="Q1046" s="93"/>
      <c r="R1046" s="93"/>
      <c r="S1046" s="93"/>
      <c r="T1046" s="93"/>
      <c r="U1046" s="93"/>
      <c r="V1046" s="93"/>
      <c r="W1046" s="93"/>
      <c r="X1046" s="96"/>
      <c r="Y1046" s="93"/>
      <c r="Z1046" s="93"/>
      <c r="AA1046" s="93"/>
      <c r="AB1046" s="93"/>
      <c r="AC1046" s="93"/>
      <c r="AD1046" s="93"/>
      <c r="AE1046" s="93"/>
      <c r="AF1046" s="93"/>
      <c r="AG1046" s="93"/>
      <c r="AH1046" s="93"/>
      <c r="AI1046" s="93"/>
      <c r="AJ1046" s="93"/>
      <c r="AK1046" s="93"/>
      <c r="AL1046" s="93"/>
      <c r="AM1046" s="93"/>
      <c r="AN1046" s="93"/>
      <c r="AO1046" s="93"/>
      <c r="AP1046" s="93"/>
      <c r="AQ1046" s="93"/>
      <c r="AR1046" s="93"/>
      <c r="AS1046" s="93"/>
      <c r="AT1046" s="93"/>
      <c r="AU1046" s="93"/>
      <c r="AV1046" s="93"/>
      <c r="AW1046" s="93"/>
      <c r="AX1046" s="93"/>
      <c r="AY1046" s="93"/>
      <c r="AZ1046" s="93"/>
      <c r="BA1046" s="93"/>
      <c r="BB1046" s="93"/>
      <c r="BC1046" s="93"/>
      <c r="BD1046" s="93"/>
      <c r="BE1046" s="93"/>
      <c r="BF1046" s="93"/>
      <c r="BG1046" s="93"/>
      <c r="BH1046" s="93"/>
      <c r="BI1046" s="93"/>
      <c r="BJ1046" s="93"/>
      <c r="BK1046" s="93"/>
      <c r="BL1046" s="93"/>
      <c r="BM1046" s="93"/>
      <c r="BN1046" s="93"/>
      <c r="BO1046" s="93"/>
      <c r="BP1046" s="93"/>
      <c r="BQ1046" s="93"/>
      <c r="BR1046" s="93"/>
      <c r="BS1046" s="93"/>
      <c r="BT1046" s="93"/>
      <c r="BU1046" s="93"/>
      <c r="BV1046" s="93"/>
      <c r="BW1046" s="93"/>
      <c r="BX1046" s="93"/>
      <c r="BY1046" s="93"/>
      <c r="BZ1046" s="93"/>
      <c r="CA1046" s="93"/>
      <c r="CB1046" s="93"/>
      <c r="CC1046" s="93"/>
      <c r="CD1046" s="93"/>
      <c r="CE1046" s="93"/>
      <c r="CF1046" s="93"/>
      <c r="CG1046" s="93"/>
      <c r="CH1046" s="93"/>
      <c r="CI1046" s="93"/>
      <c r="CJ1046" s="93"/>
      <c r="CK1046" s="93"/>
      <c r="CL1046" s="93"/>
      <c r="CM1046" s="93"/>
      <c r="CN1046" s="93"/>
      <c r="CO1046" s="93"/>
      <c r="CP1046" s="93"/>
      <c r="CQ1046" s="93"/>
      <c r="CR1046" s="93"/>
      <c r="CS1046" s="93"/>
      <c r="CT1046" s="93"/>
      <c r="CU1046" s="93"/>
      <c r="CV1046" s="93"/>
      <c r="CW1046" s="93"/>
      <c r="CX1046" s="93"/>
      <c r="CY1046" s="93"/>
      <c r="CZ1046" s="93"/>
      <c r="DA1046" s="93"/>
      <c r="DB1046" s="93"/>
      <c r="DC1046" s="93"/>
      <c r="DD1046" s="93"/>
      <c r="DE1046" s="93"/>
      <c r="DF1046" s="93"/>
      <c r="DG1046" s="93"/>
      <c r="DH1046" s="93"/>
      <c r="DI1046" s="93"/>
      <c r="DJ1046" s="93"/>
      <c r="DK1046" s="93"/>
      <c r="DL1046" s="93"/>
      <c r="DM1046" s="93"/>
      <c r="DN1046" s="93"/>
      <c r="DO1046" s="93"/>
      <c r="DP1046" s="93"/>
      <c r="DQ1046" s="93"/>
      <c r="DR1046" s="93"/>
      <c r="DS1046" s="93"/>
      <c r="DT1046" s="93"/>
      <c r="DU1046" s="93"/>
      <c r="DV1046" s="93"/>
      <c r="DW1046" s="93"/>
      <c r="DX1046" s="93"/>
      <c r="DY1046" s="93"/>
      <c r="DZ1046" s="93"/>
      <c r="EA1046" s="93"/>
      <c r="EB1046" s="93"/>
      <c r="EC1046" s="93"/>
      <c r="ED1046" s="93"/>
      <c r="EE1046" s="93"/>
      <c r="EF1046" s="93"/>
      <c r="EG1046" s="93"/>
      <c r="EH1046" s="93"/>
      <c r="EI1046" s="93"/>
      <c r="EJ1046" s="93"/>
      <c r="EK1046" s="93"/>
      <c r="EL1046" s="93"/>
      <c r="EM1046" s="93"/>
      <c r="EN1046" s="93"/>
      <c r="EO1046" s="93"/>
      <c r="EP1046" s="93"/>
      <c r="EQ1046" s="93"/>
      <c r="ER1046" s="93"/>
      <c r="ES1046" s="93"/>
      <c r="ET1046" s="93"/>
      <c r="EU1046" s="93"/>
      <c r="EV1046" s="93"/>
      <c r="EW1046" s="93"/>
      <c r="EX1046" s="93"/>
      <c r="EY1046" s="93"/>
      <c r="EZ1046" s="93"/>
      <c r="FA1046" s="93"/>
      <c r="FB1046" s="93"/>
      <c r="FC1046" s="93"/>
      <c r="FD1046" s="93"/>
      <c r="FE1046" s="93"/>
      <c r="FF1046" s="93"/>
      <c r="FG1046" s="93"/>
      <c r="FH1046" s="93"/>
      <c r="FI1046" s="93"/>
      <c r="FJ1046" s="93"/>
      <c r="FK1046" s="93"/>
      <c r="FL1046" s="93"/>
      <c r="FM1046" s="93"/>
      <c r="FN1046" s="93"/>
      <c r="FO1046" s="93"/>
      <c r="FP1046" s="93"/>
      <c r="FQ1046" s="93"/>
      <c r="FR1046" s="93"/>
      <c r="FS1046" s="93"/>
      <c r="FT1046" s="93"/>
      <c r="FU1046" s="93"/>
      <c r="FV1046" s="93"/>
      <c r="FW1046" s="93"/>
      <c r="FX1046" s="93"/>
      <c r="FY1046" s="93"/>
      <c r="FZ1046" s="93"/>
      <c r="GA1046" s="93"/>
      <c r="GB1046" s="93"/>
      <c r="GC1046" s="93"/>
      <c r="GD1046" s="93"/>
      <c r="GE1046" s="93"/>
      <c r="GF1046" s="93"/>
      <c r="GG1046" s="93"/>
      <c r="GH1046" s="93"/>
      <c r="GI1046" s="93"/>
      <c r="GJ1046" s="93"/>
      <c r="GK1046" s="93"/>
      <c r="GL1046" s="93"/>
      <c r="GM1046" s="93"/>
      <c r="GN1046" s="93"/>
      <c r="GO1046" s="93"/>
      <c r="GP1046" s="93"/>
      <c r="GQ1046" s="93"/>
      <c r="GR1046" s="93"/>
      <c r="GS1046" s="93"/>
      <c r="GT1046" s="93"/>
      <c r="GU1046" s="93"/>
      <c r="GV1046" s="93"/>
      <c r="GW1046" s="93"/>
      <c r="GX1046" s="93"/>
      <c r="GY1046" s="93"/>
      <c r="GZ1046" s="93"/>
      <c r="HA1046" s="93"/>
      <c r="HB1046" s="93"/>
      <c r="HC1046" s="93"/>
      <c r="HD1046" s="93"/>
      <c r="HE1046" s="93"/>
      <c r="HF1046" s="93"/>
      <c r="HG1046" s="93"/>
      <c r="HH1046" s="93"/>
      <c r="HI1046" s="93"/>
      <c r="HJ1046" s="93"/>
      <c r="HK1046" s="93"/>
      <c r="HL1046" s="93"/>
      <c r="HM1046" s="93"/>
      <c r="HN1046" s="93"/>
      <c r="HO1046" s="93"/>
      <c r="HP1046" s="93"/>
      <c r="HQ1046" s="93"/>
      <c r="HR1046" s="93"/>
      <c r="HS1046" s="93"/>
      <c r="HT1046" s="93"/>
      <c r="HU1046" s="93"/>
      <c r="HV1046" s="93"/>
      <c r="HW1046" s="93"/>
      <c r="HX1046" s="93"/>
      <c r="HY1046" s="93"/>
      <c r="HZ1046" s="93"/>
      <c r="IA1046" s="93"/>
      <c r="IB1046" s="93"/>
      <c r="IC1046" s="93"/>
      <c r="ID1046" s="93"/>
      <c r="IE1046" s="93"/>
      <c r="IF1046" s="93"/>
      <c r="IG1046" s="93"/>
      <c r="IH1046" s="93"/>
      <c r="II1046" s="93"/>
      <c r="IJ1046" s="93"/>
      <c r="IK1046" s="93"/>
      <c r="IL1046" s="93"/>
      <c r="IM1046" s="93"/>
      <c r="IN1046" s="93"/>
      <c r="IO1046" s="93"/>
      <c r="IP1046" s="93"/>
      <c r="IQ1046" s="93"/>
      <c r="IR1046" s="93"/>
      <c r="IS1046" s="93"/>
      <c r="IT1046" s="93"/>
      <c r="IU1046" s="93"/>
      <c r="IV1046" s="93"/>
      <c r="IW1046" s="93"/>
      <c r="IX1046" s="93"/>
      <c r="IY1046" s="93"/>
      <c r="IZ1046" s="93"/>
      <c r="JA1046" s="93"/>
      <c r="JB1046" s="93"/>
      <c r="JC1046" s="93"/>
      <c r="JD1046" s="93"/>
      <c r="JE1046" s="93"/>
      <c r="JF1046" s="93"/>
      <c r="JG1046" s="93"/>
      <c r="JH1046" s="93"/>
      <c r="JI1046" s="93"/>
      <c r="JJ1046" s="93"/>
      <c r="JK1046" s="93"/>
      <c r="JL1046" s="93"/>
      <c r="JM1046" s="93"/>
      <c r="JN1046" s="93"/>
      <c r="JO1046" s="93"/>
      <c r="JP1046" s="93"/>
      <c r="JQ1046" s="93"/>
      <c r="JR1046" s="93"/>
      <c r="JS1046" s="93"/>
      <c r="JT1046" s="93"/>
      <c r="JU1046" s="93"/>
      <c r="JV1046" s="93"/>
      <c r="JW1046" s="93"/>
      <c r="JX1046" s="93"/>
      <c r="JY1046" s="93"/>
      <c r="JZ1046" s="93"/>
      <c r="KA1046" s="93"/>
      <c r="KB1046" s="93"/>
      <c r="KC1046" s="93"/>
      <c r="KD1046" s="93"/>
      <c r="KE1046" s="93"/>
      <c r="KF1046" s="93"/>
      <c r="KG1046" s="93"/>
      <c r="KH1046" s="93"/>
      <c r="KI1046" s="93"/>
      <c r="KJ1046" s="93"/>
      <c r="KK1046" s="93"/>
      <c r="KL1046" s="93"/>
      <c r="KM1046" s="93"/>
      <c r="KN1046" s="93"/>
      <c r="KO1046" s="93"/>
      <c r="KP1046" s="93"/>
      <c r="KQ1046" s="93"/>
      <c r="KR1046" s="93"/>
      <c r="KS1046" s="93"/>
      <c r="KT1046" s="93"/>
      <c r="KU1046" s="93"/>
      <c r="KV1046" s="93"/>
      <c r="KW1046" s="93"/>
      <c r="KX1046" s="93"/>
      <c r="KY1046" s="93"/>
      <c r="KZ1046" s="93"/>
      <c r="LA1046" s="93"/>
      <c r="LB1046" s="93"/>
      <c r="LC1046" s="93"/>
      <c r="LD1046" s="93"/>
      <c r="LE1046" s="93"/>
      <c r="LF1046" s="93"/>
      <c r="LG1046" s="93"/>
      <c r="LH1046" s="93"/>
      <c r="LI1046" s="93"/>
      <c r="LJ1046" s="93"/>
      <c r="LK1046" s="93"/>
      <c r="LL1046" s="93"/>
      <c r="LM1046" s="93"/>
      <c r="LN1046" s="93"/>
      <c r="LO1046" s="93"/>
      <c r="LP1046" s="93"/>
      <c r="LQ1046" s="93"/>
      <c r="LR1046" s="93"/>
      <c r="LS1046" s="93"/>
      <c r="LT1046" s="93"/>
      <c r="LU1046" s="93"/>
      <c r="LV1046" s="93"/>
      <c r="LW1046" s="93"/>
      <c r="LX1046" s="93"/>
      <c r="LY1046" s="93"/>
      <c r="LZ1046" s="93"/>
      <c r="MA1046" s="93"/>
      <c r="MB1046" s="93"/>
      <c r="MC1046" s="93"/>
      <c r="MD1046" s="93"/>
      <c r="ME1046" s="93"/>
      <c r="MF1046" s="93"/>
      <c r="MG1046" s="93"/>
      <c r="MH1046" s="93"/>
      <c r="MI1046" s="93"/>
      <c r="MJ1046" s="93"/>
      <c r="MK1046" s="93"/>
      <c r="ML1046" s="93"/>
      <c r="MM1046" s="93"/>
      <c r="MN1046" s="93"/>
      <c r="MO1046" s="93"/>
      <c r="MP1046" s="93"/>
      <c r="MQ1046" s="93"/>
      <c r="MR1046" s="93"/>
      <c r="MS1046" s="93"/>
      <c r="MT1046" s="93"/>
      <c r="MU1046" s="93"/>
      <c r="MV1046" s="93"/>
      <c r="MW1046" s="93"/>
      <c r="MX1046" s="93"/>
      <c r="MY1046" s="93"/>
      <c r="MZ1046" s="93"/>
      <c r="NA1046" s="93"/>
      <c r="NB1046" s="93"/>
      <c r="NC1046" s="93"/>
      <c r="ND1046" s="93"/>
      <c r="NE1046" s="93"/>
      <c r="NF1046" s="93"/>
      <c r="NG1046" s="93"/>
      <c r="NH1046" s="93"/>
      <c r="NI1046" s="93"/>
      <c r="NJ1046" s="93"/>
      <c r="NK1046" s="93"/>
      <c r="NL1046" s="93"/>
      <c r="NM1046" s="93"/>
      <c r="NN1046" s="93"/>
      <c r="NO1046" s="93"/>
      <c r="NP1046" s="93"/>
      <c r="NQ1046" s="93"/>
      <c r="NR1046" s="93"/>
      <c r="NS1046" s="93"/>
      <c r="NT1046" s="93"/>
      <c r="NU1046" s="93"/>
      <c r="NV1046" s="93"/>
      <c r="NW1046" s="93"/>
      <c r="NX1046" s="93"/>
      <c r="NY1046" s="93"/>
      <c r="NZ1046" s="93"/>
      <c r="OA1046" s="93"/>
      <c r="OB1046" s="93"/>
      <c r="OC1046" s="93"/>
      <c r="OD1046" s="93"/>
      <c r="OE1046" s="93"/>
      <c r="OF1046" s="93"/>
      <c r="OG1046" s="93"/>
      <c r="OH1046" s="93"/>
      <c r="OI1046" s="93"/>
      <c r="OJ1046" s="93"/>
      <c r="OK1046" s="93"/>
      <c r="OL1046" s="93"/>
      <c r="OM1046" s="93"/>
      <c r="ON1046" s="93"/>
      <c r="OO1046" s="93"/>
      <c r="OP1046" s="93"/>
      <c r="OQ1046" s="93"/>
      <c r="OR1046" s="93"/>
      <c r="OS1046" s="93"/>
      <c r="OT1046" s="93"/>
      <c r="OU1046" s="93"/>
      <c r="OV1046" s="93"/>
      <c r="OW1046" s="93"/>
      <c r="OX1046" s="93"/>
      <c r="OY1046" s="93"/>
      <c r="OZ1046" s="93"/>
      <c r="PA1046" s="93"/>
      <c r="PB1046" s="93"/>
      <c r="PC1046" s="93"/>
      <c r="PD1046" s="93"/>
      <c r="PE1046" s="93"/>
      <c r="PF1046" s="93"/>
      <c r="PG1046" s="93"/>
      <c r="PH1046" s="93"/>
      <c r="PI1046" s="93"/>
      <c r="PJ1046" s="93"/>
      <c r="PK1046" s="93"/>
      <c r="PL1046" s="93"/>
      <c r="PM1046" s="93"/>
      <c r="PN1046" s="93"/>
      <c r="PO1046" s="93"/>
      <c r="PP1046" s="93"/>
      <c r="PQ1046" s="93"/>
      <c r="PR1046" s="93"/>
      <c r="PS1046" s="93"/>
      <c r="PT1046" s="93"/>
      <c r="PU1046" s="93"/>
      <c r="PV1046" s="93"/>
      <c r="PW1046" s="93"/>
      <c r="PX1046" s="93"/>
      <c r="PY1046" s="93"/>
      <c r="PZ1046" s="93"/>
      <c r="QA1046" s="93"/>
      <c r="QB1046" s="93"/>
      <c r="QC1046" s="93"/>
      <c r="QD1046" s="93"/>
      <c r="QE1046" s="93"/>
      <c r="QF1046" s="93"/>
      <c r="QG1046" s="93"/>
      <c r="QH1046" s="93"/>
      <c r="QI1046" s="93"/>
      <c r="QJ1046" s="93"/>
      <c r="QK1046" s="93"/>
      <c r="QL1046" s="93"/>
      <c r="QM1046" s="93"/>
      <c r="QN1046" s="93"/>
      <c r="QO1046" s="93"/>
      <c r="QP1046" s="93"/>
      <c r="QQ1046" s="93"/>
      <c r="QR1046" s="93"/>
      <c r="QS1046" s="93"/>
      <c r="QT1046" s="93"/>
      <c r="QU1046" s="93"/>
      <c r="QV1046" s="93"/>
      <c r="QW1046" s="93"/>
      <c r="QX1046" s="93"/>
      <c r="QY1046" s="93"/>
      <c r="QZ1046" s="93"/>
      <c r="RA1046" s="93"/>
      <c r="RB1046" s="93"/>
      <c r="RC1046" s="93"/>
      <c r="RD1046" s="93"/>
      <c r="RE1046" s="93"/>
      <c r="RF1046" s="93"/>
      <c r="RG1046" s="93"/>
      <c r="RH1046" s="93"/>
      <c r="RI1046" s="93"/>
      <c r="RJ1046" s="93"/>
      <c r="RK1046" s="93"/>
      <c r="RL1046" s="93"/>
      <c r="RM1046" s="93"/>
      <c r="RN1046" s="93"/>
      <c r="RO1046" s="93"/>
      <c r="RP1046" s="93"/>
      <c r="RQ1046" s="93"/>
      <c r="RR1046" s="93"/>
      <c r="RS1046" s="93"/>
      <c r="RT1046" s="93"/>
      <c r="RU1046" s="93"/>
      <c r="RV1046" s="93"/>
      <c r="RW1046" s="93"/>
      <c r="RX1046" s="93"/>
      <c r="RY1046" s="93"/>
      <c r="RZ1046" s="93"/>
      <c r="SA1046" s="93"/>
      <c r="SB1046" s="93"/>
      <c r="SC1046" s="93"/>
      <c r="SD1046" s="93"/>
      <c r="SE1046" s="93"/>
      <c r="SF1046" s="93"/>
      <c r="SG1046" s="93"/>
      <c r="SH1046" s="93"/>
      <c r="SI1046" s="93"/>
      <c r="SJ1046" s="93"/>
      <c r="SK1046" s="93"/>
      <c r="SL1046" s="93"/>
      <c r="SM1046" s="93"/>
      <c r="SN1046" s="93"/>
      <c r="SO1046" s="93"/>
      <c r="SP1046" s="93"/>
      <c r="SQ1046" s="93"/>
      <c r="SR1046" s="93"/>
      <c r="SS1046" s="93"/>
      <c r="ST1046" s="93"/>
      <c r="SU1046" s="93"/>
      <c r="SV1046" s="93"/>
      <c r="SW1046" s="93"/>
      <c r="SX1046" s="93"/>
      <c r="SY1046" s="93"/>
      <c r="SZ1046" s="93"/>
      <c r="TA1046" s="93"/>
      <c r="TB1046" s="93"/>
      <c r="TC1046" s="93"/>
      <c r="TD1046" s="93"/>
      <c r="TE1046" s="93"/>
      <c r="TF1046" s="93"/>
      <c r="TG1046" s="93"/>
      <c r="TH1046" s="93"/>
      <c r="TI1046" s="93"/>
      <c r="TJ1046" s="93"/>
      <c r="TK1046" s="93"/>
      <c r="TL1046" s="93"/>
      <c r="TM1046" s="93"/>
      <c r="TN1046" s="93"/>
      <c r="TO1046" s="93"/>
      <c r="TP1046" s="93"/>
      <c r="TQ1046" s="93"/>
      <c r="TR1046" s="93"/>
      <c r="TS1046" s="93"/>
      <c r="TT1046" s="93"/>
      <c r="TU1046" s="93"/>
      <c r="TV1046" s="93"/>
      <c r="TW1046" s="93"/>
      <c r="TX1046" s="93"/>
      <c r="TY1046" s="93"/>
      <c r="TZ1046" s="93"/>
      <c r="UA1046" s="93"/>
      <c r="UB1046" s="93"/>
      <c r="UC1046" s="93"/>
      <c r="UD1046" s="93"/>
      <c r="UE1046" s="93"/>
      <c r="UF1046" s="93"/>
      <c r="UG1046" s="93"/>
      <c r="UH1046" s="93"/>
      <c r="UI1046" s="93"/>
      <c r="UJ1046" s="93"/>
      <c r="UK1046" s="93"/>
      <c r="UL1046" s="93"/>
      <c r="UM1046" s="93"/>
      <c r="UN1046" s="93"/>
      <c r="UO1046" s="93"/>
      <c r="UP1046" s="93"/>
      <c r="UQ1046" s="93"/>
      <c r="UR1046" s="93"/>
      <c r="US1046" s="93"/>
      <c r="UT1046" s="93"/>
      <c r="UU1046" s="93"/>
      <c r="UV1046" s="93"/>
      <c r="UW1046" s="93"/>
      <c r="UX1046" s="93"/>
      <c r="UY1046" s="93"/>
      <c r="UZ1046" s="93"/>
      <c r="VA1046" s="93"/>
      <c r="VB1046" s="93"/>
      <c r="VC1046" s="93"/>
      <c r="VD1046" s="93"/>
      <c r="VE1046" s="93"/>
      <c r="VF1046" s="93"/>
      <c r="VG1046" s="93"/>
      <c r="VH1046" s="93"/>
      <c r="VI1046" s="93"/>
      <c r="VJ1046" s="93"/>
      <c r="VK1046" s="93"/>
      <c r="VL1046" s="93"/>
      <c r="VM1046" s="93"/>
      <c r="VN1046" s="93"/>
      <c r="VO1046" s="93"/>
      <c r="VP1046" s="93"/>
      <c r="VQ1046" s="93"/>
      <c r="VR1046" s="93"/>
      <c r="VS1046" s="93"/>
      <c r="VT1046" s="93"/>
      <c r="VU1046" s="93"/>
      <c r="VV1046" s="93"/>
      <c r="VW1046" s="93"/>
      <c r="VX1046" s="93"/>
      <c r="VY1046" s="93"/>
      <c r="VZ1046" s="93"/>
      <c r="WA1046" s="93"/>
      <c r="WB1046" s="93"/>
      <c r="WC1046" s="93"/>
      <c r="WD1046" s="93"/>
      <c r="WE1046" s="93"/>
      <c r="WF1046" s="93"/>
      <c r="WG1046" s="93"/>
      <c r="WH1046" s="93"/>
      <c r="WI1046" s="93"/>
      <c r="WJ1046" s="93"/>
      <c r="WK1046" s="93"/>
      <c r="WL1046" s="93"/>
      <c r="WM1046" s="93"/>
      <c r="WN1046" s="93"/>
      <c r="WO1046" s="93"/>
      <c r="WP1046" s="93"/>
      <c r="WQ1046" s="93"/>
      <c r="WR1046" s="93"/>
      <c r="WS1046" s="93"/>
      <c r="WT1046" s="93"/>
      <c r="WU1046" s="93"/>
      <c r="WV1046" s="93"/>
      <c r="WW1046" s="93"/>
      <c r="WX1046" s="93"/>
      <c r="WY1046" s="93"/>
      <c r="WZ1046" s="93"/>
      <c r="XA1046" s="93"/>
      <c r="XB1046" s="93"/>
      <c r="XC1046" s="93"/>
      <c r="XD1046" s="93"/>
      <c r="XE1046" s="93"/>
      <c r="XF1046" s="93"/>
      <c r="XG1046" s="93"/>
      <c r="XH1046" s="93"/>
      <c r="XI1046" s="93"/>
      <c r="XJ1046" s="93"/>
      <c r="XK1046" s="93"/>
      <c r="XL1046" s="93"/>
      <c r="XM1046" s="93"/>
      <c r="XN1046" s="93"/>
      <c r="XO1046" s="93"/>
      <c r="XP1046" s="93"/>
      <c r="XQ1046" s="93"/>
      <c r="XR1046" s="93"/>
      <c r="XS1046" s="93"/>
      <c r="XT1046" s="93"/>
      <c r="XU1046" s="93"/>
      <c r="XV1046" s="93"/>
      <c r="XW1046" s="93"/>
      <c r="XX1046" s="93"/>
      <c r="XY1046" s="93"/>
      <c r="XZ1046" s="93"/>
      <c r="YA1046" s="93"/>
      <c r="YB1046" s="93"/>
      <c r="YC1046" s="93"/>
      <c r="YD1046" s="93"/>
      <c r="YE1046" s="93"/>
      <c r="YF1046" s="93"/>
      <c r="YG1046" s="93"/>
      <c r="YH1046" s="93"/>
      <c r="YI1046" s="93"/>
      <c r="YJ1046" s="93"/>
      <c r="YK1046" s="93"/>
      <c r="YL1046" s="93"/>
      <c r="YM1046" s="93"/>
      <c r="YN1046" s="93"/>
      <c r="YO1046" s="93"/>
      <c r="YP1046" s="93"/>
      <c r="YQ1046" s="93"/>
      <c r="YR1046" s="93"/>
      <c r="YS1046" s="93"/>
      <c r="YT1046" s="93"/>
      <c r="YU1046" s="93"/>
      <c r="YV1046" s="93"/>
      <c r="YW1046" s="93"/>
      <c r="YX1046" s="93"/>
      <c r="YY1046" s="93"/>
      <c r="YZ1046" s="93"/>
      <c r="ZA1046" s="93"/>
      <c r="ZB1046" s="93"/>
      <c r="ZC1046" s="93"/>
      <c r="ZD1046" s="93"/>
      <c r="ZE1046" s="93"/>
      <c r="ZF1046" s="93"/>
      <c r="ZG1046" s="93"/>
      <c r="ZH1046" s="93"/>
      <c r="ZI1046" s="93"/>
      <c r="ZJ1046" s="93"/>
      <c r="ZK1046" s="93"/>
      <c r="ZL1046" s="93"/>
      <c r="ZM1046" s="93"/>
      <c r="ZN1046" s="93"/>
      <c r="ZO1046" s="93"/>
      <c r="ZP1046" s="93"/>
      <c r="ZQ1046" s="93"/>
      <c r="ZR1046" s="93"/>
      <c r="ZS1046" s="93"/>
      <c r="ZT1046" s="93"/>
      <c r="ZU1046" s="93"/>
      <c r="ZV1046" s="93"/>
      <c r="ZW1046" s="93"/>
      <c r="ZX1046" s="93"/>
      <c r="ZY1046" s="93"/>
      <c r="ZZ1046" s="93"/>
      <c r="AAA1046" s="93"/>
      <c r="AAB1046" s="93"/>
      <c r="AAC1046" s="93"/>
      <c r="AAD1046" s="93"/>
      <c r="AAE1046" s="93"/>
      <c r="AAF1046" s="93"/>
      <c r="AAG1046" s="93"/>
      <c r="AAH1046" s="93"/>
      <c r="AAI1046" s="93"/>
      <c r="AAJ1046" s="93"/>
      <c r="AAK1046" s="93"/>
      <c r="AAL1046" s="93"/>
      <c r="AAM1046" s="93"/>
      <c r="AAN1046" s="93"/>
      <c r="AAO1046" s="93"/>
      <c r="AAP1046" s="93"/>
      <c r="AAQ1046" s="93"/>
      <c r="AAR1046" s="93"/>
      <c r="AAS1046" s="93"/>
      <c r="AAT1046" s="93"/>
      <c r="AAU1046" s="93"/>
      <c r="AAV1046" s="93"/>
      <c r="AAW1046" s="93"/>
      <c r="AAX1046" s="93"/>
      <c r="AAY1046" s="93"/>
      <c r="AAZ1046" s="93"/>
      <c r="ABA1046" s="93"/>
      <c r="ABB1046" s="93"/>
      <c r="ABC1046" s="93"/>
      <c r="ABD1046" s="93"/>
      <c r="ABE1046" s="93"/>
      <c r="ABF1046" s="93"/>
      <c r="ABG1046" s="93"/>
      <c r="ABH1046" s="93"/>
      <c r="ABI1046" s="93"/>
      <c r="ABJ1046" s="93"/>
      <c r="ABK1046" s="93"/>
      <c r="ABL1046" s="93"/>
      <c r="ABM1046" s="93"/>
      <c r="ABN1046" s="93"/>
      <c r="ABO1046" s="93"/>
      <c r="ABP1046" s="93"/>
      <c r="ABQ1046" s="93"/>
      <c r="ABR1046" s="93"/>
      <c r="ABS1046" s="93"/>
      <c r="ABT1046" s="93"/>
      <c r="ABU1046" s="93"/>
      <c r="ABV1046" s="93"/>
      <c r="ABW1046" s="93"/>
      <c r="ABX1046" s="93"/>
      <c r="ABY1046" s="93"/>
      <c r="ABZ1046" s="93"/>
      <c r="ACA1046" s="93"/>
      <c r="ACB1046" s="93"/>
      <c r="ACC1046" s="93"/>
      <c r="ACD1046" s="93"/>
      <c r="ACE1046" s="93"/>
      <c r="ACF1046" s="93"/>
      <c r="ACG1046" s="93"/>
      <c r="ACH1046" s="93"/>
      <c r="ACI1046" s="93"/>
      <c r="ACJ1046" s="93"/>
      <c r="ACK1046" s="93"/>
      <c r="ACL1046" s="93"/>
      <c r="ACM1046" s="93"/>
      <c r="ACN1046" s="93"/>
      <c r="ACO1046" s="93"/>
      <c r="ACP1046" s="93"/>
      <c r="ACQ1046" s="93"/>
      <c r="ACR1046" s="93"/>
      <c r="ACS1046" s="93"/>
      <c r="ACT1046" s="93"/>
      <c r="ACU1046" s="93"/>
      <c r="ACV1046" s="93"/>
      <c r="ACW1046" s="93"/>
      <c r="ACX1046" s="93"/>
      <c r="ACY1046" s="93"/>
      <c r="ACZ1046" s="93"/>
      <c r="ADA1046" s="93"/>
      <c r="ADB1046" s="93"/>
      <c r="ADC1046" s="93"/>
      <c r="ADD1046" s="93"/>
      <c r="ADE1046" s="93"/>
      <c r="ADF1046" s="93"/>
      <c r="ADG1046" s="93"/>
      <c r="ADH1046" s="93"/>
      <c r="ADI1046" s="93"/>
      <c r="ADJ1046" s="93"/>
      <c r="ADK1046" s="93"/>
      <c r="ADL1046" s="93"/>
      <c r="ADM1046" s="93"/>
      <c r="ADN1046" s="93"/>
      <c r="ADO1046" s="93"/>
      <c r="ADP1046" s="93"/>
      <c r="ADQ1046" s="93"/>
      <c r="ADR1046" s="93"/>
      <c r="ADS1046" s="93"/>
      <c r="ADT1046" s="93"/>
      <c r="ADU1046" s="93"/>
      <c r="ADV1046" s="93"/>
      <c r="ADW1046" s="93"/>
      <c r="ADX1046" s="93"/>
      <c r="ADY1046" s="93"/>
      <c r="ADZ1046" s="93"/>
      <c r="AEA1046" s="93"/>
      <c r="AEB1046" s="93"/>
      <c r="AEC1046" s="93"/>
      <c r="AED1046" s="93"/>
      <c r="AEE1046" s="93"/>
      <c r="AEF1046" s="93"/>
    </row>
    <row r="1047" spans="1:812" s="93" customFormat="1" hidden="1" x14ac:dyDescent="0.25">
      <c r="B1047" s="92">
        <v>45428</v>
      </c>
      <c r="C1047" s="93" t="s">
        <v>63</v>
      </c>
      <c r="D1047" s="93" t="s">
        <v>0</v>
      </c>
      <c r="E1047" s="93" t="s">
        <v>14</v>
      </c>
      <c r="F1047" s="94" t="s">
        <v>48</v>
      </c>
      <c r="G1047" s="93" t="s">
        <v>49</v>
      </c>
      <c r="H1047" s="94" t="s">
        <v>50</v>
      </c>
      <c r="I1047" s="94" t="s">
        <v>487</v>
      </c>
      <c r="J1047" s="95">
        <v>19</v>
      </c>
      <c r="K1047" s="97">
        <v>14.583333333333334</v>
      </c>
      <c r="L1047" s="98">
        <f t="shared" si="96"/>
        <v>277.08333333333337</v>
      </c>
      <c r="M1047" s="106" t="s">
        <v>527</v>
      </c>
      <c r="N1047" s="106"/>
      <c r="O1047" s="104">
        <v>277.08333333333337</v>
      </c>
      <c r="P1047" s="93" t="s">
        <v>641</v>
      </c>
      <c r="X1047" s="96"/>
    </row>
    <row r="1048" spans="1:812" s="93" customFormat="1" hidden="1" x14ac:dyDescent="0.25">
      <c r="B1048" s="92">
        <v>45428</v>
      </c>
      <c r="C1048" s="93" t="s">
        <v>63</v>
      </c>
      <c r="D1048" s="93" t="s">
        <v>0</v>
      </c>
      <c r="E1048" s="93" t="s">
        <v>14</v>
      </c>
      <c r="F1048" s="94" t="s">
        <v>48</v>
      </c>
      <c r="G1048" s="93" t="s">
        <v>49</v>
      </c>
      <c r="H1048" s="94" t="s">
        <v>50</v>
      </c>
      <c r="I1048" s="94" t="s">
        <v>486</v>
      </c>
      <c r="J1048" s="95">
        <v>1</v>
      </c>
      <c r="K1048" s="97">
        <v>14.583333333333334</v>
      </c>
      <c r="L1048" s="98">
        <f t="shared" si="96"/>
        <v>14.583333333333334</v>
      </c>
      <c r="M1048" s="106" t="s">
        <v>527</v>
      </c>
      <c r="N1048" s="106"/>
      <c r="O1048" s="104">
        <v>14.583333333333334</v>
      </c>
      <c r="P1048" s="93" t="s">
        <v>641</v>
      </c>
      <c r="X1048" s="96"/>
    </row>
    <row r="1049" spans="1:812" s="93" customFormat="1" hidden="1" x14ac:dyDescent="0.25">
      <c r="B1049" s="92">
        <v>45428</v>
      </c>
      <c r="C1049" s="93" t="s">
        <v>63</v>
      </c>
      <c r="D1049" s="93" t="s">
        <v>0</v>
      </c>
      <c r="E1049" s="93" t="s">
        <v>14</v>
      </c>
      <c r="F1049" s="94" t="s">
        <v>54</v>
      </c>
      <c r="G1049" s="93" t="s">
        <v>55</v>
      </c>
      <c r="H1049" s="94" t="s">
        <v>56</v>
      </c>
      <c r="I1049" s="94" t="s">
        <v>488</v>
      </c>
      <c r="J1049" s="95">
        <v>50</v>
      </c>
      <c r="K1049" s="97">
        <v>18.75</v>
      </c>
      <c r="L1049" s="96">
        <f t="shared" si="96"/>
        <v>937.5</v>
      </c>
      <c r="M1049" s="106" t="s">
        <v>527</v>
      </c>
      <c r="N1049" s="106"/>
      <c r="O1049" s="104">
        <v>937.5</v>
      </c>
      <c r="P1049" s="93" t="s">
        <v>641</v>
      </c>
      <c r="Q1049" s="100"/>
      <c r="X1049" s="96"/>
    </row>
    <row r="1050" spans="1:812" s="93" customFormat="1" hidden="1" x14ac:dyDescent="0.25">
      <c r="B1050" s="92">
        <v>45428</v>
      </c>
      <c r="C1050" s="93" t="s">
        <v>63</v>
      </c>
      <c r="D1050" s="93" t="s">
        <v>0</v>
      </c>
      <c r="E1050" s="93" t="s">
        <v>14</v>
      </c>
      <c r="F1050" s="94" t="s">
        <v>58</v>
      </c>
      <c r="G1050" s="93" t="s">
        <v>59</v>
      </c>
      <c r="H1050" s="94" t="s">
        <v>60</v>
      </c>
      <c r="I1050" s="94" t="s">
        <v>489</v>
      </c>
      <c r="J1050" s="95">
        <f>10+10</f>
        <v>20</v>
      </c>
      <c r="K1050" s="97">
        <v>18.75</v>
      </c>
      <c r="L1050" s="98">
        <f t="shared" si="96"/>
        <v>375</v>
      </c>
      <c r="M1050" s="106" t="s">
        <v>527</v>
      </c>
      <c r="N1050" s="106"/>
      <c r="O1050" s="104">
        <v>375</v>
      </c>
      <c r="P1050" s="93" t="s">
        <v>641</v>
      </c>
      <c r="X1050" s="96"/>
    </row>
    <row r="1051" spans="1:812" s="93" customFormat="1" hidden="1" x14ac:dyDescent="0.25">
      <c r="B1051" s="92">
        <v>45428</v>
      </c>
      <c r="C1051" s="93" t="s">
        <v>63</v>
      </c>
      <c r="D1051" s="93" t="s">
        <v>4</v>
      </c>
      <c r="E1051" s="93" t="s">
        <v>14</v>
      </c>
      <c r="F1051" s="94">
        <v>3318225</v>
      </c>
      <c r="G1051" s="93" t="s">
        <v>148</v>
      </c>
      <c r="H1051" s="94" t="s">
        <v>148</v>
      </c>
      <c r="I1051" s="94" t="s">
        <v>138</v>
      </c>
      <c r="J1051" s="95">
        <v>4</v>
      </c>
      <c r="K1051" s="97">
        <v>52.083333333333336</v>
      </c>
      <c r="L1051" s="99">
        <f t="shared" si="96"/>
        <v>208.33333333333334</v>
      </c>
      <c r="M1051" s="106" t="s">
        <v>527</v>
      </c>
      <c r="N1051" s="106"/>
      <c r="O1051" s="104">
        <v>208.33333333333334</v>
      </c>
      <c r="P1051" s="93" t="s">
        <v>641</v>
      </c>
      <c r="X1051" s="96"/>
    </row>
    <row r="1052" spans="1:812" hidden="1" x14ac:dyDescent="0.25">
      <c r="A1052" s="93"/>
      <c r="B1052" s="92">
        <v>45428</v>
      </c>
      <c r="C1052" s="93" t="s">
        <v>63</v>
      </c>
      <c r="D1052" s="93" t="s">
        <v>0</v>
      </c>
      <c r="E1052" s="93" t="s">
        <v>14</v>
      </c>
      <c r="F1052" s="94" t="s">
        <v>39</v>
      </c>
      <c r="G1052" s="93" t="s">
        <v>40</v>
      </c>
      <c r="H1052" s="94" t="s">
        <v>41</v>
      </c>
      <c r="I1052" s="94" t="s">
        <v>485</v>
      </c>
      <c r="J1052" s="95">
        <f>25+25</f>
        <v>50</v>
      </c>
      <c r="K1052" s="97">
        <v>14.583333333333334</v>
      </c>
      <c r="L1052" s="98">
        <f t="shared" si="96"/>
        <v>729.16666666666674</v>
      </c>
      <c r="M1052" s="106" t="s">
        <v>527</v>
      </c>
      <c r="N1052" s="106"/>
      <c r="O1052" s="104">
        <v>729.16666666666674</v>
      </c>
      <c r="P1052" s="93" t="s">
        <v>641</v>
      </c>
      <c r="Q1052" s="93"/>
      <c r="R1052" s="93"/>
      <c r="S1052" s="93"/>
      <c r="T1052" s="93"/>
      <c r="U1052" s="93"/>
      <c r="V1052" s="93"/>
      <c r="W1052" s="93"/>
      <c r="X1052" s="96"/>
      <c r="Y1052" s="93"/>
      <c r="Z1052" s="93"/>
      <c r="AA1052" s="93"/>
      <c r="AB1052" s="93"/>
      <c r="AC1052" s="93"/>
      <c r="AD1052" s="93"/>
      <c r="AE1052" s="93"/>
      <c r="AF1052" s="93"/>
      <c r="AG1052" s="93"/>
      <c r="AH1052" s="93"/>
      <c r="AI1052" s="93"/>
      <c r="AJ1052" s="93"/>
      <c r="AK1052" s="93"/>
      <c r="AL1052" s="93"/>
      <c r="AM1052" s="93"/>
      <c r="AN1052" s="93"/>
      <c r="AO1052" s="93"/>
      <c r="AP1052" s="93"/>
      <c r="AQ1052" s="93"/>
      <c r="AR1052" s="93"/>
      <c r="AS1052" s="93"/>
      <c r="AT1052" s="93"/>
      <c r="AU1052" s="93"/>
      <c r="AV1052" s="93"/>
      <c r="AW1052" s="93"/>
      <c r="AX1052" s="93"/>
      <c r="AY1052" s="93"/>
      <c r="AZ1052" s="93"/>
      <c r="BA1052" s="93"/>
      <c r="BB1052" s="93"/>
      <c r="BC1052" s="93"/>
      <c r="BD1052" s="93"/>
      <c r="BE1052" s="93"/>
      <c r="BF1052" s="93"/>
      <c r="BG1052" s="93"/>
      <c r="BH1052" s="93"/>
      <c r="BI1052" s="93"/>
      <c r="BJ1052" s="93"/>
      <c r="BK1052" s="93"/>
      <c r="BL1052" s="93"/>
      <c r="BM1052" s="93"/>
      <c r="BN1052" s="93"/>
      <c r="BO1052" s="93"/>
      <c r="BP1052" s="93"/>
      <c r="BQ1052" s="93"/>
      <c r="BR1052" s="93"/>
      <c r="BS1052" s="93"/>
      <c r="BT1052" s="93"/>
      <c r="BU1052" s="93"/>
      <c r="BV1052" s="93"/>
      <c r="BW1052" s="93"/>
      <c r="BX1052" s="93"/>
      <c r="BY1052" s="93"/>
      <c r="BZ1052" s="93"/>
      <c r="CA1052" s="93"/>
      <c r="CB1052" s="93"/>
      <c r="CC1052" s="93"/>
      <c r="CD1052" s="93"/>
      <c r="CE1052" s="93"/>
      <c r="CF1052" s="93"/>
      <c r="CG1052" s="93"/>
      <c r="CH1052" s="93"/>
      <c r="CI1052" s="93"/>
      <c r="CJ1052" s="93"/>
      <c r="CK1052" s="93"/>
      <c r="CL1052" s="93"/>
      <c r="CM1052" s="93"/>
      <c r="CN1052" s="93"/>
      <c r="CO1052" s="93"/>
      <c r="CP1052" s="93"/>
      <c r="CQ1052" s="93"/>
      <c r="CR1052" s="93"/>
      <c r="CS1052" s="93"/>
      <c r="CT1052" s="93"/>
      <c r="CU1052" s="93"/>
      <c r="CV1052" s="93"/>
      <c r="CW1052" s="93"/>
      <c r="CX1052" s="93"/>
      <c r="CY1052" s="93"/>
      <c r="CZ1052" s="93"/>
      <c r="DA1052" s="93"/>
      <c r="DB1052" s="93"/>
      <c r="DC1052" s="93"/>
      <c r="DD1052" s="93"/>
      <c r="DE1052" s="93"/>
      <c r="DF1052" s="93"/>
      <c r="DG1052" s="93"/>
      <c r="DH1052" s="93"/>
      <c r="DI1052" s="93"/>
      <c r="DJ1052" s="93"/>
      <c r="DK1052" s="93"/>
      <c r="DL1052" s="93"/>
      <c r="DM1052" s="93"/>
      <c r="DN1052" s="93"/>
      <c r="DO1052" s="93"/>
      <c r="DP1052" s="93"/>
      <c r="DQ1052" s="93"/>
      <c r="DR1052" s="93"/>
      <c r="DS1052" s="93"/>
      <c r="DT1052" s="93"/>
      <c r="DU1052" s="93"/>
      <c r="DV1052" s="93"/>
      <c r="DW1052" s="93"/>
      <c r="DX1052" s="93"/>
      <c r="DY1052" s="93"/>
      <c r="DZ1052" s="93"/>
      <c r="EA1052" s="93"/>
      <c r="EB1052" s="93"/>
      <c r="EC1052" s="93"/>
      <c r="ED1052" s="93"/>
      <c r="EE1052" s="93"/>
      <c r="EF1052" s="93"/>
      <c r="EG1052" s="93"/>
      <c r="EH1052" s="93"/>
      <c r="EI1052" s="93"/>
      <c r="EJ1052" s="93"/>
      <c r="EK1052" s="93"/>
      <c r="EL1052" s="93"/>
      <c r="EM1052" s="93"/>
      <c r="EN1052" s="93"/>
      <c r="EO1052" s="93"/>
      <c r="EP1052" s="93"/>
      <c r="EQ1052" s="93"/>
      <c r="ER1052" s="93"/>
      <c r="ES1052" s="93"/>
      <c r="ET1052" s="93"/>
      <c r="EU1052" s="93"/>
      <c r="EV1052" s="93"/>
      <c r="EW1052" s="93"/>
      <c r="EX1052" s="93"/>
      <c r="EY1052" s="93"/>
      <c r="EZ1052" s="93"/>
      <c r="FA1052" s="93"/>
      <c r="FB1052" s="93"/>
      <c r="FC1052" s="93"/>
      <c r="FD1052" s="93"/>
      <c r="FE1052" s="93"/>
      <c r="FF1052" s="93"/>
      <c r="FG1052" s="93"/>
      <c r="FH1052" s="93"/>
      <c r="FI1052" s="93"/>
      <c r="FJ1052" s="93"/>
      <c r="FK1052" s="93"/>
      <c r="FL1052" s="93"/>
      <c r="FM1052" s="93"/>
      <c r="FN1052" s="93"/>
      <c r="FO1052" s="93"/>
      <c r="FP1052" s="93"/>
      <c r="FQ1052" s="93"/>
      <c r="FR1052" s="93"/>
      <c r="FS1052" s="93"/>
      <c r="FT1052" s="93"/>
      <c r="FU1052" s="93"/>
      <c r="FV1052" s="93"/>
      <c r="FW1052" s="93"/>
      <c r="FX1052" s="93"/>
      <c r="FY1052" s="93"/>
      <c r="FZ1052" s="93"/>
      <c r="GA1052" s="93"/>
      <c r="GB1052" s="93"/>
      <c r="GC1052" s="93"/>
      <c r="GD1052" s="93"/>
      <c r="GE1052" s="93"/>
      <c r="GF1052" s="93"/>
      <c r="GG1052" s="93"/>
      <c r="GH1052" s="93"/>
      <c r="GI1052" s="93"/>
      <c r="GJ1052" s="93"/>
      <c r="GK1052" s="93"/>
      <c r="GL1052" s="93"/>
      <c r="GM1052" s="93"/>
      <c r="GN1052" s="93"/>
      <c r="GO1052" s="93"/>
      <c r="GP1052" s="93"/>
      <c r="GQ1052" s="93"/>
      <c r="GR1052" s="93"/>
      <c r="GS1052" s="93"/>
      <c r="GT1052" s="93"/>
      <c r="GU1052" s="93"/>
      <c r="GV1052" s="93"/>
      <c r="GW1052" s="93"/>
      <c r="GX1052" s="93"/>
      <c r="GY1052" s="93"/>
      <c r="GZ1052" s="93"/>
      <c r="HA1052" s="93"/>
      <c r="HB1052" s="93"/>
      <c r="HC1052" s="93"/>
      <c r="HD1052" s="93"/>
      <c r="HE1052" s="93"/>
      <c r="HF1052" s="93"/>
      <c r="HG1052" s="93"/>
      <c r="HH1052" s="93"/>
      <c r="HI1052" s="93"/>
      <c r="HJ1052" s="93"/>
      <c r="HK1052" s="93"/>
      <c r="HL1052" s="93"/>
      <c r="HM1052" s="93"/>
      <c r="HN1052" s="93"/>
      <c r="HO1052" s="93"/>
      <c r="HP1052" s="93"/>
      <c r="HQ1052" s="93"/>
      <c r="HR1052" s="93"/>
      <c r="HS1052" s="93"/>
      <c r="HT1052" s="93"/>
      <c r="HU1052" s="93"/>
      <c r="HV1052" s="93"/>
      <c r="HW1052" s="93"/>
      <c r="HX1052" s="93"/>
      <c r="HY1052" s="93"/>
      <c r="HZ1052" s="93"/>
      <c r="IA1052" s="93"/>
      <c r="IB1052" s="93"/>
      <c r="IC1052" s="93"/>
      <c r="ID1052" s="93"/>
      <c r="IE1052" s="93"/>
      <c r="IF1052" s="93"/>
      <c r="IG1052" s="93"/>
      <c r="IH1052" s="93"/>
      <c r="II1052" s="93"/>
      <c r="IJ1052" s="93"/>
      <c r="IK1052" s="93"/>
      <c r="IL1052" s="93"/>
      <c r="IM1052" s="93"/>
      <c r="IN1052" s="93"/>
      <c r="IO1052" s="93"/>
      <c r="IP1052" s="93"/>
      <c r="IQ1052" s="93"/>
      <c r="IR1052" s="93"/>
      <c r="IS1052" s="93"/>
      <c r="IT1052" s="93"/>
      <c r="IU1052" s="93"/>
      <c r="IV1052" s="93"/>
      <c r="IW1052" s="93"/>
      <c r="IX1052" s="93"/>
      <c r="IY1052" s="93"/>
      <c r="IZ1052" s="93"/>
      <c r="JA1052" s="93"/>
      <c r="JB1052" s="93"/>
      <c r="JC1052" s="93"/>
      <c r="JD1052" s="93"/>
      <c r="JE1052" s="93"/>
      <c r="JF1052" s="93"/>
      <c r="JG1052" s="93"/>
      <c r="JH1052" s="93"/>
      <c r="JI1052" s="93"/>
      <c r="JJ1052" s="93"/>
      <c r="JK1052" s="93"/>
      <c r="JL1052" s="93"/>
      <c r="JM1052" s="93"/>
      <c r="JN1052" s="93"/>
      <c r="JO1052" s="93"/>
      <c r="JP1052" s="93"/>
      <c r="JQ1052" s="93"/>
      <c r="JR1052" s="93"/>
      <c r="JS1052" s="93"/>
      <c r="JT1052" s="93"/>
      <c r="JU1052" s="93"/>
      <c r="JV1052" s="93"/>
      <c r="JW1052" s="93"/>
      <c r="JX1052" s="93"/>
      <c r="JY1052" s="93"/>
      <c r="JZ1052" s="93"/>
      <c r="KA1052" s="93"/>
      <c r="KB1052" s="93"/>
      <c r="KC1052" s="93"/>
      <c r="KD1052" s="93"/>
      <c r="KE1052" s="93"/>
      <c r="KF1052" s="93"/>
      <c r="KG1052" s="93"/>
      <c r="KH1052" s="93"/>
      <c r="KI1052" s="93"/>
      <c r="KJ1052" s="93"/>
      <c r="KK1052" s="93"/>
      <c r="KL1052" s="93"/>
      <c r="KM1052" s="93"/>
      <c r="KN1052" s="93"/>
      <c r="KO1052" s="93"/>
      <c r="KP1052" s="93"/>
      <c r="KQ1052" s="93"/>
      <c r="KR1052" s="93"/>
      <c r="KS1052" s="93"/>
      <c r="KT1052" s="93"/>
      <c r="KU1052" s="93"/>
      <c r="KV1052" s="93"/>
      <c r="KW1052" s="93"/>
      <c r="KX1052" s="93"/>
      <c r="KY1052" s="93"/>
      <c r="KZ1052" s="93"/>
      <c r="LA1052" s="93"/>
      <c r="LB1052" s="93"/>
      <c r="LC1052" s="93"/>
      <c r="LD1052" s="93"/>
      <c r="LE1052" s="93"/>
      <c r="LF1052" s="93"/>
      <c r="LG1052" s="93"/>
      <c r="LH1052" s="93"/>
      <c r="LI1052" s="93"/>
      <c r="LJ1052" s="93"/>
      <c r="LK1052" s="93"/>
      <c r="LL1052" s="93"/>
      <c r="LM1052" s="93"/>
      <c r="LN1052" s="93"/>
      <c r="LO1052" s="93"/>
      <c r="LP1052" s="93"/>
      <c r="LQ1052" s="93"/>
      <c r="LR1052" s="93"/>
      <c r="LS1052" s="93"/>
      <c r="LT1052" s="93"/>
      <c r="LU1052" s="93"/>
      <c r="LV1052" s="93"/>
      <c r="LW1052" s="93"/>
      <c r="LX1052" s="93"/>
      <c r="LY1052" s="93"/>
      <c r="LZ1052" s="93"/>
      <c r="MA1052" s="93"/>
      <c r="MB1052" s="93"/>
      <c r="MC1052" s="93"/>
      <c r="MD1052" s="93"/>
      <c r="ME1052" s="93"/>
      <c r="MF1052" s="93"/>
      <c r="MG1052" s="93"/>
      <c r="MH1052" s="93"/>
      <c r="MI1052" s="93"/>
      <c r="MJ1052" s="93"/>
      <c r="MK1052" s="93"/>
      <c r="ML1052" s="93"/>
      <c r="MM1052" s="93"/>
      <c r="MN1052" s="93"/>
      <c r="MO1052" s="93"/>
      <c r="MP1052" s="93"/>
      <c r="MQ1052" s="93"/>
      <c r="MR1052" s="93"/>
      <c r="MS1052" s="93"/>
      <c r="MT1052" s="93"/>
      <c r="MU1052" s="93"/>
      <c r="MV1052" s="93"/>
      <c r="MW1052" s="93"/>
      <c r="MX1052" s="93"/>
      <c r="MY1052" s="93"/>
      <c r="MZ1052" s="93"/>
      <c r="NA1052" s="93"/>
      <c r="NB1052" s="93"/>
      <c r="NC1052" s="93"/>
      <c r="ND1052" s="93"/>
      <c r="NE1052" s="93"/>
      <c r="NF1052" s="93"/>
      <c r="NG1052" s="93"/>
      <c r="NH1052" s="93"/>
      <c r="NI1052" s="93"/>
      <c r="NJ1052" s="93"/>
      <c r="NK1052" s="93"/>
      <c r="NL1052" s="93"/>
      <c r="NM1052" s="93"/>
      <c r="NN1052" s="93"/>
      <c r="NO1052" s="93"/>
      <c r="NP1052" s="93"/>
      <c r="NQ1052" s="93"/>
      <c r="NR1052" s="93"/>
      <c r="NS1052" s="93"/>
      <c r="NT1052" s="93"/>
      <c r="NU1052" s="93"/>
      <c r="NV1052" s="93"/>
      <c r="NW1052" s="93"/>
      <c r="NX1052" s="93"/>
      <c r="NY1052" s="93"/>
      <c r="NZ1052" s="93"/>
      <c r="OA1052" s="93"/>
      <c r="OB1052" s="93"/>
      <c r="OC1052" s="93"/>
      <c r="OD1052" s="93"/>
      <c r="OE1052" s="93"/>
      <c r="OF1052" s="93"/>
      <c r="OG1052" s="93"/>
      <c r="OH1052" s="93"/>
      <c r="OI1052" s="93"/>
      <c r="OJ1052" s="93"/>
      <c r="OK1052" s="93"/>
      <c r="OL1052" s="93"/>
      <c r="OM1052" s="93"/>
      <c r="ON1052" s="93"/>
      <c r="OO1052" s="93"/>
      <c r="OP1052" s="93"/>
      <c r="OQ1052" s="93"/>
      <c r="OR1052" s="93"/>
      <c r="OS1052" s="93"/>
      <c r="OT1052" s="93"/>
      <c r="OU1052" s="93"/>
      <c r="OV1052" s="93"/>
      <c r="OW1052" s="93"/>
      <c r="OX1052" s="93"/>
      <c r="OY1052" s="93"/>
      <c r="OZ1052" s="93"/>
      <c r="PA1052" s="93"/>
      <c r="PB1052" s="93"/>
      <c r="PC1052" s="93"/>
      <c r="PD1052" s="93"/>
      <c r="PE1052" s="93"/>
      <c r="PF1052" s="93"/>
      <c r="PG1052" s="93"/>
      <c r="PH1052" s="93"/>
      <c r="PI1052" s="93"/>
      <c r="PJ1052" s="93"/>
      <c r="PK1052" s="93"/>
      <c r="PL1052" s="93"/>
      <c r="PM1052" s="93"/>
      <c r="PN1052" s="93"/>
      <c r="PO1052" s="93"/>
      <c r="PP1052" s="93"/>
      <c r="PQ1052" s="93"/>
      <c r="PR1052" s="93"/>
      <c r="PS1052" s="93"/>
      <c r="PT1052" s="93"/>
      <c r="PU1052" s="93"/>
      <c r="PV1052" s="93"/>
      <c r="PW1052" s="93"/>
      <c r="PX1052" s="93"/>
      <c r="PY1052" s="93"/>
      <c r="PZ1052" s="93"/>
      <c r="QA1052" s="93"/>
      <c r="QB1052" s="93"/>
      <c r="QC1052" s="93"/>
      <c r="QD1052" s="93"/>
      <c r="QE1052" s="93"/>
      <c r="QF1052" s="93"/>
      <c r="QG1052" s="93"/>
      <c r="QH1052" s="93"/>
      <c r="QI1052" s="93"/>
      <c r="QJ1052" s="93"/>
      <c r="QK1052" s="93"/>
      <c r="QL1052" s="93"/>
      <c r="QM1052" s="93"/>
      <c r="QN1052" s="93"/>
      <c r="QO1052" s="93"/>
      <c r="QP1052" s="93"/>
      <c r="QQ1052" s="93"/>
      <c r="QR1052" s="93"/>
      <c r="QS1052" s="93"/>
      <c r="QT1052" s="93"/>
      <c r="QU1052" s="93"/>
      <c r="QV1052" s="93"/>
      <c r="QW1052" s="93"/>
      <c r="QX1052" s="93"/>
      <c r="QY1052" s="93"/>
      <c r="QZ1052" s="93"/>
      <c r="RA1052" s="93"/>
      <c r="RB1052" s="93"/>
      <c r="RC1052" s="93"/>
      <c r="RD1052" s="93"/>
      <c r="RE1052" s="93"/>
      <c r="RF1052" s="93"/>
      <c r="RG1052" s="93"/>
      <c r="RH1052" s="93"/>
      <c r="RI1052" s="93"/>
      <c r="RJ1052" s="93"/>
      <c r="RK1052" s="93"/>
      <c r="RL1052" s="93"/>
      <c r="RM1052" s="93"/>
      <c r="RN1052" s="93"/>
      <c r="RO1052" s="93"/>
      <c r="RP1052" s="93"/>
      <c r="RQ1052" s="93"/>
      <c r="RR1052" s="93"/>
      <c r="RS1052" s="93"/>
      <c r="RT1052" s="93"/>
      <c r="RU1052" s="93"/>
      <c r="RV1052" s="93"/>
      <c r="RW1052" s="93"/>
      <c r="RX1052" s="93"/>
      <c r="RY1052" s="93"/>
      <c r="RZ1052" s="93"/>
      <c r="SA1052" s="93"/>
      <c r="SB1052" s="93"/>
      <c r="SC1052" s="93"/>
      <c r="SD1052" s="93"/>
      <c r="SE1052" s="93"/>
      <c r="SF1052" s="93"/>
      <c r="SG1052" s="93"/>
      <c r="SH1052" s="93"/>
      <c r="SI1052" s="93"/>
      <c r="SJ1052" s="93"/>
      <c r="SK1052" s="93"/>
      <c r="SL1052" s="93"/>
      <c r="SM1052" s="93"/>
      <c r="SN1052" s="93"/>
      <c r="SO1052" s="93"/>
      <c r="SP1052" s="93"/>
      <c r="SQ1052" s="93"/>
      <c r="SR1052" s="93"/>
      <c r="SS1052" s="93"/>
      <c r="ST1052" s="93"/>
      <c r="SU1052" s="93"/>
      <c r="SV1052" s="93"/>
      <c r="SW1052" s="93"/>
      <c r="SX1052" s="93"/>
      <c r="SY1052" s="93"/>
      <c r="SZ1052" s="93"/>
      <c r="TA1052" s="93"/>
      <c r="TB1052" s="93"/>
      <c r="TC1052" s="93"/>
      <c r="TD1052" s="93"/>
      <c r="TE1052" s="93"/>
      <c r="TF1052" s="93"/>
      <c r="TG1052" s="93"/>
      <c r="TH1052" s="93"/>
      <c r="TI1052" s="93"/>
      <c r="TJ1052" s="93"/>
      <c r="TK1052" s="93"/>
      <c r="TL1052" s="93"/>
      <c r="TM1052" s="93"/>
      <c r="TN1052" s="93"/>
      <c r="TO1052" s="93"/>
      <c r="TP1052" s="93"/>
      <c r="TQ1052" s="93"/>
      <c r="TR1052" s="93"/>
      <c r="TS1052" s="93"/>
      <c r="TT1052" s="93"/>
      <c r="TU1052" s="93"/>
      <c r="TV1052" s="93"/>
      <c r="TW1052" s="93"/>
      <c r="TX1052" s="93"/>
      <c r="TY1052" s="93"/>
      <c r="TZ1052" s="93"/>
      <c r="UA1052" s="93"/>
      <c r="UB1052" s="93"/>
      <c r="UC1052" s="93"/>
      <c r="UD1052" s="93"/>
      <c r="UE1052" s="93"/>
      <c r="UF1052" s="93"/>
      <c r="UG1052" s="93"/>
      <c r="UH1052" s="93"/>
      <c r="UI1052" s="93"/>
      <c r="UJ1052" s="93"/>
      <c r="UK1052" s="93"/>
      <c r="UL1052" s="93"/>
      <c r="UM1052" s="93"/>
      <c r="UN1052" s="93"/>
      <c r="UO1052" s="93"/>
      <c r="UP1052" s="93"/>
      <c r="UQ1052" s="93"/>
      <c r="UR1052" s="93"/>
      <c r="US1052" s="93"/>
      <c r="UT1052" s="93"/>
      <c r="UU1052" s="93"/>
      <c r="UV1052" s="93"/>
      <c r="UW1052" s="93"/>
      <c r="UX1052" s="93"/>
      <c r="UY1052" s="93"/>
      <c r="UZ1052" s="93"/>
      <c r="VA1052" s="93"/>
      <c r="VB1052" s="93"/>
      <c r="VC1052" s="93"/>
      <c r="VD1052" s="93"/>
      <c r="VE1052" s="93"/>
      <c r="VF1052" s="93"/>
      <c r="VG1052" s="93"/>
      <c r="VH1052" s="93"/>
      <c r="VI1052" s="93"/>
      <c r="VJ1052" s="93"/>
      <c r="VK1052" s="93"/>
      <c r="VL1052" s="93"/>
      <c r="VM1052" s="93"/>
      <c r="VN1052" s="93"/>
      <c r="VO1052" s="93"/>
      <c r="VP1052" s="93"/>
      <c r="VQ1052" s="93"/>
      <c r="VR1052" s="93"/>
      <c r="VS1052" s="93"/>
      <c r="VT1052" s="93"/>
      <c r="VU1052" s="93"/>
      <c r="VV1052" s="93"/>
      <c r="VW1052" s="93"/>
      <c r="VX1052" s="93"/>
      <c r="VY1052" s="93"/>
      <c r="VZ1052" s="93"/>
      <c r="WA1052" s="93"/>
      <c r="WB1052" s="93"/>
      <c r="WC1052" s="93"/>
      <c r="WD1052" s="93"/>
      <c r="WE1052" s="93"/>
      <c r="WF1052" s="93"/>
      <c r="WG1052" s="93"/>
      <c r="WH1052" s="93"/>
      <c r="WI1052" s="93"/>
      <c r="WJ1052" s="93"/>
      <c r="WK1052" s="93"/>
      <c r="WL1052" s="93"/>
      <c r="WM1052" s="93"/>
      <c r="WN1052" s="93"/>
      <c r="WO1052" s="93"/>
      <c r="WP1052" s="93"/>
      <c r="WQ1052" s="93"/>
      <c r="WR1052" s="93"/>
      <c r="WS1052" s="93"/>
      <c r="WT1052" s="93"/>
      <c r="WU1052" s="93"/>
      <c r="WV1052" s="93"/>
      <c r="WW1052" s="93"/>
      <c r="WX1052" s="93"/>
      <c r="WY1052" s="93"/>
      <c r="WZ1052" s="93"/>
      <c r="XA1052" s="93"/>
      <c r="XB1052" s="93"/>
      <c r="XC1052" s="93"/>
      <c r="XD1052" s="93"/>
      <c r="XE1052" s="93"/>
      <c r="XF1052" s="93"/>
      <c r="XG1052" s="93"/>
      <c r="XH1052" s="93"/>
      <c r="XI1052" s="93"/>
      <c r="XJ1052" s="93"/>
      <c r="XK1052" s="93"/>
      <c r="XL1052" s="93"/>
      <c r="XM1052" s="93"/>
      <c r="XN1052" s="93"/>
      <c r="XO1052" s="93"/>
      <c r="XP1052" s="93"/>
      <c r="XQ1052" s="93"/>
      <c r="XR1052" s="93"/>
      <c r="XS1052" s="93"/>
      <c r="XT1052" s="93"/>
      <c r="XU1052" s="93"/>
      <c r="XV1052" s="93"/>
      <c r="XW1052" s="93"/>
      <c r="XX1052" s="93"/>
      <c r="XY1052" s="93"/>
      <c r="XZ1052" s="93"/>
      <c r="YA1052" s="93"/>
      <c r="YB1052" s="93"/>
      <c r="YC1052" s="93"/>
      <c r="YD1052" s="93"/>
      <c r="YE1052" s="93"/>
      <c r="YF1052" s="93"/>
      <c r="YG1052" s="93"/>
      <c r="YH1052" s="93"/>
      <c r="YI1052" s="93"/>
      <c r="YJ1052" s="93"/>
      <c r="YK1052" s="93"/>
      <c r="YL1052" s="93"/>
      <c r="YM1052" s="93"/>
      <c r="YN1052" s="93"/>
      <c r="YO1052" s="93"/>
      <c r="YP1052" s="93"/>
      <c r="YQ1052" s="93"/>
      <c r="YR1052" s="93"/>
      <c r="YS1052" s="93"/>
      <c r="YT1052" s="93"/>
      <c r="YU1052" s="93"/>
      <c r="YV1052" s="93"/>
      <c r="YW1052" s="93"/>
      <c r="YX1052" s="93"/>
      <c r="YY1052" s="93"/>
      <c r="YZ1052" s="93"/>
      <c r="ZA1052" s="93"/>
      <c r="ZB1052" s="93"/>
      <c r="ZC1052" s="93"/>
      <c r="ZD1052" s="93"/>
      <c r="ZE1052" s="93"/>
      <c r="ZF1052" s="93"/>
      <c r="ZG1052" s="93"/>
      <c r="ZH1052" s="93"/>
      <c r="ZI1052" s="93"/>
      <c r="ZJ1052" s="93"/>
      <c r="ZK1052" s="93"/>
      <c r="ZL1052" s="93"/>
      <c r="ZM1052" s="93"/>
      <c r="ZN1052" s="93"/>
      <c r="ZO1052" s="93"/>
      <c r="ZP1052" s="93"/>
      <c r="ZQ1052" s="93"/>
      <c r="ZR1052" s="93"/>
      <c r="ZS1052" s="93"/>
      <c r="ZT1052" s="93"/>
      <c r="ZU1052" s="93"/>
      <c r="ZV1052" s="93"/>
      <c r="ZW1052" s="93"/>
      <c r="ZX1052" s="93"/>
      <c r="ZY1052" s="93"/>
      <c r="ZZ1052" s="93"/>
      <c r="AAA1052" s="93"/>
      <c r="AAB1052" s="93"/>
      <c r="AAC1052" s="93"/>
      <c r="AAD1052" s="93"/>
      <c r="AAE1052" s="93"/>
      <c r="AAF1052" s="93"/>
      <c r="AAG1052" s="93"/>
      <c r="AAH1052" s="93"/>
      <c r="AAI1052" s="93"/>
      <c r="AAJ1052" s="93"/>
      <c r="AAK1052" s="93"/>
      <c r="AAL1052" s="93"/>
      <c r="AAM1052" s="93"/>
      <c r="AAN1052" s="93"/>
      <c r="AAO1052" s="93"/>
      <c r="AAP1052" s="93"/>
      <c r="AAQ1052" s="93"/>
      <c r="AAR1052" s="93"/>
      <c r="AAS1052" s="93"/>
      <c r="AAT1052" s="93"/>
      <c r="AAU1052" s="93"/>
      <c r="AAV1052" s="93"/>
      <c r="AAW1052" s="93"/>
      <c r="AAX1052" s="93"/>
      <c r="AAY1052" s="93"/>
      <c r="AAZ1052" s="93"/>
      <c r="ABA1052" s="93"/>
      <c r="ABB1052" s="93"/>
      <c r="ABC1052" s="93"/>
      <c r="ABD1052" s="93"/>
      <c r="ABE1052" s="93"/>
      <c r="ABF1052" s="93"/>
      <c r="ABG1052" s="93"/>
      <c r="ABH1052" s="93"/>
      <c r="ABI1052" s="93"/>
      <c r="ABJ1052" s="93"/>
      <c r="ABK1052" s="93"/>
      <c r="ABL1052" s="93"/>
      <c r="ABM1052" s="93"/>
      <c r="ABN1052" s="93"/>
      <c r="ABO1052" s="93"/>
      <c r="ABP1052" s="93"/>
      <c r="ABQ1052" s="93"/>
      <c r="ABR1052" s="93"/>
      <c r="ABS1052" s="93"/>
      <c r="ABT1052" s="93"/>
      <c r="ABU1052" s="93"/>
      <c r="ABV1052" s="93"/>
      <c r="ABW1052" s="93"/>
      <c r="ABX1052" s="93"/>
      <c r="ABY1052" s="93"/>
      <c r="ABZ1052" s="93"/>
      <c r="ACA1052" s="93"/>
      <c r="ACB1052" s="93"/>
      <c r="ACC1052" s="93"/>
      <c r="ACD1052" s="93"/>
      <c r="ACE1052" s="93"/>
      <c r="ACF1052" s="93"/>
      <c r="ACG1052" s="93"/>
      <c r="ACH1052" s="93"/>
      <c r="ACI1052" s="93"/>
      <c r="ACJ1052" s="93"/>
      <c r="ACK1052" s="93"/>
      <c r="ACL1052" s="93"/>
      <c r="ACM1052" s="93"/>
      <c r="ACN1052" s="93"/>
      <c r="ACO1052" s="93"/>
      <c r="ACP1052" s="93"/>
      <c r="ACQ1052" s="93"/>
      <c r="ACR1052" s="93"/>
      <c r="ACS1052" s="93"/>
      <c r="ACT1052" s="93"/>
      <c r="ACU1052" s="93"/>
      <c r="ACV1052" s="93"/>
      <c r="ACW1052" s="93"/>
      <c r="ACX1052" s="93"/>
      <c r="ACY1052" s="93"/>
      <c r="ACZ1052" s="93"/>
      <c r="ADA1052" s="93"/>
      <c r="ADB1052" s="93"/>
      <c r="ADC1052" s="93"/>
      <c r="ADD1052" s="93"/>
      <c r="ADE1052" s="93"/>
      <c r="ADF1052" s="93"/>
      <c r="ADG1052" s="93"/>
      <c r="ADH1052" s="93"/>
      <c r="ADI1052" s="93"/>
      <c r="ADJ1052" s="93"/>
      <c r="ADK1052" s="93"/>
      <c r="ADL1052" s="93"/>
      <c r="ADM1052" s="93"/>
      <c r="ADN1052" s="93"/>
      <c r="ADO1052" s="93"/>
      <c r="ADP1052" s="93"/>
      <c r="ADQ1052" s="93"/>
      <c r="ADR1052" s="93"/>
      <c r="ADS1052" s="93"/>
      <c r="ADT1052" s="93"/>
      <c r="ADU1052" s="93"/>
      <c r="ADV1052" s="93"/>
      <c r="ADW1052" s="93"/>
      <c r="ADX1052" s="93"/>
      <c r="ADY1052" s="93"/>
      <c r="ADZ1052" s="93"/>
      <c r="AEA1052" s="93"/>
      <c r="AEB1052" s="93"/>
      <c r="AEC1052" s="93"/>
      <c r="AED1052" s="93"/>
      <c r="AEE1052" s="93"/>
      <c r="AEF1052" s="93"/>
    </row>
    <row r="1053" spans="1:812" hidden="1" x14ac:dyDescent="0.25">
      <c r="B1053" s="5">
        <v>45429</v>
      </c>
      <c r="C1053" t="s">
        <v>103</v>
      </c>
      <c r="D1053" t="s">
        <v>0</v>
      </c>
      <c r="E1053" t="s">
        <v>66</v>
      </c>
      <c r="F1053" s="4" t="s">
        <v>78</v>
      </c>
      <c r="G1053" t="s">
        <v>79</v>
      </c>
      <c r="H1053" s="4" t="s">
        <v>44</v>
      </c>
      <c r="I1053" s="4" t="s">
        <v>359</v>
      </c>
      <c r="J1053" s="8">
        <v>-12</v>
      </c>
      <c r="K1053" s="29">
        <v>51750</v>
      </c>
      <c r="L1053" s="17">
        <f>+K1053*J1053</f>
        <v>-621000</v>
      </c>
      <c r="M1053" s="102" t="s">
        <v>529</v>
      </c>
      <c r="N1053" s="104">
        <f t="shared" ref="N1053:N1054" si="97">L1053/4409.15</f>
        <v>-140.84347323180205</v>
      </c>
      <c r="O1053" s="104">
        <v>-140.84347323180205</v>
      </c>
      <c r="Q1053" s="54">
        <v>20240071</v>
      </c>
      <c r="R1053" t="s">
        <v>500</v>
      </c>
    </row>
    <row r="1054" spans="1:812" hidden="1" x14ac:dyDescent="0.25">
      <c r="B1054" s="5">
        <v>45429</v>
      </c>
      <c r="C1054" t="s">
        <v>103</v>
      </c>
      <c r="D1054" t="s">
        <v>0</v>
      </c>
      <c r="E1054" t="s">
        <v>66</v>
      </c>
      <c r="F1054" s="4" t="s">
        <v>71</v>
      </c>
      <c r="G1054" t="s">
        <v>72</v>
      </c>
      <c r="H1054" s="4" t="s">
        <v>27</v>
      </c>
      <c r="I1054" s="4" t="s">
        <v>220</v>
      </c>
      <c r="J1054" s="8">
        <v>-6</v>
      </c>
      <c r="K1054" s="29">
        <v>51750</v>
      </c>
      <c r="L1054" s="17">
        <f>+K1054*J1054</f>
        <v>-310500</v>
      </c>
      <c r="M1054" s="102" t="s">
        <v>529</v>
      </c>
      <c r="N1054" s="104">
        <f t="shared" si="97"/>
        <v>-70.421736615901025</v>
      </c>
      <c r="O1054" s="104">
        <v>-70.421736615901025</v>
      </c>
      <c r="Q1054" s="54">
        <v>20240071</v>
      </c>
      <c r="R1054" t="s">
        <v>500</v>
      </c>
    </row>
    <row r="1055" spans="1:812" hidden="1" x14ac:dyDescent="0.25">
      <c r="B1055" s="5">
        <v>45429</v>
      </c>
      <c r="C1055" t="s">
        <v>103</v>
      </c>
      <c r="D1055" t="s">
        <v>0</v>
      </c>
      <c r="E1055" t="s">
        <v>14</v>
      </c>
      <c r="F1055" s="4" t="s">
        <v>25</v>
      </c>
      <c r="G1055" t="s">
        <v>26</v>
      </c>
      <c r="H1055" s="4" t="s">
        <v>27</v>
      </c>
      <c r="I1055" s="4" t="s">
        <v>490</v>
      </c>
      <c r="J1055" s="8">
        <v>-10</v>
      </c>
      <c r="K1055" s="79">
        <v>14.583333333333334</v>
      </c>
      <c r="L1055" s="84">
        <f>+J1055*K1055</f>
        <v>-145.83333333333334</v>
      </c>
      <c r="M1055" s="102" t="s">
        <v>527</v>
      </c>
      <c r="O1055" s="104">
        <v>-145.83333333333334</v>
      </c>
      <c r="Q1055" s="54">
        <v>20240072</v>
      </c>
      <c r="R1055" t="s">
        <v>232</v>
      </c>
    </row>
    <row r="1056" spans="1:812" hidden="1" x14ac:dyDescent="0.25">
      <c r="B1056" s="5">
        <v>45429</v>
      </c>
      <c r="C1056" t="s">
        <v>103</v>
      </c>
      <c r="D1056" t="s">
        <v>0</v>
      </c>
      <c r="E1056" t="s">
        <v>14</v>
      </c>
      <c r="F1056" s="4" t="s">
        <v>48</v>
      </c>
      <c r="G1056" t="s">
        <v>49</v>
      </c>
      <c r="H1056" s="4" t="s">
        <v>50</v>
      </c>
      <c r="I1056" s="4" t="s">
        <v>338</v>
      </c>
      <c r="J1056" s="8">
        <v>-10</v>
      </c>
      <c r="K1056" s="29">
        <v>69131</v>
      </c>
      <c r="L1056" s="17">
        <f>+J1056*K1056</f>
        <v>-691310</v>
      </c>
      <c r="M1056" s="102" t="s">
        <v>529</v>
      </c>
      <c r="N1056" s="104">
        <f>L1056/4409.15</f>
        <v>-156.78985745551864</v>
      </c>
      <c r="O1056" s="104">
        <v>-156.78985745551864</v>
      </c>
      <c r="Q1056" s="54">
        <v>20240072</v>
      </c>
      <c r="R1056" t="s">
        <v>232</v>
      </c>
    </row>
    <row r="1057" spans="1:812" hidden="1" x14ac:dyDescent="0.25">
      <c r="B1057" s="5">
        <v>45429</v>
      </c>
      <c r="C1057" t="s">
        <v>103</v>
      </c>
      <c r="D1057" t="s">
        <v>0</v>
      </c>
      <c r="E1057" t="s">
        <v>14</v>
      </c>
      <c r="F1057" s="4" t="s">
        <v>327</v>
      </c>
      <c r="G1057" t="s">
        <v>328</v>
      </c>
      <c r="H1057" s="4" t="s">
        <v>329</v>
      </c>
      <c r="I1057" s="4" t="s">
        <v>330</v>
      </c>
      <c r="J1057" s="8">
        <v>-4</v>
      </c>
      <c r="K1057" s="90">
        <v>18</v>
      </c>
      <c r="L1057" s="17">
        <f>+J1057*K1057</f>
        <v>-72</v>
      </c>
      <c r="M1057" s="102" t="s">
        <v>527</v>
      </c>
      <c r="O1057" s="104">
        <v>-72</v>
      </c>
      <c r="Q1057" s="54">
        <v>20240072</v>
      </c>
      <c r="R1057" t="s">
        <v>232</v>
      </c>
    </row>
    <row r="1058" spans="1:812" hidden="1" x14ac:dyDescent="0.25">
      <c r="B1058" s="5">
        <v>45429</v>
      </c>
      <c r="C1058" t="s">
        <v>103</v>
      </c>
      <c r="D1058" t="s">
        <v>0</v>
      </c>
      <c r="E1058" t="s">
        <v>14</v>
      </c>
      <c r="F1058" s="4" t="s">
        <v>54</v>
      </c>
      <c r="G1058" t="s">
        <v>55</v>
      </c>
      <c r="H1058" s="4" t="s">
        <v>56</v>
      </c>
      <c r="I1058" s="4" t="s">
        <v>488</v>
      </c>
      <c r="J1058" s="8">
        <v>-10</v>
      </c>
      <c r="K1058" s="79">
        <v>18.75</v>
      </c>
      <c r="L1058" s="17">
        <f>+K1058*J1058</f>
        <v>-187.5</v>
      </c>
      <c r="M1058" s="102" t="s">
        <v>527</v>
      </c>
      <c r="O1058" s="104">
        <v>-187.5</v>
      </c>
      <c r="Q1058" s="54">
        <v>20240072</v>
      </c>
      <c r="R1058" t="s">
        <v>232</v>
      </c>
    </row>
    <row r="1059" spans="1:812" hidden="1" x14ac:dyDescent="0.25">
      <c r="B1059" s="5">
        <v>45429</v>
      </c>
      <c r="C1059" t="s">
        <v>103</v>
      </c>
      <c r="D1059" t="s">
        <v>0</v>
      </c>
      <c r="E1059" t="s">
        <v>14</v>
      </c>
      <c r="F1059" s="4" t="s">
        <v>58</v>
      </c>
      <c r="G1059" t="s">
        <v>59</v>
      </c>
      <c r="H1059" s="4" t="s">
        <v>60</v>
      </c>
      <c r="I1059" s="4" t="s">
        <v>341</v>
      </c>
      <c r="J1059" s="8">
        <v>-3</v>
      </c>
      <c r="K1059" s="29">
        <v>75398.578723404251</v>
      </c>
      <c r="L1059" s="17">
        <f>+J1059*K1059</f>
        <v>-226195.73617021274</v>
      </c>
      <c r="M1059" s="102" t="s">
        <v>529</v>
      </c>
      <c r="N1059" s="104">
        <f>L1059/4409.15</f>
        <v>-51.301438184278773</v>
      </c>
      <c r="O1059" s="104">
        <v>-51.301438184278773</v>
      </c>
      <c r="Q1059" s="54">
        <v>20240072</v>
      </c>
      <c r="R1059" t="s">
        <v>232</v>
      </c>
    </row>
    <row r="1060" spans="1:812" hidden="1" x14ac:dyDescent="0.25">
      <c r="B1060" s="5">
        <v>45429</v>
      </c>
      <c r="C1060" t="s">
        <v>103</v>
      </c>
      <c r="D1060" t="s">
        <v>4</v>
      </c>
      <c r="E1060" t="s">
        <v>14</v>
      </c>
      <c r="F1060" s="4">
        <v>3318235</v>
      </c>
      <c r="G1060" t="s">
        <v>209</v>
      </c>
      <c r="H1060" s="4" t="s">
        <v>107</v>
      </c>
      <c r="I1060" s="4" t="s">
        <v>138</v>
      </c>
      <c r="J1060" s="8">
        <v>-2</v>
      </c>
      <c r="K1060" s="79">
        <v>31.311787072243344</v>
      </c>
      <c r="L1060" s="17">
        <f>+J1060*K1060</f>
        <v>-62.623574144486689</v>
      </c>
      <c r="M1060" s="102" t="s">
        <v>527</v>
      </c>
      <c r="O1060" s="104">
        <v>-62.623574144486689</v>
      </c>
      <c r="Q1060" s="54">
        <v>20240072</v>
      </c>
      <c r="R1060" t="s">
        <v>232</v>
      </c>
    </row>
    <row r="1061" spans="1:812" hidden="1" x14ac:dyDescent="0.25">
      <c r="B1061" s="5">
        <v>45429</v>
      </c>
      <c r="C1061" t="s">
        <v>103</v>
      </c>
      <c r="D1061" t="s">
        <v>0</v>
      </c>
      <c r="E1061" t="s">
        <v>66</v>
      </c>
      <c r="F1061" s="4" t="s">
        <v>86</v>
      </c>
      <c r="G1061" t="s">
        <v>87</v>
      </c>
      <c r="H1061" s="4" t="s">
        <v>50</v>
      </c>
      <c r="I1061" s="4" t="s">
        <v>446</v>
      </c>
      <c r="J1061" s="8">
        <v>-5</v>
      </c>
      <c r="K1061" s="29">
        <v>51750</v>
      </c>
      <c r="L1061" s="17">
        <f>+J1061*K1061</f>
        <v>-258750</v>
      </c>
      <c r="M1061" s="102" t="s">
        <v>529</v>
      </c>
      <c r="N1061" s="104">
        <f t="shared" ref="N1061:N1062" si="98">L1061/4409.15</f>
        <v>-58.684780513250857</v>
      </c>
      <c r="O1061" s="104">
        <v>-58.684780513250857</v>
      </c>
      <c r="Q1061" s="54">
        <v>20240072</v>
      </c>
      <c r="R1061" t="s">
        <v>232</v>
      </c>
    </row>
    <row r="1062" spans="1:812" hidden="1" x14ac:dyDescent="0.25">
      <c r="B1062" s="5">
        <v>45429</v>
      </c>
      <c r="C1062" t="s">
        <v>103</v>
      </c>
      <c r="D1062" t="s">
        <v>0</v>
      </c>
      <c r="E1062" t="s">
        <v>66</v>
      </c>
      <c r="F1062" s="4" t="s">
        <v>139</v>
      </c>
      <c r="G1062" t="s">
        <v>140</v>
      </c>
      <c r="H1062" s="4" t="s">
        <v>41</v>
      </c>
      <c r="I1062" s="4" t="s">
        <v>380</v>
      </c>
      <c r="J1062" s="8">
        <v>-12</v>
      </c>
      <c r="K1062" s="29">
        <v>51750</v>
      </c>
      <c r="L1062" s="17">
        <f>+K1062*J1062</f>
        <v>-621000</v>
      </c>
      <c r="M1062" s="102" t="s">
        <v>529</v>
      </c>
      <c r="N1062" s="104">
        <f t="shared" si="98"/>
        <v>-140.84347323180205</v>
      </c>
      <c r="O1062" s="104">
        <v>-140.84347323180205</v>
      </c>
      <c r="Q1062" s="54">
        <v>20240071</v>
      </c>
      <c r="R1062" t="s">
        <v>500</v>
      </c>
    </row>
    <row r="1063" spans="1:812" x14ac:dyDescent="0.25">
      <c r="B1063" s="5">
        <v>45429</v>
      </c>
      <c r="C1063" t="s">
        <v>103</v>
      </c>
      <c r="D1063" t="s">
        <v>0</v>
      </c>
      <c r="E1063" t="s">
        <v>14</v>
      </c>
      <c r="F1063" s="4" t="s">
        <v>42</v>
      </c>
      <c r="G1063" t="s">
        <v>43</v>
      </c>
      <c r="H1063" s="4" t="s">
        <v>44</v>
      </c>
      <c r="I1063" s="4" t="s">
        <v>484</v>
      </c>
      <c r="J1063" s="8">
        <v>-50</v>
      </c>
      <c r="K1063" s="79">
        <v>14.583333333333334</v>
      </c>
      <c r="L1063" s="80">
        <f t="shared" ref="L1063:L1094" si="99">+J1063*K1063</f>
        <v>-729.16666666666674</v>
      </c>
      <c r="M1063" s="102" t="s">
        <v>527</v>
      </c>
      <c r="O1063" s="104">
        <v>-729.16666666666674</v>
      </c>
      <c r="Q1063" s="54">
        <v>20240072</v>
      </c>
      <c r="R1063" t="s">
        <v>232</v>
      </c>
    </row>
    <row r="1064" spans="1:812" hidden="1" x14ac:dyDescent="0.25">
      <c r="B1064" s="5">
        <v>45429</v>
      </c>
      <c r="C1064" t="s">
        <v>103</v>
      </c>
      <c r="D1064" t="s">
        <v>0</v>
      </c>
      <c r="E1064" t="s">
        <v>66</v>
      </c>
      <c r="F1064" s="4" t="s">
        <v>78</v>
      </c>
      <c r="G1064" t="s">
        <v>79</v>
      </c>
      <c r="H1064" s="4" t="s">
        <v>44</v>
      </c>
      <c r="I1064" s="4" t="s">
        <v>359</v>
      </c>
      <c r="J1064" s="8">
        <v>-10</v>
      </c>
      <c r="K1064" s="29">
        <v>51750</v>
      </c>
      <c r="L1064" s="17">
        <f t="shared" si="99"/>
        <v>-517500</v>
      </c>
      <c r="M1064" s="102" t="s">
        <v>529</v>
      </c>
      <c r="N1064" s="104">
        <f>L1064/4409.15</f>
        <v>-117.36956102650171</v>
      </c>
      <c r="O1064" s="104">
        <v>-117.36956102650171</v>
      </c>
      <c r="Q1064" s="54">
        <v>20240072</v>
      </c>
      <c r="R1064" t="s">
        <v>232</v>
      </c>
    </row>
    <row r="1065" spans="1:812" hidden="1" x14ac:dyDescent="0.25">
      <c r="B1065" s="5">
        <v>45429</v>
      </c>
      <c r="C1065" t="s">
        <v>103</v>
      </c>
      <c r="D1065" t="s">
        <v>0</v>
      </c>
      <c r="E1065" t="s">
        <v>14</v>
      </c>
      <c r="F1065" s="4" t="s">
        <v>39</v>
      </c>
      <c r="G1065" t="s">
        <v>40</v>
      </c>
      <c r="H1065" s="4" t="s">
        <v>41</v>
      </c>
      <c r="I1065" s="4" t="s">
        <v>403</v>
      </c>
      <c r="J1065" s="8">
        <v>-15</v>
      </c>
      <c r="K1065" s="79">
        <v>14.268493150684932</v>
      </c>
      <c r="L1065" s="17">
        <f t="shared" si="99"/>
        <v>-214.02739726027397</v>
      </c>
      <c r="M1065" s="102" t="s">
        <v>527</v>
      </c>
      <c r="O1065" s="104">
        <v>-214.02739726027397</v>
      </c>
      <c r="Q1065" s="54">
        <v>20240072</v>
      </c>
      <c r="R1065" t="s">
        <v>232</v>
      </c>
    </row>
    <row r="1066" spans="1:812" s="93" customFormat="1" hidden="1" x14ac:dyDescent="0.25">
      <c r="A1066"/>
      <c r="B1066" s="5">
        <v>45429</v>
      </c>
      <c r="C1066" t="s">
        <v>103</v>
      </c>
      <c r="D1066" t="s">
        <v>0</v>
      </c>
      <c r="E1066" t="s">
        <v>66</v>
      </c>
      <c r="F1066" s="4" t="s">
        <v>139</v>
      </c>
      <c r="G1066" t="s">
        <v>140</v>
      </c>
      <c r="H1066" s="4" t="s">
        <v>41</v>
      </c>
      <c r="I1066" s="4" t="s">
        <v>380</v>
      </c>
      <c r="J1066" s="8">
        <v>-5</v>
      </c>
      <c r="K1066" s="29">
        <v>51750</v>
      </c>
      <c r="L1066" s="17">
        <f t="shared" si="99"/>
        <v>-258750</v>
      </c>
      <c r="M1066" s="102" t="s">
        <v>529</v>
      </c>
      <c r="N1066" s="104">
        <f>L1066/4409.15</f>
        <v>-58.684780513250857</v>
      </c>
      <c r="O1066" s="104">
        <v>-58.684780513250857</v>
      </c>
      <c r="P1066"/>
      <c r="Q1066" s="54">
        <v>20240072</v>
      </c>
      <c r="R1066" t="s">
        <v>232</v>
      </c>
      <c r="S1066"/>
      <c r="T1066"/>
      <c r="U1066"/>
      <c r="V1066"/>
      <c r="W1066"/>
      <c r="X1066" s="17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  <c r="BH1066"/>
      <c r="BI1066"/>
      <c r="BJ1066"/>
      <c r="BK1066"/>
      <c r="BL1066"/>
      <c r="BM1066"/>
      <c r="BN1066"/>
      <c r="BO1066"/>
      <c r="BP1066"/>
      <c r="BQ1066"/>
      <c r="BR1066"/>
      <c r="BS1066"/>
      <c r="BT1066"/>
      <c r="BU1066"/>
      <c r="BV1066"/>
      <c r="BW1066"/>
      <c r="BX1066"/>
      <c r="BY1066"/>
      <c r="BZ1066"/>
      <c r="CA1066"/>
      <c r="CB1066"/>
      <c r="CC1066"/>
      <c r="CD1066"/>
      <c r="CE1066"/>
      <c r="CF1066"/>
      <c r="CG1066"/>
      <c r="CH1066"/>
      <c r="CI1066"/>
      <c r="CJ1066"/>
      <c r="CK1066"/>
      <c r="CL1066"/>
      <c r="CM1066"/>
      <c r="CN1066"/>
      <c r="CO1066"/>
      <c r="CP1066"/>
      <c r="CQ1066"/>
      <c r="CR1066"/>
      <c r="CS1066"/>
      <c r="CT1066"/>
      <c r="CU1066"/>
      <c r="CV1066"/>
      <c r="CW1066"/>
      <c r="CX1066"/>
      <c r="CY1066"/>
      <c r="CZ1066"/>
      <c r="DA1066"/>
      <c r="DB1066"/>
      <c r="DC1066"/>
      <c r="DD1066"/>
      <c r="DE1066"/>
      <c r="DF1066"/>
      <c r="DG1066"/>
      <c r="DH1066"/>
      <c r="DI1066"/>
      <c r="DJ1066"/>
      <c r="DK1066"/>
      <c r="DL1066"/>
      <c r="DM1066"/>
      <c r="DN1066"/>
      <c r="DO1066"/>
      <c r="DP1066"/>
      <c r="DQ1066"/>
      <c r="DR1066"/>
      <c r="DS1066"/>
      <c r="DT1066"/>
      <c r="DU1066"/>
      <c r="DV1066"/>
      <c r="DW1066"/>
      <c r="DX1066"/>
      <c r="DY1066"/>
      <c r="DZ1066"/>
      <c r="EA1066"/>
      <c r="EB1066"/>
      <c r="EC1066"/>
      <c r="ED1066"/>
      <c r="EE1066"/>
      <c r="EF1066"/>
      <c r="EG1066"/>
      <c r="EH1066"/>
      <c r="EI1066"/>
      <c r="EJ1066"/>
      <c r="EK1066"/>
      <c r="EL1066"/>
      <c r="EM1066"/>
      <c r="EN1066"/>
      <c r="EO1066"/>
      <c r="EP1066"/>
      <c r="EQ1066"/>
      <c r="ER1066"/>
      <c r="ES1066"/>
      <c r="ET1066"/>
      <c r="EU1066"/>
      <c r="EV1066"/>
      <c r="EW1066"/>
      <c r="EX1066"/>
      <c r="EY1066"/>
      <c r="EZ1066"/>
      <c r="FA1066"/>
      <c r="FB1066"/>
      <c r="FC1066"/>
      <c r="FD1066"/>
      <c r="FE1066"/>
      <c r="FF1066"/>
      <c r="FG1066"/>
      <c r="FH1066"/>
      <c r="FI1066"/>
      <c r="FJ1066"/>
      <c r="FK1066"/>
      <c r="FL1066"/>
      <c r="FM1066"/>
      <c r="FN1066"/>
      <c r="FO1066"/>
      <c r="FP1066"/>
      <c r="FQ1066"/>
      <c r="FR1066"/>
      <c r="FS1066"/>
      <c r="FT1066"/>
      <c r="FU1066"/>
      <c r="FV1066"/>
      <c r="FW1066"/>
      <c r="FX1066"/>
      <c r="FY1066"/>
      <c r="FZ1066"/>
      <c r="GA1066"/>
      <c r="GB1066"/>
      <c r="GC1066"/>
      <c r="GD1066"/>
      <c r="GE1066"/>
      <c r="GF1066"/>
      <c r="GG1066"/>
      <c r="GH1066"/>
      <c r="GI1066"/>
      <c r="GJ1066"/>
      <c r="GK1066"/>
      <c r="GL1066"/>
      <c r="GM1066"/>
      <c r="GN1066"/>
      <c r="GO1066"/>
      <c r="GP1066"/>
      <c r="GQ1066"/>
      <c r="GR1066"/>
      <c r="GS1066"/>
      <c r="GT1066"/>
      <c r="GU1066"/>
      <c r="GV1066"/>
      <c r="GW1066"/>
      <c r="GX1066"/>
      <c r="GY1066"/>
      <c r="GZ1066"/>
      <c r="HA1066"/>
      <c r="HB1066"/>
      <c r="HC1066"/>
      <c r="HD1066"/>
      <c r="HE1066"/>
      <c r="HF1066"/>
      <c r="HG1066"/>
      <c r="HH1066"/>
      <c r="HI1066"/>
      <c r="HJ1066"/>
      <c r="HK1066"/>
      <c r="HL1066"/>
      <c r="HM1066"/>
      <c r="HN1066"/>
      <c r="HO1066"/>
      <c r="HP1066"/>
      <c r="HQ1066"/>
      <c r="HR1066"/>
      <c r="HS1066"/>
      <c r="HT1066"/>
      <c r="HU1066"/>
      <c r="HV1066"/>
      <c r="HW1066"/>
      <c r="HX1066"/>
      <c r="HY1066"/>
      <c r="HZ1066"/>
      <c r="IA1066"/>
      <c r="IB1066"/>
      <c r="IC1066"/>
      <c r="ID1066"/>
      <c r="IE1066"/>
      <c r="IF1066"/>
      <c r="IG1066"/>
      <c r="IH1066"/>
      <c r="II1066"/>
      <c r="IJ1066"/>
      <c r="IK1066"/>
      <c r="IL1066"/>
      <c r="IM1066"/>
      <c r="IN1066"/>
      <c r="IO1066"/>
      <c r="IP1066"/>
      <c r="IQ1066"/>
      <c r="IR1066"/>
      <c r="IS1066"/>
      <c r="IT1066"/>
      <c r="IU1066"/>
      <c r="IV1066"/>
      <c r="IW1066"/>
      <c r="IX1066"/>
      <c r="IY1066"/>
      <c r="IZ1066"/>
      <c r="JA1066"/>
      <c r="JB1066"/>
      <c r="JC1066"/>
      <c r="JD1066"/>
      <c r="JE1066"/>
      <c r="JF1066"/>
      <c r="JG1066"/>
      <c r="JH1066"/>
      <c r="JI1066"/>
      <c r="JJ1066"/>
      <c r="JK1066"/>
      <c r="JL1066"/>
      <c r="JM1066"/>
      <c r="JN1066"/>
      <c r="JO1066"/>
      <c r="JP1066"/>
      <c r="JQ1066"/>
      <c r="JR1066"/>
      <c r="JS1066"/>
      <c r="JT1066"/>
      <c r="JU1066"/>
      <c r="JV1066"/>
      <c r="JW1066"/>
      <c r="JX1066"/>
      <c r="JY1066"/>
      <c r="JZ1066"/>
      <c r="KA1066"/>
      <c r="KB1066"/>
      <c r="KC1066"/>
      <c r="KD1066"/>
      <c r="KE1066"/>
      <c r="KF1066"/>
      <c r="KG1066"/>
      <c r="KH1066"/>
      <c r="KI1066"/>
      <c r="KJ1066"/>
      <c r="KK1066"/>
      <c r="KL1066"/>
      <c r="KM1066"/>
      <c r="KN1066"/>
      <c r="KO1066"/>
      <c r="KP1066"/>
      <c r="KQ1066"/>
      <c r="KR1066"/>
      <c r="KS1066"/>
      <c r="KT1066"/>
      <c r="KU1066"/>
      <c r="KV1066"/>
      <c r="KW1066"/>
      <c r="KX1066"/>
      <c r="KY1066"/>
      <c r="KZ1066"/>
      <c r="LA1066"/>
      <c r="LB1066"/>
      <c r="LC1066"/>
      <c r="LD1066"/>
      <c r="LE1066"/>
      <c r="LF1066"/>
      <c r="LG1066"/>
      <c r="LH1066"/>
      <c r="LI1066"/>
      <c r="LJ1066"/>
      <c r="LK1066"/>
      <c r="LL1066"/>
      <c r="LM1066"/>
      <c r="LN1066"/>
      <c r="LO1066"/>
      <c r="LP1066"/>
      <c r="LQ1066"/>
      <c r="LR1066"/>
      <c r="LS1066"/>
      <c r="LT1066"/>
      <c r="LU1066"/>
      <c r="LV1066"/>
      <c r="LW1066"/>
      <c r="LX1066"/>
      <c r="LY1066"/>
      <c r="LZ1066"/>
      <c r="MA1066"/>
      <c r="MB1066"/>
      <c r="MC1066"/>
      <c r="MD1066"/>
      <c r="ME1066"/>
      <c r="MF1066"/>
      <c r="MG1066"/>
      <c r="MH1066"/>
      <c r="MI1066"/>
      <c r="MJ1066"/>
      <c r="MK1066"/>
      <c r="ML1066"/>
      <c r="MM1066"/>
      <c r="MN1066"/>
      <c r="MO1066"/>
      <c r="MP1066"/>
      <c r="MQ1066"/>
      <c r="MR1066"/>
      <c r="MS1066"/>
      <c r="MT1066"/>
      <c r="MU1066"/>
      <c r="MV1066"/>
      <c r="MW1066"/>
      <c r="MX1066"/>
      <c r="MY1066"/>
      <c r="MZ1066"/>
      <c r="NA1066"/>
      <c r="NB1066"/>
      <c r="NC1066"/>
      <c r="ND1066"/>
      <c r="NE1066"/>
      <c r="NF1066"/>
      <c r="NG1066"/>
      <c r="NH1066"/>
      <c r="NI1066"/>
      <c r="NJ1066"/>
      <c r="NK1066"/>
      <c r="NL1066"/>
      <c r="NM1066"/>
      <c r="NN1066"/>
      <c r="NO1066"/>
      <c r="NP1066"/>
      <c r="NQ1066"/>
      <c r="NR1066"/>
      <c r="NS1066"/>
      <c r="NT1066"/>
      <c r="NU1066"/>
      <c r="NV1066"/>
      <c r="NW1066"/>
      <c r="NX1066"/>
      <c r="NY1066"/>
      <c r="NZ1066"/>
      <c r="OA1066"/>
      <c r="OB1066"/>
      <c r="OC1066"/>
      <c r="OD1066"/>
      <c r="OE1066"/>
      <c r="OF1066"/>
      <c r="OG1066"/>
      <c r="OH1066"/>
      <c r="OI1066"/>
      <c r="OJ1066"/>
      <c r="OK1066"/>
      <c r="OL1066"/>
      <c r="OM1066"/>
      <c r="ON1066"/>
      <c r="OO1066"/>
      <c r="OP1066"/>
      <c r="OQ1066"/>
      <c r="OR1066"/>
      <c r="OS1066"/>
      <c r="OT1066"/>
      <c r="OU1066"/>
      <c r="OV1066"/>
      <c r="OW1066"/>
      <c r="OX1066"/>
      <c r="OY1066"/>
      <c r="OZ1066"/>
      <c r="PA1066"/>
      <c r="PB1066"/>
      <c r="PC1066"/>
      <c r="PD1066"/>
      <c r="PE1066"/>
      <c r="PF1066"/>
      <c r="PG1066"/>
      <c r="PH1066"/>
      <c r="PI1066"/>
      <c r="PJ1066"/>
      <c r="PK1066"/>
      <c r="PL1066"/>
      <c r="PM1066"/>
      <c r="PN1066"/>
      <c r="PO1066"/>
      <c r="PP1066"/>
      <c r="PQ1066"/>
      <c r="PR1066"/>
      <c r="PS1066"/>
      <c r="PT1066"/>
      <c r="PU1066"/>
      <c r="PV1066"/>
      <c r="PW1066"/>
      <c r="PX1066"/>
      <c r="PY1066"/>
      <c r="PZ1066"/>
      <c r="QA1066"/>
      <c r="QB1066"/>
      <c r="QC1066"/>
      <c r="QD1066"/>
      <c r="QE1066"/>
      <c r="QF1066"/>
      <c r="QG1066"/>
      <c r="QH1066"/>
      <c r="QI1066"/>
      <c r="QJ1066"/>
      <c r="QK1066"/>
      <c r="QL1066"/>
      <c r="QM1066"/>
      <c r="QN1066"/>
      <c r="QO1066"/>
      <c r="QP1066"/>
      <c r="QQ1066"/>
      <c r="QR1066"/>
      <c r="QS1066"/>
      <c r="QT1066"/>
      <c r="QU1066"/>
      <c r="QV1066"/>
      <c r="QW1066"/>
      <c r="QX1066"/>
      <c r="QY1066"/>
      <c r="QZ1066"/>
      <c r="RA1066"/>
      <c r="RB1066"/>
      <c r="RC1066"/>
      <c r="RD1066"/>
      <c r="RE1066"/>
      <c r="RF1066"/>
      <c r="RG1066"/>
      <c r="RH1066"/>
      <c r="RI1066"/>
      <c r="RJ1066"/>
      <c r="RK1066"/>
      <c r="RL1066"/>
      <c r="RM1066"/>
      <c r="RN1066"/>
      <c r="RO1066"/>
      <c r="RP1066"/>
      <c r="RQ1066"/>
      <c r="RR1066"/>
      <c r="RS1066"/>
      <c r="RT1066"/>
      <c r="RU1066"/>
      <c r="RV1066"/>
      <c r="RW1066"/>
      <c r="RX1066"/>
      <c r="RY1066"/>
      <c r="RZ1066"/>
      <c r="SA1066"/>
      <c r="SB1066"/>
      <c r="SC1066"/>
      <c r="SD1066"/>
      <c r="SE1066"/>
      <c r="SF1066"/>
      <c r="SG1066"/>
      <c r="SH1066"/>
      <c r="SI1066"/>
      <c r="SJ1066"/>
      <c r="SK1066"/>
      <c r="SL1066"/>
      <c r="SM1066"/>
      <c r="SN1066"/>
      <c r="SO1066"/>
      <c r="SP1066"/>
      <c r="SQ1066"/>
      <c r="SR1066"/>
      <c r="SS1066"/>
      <c r="ST1066"/>
      <c r="SU1066"/>
      <c r="SV1066"/>
      <c r="SW1066"/>
      <c r="SX1066"/>
      <c r="SY1066"/>
      <c r="SZ1066"/>
      <c r="TA1066"/>
      <c r="TB1066"/>
      <c r="TC1066"/>
      <c r="TD1066"/>
      <c r="TE1066"/>
      <c r="TF1066"/>
      <c r="TG1066"/>
      <c r="TH1066"/>
      <c r="TI1066"/>
      <c r="TJ1066"/>
      <c r="TK1066"/>
      <c r="TL1066"/>
      <c r="TM1066"/>
      <c r="TN1066"/>
      <c r="TO1066"/>
      <c r="TP1066"/>
      <c r="TQ1066"/>
      <c r="TR1066"/>
      <c r="TS1066"/>
      <c r="TT1066"/>
      <c r="TU1066"/>
      <c r="TV1066"/>
      <c r="TW1066"/>
      <c r="TX1066"/>
      <c r="TY1066"/>
      <c r="TZ1066"/>
      <c r="UA1066"/>
      <c r="UB1066"/>
      <c r="UC1066"/>
      <c r="UD1066"/>
      <c r="UE1066"/>
      <c r="UF1066"/>
      <c r="UG1066"/>
      <c r="UH1066"/>
      <c r="UI1066"/>
      <c r="UJ1066"/>
      <c r="UK1066"/>
      <c r="UL1066"/>
      <c r="UM1066"/>
      <c r="UN1066"/>
      <c r="UO1066"/>
      <c r="UP1066"/>
      <c r="UQ1066"/>
      <c r="UR1066"/>
      <c r="US1066"/>
      <c r="UT1066"/>
      <c r="UU1066"/>
      <c r="UV1066"/>
      <c r="UW1066"/>
      <c r="UX1066"/>
      <c r="UY1066"/>
      <c r="UZ1066"/>
      <c r="VA1066"/>
      <c r="VB1066"/>
      <c r="VC1066"/>
      <c r="VD1066"/>
      <c r="VE1066"/>
      <c r="VF1066"/>
      <c r="VG1066"/>
      <c r="VH1066"/>
      <c r="VI1066"/>
      <c r="VJ1066"/>
      <c r="VK1066"/>
      <c r="VL1066"/>
      <c r="VM1066"/>
      <c r="VN1066"/>
      <c r="VO1066"/>
      <c r="VP1066"/>
      <c r="VQ1066"/>
      <c r="VR1066"/>
      <c r="VS1066"/>
      <c r="VT1066"/>
      <c r="VU1066"/>
      <c r="VV1066"/>
      <c r="VW1066"/>
      <c r="VX1066"/>
      <c r="VY1066"/>
      <c r="VZ1066"/>
      <c r="WA1066"/>
      <c r="WB1066"/>
      <c r="WC1066"/>
      <c r="WD1066"/>
      <c r="WE1066"/>
      <c r="WF1066"/>
      <c r="WG1066"/>
      <c r="WH1066"/>
      <c r="WI1066"/>
      <c r="WJ1066"/>
      <c r="WK1066"/>
      <c r="WL1066"/>
      <c r="WM1066"/>
      <c r="WN1066"/>
      <c r="WO1066"/>
      <c r="WP1066"/>
      <c r="WQ1066"/>
      <c r="WR1066"/>
      <c r="WS1066"/>
      <c r="WT1066"/>
      <c r="WU1066"/>
      <c r="WV1066"/>
      <c r="WW1066"/>
      <c r="WX1066"/>
      <c r="WY1066"/>
      <c r="WZ1066"/>
      <c r="XA1066"/>
      <c r="XB1066"/>
      <c r="XC1066"/>
      <c r="XD1066"/>
      <c r="XE1066"/>
      <c r="XF1066"/>
      <c r="XG1066"/>
      <c r="XH1066"/>
      <c r="XI1066"/>
      <c r="XJ1066"/>
      <c r="XK1066"/>
      <c r="XL1066"/>
      <c r="XM1066"/>
      <c r="XN1066"/>
      <c r="XO1066"/>
      <c r="XP1066"/>
      <c r="XQ1066"/>
      <c r="XR1066"/>
      <c r="XS1066"/>
      <c r="XT1066"/>
      <c r="XU1066"/>
      <c r="XV1066"/>
      <c r="XW1066"/>
      <c r="XX1066"/>
      <c r="XY1066"/>
      <c r="XZ1066"/>
      <c r="YA1066"/>
      <c r="YB1066"/>
      <c r="YC1066"/>
      <c r="YD1066"/>
      <c r="YE1066"/>
      <c r="YF1066"/>
      <c r="YG1066"/>
      <c r="YH1066"/>
      <c r="YI1066"/>
      <c r="YJ1066"/>
      <c r="YK1066"/>
      <c r="YL1066"/>
      <c r="YM1066"/>
      <c r="YN1066"/>
      <c r="YO1066"/>
      <c r="YP1066"/>
      <c r="YQ1066"/>
      <c r="YR1066"/>
      <c r="YS1066"/>
      <c r="YT1066"/>
      <c r="YU1066"/>
      <c r="YV1066"/>
      <c r="YW1066"/>
      <c r="YX1066"/>
      <c r="YY1066"/>
      <c r="YZ1066"/>
      <c r="ZA1066"/>
      <c r="ZB1066"/>
      <c r="ZC1066"/>
      <c r="ZD1066"/>
      <c r="ZE1066"/>
      <c r="ZF1066"/>
      <c r="ZG1066"/>
      <c r="ZH1066"/>
      <c r="ZI1066"/>
      <c r="ZJ1066"/>
      <c r="ZK1066"/>
      <c r="ZL1066"/>
      <c r="ZM1066"/>
      <c r="ZN1066"/>
      <c r="ZO1066"/>
      <c r="ZP1066"/>
      <c r="ZQ1066"/>
      <c r="ZR1066"/>
      <c r="ZS1066"/>
      <c r="ZT1066"/>
      <c r="ZU1066"/>
      <c r="ZV1066"/>
      <c r="ZW1066"/>
      <c r="ZX1066"/>
      <c r="ZY1066"/>
      <c r="ZZ1066"/>
      <c r="AAA1066"/>
      <c r="AAB1066"/>
      <c r="AAC1066"/>
      <c r="AAD1066"/>
      <c r="AAE1066"/>
      <c r="AAF1066"/>
      <c r="AAG1066"/>
      <c r="AAH1066"/>
      <c r="AAI1066"/>
      <c r="AAJ1066"/>
      <c r="AAK1066"/>
      <c r="AAL1066"/>
      <c r="AAM1066"/>
      <c r="AAN1066"/>
      <c r="AAO1066"/>
      <c r="AAP1066"/>
      <c r="AAQ1066"/>
      <c r="AAR1066"/>
      <c r="AAS1066"/>
      <c r="AAT1066"/>
      <c r="AAU1066"/>
      <c r="AAV1066"/>
      <c r="AAW1066"/>
      <c r="AAX1066"/>
      <c r="AAY1066"/>
      <c r="AAZ1066"/>
      <c r="ABA1066"/>
      <c r="ABB1066"/>
      <c r="ABC1066"/>
      <c r="ABD1066"/>
      <c r="ABE1066"/>
      <c r="ABF1066"/>
      <c r="ABG1066"/>
      <c r="ABH1066"/>
      <c r="ABI1066"/>
      <c r="ABJ1066"/>
      <c r="ABK1066"/>
      <c r="ABL1066"/>
      <c r="ABM1066"/>
      <c r="ABN1066"/>
      <c r="ABO1066"/>
      <c r="ABP1066"/>
      <c r="ABQ1066"/>
      <c r="ABR1066"/>
      <c r="ABS1066"/>
      <c r="ABT1066"/>
      <c r="ABU1066"/>
      <c r="ABV1066"/>
      <c r="ABW1066"/>
      <c r="ABX1066"/>
      <c r="ABY1066"/>
      <c r="ABZ1066"/>
      <c r="ACA1066"/>
      <c r="ACB1066"/>
      <c r="ACC1066"/>
      <c r="ACD1066"/>
      <c r="ACE1066"/>
      <c r="ACF1066"/>
      <c r="ACG1066"/>
      <c r="ACH1066"/>
      <c r="ACI1066"/>
      <c r="ACJ1066"/>
      <c r="ACK1066"/>
      <c r="ACL1066"/>
      <c r="ACM1066"/>
      <c r="ACN1066"/>
      <c r="ACO1066"/>
      <c r="ACP1066"/>
      <c r="ACQ1066"/>
      <c r="ACR1066"/>
      <c r="ACS1066"/>
      <c r="ACT1066"/>
      <c r="ACU1066"/>
      <c r="ACV1066"/>
      <c r="ACW1066"/>
      <c r="ACX1066"/>
      <c r="ACY1066"/>
      <c r="ACZ1066"/>
      <c r="ADA1066"/>
      <c r="ADB1066"/>
      <c r="ADC1066"/>
      <c r="ADD1066"/>
      <c r="ADE1066"/>
      <c r="ADF1066"/>
      <c r="ADG1066"/>
      <c r="ADH1066"/>
      <c r="ADI1066"/>
      <c r="ADJ1066"/>
      <c r="ADK1066"/>
      <c r="ADL1066"/>
      <c r="ADM1066"/>
      <c r="ADN1066"/>
      <c r="ADO1066"/>
      <c r="ADP1066"/>
      <c r="ADQ1066"/>
      <c r="ADR1066"/>
      <c r="ADS1066"/>
      <c r="ADT1066"/>
      <c r="ADU1066"/>
      <c r="ADV1066"/>
      <c r="ADW1066"/>
      <c r="ADX1066"/>
      <c r="ADY1066"/>
      <c r="ADZ1066"/>
      <c r="AEA1066"/>
      <c r="AEB1066"/>
      <c r="AEC1066"/>
      <c r="AED1066"/>
      <c r="AEE1066"/>
      <c r="AEF1066"/>
    </row>
    <row r="1067" spans="1:812" s="93" customFormat="1" hidden="1" x14ac:dyDescent="0.25">
      <c r="B1067" s="92">
        <v>45433</v>
      </c>
      <c r="C1067" s="93" t="s">
        <v>63</v>
      </c>
      <c r="D1067" s="93" t="s">
        <v>0</v>
      </c>
      <c r="E1067" s="93" t="s">
        <v>14</v>
      </c>
      <c r="F1067" s="94" t="s">
        <v>25</v>
      </c>
      <c r="G1067" s="93" t="s">
        <v>26</v>
      </c>
      <c r="H1067" s="94" t="s">
        <v>27</v>
      </c>
      <c r="I1067" s="94" t="s">
        <v>490</v>
      </c>
      <c r="J1067" s="95">
        <v>30</v>
      </c>
      <c r="K1067" s="97">
        <v>14.694879832810868</v>
      </c>
      <c r="L1067" s="98">
        <f t="shared" si="99"/>
        <v>440.84639498432603</v>
      </c>
      <c r="M1067" s="106" t="s">
        <v>527</v>
      </c>
      <c r="N1067" s="106"/>
      <c r="O1067" s="104">
        <v>440.84639498432603</v>
      </c>
      <c r="P1067" s="93" t="s">
        <v>642</v>
      </c>
      <c r="X1067" s="96"/>
    </row>
    <row r="1068" spans="1:812" s="93" customFormat="1" hidden="1" x14ac:dyDescent="0.25">
      <c r="B1068" s="92">
        <v>45433</v>
      </c>
      <c r="C1068" s="93" t="s">
        <v>63</v>
      </c>
      <c r="D1068" s="93" t="s">
        <v>0</v>
      </c>
      <c r="E1068" s="93" t="s">
        <v>14</v>
      </c>
      <c r="F1068" s="94" t="s">
        <v>322</v>
      </c>
      <c r="G1068" s="93" t="s">
        <v>324</v>
      </c>
      <c r="H1068" s="94" t="s">
        <v>325</v>
      </c>
      <c r="I1068" s="94" t="s">
        <v>326</v>
      </c>
      <c r="J1068" s="95">
        <v>29</v>
      </c>
      <c r="K1068" s="97">
        <v>23.091954022988503</v>
      </c>
      <c r="L1068" s="99">
        <f t="shared" si="99"/>
        <v>669.66666666666663</v>
      </c>
      <c r="M1068" s="106" t="s">
        <v>527</v>
      </c>
      <c r="N1068" s="106"/>
      <c r="O1068" s="104">
        <v>669.66666666666663</v>
      </c>
      <c r="P1068" s="93" t="s">
        <v>642</v>
      </c>
      <c r="X1068" s="96"/>
    </row>
    <row r="1069" spans="1:812" s="93" customFormat="1" hidden="1" x14ac:dyDescent="0.25">
      <c r="B1069" s="92">
        <v>45433</v>
      </c>
      <c r="C1069" s="93" t="s">
        <v>63</v>
      </c>
      <c r="D1069" s="93" t="s">
        <v>0</v>
      </c>
      <c r="E1069" s="93" t="s">
        <v>14</v>
      </c>
      <c r="F1069" s="94" t="s">
        <v>48</v>
      </c>
      <c r="G1069" s="93" t="s">
        <v>49</v>
      </c>
      <c r="H1069" s="94" t="s">
        <v>50</v>
      </c>
      <c r="I1069" s="94" t="s">
        <v>493</v>
      </c>
      <c r="J1069" s="95">
        <v>4</v>
      </c>
      <c r="K1069" s="97">
        <v>14.694879832810868</v>
      </c>
      <c r="L1069" s="99">
        <f t="shared" si="99"/>
        <v>58.779519331243471</v>
      </c>
      <c r="M1069" s="106" t="s">
        <v>527</v>
      </c>
      <c r="N1069" s="106"/>
      <c r="O1069" s="104">
        <v>58.779519331243471</v>
      </c>
      <c r="P1069" s="93" t="s">
        <v>642</v>
      </c>
      <c r="X1069" s="96"/>
    </row>
    <row r="1070" spans="1:812" s="93" customFormat="1" hidden="1" x14ac:dyDescent="0.25">
      <c r="B1070" s="92">
        <v>45433</v>
      </c>
      <c r="C1070" s="93" t="s">
        <v>63</v>
      </c>
      <c r="D1070" s="93" t="s">
        <v>0</v>
      </c>
      <c r="E1070" s="93" t="s">
        <v>14</v>
      </c>
      <c r="F1070" s="94" t="s">
        <v>48</v>
      </c>
      <c r="G1070" s="93" t="s">
        <v>49</v>
      </c>
      <c r="H1070" s="94" t="s">
        <v>50</v>
      </c>
      <c r="I1070" s="94" t="s">
        <v>486</v>
      </c>
      <c r="J1070" s="95">
        <v>26</v>
      </c>
      <c r="K1070" s="97">
        <v>14.694879832810868</v>
      </c>
      <c r="L1070" s="99">
        <f t="shared" si="99"/>
        <v>382.06687565308255</v>
      </c>
      <c r="M1070" s="106" t="s">
        <v>527</v>
      </c>
      <c r="N1070" s="106"/>
      <c r="O1070" s="104">
        <v>382.06687565308255</v>
      </c>
      <c r="P1070" s="93" t="s">
        <v>642</v>
      </c>
      <c r="X1070" s="96"/>
    </row>
    <row r="1071" spans="1:812" s="93" customFormat="1" hidden="1" x14ac:dyDescent="0.25">
      <c r="B1071" s="92">
        <v>45433</v>
      </c>
      <c r="C1071" s="93" t="s">
        <v>63</v>
      </c>
      <c r="D1071" s="93" t="s">
        <v>0</v>
      </c>
      <c r="E1071" s="93" t="s">
        <v>14</v>
      </c>
      <c r="F1071" s="94" t="s">
        <v>46</v>
      </c>
      <c r="G1071" s="93" t="s">
        <v>532</v>
      </c>
      <c r="H1071" s="94" t="s">
        <v>146</v>
      </c>
      <c r="I1071" s="94" t="s">
        <v>494</v>
      </c>
      <c r="J1071" s="95">
        <f>15+15</f>
        <v>30</v>
      </c>
      <c r="K1071" s="97">
        <v>23.091954022988503</v>
      </c>
      <c r="L1071" s="99">
        <f t="shared" si="99"/>
        <v>692.75862068965512</v>
      </c>
      <c r="M1071" s="106" t="s">
        <v>527</v>
      </c>
      <c r="N1071" s="106"/>
      <c r="O1071" s="104">
        <v>692.75862068965512</v>
      </c>
      <c r="P1071" s="93" t="s">
        <v>642</v>
      </c>
      <c r="X1071" s="96"/>
    </row>
    <row r="1072" spans="1:812" s="93" customFormat="1" hidden="1" x14ac:dyDescent="0.25">
      <c r="B1072" s="92">
        <v>45433</v>
      </c>
      <c r="C1072" s="93" t="s">
        <v>63</v>
      </c>
      <c r="D1072" s="93" t="s">
        <v>4</v>
      </c>
      <c r="E1072" s="93" t="s">
        <v>14</v>
      </c>
      <c r="F1072" s="94">
        <v>3318225</v>
      </c>
      <c r="G1072" s="93" t="s">
        <v>148</v>
      </c>
      <c r="H1072" s="94" t="s">
        <v>148</v>
      </c>
      <c r="I1072" s="94" t="s">
        <v>138</v>
      </c>
      <c r="J1072" s="95">
        <v>3</v>
      </c>
      <c r="K1072" s="97">
        <v>52.481713688610235</v>
      </c>
      <c r="L1072" s="99">
        <f t="shared" si="99"/>
        <v>157.44514106583071</v>
      </c>
      <c r="M1072" s="106" t="s">
        <v>527</v>
      </c>
      <c r="N1072" s="106"/>
      <c r="O1072" s="104">
        <v>157.44514106583071</v>
      </c>
      <c r="P1072" s="93" t="s">
        <v>642</v>
      </c>
      <c r="X1072" s="96"/>
    </row>
    <row r="1073" spans="1:812" hidden="1" x14ac:dyDescent="0.25">
      <c r="A1073" s="93"/>
      <c r="B1073" s="92">
        <v>45433</v>
      </c>
      <c r="C1073" s="93" t="s">
        <v>63</v>
      </c>
      <c r="D1073" s="93" t="s">
        <v>0</v>
      </c>
      <c r="E1073" s="93" t="s">
        <v>14</v>
      </c>
      <c r="F1073" s="94" t="s">
        <v>39</v>
      </c>
      <c r="G1073" s="93" t="s">
        <v>40</v>
      </c>
      <c r="H1073" s="94" t="s">
        <v>41</v>
      </c>
      <c r="I1073" s="94" t="s">
        <v>485</v>
      </c>
      <c r="J1073" s="95">
        <f>25+25</f>
        <v>50</v>
      </c>
      <c r="K1073" s="97">
        <v>14.694879832810868</v>
      </c>
      <c r="L1073" s="99">
        <f t="shared" si="99"/>
        <v>734.74399164054341</v>
      </c>
      <c r="M1073" s="106" t="s">
        <v>527</v>
      </c>
      <c r="N1073" s="106"/>
      <c r="O1073" s="104">
        <v>734.74399164054341</v>
      </c>
      <c r="P1073" s="93" t="s">
        <v>642</v>
      </c>
      <c r="Q1073" s="93"/>
      <c r="R1073" s="93"/>
      <c r="S1073" s="93"/>
      <c r="T1073" s="93"/>
      <c r="U1073" s="93"/>
      <c r="V1073" s="93"/>
      <c r="W1073" s="93"/>
      <c r="X1073" s="96"/>
      <c r="Y1073" s="93"/>
      <c r="Z1073" s="93"/>
      <c r="AA1073" s="93"/>
      <c r="AB1073" s="93"/>
      <c r="AC1073" s="93"/>
      <c r="AD1073" s="93"/>
      <c r="AE1073" s="93"/>
      <c r="AF1073" s="93"/>
      <c r="AG1073" s="93"/>
      <c r="AH1073" s="93"/>
      <c r="AI1073" s="93"/>
      <c r="AJ1073" s="93"/>
      <c r="AK1073" s="93"/>
      <c r="AL1073" s="93"/>
      <c r="AM1073" s="93"/>
      <c r="AN1073" s="93"/>
      <c r="AO1073" s="93"/>
      <c r="AP1073" s="93"/>
      <c r="AQ1073" s="93"/>
      <c r="AR1073" s="93"/>
      <c r="AS1073" s="93"/>
      <c r="AT1073" s="93"/>
      <c r="AU1073" s="93"/>
      <c r="AV1073" s="93"/>
      <c r="AW1073" s="93"/>
      <c r="AX1073" s="93"/>
      <c r="AY1073" s="93"/>
      <c r="AZ1073" s="93"/>
      <c r="BA1073" s="93"/>
      <c r="BB1073" s="93"/>
      <c r="BC1073" s="93"/>
      <c r="BD1073" s="93"/>
      <c r="BE1073" s="93"/>
      <c r="BF1073" s="93"/>
      <c r="BG1073" s="93"/>
      <c r="BH1073" s="93"/>
      <c r="BI1073" s="93"/>
      <c r="BJ1073" s="93"/>
      <c r="BK1073" s="93"/>
      <c r="BL1073" s="93"/>
      <c r="BM1073" s="93"/>
      <c r="BN1073" s="93"/>
      <c r="BO1073" s="93"/>
      <c r="BP1073" s="93"/>
      <c r="BQ1073" s="93"/>
      <c r="BR1073" s="93"/>
      <c r="BS1073" s="93"/>
      <c r="BT1073" s="93"/>
      <c r="BU1073" s="93"/>
      <c r="BV1073" s="93"/>
      <c r="BW1073" s="93"/>
      <c r="BX1073" s="93"/>
      <c r="BY1073" s="93"/>
      <c r="BZ1073" s="93"/>
      <c r="CA1073" s="93"/>
      <c r="CB1073" s="93"/>
      <c r="CC1073" s="93"/>
      <c r="CD1073" s="93"/>
      <c r="CE1073" s="93"/>
      <c r="CF1073" s="93"/>
      <c r="CG1073" s="93"/>
      <c r="CH1073" s="93"/>
      <c r="CI1073" s="93"/>
      <c r="CJ1073" s="93"/>
      <c r="CK1073" s="93"/>
      <c r="CL1073" s="93"/>
      <c r="CM1073" s="93"/>
      <c r="CN1073" s="93"/>
      <c r="CO1073" s="93"/>
      <c r="CP1073" s="93"/>
      <c r="CQ1073" s="93"/>
      <c r="CR1073" s="93"/>
      <c r="CS1073" s="93"/>
      <c r="CT1073" s="93"/>
      <c r="CU1073" s="93"/>
      <c r="CV1073" s="93"/>
      <c r="CW1073" s="93"/>
      <c r="CX1073" s="93"/>
      <c r="CY1073" s="93"/>
      <c r="CZ1073" s="93"/>
      <c r="DA1073" s="93"/>
      <c r="DB1073" s="93"/>
      <c r="DC1073" s="93"/>
      <c r="DD1073" s="93"/>
      <c r="DE1073" s="93"/>
      <c r="DF1073" s="93"/>
      <c r="DG1073" s="93"/>
      <c r="DH1073" s="93"/>
      <c r="DI1073" s="93"/>
      <c r="DJ1073" s="93"/>
      <c r="DK1073" s="93"/>
      <c r="DL1073" s="93"/>
      <c r="DM1073" s="93"/>
      <c r="DN1073" s="93"/>
      <c r="DO1073" s="93"/>
      <c r="DP1073" s="93"/>
      <c r="DQ1073" s="93"/>
      <c r="DR1073" s="93"/>
      <c r="DS1073" s="93"/>
      <c r="DT1073" s="93"/>
      <c r="DU1073" s="93"/>
      <c r="DV1073" s="93"/>
      <c r="DW1073" s="93"/>
      <c r="DX1073" s="93"/>
      <c r="DY1073" s="93"/>
      <c r="DZ1073" s="93"/>
      <c r="EA1073" s="93"/>
      <c r="EB1073" s="93"/>
      <c r="EC1073" s="93"/>
      <c r="ED1073" s="93"/>
      <c r="EE1073" s="93"/>
      <c r="EF1073" s="93"/>
      <c r="EG1073" s="93"/>
      <c r="EH1073" s="93"/>
      <c r="EI1073" s="93"/>
      <c r="EJ1073" s="93"/>
      <c r="EK1073" s="93"/>
      <c r="EL1073" s="93"/>
      <c r="EM1073" s="93"/>
      <c r="EN1073" s="93"/>
      <c r="EO1073" s="93"/>
      <c r="EP1073" s="93"/>
      <c r="EQ1073" s="93"/>
      <c r="ER1073" s="93"/>
      <c r="ES1073" s="93"/>
      <c r="ET1073" s="93"/>
      <c r="EU1073" s="93"/>
      <c r="EV1073" s="93"/>
      <c r="EW1073" s="93"/>
      <c r="EX1073" s="93"/>
      <c r="EY1073" s="93"/>
      <c r="EZ1073" s="93"/>
      <c r="FA1073" s="93"/>
      <c r="FB1073" s="93"/>
      <c r="FC1073" s="93"/>
      <c r="FD1073" s="93"/>
      <c r="FE1073" s="93"/>
      <c r="FF1073" s="93"/>
      <c r="FG1073" s="93"/>
      <c r="FH1073" s="93"/>
      <c r="FI1073" s="93"/>
      <c r="FJ1073" s="93"/>
      <c r="FK1073" s="93"/>
      <c r="FL1073" s="93"/>
      <c r="FM1073" s="93"/>
      <c r="FN1073" s="93"/>
      <c r="FO1073" s="93"/>
      <c r="FP1073" s="93"/>
      <c r="FQ1073" s="93"/>
      <c r="FR1073" s="93"/>
      <c r="FS1073" s="93"/>
      <c r="FT1073" s="93"/>
      <c r="FU1073" s="93"/>
      <c r="FV1073" s="93"/>
      <c r="FW1073" s="93"/>
      <c r="FX1073" s="93"/>
      <c r="FY1073" s="93"/>
      <c r="FZ1073" s="93"/>
      <c r="GA1073" s="93"/>
      <c r="GB1073" s="93"/>
      <c r="GC1073" s="93"/>
      <c r="GD1073" s="93"/>
      <c r="GE1073" s="93"/>
      <c r="GF1073" s="93"/>
      <c r="GG1073" s="93"/>
      <c r="GH1073" s="93"/>
      <c r="GI1073" s="93"/>
      <c r="GJ1073" s="93"/>
      <c r="GK1073" s="93"/>
      <c r="GL1073" s="93"/>
      <c r="GM1073" s="93"/>
      <c r="GN1073" s="93"/>
      <c r="GO1073" s="93"/>
      <c r="GP1073" s="93"/>
      <c r="GQ1073" s="93"/>
      <c r="GR1073" s="93"/>
      <c r="GS1073" s="93"/>
      <c r="GT1073" s="93"/>
      <c r="GU1073" s="93"/>
      <c r="GV1073" s="93"/>
      <c r="GW1073" s="93"/>
      <c r="GX1073" s="93"/>
      <c r="GY1073" s="93"/>
      <c r="GZ1073" s="93"/>
      <c r="HA1073" s="93"/>
      <c r="HB1073" s="93"/>
      <c r="HC1073" s="93"/>
      <c r="HD1073" s="93"/>
      <c r="HE1073" s="93"/>
      <c r="HF1073" s="93"/>
      <c r="HG1073" s="93"/>
      <c r="HH1073" s="93"/>
      <c r="HI1073" s="93"/>
      <c r="HJ1073" s="93"/>
      <c r="HK1073" s="93"/>
      <c r="HL1073" s="93"/>
      <c r="HM1073" s="93"/>
      <c r="HN1073" s="93"/>
      <c r="HO1073" s="93"/>
      <c r="HP1073" s="93"/>
      <c r="HQ1073" s="93"/>
      <c r="HR1073" s="93"/>
      <c r="HS1073" s="93"/>
      <c r="HT1073" s="93"/>
      <c r="HU1073" s="93"/>
      <c r="HV1073" s="93"/>
      <c r="HW1073" s="93"/>
      <c r="HX1073" s="93"/>
      <c r="HY1073" s="93"/>
      <c r="HZ1073" s="93"/>
      <c r="IA1073" s="93"/>
      <c r="IB1073" s="93"/>
      <c r="IC1073" s="93"/>
      <c r="ID1073" s="93"/>
      <c r="IE1073" s="93"/>
      <c r="IF1073" s="93"/>
      <c r="IG1073" s="93"/>
      <c r="IH1073" s="93"/>
      <c r="II1073" s="93"/>
      <c r="IJ1073" s="93"/>
      <c r="IK1073" s="93"/>
      <c r="IL1073" s="93"/>
      <c r="IM1073" s="93"/>
      <c r="IN1073" s="93"/>
      <c r="IO1073" s="93"/>
      <c r="IP1073" s="93"/>
      <c r="IQ1073" s="93"/>
      <c r="IR1073" s="93"/>
      <c r="IS1073" s="93"/>
      <c r="IT1073" s="93"/>
      <c r="IU1073" s="93"/>
      <c r="IV1073" s="93"/>
      <c r="IW1073" s="93"/>
      <c r="IX1073" s="93"/>
      <c r="IY1073" s="93"/>
      <c r="IZ1073" s="93"/>
      <c r="JA1073" s="93"/>
      <c r="JB1073" s="93"/>
      <c r="JC1073" s="93"/>
      <c r="JD1073" s="93"/>
      <c r="JE1073" s="93"/>
      <c r="JF1073" s="93"/>
      <c r="JG1073" s="93"/>
      <c r="JH1073" s="93"/>
      <c r="JI1073" s="93"/>
      <c r="JJ1073" s="93"/>
      <c r="JK1073" s="93"/>
      <c r="JL1073" s="93"/>
      <c r="JM1073" s="93"/>
      <c r="JN1073" s="93"/>
      <c r="JO1073" s="93"/>
      <c r="JP1073" s="93"/>
      <c r="JQ1073" s="93"/>
      <c r="JR1073" s="93"/>
      <c r="JS1073" s="93"/>
      <c r="JT1073" s="93"/>
      <c r="JU1073" s="93"/>
      <c r="JV1073" s="93"/>
      <c r="JW1073" s="93"/>
      <c r="JX1073" s="93"/>
      <c r="JY1073" s="93"/>
      <c r="JZ1073" s="93"/>
      <c r="KA1073" s="93"/>
      <c r="KB1073" s="93"/>
      <c r="KC1073" s="93"/>
      <c r="KD1073" s="93"/>
      <c r="KE1073" s="93"/>
      <c r="KF1073" s="93"/>
      <c r="KG1073" s="93"/>
      <c r="KH1073" s="93"/>
      <c r="KI1073" s="93"/>
      <c r="KJ1073" s="93"/>
      <c r="KK1073" s="93"/>
      <c r="KL1073" s="93"/>
      <c r="KM1073" s="93"/>
      <c r="KN1073" s="93"/>
      <c r="KO1073" s="93"/>
      <c r="KP1073" s="93"/>
      <c r="KQ1073" s="93"/>
      <c r="KR1073" s="93"/>
      <c r="KS1073" s="93"/>
      <c r="KT1073" s="93"/>
      <c r="KU1073" s="93"/>
      <c r="KV1073" s="93"/>
      <c r="KW1073" s="93"/>
      <c r="KX1073" s="93"/>
      <c r="KY1073" s="93"/>
      <c r="KZ1073" s="93"/>
      <c r="LA1073" s="93"/>
      <c r="LB1073" s="93"/>
      <c r="LC1073" s="93"/>
      <c r="LD1073" s="93"/>
      <c r="LE1073" s="93"/>
      <c r="LF1073" s="93"/>
      <c r="LG1073" s="93"/>
      <c r="LH1073" s="93"/>
      <c r="LI1073" s="93"/>
      <c r="LJ1073" s="93"/>
      <c r="LK1073" s="93"/>
      <c r="LL1073" s="93"/>
      <c r="LM1073" s="93"/>
      <c r="LN1073" s="93"/>
      <c r="LO1073" s="93"/>
      <c r="LP1073" s="93"/>
      <c r="LQ1073" s="93"/>
      <c r="LR1073" s="93"/>
      <c r="LS1073" s="93"/>
      <c r="LT1073" s="93"/>
      <c r="LU1073" s="93"/>
      <c r="LV1073" s="93"/>
      <c r="LW1073" s="93"/>
      <c r="LX1073" s="93"/>
      <c r="LY1073" s="93"/>
      <c r="LZ1073" s="93"/>
      <c r="MA1073" s="93"/>
      <c r="MB1073" s="93"/>
      <c r="MC1073" s="93"/>
      <c r="MD1073" s="93"/>
      <c r="ME1073" s="93"/>
      <c r="MF1073" s="93"/>
      <c r="MG1073" s="93"/>
      <c r="MH1073" s="93"/>
      <c r="MI1073" s="93"/>
      <c r="MJ1073" s="93"/>
      <c r="MK1073" s="93"/>
      <c r="ML1073" s="93"/>
      <c r="MM1073" s="93"/>
      <c r="MN1073" s="93"/>
      <c r="MO1073" s="93"/>
      <c r="MP1073" s="93"/>
      <c r="MQ1073" s="93"/>
      <c r="MR1073" s="93"/>
      <c r="MS1073" s="93"/>
      <c r="MT1073" s="93"/>
      <c r="MU1073" s="93"/>
      <c r="MV1073" s="93"/>
      <c r="MW1073" s="93"/>
      <c r="MX1073" s="93"/>
      <c r="MY1073" s="93"/>
      <c r="MZ1073" s="93"/>
      <c r="NA1073" s="93"/>
      <c r="NB1073" s="93"/>
      <c r="NC1073" s="93"/>
      <c r="ND1073" s="93"/>
      <c r="NE1073" s="93"/>
      <c r="NF1073" s="93"/>
      <c r="NG1073" s="93"/>
      <c r="NH1073" s="93"/>
      <c r="NI1073" s="93"/>
      <c r="NJ1073" s="93"/>
      <c r="NK1073" s="93"/>
      <c r="NL1073" s="93"/>
      <c r="NM1073" s="93"/>
      <c r="NN1073" s="93"/>
      <c r="NO1073" s="93"/>
      <c r="NP1073" s="93"/>
      <c r="NQ1073" s="93"/>
      <c r="NR1073" s="93"/>
      <c r="NS1073" s="93"/>
      <c r="NT1073" s="93"/>
      <c r="NU1073" s="93"/>
      <c r="NV1073" s="93"/>
      <c r="NW1073" s="93"/>
      <c r="NX1073" s="93"/>
      <c r="NY1073" s="93"/>
      <c r="NZ1073" s="93"/>
      <c r="OA1073" s="93"/>
      <c r="OB1073" s="93"/>
      <c r="OC1073" s="93"/>
      <c r="OD1073" s="93"/>
      <c r="OE1073" s="93"/>
      <c r="OF1073" s="93"/>
      <c r="OG1073" s="93"/>
      <c r="OH1073" s="93"/>
      <c r="OI1073" s="93"/>
      <c r="OJ1073" s="93"/>
      <c r="OK1073" s="93"/>
      <c r="OL1073" s="93"/>
      <c r="OM1073" s="93"/>
      <c r="ON1073" s="93"/>
      <c r="OO1073" s="93"/>
      <c r="OP1073" s="93"/>
      <c r="OQ1073" s="93"/>
      <c r="OR1073" s="93"/>
      <c r="OS1073" s="93"/>
      <c r="OT1073" s="93"/>
      <c r="OU1073" s="93"/>
      <c r="OV1073" s="93"/>
      <c r="OW1073" s="93"/>
      <c r="OX1073" s="93"/>
      <c r="OY1073" s="93"/>
      <c r="OZ1073" s="93"/>
      <c r="PA1073" s="93"/>
      <c r="PB1073" s="93"/>
      <c r="PC1073" s="93"/>
      <c r="PD1073" s="93"/>
      <c r="PE1073" s="93"/>
      <c r="PF1073" s="93"/>
      <c r="PG1073" s="93"/>
      <c r="PH1073" s="93"/>
      <c r="PI1073" s="93"/>
      <c r="PJ1073" s="93"/>
      <c r="PK1073" s="93"/>
      <c r="PL1073" s="93"/>
      <c r="PM1073" s="93"/>
      <c r="PN1073" s="93"/>
      <c r="PO1073" s="93"/>
      <c r="PP1073" s="93"/>
      <c r="PQ1073" s="93"/>
      <c r="PR1073" s="93"/>
      <c r="PS1073" s="93"/>
      <c r="PT1073" s="93"/>
      <c r="PU1073" s="93"/>
      <c r="PV1073" s="93"/>
      <c r="PW1073" s="93"/>
      <c r="PX1073" s="93"/>
      <c r="PY1073" s="93"/>
      <c r="PZ1073" s="93"/>
      <c r="QA1073" s="93"/>
      <c r="QB1073" s="93"/>
      <c r="QC1073" s="93"/>
      <c r="QD1073" s="93"/>
      <c r="QE1073" s="93"/>
      <c r="QF1073" s="93"/>
      <c r="QG1073" s="93"/>
      <c r="QH1073" s="93"/>
      <c r="QI1073" s="93"/>
      <c r="QJ1073" s="93"/>
      <c r="QK1073" s="93"/>
      <c r="QL1073" s="93"/>
      <c r="QM1073" s="93"/>
      <c r="QN1073" s="93"/>
      <c r="QO1073" s="93"/>
      <c r="QP1073" s="93"/>
      <c r="QQ1073" s="93"/>
      <c r="QR1073" s="93"/>
      <c r="QS1073" s="93"/>
      <c r="QT1073" s="93"/>
      <c r="QU1073" s="93"/>
      <c r="QV1073" s="93"/>
      <c r="QW1073" s="93"/>
      <c r="QX1073" s="93"/>
      <c r="QY1073" s="93"/>
      <c r="QZ1073" s="93"/>
      <c r="RA1073" s="93"/>
      <c r="RB1073" s="93"/>
      <c r="RC1073" s="93"/>
      <c r="RD1073" s="93"/>
      <c r="RE1073" s="93"/>
      <c r="RF1073" s="93"/>
      <c r="RG1073" s="93"/>
      <c r="RH1073" s="93"/>
      <c r="RI1073" s="93"/>
      <c r="RJ1073" s="93"/>
      <c r="RK1073" s="93"/>
      <c r="RL1073" s="93"/>
      <c r="RM1073" s="93"/>
      <c r="RN1073" s="93"/>
      <c r="RO1073" s="93"/>
      <c r="RP1073" s="93"/>
      <c r="RQ1073" s="93"/>
      <c r="RR1073" s="93"/>
      <c r="RS1073" s="93"/>
      <c r="RT1073" s="93"/>
      <c r="RU1073" s="93"/>
      <c r="RV1073" s="93"/>
      <c r="RW1073" s="93"/>
      <c r="RX1073" s="93"/>
      <c r="RY1073" s="93"/>
      <c r="RZ1073" s="93"/>
      <c r="SA1073" s="93"/>
      <c r="SB1073" s="93"/>
      <c r="SC1073" s="93"/>
      <c r="SD1073" s="93"/>
      <c r="SE1073" s="93"/>
      <c r="SF1073" s="93"/>
      <c r="SG1073" s="93"/>
      <c r="SH1073" s="93"/>
      <c r="SI1073" s="93"/>
      <c r="SJ1073" s="93"/>
      <c r="SK1073" s="93"/>
      <c r="SL1073" s="93"/>
      <c r="SM1073" s="93"/>
      <c r="SN1073" s="93"/>
      <c r="SO1073" s="93"/>
      <c r="SP1073" s="93"/>
      <c r="SQ1073" s="93"/>
      <c r="SR1073" s="93"/>
      <c r="SS1073" s="93"/>
      <c r="ST1073" s="93"/>
      <c r="SU1073" s="93"/>
      <c r="SV1073" s="93"/>
      <c r="SW1073" s="93"/>
      <c r="SX1073" s="93"/>
      <c r="SY1073" s="93"/>
      <c r="SZ1073" s="93"/>
      <c r="TA1073" s="93"/>
      <c r="TB1073" s="93"/>
      <c r="TC1073" s="93"/>
      <c r="TD1073" s="93"/>
      <c r="TE1073" s="93"/>
      <c r="TF1073" s="93"/>
      <c r="TG1073" s="93"/>
      <c r="TH1073" s="93"/>
      <c r="TI1073" s="93"/>
      <c r="TJ1073" s="93"/>
      <c r="TK1073" s="93"/>
      <c r="TL1073" s="93"/>
      <c r="TM1073" s="93"/>
      <c r="TN1073" s="93"/>
      <c r="TO1073" s="93"/>
      <c r="TP1073" s="93"/>
      <c r="TQ1073" s="93"/>
      <c r="TR1073" s="93"/>
      <c r="TS1073" s="93"/>
      <c r="TT1073" s="93"/>
      <c r="TU1073" s="93"/>
      <c r="TV1073" s="93"/>
      <c r="TW1073" s="93"/>
      <c r="TX1073" s="93"/>
      <c r="TY1073" s="93"/>
      <c r="TZ1073" s="93"/>
      <c r="UA1073" s="93"/>
      <c r="UB1073" s="93"/>
      <c r="UC1073" s="93"/>
      <c r="UD1073" s="93"/>
      <c r="UE1073" s="93"/>
      <c r="UF1073" s="93"/>
      <c r="UG1073" s="93"/>
      <c r="UH1073" s="93"/>
      <c r="UI1073" s="93"/>
      <c r="UJ1073" s="93"/>
      <c r="UK1073" s="93"/>
      <c r="UL1073" s="93"/>
      <c r="UM1073" s="93"/>
      <c r="UN1073" s="93"/>
      <c r="UO1073" s="93"/>
      <c r="UP1073" s="93"/>
      <c r="UQ1073" s="93"/>
      <c r="UR1073" s="93"/>
      <c r="US1073" s="93"/>
      <c r="UT1073" s="93"/>
      <c r="UU1073" s="93"/>
      <c r="UV1073" s="93"/>
      <c r="UW1073" s="93"/>
      <c r="UX1073" s="93"/>
      <c r="UY1073" s="93"/>
      <c r="UZ1073" s="93"/>
      <c r="VA1073" s="93"/>
      <c r="VB1073" s="93"/>
      <c r="VC1073" s="93"/>
      <c r="VD1073" s="93"/>
      <c r="VE1073" s="93"/>
      <c r="VF1073" s="93"/>
      <c r="VG1073" s="93"/>
      <c r="VH1073" s="93"/>
      <c r="VI1073" s="93"/>
      <c r="VJ1073" s="93"/>
      <c r="VK1073" s="93"/>
      <c r="VL1073" s="93"/>
      <c r="VM1073" s="93"/>
      <c r="VN1073" s="93"/>
      <c r="VO1073" s="93"/>
      <c r="VP1073" s="93"/>
      <c r="VQ1073" s="93"/>
      <c r="VR1073" s="93"/>
      <c r="VS1073" s="93"/>
      <c r="VT1073" s="93"/>
      <c r="VU1073" s="93"/>
      <c r="VV1073" s="93"/>
      <c r="VW1073" s="93"/>
      <c r="VX1073" s="93"/>
      <c r="VY1073" s="93"/>
      <c r="VZ1073" s="93"/>
      <c r="WA1073" s="93"/>
      <c r="WB1073" s="93"/>
      <c r="WC1073" s="93"/>
      <c r="WD1073" s="93"/>
      <c r="WE1073" s="93"/>
      <c r="WF1073" s="93"/>
      <c r="WG1073" s="93"/>
      <c r="WH1073" s="93"/>
      <c r="WI1073" s="93"/>
      <c r="WJ1073" s="93"/>
      <c r="WK1073" s="93"/>
      <c r="WL1073" s="93"/>
      <c r="WM1073" s="93"/>
      <c r="WN1073" s="93"/>
      <c r="WO1073" s="93"/>
      <c r="WP1073" s="93"/>
      <c r="WQ1073" s="93"/>
      <c r="WR1073" s="93"/>
      <c r="WS1073" s="93"/>
      <c r="WT1073" s="93"/>
      <c r="WU1073" s="93"/>
      <c r="WV1073" s="93"/>
      <c r="WW1073" s="93"/>
      <c r="WX1073" s="93"/>
      <c r="WY1073" s="93"/>
      <c r="WZ1073" s="93"/>
      <c r="XA1073" s="93"/>
      <c r="XB1073" s="93"/>
      <c r="XC1073" s="93"/>
      <c r="XD1073" s="93"/>
      <c r="XE1073" s="93"/>
      <c r="XF1073" s="93"/>
      <c r="XG1073" s="93"/>
      <c r="XH1073" s="93"/>
      <c r="XI1073" s="93"/>
      <c r="XJ1073" s="93"/>
      <c r="XK1073" s="93"/>
      <c r="XL1073" s="93"/>
      <c r="XM1073" s="93"/>
      <c r="XN1073" s="93"/>
      <c r="XO1073" s="93"/>
      <c r="XP1073" s="93"/>
      <c r="XQ1073" s="93"/>
      <c r="XR1073" s="93"/>
      <c r="XS1073" s="93"/>
      <c r="XT1073" s="93"/>
      <c r="XU1073" s="93"/>
      <c r="XV1073" s="93"/>
      <c r="XW1073" s="93"/>
      <c r="XX1073" s="93"/>
      <c r="XY1073" s="93"/>
      <c r="XZ1073" s="93"/>
      <c r="YA1073" s="93"/>
      <c r="YB1073" s="93"/>
      <c r="YC1073" s="93"/>
      <c r="YD1073" s="93"/>
      <c r="YE1073" s="93"/>
      <c r="YF1073" s="93"/>
      <c r="YG1073" s="93"/>
      <c r="YH1073" s="93"/>
      <c r="YI1073" s="93"/>
      <c r="YJ1073" s="93"/>
      <c r="YK1073" s="93"/>
      <c r="YL1073" s="93"/>
      <c r="YM1073" s="93"/>
      <c r="YN1073" s="93"/>
      <c r="YO1073" s="93"/>
      <c r="YP1073" s="93"/>
      <c r="YQ1073" s="93"/>
      <c r="YR1073" s="93"/>
      <c r="YS1073" s="93"/>
      <c r="YT1073" s="93"/>
      <c r="YU1073" s="93"/>
      <c r="YV1073" s="93"/>
      <c r="YW1073" s="93"/>
      <c r="YX1073" s="93"/>
      <c r="YY1073" s="93"/>
      <c r="YZ1073" s="93"/>
      <c r="ZA1073" s="93"/>
      <c r="ZB1073" s="93"/>
      <c r="ZC1073" s="93"/>
      <c r="ZD1073" s="93"/>
      <c r="ZE1073" s="93"/>
      <c r="ZF1073" s="93"/>
      <c r="ZG1073" s="93"/>
      <c r="ZH1073" s="93"/>
      <c r="ZI1073" s="93"/>
      <c r="ZJ1073" s="93"/>
      <c r="ZK1073" s="93"/>
      <c r="ZL1073" s="93"/>
      <c r="ZM1073" s="93"/>
      <c r="ZN1073" s="93"/>
      <c r="ZO1073" s="93"/>
      <c r="ZP1073" s="93"/>
      <c r="ZQ1073" s="93"/>
      <c r="ZR1073" s="93"/>
      <c r="ZS1073" s="93"/>
      <c r="ZT1073" s="93"/>
      <c r="ZU1073" s="93"/>
      <c r="ZV1073" s="93"/>
      <c r="ZW1073" s="93"/>
      <c r="ZX1073" s="93"/>
      <c r="ZY1073" s="93"/>
      <c r="ZZ1073" s="93"/>
      <c r="AAA1073" s="93"/>
      <c r="AAB1073" s="93"/>
      <c r="AAC1073" s="93"/>
      <c r="AAD1073" s="93"/>
      <c r="AAE1073" s="93"/>
      <c r="AAF1073" s="93"/>
      <c r="AAG1073" s="93"/>
      <c r="AAH1073" s="93"/>
      <c r="AAI1073" s="93"/>
      <c r="AAJ1073" s="93"/>
      <c r="AAK1073" s="93"/>
      <c r="AAL1073" s="93"/>
      <c r="AAM1073" s="93"/>
      <c r="AAN1073" s="93"/>
      <c r="AAO1073" s="93"/>
      <c r="AAP1073" s="93"/>
      <c r="AAQ1073" s="93"/>
      <c r="AAR1073" s="93"/>
      <c r="AAS1073" s="93"/>
      <c r="AAT1073" s="93"/>
      <c r="AAU1073" s="93"/>
      <c r="AAV1073" s="93"/>
      <c r="AAW1073" s="93"/>
      <c r="AAX1073" s="93"/>
      <c r="AAY1073" s="93"/>
      <c r="AAZ1073" s="93"/>
      <c r="ABA1073" s="93"/>
      <c r="ABB1073" s="93"/>
      <c r="ABC1073" s="93"/>
      <c r="ABD1073" s="93"/>
      <c r="ABE1073" s="93"/>
      <c r="ABF1073" s="93"/>
      <c r="ABG1073" s="93"/>
      <c r="ABH1073" s="93"/>
      <c r="ABI1073" s="93"/>
      <c r="ABJ1073" s="93"/>
      <c r="ABK1073" s="93"/>
      <c r="ABL1073" s="93"/>
      <c r="ABM1073" s="93"/>
      <c r="ABN1073" s="93"/>
      <c r="ABO1073" s="93"/>
      <c r="ABP1073" s="93"/>
      <c r="ABQ1073" s="93"/>
      <c r="ABR1073" s="93"/>
      <c r="ABS1073" s="93"/>
      <c r="ABT1073" s="93"/>
      <c r="ABU1073" s="93"/>
      <c r="ABV1073" s="93"/>
      <c r="ABW1073" s="93"/>
      <c r="ABX1073" s="93"/>
      <c r="ABY1073" s="93"/>
      <c r="ABZ1073" s="93"/>
      <c r="ACA1073" s="93"/>
      <c r="ACB1073" s="93"/>
      <c r="ACC1073" s="93"/>
      <c r="ACD1073" s="93"/>
      <c r="ACE1073" s="93"/>
      <c r="ACF1073" s="93"/>
      <c r="ACG1073" s="93"/>
      <c r="ACH1073" s="93"/>
      <c r="ACI1073" s="93"/>
      <c r="ACJ1073" s="93"/>
      <c r="ACK1073" s="93"/>
      <c r="ACL1073" s="93"/>
      <c r="ACM1073" s="93"/>
      <c r="ACN1073" s="93"/>
      <c r="ACO1073" s="93"/>
      <c r="ACP1073" s="93"/>
      <c r="ACQ1073" s="93"/>
      <c r="ACR1073" s="93"/>
      <c r="ACS1073" s="93"/>
      <c r="ACT1073" s="93"/>
      <c r="ACU1073" s="93"/>
      <c r="ACV1073" s="93"/>
      <c r="ACW1073" s="93"/>
      <c r="ACX1073" s="93"/>
      <c r="ACY1073" s="93"/>
      <c r="ACZ1073" s="93"/>
      <c r="ADA1073" s="93"/>
      <c r="ADB1073" s="93"/>
      <c r="ADC1073" s="93"/>
      <c r="ADD1073" s="93"/>
      <c r="ADE1073" s="93"/>
      <c r="ADF1073" s="93"/>
      <c r="ADG1073" s="93"/>
      <c r="ADH1073" s="93"/>
      <c r="ADI1073" s="93"/>
      <c r="ADJ1073" s="93"/>
      <c r="ADK1073" s="93"/>
      <c r="ADL1073" s="93"/>
      <c r="ADM1073" s="93"/>
      <c r="ADN1073" s="93"/>
      <c r="ADO1073" s="93"/>
      <c r="ADP1073" s="93"/>
      <c r="ADQ1073" s="93"/>
      <c r="ADR1073" s="93"/>
      <c r="ADS1073" s="93"/>
      <c r="ADT1073" s="93"/>
      <c r="ADU1073" s="93"/>
      <c r="ADV1073" s="93"/>
      <c r="ADW1073" s="93"/>
      <c r="ADX1073" s="93"/>
      <c r="ADY1073" s="93"/>
      <c r="ADZ1073" s="93"/>
      <c r="AEA1073" s="93"/>
      <c r="AEB1073" s="93"/>
      <c r="AEC1073" s="93"/>
      <c r="AED1073" s="93"/>
      <c r="AEE1073" s="93"/>
      <c r="AEF1073" s="93"/>
    </row>
    <row r="1074" spans="1:812" hidden="1" x14ac:dyDescent="0.25">
      <c r="B1074" s="5">
        <v>45433</v>
      </c>
      <c r="C1074" t="s">
        <v>121</v>
      </c>
      <c r="D1074" t="s">
        <v>0</v>
      </c>
      <c r="E1074" t="s">
        <v>66</v>
      </c>
      <c r="F1074" s="4" t="s">
        <v>78</v>
      </c>
      <c r="G1074" t="s">
        <v>79</v>
      </c>
      <c r="H1074" s="4" t="s">
        <v>80</v>
      </c>
      <c r="I1074" s="4" t="s">
        <v>359</v>
      </c>
      <c r="J1074" s="8">
        <v>-1</v>
      </c>
      <c r="K1074" s="29">
        <v>51750</v>
      </c>
      <c r="L1074" s="17">
        <f t="shared" si="99"/>
        <v>-51750</v>
      </c>
      <c r="M1074" s="102" t="s">
        <v>529</v>
      </c>
      <c r="N1074" s="104">
        <f t="shared" ref="N1074:N1076" si="100">L1074/4409.15</f>
        <v>-11.736956102650172</v>
      </c>
      <c r="O1074" s="104">
        <v>-11.736956102650172</v>
      </c>
      <c r="Q1074"/>
      <c r="S1074" t="s">
        <v>462</v>
      </c>
    </row>
    <row r="1075" spans="1:812" hidden="1" x14ac:dyDescent="0.25">
      <c r="B1075" s="5">
        <v>45433</v>
      </c>
      <c r="C1075" t="s">
        <v>121</v>
      </c>
      <c r="D1075" t="s">
        <v>0</v>
      </c>
      <c r="E1075" t="s">
        <v>66</v>
      </c>
      <c r="F1075" s="4" t="s">
        <v>78</v>
      </c>
      <c r="G1075" t="s">
        <v>79</v>
      </c>
      <c r="H1075" s="4" t="s">
        <v>44</v>
      </c>
      <c r="I1075" s="4" t="s">
        <v>359</v>
      </c>
      <c r="J1075" s="8">
        <v>-2</v>
      </c>
      <c r="K1075" s="29">
        <v>51750</v>
      </c>
      <c r="L1075" s="17">
        <f t="shared" si="99"/>
        <v>-103500</v>
      </c>
      <c r="M1075" s="102" t="s">
        <v>529</v>
      </c>
      <c r="N1075" s="104">
        <f t="shared" si="100"/>
        <v>-23.473912205300344</v>
      </c>
      <c r="O1075" s="104">
        <v>-23.473912205300344</v>
      </c>
      <c r="Q1075"/>
      <c r="S1075" t="s">
        <v>462</v>
      </c>
    </row>
    <row r="1076" spans="1:812" hidden="1" x14ac:dyDescent="0.25">
      <c r="B1076" s="5">
        <v>45433</v>
      </c>
      <c r="C1076" t="s">
        <v>121</v>
      </c>
      <c r="D1076" t="s">
        <v>0</v>
      </c>
      <c r="E1076" t="s">
        <v>66</v>
      </c>
      <c r="F1076" s="4" t="s">
        <v>139</v>
      </c>
      <c r="G1076" t="s">
        <v>140</v>
      </c>
      <c r="H1076" s="4" t="s">
        <v>41</v>
      </c>
      <c r="I1076" s="4" t="s">
        <v>380</v>
      </c>
      <c r="J1076" s="8">
        <v>-2</v>
      </c>
      <c r="K1076" s="29">
        <v>51750</v>
      </c>
      <c r="L1076" s="17">
        <f t="shared" si="99"/>
        <v>-103500</v>
      </c>
      <c r="M1076" s="102" t="s">
        <v>529</v>
      </c>
      <c r="N1076" s="104">
        <f t="shared" si="100"/>
        <v>-23.473912205300344</v>
      </c>
      <c r="O1076" s="104">
        <v>-23.473912205300344</v>
      </c>
      <c r="Q1076"/>
      <c r="S1076" t="s">
        <v>462</v>
      </c>
    </row>
    <row r="1077" spans="1:812" hidden="1" x14ac:dyDescent="0.25">
      <c r="B1077" s="5">
        <v>45440</v>
      </c>
      <c r="C1077" t="s">
        <v>103</v>
      </c>
      <c r="D1077" t="s">
        <v>0</v>
      </c>
      <c r="E1077" t="s">
        <v>14</v>
      </c>
      <c r="F1077" s="4" t="s">
        <v>25</v>
      </c>
      <c r="G1077" t="s">
        <v>26</v>
      </c>
      <c r="H1077" s="4" t="s">
        <v>27</v>
      </c>
      <c r="I1077" s="4" t="s">
        <v>490</v>
      </c>
      <c r="J1077" s="8">
        <v>-10</v>
      </c>
      <c r="K1077" s="79">
        <v>14.583333333333334</v>
      </c>
      <c r="L1077" s="84">
        <f t="shared" si="99"/>
        <v>-145.83333333333334</v>
      </c>
      <c r="M1077" s="102" t="s">
        <v>527</v>
      </c>
      <c r="O1077" s="104">
        <v>-145.83333333333334</v>
      </c>
      <c r="Q1077" s="54">
        <v>20240077</v>
      </c>
      <c r="R1077" t="s">
        <v>507</v>
      </c>
    </row>
    <row r="1078" spans="1:812" hidden="1" x14ac:dyDescent="0.25">
      <c r="B1078" s="5">
        <v>45440</v>
      </c>
      <c r="C1078" t="s">
        <v>103</v>
      </c>
      <c r="D1078" t="s">
        <v>0</v>
      </c>
      <c r="E1078" t="s">
        <v>14</v>
      </c>
      <c r="F1078" s="4" t="s">
        <v>35</v>
      </c>
      <c r="G1078" t="s">
        <v>36</v>
      </c>
      <c r="H1078" s="4" t="s">
        <v>37</v>
      </c>
      <c r="I1078" s="4" t="s">
        <v>334</v>
      </c>
      <c r="J1078" s="8">
        <v>-15</v>
      </c>
      <c r="K1078" s="29">
        <v>69131</v>
      </c>
      <c r="L1078" s="17">
        <f t="shared" si="99"/>
        <v>-1036965</v>
      </c>
      <c r="M1078" s="102" t="s">
        <v>529</v>
      </c>
      <c r="N1078" s="104">
        <f>L1078/4409.15</f>
        <v>-235.18478618327796</v>
      </c>
      <c r="O1078" s="104">
        <v>-235.18478618327796</v>
      </c>
      <c r="Q1078" s="54">
        <v>20240077</v>
      </c>
      <c r="R1078" t="s">
        <v>507</v>
      </c>
    </row>
    <row r="1079" spans="1:812" hidden="1" x14ac:dyDescent="0.25">
      <c r="B1079" s="5">
        <v>45440</v>
      </c>
      <c r="C1079" t="s">
        <v>103</v>
      </c>
      <c r="D1079" t="s">
        <v>0</v>
      </c>
      <c r="E1079" t="s">
        <v>14</v>
      </c>
      <c r="F1079" s="4" t="s">
        <v>54</v>
      </c>
      <c r="G1079" t="s">
        <v>55</v>
      </c>
      <c r="H1079" s="4" t="s">
        <v>56</v>
      </c>
      <c r="I1079" s="4" t="s">
        <v>488</v>
      </c>
      <c r="J1079" s="8">
        <v>-15</v>
      </c>
      <c r="K1079" s="79">
        <v>18.75</v>
      </c>
      <c r="L1079" s="17">
        <f t="shared" si="99"/>
        <v>-281.25</v>
      </c>
      <c r="M1079" s="102" t="s">
        <v>527</v>
      </c>
      <c r="O1079" s="104">
        <v>-281.25</v>
      </c>
      <c r="Q1079" s="54">
        <v>20240077</v>
      </c>
      <c r="R1079" t="s">
        <v>507</v>
      </c>
    </row>
    <row r="1080" spans="1:812" x14ac:dyDescent="0.25">
      <c r="B1080" s="5">
        <v>45440</v>
      </c>
      <c r="C1080" t="s">
        <v>103</v>
      </c>
      <c r="D1080" t="s">
        <v>0</v>
      </c>
      <c r="E1080" t="s">
        <v>14</v>
      </c>
      <c r="F1080" s="4" t="s">
        <v>42</v>
      </c>
      <c r="G1080" t="s">
        <v>43</v>
      </c>
      <c r="H1080" s="4" t="s">
        <v>44</v>
      </c>
      <c r="I1080" s="4" t="s">
        <v>484</v>
      </c>
      <c r="J1080" s="8">
        <v>-10</v>
      </c>
      <c r="K1080" s="79">
        <v>14.583333333333334</v>
      </c>
      <c r="L1080" s="80">
        <f t="shared" si="99"/>
        <v>-145.83333333333334</v>
      </c>
      <c r="M1080" s="102" t="s">
        <v>527</v>
      </c>
      <c r="O1080" s="104">
        <v>-145.83333333333334</v>
      </c>
      <c r="Q1080" s="54">
        <v>20240077</v>
      </c>
      <c r="R1080" t="s">
        <v>507</v>
      </c>
    </row>
    <row r="1081" spans="1:812" hidden="1" x14ac:dyDescent="0.25">
      <c r="B1081" s="5">
        <v>45440</v>
      </c>
      <c r="C1081" t="s">
        <v>103</v>
      </c>
      <c r="D1081" t="s">
        <v>0</v>
      </c>
      <c r="E1081" t="s">
        <v>14</v>
      </c>
      <c r="F1081" s="4" t="s">
        <v>25</v>
      </c>
      <c r="G1081" t="s">
        <v>26</v>
      </c>
      <c r="H1081" s="4" t="s">
        <v>27</v>
      </c>
      <c r="I1081" s="4" t="s">
        <v>490</v>
      </c>
      <c r="J1081" s="8">
        <v>-13</v>
      </c>
      <c r="K1081" s="79">
        <v>14.694879832810868</v>
      </c>
      <c r="L1081" s="84">
        <f t="shared" si="99"/>
        <v>-191.03343782654127</v>
      </c>
      <c r="M1081" s="102" t="s">
        <v>527</v>
      </c>
      <c r="O1081" s="104">
        <v>-191.03343782654127</v>
      </c>
      <c r="Q1081" s="54">
        <v>20240079</v>
      </c>
      <c r="R1081" t="s">
        <v>136</v>
      </c>
    </row>
    <row r="1082" spans="1:812" x14ac:dyDescent="0.25">
      <c r="B1082" s="5">
        <v>45440</v>
      </c>
      <c r="C1082" t="s">
        <v>103</v>
      </c>
      <c r="D1082" t="s">
        <v>0</v>
      </c>
      <c r="E1082" t="s">
        <v>14</v>
      </c>
      <c r="F1082" s="4" t="s">
        <v>42</v>
      </c>
      <c r="G1082" t="s">
        <v>43</v>
      </c>
      <c r="H1082" s="4" t="s">
        <v>44</v>
      </c>
      <c r="I1082" s="4" t="s">
        <v>484</v>
      </c>
      <c r="J1082" s="8">
        <v>-15</v>
      </c>
      <c r="K1082" s="79">
        <v>14.583333333333334</v>
      </c>
      <c r="L1082" s="80">
        <f t="shared" si="99"/>
        <v>-218.75</v>
      </c>
      <c r="M1082" s="102" t="s">
        <v>527</v>
      </c>
      <c r="O1082" s="104">
        <v>-218.75</v>
      </c>
      <c r="Q1082" s="54">
        <v>20240079</v>
      </c>
      <c r="R1082" t="s">
        <v>136</v>
      </c>
    </row>
    <row r="1083" spans="1:812" hidden="1" x14ac:dyDescent="0.25">
      <c r="B1083" s="5">
        <v>45440</v>
      </c>
      <c r="C1083" t="s">
        <v>103</v>
      </c>
      <c r="D1083" t="s">
        <v>0</v>
      </c>
      <c r="E1083" t="s">
        <v>14</v>
      </c>
      <c r="F1083" s="4" t="s">
        <v>54</v>
      </c>
      <c r="G1083" t="s">
        <v>55</v>
      </c>
      <c r="H1083" s="4" t="s">
        <v>56</v>
      </c>
      <c r="I1083" s="4" t="s">
        <v>488</v>
      </c>
      <c r="J1083" s="8">
        <v>-8</v>
      </c>
      <c r="K1083" s="79">
        <v>18.75</v>
      </c>
      <c r="L1083" s="17">
        <f t="shared" si="99"/>
        <v>-150</v>
      </c>
      <c r="M1083" s="102" t="s">
        <v>527</v>
      </c>
      <c r="O1083" s="104">
        <v>-150</v>
      </c>
      <c r="Q1083" s="54">
        <v>20240079</v>
      </c>
      <c r="R1083" t="s">
        <v>136</v>
      </c>
    </row>
    <row r="1084" spans="1:812" hidden="1" x14ac:dyDescent="0.25">
      <c r="B1084" s="5">
        <v>45441</v>
      </c>
      <c r="C1084" t="s">
        <v>120</v>
      </c>
      <c r="D1084" t="s">
        <v>0</v>
      </c>
      <c r="E1084" t="s">
        <v>66</v>
      </c>
      <c r="F1084" s="4" t="s">
        <v>86</v>
      </c>
      <c r="G1084" t="s">
        <v>87</v>
      </c>
      <c r="H1084" s="4" t="s">
        <v>50</v>
      </c>
      <c r="I1084" s="4" t="s">
        <v>446</v>
      </c>
      <c r="J1084" s="8">
        <v>40</v>
      </c>
      <c r="K1084" s="29">
        <v>51750</v>
      </c>
      <c r="L1084" s="17">
        <f t="shared" si="99"/>
        <v>2070000</v>
      </c>
      <c r="M1084" s="102" t="s">
        <v>529</v>
      </c>
      <c r="N1084" s="104">
        <f t="shared" ref="N1084:N1112" si="101">L1084/4409.15</f>
        <v>469.47824410600685</v>
      </c>
      <c r="O1084" s="104">
        <v>469.47824410600685</v>
      </c>
      <c r="S1084" t="s">
        <v>530</v>
      </c>
    </row>
    <row r="1085" spans="1:812" hidden="1" x14ac:dyDescent="0.25">
      <c r="B1085" s="5">
        <v>45441</v>
      </c>
      <c r="C1085" t="s">
        <v>103</v>
      </c>
      <c r="D1085" t="s">
        <v>0</v>
      </c>
      <c r="E1085" t="s">
        <v>66</v>
      </c>
      <c r="F1085" s="4" t="s">
        <v>86</v>
      </c>
      <c r="G1085" t="s">
        <v>87</v>
      </c>
      <c r="H1085" s="4" t="s">
        <v>50</v>
      </c>
      <c r="I1085" s="4" t="s">
        <v>446</v>
      </c>
      <c r="J1085" s="8">
        <v>-50</v>
      </c>
      <c r="K1085" s="29">
        <v>51750</v>
      </c>
      <c r="L1085" s="17">
        <f t="shared" si="99"/>
        <v>-2587500</v>
      </c>
      <c r="M1085" s="102" t="s">
        <v>529</v>
      </c>
      <c r="N1085" s="104">
        <f t="shared" si="101"/>
        <v>-586.8478051325086</v>
      </c>
      <c r="O1085" s="104">
        <v>-586.8478051325086</v>
      </c>
      <c r="Q1085" s="54">
        <v>20240083</v>
      </c>
      <c r="R1085" t="s">
        <v>601</v>
      </c>
    </row>
    <row r="1086" spans="1:812" hidden="1" x14ac:dyDescent="0.25">
      <c r="B1086" s="5">
        <v>45441</v>
      </c>
      <c r="C1086" t="s">
        <v>103</v>
      </c>
      <c r="D1086" t="s">
        <v>4</v>
      </c>
      <c r="E1086" t="s">
        <v>66</v>
      </c>
      <c r="F1086" s="4" t="s">
        <v>102</v>
      </c>
      <c r="G1086" t="s">
        <v>101</v>
      </c>
      <c r="H1086" s="4" t="s">
        <v>107</v>
      </c>
      <c r="I1086" s="4" t="s">
        <v>138</v>
      </c>
      <c r="J1086" s="8">
        <v>-3</v>
      </c>
      <c r="K1086" s="29">
        <v>102340</v>
      </c>
      <c r="L1086" s="17">
        <f t="shared" si="99"/>
        <v>-307020</v>
      </c>
      <c r="M1086" s="102" t="s">
        <v>529</v>
      </c>
      <c r="N1086" s="104">
        <f t="shared" si="101"/>
        <v>-69.632468843201082</v>
      </c>
      <c r="O1086" s="104">
        <v>-69.632468843201082</v>
      </c>
      <c r="Q1086" s="54">
        <v>20240083</v>
      </c>
      <c r="R1086" t="s">
        <v>601</v>
      </c>
    </row>
    <row r="1087" spans="1:812" s="109" customFormat="1" hidden="1" x14ac:dyDescent="0.25">
      <c r="A1087"/>
      <c r="B1087" s="5">
        <v>45441</v>
      </c>
      <c r="C1087" t="s">
        <v>103</v>
      </c>
      <c r="D1087" t="s">
        <v>0</v>
      </c>
      <c r="E1087" t="s">
        <v>66</v>
      </c>
      <c r="F1087" s="4" t="s">
        <v>78</v>
      </c>
      <c r="G1087" t="s">
        <v>79</v>
      </c>
      <c r="H1087" s="4" t="s">
        <v>80</v>
      </c>
      <c r="I1087" s="4" t="s">
        <v>447</v>
      </c>
      <c r="J1087" s="8">
        <v>-60</v>
      </c>
      <c r="K1087" s="29">
        <v>51750</v>
      </c>
      <c r="L1087" s="17">
        <f t="shared" si="99"/>
        <v>-3105000</v>
      </c>
      <c r="M1087" s="102" t="s">
        <v>529</v>
      </c>
      <c r="N1087" s="104">
        <f t="shared" si="101"/>
        <v>-704.21736615901034</v>
      </c>
      <c r="O1087" s="104">
        <v>-704.21736615901034</v>
      </c>
      <c r="P1087"/>
      <c r="Q1087" s="54">
        <v>20240083</v>
      </c>
      <c r="R1087" t="s">
        <v>601</v>
      </c>
      <c r="S1087"/>
      <c r="T1087"/>
      <c r="U1087"/>
      <c r="V1087"/>
      <c r="W1087"/>
      <c r="X1087" s="1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  <c r="BI1087"/>
      <c r="BJ1087"/>
      <c r="BK1087"/>
      <c r="BL1087"/>
      <c r="BM1087"/>
      <c r="BN1087"/>
      <c r="BO1087"/>
      <c r="BP1087"/>
      <c r="BQ1087"/>
      <c r="BR1087"/>
      <c r="BS1087"/>
      <c r="BT1087"/>
      <c r="BU1087"/>
      <c r="BV1087"/>
      <c r="BW1087"/>
      <c r="BX1087"/>
      <c r="BY1087"/>
      <c r="BZ1087"/>
      <c r="CA1087"/>
      <c r="CB1087"/>
      <c r="CC1087"/>
      <c r="CD1087"/>
      <c r="CE1087"/>
      <c r="CF1087"/>
      <c r="CG1087"/>
      <c r="CH1087"/>
      <c r="CI1087"/>
      <c r="CJ1087"/>
      <c r="CK1087"/>
      <c r="CL1087"/>
      <c r="CM1087"/>
      <c r="CN1087"/>
      <c r="CO1087"/>
      <c r="CP1087"/>
      <c r="CQ1087"/>
      <c r="CR1087"/>
      <c r="CS1087"/>
      <c r="CT1087"/>
      <c r="CU1087"/>
      <c r="CV1087"/>
      <c r="CW1087"/>
      <c r="CX1087"/>
      <c r="CY1087"/>
      <c r="CZ1087"/>
      <c r="DA1087"/>
      <c r="DB1087"/>
      <c r="DC1087"/>
      <c r="DD1087"/>
      <c r="DE1087"/>
      <c r="DF1087"/>
      <c r="DG1087"/>
      <c r="DH1087"/>
      <c r="DI1087"/>
      <c r="DJ1087"/>
      <c r="DK1087"/>
      <c r="DL1087"/>
      <c r="DM1087"/>
      <c r="DN1087"/>
      <c r="DO1087"/>
      <c r="DP1087"/>
      <c r="DQ1087"/>
      <c r="DR1087"/>
      <c r="DS1087"/>
      <c r="DT1087"/>
      <c r="DU1087"/>
      <c r="DV1087"/>
      <c r="DW1087"/>
      <c r="DX1087"/>
      <c r="DY1087"/>
      <c r="DZ1087"/>
      <c r="EA1087"/>
      <c r="EB1087"/>
      <c r="EC1087"/>
      <c r="ED1087"/>
      <c r="EE1087"/>
      <c r="EF1087"/>
      <c r="EG1087"/>
      <c r="EH1087"/>
      <c r="EI1087"/>
      <c r="EJ1087"/>
      <c r="EK1087"/>
      <c r="EL1087"/>
      <c r="EM1087"/>
      <c r="EN1087"/>
      <c r="EO1087"/>
      <c r="EP1087"/>
      <c r="EQ1087"/>
      <c r="ER1087"/>
      <c r="ES1087"/>
      <c r="ET1087"/>
      <c r="EU1087"/>
      <c r="EV1087"/>
      <c r="EW1087"/>
      <c r="EX1087"/>
      <c r="EY1087"/>
      <c r="EZ1087"/>
      <c r="FA1087"/>
      <c r="FB1087"/>
      <c r="FC1087"/>
      <c r="FD1087"/>
      <c r="FE1087"/>
      <c r="FF1087"/>
      <c r="FG1087"/>
      <c r="FH1087"/>
      <c r="FI1087"/>
      <c r="FJ1087"/>
      <c r="FK1087"/>
      <c r="FL1087"/>
      <c r="FM1087"/>
      <c r="FN1087"/>
      <c r="FO1087"/>
      <c r="FP1087"/>
      <c r="FQ1087"/>
      <c r="FR1087"/>
      <c r="FS1087"/>
      <c r="FT1087"/>
      <c r="FU1087"/>
      <c r="FV1087"/>
      <c r="FW1087"/>
      <c r="FX1087"/>
      <c r="FY1087"/>
      <c r="FZ1087"/>
      <c r="GA1087"/>
      <c r="GB1087"/>
      <c r="GC1087"/>
      <c r="GD1087"/>
      <c r="GE1087"/>
      <c r="GF1087"/>
      <c r="GG1087"/>
      <c r="GH1087"/>
      <c r="GI1087"/>
      <c r="GJ1087"/>
      <c r="GK1087"/>
      <c r="GL1087"/>
      <c r="GM1087"/>
      <c r="GN1087"/>
      <c r="GO1087"/>
      <c r="GP1087"/>
      <c r="GQ1087"/>
      <c r="GR1087"/>
      <c r="GS1087"/>
      <c r="GT1087"/>
      <c r="GU1087"/>
      <c r="GV1087"/>
      <c r="GW1087"/>
      <c r="GX1087"/>
      <c r="GY1087"/>
      <c r="GZ1087"/>
      <c r="HA1087"/>
      <c r="HB1087"/>
      <c r="HC1087"/>
      <c r="HD1087"/>
      <c r="HE1087"/>
      <c r="HF1087"/>
      <c r="HG1087"/>
      <c r="HH1087"/>
      <c r="HI1087"/>
      <c r="HJ1087"/>
      <c r="HK1087"/>
      <c r="HL1087"/>
      <c r="HM1087"/>
      <c r="HN1087"/>
      <c r="HO1087"/>
      <c r="HP1087"/>
      <c r="HQ1087"/>
      <c r="HR1087"/>
      <c r="HS1087"/>
      <c r="HT1087"/>
      <c r="HU1087"/>
      <c r="HV1087"/>
      <c r="HW1087"/>
      <c r="HX1087"/>
      <c r="HY1087"/>
      <c r="HZ1087"/>
      <c r="IA1087"/>
      <c r="IB1087"/>
      <c r="IC1087"/>
      <c r="ID1087"/>
      <c r="IE1087"/>
      <c r="IF1087"/>
      <c r="IG1087"/>
      <c r="IH1087"/>
      <c r="II1087"/>
      <c r="IJ1087"/>
      <c r="IK1087"/>
      <c r="IL1087"/>
      <c r="IM1087"/>
      <c r="IN1087"/>
      <c r="IO1087"/>
      <c r="IP1087"/>
      <c r="IQ1087"/>
      <c r="IR1087"/>
      <c r="IS1087"/>
      <c r="IT1087"/>
      <c r="IU1087"/>
      <c r="IV1087"/>
      <c r="IW1087"/>
      <c r="IX1087"/>
      <c r="IY1087"/>
      <c r="IZ1087"/>
      <c r="JA1087"/>
      <c r="JB1087"/>
      <c r="JC1087"/>
      <c r="JD1087"/>
      <c r="JE1087"/>
      <c r="JF1087"/>
      <c r="JG1087"/>
      <c r="JH1087"/>
      <c r="JI1087"/>
      <c r="JJ1087"/>
      <c r="JK1087"/>
      <c r="JL1087"/>
      <c r="JM1087"/>
      <c r="JN1087"/>
      <c r="JO1087"/>
      <c r="JP1087"/>
      <c r="JQ1087"/>
      <c r="JR1087"/>
      <c r="JS1087"/>
      <c r="JT1087"/>
      <c r="JU1087"/>
      <c r="JV1087"/>
      <c r="JW1087"/>
      <c r="JX1087"/>
      <c r="JY1087"/>
      <c r="JZ1087"/>
      <c r="KA1087"/>
      <c r="KB1087"/>
      <c r="KC1087"/>
      <c r="KD1087"/>
      <c r="KE1087"/>
      <c r="KF1087"/>
      <c r="KG1087"/>
      <c r="KH1087"/>
      <c r="KI1087"/>
      <c r="KJ1087"/>
      <c r="KK1087"/>
      <c r="KL1087"/>
      <c r="KM1087"/>
      <c r="KN1087"/>
      <c r="KO1087"/>
      <c r="KP1087"/>
      <c r="KQ1087"/>
      <c r="KR1087"/>
      <c r="KS1087"/>
      <c r="KT1087"/>
      <c r="KU1087"/>
      <c r="KV1087"/>
      <c r="KW1087"/>
      <c r="KX1087"/>
      <c r="KY1087"/>
      <c r="KZ1087"/>
      <c r="LA1087"/>
      <c r="LB1087"/>
      <c r="LC1087"/>
      <c r="LD1087"/>
      <c r="LE1087"/>
      <c r="LF1087"/>
      <c r="LG1087"/>
      <c r="LH1087"/>
      <c r="LI1087"/>
      <c r="LJ1087"/>
      <c r="LK1087"/>
      <c r="LL1087"/>
      <c r="LM1087"/>
      <c r="LN1087"/>
      <c r="LO1087"/>
      <c r="LP1087"/>
      <c r="LQ1087"/>
      <c r="LR1087"/>
      <c r="LS1087"/>
      <c r="LT1087"/>
      <c r="LU1087"/>
      <c r="LV1087"/>
      <c r="LW1087"/>
      <c r="LX1087"/>
      <c r="LY1087"/>
      <c r="LZ1087"/>
      <c r="MA1087"/>
      <c r="MB1087"/>
      <c r="MC1087"/>
      <c r="MD1087"/>
      <c r="ME1087"/>
      <c r="MF1087"/>
      <c r="MG1087"/>
      <c r="MH1087"/>
      <c r="MI1087"/>
      <c r="MJ1087"/>
      <c r="MK1087"/>
      <c r="ML1087"/>
      <c r="MM1087"/>
      <c r="MN1087"/>
      <c r="MO1087"/>
      <c r="MP1087"/>
      <c r="MQ1087"/>
      <c r="MR1087"/>
      <c r="MS1087"/>
      <c r="MT1087"/>
      <c r="MU1087"/>
      <c r="MV1087"/>
      <c r="MW1087"/>
      <c r="MX1087"/>
      <c r="MY1087"/>
      <c r="MZ1087"/>
      <c r="NA1087"/>
      <c r="NB1087"/>
      <c r="NC1087"/>
      <c r="ND1087"/>
      <c r="NE1087"/>
      <c r="NF1087"/>
      <c r="NG1087"/>
      <c r="NH1087"/>
      <c r="NI1087"/>
      <c r="NJ1087"/>
      <c r="NK1087"/>
      <c r="NL1087"/>
      <c r="NM1087"/>
      <c r="NN1087"/>
      <c r="NO1087"/>
      <c r="NP1087"/>
      <c r="NQ1087"/>
      <c r="NR1087"/>
      <c r="NS1087"/>
      <c r="NT1087"/>
      <c r="NU1087"/>
      <c r="NV1087"/>
      <c r="NW1087"/>
      <c r="NX1087"/>
      <c r="NY1087"/>
      <c r="NZ1087"/>
      <c r="OA1087"/>
      <c r="OB1087"/>
      <c r="OC1087"/>
      <c r="OD1087"/>
      <c r="OE1087"/>
      <c r="OF1087"/>
      <c r="OG1087"/>
      <c r="OH1087"/>
      <c r="OI1087"/>
      <c r="OJ1087"/>
      <c r="OK1087"/>
      <c r="OL1087"/>
      <c r="OM1087"/>
      <c r="ON1087"/>
      <c r="OO1087"/>
      <c r="OP1087"/>
      <c r="OQ1087"/>
      <c r="OR1087"/>
      <c r="OS1087"/>
      <c r="OT1087"/>
      <c r="OU1087"/>
      <c r="OV1087"/>
      <c r="OW1087"/>
      <c r="OX1087"/>
      <c r="OY1087"/>
      <c r="OZ1087"/>
      <c r="PA1087"/>
      <c r="PB1087"/>
      <c r="PC1087"/>
      <c r="PD1087"/>
      <c r="PE1087"/>
      <c r="PF1087"/>
      <c r="PG1087"/>
      <c r="PH1087"/>
      <c r="PI1087"/>
      <c r="PJ1087"/>
      <c r="PK1087"/>
      <c r="PL1087"/>
      <c r="PM1087"/>
      <c r="PN1087"/>
      <c r="PO1087"/>
      <c r="PP1087"/>
      <c r="PQ1087"/>
      <c r="PR1087"/>
      <c r="PS1087"/>
      <c r="PT1087"/>
      <c r="PU1087"/>
      <c r="PV1087"/>
      <c r="PW1087"/>
      <c r="PX1087"/>
      <c r="PY1087"/>
      <c r="PZ1087"/>
      <c r="QA1087"/>
      <c r="QB1087"/>
      <c r="QC1087"/>
      <c r="QD1087"/>
      <c r="QE1087"/>
      <c r="QF1087"/>
      <c r="QG1087"/>
      <c r="QH1087"/>
      <c r="QI1087"/>
      <c r="QJ1087"/>
      <c r="QK1087"/>
      <c r="QL1087"/>
      <c r="QM1087"/>
      <c r="QN1087"/>
      <c r="QO1087"/>
      <c r="QP1087"/>
      <c r="QQ1087"/>
      <c r="QR1087"/>
      <c r="QS1087"/>
      <c r="QT1087"/>
      <c r="QU1087"/>
      <c r="QV1087"/>
      <c r="QW1087"/>
      <c r="QX1087"/>
      <c r="QY1087"/>
      <c r="QZ1087"/>
      <c r="RA1087"/>
      <c r="RB1087"/>
      <c r="RC1087"/>
      <c r="RD1087"/>
      <c r="RE1087"/>
      <c r="RF1087"/>
      <c r="RG1087"/>
      <c r="RH1087"/>
      <c r="RI1087"/>
      <c r="RJ1087"/>
      <c r="RK1087"/>
      <c r="RL1087"/>
      <c r="RM1087"/>
      <c r="RN1087"/>
      <c r="RO1087"/>
      <c r="RP1087"/>
      <c r="RQ1087"/>
      <c r="RR1087"/>
      <c r="RS1087"/>
      <c r="RT1087"/>
      <c r="RU1087"/>
      <c r="RV1087"/>
      <c r="RW1087"/>
      <c r="RX1087"/>
      <c r="RY1087"/>
      <c r="RZ1087"/>
      <c r="SA1087"/>
      <c r="SB1087"/>
      <c r="SC1087"/>
      <c r="SD1087"/>
      <c r="SE1087"/>
      <c r="SF1087"/>
      <c r="SG1087"/>
      <c r="SH1087"/>
      <c r="SI1087"/>
      <c r="SJ1087"/>
      <c r="SK1087"/>
      <c r="SL1087"/>
      <c r="SM1087"/>
      <c r="SN1087"/>
      <c r="SO1087"/>
      <c r="SP1087"/>
      <c r="SQ1087"/>
      <c r="SR1087"/>
      <c r="SS1087"/>
      <c r="ST1087"/>
      <c r="SU1087"/>
      <c r="SV1087"/>
      <c r="SW1087"/>
      <c r="SX1087"/>
      <c r="SY1087"/>
      <c r="SZ1087"/>
      <c r="TA1087"/>
      <c r="TB1087"/>
      <c r="TC1087"/>
      <c r="TD1087"/>
      <c r="TE1087"/>
      <c r="TF1087"/>
      <c r="TG1087"/>
      <c r="TH1087"/>
      <c r="TI1087"/>
      <c r="TJ1087"/>
      <c r="TK1087"/>
      <c r="TL1087"/>
      <c r="TM1087"/>
      <c r="TN1087"/>
      <c r="TO1087"/>
      <c r="TP1087"/>
      <c r="TQ1087"/>
      <c r="TR1087"/>
      <c r="TS1087"/>
      <c r="TT1087"/>
      <c r="TU1087"/>
      <c r="TV1087"/>
      <c r="TW1087"/>
      <c r="TX1087"/>
      <c r="TY1087"/>
      <c r="TZ1087"/>
      <c r="UA1087"/>
      <c r="UB1087"/>
      <c r="UC1087"/>
      <c r="UD1087"/>
      <c r="UE1087"/>
      <c r="UF1087"/>
      <c r="UG1087"/>
      <c r="UH1087"/>
      <c r="UI1087"/>
      <c r="UJ1087"/>
      <c r="UK1087"/>
      <c r="UL1087"/>
      <c r="UM1087"/>
      <c r="UN1087"/>
      <c r="UO1087"/>
      <c r="UP1087"/>
      <c r="UQ1087"/>
      <c r="UR1087"/>
      <c r="US1087"/>
      <c r="UT1087"/>
      <c r="UU1087"/>
      <c r="UV1087"/>
      <c r="UW1087"/>
      <c r="UX1087"/>
      <c r="UY1087"/>
      <c r="UZ1087"/>
      <c r="VA1087"/>
      <c r="VB1087"/>
      <c r="VC1087"/>
      <c r="VD1087"/>
      <c r="VE1087"/>
      <c r="VF1087"/>
      <c r="VG1087"/>
      <c r="VH1087"/>
      <c r="VI1087"/>
      <c r="VJ1087"/>
      <c r="VK1087"/>
      <c r="VL1087"/>
      <c r="VM1087"/>
      <c r="VN1087"/>
      <c r="VO1087"/>
      <c r="VP1087"/>
      <c r="VQ1087"/>
      <c r="VR1087"/>
      <c r="VS1087"/>
      <c r="VT1087"/>
      <c r="VU1087"/>
      <c r="VV1087"/>
      <c r="VW1087"/>
      <c r="VX1087"/>
      <c r="VY1087"/>
      <c r="VZ1087"/>
      <c r="WA1087"/>
      <c r="WB1087"/>
      <c r="WC1087"/>
      <c r="WD1087"/>
      <c r="WE1087"/>
      <c r="WF1087"/>
      <c r="WG1087"/>
      <c r="WH1087"/>
      <c r="WI1087"/>
      <c r="WJ1087"/>
      <c r="WK1087"/>
      <c r="WL1087"/>
      <c r="WM1087"/>
      <c r="WN1087"/>
      <c r="WO1087"/>
      <c r="WP1087"/>
      <c r="WQ1087"/>
      <c r="WR1087"/>
      <c r="WS1087"/>
      <c r="WT1087"/>
      <c r="WU1087"/>
      <c r="WV1087"/>
      <c r="WW1087"/>
      <c r="WX1087"/>
      <c r="WY1087"/>
      <c r="WZ1087"/>
      <c r="XA1087"/>
      <c r="XB1087"/>
      <c r="XC1087"/>
      <c r="XD1087"/>
      <c r="XE1087"/>
      <c r="XF1087"/>
      <c r="XG1087"/>
      <c r="XH1087"/>
      <c r="XI1087"/>
      <c r="XJ1087"/>
      <c r="XK1087"/>
      <c r="XL1087"/>
      <c r="XM1087"/>
      <c r="XN1087"/>
      <c r="XO1087"/>
      <c r="XP1087"/>
      <c r="XQ1087"/>
      <c r="XR1087"/>
      <c r="XS1087"/>
      <c r="XT1087"/>
      <c r="XU1087"/>
      <c r="XV1087"/>
      <c r="XW1087"/>
      <c r="XX1087"/>
      <c r="XY1087"/>
      <c r="XZ1087"/>
      <c r="YA1087"/>
      <c r="YB1087"/>
      <c r="YC1087"/>
      <c r="YD1087"/>
      <c r="YE1087"/>
      <c r="YF1087"/>
      <c r="YG1087"/>
      <c r="YH1087"/>
      <c r="YI1087"/>
      <c r="YJ1087"/>
      <c r="YK1087"/>
      <c r="YL1087"/>
      <c r="YM1087"/>
      <c r="YN1087"/>
      <c r="YO1087"/>
      <c r="YP1087"/>
      <c r="YQ1087"/>
      <c r="YR1087"/>
      <c r="YS1087"/>
      <c r="YT1087"/>
      <c r="YU1087"/>
      <c r="YV1087"/>
      <c r="YW1087"/>
      <c r="YX1087"/>
      <c r="YY1087"/>
      <c r="YZ1087"/>
      <c r="ZA1087"/>
      <c r="ZB1087"/>
      <c r="ZC1087"/>
      <c r="ZD1087"/>
      <c r="ZE1087"/>
      <c r="ZF1087"/>
      <c r="ZG1087"/>
      <c r="ZH1087"/>
      <c r="ZI1087"/>
      <c r="ZJ1087"/>
      <c r="ZK1087"/>
      <c r="ZL1087"/>
      <c r="ZM1087"/>
      <c r="ZN1087"/>
      <c r="ZO1087"/>
      <c r="ZP1087"/>
      <c r="ZQ1087"/>
      <c r="ZR1087"/>
      <c r="ZS1087"/>
      <c r="ZT1087"/>
      <c r="ZU1087"/>
      <c r="ZV1087"/>
      <c r="ZW1087"/>
      <c r="ZX1087"/>
      <c r="ZY1087"/>
      <c r="ZZ1087"/>
      <c r="AAA1087"/>
      <c r="AAB1087"/>
      <c r="AAC1087"/>
      <c r="AAD1087"/>
      <c r="AAE1087"/>
      <c r="AAF1087"/>
      <c r="AAG1087"/>
      <c r="AAH1087"/>
      <c r="AAI1087"/>
      <c r="AAJ1087"/>
      <c r="AAK1087"/>
      <c r="AAL1087"/>
      <c r="AAM1087"/>
      <c r="AAN1087"/>
      <c r="AAO1087"/>
      <c r="AAP1087"/>
      <c r="AAQ1087"/>
      <c r="AAR1087"/>
      <c r="AAS1087"/>
      <c r="AAT1087"/>
      <c r="AAU1087"/>
      <c r="AAV1087"/>
      <c r="AAW1087"/>
      <c r="AAX1087"/>
      <c r="AAY1087"/>
      <c r="AAZ1087"/>
      <c r="ABA1087"/>
      <c r="ABB1087"/>
      <c r="ABC1087"/>
      <c r="ABD1087"/>
      <c r="ABE1087"/>
      <c r="ABF1087"/>
      <c r="ABG1087"/>
      <c r="ABH1087"/>
      <c r="ABI1087"/>
      <c r="ABJ1087"/>
      <c r="ABK1087"/>
      <c r="ABL1087"/>
      <c r="ABM1087"/>
      <c r="ABN1087"/>
      <c r="ABO1087"/>
      <c r="ABP1087"/>
      <c r="ABQ1087"/>
      <c r="ABR1087"/>
      <c r="ABS1087"/>
      <c r="ABT1087"/>
      <c r="ABU1087"/>
      <c r="ABV1087"/>
      <c r="ABW1087"/>
      <c r="ABX1087"/>
      <c r="ABY1087"/>
      <c r="ABZ1087"/>
      <c r="ACA1087"/>
      <c r="ACB1087"/>
      <c r="ACC1087"/>
      <c r="ACD1087"/>
      <c r="ACE1087"/>
      <c r="ACF1087"/>
      <c r="ACG1087"/>
      <c r="ACH1087"/>
      <c r="ACI1087"/>
      <c r="ACJ1087"/>
      <c r="ACK1087"/>
      <c r="ACL1087"/>
      <c r="ACM1087"/>
      <c r="ACN1087"/>
      <c r="ACO1087"/>
      <c r="ACP1087"/>
      <c r="ACQ1087"/>
      <c r="ACR1087"/>
      <c r="ACS1087"/>
      <c r="ACT1087"/>
      <c r="ACU1087"/>
      <c r="ACV1087"/>
      <c r="ACW1087"/>
      <c r="ACX1087"/>
      <c r="ACY1087"/>
      <c r="ACZ1087"/>
      <c r="ADA1087"/>
      <c r="ADB1087"/>
      <c r="ADC1087"/>
      <c r="ADD1087"/>
      <c r="ADE1087"/>
      <c r="ADF1087"/>
      <c r="ADG1087"/>
      <c r="ADH1087"/>
      <c r="ADI1087"/>
      <c r="ADJ1087"/>
      <c r="ADK1087"/>
      <c r="ADL1087"/>
      <c r="ADM1087"/>
      <c r="ADN1087"/>
      <c r="ADO1087"/>
      <c r="ADP1087"/>
      <c r="ADQ1087"/>
      <c r="ADR1087"/>
      <c r="ADS1087"/>
      <c r="ADT1087"/>
      <c r="ADU1087"/>
      <c r="ADV1087"/>
      <c r="ADW1087"/>
      <c r="ADX1087"/>
      <c r="ADY1087"/>
      <c r="ADZ1087"/>
      <c r="AEA1087"/>
      <c r="AEB1087"/>
      <c r="AEC1087"/>
      <c r="AED1087"/>
      <c r="AEE1087"/>
      <c r="AEF1087"/>
    </row>
    <row r="1088" spans="1:812" hidden="1" x14ac:dyDescent="0.25">
      <c r="B1088" s="5">
        <v>45441</v>
      </c>
      <c r="C1088" t="s">
        <v>103</v>
      </c>
      <c r="D1088" t="s">
        <v>0</v>
      </c>
      <c r="E1088" t="s">
        <v>66</v>
      </c>
      <c r="F1088" s="4" t="s">
        <v>71</v>
      </c>
      <c r="G1088" t="s">
        <v>72</v>
      </c>
      <c r="H1088" s="4" t="s">
        <v>27</v>
      </c>
      <c r="I1088" s="4" t="s">
        <v>376</v>
      </c>
      <c r="J1088" s="8">
        <v>-30</v>
      </c>
      <c r="K1088" s="29">
        <v>51750</v>
      </c>
      <c r="L1088" s="17">
        <f t="shared" si="99"/>
        <v>-1552500</v>
      </c>
      <c r="M1088" s="102" t="s">
        <v>529</v>
      </c>
      <c r="N1088" s="104">
        <f t="shared" si="101"/>
        <v>-352.10868307950517</v>
      </c>
      <c r="O1088" s="104">
        <v>-352.10868307950517</v>
      </c>
      <c r="Q1088" s="54">
        <v>20240083</v>
      </c>
      <c r="R1088" t="s">
        <v>601</v>
      </c>
    </row>
    <row r="1089" spans="1:812" hidden="1" x14ac:dyDescent="0.25">
      <c r="B1089" s="5">
        <v>45441</v>
      </c>
      <c r="C1089" t="s">
        <v>121</v>
      </c>
      <c r="D1089" t="s">
        <v>0</v>
      </c>
      <c r="E1089" t="s">
        <v>66</v>
      </c>
      <c r="F1089" s="4" t="s">
        <v>78</v>
      </c>
      <c r="G1089" t="s">
        <v>79</v>
      </c>
      <c r="H1089" s="4" t="s">
        <v>80</v>
      </c>
      <c r="I1089" s="4" t="s">
        <v>359</v>
      </c>
      <c r="J1089" s="8">
        <v>-1</v>
      </c>
      <c r="K1089" s="29">
        <v>51750</v>
      </c>
      <c r="L1089" s="17">
        <f t="shared" si="99"/>
        <v>-51750</v>
      </c>
      <c r="M1089" s="102" t="s">
        <v>529</v>
      </c>
      <c r="N1089" s="104">
        <f t="shared" si="101"/>
        <v>-11.736956102650172</v>
      </c>
      <c r="O1089" s="104">
        <v>-11.736956102650172</v>
      </c>
      <c r="Q1089"/>
      <c r="S1089" t="s">
        <v>462</v>
      </c>
    </row>
    <row r="1090" spans="1:812" hidden="1" x14ac:dyDescent="0.25">
      <c r="B1090" s="5">
        <v>45441</v>
      </c>
      <c r="C1090" t="s">
        <v>121</v>
      </c>
      <c r="D1090" t="s">
        <v>0</v>
      </c>
      <c r="E1090" t="s">
        <v>66</v>
      </c>
      <c r="F1090" s="4" t="s">
        <v>78</v>
      </c>
      <c r="G1090" t="s">
        <v>79</v>
      </c>
      <c r="H1090" s="4" t="s">
        <v>44</v>
      </c>
      <c r="I1090" s="4" t="s">
        <v>359</v>
      </c>
      <c r="J1090" s="8">
        <v>-2</v>
      </c>
      <c r="K1090" s="29">
        <v>51750</v>
      </c>
      <c r="L1090" s="17">
        <f t="shared" si="99"/>
        <v>-103500</v>
      </c>
      <c r="M1090" s="102" t="s">
        <v>529</v>
      </c>
      <c r="N1090" s="104">
        <f t="shared" si="101"/>
        <v>-23.473912205300344</v>
      </c>
      <c r="O1090" s="104">
        <v>-23.473912205300344</v>
      </c>
      <c r="Q1090"/>
      <c r="S1090" t="s">
        <v>462</v>
      </c>
    </row>
    <row r="1091" spans="1:812" hidden="1" x14ac:dyDescent="0.25">
      <c r="B1091" s="5">
        <v>45441</v>
      </c>
      <c r="C1091" t="s">
        <v>103</v>
      </c>
      <c r="D1091" t="s">
        <v>0</v>
      </c>
      <c r="E1091" t="s">
        <v>66</v>
      </c>
      <c r="F1091" s="4" t="s">
        <v>71</v>
      </c>
      <c r="G1091" t="s">
        <v>72</v>
      </c>
      <c r="H1091" s="4" t="s">
        <v>27</v>
      </c>
      <c r="I1091" s="4" t="s">
        <v>442</v>
      </c>
      <c r="J1091" s="8">
        <v>-19</v>
      </c>
      <c r="K1091" s="29">
        <v>51750</v>
      </c>
      <c r="L1091" s="17">
        <f t="shared" si="99"/>
        <v>-983250</v>
      </c>
      <c r="M1091" s="102" t="s">
        <v>529</v>
      </c>
      <c r="N1091" s="104">
        <f t="shared" si="101"/>
        <v>-223.00216595035326</v>
      </c>
      <c r="O1091" s="104">
        <v>-223.00216595035326</v>
      </c>
      <c r="Q1091" s="54">
        <v>20240078</v>
      </c>
      <c r="R1091" t="s">
        <v>480</v>
      </c>
    </row>
    <row r="1092" spans="1:812" hidden="1" x14ac:dyDescent="0.25">
      <c r="B1092" s="5">
        <v>45441</v>
      </c>
      <c r="C1092" t="s">
        <v>103</v>
      </c>
      <c r="D1092" t="s">
        <v>0</v>
      </c>
      <c r="E1092" t="s">
        <v>66</v>
      </c>
      <c r="F1092" s="4" t="s">
        <v>91</v>
      </c>
      <c r="G1092" t="s">
        <v>92</v>
      </c>
      <c r="H1092" s="4" t="s">
        <v>93</v>
      </c>
      <c r="I1092" s="4" t="s">
        <v>415</v>
      </c>
      <c r="J1092" s="8">
        <v>-10</v>
      </c>
      <c r="K1092" s="29">
        <v>51750</v>
      </c>
      <c r="L1092" s="17">
        <f t="shared" si="99"/>
        <v>-517500</v>
      </c>
      <c r="M1092" s="102" t="s">
        <v>529</v>
      </c>
      <c r="N1092" s="104">
        <f t="shared" si="101"/>
        <v>-117.36956102650171</v>
      </c>
      <c r="O1092" s="104">
        <v>-117.36956102650171</v>
      </c>
      <c r="Q1092" s="54">
        <v>20240078</v>
      </c>
      <c r="R1092" t="s">
        <v>480</v>
      </c>
    </row>
    <row r="1093" spans="1:812" hidden="1" x14ac:dyDescent="0.25">
      <c r="B1093" s="5">
        <v>45440</v>
      </c>
      <c r="C1093" t="s">
        <v>103</v>
      </c>
      <c r="D1093" t="s">
        <v>0</v>
      </c>
      <c r="E1093" t="s">
        <v>14</v>
      </c>
      <c r="F1093" s="4" t="s">
        <v>39</v>
      </c>
      <c r="G1093" t="s">
        <v>40</v>
      </c>
      <c r="H1093" s="4" t="s">
        <v>41</v>
      </c>
      <c r="I1093" s="4" t="s">
        <v>335</v>
      </c>
      <c r="J1093" s="8">
        <v>-15</v>
      </c>
      <c r="K1093" s="29">
        <v>69131</v>
      </c>
      <c r="L1093" s="17">
        <f t="shared" si="99"/>
        <v>-1036965</v>
      </c>
      <c r="M1093" s="102" t="s">
        <v>529</v>
      </c>
      <c r="N1093" s="104">
        <f t="shared" si="101"/>
        <v>-235.18478618327796</v>
      </c>
      <c r="O1093" s="104">
        <v>-235.18478618327796</v>
      </c>
      <c r="Q1093" s="54">
        <v>20240077</v>
      </c>
      <c r="R1093" t="s">
        <v>507</v>
      </c>
    </row>
    <row r="1094" spans="1:812" hidden="1" x14ac:dyDescent="0.25">
      <c r="B1094" s="5">
        <v>45441</v>
      </c>
      <c r="C1094" t="s">
        <v>103</v>
      </c>
      <c r="D1094" t="s">
        <v>0</v>
      </c>
      <c r="E1094" t="s">
        <v>66</v>
      </c>
      <c r="F1094" s="4" t="s">
        <v>78</v>
      </c>
      <c r="G1094" t="s">
        <v>79</v>
      </c>
      <c r="H1094" s="4" t="s">
        <v>80</v>
      </c>
      <c r="I1094" s="4" t="s">
        <v>447</v>
      </c>
      <c r="J1094" s="8">
        <v>-26</v>
      </c>
      <c r="K1094" s="29">
        <v>51750</v>
      </c>
      <c r="L1094" s="17">
        <f t="shared" si="99"/>
        <v>-1345500</v>
      </c>
      <c r="M1094" s="102" t="s">
        <v>529</v>
      </c>
      <c r="N1094" s="104">
        <f t="shared" si="101"/>
        <v>-305.16085866890444</v>
      </c>
      <c r="O1094" s="104">
        <v>-305.16085866890444</v>
      </c>
      <c r="Q1094" s="54">
        <v>20240078</v>
      </c>
      <c r="R1094" t="s">
        <v>480</v>
      </c>
    </row>
    <row r="1095" spans="1:812" hidden="1" x14ac:dyDescent="0.25">
      <c r="B1095" s="5">
        <v>45441</v>
      </c>
      <c r="C1095" t="s">
        <v>103</v>
      </c>
      <c r="D1095" t="s">
        <v>0</v>
      </c>
      <c r="E1095" t="s">
        <v>66</v>
      </c>
      <c r="F1095" s="4" t="s">
        <v>86</v>
      </c>
      <c r="G1095" t="s">
        <v>87</v>
      </c>
      <c r="H1095" s="4" t="s">
        <v>50</v>
      </c>
      <c r="I1095" s="4" t="s">
        <v>446</v>
      </c>
      <c r="J1095" s="8">
        <v>-13</v>
      </c>
      <c r="K1095" s="29">
        <v>51750</v>
      </c>
      <c r="L1095" s="17">
        <f t="shared" ref="L1095:L1126" si="102">+J1095*K1095</f>
        <v>-672750</v>
      </c>
      <c r="M1095" s="102" t="s">
        <v>529</v>
      </c>
      <c r="N1095" s="104">
        <f t="shared" si="101"/>
        <v>-152.58042933445222</v>
      </c>
      <c r="O1095" s="104">
        <v>-152.58042933445222</v>
      </c>
      <c r="Q1095" s="54">
        <v>20240078</v>
      </c>
      <c r="R1095" t="s">
        <v>480</v>
      </c>
    </row>
    <row r="1096" spans="1:812" hidden="1" x14ac:dyDescent="0.25">
      <c r="B1096" s="5">
        <v>45441</v>
      </c>
      <c r="C1096" t="s">
        <v>121</v>
      </c>
      <c r="D1096" t="s">
        <v>0</v>
      </c>
      <c r="E1096" t="s">
        <v>66</v>
      </c>
      <c r="F1096" s="4" t="s">
        <v>139</v>
      </c>
      <c r="G1096" t="s">
        <v>140</v>
      </c>
      <c r="H1096" s="4" t="s">
        <v>41</v>
      </c>
      <c r="I1096" s="4" t="s">
        <v>380</v>
      </c>
      <c r="J1096" s="8">
        <v>-2</v>
      </c>
      <c r="K1096" s="29">
        <v>51750</v>
      </c>
      <c r="L1096" s="17">
        <f t="shared" si="102"/>
        <v>-103500</v>
      </c>
      <c r="M1096" s="102" t="s">
        <v>529</v>
      </c>
      <c r="N1096" s="104">
        <f t="shared" si="101"/>
        <v>-23.473912205300344</v>
      </c>
      <c r="O1096" s="104">
        <v>-23.473912205300344</v>
      </c>
      <c r="Q1096"/>
      <c r="S1096" t="s">
        <v>462</v>
      </c>
    </row>
    <row r="1097" spans="1:812" hidden="1" x14ac:dyDescent="0.25">
      <c r="B1097" s="5">
        <v>45441</v>
      </c>
      <c r="C1097" t="s">
        <v>103</v>
      </c>
      <c r="D1097" t="s">
        <v>0</v>
      </c>
      <c r="E1097" t="s">
        <v>66</v>
      </c>
      <c r="F1097" s="4" t="s">
        <v>139</v>
      </c>
      <c r="G1097" t="s">
        <v>140</v>
      </c>
      <c r="H1097" s="4" t="s">
        <v>141</v>
      </c>
      <c r="I1097" s="4" t="s">
        <v>443</v>
      </c>
      <c r="J1097" s="8">
        <v>-40</v>
      </c>
      <c r="K1097" s="29">
        <v>51750</v>
      </c>
      <c r="L1097" s="17">
        <f t="shared" si="102"/>
        <v>-2070000</v>
      </c>
      <c r="M1097" s="102" t="s">
        <v>529</v>
      </c>
      <c r="N1097" s="104">
        <f t="shared" si="101"/>
        <v>-469.47824410600685</v>
      </c>
      <c r="O1097" s="104">
        <v>-469.47824410600685</v>
      </c>
      <c r="Q1097" s="54">
        <v>20240078</v>
      </c>
      <c r="R1097" t="s">
        <v>480</v>
      </c>
    </row>
    <row r="1098" spans="1:812" s="109" customFormat="1" hidden="1" x14ac:dyDescent="0.25">
      <c r="A1098"/>
      <c r="B1098" s="5">
        <v>45442</v>
      </c>
      <c r="C1098" t="s">
        <v>120</v>
      </c>
      <c r="D1098" t="s">
        <v>0</v>
      </c>
      <c r="E1098" t="s">
        <v>66</v>
      </c>
      <c r="F1098" s="4" t="s">
        <v>139</v>
      </c>
      <c r="G1098" t="s">
        <v>140</v>
      </c>
      <c r="H1098" s="4" t="s">
        <v>41</v>
      </c>
      <c r="I1098" s="4" t="s">
        <v>380</v>
      </c>
      <c r="J1098" s="8">
        <v>-1</v>
      </c>
      <c r="K1098" s="29">
        <v>51750</v>
      </c>
      <c r="L1098" s="17">
        <f t="shared" si="102"/>
        <v>-51750</v>
      </c>
      <c r="M1098" s="102" t="s">
        <v>529</v>
      </c>
      <c r="N1098" s="104">
        <f t="shared" si="101"/>
        <v>-11.736956102650172</v>
      </c>
      <c r="O1098" s="104">
        <v>-11.736956102650172</v>
      </c>
      <c r="P1098"/>
      <c r="Q1098"/>
      <c r="R1098"/>
      <c r="S1098" t="s">
        <v>501</v>
      </c>
      <c r="T1098"/>
      <c r="U1098"/>
      <c r="V1098"/>
      <c r="W1098"/>
      <c r="X1098" s="17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/>
      <c r="BU1098"/>
      <c r="BV1098"/>
      <c r="BW1098"/>
      <c r="BX1098"/>
      <c r="BY1098"/>
      <c r="BZ1098"/>
      <c r="CA1098"/>
      <c r="CB1098"/>
      <c r="CC1098"/>
      <c r="CD1098"/>
      <c r="CE1098"/>
      <c r="CF1098"/>
      <c r="CG1098"/>
      <c r="CH1098"/>
      <c r="CI1098"/>
      <c r="CJ1098"/>
      <c r="CK1098"/>
      <c r="CL1098"/>
      <c r="CM1098"/>
      <c r="CN1098"/>
      <c r="CO1098"/>
      <c r="CP1098"/>
      <c r="CQ1098"/>
      <c r="CR1098"/>
      <c r="CS1098"/>
      <c r="CT1098"/>
      <c r="CU1098"/>
      <c r="CV1098"/>
      <c r="CW1098"/>
      <c r="CX1098"/>
      <c r="CY1098"/>
      <c r="CZ1098"/>
      <c r="DA1098"/>
      <c r="DB1098"/>
      <c r="DC1098"/>
      <c r="DD1098"/>
      <c r="DE1098"/>
      <c r="DF1098"/>
      <c r="DG1098"/>
      <c r="DH1098"/>
      <c r="DI1098"/>
      <c r="DJ1098"/>
      <c r="DK1098"/>
      <c r="DL1098"/>
      <c r="DM1098"/>
      <c r="DN1098"/>
      <c r="DO1098"/>
      <c r="DP1098"/>
      <c r="DQ1098"/>
      <c r="DR1098"/>
      <c r="DS1098"/>
      <c r="DT1098"/>
      <c r="DU1098"/>
      <c r="DV1098"/>
      <c r="DW1098"/>
      <c r="DX1098"/>
      <c r="DY1098"/>
      <c r="DZ1098"/>
      <c r="EA1098"/>
      <c r="EB1098"/>
      <c r="EC1098"/>
      <c r="ED1098"/>
      <c r="EE1098"/>
      <c r="EF1098"/>
      <c r="EG1098"/>
      <c r="EH1098"/>
      <c r="EI1098"/>
      <c r="EJ1098"/>
      <c r="EK1098"/>
      <c r="EL1098"/>
      <c r="EM1098"/>
      <c r="EN1098"/>
      <c r="EO1098"/>
      <c r="EP1098"/>
      <c r="EQ1098"/>
      <c r="ER1098"/>
      <c r="ES1098"/>
      <c r="ET1098"/>
      <c r="EU1098"/>
      <c r="EV1098"/>
      <c r="EW1098"/>
      <c r="EX1098"/>
      <c r="EY1098"/>
      <c r="EZ1098"/>
      <c r="FA1098"/>
      <c r="FB1098"/>
      <c r="FC1098"/>
      <c r="FD1098"/>
      <c r="FE1098"/>
      <c r="FF1098"/>
      <c r="FG1098"/>
      <c r="FH1098"/>
      <c r="FI1098"/>
      <c r="FJ1098"/>
      <c r="FK1098"/>
      <c r="FL1098"/>
      <c r="FM1098"/>
      <c r="FN1098"/>
      <c r="FO1098"/>
      <c r="FP1098"/>
      <c r="FQ1098"/>
      <c r="FR1098"/>
      <c r="FS1098"/>
      <c r="FT1098"/>
      <c r="FU1098"/>
      <c r="FV1098"/>
      <c r="FW1098"/>
      <c r="FX1098"/>
      <c r="FY1098"/>
      <c r="FZ1098"/>
      <c r="GA1098"/>
      <c r="GB1098"/>
      <c r="GC1098"/>
      <c r="GD1098"/>
      <c r="GE1098"/>
      <c r="GF1098"/>
      <c r="GG1098"/>
      <c r="GH1098"/>
      <c r="GI1098"/>
      <c r="GJ1098"/>
      <c r="GK1098"/>
      <c r="GL1098"/>
      <c r="GM1098"/>
      <c r="GN1098"/>
      <c r="GO1098"/>
      <c r="GP1098"/>
      <c r="GQ1098"/>
      <c r="GR1098"/>
      <c r="GS1098"/>
      <c r="GT1098"/>
      <c r="GU1098"/>
      <c r="GV1098"/>
      <c r="GW1098"/>
      <c r="GX1098"/>
      <c r="GY1098"/>
      <c r="GZ1098"/>
      <c r="HA1098"/>
      <c r="HB1098"/>
      <c r="HC1098"/>
      <c r="HD1098"/>
      <c r="HE1098"/>
      <c r="HF1098"/>
      <c r="HG1098"/>
      <c r="HH1098"/>
      <c r="HI1098"/>
      <c r="HJ1098"/>
      <c r="HK1098"/>
      <c r="HL1098"/>
      <c r="HM1098"/>
      <c r="HN1098"/>
      <c r="HO1098"/>
      <c r="HP1098"/>
      <c r="HQ1098"/>
      <c r="HR1098"/>
      <c r="HS1098"/>
      <c r="HT1098"/>
      <c r="HU1098"/>
      <c r="HV1098"/>
      <c r="HW1098"/>
      <c r="HX1098"/>
      <c r="HY1098"/>
      <c r="HZ1098"/>
      <c r="IA1098"/>
      <c r="IB1098"/>
      <c r="IC1098"/>
      <c r="ID1098"/>
      <c r="IE1098"/>
      <c r="IF1098"/>
      <c r="IG1098"/>
      <c r="IH1098"/>
      <c r="II1098"/>
      <c r="IJ1098"/>
      <c r="IK1098"/>
      <c r="IL1098"/>
      <c r="IM1098"/>
      <c r="IN1098"/>
      <c r="IO1098"/>
      <c r="IP1098"/>
      <c r="IQ1098"/>
      <c r="IR1098"/>
      <c r="IS1098"/>
      <c r="IT1098"/>
      <c r="IU1098"/>
      <c r="IV1098"/>
      <c r="IW1098"/>
      <c r="IX1098"/>
      <c r="IY1098"/>
      <c r="IZ1098"/>
      <c r="JA1098"/>
      <c r="JB1098"/>
      <c r="JC1098"/>
      <c r="JD1098"/>
      <c r="JE1098"/>
      <c r="JF1098"/>
      <c r="JG1098"/>
      <c r="JH1098"/>
      <c r="JI1098"/>
      <c r="JJ1098"/>
      <c r="JK1098"/>
      <c r="JL1098"/>
      <c r="JM1098"/>
      <c r="JN1098"/>
      <c r="JO1098"/>
      <c r="JP1098"/>
      <c r="JQ1098"/>
      <c r="JR1098"/>
      <c r="JS1098"/>
      <c r="JT1098"/>
      <c r="JU1098"/>
      <c r="JV1098"/>
      <c r="JW1098"/>
      <c r="JX1098"/>
      <c r="JY1098"/>
      <c r="JZ1098"/>
      <c r="KA1098"/>
      <c r="KB1098"/>
      <c r="KC1098"/>
      <c r="KD1098"/>
      <c r="KE1098"/>
      <c r="KF1098"/>
      <c r="KG1098"/>
      <c r="KH1098"/>
      <c r="KI1098"/>
      <c r="KJ1098"/>
      <c r="KK1098"/>
      <c r="KL1098"/>
      <c r="KM1098"/>
      <c r="KN1098"/>
      <c r="KO1098"/>
      <c r="KP1098"/>
      <c r="KQ1098"/>
      <c r="KR1098"/>
      <c r="KS1098"/>
      <c r="KT1098"/>
      <c r="KU1098"/>
      <c r="KV1098"/>
      <c r="KW1098"/>
      <c r="KX1098"/>
      <c r="KY1098"/>
      <c r="KZ1098"/>
      <c r="LA1098"/>
      <c r="LB1098"/>
      <c r="LC1098"/>
      <c r="LD1098"/>
      <c r="LE1098"/>
      <c r="LF1098"/>
      <c r="LG1098"/>
      <c r="LH1098"/>
      <c r="LI1098"/>
      <c r="LJ1098"/>
      <c r="LK1098"/>
      <c r="LL1098"/>
      <c r="LM1098"/>
      <c r="LN1098"/>
      <c r="LO1098"/>
      <c r="LP1098"/>
      <c r="LQ1098"/>
      <c r="LR1098"/>
      <c r="LS1098"/>
      <c r="LT1098"/>
      <c r="LU1098"/>
      <c r="LV1098"/>
      <c r="LW1098"/>
      <c r="LX1098"/>
      <c r="LY1098"/>
      <c r="LZ1098"/>
      <c r="MA1098"/>
      <c r="MB1098"/>
      <c r="MC1098"/>
      <c r="MD1098"/>
      <c r="ME1098"/>
      <c r="MF1098"/>
      <c r="MG1098"/>
      <c r="MH1098"/>
      <c r="MI1098"/>
      <c r="MJ1098"/>
      <c r="MK1098"/>
      <c r="ML1098"/>
      <c r="MM1098"/>
      <c r="MN1098"/>
      <c r="MO1098"/>
      <c r="MP1098"/>
      <c r="MQ1098"/>
      <c r="MR1098"/>
      <c r="MS1098"/>
      <c r="MT1098"/>
      <c r="MU1098"/>
      <c r="MV1098"/>
      <c r="MW1098"/>
      <c r="MX1098"/>
      <c r="MY1098"/>
      <c r="MZ1098"/>
      <c r="NA1098"/>
      <c r="NB1098"/>
      <c r="NC1098"/>
      <c r="ND1098"/>
      <c r="NE1098"/>
      <c r="NF1098"/>
      <c r="NG1098"/>
      <c r="NH1098"/>
      <c r="NI1098"/>
      <c r="NJ1098"/>
      <c r="NK1098"/>
      <c r="NL1098"/>
      <c r="NM1098"/>
      <c r="NN1098"/>
      <c r="NO1098"/>
      <c r="NP1098"/>
      <c r="NQ1098"/>
      <c r="NR1098"/>
      <c r="NS1098"/>
      <c r="NT1098"/>
      <c r="NU1098"/>
      <c r="NV1098"/>
      <c r="NW1098"/>
      <c r="NX1098"/>
      <c r="NY1098"/>
      <c r="NZ1098"/>
      <c r="OA1098"/>
      <c r="OB1098"/>
      <c r="OC1098"/>
      <c r="OD1098"/>
      <c r="OE1098"/>
      <c r="OF1098"/>
      <c r="OG1098"/>
      <c r="OH1098"/>
      <c r="OI1098"/>
      <c r="OJ1098"/>
      <c r="OK1098"/>
      <c r="OL1098"/>
      <c r="OM1098"/>
      <c r="ON1098"/>
      <c r="OO1098"/>
      <c r="OP1098"/>
      <c r="OQ1098"/>
      <c r="OR1098"/>
      <c r="OS1098"/>
      <c r="OT1098"/>
      <c r="OU1098"/>
      <c r="OV1098"/>
      <c r="OW1098"/>
      <c r="OX1098"/>
      <c r="OY1098"/>
      <c r="OZ1098"/>
      <c r="PA1098"/>
      <c r="PB1098"/>
      <c r="PC1098"/>
      <c r="PD1098"/>
      <c r="PE1098"/>
      <c r="PF1098"/>
      <c r="PG1098"/>
      <c r="PH1098"/>
      <c r="PI1098"/>
      <c r="PJ1098"/>
      <c r="PK1098"/>
      <c r="PL1098"/>
      <c r="PM1098"/>
      <c r="PN1098"/>
      <c r="PO1098"/>
      <c r="PP1098"/>
      <c r="PQ1098"/>
      <c r="PR1098"/>
      <c r="PS1098"/>
      <c r="PT1098"/>
      <c r="PU1098"/>
      <c r="PV1098"/>
      <c r="PW1098"/>
      <c r="PX1098"/>
      <c r="PY1098"/>
      <c r="PZ1098"/>
      <c r="QA1098"/>
      <c r="QB1098"/>
      <c r="QC1098"/>
      <c r="QD1098"/>
      <c r="QE1098"/>
      <c r="QF1098"/>
      <c r="QG1098"/>
      <c r="QH1098"/>
      <c r="QI1098"/>
      <c r="QJ1098"/>
      <c r="QK1098"/>
      <c r="QL1098"/>
      <c r="QM1098"/>
      <c r="QN1098"/>
      <c r="QO1098"/>
      <c r="QP1098"/>
      <c r="QQ1098"/>
      <c r="QR1098"/>
      <c r="QS1098"/>
      <c r="QT1098"/>
      <c r="QU1098"/>
      <c r="QV1098"/>
      <c r="QW1098"/>
      <c r="QX1098"/>
      <c r="QY1098"/>
      <c r="QZ1098"/>
      <c r="RA1098"/>
      <c r="RB1098"/>
      <c r="RC1098"/>
      <c r="RD1098"/>
      <c r="RE1098"/>
      <c r="RF1098"/>
      <c r="RG1098"/>
      <c r="RH1098"/>
      <c r="RI1098"/>
      <c r="RJ1098"/>
      <c r="RK1098"/>
      <c r="RL1098"/>
      <c r="RM1098"/>
      <c r="RN1098"/>
      <c r="RO1098"/>
      <c r="RP1098"/>
      <c r="RQ1098"/>
      <c r="RR1098"/>
      <c r="RS1098"/>
      <c r="RT1098"/>
      <c r="RU1098"/>
      <c r="RV1098"/>
      <c r="RW1098"/>
      <c r="RX1098"/>
      <c r="RY1098"/>
      <c r="RZ1098"/>
      <c r="SA1098"/>
      <c r="SB1098"/>
      <c r="SC1098"/>
      <c r="SD1098"/>
      <c r="SE1098"/>
      <c r="SF1098"/>
      <c r="SG1098"/>
      <c r="SH1098"/>
      <c r="SI1098"/>
      <c r="SJ1098"/>
      <c r="SK1098"/>
      <c r="SL1098"/>
      <c r="SM1098"/>
      <c r="SN1098"/>
      <c r="SO1098"/>
      <c r="SP1098"/>
      <c r="SQ1098"/>
      <c r="SR1098"/>
      <c r="SS1098"/>
      <c r="ST1098"/>
      <c r="SU1098"/>
      <c r="SV1098"/>
      <c r="SW1098"/>
      <c r="SX1098"/>
      <c r="SY1098"/>
      <c r="SZ1098"/>
      <c r="TA1098"/>
      <c r="TB1098"/>
      <c r="TC1098"/>
      <c r="TD1098"/>
      <c r="TE1098"/>
      <c r="TF1098"/>
      <c r="TG1098"/>
      <c r="TH1098"/>
      <c r="TI1098"/>
      <c r="TJ1098"/>
      <c r="TK1098"/>
      <c r="TL1098"/>
      <c r="TM1098"/>
      <c r="TN1098"/>
      <c r="TO1098"/>
      <c r="TP1098"/>
      <c r="TQ1098"/>
      <c r="TR1098"/>
      <c r="TS1098"/>
      <c r="TT1098"/>
      <c r="TU1098"/>
      <c r="TV1098"/>
      <c r="TW1098"/>
      <c r="TX1098"/>
      <c r="TY1098"/>
      <c r="TZ1098"/>
      <c r="UA1098"/>
      <c r="UB1098"/>
      <c r="UC1098"/>
      <c r="UD1098"/>
      <c r="UE1098"/>
      <c r="UF1098"/>
      <c r="UG1098"/>
      <c r="UH1098"/>
      <c r="UI1098"/>
      <c r="UJ1098"/>
      <c r="UK1098"/>
      <c r="UL1098"/>
      <c r="UM1098"/>
      <c r="UN1098"/>
      <c r="UO1098"/>
      <c r="UP1098"/>
      <c r="UQ1098"/>
      <c r="UR1098"/>
      <c r="US1098"/>
      <c r="UT1098"/>
      <c r="UU1098"/>
      <c r="UV1098"/>
      <c r="UW1098"/>
      <c r="UX1098"/>
      <c r="UY1098"/>
      <c r="UZ1098"/>
      <c r="VA1098"/>
      <c r="VB1098"/>
      <c r="VC1098"/>
      <c r="VD1098"/>
      <c r="VE1098"/>
      <c r="VF1098"/>
      <c r="VG1098"/>
      <c r="VH1098"/>
      <c r="VI1098"/>
      <c r="VJ1098"/>
      <c r="VK1098"/>
      <c r="VL1098"/>
      <c r="VM1098"/>
      <c r="VN1098"/>
      <c r="VO1098"/>
      <c r="VP1098"/>
      <c r="VQ1098"/>
      <c r="VR1098"/>
      <c r="VS1098"/>
      <c r="VT1098"/>
      <c r="VU1098"/>
      <c r="VV1098"/>
      <c r="VW1098"/>
      <c r="VX1098"/>
      <c r="VY1098"/>
      <c r="VZ1098"/>
      <c r="WA1098"/>
      <c r="WB1098"/>
      <c r="WC1098"/>
      <c r="WD1098"/>
      <c r="WE1098"/>
      <c r="WF1098"/>
      <c r="WG1098"/>
      <c r="WH1098"/>
      <c r="WI1098"/>
      <c r="WJ1098"/>
      <c r="WK1098"/>
      <c r="WL1098"/>
      <c r="WM1098"/>
      <c r="WN1098"/>
      <c r="WO1098"/>
      <c r="WP1098"/>
      <c r="WQ1098"/>
      <c r="WR1098"/>
      <c r="WS1098"/>
      <c r="WT1098"/>
      <c r="WU1098"/>
      <c r="WV1098"/>
      <c r="WW1098"/>
      <c r="WX1098"/>
      <c r="WY1098"/>
      <c r="WZ1098"/>
      <c r="XA1098"/>
      <c r="XB1098"/>
      <c r="XC1098"/>
      <c r="XD1098"/>
      <c r="XE1098"/>
      <c r="XF1098"/>
      <c r="XG1098"/>
      <c r="XH1098"/>
      <c r="XI1098"/>
      <c r="XJ1098"/>
      <c r="XK1098"/>
      <c r="XL1098"/>
      <c r="XM1098"/>
      <c r="XN1098"/>
      <c r="XO1098"/>
      <c r="XP1098"/>
      <c r="XQ1098"/>
      <c r="XR1098"/>
      <c r="XS1098"/>
      <c r="XT1098"/>
      <c r="XU1098"/>
      <c r="XV1098"/>
      <c r="XW1098"/>
      <c r="XX1098"/>
      <c r="XY1098"/>
      <c r="XZ1098"/>
      <c r="YA1098"/>
      <c r="YB1098"/>
      <c r="YC1098"/>
      <c r="YD1098"/>
      <c r="YE1098"/>
      <c r="YF1098"/>
      <c r="YG1098"/>
      <c r="YH1098"/>
      <c r="YI1098"/>
      <c r="YJ1098"/>
      <c r="YK1098"/>
      <c r="YL1098"/>
      <c r="YM1098"/>
      <c r="YN1098"/>
      <c r="YO1098"/>
      <c r="YP1098"/>
      <c r="YQ1098"/>
      <c r="YR1098"/>
      <c r="YS1098"/>
      <c r="YT1098"/>
      <c r="YU1098"/>
      <c r="YV1098"/>
      <c r="YW1098"/>
      <c r="YX1098"/>
      <c r="YY1098"/>
      <c r="YZ1098"/>
      <c r="ZA1098"/>
      <c r="ZB1098"/>
      <c r="ZC1098"/>
      <c r="ZD1098"/>
      <c r="ZE1098"/>
      <c r="ZF1098"/>
      <c r="ZG1098"/>
      <c r="ZH1098"/>
      <c r="ZI1098"/>
      <c r="ZJ1098"/>
      <c r="ZK1098"/>
      <c r="ZL1098"/>
      <c r="ZM1098"/>
      <c r="ZN1098"/>
      <c r="ZO1098"/>
      <c r="ZP1098"/>
      <c r="ZQ1098"/>
      <c r="ZR1098"/>
      <c r="ZS1098"/>
      <c r="ZT1098"/>
      <c r="ZU1098"/>
      <c r="ZV1098"/>
      <c r="ZW1098"/>
      <c r="ZX1098"/>
      <c r="ZY1098"/>
      <c r="ZZ1098"/>
      <c r="AAA1098"/>
      <c r="AAB1098"/>
      <c r="AAC1098"/>
      <c r="AAD1098"/>
      <c r="AAE1098"/>
      <c r="AAF1098"/>
      <c r="AAG1098"/>
      <c r="AAH1098"/>
      <c r="AAI1098"/>
      <c r="AAJ1098"/>
      <c r="AAK1098"/>
      <c r="AAL1098"/>
      <c r="AAM1098"/>
      <c r="AAN1098"/>
      <c r="AAO1098"/>
      <c r="AAP1098"/>
      <c r="AAQ1098"/>
      <c r="AAR1098"/>
      <c r="AAS1098"/>
      <c r="AAT1098"/>
      <c r="AAU1098"/>
      <c r="AAV1098"/>
      <c r="AAW1098"/>
      <c r="AAX1098"/>
      <c r="AAY1098"/>
      <c r="AAZ1098"/>
      <c r="ABA1098"/>
      <c r="ABB1098"/>
      <c r="ABC1098"/>
      <c r="ABD1098"/>
      <c r="ABE1098"/>
      <c r="ABF1098"/>
      <c r="ABG1098"/>
      <c r="ABH1098"/>
      <c r="ABI1098"/>
      <c r="ABJ1098"/>
      <c r="ABK1098"/>
      <c r="ABL1098"/>
      <c r="ABM1098"/>
      <c r="ABN1098"/>
      <c r="ABO1098"/>
      <c r="ABP1098"/>
      <c r="ABQ1098"/>
      <c r="ABR1098"/>
      <c r="ABS1098"/>
      <c r="ABT1098"/>
      <c r="ABU1098"/>
      <c r="ABV1098"/>
      <c r="ABW1098"/>
      <c r="ABX1098"/>
      <c r="ABY1098"/>
      <c r="ABZ1098"/>
      <c r="ACA1098"/>
      <c r="ACB1098"/>
      <c r="ACC1098"/>
      <c r="ACD1098"/>
      <c r="ACE1098"/>
      <c r="ACF1098"/>
      <c r="ACG1098"/>
      <c r="ACH1098"/>
      <c r="ACI1098"/>
      <c r="ACJ1098"/>
      <c r="ACK1098"/>
      <c r="ACL1098"/>
      <c r="ACM1098"/>
      <c r="ACN1098"/>
      <c r="ACO1098"/>
      <c r="ACP1098"/>
      <c r="ACQ1098"/>
      <c r="ACR1098"/>
      <c r="ACS1098"/>
      <c r="ACT1098"/>
      <c r="ACU1098"/>
      <c r="ACV1098"/>
      <c r="ACW1098"/>
      <c r="ACX1098"/>
      <c r="ACY1098"/>
      <c r="ACZ1098"/>
      <c r="ADA1098"/>
      <c r="ADB1098"/>
      <c r="ADC1098"/>
      <c r="ADD1098"/>
      <c r="ADE1098"/>
      <c r="ADF1098"/>
      <c r="ADG1098"/>
      <c r="ADH1098"/>
      <c r="ADI1098"/>
      <c r="ADJ1098"/>
      <c r="ADK1098"/>
      <c r="ADL1098"/>
      <c r="ADM1098"/>
      <c r="ADN1098"/>
      <c r="ADO1098"/>
      <c r="ADP1098"/>
      <c r="ADQ1098"/>
      <c r="ADR1098"/>
      <c r="ADS1098"/>
      <c r="ADT1098"/>
      <c r="ADU1098"/>
      <c r="ADV1098"/>
      <c r="ADW1098"/>
      <c r="ADX1098"/>
      <c r="ADY1098"/>
      <c r="ADZ1098"/>
      <c r="AEA1098"/>
      <c r="AEB1098"/>
      <c r="AEC1098"/>
      <c r="AED1098"/>
      <c r="AEE1098"/>
      <c r="AEF1098"/>
    </row>
    <row r="1099" spans="1:812" s="109" customFormat="1" hidden="1" x14ac:dyDescent="0.25">
      <c r="A1099"/>
      <c r="B1099" s="5">
        <v>45442</v>
      </c>
      <c r="C1099" t="s">
        <v>120</v>
      </c>
      <c r="D1099" t="s">
        <v>0</v>
      </c>
      <c r="E1099" t="s">
        <v>14</v>
      </c>
      <c r="F1099" s="4" t="s">
        <v>39</v>
      </c>
      <c r="G1099" t="s">
        <v>40</v>
      </c>
      <c r="H1099" s="4" t="s">
        <v>41</v>
      </c>
      <c r="I1099" s="4" t="s">
        <v>335</v>
      </c>
      <c r="J1099" s="8">
        <v>-2</v>
      </c>
      <c r="K1099" s="29">
        <v>69131</v>
      </c>
      <c r="L1099" s="17">
        <f t="shared" si="102"/>
        <v>-138262</v>
      </c>
      <c r="M1099" s="102" t="s">
        <v>529</v>
      </c>
      <c r="N1099" s="104">
        <f t="shared" si="101"/>
        <v>-31.357971491103729</v>
      </c>
      <c r="O1099" s="104">
        <v>-31.357971491103729</v>
      </c>
      <c r="P1099"/>
      <c r="Q1099"/>
      <c r="R1099"/>
      <c r="S1099" t="s">
        <v>501</v>
      </c>
      <c r="T1099"/>
      <c r="U1099"/>
      <c r="V1099"/>
      <c r="W1099"/>
      <c r="X1099" s="17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  <c r="BL1099"/>
      <c r="BM1099"/>
      <c r="BN1099"/>
      <c r="BO1099"/>
      <c r="BP1099"/>
      <c r="BQ1099"/>
      <c r="BR1099"/>
      <c r="BS1099"/>
      <c r="BT1099"/>
      <c r="BU1099"/>
      <c r="BV1099"/>
      <c r="BW1099"/>
      <c r="BX1099"/>
      <c r="BY1099"/>
      <c r="BZ1099"/>
      <c r="CA1099"/>
      <c r="CB1099"/>
      <c r="CC1099"/>
      <c r="CD1099"/>
      <c r="CE1099"/>
      <c r="CF1099"/>
      <c r="CG1099"/>
      <c r="CH1099"/>
      <c r="CI1099"/>
      <c r="CJ1099"/>
      <c r="CK1099"/>
      <c r="CL1099"/>
      <c r="CM1099"/>
      <c r="CN1099"/>
      <c r="CO1099"/>
      <c r="CP1099"/>
      <c r="CQ1099"/>
      <c r="CR1099"/>
      <c r="CS1099"/>
      <c r="CT1099"/>
      <c r="CU1099"/>
      <c r="CV1099"/>
      <c r="CW1099"/>
      <c r="CX1099"/>
      <c r="CY1099"/>
      <c r="CZ1099"/>
      <c r="DA1099"/>
      <c r="DB1099"/>
      <c r="DC1099"/>
      <c r="DD1099"/>
      <c r="DE1099"/>
      <c r="DF1099"/>
      <c r="DG1099"/>
      <c r="DH1099"/>
      <c r="DI1099"/>
      <c r="DJ1099"/>
      <c r="DK1099"/>
      <c r="DL1099"/>
      <c r="DM1099"/>
      <c r="DN1099"/>
      <c r="DO1099"/>
      <c r="DP1099"/>
      <c r="DQ1099"/>
      <c r="DR1099"/>
      <c r="DS1099"/>
      <c r="DT1099"/>
      <c r="DU1099"/>
      <c r="DV1099"/>
      <c r="DW1099"/>
      <c r="DX1099"/>
      <c r="DY1099"/>
      <c r="DZ1099"/>
      <c r="EA1099"/>
      <c r="EB1099"/>
      <c r="EC1099"/>
      <c r="ED1099"/>
      <c r="EE1099"/>
      <c r="EF1099"/>
      <c r="EG1099"/>
      <c r="EH1099"/>
      <c r="EI1099"/>
      <c r="EJ1099"/>
      <c r="EK1099"/>
      <c r="EL1099"/>
      <c r="EM1099"/>
      <c r="EN1099"/>
      <c r="EO1099"/>
      <c r="EP1099"/>
      <c r="EQ1099"/>
      <c r="ER1099"/>
      <c r="ES1099"/>
      <c r="ET1099"/>
      <c r="EU1099"/>
      <c r="EV1099"/>
      <c r="EW1099"/>
      <c r="EX1099"/>
      <c r="EY1099"/>
      <c r="EZ1099"/>
      <c r="FA1099"/>
      <c r="FB1099"/>
      <c r="FC1099"/>
      <c r="FD1099"/>
      <c r="FE1099"/>
      <c r="FF1099"/>
      <c r="FG1099"/>
      <c r="FH1099"/>
      <c r="FI1099"/>
      <c r="FJ1099"/>
      <c r="FK1099"/>
      <c r="FL1099"/>
      <c r="FM1099"/>
      <c r="FN1099"/>
      <c r="FO1099"/>
      <c r="FP1099"/>
      <c r="FQ1099"/>
      <c r="FR1099"/>
      <c r="FS1099"/>
      <c r="FT1099"/>
      <c r="FU1099"/>
      <c r="FV1099"/>
      <c r="FW1099"/>
      <c r="FX1099"/>
      <c r="FY1099"/>
      <c r="FZ1099"/>
      <c r="GA1099"/>
      <c r="GB1099"/>
      <c r="GC1099"/>
      <c r="GD1099"/>
      <c r="GE1099"/>
      <c r="GF1099"/>
      <c r="GG1099"/>
      <c r="GH1099"/>
      <c r="GI1099"/>
      <c r="GJ1099"/>
      <c r="GK1099"/>
      <c r="GL1099"/>
      <c r="GM1099"/>
      <c r="GN1099"/>
      <c r="GO1099"/>
      <c r="GP1099"/>
      <c r="GQ1099"/>
      <c r="GR1099"/>
      <c r="GS1099"/>
      <c r="GT1099"/>
      <c r="GU1099"/>
      <c r="GV1099"/>
      <c r="GW1099"/>
      <c r="GX1099"/>
      <c r="GY1099"/>
      <c r="GZ1099"/>
      <c r="HA1099"/>
      <c r="HB1099"/>
      <c r="HC1099"/>
      <c r="HD1099"/>
      <c r="HE1099"/>
      <c r="HF1099"/>
      <c r="HG1099"/>
      <c r="HH1099"/>
      <c r="HI1099"/>
      <c r="HJ1099"/>
      <c r="HK1099"/>
      <c r="HL1099"/>
      <c r="HM1099"/>
      <c r="HN1099"/>
      <c r="HO1099"/>
      <c r="HP1099"/>
      <c r="HQ1099"/>
      <c r="HR1099"/>
      <c r="HS1099"/>
      <c r="HT1099"/>
      <c r="HU1099"/>
      <c r="HV1099"/>
      <c r="HW1099"/>
      <c r="HX1099"/>
      <c r="HY1099"/>
      <c r="HZ1099"/>
      <c r="IA1099"/>
      <c r="IB1099"/>
      <c r="IC1099"/>
      <c r="ID1099"/>
      <c r="IE1099"/>
      <c r="IF1099"/>
      <c r="IG1099"/>
      <c r="IH1099"/>
      <c r="II1099"/>
      <c r="IJ1099"/>
      <c r="IK1099"/>
      <c r="IL1099"/>
      <c r="IM1099"/>
      <c r="IN1099"/>
      <c r="IO1099"/>
      <c r="IP1099"/>
      <c r="IQ1099"/>
      <c r="IR1099"/>
      <c r="IS1099"/>
      <c r="IT1099"/>
      <c r="IU1099"/>
      <c r="IV1099"/>
      <c r="IW1099"/>
      <c r="IX1099"/>
      <c r="IY1099"/>
      <c r="IZ1099"/>
      <c r="JA1099"/>
      <c r="JB1099"/>
      <c r="JC1099"/>
      <c r="JD1099"/>
      <c r="JE1099"/>
      <c r="JF1099"/>
      <c r="JG1099"/>
      <c r="JH1099"/>
      <c r="JI1099"/>
      <c r="JJ1099"/>
      <c r="JK1099"/>
      <c r="JL1099"/>
      <c r="JM1099"/>
      <c r="JN1099"/>
      <c r="JO1099"/>
      <c r="JP1099"/>
      <c r="JQ1099"/>
      <c r="JR1099"/>
      <c r="JS1099"/>
      <c r="JT1099"/>
      <c r="JU1099"/>
      <c r="JV1099"/>
      <c r="JW1099"/>
      <c r="JX1099"/>
      <c r="JY1099"/>
      <c r="JZ1099"/>
      <c r="KA1099"/>
      <c r="KB1099"/>
      <c r="KC1099"/>
      <c r="KD1099"/>
      <c r="KE1099"/>
      <c r="KF1099"/>
      <c r="KG1099"/>
      <c r="KH1099"/>
      <c r="KI1099"/>
      <c r="KJ1099"/>
      <c r="KK1099"/>
      <c r="KL1099"/>
      <c r="KM1099"/>
      <c r="KN1099"/>
      <c r="KO1099"/>
      <c r="KP1099"/>
      <c r="KQ1099"/>
      <c r="KR1099"/>
      <c r="KS1099"/>
      <c r="KT1099"/>
      <c r="KU1099"/>
      <c r="KV1099"/>
      <c r="KW1099"/>
      <c r="KX1099"/>
      <c r="KY1099"/>
      <c r="KZ1099"/>
      <c r="LA1099"/>
      <c r="LB1099"/>
      <c r="LC1099"/>
      <c r="LD1099"/>
      <c r="LE1099"/>
      <c r="LF1099"/>
      <c r="LG1099"/>
      <c r="LH1099"/>
      <c r="LI1099"/>
      <c r="LJ1099"/>
      <c r="LK1099"/>
      <c r="LL1099"/>
      <c r="LM1099"/>
      <c r="LN1099"/>
      <c r="LO1099"/>
      <c r="LP1099"/>
      <c r="LQ1099"/>
      <c r="LR1099"/>
      <c r="LS1099"/>
      <c r="LT1099"/>
      <c r="LU1099"/>
      <c r="LV1099"/>
      <c r="LW1099"/>
      <c r="LX1099"/>
      <c r="LY1099"/>
      <c r="LZ1099"/>
      <c r="MA1099"/>
      <c r="MB1099"/>
      <c r="MC1099"/>
      <c r="MD1099"/>
      <c r="ME1099"/>
      <c r="MF1099"/>
      <c r="MG1099"/>
      <c r="MH1099"/>
      <c r="MI1099"/>
      <c r="MJ1099"/>
      <c r="MK1099"/>
      <c r="ML1099"/>
      <c r="MM1099"/>
      <c r="MN1099"/>
      <c r="MO1099"/>
      <c r="MP1099"/>
      <c r="MQ1099"/>
      <c r="MR1099"/>
      <c r="MS1099"/>
      <c r="MT1099"/>
      <c r="MU1099"/>
      <c r="MV1099"/>
      <c r="MW1099"/>
      <c r="MX1099"/>
      <c r="MY1099"/>
      <c r="MZ1099"/>
      <c r="NA1099"/>
      <c r="NB1099"/>
      <c r="NC1099"/>
      <c r="ND1099"/>
      <c r="NE1099"/>
      <c r="NF1099"/>
      <c r="NG1099"/>
      <c r="NH1099"/>
      <c r="NI1099"/>
      <c r="NJ1099"/>
      <c r="NK1099"/>
      <c r="NL1099"/>
      <c r="NM1099"/>
      <c r="NN1099"/>
      <c r="NO1099"/>
      <c r="NP1099"/>
      <c r="NQ1099"/>
      <c r="NR1099"/>
      <c r="NS1099"/>
      <c r="NT1099"/>
      <c r="NU1099"/>
      <c r="NV1099"/>
      <c r="NW1099"/>
      <c r="NX1099"/>
      <c r="NY1099"/>
      <c r="NZ1099"/>
      <c r="OA1099"/>
      <c r="OB1099"/>
      <c r="OC1099"/>
      <c r="OD1099"/>
      <c r="OE1099"/>
      <c r="OF1099"/>
      <c r="OG1099"/>
      <c r="OH1099"/>
      <c r="OI1099"/>
      <c r="OJ1099"/>
      <c r="OK1099"/>
      <c r="OL1099"/>
      <c r="OM1099"/>
      <c r="ON1099"/>
      <c r="OO1099"/>
      <c r="OP1099"/>
      <c r="OQ1099"/>
      <c r="OR1099"/>
      <c r="OS1099"/>
      <c r="OT1099"/>
      <c r="OU1099"/>
      <c r="OV1099"/>
      <c r="OW1099"/>
      <c r="OX1099"/>
      <c r="OY1099"/>
      <c r="OZ1099"/>
      <c r="PA1099"/>
      <c r="PB1099"/>
      <c r="PC1099"/>
      <c r="PD1099"/>
      <c r="PE1099"/>
      <c r="PF1099"/>
      <c r="PG1099"/>
      <c r="PH1099"/>
      <c r="PI1099"/>
      <c r="PJ1099"/>
      <c r="PK1099"/>
      <c r="PL1099"/>
      <c r="PM1099"/>
      <c r="PN1099"/>
      <c r="PO1099"/>
      <c r="PP1099"/>
      <c r="PQ1099"/>
      <c r="PR1099"/>
      <c r="PS1099"/>
      <c r="PT1099"/>
      <c r="PU1099"/>
      <c r="PV1099"/>
      <c r="PW1099"/>
      <c r="PX1099"/>
      <c r="PY1099"/>
      <c r="PZ1099"/>
      <c r="QA1099"/>
      <c r="QB1099"/>
      <c r="QC1099"/>
      <c r="QD1099"/>
      <c r="QE1099"/>
      <c r="QF1099"/>
      <c r="QG1099"/>
      <c r="QH1099"/>
      <c r="QI1099"/>
      <c r="QJ1099"/>
      <c r="QK1099"/>
      <c r="QL1099"/>
      <c r="QM1099"/>
      <c r="QN1099"/>
      <c r="QO1099"/>
      <c r="QP1099"/>
      <c r="QQ1099"/>
      <c r="QR1099"/>
      <c r="QS1099"/>
      <c r="QT1099"/>
      <c r="QU1099"/>
      <c r="QV1099"/>
      <c r="QW1099"/>
      <c r="QX1099"/>
      <c r="QY1099"/>
      <c r="QZ1099"/>
      <c r="RA1099"/>
      <c r="RB1099"/>
      <c r="RC1099"/>
      <c r="RD1099"/>
      <c r="RE1099"/>
      <c r="RF1099"/>
      <c r="RG1099"/>
      <c r="RH1099"/>
      <c r="RI1099"/>
      <c r="RJ1099"/>
      <c r="RK1099"/>
      <c r="RL1099"/>
      <c r="RM1099"/>
      <c r="RN1099"/>
      <c r="RO1099"/>
      <c r="RP1099"/>
      <c r="RQ1099"/>
      <c r="RR1099"/>
      <c r="RS1099"/>
      <c r="RT1099"/>
      <c r="RU1099"/>
      <c r="RV1099"/>
      <c r="RW1099"/>
      <c r="RX1099"/>
      <c r="RY1099"/>
      <c r="RZ1099"/>
      <c r="SA1099"/>
      <c r="SB1099"/>
      <c r="SC1099"/>
      <c r="SD1099"/>
      <c r="SE1099"/>
      <c r="SF1099"/>
      <c r="SG1099"/>
      <c r="SH1099"/>
      <c r="SI1099"/>
      <c r="SJ1099"/>
      <c r="SK1099"/>
      <c r="SL1099"/>
      <c r="SM1099"/>
      <c r="SN1099"/>
      <c r="SO1099"/>
      <c r="SP1099"/>
      <c r="SQ1099"/>
      <c r="SR1099"/>
      <c r="SS1099"/>
      <c r="ST1099"/>
      <c r="SU1099"/>
      <c r="SV1099"/>
      <c r="SW1099"/>
      <c r="SX1099"/>
      <c r="SY1099"/>
      <c r="SZ1099"/>
      <c r="TA1099"/>
      <c r="TB1099"/>
      <c r="TC1099"/>
      <c r="TD1099"/>
      <c r="TE1099"/>
      <c r="TF1099"/>
      <c r="TG1099"/>
      <c r="TH1099"/>
      <c r="TI1099"/>
      <c r="TJ1099"/>
      <c r="TK1099"/>
      <c r="TL1099"/>
      <c r="TM1099"/>
      <c r="TN1099"/>
      <c r="TO1099"/>
      <c r="TP1099"/>
      <c r="TQ1099"/>
      <c r="TR1099"/>
      <c r="TS1099"/>
      <c r="TT1099"/>
      <c r="TU1099"/>
      <c r="TV1099"/>
      <c r="TW1099"/>
      <c r="TX1099"/>
      <c r="TY1099"/>
      <c r="TZ1099"/>
      <c r="UA1099"/>
      <c r="UB1099"/>
      <c r="UC1099"/>
      <c r="UD1099"/>
      <c r="UE1099"/>
      <c r="UF1099"/>
      <c r="UG1099"/>
      <c r="UH1099"/>
      <c r="UI1099"/>
      <c r="UJ1099"/>
      <c r="UK1099"/>
      <c r="UL1099"/>
      <c r="UM1099"/>
      <c r="UN1099"/>
      <c r="UO1099"/>
      <c r="UP1099"/>
      <c r="UQ1099"/>
      <c r="UR1099"/>
      <c r="US1099"/>
      <c r="UT1099"/>
      <c r="UU1099"/>
      <c r="UV1099"/>
      <c r="UW1099"/>
      <c r="UX1099"/>
      <c r="UY1099"/>
      <c r="UZ1099"/>
      <c r="VA1099"/>
      <c r="VB1099"/>
      <c r="VC1099"/>
      <c r="VD1099"/>
      <c r="VE1099"/>
      <c r="VF1099"/>
      <c r="VG1099"/>
      <c r="VH1099"/>
      <c r="VI1099"/>
      <c r="VJ1099"/>
      <c r="VK1099"/>
      <c r="VL1099"/>
      <c r="VM1099"/>
      <c r="VN1099"/>
      <c r="VO1099"/>
      <c r="VP1099"/>
      <c r="VQ1099"/>
      <c r="VR1099"/>
      <c r="VS1099"/>
      <c r="VT1099"/>
      <c r="VU1099"/>
      <c r="VV1099"/>
      <c r="VW1099"/>
      <c r="VX1099"/>
      <c r="VY1099"/>
      <c r="VZ1099"/>
      <c r="WA1099"/>
      <c r="WB1099"/>
      <c r="WC1099"/>
      <c r="WD1099"/>
      <c r="WE1099"/>
      <c r="WF1099"/>
      <c r="WG1099"/>
      <c r="WH1099"/>
      <c r="WI1099"/>
      <c r="WJ1099"/>
      <c r="WK1099"/>
      <c r="WL1099"/>
      <c r="WM1099"/>
      <c r="WN1099"/>
      <c r="WO1099"/>
      <c r="WP1099"/>
      <c r="WQ1099"/>
      <c r="WR1099"/>
      <c r="WS1099"/>
      <c r="WT1099"/>
      <c r="WU1099"/>
      <c r="WV1099"/>
      <c r="WW1099"/>
      <c r="WX1099"/>
      <c r="WY1099"/>
      <c r="WZ1099"/>
      <c r="XA1099"/>
      <c r="XB1099"/>
      <c r="XC1099"/>
      <c r="XD1099"/>
      <c r="XE1099"/>
      <c r="XF1099"/>
      <c r="XG1099"/>
      <c r="XH1099"/>
      <c r="XI1099"/>
      <c r="XJ1099"/>
      <c r="XK1099"/>
      <c r="XL1099"/>
      <c r="XM1099"/>
      <c r="XN1099"/>
      <c r="XO1099"/>
      <c r="XP1099"/>
      <c r="XQ1099"/>
      <c r="XR1099"/>
      <c r="XS1099"/>
      <c r="XT1099"/>
      <c r="XU1099"/>
      <c r="XV1099"/>
      <c r="XW1099"/>
      <c r="XX1099"/>
      <c r="XY1099"/>
      <c r="XZ1099"/>
      <c r="YA1099"/>
      <c r="YB1099"/>
      <c r="YC1099"/>
      <c r="YD1099"/>
      <c r="YE1099"/>
      <c r="YF1099"/>
      <c r="YG1099"/>
      <c r="YH1099"/>
      <c r="YI1099"/>
      <c r="YJ1099"/>
      <c r="YK1099"/>
      <c r="YL1099"/>
      <c r="YM1099"/>
      <c r="YN1099"/>
      <c r="YO1099"/>
      <c r="YP1099"/>
      <c r="YQ1099"/>
      <c r="YR1099"/>
      <c r="YS1099"/>
      <c r="YT1099"/>
      <c r="YU1099"/>
      <c r="YV1099"/>
      <c r="YW1099"/>
      <c r="YX1099"/>
      <c r="YY1099"/>
      <c r="YZ1099"/>
      <c r="ZA1099"/>
      <c r="ZB1099"/>
      <c r="ZC1099"/>
      <c r="ZD1099"/>
      <c r="ZE1099"/>
      <c r="ZF1099"/>
      <c r="ZG1099"/>
      <c r="ZH1099"/>
      <c r="ZI1099"/>
      <c r="ZJ1099"/>
      <c r="ZK1099"/>
      <c r="ZL1099"/>
      <c r="ZM1099"/>
      <c r="ZN1099"/>
      <c r="ZO1099"/>
      <c r="ZP1099"/>
      <c r="ZQ1099"/>
      <c r="ZR1099"/>
      <c r="ZS1099"/>
      <c r="ZT1099"/>
      <c r="ZU1099"/>
      <c r="ZV1099"/>
      <c r="ZW1099"/>
      <c r="ZX1099"/>
      <c r="ZY1099"/>
      <c r="ZZ1099"/>
      <c r="AAA1099"/>
      <c r="AAB1099"/>
      <c r="AAC1099"/>
      <c r="AAD1099"/>
      <c r="AAE1099"/>
      <c r="AAF1099"/>
      <c r="AAG1099"/>
      <c r="AAH1099"/>
      <c r="AAI1099"/>
      <c r="AAJ1099"/>
      <c r="AAK1099"/>
      <c r="AAL1099"/>
      <c r="AAM1099"/>
      <c r="AAN1099"/>
      <c r="AAO1099"/>
      <c r="AAP1099"/>
      <c r="AAQ1099"/>
      <c r="AAR1099"/>
      <c r="AAS1099"/>
      <c r="AAT1099"/>
      <c r="AAU1099"/>
      <c r="AAV1099"/>
      <c r="AAW1099"/>
      <c r="AAX1099"/>
      <c r="AAY1099"/>
      <c r="AAZ1099"/>
      <c r="ABA1099"/>
      <c r="ABB1099"/>
      <c r="ABC1099"/>
      <c r="ABD1099"/>
      <c r="ABE1099"/>
      <c r="ABF1099"/>
      <c r="ABG1099"/>
      <c r="ABH1099"/>
      <c r="ABI1099"/>
      <c r="ABJ1099"/>
      <c r="ABK1099"/>
      <c r="ABL1099"/>
      <c r="ABM1099"/>
      <c r="ABN1099"/>
      <c r="ABO1099"/>
      <c r="ABP1099"/>
      <c r="ABQ1099"/>
      <c r="ABR1099"/>
      <c r="ABS1099"/>
      <c r="ABT1099"/>
      <c r="ABU1099"/>
      <c r="ABV1099"/>
      <c r="ABW1099"/>
      <c r="ABX1099"/>
      <c r="ABY1099"/>
      <c r="ABZ1099"/>
      <c r="ACA1099"/>
      <c r="ACB1099"/>
      <c r="ACC1099"/>
      <c r="ACD1099"/>
      <c r="ACE1099"/>
      <c r="ACF1099"/>
      <c r="ACG1099"/>
      <c r="ACH1099"/>
      <c r="ACI1099"/>
      <c r="ACJ1099"/>
      <c r="ACK1099"/>
      <c r="ACL1099"/>
      <c r="ACM1099"/>
      <c r="ACN1099"/>
      <c r="ACO1099"/>
      <c r="ACP1099"/>
      <c r="ACQ1099"/>
      <c r="ACR1099"/>
      <c r="ACS1099"/>
      <c r="ACT1099"/>
      <c r="ACU1099"/>
      <c r="ACV1099"/>
      <c r="ACW1099"/>
      <c r="ACX1099"/>
      <c r="ACY1099"/>
      <c r="ACZ1099"/>
      <c r="ADA1099"/>
      <c r="ADB1099"/>
      <c r="ADC1099"/>
      <c r="ADD1099"/>
      <c r="ADE1099"/>
      <c r="ADF1099"/>
      <c r="ADG1099"/>
      <c r="ADH1099"/>
      <c r="ADI1099"/>
      <c r="ADJ1099"/>
      <c r="ADK1099"/>
      <c r="ADL1099"/>
      <c r="ADM1099"/>
      <c r="ADN1099"/>
      <c r="ADO1099"/>
      <c r="ADP1099"/>
      <c r="ADQ1099"/>
      <c r="ADR1099"/>
      <c r="ADS1099"/>
      <c r="ADT1099"/>
      <c r="ADU1099"/>
      <c r="ADV1099"/>
      <c r="ADW1099"/>
      <c r="ADX1099"/>
      <c r="ADY1099"/>
      <c r="ADZ1099"/>
      <c r="AEA1099"/>
      <c r="AEB1099"/>
      <c r="AEC1099"/>
      <c r="AED1099"/>
      <c r="AEE1099"/>
      <c r="AEF1099"/>
    </row>
    <row r="1100" spans="1:812" s="69" customFormat="1" hidden="1" x14ac:dyDescent="0.25">
      <c r="B1100" s="68">
        <v>45443</v>
      </c>
      <c r="C1100" s="69" t="s">
        <v>63</v>
      </c>
      <c r="D1100" s="69" t="s">
        <v>0</v>
      </c>
      <c r="E1100" s="69" t="s">
        <v>66</v>
      </c>
      <c r="F1100" s="70" t="s">
        <v>71</v>
      </c>
      <c r="G1100" s="69" t="s">
        <v>72</v>
      </c>
      <c r="H1100" s="70" t="s">
        <v>27</v>
      </c>
      <c r="I1100" s="144" t="s">
        <v>389</v>
      </c>
      <c r="J1100" s="71">
        <v>5</v>
      </c>
      <c r="K1100" s="72">
        <v>51750</v>
      </c>
      <c r="L1100" s="73">
        <f t="shared" si="102"/>
        <v>258750</v>
      </c>
      <c r="M1100" s="107" t="s">
        <v>529</v>
      </c>
      <c r="N1100" s="104">
        <f t="shared" si="101"/>
        <v>58.684780513250857</v>
      </c>
      <c r="O1100" s="104">
        <v>58.684780513250857</v>
      </c>
      <c r="P1100" s="69" t="s">
        <v>519</v>
      </c>
      <c r="X1100" s="73"/>
    </row>
    <row r="1101" spans="1:812" s="69" customFormat="1" hidden="1" x14ac:dyDescent="0.25">
      <c r="B1101" s="68">
        <v>45443</v>
      </c>
      <c r="C1101" s="69" t="s">
        <v>63</v>
      </c>
      <c r="D1101" s="69" t="s">
        <v>0</v>
      </c>
      <c r="E1101" s="69" t="s">
        <v>66</v>
      </c>
      <c r="F1101" s="70" t="s">
        <v>71</v>
      </c>
      <c r="G1101" s="69" t="s">
        <v>72</v>
      </c>
      <c r="H1101" s="70" t="s">
        <v>27</v>
      </c>
      <c r="I1101" s="144" t="s">
        <v>520</v>
      </c>
      <c r="J1101" s="71">
        <v>5</v>
      </c>
      <c r="K1101" s="72">
        <v>51750</v>
      </c>
      <c r="L1101" s="73">
        <f t="shared" si="102"/>
        <v>258750</v>
      </c>
      <c r="M1101" s="107" t="s">
        <v>529</v>
      </c>
      <c r="N1101" s="104">
        <f t="shared" si="101"/>
        <v>58.684780513250857</v>
      </c>
      <c r="O1101" s="104">
        <v>58.684780513250857</v>
      </c>
      <c r="P1101" s="69" t="s">
        <v>519</v>
      </c>
      <c r="X1101" s="73"/>
      <c r="IS1101" s="69" t="s">
        <v>506</v>
      </c>
    </row>
    <row r="1102" spans="1:812" s="109" customFormat="1" hidden="1" x14ac:dyDescent="0.25">
      <c r="B1102" s="110">
        <v>45443</v>
      </c>
      <c r="C1102" s="109" t="s">
        <v>63</v>
      </c>
      <c r="D1102" s="109" t="s">
        <v>0</v>
      </c>
      <c r="E1102" s="109" t="s">
        <v>66</v>
      </c>
      <c r="F1102" s="111" t="s">
        <v>75</v>
      </c>
      <c r="G1102" s="109" t="s">
        <v>76</v>
      </c>
      <c r="H1102" s="111" t="s">
        <v>37</v>
      </c>
      <c r="I1102" s="111" t="s">
        <v>521</v>
      </c>
      <c r="J1102" s="112">
        <v>50</v>
      </c>
      <c r="K1102" s="113">
        <v>51750</v>
      </c>
      <c r="L1102" s="114">
        <f t="shared" si="102"/>
        <v>2587500</v>
      </c>
      <c r="M1102" s="115" t="s">
        <v>529</v>
      </c>
      <c r="N1102" s="104">
        <f t="shared" si="101"/>
        <v>586.8478051325086</v>
      </c>
      <c r="O1102" s="104">
        <v>586.8478051325086</v>
      </c>
      <c r="P1102" s="109" t="s">
        <v>519</v>
      </c>
      <c r="X1102" s="114"/>
    </row>
    <row r="1103" spans="1:812" s="69" customFormat="1" hidden="1" x14ac:dyDescent="0.25">
      <c r="B1103" s="68">
        <v>45443</v>
      </c>
      <c r="C1103" s="69" t="s">
        <v>63</v>
      </c>
      <c r="D1103" s="69" t="s">
        <v>0</v>
      </c>
      <c r="E1103" s="69" t="s">
        <v>66</v>
      </c>
      <c r="F1103" s="70" t="s">
        <v>86</v>
      </c>
      <c r="G1103" s="69" t="s">
        <v>87</v>
      </c>
      <c r="H1103" s="70" t="s">
        <v>50</v>
      </c>
      <c r="I1103" s="154" t="s">
        <v>524</v>
      </c>
      <c r="J1103" s="157">
        <v>150</v>
      </c>
      <c r="K1103" s="72">
        <v>51750</v>
      </c>
      <c r="L1103" s="73">
        <f t="shared" si="102"/>
        <v>7762500</v>
      </c>
      <c r="M1103" s="107" t="s">
        <v>529</v>
      </c>
      <c r="N1103" s="104">
        <f t="shared" si="101"/>
        <v>1760.5434153975257</v>
      </c>
      <c r="O1103" s="104">
        <v>1760.5434153975257</v>
      </c>
      <c r="P1103" s="69" t="s">
        <v>519</v>
      </c>
      <c r="X1103" s="73"/>
    </row>
    <row r="1104" spans="1:812" s="69" customFormat="1" hidden="1" x14ac:dyDescent="0.25">
      <c r="B1104" s="68">
        <v>45443</v>
      </c>
      <c r="C1104" s="69" t="s">
        <v>63</v>
      </c>
      <c r="D1104" s="69" t="s">
        <v>0</v>
      </c>
      <c r="E1104" s="69" t="s">
        <v>66</v>
      </c>
      <c r="F1104" s="70" t="s">
        <v>82</v>
      </c>
      <c r="G1104" s="69" t="s">
        <v>83</v>
      </c>
      <c r="H1104" s="70" t="s">
        <v>84</v>
      </c>
      <c r="I1104" s="70" t="s">
        <v>525</v>
      </c>
      <c r="J1104" s="78">
        <v>10</v>
      </c>
      <c r="K1104" s="72">
        <v>51750</v>
      </c>
      <c r="L1104" s="73">
        <f t="shared" si="102"/>
        <v>517500</v>
      </c>
      <c r="M1104" s="107" t="s">
        <v>529</v>
      </c>
      <c r="N1104" s="104">
        <f t="shared" si="101"/>
        <v>117.36956102650171</v>
      </c>
      <c r="O1104" s="104">
        <v>117.36956102650171</v>
      </c>
      <c r="P1104" s="69" t="s">
        <v>519</v>
      </c>
      <c r="X1104" s="73"/>
      <c r="IV1104" s="69" t="s">
        <v>506</v>
      </c>
    </row>
    <row r="1105" spans="1:812" hidden="1" x14ac:dyDescent="0.25">
      <c r="A1105" s="109"/>
      <c r="B1105" s="110">
        <v>45443</v>
      </c>
      <c r="C1105" s="109" t="s">
        <v>63</v>
      </c>
      <c r="D1105" s="109" t="s">
        <v>0</v>
      </c>
      <c r="E1105" s="109" t="s">
        <v>66</v>
      </c>
      <c r="F1105" s="111" t="s">
        <v>78</v>
      </c>
      <c r="G1105" s="109" t="s">
        <v>79</v>
      </c>
      <c r="H1105" s="111" t="s">
        <v>80</v>
      </c>
      <c r="I1105" s="111" t="s">
        <v>508</v>
      </c>
      <c r="J1105" s="112">
        <v>70</v>
      </c>
      <c r="K1105" s="113">
        <v>51750</v>
      </c>
      <c r="L1105" s="114">
        <f t="shared" si="102"/>
        <v>3622500</v>
      </c>
      <c r="M1105" s="115" t="s">
        <v>529</v>
      </c>
      <c r="N1105" s="104">
        <f t="shared" si="101"/>
        <v>821.58692718551197</v>
      </c>
      <c r="O1105" s="104">
        <v>821.58692718551197</v>
      </c>
      <c r="P1105" s="109" t="s">
        <v>519</v>
      </c>
      <c r="Q1105" s="151"/>
      <c r="R1105" s="109"/>
      <c r="S1105" s="109"/>
      <c r="T1105" s="109"/>
      <c r="U1105" s="109"/>
      <c r="V1105" s="109"/>
      <c r="W1105" s="109"/>
      <c r="X1105" s="114"/>
      <c r="Y1105" s="109"/>
      <c r="Z1105" s="109"/>
      <c r="AA1105" s="109"/>
      <c r="AB1105" s="109"/>
      <c r="AC1105" s="109"/>
      <c r="AD1105" s="109"/>
      <c r="AE1105" s="109"/>
      <c r="AF1105" s="109"/>
      <c r="AG1105" s="109"/>
      <c r="AH1105" s="109"/>
      <c r="AI1105" s="109"/>
      <c r="AJ1105" s="109"/>
      <c r="AK1105" s="109"/>
      <c r="AL1105" s="109"/>
      <c r="AM1105" s="109"/>
      <c r="AN1105" s="109"/>
      <c r="AO1105" s="109"/>
      <c r="AP1105" s="109"/>
      <c r="AQ1105" s="109"/>
      <c r="AR1105" s="109"/>
      <c r="AS1105" s="109"/>
      <c r="AT1105" s="109"/>
      <c r="AU1105" s="109"/>
      <c r="AV1105" s="109"/>
      <c r="AW1105" s="109"/>
      <c r="AX1105" s="109"/>
      <c r="AY1105" s="109"/>
      <c r="AZ1105" s="109"/>
      <c r="BA1105" s="109"/>
      <c r="BB1105" s="109"/>
      <c r="BC1105" s="109"/>
      <c r="BD1105" s="109"/>
      <c r="BE1105" s="109"/>
      <c r="BF1105" s="109"/>
      <c r="BG1105" s="109"/>
      <c r="BH1105" s="109"/>
      <c r="BI1105" s="109"/>
      <c r="BJ1105" s="109"/>
      <c r="BK1105" s="109"/>
      <c r="BL1105" s="109"/>
      <c r="BM1105" s="109"/>
      <c r="BN1105" s="109"/>
      <c r="BO1105" s="109"/>
      <c r="BP1105" s="109"/>
      <c r="BQ1105" s="109"/>
      <c r="BR1105" s="109"/>
      <c r="BS1105" s="109"/>
      <c r="BT1105" s="109"/>
      <c r="BU1105" s="109"/>
      <c r="BV1105" s="109"/>
      <c r="BW1105" s="109"/>
      <c r="BX1105" s="109"/>
      <c r="BY1105" s="109"/>
      <c r="BZ1105" s="109"/>
      <c r="CA1105" s="109"/>
      <c r="CB1105" s="109"/>
      <c r="CC1105" s="109"/>
      <c r="CD1105" s="109"/>
      <c r="CE1105" s="109"/>
      <c r="CF1105" s="109"/>
      <c r="CG1105" s="109"/>
      <c r="CH1105" s="109"/>
      <c r="CI1105" s="109"/>
      <c r="CJ1105" s="109"/>
      <c r="CK1105" s="109"/>
      <c r="CL1105" s="109"/>
      <c r="CM1105" s="109"/>
      <c r="CN1105" s="109"/>
      <c r="CO1105" s="109"/>
      <c r="CP1105" s="109"/>
      <c r="CQ1105" s="109"/>
      <c r="CR1105" s="109"/>
      <c r="CS1105" s="109"/>
      <c r="CT1105" s="109"/>
      <c r="CU1105" s="109"/>
      <c r="CV1105" s="109"/>
      <c r="CW1105" s="109"/>
      <c r="CX1105" s="109"/>
      <c r="CY1105" s="109"/>
      <c r="CZ1105" s="109"/>
      <c r="DA1105" s="109"/>
      <c r="DB1105" s="109"/>
      <c r="DC1105" s="109"/>
      <c r="DD1105" s="109"/>
      <c r="DE1105" s="109"/>
      <c r="DF1105" s="109"/>
      <c r="DG1105" s="109"/>
      <c r="DH1105" s="109"/>
      <c r="DI1105" s="109"/>
      <c r="DJ1105" s="109"/>
      <c r="DK1105" s="109"/>
      <c r="DL1105" s="109"/>
      <c r="DM1105" s="109"/>
      <c r="DN1105" s="109"/>
      <c r="DO1105" s="109"/>
      <c r="DP1105" s="109"/>
      <c r="DQ1105" s="109"/>
      <c r="DR1105" s="109"/>
      <c r="DS1105" s="109"/>
      <c r="DT1105" s="109"/>
      <c r="DU1105" s="109"/>
      <c r="DV1105" s="109"/>
      <c r="DW1105" s="109"/>
      <c r="DX1105" s="109"/>
      <c r="DY1105" s="109"/>
      <c r="DZ1105" s="109"/>
      <c r="EA1105" s="109"/>
      <c r="EB1105" s="109"/>
      <c r="EC1105" s="109"/>
      <c r="ED1105" s="109"/>
      <c r="EE1105" s="109"/>
      <c r="EF1105" s="109"/>
      <c r="EG1105" s="109"/>
      <c r="EH1105" s="109"/>
      <c r="EI1105" s="109"/>
      <c r="EJ1105" s="109"/>
      <c r="EK1105" s="109"/>
      <c r="EL1105" s="109"/>
      <c r="EM1105" s="109"/>
      <c r="EN1105" s="109"/>
      <c r="EO1105" s="109"/>
      <c r="EP1105" s="109"/>
      <c r="EQ1105" s="109"/>
      <c r="ER1105" s="109"/>
      <c r="ES1105" s="109"/>
      <c r="ET1105" s="109"/>
      <c r="EU1105" s="109"/>
      <c r="EV1105" s="109"/>
      <c r="EW1105" s="109"/>
      <c r="EX1105" s="109"/>
      <c r="EY1105" s="109"/>
      <c r="EZ1105" s="109"/>
      <c r="FA1105" s="109"/>
      <c r="FB1105" s="109"/>
      <c r="FC1105" s="109"/>
      <c r="FD1105" s="109"/>
      <c r="FE1105" s="109"/>
      <c r="FF1105" s="109"/>
      <c r="FG1105" s="109"/>
      <c r="FH1105" s="109"/>
      <c r="FI1105" s="109"/>
      <c r="FJ1105" s="109"/>
      <c r="FK1105" s="109"/>
      <c r="FL1105" s="109"/>
      <c r="FM1105" s="109"/>
      <c r="FN1105" s="109"/>
      <c r="FO1105" s="109"/>
      <c r="FP1105" s="109"/>
      <c r="FQ1105" s="109"/>
      <c r="FR1105" s="109"/>
      <c r="FS1105" s="109"/>
      <c r="FT1105" s="109"/>
      <c r="FU1105" s="109"/>
      <c r="FV1105" s="109"/>
      <c r="FW1105" s="109"/>
      <c r="FX1105" s="109"/>
      <c r="FY1105" s="109"/>
      <c r="FZ1105" s="109"/>
      <c r="GA1105" s="109"/>
      <c r="GB1105" s="109"/>
      <c r="GC1105" s="109"/>
      <c r="GD1105" s="109"/>
      <c r="GE1105" s="109"/>
      <c r="GF1105" s="109"/>
      <c r="GG1105" s="109"/>
      <c r="GH1105" s="109"/>
      <c r="GI1105" s="109"/>
      <c r="GJ1105" s="109"/>
      <c r="GK1105" s="109"/>
      <c r="GL1105" s="109"/>
      <c r="GM1105" s="109"/>
      <c r="GN1105" s="109"/>
      <c r="GO1105" s="109"/>
      <c r="GP1105" s="109"/>
      <c r="GQ1105" s="109"/>
      <c r="GR1105" s="109"/>
      <c r="GS1105" s="109"/>
      <c r="GT1105" s="109"/>
      <c r="GU1105" s="109"/>
      <c r="GV1105" s="109"/>
      <c r="GW1105" s="109"/>
      <c r="GX1105" s="109"/>
      <c r="GY1105" s="109"/>
      <c r="GZ1105" s="109"/>
      <c r="HA1105" s="109"/>
      <c r="HB1105" s="109"/>
      <c r="HC1105" s="109"/>
      <c r="HD1105" s="109"/>
      <c r="HE1105" s="109"/>
      <c r="HF1105" s="109"/>
      <c r="HG1105" s="109"/>
      <c r="HH1105" s="109"/>
      <c r="HI1105" s="109"/>
      <c r="HJ1105" s="109"/>
      <c r="HK1105" s="109"/>
      <c r="HL1105" s="109"/>
      <c r="HM1105" s="109"/>
      <c r="HN1105" s="109"/>
      <c r="HO1105" s="109"/>
      <c r="HP1105" s="109"/>
      <c r="HQ1105" s="109"/>
      <c r="HR1105" s="109"/>
      <c r="HS1105" s="109"/>
      <c r="HT1105" s="109"/>
      <c r="HU1105" s="109"/>
      <c r="HV1105" s="109"/>
      <c r="HW1105" s="109"/>
      <c r="HX1105" s="109"/>
      <c r="HY1105" s="109"/>
      <c r="HZ1105" s="109"/>
      <c r="IA1105" s="109"/>
      <c r="IB1105" s="109"/>
      <c r="IC1105" s="109"/>
      <c r="ID1105" s="109"/>
      <c r="IE1105" s="109"/>
      <c r="IF1105" s="109"/>
      <c r="IG1105" s="109"/>
      <c r="IH1105" s="109"/>
      <c r="II1105" s="109"/>
      <c r="IJ1105" s="109"/>
      <c r="IK1105" s="109"/>
      <c r="IL1105" s="109"/>
      <c r="IM1105" s="109"/>
      <c r="IN1105" s="109"/>
      <c r="IO1105" s="109"/>
      <c r="IP1105" s="109"/>
      <c r="IQ1105" s="109"/>
      <c r="IR1105" s="109"/>
      <c r="IS1105" s="109"/>
      <c r="IT1105" s="109"/>
      <c r="IU1105" s="109" t="s">
        <v>506</v>
      </c>
      <c r="IV1105" s="109"/>
      <c r="IW1105" s="109"/>
      <c r="IX1105" s="109"/>
      <c r="IY1105" s="109"/>
      <c r="IZ1105" s="109"/>
      <c r="JA1105" s="109"/>
      <c r="JB1105" s="109"/>
      <c r="JC1105" s="109"/>
      <c r="JD1105" s="109"/>
      <c r="JE1105" s="109"/>
      <c r="JF1105" s="109"/>
      <c r="JG1105" s="109"/>
      <c r="JH1105" s="109"/>
      <c r="JI1105" s="109"/>
      <c r="JJ1105" s="109"/>
      <c r="JK1105" s="109"/>
      <c r="JL1105" s="109"/>
      <c r="JM1105" s="109"/>
      <c r="JN1105" s="109"/>
      <c r="JO1105" s="109"/>
      <c r="JP1105" s="109"/>
      <c r="JQ1105" s="109"/>
      <c r="JR1105" s="109"/>
      <c r="JS1105" s="109"/>
      <c r="JT1105" s="109"/>
      <c r="JU1105" s="109"/>
      <c r="JV1105" s="109"/>
      <c r="JW1105" s="109"/>
      <c r="JX1105" s="109"/>
      <c r="JY1105" s="109"/>
      <c r="JZ1105" s="109"/>
      <c r="KA1105" s="109"/>
      <c r="KB1105" s="109"/>
      <c r="KC1105" s="109"/>
      <c r="KD1105" s="109"/>
      <c r="KE1105" s="109"/>
      <c r="KF1105" s="109"/>
      <c r="KG1105" s="109"/>
      <c r="KH1105" s="109"/>
      <c r="KI1105" s="109"/>
      <c r="KJ1105" s="109"/>
      <c r="KK1105" s="109"/>
      <c r="KL1105" s="109"/>
      <c r="KM1105" s="109"/>
      <c r="KN1105" s="109"/>
      <c r="KO1105" s="109"/>
      <c r="KP1105" s="109"/>
      <c r="KQ1105" s="109"/>
      <c r="KR1105" s="109"/>
      <c r="KS1105" s="109"/>
      <c r="KT1105" s="109"/>
      <c r="KU1105" s="109"/>
      <c r="KV1105" s="109"/>
      <c r="KW1105" s="109"/>
      <c r="KX1105" s="109"/>
      <c r="KY1105" s="109"/>
      <c r="KZ1105" s="109"/>
      <c r="LA1105" s="109"/>
      <c r="LB1105" s="109"/>
      <c r="LC1105" s="109"/>
      <c r="LD1105" s="109"/>
      <c r="LE1105" s="109"/>
      <c r="LF1105" s="109"/>
      <c r="LG1105" s="109"/>
      <c r="LH1105" s="109"/>
      <c r="LI1105" s="109"/>
      <c r="LJ1105" s="109"/>
      <c r="LK1105" s="109"/>
      <c r="LL1105" s="109"/>
      <c r="LM1105" s="109"/>
      <c r="LN1105" s="109"/>
      <c r="LO1105" s="109"/>
      <c r="LP1105" s="109"/>
      <c r="LQ1105" s="109"/>
      <c r="LR1105" s="109"/>
      <c r="LS1105" s="109"/>
      <c r="LT1105" s="109"/>
      <c r="LU1105" s="109"/>
      <c r="LV1105" s="109"/>
      <c r="LW1105" s="109"/>
      <c r="LX1105" s="109"/>
      <c r="LY1105" s="109"/>
      <c r="LZ1105" s="109"/>
      <c r="MA1105" s="109"/>
      <c r="MB1105" s="109"/>
      <c r="MC1105" s="109"/>
      <c r="MD1105" s="109"/>
      <c r="ME1105" s="109"/>
      <c r="MF1105" s="109"/>
      <c r="MG1105" s="109"/>
      <c r="MH1105" s="109"/>
      <c r="MI1105" s="109"/>
      <c r="MJ1105" s="109"/>
      <c r="MK1105" s="109"/>
      <c r="ML1105" s="109"/>
      <c r="MM1105" s="109"/>
      <c r="MN1105" s="109"/>
      <c r="MO1105" s="109"/>
      <c r="MP1105" s="109"/>
      <c r="MQ1105" s="109"/>
      <c r="MR1105" s="109"/>
      <c r="MS1105" s="109"/>
      <c r="MT1105" s="109"/>
      <c r="MU1105" s="109"/>
      <c r="MV1105" s="109"/>
      <c r="MW1105" s="109"/>
      <c r="MX1105" s="109"/>
      <c r="MY1105" s="109"/>
      <c r="MZ1105" s="109"/>
      <c r="NA1105" s="109"/>
      <c r="NB1105" s="109"/>
      <c r="NC1105" s="109"/>
      <c r="ND1105" s="109"/>
      <c r="NE1105" s="109"/>
      <c r="NF1105" s="109"/>
      <c r="NG1105" s="109"/>
      <c r="NH1105" s="109"/>
      <c r="NI1105" s="109"/>
      <c r="NJ1105" s="109"/>
      <c r="NK1105" s="109"/>
      <c r="NL1105" s="109"/>
      <c r="NM1105" s="109"/>
      <c r="NN1105" s="109"/>
      <c r="NO1105" s="109"/>
      <c r="NP1105" s="109"/>
      <c r="NQ1105" s="109"/>
      <c r="NR1105" s="109"/>
      <c r="NS1105" s="109"/>
      <c r="NT1105" s="109"/>
      <c r="NU1105" s="109"/>
      <c r="NV1105" s="109"/>
      <c r="NW1105" s="109"/>
      <c r="NX1105" s="109"/>
      <c r="NY1105" s="109"/>
      <c r="NZ1105" s="109"/>
      <c r="OA1105" s="109"/>
      <c r="OB1105" s="109"/>
      <c r="OC1105" s="109"/>
      <c r="OD1105" s="109"/>
      <c r="OE1105" s="109"/>
      <c r="OF1105" s="109"/>
      <c r="OG1105" s="109"/>
      <c r="OH1105" s="109"/>
      <c r="OI1105" s="109"/>
      <c r="OJ1105" s="109"/>
      <c r="OK1105" s="109"/>
      <c r="OL1105" s="109"/>
      <c r="OM1105" s="109"/>
      <c r="ON1105" s="109"/>
      <c r="OO1105" s="109"/>
      <c r="OP1105" s="109"/>
      <c r="OQ1105" s="109"/>
      <c r="OR1105" s="109"/>
      <c r="OS1105" s="109"/>
      <c r="OT1105" s="109"/>
      <c r="OU1105" s="109"/>
      <c r="OV1105" s="109"/>
      <c r="OW1105" s="109"/>
      <c r="OX1105" s="109"/>
      <c r="OY1105" s="109"/>
      <c r="OZ1105" s="109"/>
      <c r="PA1105" s="109"/>
      <c r="PB1105" s="109"/>
      <c r="PC1105" s="109"/>
      <c r="PD1105" s="109"/>
      <c r="PE1105" s="109"/>
      <c r="PF1105" s="109"/>
      <c r="PG1105" s="109"/>
      <c r="PH1105" s="109"/>
      <c r="PI1105" s="109"/>
      <c r="PJ1105" s="109"/>
      <c r="PK1105" s="109"/>
      <c r="PL1105" s="109"/>
      <c r="PM1105" s="109"/>
      <c r="PN1105" s="109"/>
      <c r="PO1105" s="109"/>
      <c r="PP1105" s="109"/>
      <c r="PQ1105" s="109"/>
      <c r="PR1105" s="109"/>
      <c r="PS1105" s="109"/>
      <c r="PT1105" s="109"/>
      <c r="PU1105" s="109"/>
      <c r="PV1105" s="109"/>
      <c r="PW1105" s="109"/>
      <c r="PX1105" s="109"/>
      <c r="PY1105" s="109"/>
      <c r="PZ1105" s="109"/>
      <c r="QA1105" s="109"/>
      <c r="QB1105" s="109"/>
      <c r="QC1105" s="109"/>
      <c r="QD1105" s="109"/>
      <c r="QE1105" s="109"/>
      <c r="QF1105" s="109"/>
      <c r="QG1105" s="109"/>
      <c r="QH1105" s="109"/>
      <c r="QI1105" s="109"/>
      <c r="QJ1105" s="109"/>
      <c r="QK1105" s="109"/>
      <c r="QL1105" s="109"/>
      <c r="QM1105" s="109"/>
      <c r="QN1105" s="109"/>
      <c r="QO1105" s="109"/>
      <c r="QP1105" s="109"/>
      <c r="QQ1105" s="109"/>
      <c r="QR1105" s="109"/>
      <c r="QS1105" s="109"/>
      <c r="QT1105" s="109"/>
      <c r="QU1105" s="109"/>
      <c r="QV1105" s="109"/>
      <c r="QW1105" s="109"/>
      <c r="QX1105" s="109"/>
      <c r="QY1105" s="109"/>
      <c r="QZ1105" s="109"/>
      <c r="RA1105" s="109"/>
      <c r="RB1105" s="109"/>
      <c r="RC1105" s="109"/>
      <c r="RD1105" s="109"/>
      <c r="RE1105" s="109"/>
      <c r="RF1105" s="109"/>
      <c r="RG1105" s="109"/>
      <c r="RH1105" s="109"/>
      <c r="RI1105" s="109"/>
      <c r="RJ1105" s="109"/>
      <c r="RK1105" s="109"/>
      <c r="RL1105" s="109"/>
      <c r="RM1105" s="109"/>
      <c r="RN1105" s="109"/>
      <c r="RO1105" s="109"/>
      <c r="RP1105" s="109"/>
      <c r="RQ1105" s="109"/>
      <c r="RR1105" s="109"/>
      <c r="RS1105" s="109"/>
      <c r="RT1105" s="109"/>
      <c r="RU1105" s="109"/>
      <c r="RV1105" s="109"/>
      <c r="RW1105" s="109"/>
      <c r="RX1105" s="109"/>
      <c r="RY1105" s="109"/>
      <c r="RZ1105" s="109"/>
      <c r="SA1105" s="109"/>
      <c r="SB1105" s="109"/>
      <c r="SC1105" s="109"/>
      <c r="SD1105" s="109"/>
      <c r="SE1105" s="109"/>
      <c r="SF1105" s="109"/>
      <c r="SG1105" s="109"/>
      <c r="SH1105" s="109"/>
      <c r="SI1105" s="109"/>
      <c r="SJ1105" s="109"/>
      <c r="SK1105" s="109"/>
      <c r="SL1105" s="109"/>
      <c r="SM1105" s="109"/>
      <c r="SN1105" s="109"/>
      <c r="SO1105" s="109"/>
      <c r="SP1105" s="109"/>
      <c r="SQ1105" s="109"/>
      <c r="SR1105" s="109"/>
      <c r="SS1105" s="109"/>
      <c r="ST1105" s="109"/>
      <c r="SU1105" s="109"/>
      <c r="SV1105" s="109"/>
      <c r="SW1105" s="109"/>
      <c r="SX1105" s="109"/>
      <c r="SY1105" s="109"/>
      <c r="SZ1105" s="109"/>
      <c r="TA1105" s="109"/>
      <c r="TB1105" s="109"/>
      <c r="TC1105" s="109"/>
      <c r="TD1105" s="109"/>
      <c r="TE1105" s="109"/>
      <c r="TF1105" s="109"/>
      <c r="TG1105" s="109"/>
      <c r="TH1105" s="109"/>
      <c r="TI1105" s="109"/>
      <c r="TJ1105" s="109"/>
      <c r="TK1105" s="109"/>
      <c r="TL1105" s="109"/>
      <c r="TM1105" s="109"/>
      <c r="TN1105" s="109"/>
      <c r="TO1105" s="109"/>
      <c r="TP1105" s="109"/>
      <c r="TQ1105" s="109"/>
      <c r="TR1105" s="109"/>
      <c r="TS1105" s="109"/>
      <c r="TT1105" s="109"/>
      <c r="TU1105" s="109"/>
      <c r="TV1105" s="109"/>
      <c r="TW1105" s="109"/>
      <c r="TX1105" s="109"/>
      <c r="TY1105" s="109"/>
      <c r="TZ1105" s="109"/>
      <c r="UA1105" s="109"/>
      <c r="UB1105" s="109"/>
      <c r="UC1105" s="109"/>
      <c r="UD1105" s="109"/>
      <c r="UE1105" s="109"/>
      <c r="UF1105" s="109"/>
      <c r="UG1105" s="109"/>
      <c r="UH1105" s="109"/>
      <c r="UI1105" s="109"/>
      <c r="UJ1105" s="109"/>
      <c r="UK1105" s="109"/>
      <c r="UL1105" s="109"/>
      <c r="UM1105" s="109"/>
      <c r="UN1105" s="109"/>
      <c r="UO1105" s="109"/>
      <c r="UP1105" s="109"/>
      <c r="UQ1105" s="109"/>
      <c r="UR1105" s="109"/>
      <c r="US1105" s="109"/>
      <c r="UT1105" s="109"/>
      <c r="UU1105" s="109"/>
      <c r="UV1105" s="109"/>
      <c r="UW1105" s="109"/>
      <c r="UX1105" s="109"/>
      <c r="UY1105" s="109"/>
      <c r="UZ1105" s="109"/>
      <c r="VA1105" s="109"/>
      <c r="VB1105" s="109"/>
      <c r="VC1105" s="109"/>
      <c r="VD1105" s="109"/>
      <c r="VE1105" s="109"/>
      <c r="VF1105" s="109"/>
      <c r="VG1105" s="109"/>
      <c r="VH1105" s="109"/>
      <c r="VI1105" s="109"/>
      <c r="VJ1105" s="109"/>
      <c r="VK1105" s="109"/>
      <c r="VL1105" s="109"/>
      <c r="VM1105" s="109"/>
      <c r="VN1105" s="109"/>
      <c r="VO1105" s="109"/>
      <c r="VP1105" s="109"/>
      <c r="VQ1105" s="109"/>
      <c r="VR1105" s="109"/>
      <c r="VS1105" s="109"/>
      <c r="VT1105" s="109"/>
      <c r="VU1105" s="109"/>
      <c r="VV1105" s="109"/>
      <c r="VW1105" s="109"/>
      <c r="VX1105" s="109"/>
      <c r="VY1105" s="109"/>
      <c r="VZ1105" s="109"/>
      <c r="WA1105" s="109"/>
      <c r="WB1105" s="109"/>
      <c r="WC1105" s="109"/>
      <c r="WD1105" s="109"/>
      <c r="WE1105" s="109"/>
      <c r="WF1105" s="109"/>
      <c r="WG1105" s="109"/>
      <c r="WH1105" s="109"/>
      <c r="WI1105" s="109"/>
      <c r="WJ1105" s="109"/>
      <c r="WK1105" s="109"/>
      <c r="WL1105" s="109"/>
      <c r="WM1105" s="109"/>
      <c r="WN1105" s="109"/>
      <c r="WO1105" s="109"/>
      <c r="WP1105" s="109"/>
      <c r="WQ1105" s="109"/>
      <c r="WR1105" s="109"/>
      <c r="WS1105" s="109"/>
      <c r="WT1105" s="109"/>
      <c r="WU1105" s="109"/>
      <c r="WV1105" s="109"/>
      <c r="WW1105" s="109"/>
      <c r="WX1105" s="109"/>
      <c r="WY1105" s="109"/>
      <c r="WZ1105" s="109"/>
      <c r="XA1105" s="109"/>
      <c r="XB1105" s="109"/>
      <c r="XC1105" s="109"/>
      <c r="XD1105" s="109"/>
      <c r="XE1105" s="109"/>
      <c r="XF1105" s="109"/>
      <c r="XG1105" s="109"/>
      <c r="XH1105" s="109"/>
      <c r="XI1105" s="109"/>
      <c r="XJ1105" s="109"/>
      <c r="XK1105" s="109"/>
      <c r="XL1105" s="109"/>
      <c r="XM1105" s="109"/>
      <c r="XN1105" s="109"/>
      <c r="XO1105" s="109"/>
      <c r="XP1105" s="109"/>
      <c r="XQ1105" s="109"/>
      <c r="XR1105" s="109"/>
      <c r="XS1105" s="109"/>
      <c r="XT1105" s="109"/>
      <c r="XU1105" s="109"/>
      <c r="XV1105" s="109"/>
      <c r="XW1105" s="109"/>
      <c r="XX1105" s="109"/>
      <c r="XY1105" s="109"/>
      <c r="XZ1105" s="109"/>
      <c r="YA1105" s="109"/>
      <c r="YB1105" s="109"/>
      <c r="YC1105" s="109"/>
      <c r="YD1105" s="109"/>
      <c r="YE1105" s="109"/>
      <c r="YF1105" s="109"/>
      <c r="YG1105" s="109"/>
      <c r="YH1105" s="109"/>
      <c r="YI1105" s="109"/>
      <c r="YJ1105" s="109"/>
      <c r="YK1105" s="109"/>
      <c r="YL1105" s="109"/>
      <c r="YM1105" s="109"/>
      <c r="YN1105" s="109"/>
      <c r="YO1105" s="109"/>
      <c r="YP1105" s="109"/>
      <c r="YQ1105" s="109"/>
      <c r="YR1105" s="109"/>
      <c r="YS1105" s="109"/>
      <c r="YT1105" s="109"/>
      <c r="YU1105" s="109"/>
      <c r="YV1105" s="109"/>
      <c r="YW1105" s="109"/>
      <c r="YX1105" s="109"/>
      <c r="YY1105" s="109"/>
      <c r="YZ1105" s="109"/>
      <c r="ZA1105" s="109"/>
      <c r="ZB1105" s="109"/>
      <c r="ZC1105" s="109"/>
      <c r="ZD1105" s="109"/>
      <c r="ZE1105" s="109"/>
      <c r="ZF1105" s="109"/>
      <c r="ZG1105" s="109"/>
      <c r="ZH1105" s="109"/>
      <c r="ZI1105" s="109"/>
      <c r="ZJ1105" s="109"/>
      <c r="ZK1105" s="109"/>
      <c r="ZL1105" s="109"/>
      <c r="ZM1105" s="109"/>
      <c r="ZN1105" s="109"/>
      <c r="ZO1105" s="109"/>
      <c r="ZP1105" s="109"/>
      <c r="ZQ1105" s="109"/>
      <c r="ZR1105" s="109"/>
      <c r="ZS1105" s="109"/>
      <c r="ZT1105" s="109"/>
      <c r="ZU1105" s="109"/>
      <c r="ZV1105" s="109"/>
      <c r="ZW1105" s="109"/>
      <c r="ZX1105" s="109"/>
      <c r="ZY1105" s="109"/>
      <c r="ZZ1105" s="109"/>
      <c r="AAA1105" s="109"/>
      <c r="AAB1105" s="109"/>
      <c r="AAC1105" s="109"/>
      <c r="AAD1105" s="109"/>
      <c r="AAE1105" s="109"/>
      <c r="AAF1105" s="109"/>
      <c r="AAG1105" s="109"/>
      <c r="AAH1105" s="109"/>
      <c r="AAI1105" s="109"/>
      <c r="AAJ1105" s="109"/>
      <c r="AAK1105" s="109"/>
      <c r="AAL1105" s="109"/>
      <c r="AAM1105" s="109"/>
      <c r="AAN1105" s="109"/>
      <c r="AAO1105" s="109"/>
      <c r="AAP1105" s="109"/>
      <c r="AAQ1105" s="109"/>
      <c r="AAR1105" s="109"/>
      <c r="AAS1105" s="109"/>
      <c r="AAT1105" s="109"/>
      <c r="AAU1105" s="109"/>
      <c r="AAV1105" s="109"/>
      <c r="AAW1105" s="109"/>
      <c r="AAX1105" s="109"/>
      <c r="AAY1105" s="109"/>
      <c r="AAZ1105" s="109"/>
      <c r="ABA1105" s="109"/>
      <c r="ABB1105" s="109"/>
      <c r="ABC1105" s="109"/>
      <c r="ABD1105" s="109"/>
      <c r="ABE1105" s="109"/>
      <c r="ABF1105" s="109"/>
      <c r="ABG1105" s="109"/>
      <c r="ABH1105" s="109"/>
      <c r="ABI1105" s="109"/>
      <c r="ABJ1105" s="109"/>
      <c r="ABK1105" s="109"/>
      <c r="ABL1105" s="109"/>
      <c r="ABM1105" s="109"/>
      <c r="ABN1105" s="109"/>
      <c r="ABO1105" s="109"/>
      <c r="ABP1105" s="109"/>
      <c r="ABQ1105" s="109"/>
      <c r="ABR1105" s="109"/>
      <c r="ABS1105" s="109"/>
      <c r="ABT1105" s="109"/>
      <c r="ABU1105" s="109"/>
      <c r="ABV1105" s="109"/>
      <c r="ABW1105" s="109"/>
      <c r="ABX1105" s="109"/>
      <c r="ABY1105" s="109"/>
      <c r="ABZ1105" s="109"/>
      <c r="ACA1105" s="109"/>
      <c r="ACB1105" s="109"/>
      <c r="ACC1105" s="109"/>
      <c r="ACD1105" s="109"/>
      <c r="ACE1105" s="109"/>
      <c r="ACF1105" s="109"/>
      <c r="ACG1105" s="109"/>
      <c r="ACH1105" s="109"/>
      <c r="ACI1105" s="109"/>
      <c r="ACJ1105" s="109"/>
      <c r="ACK1105" s="109"/>
      <c r="ACL1105" s="109"/>
      <c r="ACM1105" s="109"/>
      <c r="ACN1105" s="109"/>
      <c r="ACO1105" s="109"/>
      <c r="ACP1105" s="109"/>
      <c r="ACQ1105" s="109"/>
      <c r="ACR1105" s="109"/>
      <c r="ACS1105" s="109"/>
      <c r="ACT1105" s="109"/>
      <c r="ACU1105" s="109"/>
      <c r="ACV1105" s="109"/>
      <c r="ACW1105" s="109"/>
      <c r="ACX1105" s="109"/>
      <c r="ACY1105" s="109"/>
      <c r="ACZ1105" s="109"/>
      <c r="ADA1105" s="109"/>
      <c r="ADB1105" s="109"/>
      <c r="ADC1105" s="109"/>
      <c r="ADD1105" s="109"/>
      <c r="ADE1105" s="109"/>
      <c r="ADF1105" s="109"/>
      <c r="ADG1105" s="109"/>
      <c r="ADH1105" s="109"/>
      <c r="ADI1105" s="109"/>
      <c r="ADJ1105" s="109"/>
      <c r="ADK1105" s="109"/>
      <c r="ADL1105" s="109"/>
      <c r="ADM1105" s="109"/>
      <c r="ADN1105" s="109"/>
      <c r="ADO1105" s="109"/>
      <c r="ADP1105" s="109"/>
      <c r="ADQ1105" s="109"/>
      <c r="ADR1105" s="109"/>
      <c r="ADS1105" s="109"/>
      <c r="ADT1105" s="109"/>
      <c r="ADU1105" s="109"/>
      <c r="ADV1105" s="109"/>
      <c r="ADW1105" s="109"/>
      <c r="ADX1105" s="109"/>
      <c r="ADY1105" s="109"/>
      <c r="ADZ1105" s="109"/>
      <c r="AEA1105" s="109"/>
      <c r="AEB1105" s="109"/>
      <c r="AEC1105" s="109"/>
      <c r="AED1105" s="109"/>
      <c r="AEE1105" s="109"/>
      <c r="AEF1105" s="109"/>
    </row>
    <row r="1106" spans="1:812" s="69" customFormat="1" hidden="1" x14ac:dyDescent="0.25">
      <c r="A1106" s="109"/>
      <c r="B1106" s="110">
        <v>45443</v>
      </c>
      <c r="C1106" s="109" t="s">
        <v>63</v>
      </c>
      <c r="D1106" s="109" t="s">
        <v>0</v>
      </c>
      <c r="E1106" s="109" t="s">
        <v>66</v>
      </c>
      <c r="F1106" s="111" t="s">
        <v>139</v>
      </c>
      <c r="G1106" s="109" t="s">
        <v>140</v>
      </c>
      <c r="H1106" s="111" t="s">
        <v>141</v>
      </c>
      <c r="I1106" s="111" t="s">
        <v>522</v>
      </c>
      <c r="J1106" s="112">
        <v>5</v>
      </c>
      <c r="K1106" s="113">
        <v>51750</v>
      </c>
      <c r="L1106" s="114">
        <f t="shared" si="102"/>
        <v>258750</v>
      </c>
      <c r="M1106" s="115" t="s">
        <v>529</v>
      </c>
      <c r="N1106" s="104">
        <f t="shared" si="101"/>
        <v>58.684780513250857</v>
      </c>
      <c r="O1106" s="104">
        <v>58.684780513250857</v>
      </c>
      <c r="P1106" s="109" t="s">
        <v>519</v>
      </c>
      <c r="Q1106" s="109"/>
      <c r="R1106" s="109"/>
      <c r="S1106" s="109"/>
      <c r="T1106" s="109"/>
      <c r="U1106" s="109"/>
      <c r="V1106" s="109"/>
      <c r="W1106" s="109"/>
      <c r="X1106" s="114"/>
      <c r="Y1106" s="109"/>
      <c r="Z1106" s="109"/>
      <c r="AA1106" s="109"/>
      <c r="AB1106" s="109"/>
      <c r="AC1106" s="109"/>
      <c r="AD1106" s="109"/>
      <c r="AE1106" s="109"/>
      <c r="AF1106" s="109"/>
      <c r="AG1106" s="109"/>
      <c r="AH1106" s="109"/>
      <c r="AI1106" s="109"/>
      <c r="AJ1106" s="109"/>
      <c r="AK1106" s="109"/>
      <c r="AL1106" s="109"/>
      <c r="AM1106" s="109"/>
      <c r="AN1106" s="109"/>
      <c r="AO1106" s="109"/>
      <c r="AP1106" s="109"/>
      <c r="AQ1106" s="109"/>
      <c r="AR1106" s="109"/>
      <c r="AS1106" s="109"/>
      <c r="AT1106" s="109"/>
      <c r="AU1106" s="109"/>
      <c r="AV1106" s="109"/>
      <c r="AW1106" s="109"/>
      <c r="AX1106" s="109"/>
      <c r="AY1106" s="109"/>
      <c r="AZ1106" s="109"/>
      <c r="BA1106" s="109"/>
      <c r="BB1106" s="109"/>
      <c r="BC1106" s="109"/>
      <c r="BD1106" s="109"/>
      <c r="BE1106" s="109"/>
      <c r="BF1106" s="109"/>
      <c r="BG1106" s="109"/>
      <c r="BH1106" s="109"/>
      <c r="BI1106" s="109"/>
      <c r="BJ1106" s="109"/>
      <c r="BK1106" s="109"/>
      <c r="BL1106" s="109"/>
      <c r="BM1106" s="109"/>
      <c r="BN1106" s="109"/>
      <c r="BO1106" s="109"/>
      <c r="BP1106" s="109"/>
      <c r="BQ1106" s="109"/>
      <c r="BR1106" s="109"/>
      <c r="BS1106" s="109"/>
      <c r="BT1106" s="109"/>
      <c r="BU1106" s="109"/>
      <c r="BV1106" s="109"/>
      <c r="BW1106" s="109"/>
      <c r="BX1106" s="109"/>
      <c r="BY1106" s="109"/>
      <c r="BZ1106" s="109"/>
      <c r="CA1106" s="109"/>
      <c r="CB1106" s="109"/>
      <c r="CC1106" s="109"/>
      <c r="CD1106" s="109"/>
      <c r="CE1106" s="109"/>
      <c r="CF1106" s="109"/>
      <c r="CG1106" s="109"/>
      <c r="CH1106" s="109"/>
      <c r="CI1106" s="109"/>
      <c r="CJ1106" s="109"/>
      <c r="CK1106" s="109"/>
      <c r="CL1106" s="109"/>
      <c r="CM1106" s="109"/>
      <c r="CN1106" s="109"/>
      <c r="CO1106" s="109"/>
      <c r="CP1106" s="109"/>
      <c r="CQ1106" s="109"/>
      <c r="CR1106" s="109"/>
      <c r="CS1106" s="109"/>
      <c r="CT1106" s="109"/>
      <c r="CU1106" s="109"/>
      <c r="CV1106" s="109"/>
      <c r="CW1106" s="109"/>
      <c r="CX1106" s="109"/>
      <c r="CY1106" s="109"/>
      <c r="CZ1106" s="109"/>
      <c r="DA1106" s="109"/>
      <c r="DB1106" s="109"/>
      <c r="DC1106" s="109"/>
      <c r="DD1106" s="109"/>
      <c r="DE1106" s="109"/>
      <c r="DF1106" s="109"/>
      <c r="DG1106" s="109"/>
      <c r="DH1106" s="109"/>
      <c r="DI1106" s="109"/>
      <c r="DJ1106" s="109"/>
      <c r="DK1106" s="109"/>
      <c r="DL1106" s="109"/>
      <c r="DM1106" s="109"/>
      <c r="DN1106" s="109"/>
      <c r="DO1106" s="109"/>
      <c r="DP1106" s="109"/>
      <c r="DQ1106" s="109"/>
      <c r="DR1106" s="109"/>
      <c r="DS1106" s="109"/>
      <c r="DT1106" s="109"/>
      <c r="DU1106" s="109"/>
      <c r="DV1106" s="109"/>
      <c r="DW1106" s="109"/>
      <c r="DX1106" s="109"/>
      <c r="DY1106" s="109"/>
      <c r="DZ1106" s="109"/>
      <c r="EA1106" s="109"/>
      <c r="EB1106" s="109"/>
      <c r="EC1106" s="109"/>
      <c r="ED1106" s="109"/>
      <c r="EE1106" s="109"/>
      <c r="EF1106" s="109"/>
      <c r="EG1106" s="109"/>
      <c r="EH1106" s="109"/>
      <c r="EI1106" s="109"/>
      <c r="EJ1106" s="109"/>
      <c r="EK1106" s="109"/>
      <c r="EL1106" s="109"/>
      <c r="EM1106" s="109"/>
      <c r="EN1106" s="109"/>
      <c r="EO1106" s="109"/>
      <c r="EP1106" s="109"/>
      <c r="EQ1106" s="109"/>
      <c r="ER1106" s="109"/>
      <c r="ES1106" s="109"/>
      <c r="ET1106" s="109"/>
      <c r="EU1106" s="109"/>
      <c r="EV1106" s="109"/>
      <c r="EW1106" s="109"/>
      <c r="EX1106" s="109"/>
      <c r="EY1106" s="109"/>
      <c r="EZ1106" s="109"/>
      <c r="FA1106" s="109"/>
      <c r="FB1106" s="109"/>
      <c r="FC1106" s="109"/>
      <c r="FD1106" s="109"/>
      <c r="FE1106" s="109"/>
      <c r="FF1106" s="109"/>
      <c r="FG1106" s="109"/>
      <c r="FH1106" s="109"/>
      <c r="FI1106" s="109"/>
      <c r="FJ1106" s="109"/>
      <c r="FK1106" s="109"/>
      <c r="FL1106" s="109"/>
      <c r="FM1106" s="109"/>
      <c r="FN1106" s="109"/>
      <c r="FO1106" s="109"/>
      <c r="FP1106" s="109"/>
      <c r="FQ1106" s="109"/>
      <c r="FR1106" s="109"/>
      <c r="FS1106" s="109"/>
      <c r="FT1106" s="109"/>
      <c r="FU1106" s="109"/>
      <c r="FV1106" s="109"/>
      <c r="FW1106" s="109"/>
      <c r="FX1106" s="109"/>
      <c r="FY1106" s="109"/>
      <c r="FZ1106" s="109"/>
      <c r="GA1106" s="109"/>
      <c r="GB1106" s="109"/>
      <c r="GC1106" s="109"/>
      <c r="GD1106" s="109"/>
      <c r="GE1106" s="109"/>
      <c r="GF1106" s="109"/>
      <c r="GG1106" s="109"/>
      <c r="GH1106" s="109"/>
      <c r="GI1106" s="109"/>
      <c r="GJ1106" s="109"/>
      <c r="GK1106" s="109"/>
      <c r="GL1106" s="109"/>
      <c r="GM1106" s="109"/>
      <c r="GN1106" s="109"/>
      <c r="GO1106" s="109"/>
      <c r="GP1106" s="109"/>
      <c r="GQ1106" s="109"/>
      <c r="GR1106" s="109"/>
      <c r="GS1106" s="109"/>
      <c r="GT1106" s="109"/>
      <c r="GU1106" s="109"/>
      <c r="GV1106" s="109"/>
      <c r="GW1106" s="109"/>
      <c r="GX1106" s="109"/>
      <c r="GY1106" s="109"/>
      <c r="GZ1106" s="109"/>
      <c r="HA1106" s="109"/>
      <c r="HB1106" s="109"/>
      <c r="HC1106" s="109"/>
      <c r="HD1106" s="109"/>
      <c r="HE1106" s="109"/>
      <c r="HF1106" s="109"/>
      <c r="HG1106" s="109"/>
      <c r="HH1106" s="109"/>
      <c r="HI1106" s="109"/>
      <c r="HJ1106" s="109"/>
      <c r="HK1106" s="109"/>
      <c r="HL1106" s="109"/>
      <c r="HM1106" s="109"/>
      <c r="HN1106" s="109"/>
      <c r="HO1106" s="109"/>
      <c r="HP1106" s="109"/>
      <c r="HQ1106" s="109"/>
      <c r="HR1106" s="109"/>
      <c r="HS1106" s="109"/>
      <c r="HT1106" s="109"/>
      <c r="HU1106" s="109"/>
      <c r="HV1106" s="109"/>
      <c r="HW1106" s="109"/>
      <c r="HX1106" s="109"/>
      <c r="HY1106" s="109"/>
      <c r="HZ1106" s="109"/>
      <c r="IA1106" s="109"/>
      <c r="IB1106" s="109"/>
      <c r="IC1106" s="109"/>
      <c r="ID1106" s="109"/>
      <c r="IE1106" s="109"/>
      <c r="IF1106" s="109"/>
      <c r="IG1106" s="109"/>
      <c r="IH1106" s="109"/>
      <c r="II1106" s="109"/>
      <c r="IJ1106" s="109"/>
      <c r="IK1106" s="109"/>
      <c r="IL1106" s="109"/>
      <c r="IM1106" s="109"/>
      <c r="IN1106" s="109"/>
      <c r="IO1106" s="109"/>
      <c r="IP1106" s="109"/>
      <c r="IQ1106" s="109"/>
      <c r="IR1106" s="109"/>
      <c r="IS1106" s="109"/>
      <c r="IT1106" s="109" t="s">
        <v>506</v>
      </c>
      <c r="IU1106" s="109"/>
      <c r="IV1106" s="109"/>
      <c r="IW1106" s="109"/>
      <c r="IX1106" s="109"/>
      <c r="IY1106" s="109"/>
      <c r="IZ1106" s="109"/>
      <c r="JA1106" s="109"/>
      <c r="JB1106" s="109"/>
      <c r="JC1106" s="109"/>
      <c r="JD1106" s="109"/>
      <c r="JE1106" s="109"/>
      <c r="JF1106" s="109"/>
      <c r="JG1106" s="109"/>
      <c r="JH1106" s="109"/>
      <c r="JI1106" s="109"/>
      <c r="JJ1106" s="109"/>
      <c r="JK1106" s="109"/>
      <c r="JL1106" s="109"/>
      <c r="JM1106" s="109"/>
      <c r="JN1106" s="109"/>
      <c r="JO1106" s="109"/>
      <c r="JP1106" s="109"/>
      <c r="JQ1106" s="109"/>
      <c r="JR1106" s="109"/>
      <c r="JS1106" s="109"/>
      <c r="JT1106" s="109"/>
      <c r="JU1106" s="109"/>
      <c r="JV1106" s="109"/>
      <c r="JW1106" s="109"/>
      <c r="JX1106" s="109"/>
      <c r="JY1106" s="109"/>
      <c r="JZ1106" s="109"/>
      <c r="KA1106" s="109"/>
      <c r="KB1106" s="109"/>
      <c r="KC1106" s="109"/>
      <c r="KD1106" s="109"/>
      <c r="KE1106" s="109"/>
      <c r="KF1106" s="109"/>
      <c r="KG1106" s="109"/>
      <c r="KH1106" s="109"/>
      <c r="KI1106" s="109"/>
      <c r="KJ1106" s="109"/>
      <c r="KK1106" s="109"/>
      <c r="KL1106" s="109"/>
      <c r="KM1106" s="109"/>
      <c r="KN1106" s="109"/>
      <c r="KO1106" s="109"/>
      <c r="KP1106" s="109"/>
      <c r="KQ1106" s="109"/>
      <c r="KR1106" s="109"/>
      <c r="KS1106" s="109"/>
      <c r="KT1106" s="109"/>
      <c r="KU1106" s="109"/>
      <c r="KV1106" s="109"/>
      <c r="KW1106" s="109"/>
      <c r="KX1106" s="109"/>
      <c r="KY1106" s="109"/>
      <c r="KZ1106" s="109"/>
      <c r="LA1106" s="109"/>
      <c r="LB1106" s="109"/>
      <c r="LC1106" s="109"/>
      <c r="LD1106" s="109"/>
      <c r="LE1106" s="109"/>
      <c r="LF1106" s="109"/>
      <c r="LG1106" s="109"/>
      <c r="LH1106" s="109"/>
      <c r="LI1106" s="109"/>
      <c r="LJ1106" s="109"/>
      <c r="LK1106" s="109"/>
      <c r="LL1106" s="109"/>
      <c r="LM1106" s="109"/>
      <c r="LN1106" s="109"/>
      <c r="LO1106" s="109"/>
      <c r="LP1106" s="109"/>
      <c r="LQ1106" s="109"/>
      <c r="LR1106" s="109"/>
      <c r="LS1106" s="109"/>
      <c r="LT1106" s="109"/>
      <c r="LU1106" s="109"/>
      <c r="LV1106" s="109"/>
      <c r="LW1106" s="109"/>
      <c r="LX1106" s="109"/>
      <c r="LY1106" s="109"/>
      <c r="LZ1106" s="109"/>
      <c r="MA1106" s="109"/>
      <c r="MB1106" s="109"/>
      <c r="MC1106" s="109"/>
      <c r="MD1106" s="109"/>
      <c r="ME1106" s="109"/>
      <c r="MF1106" s="109"/>
      <c r="MG1106" s="109"/>
      <c r="MH1106" s="109"/>
      <c r="MI1106" s="109"/>
      <c r="MJ1106" s="109"/>
      <c r="MK1106" s="109"/>
      <c r="ML1106" s="109"/>
      <c r="MM1106" s="109"/>
      <c r="MN1106" s="109"/>
      <c r="MO1106" s="109"/>
      <c r="MP1106" s="109"/>
      <c r="MQ1106" s="109"/>
      <c r="MR1106" s="109"/>
      <c r="MS1106" s="109"/>
      <c r="MT1106" s="109"/>
      <c r="MU1106" s="109"/>
      <c r="MV1106" s="109"/>
      <c r="MW1106" s="109"/>
      <c r="MX1106" s="109"/>
      <c r="MY1106" s="109"/>
      <c r="MZ1106" s="109"/>
      <c r="NA1106" s="109"/>
      <c r="NB1106" s="109"/>
      <c r="NC1106" s="109"/>
      <c r="ND1106" s="109"/>
      <c r="NE1106" s="109"/>
      <c r="NF1106" s="109"/>
      <c r="NG1106" s="109"/>
      <c r="NH1106" s="109"/>
      <c r="NI1106" s="109"/>
      <c r="NJ1106" s="109"/>
      <c r="NK1106" s="109"/>
      <c r="NL1106" s="109"/>
      <c r="NM1106" s="109"/>
      <c r="NN1106" s="109"/>
      <c r="NO1106" s="109"/>
      <c r="NP1106" s="109"/>
      <c r="NQ1106" s="109"/>
      <c r="NR1106" s="109"/>
      <c r="NS1106" s="109"/>
      <c r="NT1106" s="109"/>
      <c r="NU1106" s="109"/>
      <c r="NV1106" s="109"/>
      <c r="NW1106" s="109"/>
      <c r="NX1106" s="109"/>
      <c r="NY1106" s="109"/>
      <c r="NZ1106" s="109"/>
      <c r="OA1106" s="109"/>
      <c r="OB1106" s="109"/>
      <c r="OC1106" s="109"/>
      <c r="OD1106" s="109"/>
      <c r="OE1106" s="109"/>
      <c r="OF1106" s="109"/>
      <c r="OG1106" s="109"/>
      <c r="OH1106" s="109"/>
      <c r="OI1106" s="109"/>
      <c r="OJ1106" s="109"/>
      <c r="OK1106" s="109"/>
      <c r="OL1106" s="109"/>
      <c r="OM1106" s="109"/>
      <c r="ON1106" s="109"/>
      <c r="OO1106" s="109"/>
      <c r="OP1106" s="109"/>
      <c r="OQ1106" s="109"/>
      <c r="OR1106" s="109"/>
      <c r="OS1106" s="109"/>
      <c r="OT1106" s="109"/>
      <c r="OU1106" s="109"/>
      <c r="OV1106" s="109"/>
      <c r="OW1106" s="109"/>
      <c r="OX1106" s="109"/>
      <c r="OY1106" s="109"/>
      <c r="OZ1106" s="109"/>
      <c r="PA1106" s="109"/>
      <c r="PB1106" s="109"/>
      <c r="PC1106" s="109"/>
      <c r="PD1106" s="109"/>
      <c r="PE1106" s="109"/>
      <c r="PF1106" s="109"/>
      <c r="PG1106" s="109"/>
      <c r="PH1106" s="109"/>
      <c r="PI1106" s="109"/>
      <c r="PJ1106" s="109"/>
      <c r="PK1106" s="109"/>
      <c r="PL1106" s="109"/>
      <c r="PM1106" s="109"/>
      <c r="PN1106" s="109"/>
      <c r="PO1106" s="109"/>
      <c r="PP1106" s="109"/>
      <c r="PQ1106" s="109"/>
      <c r="PR1106" s="109"/>
      <c r="PS1106" s="109"/>
      <c r="PT1106" s="109"/>
      <c r="PU1106" s="109"/>
      <c r="PV1106" s="109"/>
      <c r="PW1106" s="109"/>
      <c r="PX1106" s="109"/>
      <c r="PY1106" s="109"/>
      <c r="PZ1106" s="109"/>
      <c r="QA1106" s="109"/>
      <c r="QB1106" s="109"/>
      <c r="QC1106" s="109"/>
      <c r="QD1106" s="109"/>
      <c r="QE1106" s="109"/>
      <c r="QF1106" s="109"/>
      <c r="QG1106" s="109"/>
      <c r="QH1106" s="109"/>
      <c r="QI1106" s="109"/>
      <c r="QJ1106" s="109"/>
      <c r="QK1106" s="109"/>
      <c r="QL1106" s="109"/>
      <c r="QM1106" s="109"/>
      <c r="QN1106" s="109"/>
      <c r="QO1106" s="109"/>
      <c r="QP1106" s="109"/>
      <c r="QQ1106" s="109"/>
      <c r="QR1106" s="109"/>
      <c r="QS1106" s="109"/>
      <c r="QT1106" s="109"/>
      <c r="QU1106" s="109"/>
      <c r="QV1106" s="109"/>
      <c r="QW1106" s="109"/>
      <c r="QX1106" s="109"/>
      <c r="QY1106" s="109"/>
      <c r="QZ1106" s="109"/>
      <c r="RA1106" s="109"/>
      <c r="RB1106" s="109"/>
      <c r="RC1106" s="109"/>
      <c r="RD1106" s="109"/>
      <c r="RE1106" s="109"/>
      <c r="RF1106" s="109"/>
      <c r="RG1106" s="109"/>
      <c r="RH1106" s="109"/>
      <c r="RI1106" s="109"/>
      <c r="RJ1106" s="109"/>
      <c r="RK1106" s="109"/>
      <c r="RL1106" s="109"/>
      <c r="RM1106" s="109"/>
      <c r="RN1106" s="109"/>
      <c r="RO1106" s="109"/>
      <c r="RP1106" s="109"/>
      <c r="RQ1106" s="109"/>
      <c r="RR1106" s="109"/>
      <c r="RS1106" s="109"/>
      <c r="RT1106" s="109"/>
      <c r="RU1106" s="109"/>
      <c r="RV1106" s="109"/>
      <c r="RW1106" s="109"/>
      <c r="RX1106" s="109"/>
      <c r="RY1106" s="109"/>
      <c r="RZ1106" s="109"/>
      <c r="SA1106" s="109"/>
      <c r="SB1106" s="109"/>
      <c r="SC1106" s="109"/>
      <c r="SD1106" s="109"/>
      <c r="SE1106" s="109"/>
      <c r="SF1106" s="109"/>
      <c r="SG1106" s="109"/>
      <c r="SH1106" s="109"/>
      <c r="SI1106" s="109"/>
      <c r="SJ1106" s="109"/>
      <c r="SK1106" s="109"/>
      <c r="SL1106" s="109"/>
      <c r="SM1106" s="109"/>
      <c r="SN1106" s="109"/>
      <c r="SO1106" s="109"/>
      <c r="SP1106" s="109"/>
      <c r="SQ1106" s="109"/>
      <c r="SR1106" s="109"/>
      <c r="SS1106" s="109"/>
      <c r="ST1106" s="109"/>
      <c r="SU1106" s="109"/>
      <c r="SV1106" s="109"/>
      <c r="SW1106" s="109"/>
      <c r="SX1106" s="109"/>
      <c r="SY1106" s="109"/>
      <c r="SZ1106" s="109"/>
      <c r="TA1106" s="109"/>
      <c r="TB1106" s="109"/>
      <c r="TC1106" s="109"/>
      <c r="TD1106" s="109"/>
      <c r="TE1106" s="109"/>
      <c r="TF1106" s="109"/>
      <c r="TG1106" s="109"/>
      <c r="TH1106" s="109"/>
      <c r="TI1106" s="109"/>
      <c r="TJ1106" s="109"/>
      <c r="TK1106" s="109"/>
      <c r="TL1106" s="109"/>
      <c r="TM1106" s="109"/>
      <c r="TN1106" s="109"/>
      <c r="TO1106" s="109"/>
      <c r="TP1106" s="109"/>
      <c r="TQ1106" s="109"/>
      <c r="TR1106" s="109"/>
      <c r="TS1106" s="109"/>
      <c r="TT1106" s="109"/>
      <c r="TU1106" s="109"/>
      <c r="TV1106" s="109"/>
      <c r="TW1106" s="109"/>
      <c r="TX1106" s="109"/>
      <c r="TY1106" s="109"/>
      <c r="TZ1106" s="109"/>
      <c r="UA1106" s="109"/>
      <c r="UB1106" s="109"/>
      <c r="UC1106" s="109"/>
      <c r="UD1106" s="109"/>
      <c r="UE1106" s="109"/>
      <c r="UF1106" s="109"/>
      <c r="UG1106" s="109"/>
      <c r="UH1106" s="109"/>
      <c r="UI1106" s="109"/>
      <c r="UJ1106" s="109"/>
      <c r="UK1106" s="109"/>
      <c r="UL1106" s="109"/>
      <c r="UM1106" s="109"/>
      <c r="UN1106" s="109"/>
      <c r="UO1106" s="109"/>
      <c r="UP1106" s="109"/>
      <c r="UQ1106" s="109"/>
      <c r="UR1106" s="109"/>
      <c r="US1106" s="109"/>
      <c r="UT1106" s="109"/>
      <c r="UU1106" s="109"/>
      <c r="UV1106" s="109"/>
      <c r="UW1106" s="109"/>
      <c r="UX1106" s="109"/>
      <c r="UY1106" s="109"/>
      <c r="UZ1106" s="109"/>
      <c r="VA1106" s="109"/>
      <c r="VB1106" s="109"/>
      <c r="VC1106" s="109"/>
      <c r="VD1106" s="109"/>
      <c r="VE1106" s="109"/>
      <c r="VF1106" s="109"/>
      <c r="VG1106" s="109"/>
      <c r="VH1106" s="109"/>
      <c r="VI1106" s="109"/>
      <c r="VJ1106" s="109"/>
      <c r="VK1106" s="109"/>
      <c r="VL1106" s="109"/>
      <c r="VM1106" s="109"/>
      <c r="VN1106" s="109"/>
      <c r="VO1106" s="109"/>
      <c r="VP1106" s="109"/>
      <c r="VQ1106" s="109"/>
      <c r="VR1106" s="109"/>
      <c r="VS1106" s="109"/>
      <c r="VT1106" s="109"/>
      <c r="VU1106" s="109"/>
      <c r="VV1106" s="109"/>
      <c r="VW1106" s="109"/>
      <c r="VX1106" s="109"/>
      <c r="VY1106" s="109"/>
      <c r="VZ1106" s="109"/>
      <c r="WA1106" s="109"/>
      <c r="WB1106" s="109"/>
      <c r="WC1106" s="109"/>
      <c r="WD1106" s="109"/>
      <c r="WE1106" s="109"/>
      <c r="WF1106" s="109"/>
      <c r="WG1106" s="109"/>
      <c r="WH1106" s="109"/>
      <c r="WI1106" s="109"/>
      <c r="WJ1106" s="109"/>
      <c r="WK1106" s="109"/>
      <c r="WL1106" s="109"/>
      <c r="WM1106" s="109"/>
      <c r="WN1106" s="109"/>
      <c r="WO1106" s="109"/>
      <c r="WP1106" s="109"/>
      <c r="WQ1106" s="109"/>
      <c r="WR1106" s="109"/>
      <c r="WS1106" s="109"/>
      <c r="WT1106" s="109"/>
      <c r="WU1106" s="109"/>
      <c r="WV1106" s="109"/>
      <c r="WW1106" s="109"/>
      <c r="WX1106" s="109"/>
      <c r="WY1106" s="109"/>
      <c r="WZ1106" s="109"/>
      <c r="XA1106" s="109"/>
      <c r="XB1106" s="109"/>
      <c r="XC1106" s="109"/>
      <c r="XD1106" s="109"/>
      <c r="XE1106" s="109"/>
      <c r="XF1106" s="109"/>
      <c r="XG1106" s="109"/>
      <c r="XH1106" s="109"/>
      <c r="XI1106" s="109"/>
      <c r="XJ1106" s="109"/>
      <c r="XK1106" s="109"/>
      <c r="XL1106" s="109"/>
      <c r="XM1106" s="109"/>
      <c r="XN1106" s="109"/>
      <c r="XO1106" s="109"/>
      <c r="XP1106" s="109"/>
      <c r="XQ1106" s="109"/>
      <c r="XR1106" s="109"/>
      <c r="XS1106" s="109"/>
      <c r="XT1106" s="109"/>
      <c r="XU1106" s="109"/>
      <c r="XV1106" s="109"/>
      <c r="XW1106" s="109"/>
      <c r="XX1106" s="109"/>
      <c r="XY1106" s="109"/>
      <c r="XZ1106" s="109"/>
      <c r="YA1106" s="109"/>
      <c r="YB1106" s="109"/>
      <c r="YC1106" s="109"/>
      <c r="YD1106" s="109"/>
      <c r="YE1106" s="109"/>
      <c r="YF1106" s="109"/>
      <c r="YG1106" s="109"/>
      <c r="YH1106" s="109"/>
      <c r="YI1106" s="109"/>
      <c r="YJ1106" s="109"/>
      <c r="YK1106" s="109"/>
      <c r="YL1106" s="109"/>
      <c r="YM1106" s="109"/>
      <c r="YN1106" s="109"/>
      <c r="YO1106" s="109"/>
      <c r="YP1106" s="109"/>
      <c r="YQ1106" s="109"/>
      <c r="YR1106" s="109"/>
      <c r="YS1106" s="109"/>
      <c r="YT1106" s="109"/>
      <c r="YU1106" s="109"/>
      <c r="YV1106" s="109"/>
      <c r="YW1106" s="109"/>
      <c r="YX1106" s="109"/>
      <c r="YY1106" s="109"/>
      <c r="YZ1106" s="109"/>
      <c r="ZA1106" s="109"/>
      <c r="ZB1106" s="109"/>
      <c r="ZC1106" s="109"/>
      <c r="ZD1106" s="109"/>
      <c r="ZE1106" s="109"/>
      <c r="ZF1106" s="109"/>
      <c r="ZG1106" s="109"/>
      <c r="ZH1106" s="109"/>
      <c r="ZI1106" s="109"/>
      <c r="ZJ1106" s="109"/>
      <c r="ZK1106" s="109"/>
      <c r="ZL1106" s="109"/>
      <c r="ZM1106" s="109"/>
      <c r="ZN1106" s="109"/>
      <c r="ZO1106" s="109"/>
      <c r="ZP1106" s="109"/>
      <c r="ZQ1106" s="109"/>
      <c r="ZR1106" s="109"/>
      <c r="ZS1106" s="109"/>
      <c r="ZT1106" s="109"/>
      <c r="ZU1106" s="109"/>
      <c r="ZV1106" s="109"/>
      <c r="ZW1106" s="109"/>
      <c r="ZX1106" s="109"/>
      <c r="ZY1106" s="109"/>
      <c r="ZZ1106" s="109"/>
      <c r="AAA1106" s="109"/>
      <c r="AAB1106" s="109"/>
      <c r="AAC1106" s="109"/>
      <c r="AAD1106" s="109"/>
      <c r="AAE1106" s="109"/>
      <c r="AAF1106" s="109"/>
      <c r="AAG1106" s="109"/>
      <c r="AAH1106" s="109"/>
      <c r="AAI1106" s="109"/>
      <c r="AAJ1106" s="109"/>
      <c r="AAK1106" s="109"/>
      <c r="AAL1106" s="109"/>
      <c r="AAM1106" s="109"/>
      <c r="AAN1106" s="109"/>
      <c r="AAO1106" s="109"/>
      <c r="AAP1106" s="109"/>
      <c r="AAQ1106" s="109"/>
      <c r="AAR1106" s="109"/>
      <c r="AAS1106" s="109"/>
      <c r="AAT1106" s="109"/>
      <c r="AAU1106" s="109"/>
      <c r="AAV1106" s="109"/>
      <c r="AAW1106" s="109"/>
      <c r="AAX1106" s="109"/>
      <c r="AAY1106" s="109"/>
      <c r="AAZ1106" s="109"/>
      <c r="ABA1106" s="109"/>
      <c r="ABB1106" s="109"/>
      <c r="ABC1106" s="109"/>
      <c r="ABD1106" s="109"/>
      <c r="ABE1106" s="109"/>
      <c r="ABF1106" s="109"/>
      <c r="ABG1106" s="109"/>
      <c r="ABH1106" s="109"/>
      <c r="ABI1106" s="109"/>
      <c r="ABJ1106" s="109"/>
      <c r="ABK1106" s="109"/>
      <c r="ABL1106" s="109"/>
      <c r="ABM1106" s="109"/>
      <c r="ABN1106" s="109"/>
      <c r="ABO1106" s="109"/>
      <c r="ABP1106" s="109"/>
      <c r="ABQ1106" s="109"/>
      <c r="ABR1106" s="109"/>
      <c r="ABS1106" s="109"/>
      <c r="ABT1106" s="109"/>
      <c r="ABU1106" s="109"/>
      <c r="ABV1106" s="109"/>
      <c r="ABW1106" s="109"/>
      <c r="ABX1106" s="109"/>
      <c r="ABY1106" s="109"/>
      <c r="ABZ1106" s="109"/>
      <c r="ACA1106" s="109"/>
      <c r="ACB1106" s="109"/>
      <c r="ACC1106" s="109"/>
      <c r="ACD1106" s="109"/>
      <c r="ACE1106" s="109"/>
      <c r="ACF1106" s="109"/>
      <c r="ACG1106" s="109"/>
      <c r="ACH1106" s="109"/>
      <c r="ACI1106" s="109"/>
      <c r="ACJ1106" s="109"/>
      <c r="ACK1106" s="109"/>
      <c r="ACL1106" s="109"/>
      <c r="ACM1106" s="109"/>
      <c r="ACN1106" s="109"/>
      <c r="ACO1106" s="109"/>
      <c r="ACP1106" s="109"/>
      <c r="ACQ1106" s="109"/>
      <c r="ACR1106" s="109"/>
      <c r="ACS1106" s="109"/>
      <c r="ACT1106" s="109"/>
      <c r="ACU1106" s="109"/>
      <c r="ACV1106" s="109"/>
      <c r="ACW1106" s="109"/>
      <c r="ACX1106" s="109"/>
      <c r="ACY1106" s="109"/>
      <c r="ACZ1106" s="109"/>
      <c r="ADA1106" s="109"/>
      <c r="ADB1106" s="109"/>
      <c r="ADC1106" s="109"/>
      <c r="ADD1106" s="109"/>
      <c r="ADE1106" s="109"/>
      <c r="ADF1106" s="109"/>
      <c r="ADG1106" s="109"/>
      <c r="ADH1106" s="109"/>
      <c r="ADI1106" s="109"/>
      <c r="ADJ1106" s="109"/>
      <c r="ADK1106" s="109"/>
      <c r="ADL1106" s="109"/>
      <c r="ADM1106" s="109"/>
      <c r="ADN1106" s="109"/>
      <c r="ADO1106" s="109"/>
      <c r="ADP1106" s="109"/>
      <c r="ADQ1106" s="109"/>
      <c r="ADR1106" s="109"/>
      <c r="ADS1106" s="109"/>
      <c r="ADT1106" s="109"/>
      <c r="ADU1106" s="109"/>
      <c r="ADV1106" s="109"/>
      <c r="ADW1106" s="109"/>
      <c r="ADX1106" s="109"/>
      <c r="ADY1106" s="109"/>
      <c r="ADZ1106" s="109"/>
      <c r="AEA1106" s="109"/>
      <c r="AEB1106" s="109"/>
      <c r="AEC1106" s="109"/>
      <c r="AED1106" s="109"/>
      <c r="AEE1106" s="109"/>
      <c r="AEF1106" s="109"/>
    </row>
    <row r="1107" spans="1:812" hidden="1" x14ac:dyDescent="0.25">
      <c r="A1107" s="109"/>
      <c r="B1107" s="110">
        <v>45443</v>
      </c>
      <c r="C1107" s="109" t="s">
        <v>63</v>
      </c>
      <c r="D1107" s="109" t="s">
        <v>0</v>
      </c>
      <c r="E1107" s="109" t="s">
        <v>66</v>
      </c>
      <c r="F1107" s="111" t="s">
        <v>139</v>
      </c>
      <c r="G1107" s="109" t="s">
        <v>140</v>
      </c>
      <c r="H1107" s="111" t="s">
        <v>141</v>
      </c>
      <c r="I1107" s="111" t="s">
        <v>523</v>
      </c>
      <c r="J1107" s="112">
        <v>5</v>
      </c>
      <c r="K1107" s="113">
        <v>51750</v>
      </c>
      <c r="L1107" s="114">
        <f t="shared" si="102"/>
        <v>258750</v>
      </c>
      <c r="M1107" s="115" t="s">
        <v>529</v>
      </c>
      <c r="N1107" s="104">
        <f t="shared" si="101"/>
        <v>58.684780513250857</v>
      </c>
      <c r="O1107" s="104">
        <v>58.684780513250857</v>
      </c>
      <c r="P1107" s="109" t="s">
        <v>519</v>
      </c>
      <c r="Q1107" s="109"/>
      <c r="R1107" s="109"/>
      <c r="S1107" s="109"/>
      <c r="T1107" s="109"/>
      <c r="U1107" s="109"/>
      <c r="V1107" s="109"/>
      <c r="W1107" s="109"/>
      <c r="X1107" s="114"/>
      <c r="Y1107" s="109"/>
      <c r="Z1107" s="109"/>
      <c r="AA1107" s="109"/>
      <c r="AB1107" s="109"/>
      <c r="AC1107" s="109"/>
      <c r="AD1107" s="109"/>
      <c r="AE1107" s="109"/>
      <c r="AF1107" s="109"/>
      <c r="AG1107" s="109"/>
      <c r="AH1107" s="109"/>
      <c r="AI1107" s="109"/>
      <c r="AJ1107" s="109"/>
      <c r="AK1107" s="109"/>
      <c r="AL1107" s="109"/>
      <c r="AM1107" s="109"/>
      <c r="AN1107" s="109"/>
      <c r="AO1107" s="109"/>
      <c r="AP1107" s="109"/>
      <c r="AQ1107" s="109"/>
      <c r="AR1107" s="109"/>
      <c r="AS1107" s="109"/>
      <c r="AT1107" s="109"/>
      <c r="AU1107" s="109"/>
      <c r="AV1107" s="109"/>
      <c r="AW1107" s="109"/>
      <c r="AX1107" s="109"/>
      <c r="AY1107" s="109"/>
      <c r="AZ1107" s="109"/>
      <c r="BA1107" s="109"/>
      <c r="BB1107" s="109"/>
      <c r="BC1107" s="109"/>
      <c r="BD1107" s="109"/>
      <c r="BE1107" s="109"/>
      <c r="BF1107" s="109"/>
      <c r="BG1107" s="109"/>
      <c r="BH1107" s="109"/>
      <c r="BI1107" s="109"/>
      <c r="BJ1107" s="109"/>
      <c r="BK1107" s="109"/>
      <c r="BL1107" s="109"/>
      <c r="BM1107" s="109"/>
      <c r="BN1107" s="109"/>
      <c r="BO1107" s="109"/>
      <c r="BP1107" s="109"/>
      <c r="BQ1107" s="109"/>
      <c r="BR1107" s="109"/>
      <c r="BS1107" s="109"/>
      <c r="BT1107" s="109"/>
      <c r="BU1107" s="109"/>
      <c r="BV1107" s="109"/>
      <c r="BW1107" s="109"/>
      <c r="BX1107" s="109"/>
      <c r="BY1107" s="109"/>
      <c r="BZ1107" s="109"/>
      <c r="CA1107" s="109"/>
      <c r="CB1107" s="109"/>
      <c r="CC1107" s="109"/>
      <c r="CD1107" s="109"/>
      <c r="CE1107" s="109"/>
      <c r="CF1107" s="109"/>
      <c r="CG1107" s="109"/>
      <c r="CH1107" s="109"/>
      <c r="CI1107" s="109"/>
      <c r="CJ1107" s="109"/>
      <c r="CK1107" s="109"/>
      <c r="CL1107" s="109"/>
      <c r="CM1107" s="109"/>
      <c r="CN1107" s="109"/>
      <c r="CO1107" s="109"/>
      <c r="CP1107" s="109"/>
      <c r="CQ1107" s="109"/>
      <c r="CR1107" s="109"/>
      <c r="CS1107" s="109"/>
      <c r="CT1107" s="109"/>
      <c r="CU1107" s="109"/>
      <c r="CV1107" s="109"/>
      <c r="CW1107" s="109"/>
      <c r="CX1107" s="109"/>
      <c r="CY1107" s="109"/>
      <c r="CZ1107" s="109"/>
      <c r="DA1107" s="109"/>
      <c r="DB1107" s="109"/>
      <c r="DC1107" s="109"/>
      <c r="DD1107" s="109"/>
      <c r="DE1107" s="109"/>
      <c r="DF1107" s="109"/>
      <c r="DG1107" s="109"/>
      <c r="DH1107" s="109"/>
      <c r="DI1107" s="109"/>
      <c r="DJ1107" s="109"/>
      <c r="DK1107" s="109"/>
      <c r="DL1107" s="109"/>
      <c r="DM1107" s="109"/>
      <c r="DN1107" s="109"/>
      <c r="DO1107" s="109"/>
      <c r="DP1107" s="109"/>
      <c r="DQ1107" s="109"/>
      <c r="DR1107" s="109"/>
      <c r="DS1107" s="109"/>
      <c r="DT1107" s="109"/>
      <c r="DU1107" s="109"/>
      <c r="DV1107" s="109"/>
      <c r="DW1107" s="109"/>
      <c r="DX1107" s="109"/>
      <c r="DY1107" s="109"/>
      <c r="DZ1107" s="109"/>
      <c r="EA1107" s="109"/>
      <c r="EB1107" s="109"/>
      <c r="EC1107" s="109"/>
      <c r="ED1107" s="109"/>
      <c r="EE1107" s="109"/>
      <c r="EF1107" s="109"/>
      <c r="EG1107" s="109"/>
      <c r="EH1107" s="109"/>
      <c r="EI1107" s="109"/>
      <c r="EJ1107" s="109"/>
      <c r="EK1107" s="109"/>
      <c r="EL1107" s="109"/>
      <c r="EM1107" s="109"/>
      <c r="EN1107" s="109"/>
      <c r="EO1107" s="109"/>
      <c r="EP1107" s="109"/>
      <c r="EQ1107" s="109"/>
      <c r="ER1107" s="109"/>
      <c r="ES1107" s="109"/>
      <c r="ET1107" s="109"/>
      <c r="EU1107" s="109"/>
      <c r="EV1107" s="109"/>
      <c r="EW1107" s="109"/>
      <c r="EX1107" s="109"/>
      <c r="EY1107" s="109"/>
      <c r="EZ1107" s="109"/>
      <c r="FA1107" s="109"/>
      <c r="FB1107" s="109"/>
      <c r="FC1107" s="109"/>
      <c r="FD1107" s="109"/>
      <c r="FE1107" s="109"/>
      <c r="FF1107" s="109"/>
      <c r="FG1107" s="109"/>
      <c r="FH1107" s="109"/>
      <c r="FI1107" s="109"/>
      <c r="FJ1107" s="109"/>
      <c r="FK1107" s="109"/>
      <c r="FL1107" s="109"/>
      <c r="FM1107" s="109"/>
      <c r="FN1107" s="109"/>
      <c r="FO1107" s="109"/>
      <c r="FP1107" s="109"/>
      <c r="FQ1107" s="109"/>
      <c r="FR1107" s="109"/>
      <c r="FS1107" s="109"/>
      <c r="FT1107" s="109"/>
      <c r="FU1107" s="109"/>
      <c r="FV1107" s="109"/>
      <c r="FW1107" s="109"/>
      <c r="FX1107" s="109"/>
      <c r="FY1107" s="109"/>
      <c r="FZ1107" s="109"/>
      <c r="GA1107" s="109"/>
      <c r="GB1107" s="109"/>
      <c r="GC1107" s="109"/>
      <c r="GD1107" s="109"/>
      <c r="GE1107" s="109"/>
      <c r="GF1107" s="109"/>
      <c r="GG1107" s="109"/>
      <c r="GH1107" s="109"/>
      <c r="GI1107" s="109"/>
      <c r="GJ1107" s="109"/>
      <c r="GK1107" s="109"/>
      <c r="GL1107" s="109"/>
      <c r="GM1107" s="109"/>
      <c r="GN1107" s="109"/>
      <c r="GO1107" s="109"/>
      <c r="GP1107" s="109"/>
      <c r="GQ1107" s="109"/>
      <c r="GR1107" s="109"/>
      <c r="GS1107" s="109"/>
      <c r="GT1107" s="109"/>
      <c r="GU1107" s="109"/>
      <c r="GV1107" s="109"/>
      <c r="GW1107" s="109"/>
      <c r="GX1107" s="109"/>
      <c r="GY1107" s="109"/>
      <c r="GZ1107" s="109"/>
      <c r="HA1107" s="109"/>
      <c r="HB1107" s="109"/>
      <c r="HC1107" s="109"/>
      <c r="HD1107" s="109"/>
      <c r="HE1107" s="109"/>
      <c r="HF1107" s="109"/>
      <c r="HG1107" s="109"/>
      <c r="HH1107" s="109"/>
      <c r="HI1107" s="109"/>
      <c r="HJ1107" s="109"/>
      <c r="HK1107" s="109"/>
      <c r="HL1107" s="109"/>
      <c r="HM1107" s="109"/>
      <c r="HN1107" s="109"/>
      <c r="HO1107" s="109"/>
      <c r="HP1107" s="109"/>
      <c r="HQ1107" s="109"/>
      <c r="HR1107" s="109"/>
      <c r="HS1107" s="109"/>
      <c r="HT1107" s="109"/>
      <c r="HU1107" s="109"/>
      <c r="HV1107" s="109"/>
      <c r="HW1107" s="109"/>
      <c r="HX1107" s="109"/>
      <c r="HY1107" s="109"/>
      <c r="HZ1107" s="109"/>
      <c r="IA1107" s="109"/>
      <c r="IB1107" s="109"/>
      <c r="IC1107" s="109"/>
      <c r="ID1107" s="109"/>
      <c r="IE1107" s="109"/>
      <c r="IF1107" s="109"/>
      <c r="IG1107" s="109"/>
      <c r="IH1107" s="109"/>
      <c r="II1107" s="109"/>
      <c r="IJ1107" s="109"/>
      <c r="IK1107" s="109"/>
      <c r="IL1107" s="109"/>
      <c r="IM1107" s="109"/>
      <c r="IN1107" s="109"/>
      <c r="IO1107" s="109"/>
      <c r="IP1107" s="109"/>
      <c r="IQ1107" s="109"/>
      <c r="IR1107" s="109"/>
      <c r="IS1107" s="109"/>
      <c r="IT1107" s="109"/>
      <c r="IU1107" s="109"/>
      <c r="IV1107" s="109"/>
      <c r="IW1107" s="109"/>
      <c r="IX1107" s="109"/>
      <c r="IY1107" s="109"/>
      <c r="IZ1107" s="109"/>
      <c r="JA1107" s="109"/>
      <c r="JB1107" s="109"/>
      <c r="JC1107" s="109"/>
      <c r="JD1107" s="109"/>
      <c r="JE1107" s="109"/>
      <c r="JF1107" s="109"/>
      <c r="JG1107" s="109"/>
      <c r="JH1107" s="109"/>
      <c r="JI1107" s="109"/>
      <c r="JJ1107" s="109"/>
      <c r="JK1107" s="109"/>
      <c r="JL1107" s="109"/>
      <c r="JM1107" s="109"/>
      <c r="JN1107" s="109"/>
      <c r="JO1107" s="109"/>
      <c r="JP1107" s="109"/>
      <c r="JQ1107" s="109"/>
      <c r="JR1107" s="109"/>
      <c r="JS1107" s="109"/>
      <c r="JT1107" s="109"/>
      <c r="JU1107" s="109"/>
      <c r="JV1107" s="109"/>
      <c r="JW1107" s="109"/>
      <c r="JX1107" s="109"/>
      <c r="JY1107" s="109"/>
      <c r="JZ1107" s="109"/>
      <c r="KA1107" s="109"/>
      <c r="KB1107" s="109"/>
      <c r="KC1107" s="109"/>
      <c r="KD1107" s="109"/>
      <c r="KE1107" s="109"/>
      <c r="KF1107" s="109"/>
      <c r="KG1107" s="109"/>
      <c r="KH1107" s="109"/>
      <c r="KI1107" s="109"/>
      <c r="KJ1107" s="109"/>
      <c r="KK1107" s="109"/>
      <c r="KL1107" s="109"/>
      <c r="KM1107" s="109"/>
      <c r="KN1107" s="109"/>
      <c r="KO1107" s="109"/>
      <c r="KP1107" s="109"/>
      <c r="KQ1107" s="109"/>
      <c r="KR1107" s="109"/>
      <c r="KS1107" s="109"/>
      <c r="KT1107" s="109"/>
      <c r="KU1107" s="109"/>
      <c r="KV1107" s="109"/>
      <c r="KW1107" s="109"/>
      <c r="KX1107" s="109"/>
      <c r="KY1107" s="109"/>
      <c r="KZ1107" s="109"/>
      <c r="LA1107" s="109"/>
      <c r="LB1107" s="109"/>
      <c r="LC1107" s="109"/>
      <c r="LD1107" s="109"/>
      <c r="LE1107" s="109"/>
      <c r="LF1107" s="109"/>
      <c r="LG1107" s="109"/>
      <c r="LH1107" s="109"/>
      <c r="LI1107" s="109"/>
      <c r="LJ1107" s="109"/>
      <c r="LK1107" s="109"/>
      <c r="LL1107" s="109"/>
      <c r="LM1107" s="109"/>
      <c r="LN1107" s="109"/>
      <c r="LO1107" s="109"/>
      <c r="LP1107" s="109"/>
      <c r="LQ1107" s="109"/>
      <c r="LR1107" s="109"/>
      <c r="LS1107" s="109"/>
      <c r="LT1107" s="109"/>
      <c r="LU1107" s="109"/>
      <c r="LV1107" s="109"/>
      <c r="LW1107" s="109"/>
      <c r="LX1107" s="109"/>
      <c r="LY1107" s="109"/>
      <c r="LZ1107" s="109"/>
      <c r="MA1107" s="109"/>
      <c r="MB1107" s="109"/>
      <c r="MC1107" s="109"/>
      <c r="MD1107" s="109"/>
      <c r="ME1107" s="109"/>
      <c r="MF1107" s="109"/>
      <c r="MG1107" s="109"/>
      <c r="MH1107" s="109"/>
      <c r="MI1107" s="109"/>
      <c r="MJ1107" s="109"/>
      <c r="MK1107" s="109"/>
      <c r="ML1107" s="109"/>
      <c r="MM1107" s="109"/>
      <c r="MN1107" s="109"/>
      <c r="MO1107" s="109"/>
      <c r="MP1107" s="109"/>
      <c r="MQ1107" s="109"/>
      <c r="MR1107" s="109"/>
      <c r="MS1107" s="109"/>
      <c r="MT1107" s="109"/>
      <c r="MU1107" s="109"/>
      <c r="MV1107" s="109"/>
      <c r="MW1107" s="109"/>
      <c r="MX1107" s="109"/>
      <c r="MY1107" s="109"/>
      <c r="MZ1107" s="109"/>
      <c r="NA1107" s="109"/>
      <c r="NB1107" s="109"/>
      <c r="NC1107" s="109"/>
      <c r="ND1107" s="109"/>
      <c r="NE1107" s="109"/>
      <c r="NF1107" s="109"/>
      <c r="NG1107" s="109"/>
      <c r="NH1107" s="109"/>
      <c r="NI1107" s="109"/>
      <c r="NJ1107" s="109"/>
      <c r="NK1107" s="109"/>
      <c r="NL1107" s="109"/>
      <c r="NM1107" s="109"/>
      <c r="NN1107" s="109"/>
      <c r="NO1107" s="109"/>
      <c r="NP1107" s="109"/>
      <c r="NQ1107" s="109"/>
      <c r="NR1107" s="109"/>
      <c r="NS1107" s="109"/>
      <c r="NT1107" s="109"/>
      <c r="NU1107" s="109"/>
      <c r="NV1107" s="109"/>
      <c r="NW1107" s="109"/>
      <c r="NX1107" s="109"/>
      <c r="NY1107" s="109"/>
      <c r="NZ1107" s="109"/>
      <c r="OA1107" s="109"/>
      <c r="OB1107" s="109"/>
      <c r="OC1107" s="109"/>
      <c r="OD1107" s="109"/>
      <c r="OE1107" s="109"/>
      <c r="OF1107" s="109"/>
      <c r="OG1107" s="109"/>
      <c r="OH1107" s="109"/>
      <c r="OI1107" s="109"/>
      <c r="OJ1107" s="109"/>
      <c r="OK1107" s="109"/>
      <c r="OL1107" s="109"/>
      <c r="OM1107" s="109"/>
      <c r="ON1107" s="109"/>
      <c r="OO1107" s="109"/>
      <c r="OP1107" s="109"/>
      <c r="OQ1107" s="109"/>
      <c r="OR1107" s="109"/>
      <c r="OS1107" s="109"/>
      <c r="OT1107" s="109"/>
      <c r="OU1107" s="109"/>
      <c r="OV1107" s="109"/>
      <c r="OW1107" s="109"/>
      <c r="OX1107" s="109"/>
      <c r="OY1107" s="109"/>
      <c r="OZ1107" s="109"/>
      <c r="PA1107" s="109"/>
      <c r="PB1107" s="109"/>
      <c r="PC1107" s="109"/>
      <c r="PD1107" s="109"/>
      <c r="PE1107" s="109"/>
      <c r="PF1107" s="109"/>
      <c r="PG1107" s="109"/>
      <c r="PH1107" s="109"/>
      <c r="PI1107" s="109"/>
      <c r="PJ1107" s="109"/>
      <c r="PK1107" s="109"/>
      <c r="PL1107" s="109"/>
      <c r="PM1107" s="109"/>
      <c r="PN1107" s="109"/>
      <c r="PO1107" s="109"/>
      <c r="PP1107" s="109"/>
      <c r="PQ1107" s="109"/>
      <c r="PR1107" s="109"/>
      <c r="PS1107" s="109"/>
      <c r="PT1107" s="109"/>
      <c r="PU1107" s="109"/>
      <c r="PV1107" s="109"/>
      <c r="PW1107" s="109"/>
      <c r="PX1107" s="109"/>
      <c r="PY1107" s="109"/>
      <c r="PZ1107" s="109"/>
      <c r="QA1107" s="109"/>
      <c r="QB1107" s="109"/>
      <c r="QC1107" s="109"/>
      <c r="QD1107" s="109"/>
      <c r="QE1107" s="109"/>
      <c r="QF1107" s="109"/>
      <c r="QG1107" s="109"/>
      <c r="QH1107" s="109"/>
      <c r="QI1107" s="109"/>
      <c r="QJ1107" s="109"/>
      <c r="QK1107" s="109"/>
      <c r="QL1107" s="109"/>
      <c r="QM1107" s="109"/>
      <c r="QN1107" s="109"/>
      <c r="QO1107" s="109"/>
      <c r="QP1107" s="109"/>
      <c r="QQ1107" s="109"/>
      <c r="QR1107" s="109"/>
      <c r="QS1107" s="109"/>
      <c r="QT1107" s="109"/>
      <c r="QU1107" s="109"/>
      <c r="QV1107" s="109"/>
      <c r="QW1107" s="109"/>
      <c r="QX1107" s="109"/>
      <c r="QY1107" s="109"/>
      <c r="QZ1107" s="109"/>
      <c r="RA1107" s="109"/>
      <c r="RB1107" s="109"/>
      <c r="RC1107" s="109"/>
      <c r="RD1107" s="109"/>
      <c r="RE1107" s="109"/>
      <c r="RF1107" s="109"/>
      <c r="RG1107" s="109"/>
      <c r="RH1107" s="109"/>
      <c r="RI1107" s="109"/>
      <c r="RJ1107" s="109"/>
      <c r="RK1107" s="109"/>
      <c r="RL1107" s="109"/>
      <c r="RM1107" s="109"/>
      <c r="RN1107" s="109"/>
      <c r="RO1107" s="109"/>
      <c r="RP1107" s="109"/>
      <c r="RQ1107" s="109"/>
      <c r="RR1107" s="109"/>
      <c r="RS1107" s="109"/>
      <c r="RT1107" s="109"/>
      <c r="RU1107" s="109"/>
      <c r="RV1107" s="109"/>
      <c r="RW1107" s="109"/>
      <c r="RX1107" s="109"/>
      <c r="RY1107" s="109"/>
      <c r="RZ1107" s="109"/>
      <c r="SA1107" s="109"/>
      <c r="SB1107" s="109"/>
      <c r="SC1107" s="109"/>
      <c r="SD1107" s="109"/>
      <c r="SE1107" s="109"/>
      <c r="SF1107" s="109"/>
      <c r="SG1107" s="109"/>
      <c r="SH1107" s="109"/>
      <c r="SI1107" s="109"/>
      <c r="SJ1107" s="109"/>
      <c r="SK1107" s="109"/>
      <c r="SL1107" s="109"/>
      <c r="SM1107" s="109"/>
      <c r="SN1107" s="109"/>
      <c r="SO1107" s="109"/>
      <c r="SP1107" s="109"/>
      <c r="SQ1107" s="109"/>
      <c r="SR1107" s="109"/>
      <c r="SS1107" s="109"/>
      <c r="ST1107" s="109"/>
      <c r="SU1107" s="109"/>
      <c r="SV1107" s="109"/>
      <c r="SW1107" s="109"/>
      <c r="SX1107" s="109"/>
      <c r="SY1107" s="109"/>
      <c r="SZ1107" s="109"/>
      <c r="TA1107" s="109"/>
      <c r="TB1107" s="109"/>
      <c r="TC1107" s="109"/>
      <c r="TD1107" s="109"/>
      <c r="TE1107" s="109"/>
      <c r="TF1107" s="109"/>
      <c r="TG1107" s="109"/>
      <c r="TH1107" s="109"/>
      <c r="TI1107" s="109"/>
      <c r="TJ1107" s="109"/>
      <c r="TK1107" s="109"/>
      <c r="TL1107" s="109"/>
      <c r="TM1107" s="109"/>
      <c r="TN1107" s="109"/>
      <c r="TO1107" s="109"/>
      <c r="TP1107" s="109"/>
      <c r="TQ1107" s="109"/>
      <c r="TR1107" s="109"/>
      <c r="TS1107" s="109"/>
      <c r="TT1107" s="109"/>
      <c r="TU1107" s="109"/>
      <c r="TV1107" s="109"/>
      <c r="TW1107" s="109"/>
      <c r="TX1107" s="109"/>
      <c r="TY1107" s="109"/>
      <c r="TZ1107" s="109"/>
      <c r="UA1107" s="109"/>
      <c r="UB1107" s="109"/>
      <c r="UC1107" s="109"/>
      <c r="UD1107" s="109"/>
      <c r="UE1107" s="109"/>
      <c r="UF1107" s="109"/>
      <c r="UG1107" s="109"/>
      <c r="UH1107" s="109"/>
      <c r="UI1107" s="109"/>
      <c r="UJ1107" s="109"/>
      <c r="UK1107" s="109"/>
      <c r="UL1107" s="109"/>
      <c r="UM1107" s="109"/>
      <c r="UN1107" s="109"/>
      <c r="UO1107" s="109"/>
      <c r="UP1107" s="109"/>
      <c r="UQ1107" s="109"/>
      <c r="UR1107" s="109"/>
      <c r="US1107" s="109"/>
      <c r="UT1107" s="109"/>
      <c r="UU1107" s="109"/>
      <c r="UV1107" s="109"/>
      <c r="UW1107" s="109"/>
      <c r="UX1107" s="109"/>
      <c r="UY1107" s="109"/>
      <c r="UZ1107" s="109"/>
      <c r="VA1107" s="109"/>
      <c r="VB1107" s="109"/>
      <c r="VC1107" s="109"/>
      <c r="VD1107" s="109"/>
      <c r="VE1107" s="109"/>
      <c r="VF1107" s="109"/>
      <c r="VG1107" s="109"/>
      <c r="VH1107" s="109"/>
      <c r="VI1107" s="109"/>
      <c r="VJ1107" s="109"/>
      <c r="VK1107" s="109"/>
      <c r="VL1107" s="109"/>
      <c r="VM1107" s="109"/>
      <c r="VN1107" s="109"/>
      <c r="VO1107" s="109"/>
      <c r="VP1107" s="109"/>
      <c r="VQ1107" s="109"/>
      <c r="VR1107" s="109"/>
      <c r="VS1107" s="109"/>
      <c r="VT1107" s="109"/>
      <c r="VU1107" s="109"/>
      <c r="VV1107" s="109"/>
      <c r="VW1107" s="109"/>
      <c r="VX1107" s="109"/>
      <c r="VY1107" s="109"/>
      <c r="VZ1107" s="109"/>
      <c r="WA1107" s="109"/>
      <c r="WB1107" s="109"/>
      <c r="WC1107" s="109"/>
      <c r="WD1107" s="109"/>
      <c r="WE1107" s="109"/>
      <c r="WF1107" s="109"/>
      <c r="WG1107" s="109"/>
      <c r="WH1107" s="109"/>
      <c r="WI1107" s="109"/>
      <c r="WJ1107" s="109"/>
      <c r="WK1107" s="109"/>
      <c r="WL1107" s="109"/>
      <c r="WM1107" s="109"/>
      <c r="WN1107" s="109"/>
      <c r="WO1107" s="109"/>
      <c r="WP1107" s="109"/>
      <c r="WQ1107" s="109"/>
      <c r="WR1107" s="109"/>
      <c r="WS1107" s="109"/>
      <c r="WT1107" s="109"/>
      <c r="WU1107" s="109"/>
      <c r="WV1107" s="109"/>
      <c r="WW1107" s="109"/>
      <c r="WX1107" s="109"/>
      <c r="WY1107" s="109"/>
      <c r="WZ1107" s="109"/>
      <c r="XA1107" s="109"/>
      <c r="XB1107" s="109"/>
      <c r="XC1107" s="109"/>
      <c r="XD1107" s="109"/>
      <c r="XE1107" s="109"/>
      <c r="XF1107" s="109"/>
      <c r="XG1107" s="109"/>
      <c r="XH1107" s="109"/>
      <c r="XI1107" s="109"/>
      <c r="XJ1107" s="109"/>
      <c r="XK1107" s="109"/>
      <c r="XL1107" s="109"/>
      <c r="XM1107" s="109"/>
      <c r="XN1107" s="109"/>
      <c r="XO1107" s="109"/>
      <c r="XP1107" s="109"/>
      <c r="XQ1107" s="109"/>
      <c r="XR1107" s="109"/>
      <c r="XS1107" s="109"/>
      <c r="XT1107" s="109"/>
      <c r="XU1107" s="109"/>
      <c r="XV1107" s="109"/>
      <c r="XW1107" s="109"/>
      <c r="XX1107" s="109"/>
      <c r="XY1107" s="109"/>
      <c r="XZ1107" s="109"/>
      <c r="YA1107" s="109"/>
      <c r="YB1107" s="109"/>
      <c r="YC1107" s="109"/>
      <c r="YD1107" s="109"/>
      <c r="YE1107" s="109"/>
      <c r="YF1107" s="109"/>
      <c r="YG1107" s="109"/>
      <c r="YH1107" s="109"/>
      <c r="YI1107" s="109"/>
      <c r="YJ1107" s="109"/>
      <c r="YK1107" s="109"/>
      <c r="YL1107" s="109"/>
      <c r="YM1107" s="109"/>
      <c r="YN1107" s="109"/>
      <c r="YO1107" s="109"/>
      <c r="YP1107" s="109"/>
      <c r="YQ1107" s="109"/>
      <c r="YR1107" s="109"/>
      <c r="YS1107" s="109"/>
      <c r="YT1107" s="109"/>
      <c r="YU1107" s="109"/>
      <c r="YV1107" s="109"/>
      <c r="YW1107" s="109"/>
      <c r="YX1107" s="109"/>
      <c r="YY1107" s="109"/>
      <c r="YZ1107" s="109"/>
      <c r="ZA1107" s="109"/>
      <c r="ZB1107" s="109"/>
      <c r="ZC1107" s="109"/>
      <c r="ZD1107" s="109"/>
      <c r="ZE1107" s="109"/>
      <c r="ZF1107" s="109"/>
      <c r="ZG1107" s="109"/>
      <c r="ZH1107" s="109"/>
      <c r="ZI1107" s="109"/>
      <c r="ZJ1107" s="109"/>
      <c r="ZK1107" s="109"/>
      <c r="ZL1107" s="109"/>
      <c r="ZM1107" s="109"/>
      <c r="ZN1107" s="109"/>
      <c r="ZO1107" s="109"/>
      <c r="ZP1107" s="109"/>
      <c r="ZQ1107" s="109"/>
      <c r="ZR1107" s="109"/>
      <c r="ZS1107" s="109"/>
      <c r="ZT1107" s="109"/>
      <c r="ZU1107" s="109"/>
      <c r="ZV1107" s="109"/>
      <c r="ZW1107" s="109"/>
      <c r="ZX1107" s="109"/>
      <c r="ZY1107" s="109"/>
      <c r="ZZ1107" s="109"/>
      <c r="AAA1107" s="109"/>
      <c r="AAB1107" s="109"/>
      <c r="AAC1107" s="109"/>
      <c r="AAD1107" s="109"/>
      <c r="AAE1107" s="109"/>
      <c r="AAF1107" s="109"/>
      <c r="AAG1107" s="109"/>
      <c r="AAH1107" s="109"/>
      <c r="AAI1107" s="109"/>
      <c r="AAJ1107" s="109"/>
      <c r="AAK1107" s="109"/>
      <c r="AAL1107" s="109"/>
      <c r="AAM1107" s="109"/>
      <c r="AAN1107" s="109"/>
      <c r="AAO1107" s="109"/>
      <c r="AAP1107" s="109"/>
      <c r="AAQ1107" s="109"/>
      <c r="AAR1107" s="109"/>
      <c r="AAS1107" s="109"/>
      <c r="AAT1107" s="109"/>
      <c r="AAU1107" s="109"/>
      <c r="AAV1107" s="109"/>
      <c r="AAW1107" s="109"/>
      <c r="AAX1107" s="109"/>
      <c r="AAY1107" s="109"/>
      <c r="AAZ1107" s="109"/>
      <c r="ABA1107" s="109"/>
      <c r="ABB1107" s="109"/>
      <c r="ABC1107" s="109"/>
      <c r="ABD1107" s="109"/>
      <c r="ABE1107" s="109"/>
      <c r="ABF1107" s="109"/>
      <c r="ABG1107" s="109"/>
      <c r="ABH1107" s="109"/>
      <c r="ABI1107" s="109"/>
      <c r="ABJ1107" s="109"/>
      <c r="ABK1107" s="109"/>
      <c r="ABL1107" s="109"/>
      <c r="ABM1107" s="109"/>
      <c r="ABN1107" s="109"/>
      <c r="ABO1107" s="109"/>
      <c r="ABP1107" s="109"/>
      <c r="ABQ1107" s="109"/>
      <c r="ABR1107" s="109"/>
      <c r="ABS1107" s="109"/>
      <c r="ABT1107" s="109"/>
      <c r="ABU1107" s="109"/>
      <c r="ABV1107" s="109"/>
      <c r="ABW1107" s="109"/>
      <c r="ABX1107" s="109"/>
      <c r="ABY1107" s="109"/>
      <c r="ABZ1107" s="109"/>
      <c r="ACA1107" s="109"/>
      <c r="ACB1107" s="109"/>
      <c r="ACC1107" s="109"/>
      <c r="ACD1107" s="109"/>
      <c r="ACE1107" s="109"/>
      <c r="ACF1107" s="109"/>
      <c r="ACG1107" s="109"/>
      <c r="ACH1107" s="109"/>
      <c r="ACI1107" s="109"/>
      <c r="ACJ1107" s="109"/>
      <c r="ACK1107" s="109"/>
      <c r="ACL1107" s="109"/>
      <c r="ACM1107" s="109"/>
      <c r="ACN1107" s="109"/>
      <c r="ACO1107" s="109"/>
      <c r="ACP1107" s="109"/>
      <c r="ACQ1107" s="109"/>
      <c r="ACR1107" s="109"/>
      <c r="ACS1107" s="109"/>
      <c r="ACT1107" s="109"/>
      <c r="ACU1107" s="109"/>
      <c r="ACV1107" s="109"/>
      <c r="ACW1107" s="109"/>
      <c r="ACX1107" s="109"/>
      <c r="ACY1107" s="109"/>
      <c r="ACZ1107" s="109"/>
      <c r="ADA1107" s="109"/>
      <c r="ADB1107" s="109"/>
      <c r="ADC1107" s="109"/>
      <c r="ADD1107" s="109"/>
      <c r="ADE1107" s="109"/>
      <c r="ADF1107" s="109"/>
      <c r="ADG1107" s="109"/>
      <c r="ADH1107" s="109"/>
      <c r="ADI1107" s="109"/>
      <c r="ADJ1107" s="109"/>
      <c r="ADK1107" s="109"/>
      <c r="ADL1107" s="109"/>
      <c r="ADM1107" s="109"/>
      <c r="ADN1107" s="109"/>
      <c r="ADO1107" s="109"/>
      <c r="ADP1107" s="109"/>
      <c r="ADQ1107" s="109"/>
      <c r="ADR1107" s="109"/>
      <c r="ADS1107" s="109"/>
      <c r="ADT1107" s="109"/>
      <c r="ADU1107" s="109"/>
      <c r="ADV1107" s="109"/>
      <c r="ADW1107" s="109"/>
      <c r="ADX1107" s="109"/>
      <c r="ADY1107" s="109"/>
      <c r="ADZ1107" s="109"/>
      <c r="AEA1107" s="109"/>
      <c r="AEB1107" s="109"/>
      <c r="AEC1107" s="109"/>
      <c r="AED1107" s="109"/>
      <c r="AEE1107" s="109"/>
      <c r="AEF1107" s="109"/>
    </row>
    <row r="1108" spans="1:812" hidden="1" x14ac:dyDescent="0.25">
      <c r="B1108" s="5">
        <v>45447</v>
      </c>
      <c r="C1108" t="s">
        <v>103</v>
      </c>
      <c r="D1108" t="s">
        <v>0</v>
      </c>
      <c r="E1108" t="s">
        <v>66</v>
      </c>
      <c r="F1108" s="4" t="s">
        <v>247</v>
      </c>
      <c r="G1108" t="s">
        <v>354</v>
      </c>
      <c r="H1108" s="4" t="s">
        <v>265</v>
      </c>
      <c r="I1108" s="4" t="s">
        <v>361</v>
      </c>
      <c r="J1108" s="8">
        <v>-2</v>
      </c>
      <c r="K1108" s="29">
        <f>67500*0.9</f>
        <v>60750</v>
      </c>
      <c r="L1108" s="17">
        <f t="shared" si="102"/>
        <v>-121500</v>
      </c>
      <c r="M1108" s="102" t="s">
        <v>529</v>
      </c>
      <c r="N1108" s="104">
        <f t="shared" si="101"/>
        <v>-27.556331719265621</v>
      </c>
      <c r="O1108" s="104">
        <v>-27.556331719265621</v>
      </c>
      <c r="Q1108" s="54">
        <v>20240086</v>
      </c>
      <c r="R1108" t="s">
        <v>503</v>
      </c>
    </row>
    <row r="1109" spans="1:812" hidden="1" x14ac:dyDescent="0.25">
      <c r="B1109" s="5">
        <v>45448</v>
      </c>
      <c r="C1109" t="s">
        <v>120</v>
      </c>
      <c r="D1109" t="s">
        <v>0</v>
      </c>
      <c r="E1109" t="s">
        <v>66</v>
      </c>
      <c r="F1109" s="4" t="s">
        <v>82</v>
      </c>
      <c r="G1109" t="s">
        <v>83</v>
      </c>
      <c r="H1109" s="4" t="s">
        <v>84</v>
      </c>
      <c r="I1109" s="4" t="s">
        <v>299</v>
      </c>
      <c r="J1109" s="8">
        <v>-1</v>
      </c>
      <c r="K1109" s="29">
        <v>51750</v>
      </c>
      <c r="L1109" s="17">
        <f t="shared" si="102"/>
        <v>-51750</v>
      </c>
      <c r="M1109" s="102" t="s">
        <v>529</v>
      </c>
      <c r="N1109" s="104">
        <f t="shared" si="101"/>
        <v>-11.736956102650172</v>
      </c>
      <c r="O1109" s="104">
        <v>-11.736956102650172</v>
      </c>
      <c r="Q1109"/>
      <c r="S1109" t="s">
        <v>501</v>
      </c>
    </row>
    <row r="1110" spans="1:812" hidden="1" x14ac:dyDescent="0.25">
      <c r="B1110" s="5">
        <v>45448</v>
      </c>
      <c r="C1110" t="s">
        <v>120</v>
      </c>
      <c r="D1110" t="s">
        <v>0</v>
      </c>
      <c r="E1110" t="s">
        <v>66</v>
      </c>
      <c r="F1110" s="4" t="s">
        <v>86</v>
      </c>
      <c r="G1110" t="s">
        <v>87</v>
      </c>
      <c r="H1110" s="4" t="s">
        <v>50</v>
      </c>
      <c r="I1110" s="4" t="s">
        <v>535</v>
      </c>
      <c r="J1110" s="8">
        <v>-1</v>
      </c>
      <c r="K1110" s="29">
        <v>51750</v>
      </c>
      <c r="L1110" s="17">
        <f t="shared" si="102"/>
        <v>-51750</v>
      </c>
      <c r="M1110" s="102" t="s">
        <v>529</v>
      </c>
      <c r="N1110" s="104">
        <f t="shared" si="101"/>
        <v>-11.736956102650172</v>
      </c>
      <c r="O1110" s="104">
        <v>-11.736956102650172</v>
      </c>
      <c r="Q1110"/>
      <c r="S1110" t="s">
        <v>501</v>
      </c>
    </row>
    <row r="1111" spans="1:812" hidden="1" x14ac:dyDescent="0.25">
      <c r="B1111" s="5">
        <v>45448</v>
      </c>
      <c r="C1111" t="s">
        <v>121</v>
      </c>
      <c r="D1111" t="s">
        <v>0</v>
      </c>
      <c r="E1111" t="s">
        <v>66</v>
      </c>
      <c r="F1111" s="4" t="s">
        <v>78</v>
      </c>
      <c r="G1111" t="s">
        <v>79</v>
      </c>
      <c r="H1111" s="4" t="s">
        <v>80</v>
      </c>
      <c r="I1111" s="4" t="s">
        <v>179</v>
      </c>
      <c r="J1111" s="8">
        <v>1</v>
      </c>
      <c r="K1111" s="29">
        <v>51750</v>
      </c>
      <c r="L1111" s="17">
        <f t="shared" si="102"/>
        <v>51750</v>
      </c>
      <c r="M1111" s="102" t="s">
        <v>529</v>
      </c>
      <c r="N1111" s="104">
        <f t="shared" si="101"/>
        <v>11.736956102650172</v>
      </c>
      <c r="O1111" s="104">
        <v>11.736956102650172</v>
      </c>
      <c r="Q1111"/>
      <c r="S1111" t="s">
        <v>502</v>
      </c>
    </row>
    <row r="1112" spans="1:812" hidden="1" x14ac:dyDescent="0.25">
      <c r="B1112" s="5">
        <v>45448</v>
      </c>
      <c r="C1112" t="s">
        <v>103</v>
      </c>
      <c r="D1112" t="s">
        <v>4</v>
      </c>
      <c r="E1112" t="s">
        <v>66</v>
      </c>
      <c r="F1112" s="4" t="s">
        <v>102</v>
      </c>
      <c r="G1112" t="s">
        <v>101</v>
      </c>
      <c r="H1112" s="4" t="s">
        <v>107</v>
      </c>
      <c r="I1112" s="4" t="s">
        <v>138</v>
      </c>
      <c r="J1112" s="8">
        <v>-1</v>
      </c>
      <c r="K1112" s="29">
        <v>102340</v>
      </c>
      <c r="L1112" s="17">
        <f t="shared" si="102"/>
        <v>-102340</v>
      </c>
      <c r="M1112" s="102" t="s">
        <v>529</v>
      </c>
      <c r="N1112" s="104">
        <f t="shared" si="101"/>
        <v>-23.210822947733693</v>
      </c>
      <c r="O1112" s="104">
        <v>-23.210822947733693</v>
      </c>
      <c r="Q1112" s="54">
        <v>20240085</v>
      </c>
      <c r="R1112" t="s">
        <v>504</v>
      </c>
    </row>
    <row r="1113" spans="1:812" hidden="1" x14ac:dyDescent="0.25">
      <c r="B1113" s="5">
        <v>45448</v>
      </c>
      <c r="C1113" t="s">
        <v>103</v>
      </c>
      <c r="D1113" t="s">
        <v>4</v>
      </c>
      <c r="E1113" t="s">
        <v>14</v>
      </c>
      <c r="F1113" s="4">
        <v>3318235</v>
      </c>
      <c r="G1113" t="s">
        <v>209</v>
      </c>
      <c r="H1113" s="4" t="s">
        <v>107</v>
      </c>
      <c r="I1113" s="4" t="s">
        <v>138</v>
      </c>
      <c r="J1113" s="8">
        <v>-1</v>
      </c>
      <c r="K1113" s="79">
        <v>31.311787072243344</v>
      </c>
      <c r="L1113" s="17">
        <f t="shared" si="102"/>
        <v>-31.311787072243344</v>
      </c>
      <c r="M1113" s="102" t="s">
        <v>527</v>
      </c>
      <c r="O1113" s="104">
        <v>-31.311787072243344</v>
      </c>
      <c r="Q1113" s="54">
        <v>20240085</v>
      </c>
      <c r="R1113" t="s">
        <v>504</v>
      </c>
    </row>
    <row r="1114" spans="1:812" hidden="1" x14ac:dyDescent="0.25">
      <c r="B1114" s="5">
        <v>45448</v>
      </c>
      <c r="C1114" t="s">
        <v>197</v>
      </c>
      <c r="D1114" t="s">
        <v>4</v>
      </c>
      <c r="E1114" t="s">
        <v>66</v>
      </c>
      <c r="F1114" s="4" t="s">
        <v>102</v>
      </c>
      <c r="G1114" t="s">
        <v>101</v>
      </c>
      <c r="H1114" s="4" t="s">
        <v>107</v>
      </c>
      <c r="I1114" s="4" t="s">
        <v>138</v>
      </c>
      <c r="J1114" s="8">
        <v>-8</v>
      </c>
      <c r="K1114" s="29">
        <v>102340</v>
      </c>
      <c r="L1114" s="17">
        <f t="shared" si="102"/>
        <v>-818720</v>
      </c>
      <c r="N1114" s="104">
        <f t="shared" ref="N1114:N1119" si="103">L1114/4409.15</f>
        <v>-185.68658358186954</v>
      </c>
      <c r="O1114" s="104">
        <v>-185.68658358186954</v>
      </c>
      <c r="P1114" t="s">
        <v>198</v>
      </c>
      <c r="Q1114"/>
      <c r="T1114" t="s">
        <v>198</v>
      </c>
    </row>
    <row r="1115" spans="1:812" hidden="1" x14ac:dyDescent="0.25">
      <c r="B1115" s="5">
        <v>45448</v>
      </c>
      <c r="C1115" t="s">
        <v>120</v>
      </c>
      <c r="D1115" t="s">
        <v>0</v>
      </c>
      <c r="E1115" t="s">
        <v>66</v>
      </c>
      <c r="F1115" s="4" t="s">
        <v>78</v>
      </c>
      <c r="G1115" t="s">
        <v>79</v>
      </c>
      <c r="H1115" s="4" t="s">
        <v>80</v>
      </c>
      <c r="I1115" s="4" t="s">
        <v>179</v>
      </c>
      <c r="J1115" s="8">
        <v>-1</v>
      </c>
      <c r="K1115" s="29">
        <v>51750</v>
      </c>
      <c r="L1115" s="17">
        <f t="shared" si="102"/>
        <v>-51750</v>
      </c>
      <c r="M1115" s="102" t="s">
        <v>529</v>
      </c>
      <c r="N1115" s="104">
        <f t="shared" si="103"/>
        <v>-11.736956102650172</v>
      </c>
      <c r="O1115" s="104">
        <v>-11.736956102650172</v>
      </c>
      <c r="Q1115"/>
      <c r="S1115" t="s">
        <v>501</v>
      </c>
    </row>
    <row r="1116" spans="1:812" s="69" customFormat="1" hidden="1" x14ac:dyDescent="0.25">
      <c r="A1116"/>
      <c r="B1116" s="5">
        <v>45448</v>
      </c>
      <c r="C1116" t="s">
        <v>120</v>
      </c>
      <c r="D1116" t="s">
        <v>0</v>
      </c>
      <c r="E1116" t="s">
        <v>66</v>
      </c>
      <c r="F1116" s="4" t="s">
        <v>78</v>
      </c>
      <c r="G1116" t="s">
        <v>79</v>
      </c>
      <c r="H1116" s="4" t="s">
        <v>44</v>
      </c>
      <c r="I1116" s="4" t="s">
        <v>359</v>
      </c>
      <c r="J1116" s="8">
        <v>-1</v>
      </c>
      <c r="K1116" s="29">
        <v>51750</v>
      </c>
      <c r="L1116" s="17">
        <f t="shared" si="102"/>
        <v>-51750</v>
      </c>
      <c r="M1116" s="102" t="s">
        <v>529</v>
      </c>
      <c r="N1116" s="104">
        <f t="shared" si="103"/>
        <v>-11.736956102650172</v>
      </c>
      <c r="O1116" s="104">
        <v>-11.736956102650172</v>
      </c>
      <c r="P1116"/>
      <c r="Q1116"/>
      <c r="R1116"/>
      <c r="S1116" t="s">
        <v>501</v>
      </c>
      <c r="T1116"/>
      <c r="U1116"/>
      <c r="V1116"/>
      <c r="W1116"/>
      <c r="X1116" s="17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  <c r="BN1116"/>
      <c r="BO1116"/>
      <c r="BP1116"/>
      <c r="BQ1116"/>
      <c r="BR1116"/>
      <c r="BS1116"/>
      <c r="BT1116"/>
      <c r="BU1116"/>
      <c r="BV1116"/>
      <c r="BW1116"/>
      <c r="BX1116"/>
      <c r="BY1116"/>
      <c r="BZ1116"/>
      <c r="CA1116"/>
      <c r="CB1116"/>
      <c r="CC1116"/>
      <c r="CD1116"/>
      <c r="CE1116"/>
      <c r="CF1116"/>
      <c r="CG1116"/>
      <c r="CH1116"/>
      <c r="CI1116"/>
      <c r="CJ1116"/>
      <c r="CK1116"/>
      <c r="CL1116"/>
      <c r="CM1116"/>
      <c r="CN1116"/>
      <c r="CO1116"/>
      <c r="CP1116"/>
      <c r="CQ1116"/>
      <c r="CR1116"/>
      <c r="CS1116"/>
      <c r="CT1116"/>
      <c r="CU1116"/>
      <c r="CV1116"/>
      <c r="CW1116"/>
      <c r="CX1116"/>
      <c r="CY1116"/>
      <c r="CZ1116"/>
      <c r="DA1116"/>
      <c r="DB1116"/>
      <c r="DC1116"/>
      <c r="DD1116"/>
      <c r="DE1116"/>
      <c r="DF1116"/>
      <c r="DG1116"/>
      <c r="DH1116"/>
      <c r="DI1116"/>
      <c r="DJ1116"/>
      <c r="DK1116"/>
      <c r="DL1116"/>
      <c r="DM1116"/>
      <c r="DN1116"/>
      <c r="DO1116"/>
      <c r="DP1116"/>
      <c r="DQ1116"/>
      <c r="DR1116"/>
      <c r="DS1116"/>
      <c r="DT1116"/>
      <c r="DU1116"/>
      <c r="DV1116"/>
      <c r="DW1116"/>
      <c r="DX1116"/>
      <c r="DY1116"/>
      <c r="DZ1116"/>
      <c r="EA1116"/>
      <c r="EB1116"/>
      <c r="EC1116"/>
      <c r="ED1116"/>
      <c r="EE1116"/>
      <c r="EF1116"/>
      <c r="EG1116"/>
      <c r="EH1116"/>
      <c r="EI1116"/>
      <c r="EJ1116"/>
      <c r="EK1116"/>
      <c r="EL1116"/>
      <c r="EM1116"/>
      <c r="EN1116"/>
      <c r="EO1116"/>
      <c r="EP1116"/>
      <c r="EQ1116"/>
      <c r="ER1116"/>
      <c r="ES1116"/>
      <c r="ET1116"/>
      <c r="EU1116"/>
      <c r="EV1116"/>
      <c r="EW1116"/>
      <c r="EX1116"/>
      <c r="EY1116"/>
      <c r="EZ1116"/>
      <c r="FA1116"/>
      <c r="FB1116"/>
      <c r="FC1116"/>
      <c r="FD1116"/>
      <c r="FE1116"/>
      <c r="FF1116"/>
      <c r="FG1116"/>
      <c r="FH1116"/>
      <c r="FI1116"/>
      <c r="FJ1116"/>
      <c r="FK1116"/>
      <c r="FL1116"/>
      <c r="FM1116"/>
      <c r="FN1116"/>
      <c r="FO1116"/>
      <c r="FP1116"/>
      <c r="FQ1116"/>
      <c r="FR1116"/>
      <c r="FS1116"/>
      <c r="FT1116"/>
      <c r="FU1116"/>
      <c r="FV1116"/>
      <c r="FW1116"/>
      <c r="FX1116"/>
      <c r="FY1116"/>
      <c r="FZ1116"/>
      <c r="GA1116"/>
      <c r="GB1116"/>
      <c r="GC1116"/>
      <c r="GD1116"/>
      <c r="GE1116"/>
      <c r="GF1116"/>
      <c r="GG1116"/>
      <c r="GH1116"/>
      <c r="GI1116"/>
      <c r="GJ1116"/>
      <c r="GK1116"/>
      <c r="GL1116"/>
      <c r="GM1116"/>
      <c r="GN1116"/>
      <c r="GO1116"/>
      <c r="GP1116"/>
      <c r="GQ1116"/>
      <c r="GR1116"/>
      <c r="GS1116"/>
      <c r="GT1116"/>
      <c r="GU1116"/>
      <c r="GV1116"/>
      <c r="GW1116"/>
      <c r="GX1116"/>
      <c r="GY1116"/>
      <c r="GZ1116"/>
      <c r="HA1116"/>
      <c r="HB1116"/>
      <c r="HC1116"/>
      <c r="HD1116"/>
      <c r="HE1116"/>
      <c r="HF1116"/>
      <c r="HG1116"/>
      <c r="HH1116"/>
      <c r="HI1116"/>
      <c r="HJ1116"/>
      <c r="HK1116"/>
      <c r="HL1116"/>
      <c r="HM1116"/>
      <c r="HN1116"/>
      <c r="HO1116"/>
      <c r="HP1116"/>
      <c r="HQ1116"/>
      <c r="HR1116"/>
      <c r="HS1116"/>
      <c r="HT1116"/>
      <c r="HU1116"/>
      <c r="HV1116"/>
      <c r="HW1116"/>
      <c r="HX1116"/>
      <c r="HY1116"/>
      <c r="HZ1116"/>
      <c r="IA1116"/>
      <c r="IB1116"/>
      <c r="IC1116"/>
      <c r="ID1116"/>
      <c r="IE1116"/>
      <c r="IF1116"/>
      <c r="IG1116"/>
      <c r="IH1116"/>
      <c r="II1116"/>
      <c r="IJ1116"/>
      <c r="IK1116"/>
      <c r="IL1116"/>
      <c r="IM1116"/>
      <c r="IN1116"/>
      <c r="IO1116"/>
      <c r="IP1116"/>
      <c r="IQ1116"/>
      <c r="IR1116"/>
      <c r="IS1116"/>
      <c r="IT1116"/>
      <c r="IU1116"/>
      <c r="IV1116"/>
      <c r="IW1116"/>
      <c r="IX1116"/>
      <c r="IY1116"/>
      <c r="IZ1116"/>
      <c r="JA1116"/>
      <c r="JB1116"/>
      <c r="JC1116"/>
      <c r="JD1116"/>
      <c r="JE1116"/>
      <c r="JF1116"/>
      <c r="JG1116"/>
      <c r="JH1116"/>
      <c r="JI1116"/>
      <c r="JJ1116"/>
      <c r="JK1116"/>
      <c r="JL1116"/>
      <c r="JM1116"/>
      <c r="JN1116"/>
      <c r="JO1116"/>
      <c r="JP1116"/>
      <c r="JQ1116"/>
      <c r="JR1116"/>
      <c r="JS1116"/>
      <c r="JT1116"/>
      <c r="JU1116"/>
      <c r="JV1116"/>
      <c r="JW1116"/>
      <c r="JX1116"/>
      <c r="JY1116"/>
      <c r="JZ1116"/>
      <c r="KA1116"/>
      <c r="KB1116"/>
      <c r="KC1116"/>
      <c r="KD1116"/>
      <c r="KE1116"/>
      <c r="KF1116"/>
      <c r="KG1116"/>
      <c r="KH1116"/>
      <c r="KI1116"/>
      <c r="KJ1116"/>
      <c r="KK1116"/>
      <c r="KL1116"/>
      <c r="KM1116"/>
      <c r="KN1116"/>
      <c r="KO1116"/>
      <c r="KP1116"/>
      <c r="KQ1116"/>
      <c r="KR1116"/>
      <c r="KS1116"/>
      <c r="KT1116"/>
      <c r="KU1116"/>
      <c r="KV1116"/>
      <c r="KW1116"/>
      <c r="KX1116"/>
      <c r="KY1116"/>
      <c r="KZ1116"/>
      <c r="LA1116"/>
      <c r="LB1116"/>
      <c r="LC1116"/>
      <c r="LD1116"/>
      <c r="LE1116"/>
      <c r="LF1116"/>
      <c r="LG1116"/>
      <c r="LH1116"/>
      <c r="LI1116"/>
      <c r="LJ1116"/>
      <c r="LK1116"/>
      <c r="LL1116"/>
      <c r="LM1116"/>
      <c r="LN1116"/>
      <c r="LO1116"/>
      <c r="LP1116"/>
      <c r="LQ1116"/>
      <c r="LR1116"/>
      <c r="LS1116"/>
      <c r="LT1116"/>
      <c r="LU1116"/>
      <c r="LV1116"/>
      <c r="LW1116"/>
      <c r="LX1116"/>
      <c r="LY1116"/>
      <c r="LZ1116"/>
      <c r="MA1116"/>
      <c r="MB1116"/>
      <c r="MC1116"/>
      <c r="MD1116"/>
      <c r="ME1116"/>
      <c r="MF1116"/>
      <c r="MG1116"/>
      <c r="MH1116"/>
      <c r="MI1116"/>
      <c r="MJ1116"/>
      <c r="MK1116"/>
      <c r="ML1116"/>
      <c r="MM1116"/>
      <c r="MN1116"/>
      <c r="MO1116"/>
      <c r="MP1116"/>
      <c r="MQ1116"/>
      <c r="MR1116"/>
      <c r="MS1116"/>
      <c r="MT1116"/>
      <c r="MU1116"/>
      <c r="MV1116"/>
      <c r="MW1116"/>
      <c r="MX1116"/>
      <c r="MY1116"/>
      <c r="MZ1116"/>
      <c r="NA1116"/>
      <c r="NB1116"/>
      <c r="NC1116"/>
      <c r="ND1116"/>
      <c r="NE1116"/>
      <c r="NF1116"/>
      <c r="NG1116"/>
      <c r="NH1116"/>
      <c r="NI1116"/>
      <c r="NJ1116"/>
      <c r="NK1116"/>
      <c r="NL1116"/>
      <c r="NM1116"/>
      <c r="NN1116"/>
      <c r="NO1116"/>
      <c r="NP1116"/>
      <c r="NQ1116"/>
      <c r="NR1116"/>
      <c r="NS1116"/>
      <c r="NT1116"/>
      <c r="NU1116"/>
      <c r="NV1116"/>
      <c r="NW1116"/>
      <c r="NX1116"/>
      <c r="NY1116"/>
      <c r="NZ1116"/>
      <c r="OA1116"/>
      <c r="OB1116"/>
      <c r="OC1116"/>
      <c r="OD1116"/>
      <c r="OE1116"/>
      <c r="OF1116"/>
      <c r="OG1116"/>
      <c r="OH1116"/>
      <c r="OI1116"/>
      <c r="OJ1116"/>
      <c r="OK1116"/>
      <c r="OL1116"/>
      <c r="OM1116"/>
      <c r="ON1116"/>
      <c r="OO1116"/>
      <c r="OP1116"/>
      <c r="OQ1116"/>
      <c r="OR1116"/>
      <c r="OS1116"/>
      <c r="OT1116"/>
      <c r="OU1116"/>
      <c r="OV1116"/>
      <c r="OW1116"/>
      <c r="OX1116"/>
      <c r="OY1116"/>
      <c r="OZ1116"/>
      <c r="PA1116"/>
      <c r="PB1116"/>
      <c r="PC1116"/>
      <c r="PD1116"/>
      <c r="PE1116"/>
      <c r="PF1116"/>
      <c r="PG1116"/>
      <c r="PH1116"/>
      <c r="PI1116"/>
      <c r="PJ1116"/>
      <c r="PK1116"/>
      <c r="PL1116"/>
      <c r="PM1116"/>
      <c r="PN1116"/>
      <c r="PO1116"/>
      <c r="PP1116"/>
      <c r="PQ1116"/>
      <c r="PR1116"/>
      <c r="PS1116"/>
      <c r="PT1116"/>
      <c r="PU1116"/>
      <c r="PV1116"/>
      <c r="PW1116"/>
      <c r="PX1116"/>
      <c r="PY1116"/>
      <c r="PZ1116"/>
      <c r="QA1116"/>
      <c r="QB1116"/>
      <c r="QC1116"/>
      <c r="QD1116"/>
      <c r="QE1116"/>
      <c r="QF1116"/>
      <c r="QG1116"/>
      <c r="QH1116"/>
      <c r="QI1116"/>
      <c r="QJ1116"/>
      <c r="QK1116"/>
      <c r="QL1116"/>
      <c r="QM1116"/>
      <c r="QN1116"/>
      <c r="QO1116"/>
      <c r="QP1116"/>
      <c r="QQ1116"/>
      <c r="QR1116"/>
      <c r="QS1116"/>
      <c r="QT1116"/>
      <c r="QU1116"/>
      <c r="QV1116"/>
      <c r="QW1116"/>
      <c r="QX1116"/>
      <c r="QY1116"/>
      <c r="QZ1116"/>
      <c r="RA1116"/>
      <c r="RB1116"/>
      <c r="RC1116"/>
      <c r="RD1116"/>
      <c r="RE1116"/>
      <c r="RF1116"/>
      <c r="RG1116"/>
      <c r="RH1116"/>
      <c r="RI1116"/>
      <c r="RJ1116"/>
      <c r="RK1116"/>
      <c r="RL1116"/>
      <c r="RM1116"/>
      <c r="RN1116"/>
      <c r="RO1116"/>
      <c r="RP1116"/>
      <c r="RQ1116"/>
      <c r="RR1116"/>
      <c r="RS1116"/>
      <c r="RT1116"/>
      <c r="RU1116"/>
      <c r="RV1116"/>
      <c r="RW1116"/>
      <c r="RX1116"/>
      <c r="RY1116"/>
      <c r="RZ1116"/>
      <c r="SA1116"/>
      <c r="SB1116"/>
      <c r="SC1116"/>
      <c r="SD1116"/>
      <c r="SE1116"/>
      <c r="SF1116"/>
      <c r="SG1116"/>
      <c r="SH1116"/>
      <c r="SI1116"/>
      <c r="SJ1116"/>
      <c r="SK1116"/>
      <c r="SL1116"/>
      <c r="SM1116"/>
      <c r="SN1116"/>
      <c r="SO1116"/>
      <c r="SP1116"/>
      <c r="SQ1116"/>
      <c r="SR1116"/>
      <c r="SS1116"/>
      <c r="ST1116"/>
      <c r="SU1116"/>
      <c r="SV1116"/>
      <c r="SW1116"/>
      <c r="SX1116"/>
      <c r="SY1116"/>
      <c r="SZ1116"/>
      <c r="TA1116"/>
      <c r="TB1116"/>
      <c r="TC1116"/>
      <c r="TD1116"/>
      <c r="TE1116"/>
      <c r="TF1116"/>
      <c r="TG1116"/>
      <c r="TH1116"/>
      <c r="TI1116"/>
      <c r="TJ1116"/>
      <c r="TK1116"/>
      <c r="TL1116"/>
      <c r="TM1116"/>
      <c r="TN1116"/>
      <c r="TO1116"/>
      <c r="TP1116"/>
      <c r="TQ1116"/>
      <c r="TR1116"/>
      <c r="TS1116"/>
      <c r="TT1116"/>
      <c r="TU1116"/>
      <c r="TV1116"/>
      <c r="TW1116"/>
      <c r="TX1116"/>
      <c r="TY1116"/>
      <c r="TZ1116"/>
      <c r="UA1116"/>
      <c r="UB1116"/>
      <c r="UC1116"/>
      <c r="UD1116"/>
      <c r="UE1116"/>
      <c r="UF1116"/>
      <c r="UG1116"/>
      <c r="UH1116"/>
      <c r="UI1116"/>
      <c r="UJ1116"/>
      <c r="UK1116"/>
      <c r="UL1116"/>
      <c r="UM1116"/>
      <c r="UN1116"/>
      <c r="UO1116"/>
      <c r="UP1116"/>
      <c r="UQ1116"/>
      <c r="UR1116"/>
      <c r="US1116"/>
      <c r="UT1116"/>
      <c r="UU1116"/>
      <c r="UV1116"/>
      <c r="UW1116"/>
      <c r="UX1116"/>
      <c r="UY1116"/>
      <c r="UZ1116"/>
      <c r="VA1116"/>
      <c r="VB1116"/>
      <c r="VC1116"/>
      <c r="VD1116"/>
      <c r="VE1116"/>
      <c r="VF1116"/>
      <c r="VG1116"/>
      <c r="VH1116"/>
      <c r="VI1116"/>
      <c r="VJ1116"/>
      <c r="VK1116"/>
      <c r="VL1116"/>
      <c r="VM1116"/>
      <c r="VN1116"/>
      <c r="VO1116"/>
      <c r="VP1116"/>
      <c r="VQ1116"/>
      <c r="VR1116"/>
      <c r="VS1116"/>
      <c r="VT1116"/>
      <c r="VU1116"/>
      <c r="VV1116"/>
      <c r="VW1116"/>
      <c r="VX1116"/>
      <c r="VY1116"/>
      <c r="VZ1116"/>
      <c r="WA1116"/>
      <c r="WB1116"/>
      <c r="WC1116"/>
      <c r="WD1116"/>
      <c r="WE1116"/>
      <c r="WF1116"/>
      <c r="WG1116"/>
      <c r="WH1116"/>
      <c r="WI1116"/>
      <c r="WJ1116"/>
      <c r="WK1116"/>
      <c r="WL1116"/>
      <c r="WM1116"/>
      <c r="WN1116"/>
      <c r="WO1116"/>
      <c r="WP1116"/>
      <c r="WQ1116"/>
      <c r="WR1116"/>
      <c r="WS1116"/>
      <c r="WT1116"/>
      <c r="WU1116"/>
      <c r="WV1116"/>
      <c r="WW1116"/>
      <c r="WX1116"/>
      <c r="WY1116"/>
      <c r="WZ1116"/>
      <c r="XA1116"/>
      <c r="XB1116"/>
      <c r="XC1116"/>
      <c r="XD1116"/>
      <c r="XE1116"/>
      <c r="XF1116"/>
      <c r="XG1116"/>
      <c r="XH1116"/>
      <c r="XI1116"/>
      <c r="XJ1116"/>
      <c r="XK1116"/>
      <c r="XL1116"/>
      <c r="XM1116"/>
      <c r="XN1116"/>
      <c r="XO1116"/>
      <c r="XP1116"/>
      <c r="XQ1116"/>
      <c r="XR1116"/>
      <c r="XS1116"/>
      <c r="XT1116"/>
      <c r="XU1116"/>
      <c r="XV1116"/>
      <c r="XW1116"/>
      <c r="XX1116"/>
      <c r="XY1116"/>
      <c r="XZ1116"/>
      <c r="YA1116"/>
      <c r="YB1116"/>
      <c r="YC1116"/>
      <c r="YD1116"/>
      <c r="YE1116"/>
      <c r="YF1116"/>
      <c r="YG1116"/>
      <c r="YH1116"/>
      <c r="YI1116"/>
      <c r="YJ1116"/>
      <c r="YK1116"/>
      <c r="YL1116"/>
      <c r="YM1116"/>
      <c r="YN1116"/>
      <c r="YO1116"/>
      <c r="YP1116"/>
      <c r="YQ1116"/>
      <c r="YR1116"/>
      <c r="YS1116"/>
      <c r="YT1116"/>
      <c r="YU1116"/>
      <c r="YV1116"/>
      <c r="YW1116"/>
      <c r="YX1116"/>
      <c r="YY1116"/>
      <c r="YZ1116"/>
      <c r="ZA1116"/>
      <c r="ZB1116"/>
      <c r="ZC1116"/>
      <c r="ZD1116"/>
      <c r="ZE1116"/>
      <c r="ZF1116"/>
      <c r="ZG1116"/>
      <c r="ZH1116"/>
      <c r="ZI1116"/>
      <c r="ZJ1116"/>
      <c r="ZK1116"/>
      <c r="ZL1116"/>
      <c r="ZM1116"/>
      <c r="ZN1116"/>
      <c r="ZO1116"/>
      <c r="ZP1116"/>
      <c r="ZQ1116"/>
      <c r="ZR1116"/>
      <c r="ZS1116"/>
      <c r="ZT1116"/>
      <c r="ZU1116"/>
      <c r="ZV1116"/>
      <c r="ZW1116"/>
      <c r="ZX1116"/>
      <c r="ZY1116"/>
      <c r="ZZ1116"/>
      <c r="AAA1116"/>
      <c r="AAB1116"/>
      <c r="AAC1116"/>
      <c r="AAD1116"/>
      <c r="AAE1116"/>
      <c r="AAF1116"/>
      <c r="AAG1116"/>
      <c r="AAH1116"/>
      <c r="AAI1116"/>
      <c r="AAJ1116"/>
      <c r="AAK1116"/>
      <c r="AAL1116"/>
      <c r="AAM1116"/>
      <c r="AAN1116"/>
      <c r="AAO1116"/>
      <c r="AAP1116"/>
      <c r="AAQ1116"/>
      <c r="AAR1116"/>
      <c r="AAS1116"/>
      <c r="AAT1116"/>
      <c r="AAU1116"/>
      <c r="AAV1116"/>
      <c r="AAW1116"/>
      <c r="AAX1116"/>
      <c r="AAY1116"/>
      <c r="AAZ1116"/>
      <c r="ABA1116"/>
      <c r="ABB1116"/>
      <c r="ABC1116"/>
      <c r="ABD1116"/>
      <c r="ABE1116"/>
      <c r="ABF1116"/>
      <c r="ABG1116"/>
      <c r="ABH1116"/>
      <c r="ABI1116"/>
      <c r="ABJ1116"/>
      <c r="ABK1116"/>
      <c r="ABL1116"/>
      <c r="ABM1116"/>
      <c r="ABN1116"/>
      <c r="ABO1116"/>
      <c r="ABP1116"/>
      <c r="ABQ1116"/>
      <c r="ABR1116"/>
      <c r="ABS1116"/>
      <c r="ABT1116"/>
      <c r="ABU1116"/>
      <c r="ABV1116"/>
      <c r="ABW1116"/>
      <c r="ABX1116"/>
      <c r="ABY1116"/>
      <c r="ABZ1116"/>
      <c r="ACA1116"/>
      <c r="ACB1116"/>
      <c r="ACC1116"/>
      <c r="ACD1116"/>
      <c r="ACE1116"/>
      <c r="ACF1116"/>
      <c r="ACG1116"/>
      <c r="ACH1116"/>
      <c r="ACI1116"/>
      <c r="ACJ1116"/>
      <c r="ACK1116"/>
      <c r="ACL1116"/>
      <c r="ACM1116"/>
      <c r="ACN1116"/>
      <c r="ACO1116"/>
      <c r="ACP1116"/>
      <c r="ACQ1116"/>
      <c r="ACR1116"/>
      <c r="ACS1116"/>
      <c r="ACT1116"/>
      <c r="ACU1116"/>
      <c r="ACV1116"/>
      <c r="ACW1116"/>
      <c r="ACX1116"/>
      <c r="ACY1116"/>
      <c r="ACZ1116"/>
      <c r="ADA1116"/>
      <c r="ADB1116"/>
      <c r="ADC1116"/>
      <c r="ADD1116"/>
      <c r="ADE1116"/>
      <c r="ADF1116"/>
      <c r="ADG1116"/>
      <c r="ADH1116"/>
      <c r="ADI1116"/>
      <c r="ADJ1116"/>
      <c r="ADK1116"/>
      <c r="ADL1116"/>
      <c r="ADM1116"/>
      <c r="ADN1116"/>
      <c r="ADO1116"/>
      <c r="ADP1116"/>
      <c r="ADQ1116"/>
      <c r="ADR1116"/>
      <c r="ADS1116"/>
      <c r="ADT1116"/>
      <c r="ADU1116"/>
      <c r="ADV1116"/>
      <c r="ADW1116"/>
      <c r="ADX1116"/>
      <c r="ADY1116"/>
      <c r="ADZ1116"/>
      <c r="AEA1116"/>
      <c r="AEB1116"/>
      <c r="AEC1116"/>
      <c r="AED1116"/>
      <c r="AEE1116"/>
      <c r="AEF1116"/>
    </row>
    <row r="1117" spans="1:812" s="109" customFormat="1" hidden="1" x14ac:dyDescent="0.25">
      <c r="B1117" s="110">
        <v>45449</v>
      </c>
      <c r="C1117" s="109" t="s">
        <v>63</v>
      </c>
      <c r="D1117" s="109" t="s">
        <v>0</v>
      </c>
      <c r="E1117" s="109" t="s">
        <v>66</v>
      </c>
      <c r="F1117" s="111" t="s">
        <v>75</v>
      </c>
      <c r="G1117" s="109" t="s">
        <v>76</v>
      </c>
      <c r="H1117" s="111" t="s">
        <v>37</v>
      </c>
      <c r="I1117" s="111" t="s">
        <v>513</v>
      </c>
      <c r="J1117" s="112">
        <v>90</v>
      </c>
      <c r="K1117" s="113">
        <v>51750</v>
      </c>
      <c r="L1117" s="114">
        <f t="shared" si="102"/>
        <v>4657500</v>
      </c>
      <c r="M1117" s="115" t="s">
        <v>529</v>
      </c>
      <c r="N1117" s="104">
        <f t="shared" si="103"/>
        <v>1056.3260492385155</v>
      </c>
      <c r="O1117" s="104">
        <v>1056.3260492385155</v>
      </c>
      <c r="P1117" s="109" t="s">
        <v>514</v>
      </c>
      <c r="X1117" s="114"/>
      <c r="IP1117" s="109" t="s">
        <v>506</v>
      </c>
    </row>
    <row r="1118" spans="1:812" hidden="1" x14ac:dyDescent="0.25">
      <c r="A1118" s="69"/>
      <c r="B1118" s="68">
        <v>45449</v>
      </c>
      <c r="C1118" s="69" t="s">
        <v>63</v>
      </c>
      <c r="D1118" s="69" t="s">
        <v>0</v>
      </c>
      <c r="E1118" s="69" t="s">
        <v>66</v>
      </c>
      <c r="F1118" s="70" t="s">
        <v>139</v>
      </c>
      <c r="G1118" s="69" t="s">
        <v>140</v>
      </c>
      <c r="H1118" s="70" t="s">
        <v>141</v>
      </c>
      <c r="I1118" s="154" t="s">
        <v>515</v>
      </c>
      <c r="J1118" s="157">
        <v>10</v>
      </c>
      <c r="K1118" s="72">
        <v>51750</v>
      </c>
      <c r="L1118" s="73">
        <f t="shared" si="102"/>
        <v>517500</v>
      </c>
      <c r="M1118" s="107" t="s">
        <v>529</v>
      </c>
      <c r="N1118" s="104">
        <f t="shared" si="103"/>
        <v>117.36956102650171</v>
      </c>
      <c r="O1118" s="104">
        <v>117.36956102650171</v>
      </c>
      <c r="P1118" s="69" t="s">
        <v>514</v>
      </c>
      <c r="Q1118" s="69"/>
      <c r="R1118" s="69"/>
      <c r="S1118" s="69"/>
      <c r="T1118" s="69"/>
      <c r="U1118" s="69"/>
      <c r="V1118" s="69"/>
      <c r="W1118" s="69"/>
      <c r="X1118" s="73"/>
      <c r="Y1118" s="69"/>
      <c r="Z1118" s="69"/>
      <c r="AA1118" s="69"/>
      <c r="AB1118" s="69"/>
      <c r="AC1118" s="69"/>
      <c r="AD1118" s="69"/>
      <c r="AE1118" s="69"/>
      <c r="AF1118" s="69"/>
      <c r="AG1118" s="69"/>
      <c r="AH1118" s="69"/>
      <c r="AI1118" s="69"/>
      <c r="AJ1118" s="69"/>
      <c r="AK1118" s="69"/>
      <c r="AL1118" s="69"/>
      <c r="AM1118" s="69"/>
      <c r="AN1118" s="69"/>
      <c r="AO1118" s="69"/>
      <c r="AP1118" s="69"/>
      <c r="AQ1118" s="69"/>
      <c r="AR1118" s="69"/>
      <c r="AS1118" s="69"/>
      <c r="AT1118" s="69"/>
      <c r="AU1118" s="69"/>
      <c r="AV1118" s="69"/>
      <c r="AW1118" s="69"/>
      <c r="AX1118" s="69"/>
      <c r="AY1118" s="69"/>
      <c r="AZ1118" s="69"/>
      <c r="BA1118" s="69"/>
      <c r="BB1118" s="69"/>
      <c r="BC1118" s="69"/>
      <c r="BD1118" s="69"/>
      <c r="BE1118" s="69"/>
      <c r="BF1118" s="69"/>
      <c r="BG1118" s="69"/>
      <c r="BH1118" s="69"/>
      <c r="BI1118" s="69"/>
      <c r="BJ1118" s="69"/>
      <c r="BK1118" s="69"/>
      <c r="BL1118" s="69"/>
      <c r="BM1118" s="69"/>
      <c r="BN1118" s="69"/>
      <c r="BO1118" s="69"/>
      <c r="BP1118" s="69"/>
      <c r="BQ1118" s="69"/>
      <c r="BR1118" s="69"/>
      <c r="BS1118" s="69"/>
      <c r="BT1118" s="69"/>
      <c r="BU1118" s="69"/>
      <c r="BV1118" s="69"/>
      <c r="BW1118" s="69"/>
      <c r="BX1118" s="69"/>
      <c r="BY1118" s="69"/>
      <c r="BZ1118" s="69"/>
      <c r="CA1118" s="69"/>
      <c r="CB1118" s="69"/>
      <c r="CC1118" s="69"/>
      <c r="CD1118" s="69"/>
      <c r="CE1118" s="69"/>
      <c r="CF1118" s="69"/>
      <c r="CG1118" s="69"/>
      <c r="CH1118" s="69"/>
      <c r="CI1118" s="69"/>
      <c r="CJ1118" s="69"/>
      <c r="CK1118" s="69"/>
      <c r="CL1118" s="69"/>
      <c r="CM1118" s="69"/>
      <c r="CN1118" s="69"/>
      <c r="CO1118" s="69"/>
      <c r="CP1118" s="69"/>
      <c r="CQ1118" s="69"/>
      <c r="CR1118" s="69"/>
      <c r="CS1118" s="69"/>
      <c r="CT1118" s="69"/>
      <c r="CU1118" s="69"/>
      <c r="CV1118" s="69"/>
      <c r="CW1118" s="69"/>
      <c r="CX1118" s="69"/>
      <c r="CY1118" s="69"/>
      <c r="CZ1118" s="69"/>
      <c r="DA1118" s="69"/>
      <c r="DB1118" s="69"/>
      <c r="DC1118" s="69"/>
      <c r="DD1118" s="69"/>
      <c r="DE1118" s="69"/>
      <c r="DF1118" s="69"/>
      <c r="DG1118" s="69"/>
      <c r="DH1118" s="69"/>
      <c r="DI1118" s="69"/>
      <c r="DJ1118" s="69"/>
      <c r="DK1118" s="69"/>
      <c r="DL1118" s="69"/>
      <c r="DM1118" s="69"/>
      <c r="DN1118" s="69"/>
      <c r="DO1118" s="69"/>
      <c r="DP1118" s="69"/>
      <c r="DQ1118" s="69"/>
      <c r="DR1118" s="69"/>
      <c r="DS1118" s="69"/>
      <c r="DT1118" s="69"/>
      <c r="DU1118" s="69"/>
      <c r="DV1118" s="69"/>
      <c r="DW1118" s="69"/>
      <c r="DX1118" s="69"/>
      <c r="DY1118" s="69"/>
      <c r="DZ1118" s="69"/>
      <c r="EA1118" s="69"/>
      <c r="EB1118" s="69"/>
      <c r="EC1118" s="69"/>
      <c r="ED1118" s="69"/>
      <c r="EE1118" s="69"/>
      <c r="EF1118" s="69"/>
      <c r="EG1118" s="69"/>
      <c r="EH1118" s="69"/>
      <c r="EI1118" s="69"/>
      <c r="EJ1118" s="69"/>
      <c r="EK1118" s="69"/>
      <c r="EL1118" s="69"/>
      <c r="EM1118" s="69"/>
      <c r="EN1118" s="69"/>
      <c r="EO1118" s="69"/>
      <c r="EP1118" s="69"/>
      <c r="EQ1118" s="69"/>
      <c r="ER1118" s="69"/>
      <c r="ES1118" s="69"/>
      <c r="ET1118" s="69"/>
      <c r="EU1118" s="69"/>
      <c r="EV1118" s="69"/>
      <c r="EW1118" s="69"/>
      <c r="EX1118" s="69"/>
      <c r="EY1118" s="69"/>
      <c r="EZ1118" s="69"/>
      <c r="FA1118" s="69"/>
      <c r="FB1118" s="69"/>
      <c r="FC1118" s="69"/>
      <c r="FD1118" s="69"/>
      <c r="FE1118" s="69"/>
      <c r="FF1118" s="69"/>
      <c r="FG1118" s="69"/>
      <c r="FH1118" s="69"/>
      <c r="FI1118" s="69"/>
      <c r="FJ1118" s="69"/>
      <c r="FK1118" s="69"/>
      <c r="FL1118" s="69"/>
      <c r="FM1118" s="69"/>
      <c r="FN1118" s="69"/>
      <c r="FO1118" s="69"/>
      <c r="FP1118" s="69"/>
      <c r="FQ1118" s="69"/>
      <c r="FR1118" s="69"/>
      <c r="FS1118" s="69"/>
      <c r="FT1118" s="69"/>
      <c r="FU1118" s="69"/>
      <c r="FV1118" s="69"/>
      <c r="FW1118" s="69"/>
      <c r="FX1118" s="69"/>
      <c r="FY1118" s="69"/>
      <c r="FZ1118" s="69"/>
      <c r="GA1118" s="69"/>
      <c r="GB1118" s="69"/>
      <c r="GC1118" s="69"/>
      <c r="GD1118" s="69"/>
      <c r="GE1118" s="69"/>
      <c r="GF1118" s="69"/>
      <c r="GG1118" s="69"/>
      <c r="GH1118" s="69"/>
      <c r="GI1118" s="69"/>
      <c r="GJ1118" s="69"/>
      <c r="GK1118" s="69"/>
      <c r="GL1118" s="69"/>
      <c r="GM1118" s="69"/>
      <c r="GN1118" s="69"/>
      <c r="GO1118" s="69"/>
      <c r="GP1118" s="69"/>
      <c r="GQ1118" s="69"/>
      <c r="GR1118" s="69"/>
      <c r="GS1118" s="69"/>
      <c r="GT1118" s="69"/>
      <c r="GU1118" s="69"/>
      <c r="GV1118" s="69"/>
      <c r="GW1118" s="69"/>
      <c r="GX1118" s="69"/>
      <c r="GY1118" s="69"/>
      <c r="GZ1118" s="69"/>
      <c r="HA1118" s="69"/>
      <c r="HB1118" s="69"/>
      <c r="HC1118" s="69"/>
      <c r="HD1118" s="69"/>
      <c r="HE1118" s="69"/>
      <c r="HF1118" s="69"/>
      <c r="HG1118" s="69"/>
      <c r="HH1118" s="69"/>
      <c r="HI1118" s="69"/>
      <c r="HJ1118" s="69"/>
      <c r="HK1118" s="69"/>
      <c r="HL1118" s="69"/>
      <c r="HM1118" s="69"/>
      <c r="HN1118" s="69"/>
      <c r="HO1118" s="69"/>
      <c r="HP1118" s="69"/>
      <c r="HQ1118" s="69"/>
      <c r="HR1118" s="69"/>
      <c r="HS1118" s="69"/>
      <c r="HT1118" s="69"/>
      <c r="HU1118" s="69"/>
      <c r="HV1118" s="69"/>
      <c r="HW1118" s="69"/>
      <c r="HX1118" s="69"/>
      <c r="HY1118" s="69"/>
      <c r="HZ1118" s="69"/>
      <c r="IA1118" s="69"/>
      <c r="IB1118" s="69"/>
      <c r="IC1118" s="69"/>
      <c r="ID1118" s="69"/>
      <c r="IE1118" s="69"/>
      <c r="IF1118" s="69"/>
      <c r="IG1118" s="69"/>
      <c r="IH1118" s="69"/>
      <c r="II1118" s="69"/>
      <c r="IJ1118" s="69"/>
      <c r="IK1118" s="69"/>
      <c r="IL1118" s="69"/>
      <c r="IM1118" s="69"/>
      <c r="IN1118" s="69"/>
      <c r="IO1118" s="69"/>
      <c r="IP1118" s="69"/>
      <c r="IQ1118" s="69"/>
      <c r="IR1118" s="69"/>
      <c r="IS1118" s="69"/>
      <c r="IT1118" s="69"/>
      <c r="IU1118" s="69"/>
      <c r="IV1118" s="69"/>
      <c r="IW1118" s="69"/>
      <c r="IX1118" s="69"/>
      <c r="IY1118" s="69"/>
      <c r="IZ1118" s="69"/>
      <c r="JA1118" s="69"/>
      <c r="JB1118" s="69"/>
      <c r="JC1118" s="69"/>
      <c r="JD1118" s="69"/>
      <c r="JE1118" s="69"/>
      <c r="JF1118" s="69"/>
      <c r="JG1118" s="69"/>
      <c r="JH1118" s="69"/>
      <c r="JI1118" s="69"/>
      <c r="JJ1118" s="69"/>
      <c r="JK1118" s="69"/>
      <c r="JL1118" s="69"/>
      <c r="JM1118" s="69"/>
      <c r="JN1118" s="69"/>
      <c r="JO1118" s="69"/>
      <c r="JP1118" s="69"/>
      <c r="JQ1118" s="69"/>
      <c r="JR1118" s="69"/>
      <c r="JS1118" s="69"/>
      <c r="JT1118" s="69"/>
      <c r="JU1118" s="69"/>
      <c r="JV1118" s="69"/>
      <c r="JW1118" s="69"/>
      <c r="JX1118" s="69"/>
      <c r="JY1118" s="69"/>
      <c r="JZ1118" s="69"/>
      <c r="KA1118" s="69"/>
      <c r="KB1118" s="69"/>
      <c r="KC1118" s="69"/>
      <c r="KD1118" s="69"/>
      <c r="KE1118" s="69"/>
      <c r="KF1118" s="69"/>
      <c r="KG1118" s="69"/>
      <c r="KH1118" s="69"/>
      <c r="KI1118" s="69"/>
      <c r="KJ1118" s="69"/>
      <c r="KK1118" s="69"/>
      <c r="KL1118" s="69"/>
      <c r="KM1118" s="69"/>
      <c r="KN1118" s="69"/>
      <c r="KO1118" s="69"/>
      <c r="KP1118" s="69"/>
      <c r="KQ1118" s="69"/>
      <c r="KR1118" s="69"/>
      <c r="KS1118" s="69"/>
      <c r="KT1118" s="69"/>
      <c r="KU1118" s="69"/>
      <c r="KV1118" s="69"/>
      <c r="KW1118" s="69"/>
      <c r="KX1118" s="69"/>
      <c r="KY1118" s="69"/>
      <c r="KZ1118" s="69"/>
      <c r="LA1118" s="69"/>
      <c r="LB1118" s="69"/>
      <c r="LC1118" s="69"/>
      <c r="LD1118" s="69"/>
      <c r="LE1118" s="69"/>
      <c r="LF1118" s="69"/>
      <c r="LG1118" s="69"/>
      <c r="LH1118" s="69"/>
      <c r="LI1118" s="69"/>
      <c r="LJ1118" s="69"/>
      <c r="LK1118" s="69"/>
      <c r="LL1118" s="69"/>
      <c r="LM1118" s="69"/>
      <c r="LN1118" s="69"/>
      <c r="LO1118" s="69"/>
      <c r="LP1118" s="69"/>
      <c r="LQ1118" s="69"/>
      <c r="LR1118" s="69"/>
      <c r="LS1118" s="69"/>
      <c r="LT1118" s="69"/>
      <c r="LU1118" s="69"/>
      <c r="LV1118" s="69"/>
      <c r="LW1118" s="69"/>
      <c r="LX1118" s="69"/>
      <c r="LY1118" s="69"/>
      <c r="LZ1118" s="69"/>
      <c r="MA1118" s="69"/>
      <c r="MB1118" s="69"/>
      <c r="MC1118" s="69"/>
      <c r="MD1118" s="69"/>
      <c r="ME1118" s="69"/>
      <c r="MF1118" s="69"/>
      <c r="MG1118" s="69"/>
      <c r="MH1118" s="69"/>
      <c r="MI1118" s="69"/>
      <c r="MJ1118" s="69"/>
      <c r="MK1118" s="69"/>
      <c r="ML1118" s="69"/>
      <c r="MM1118" s="69"/>
      <c r="MN1118" s="69"/>
      <c r="MO1118" s="69"/>
      <c r="MP1118" s="69"/>
      <c r="MQ1118" s="69"/>
      <c r="MR1118" s="69"/>
      <c r="MS1118" s="69"/>
      <c r="MT1118" s="69"/>
      <c r="MU1118" s="69"/>
      <c r="MV1118" s="69"/>
      <c r="MW1118" s="69"/>
      <c r="MX1118" s="69"/>
      <c r="MY1118" s="69"/>
      <c r="MZ1118" s="69"/>
      <c r="NA1118" s="69"/>
      <c r="NB1118" s="69"/>
      <c r="NC1118" s="69"/>
      <c r="ND1118" s="69"/>
      <c r="NE1118" s="69"/>
      <c r="NF1118" s="69"/>
      <c r="NG1118" s="69"/>
      <c r="NH1118" s="69"/>
      <c r="NI1118" s="69"/>
      <c r="NJ1118" s="69"/>
      <c r="NK1118" s="69"/>
      <c r="NL1118" s="69"/>
      <c r="NM1118" s="69"/>
      <c r="NN1118" s="69"/>
      <c r="NO1118" s="69"/>
      <c r="NP1118" s="69"/>
      <c r="NQ1118" s="69"/>
      <c r="NR1118" s="69"/>
      <c r="NS1118" s="69"/>
      <c r="NT1118" s="69"/>
      <c r="NU1118" s="69"/>
      <c r="NV1118" s="69"/>
      <c r="NW1118" s="69"/>
      <c r="NX1118" s="69"/>
      <c r="NY1118" s="69"/>
      <c r="NZ1118" s="69"/>
      <c r="OA1118" s="69"/>
      <c r="OB1118" s="69"/>
      <c r="OC1118" s="69"/>
      <c r="OD1118" s="69"/>
      <c r="OE1118" s="69"/>
      <c r="OF1118" s="69"/>
      <c r="OG1118" s="69"/>
      <c r="OH1118" s="69"/>
      <c r="OI1118" s="69"/>
      <c r="OJ1118" s="69"/>
      <c r="OK1118" s="69"/>
      <c r="OL1118" s="69"/>
      <c r="OM1118" s="69"/>
      <c r="ON1118" s="69"/>
      <c r="OO1118" s="69"/>
      <c r="OP1118" s="69"/>
      <c r="OQ1118" s="69"/>
      <c r="OR1118" s="69"/>
      <c r="OS1118" s="69"/>
      <c r="OT1118" s="69"/>
      <c r="OU1118" s="69"/>
      <c r="OV1118" s="69"/>
      <c r="OW1118" s="69"/>
      <c r="OX1118" s="69"/>
      <c r="OY1118" s="69"/>
      <c r="OZ1118" s="69"/>
      <c r="PA1118" s="69"/>
      <c r="PB1118" s="69"/>
      <c r="PC1118" s="69"/>
      <c r="PD1118" s="69"/>
      <c r="PE1118" s="69"/>
      <c r="PF1118" s="69"/>
      <c r="PG1118" s="69"/>
      <c r="PH1118" s="69"/>
      <c r="PI1118" s="69"/>
      <c r="PJ1118" s="69"/>
      <c r="PK1118" s="69"/>
      <c r="PL1118" s="69"/>
      <c r="PM1118" s="69"/>
      <c r="PN1118" s="69"/>
      <c r="PO1118" s="69"/>
      <c r="PP1118" s="69"/>
      <c r="PQ1118" s="69"/>
      <c r="PR1118" s="69"/>
      <c r="PS1118" s="69"/>
      <c r="PT1118" s="69"/>
      <c r="PU1118" s="69"/>
      <c r="PV1118" s="69"/>
      <c r="PW1118" s="69"/>
      <c r="PX1118" s="69"/>
      <c r="PY1118" s="69"/>
      <c r="PZ1118" s="69"/>
      <c r="QA1118" s="69"/>
      <c r="QB1118" s="69"/>
      <c r="QC1118" s="69"/>
      <c r="QD1118" s="69"/>
      <c r="QE1118" s="69"/>
      <c r="QF1118" s="69"/>
      <c r="QG1118" s="69"/>
      <c r="QH1118" s="69"/>
      <c r="QI1118" s="69"/>
      <c r="QJ1118" s="69"/>
      <c r="QK1118" s="69"/>
      <c r="QL1118" s="69"/>
      <c r="QM1118" s="69"/>
      <c r="QN1118" s="69"/>
      <c r="QO1118" s="69"/>
      <c r="QP1118" s="69"/>
      <c r="QQ1118" s="69"/>
      <c r="QR1118" s="69"/>
      <c r="QS1118" s="69"/>
      <c r="QT1118" s="69"/>
      <c r="QU1118" s="69"/>
      <c r="QV1118" s="69"/>
      <c r="QW1118" s="69"/>
      <c r="QX1118" s="69"/>
      <c r="QY1118" s="69"/>
      <c r="QZ1118" s="69"/>
      <c r="RA1118" s="69"/>
      <c r="RB1118" s="69"/>
      <c r="RC1118" s="69"/>
      <c r="RD1118" s="69"/>
      <c r="RE1118" s="69"/>
      <c r="RF1118" s="69"/>
      <c r="RG1118" s="69"/>
      <c r="RH1118" s="69"/>
      <c r="RI1118" s="69"/>
      <c r="RJ1118" s="69"/>
      <c r="RK1118" s="69"/>
      <c r="RL1118" s="69"/>
      <c r="RM1118" s="69"/>
      <c r="RN1118" s="69"/>
      <c r="RO1118" s="69"/>
      <c r="RP1118" s="69"/>
      <c r="RQ1118" s="69"/>
      <c r="RR1118" s="69"/>
      <c r="RS1118" s="69"/>
      <c r="RT1118" s="69"/>
      <c r="RU1118" s="69"/>
      <c r="RV1118" s="69"/>
      <c r="RW1118" s="69"/>
      <c r="RX1118" s="69"/>
      <c r="RY1118" s="69"/>
      <c r="RZ1118" s="69"/>
      <c r="SA1118" s="69"/>
      <c r="SB1118" s="69"/>
      <c r="SC1118" s="69"/>
      <c r="SD1118" s="69"/>
      <c r="SE1118" s="69"/>
      <c r="SF1118" s="69"/>
      <c r="SG1118" s="69"/>
      <c r="SH1118" s="69"/>
      <c r="SI1118" s="69"/>
      <c r="SJ1118" s="69"/>
      <c r="SK1118" s="69"/>
      <c r="SL1118" s="69"/>
      <c r="SM1118" s="69"/>
      <c r="SN1118" s="69"/>
      <c r="SO1118" s="69"/>
      <c r="SP1118" s="69"/>
      <c r="SQ1118" s="69"/>
      <c r="SR1118" s="69"/>
      <c r="SS1118" s="69"/>
      <c r="ST1118" s="69"/>
      <c r="SU1118" s="69"/>
      <c r="SV1118" s="69"/>
      <c r="SW1118" s="69"/>
      <c r="SX1118" s="69"/>
      <c r="SY1118" s="69"/>
      <c r="SZ1118" s="69"/>
      <c r="TA1118" s="69"/>
      <c r="TB1118" s="69"/>
      <c r="TC1118" s="69"/>
      <c r="TD1118" s="69"/>
      <c r="TE1118" s="69"/>
      <c r="TF1118" s="69"/>
      <c r="TG1118" s="69"/>
      <c r="TH1118" s="69"/>
      <c r="TI1118" s="69"/>
      <c r="TJ1118" s="69"/>
      <c r="TK1118" s="69"/>
      <c r="TL1118" s="69"/>
      <c r="TM1118" s="69"/>
      <c r="TN1118" s="69"/>
      <c r="TO1118" s="69"/>
      <c r="TP1118" s="69"/>
      <c r="TQ1118" s="69"/>
      <c r="TR1118" s="69"/>
      <c r="TS1118" s="69"/>
      <c r="TT1118" s="69"/>
      <c r="TU1118" s="69"/>
      <c r="TV1118" s="69"/>
      <c r="TW1118" s="69"/>
      <c r="TX1118" s="69"/>
      <c r="TY1118" s="69"/>
      <c r="TZ1118" s="69"/>
      <c r="UA1118" s="69"/>
      <c r="UB1118" s="69"/>
      <c r="UC1118" s="69"/>
      <c r="UD1118" s="69"/>
      <c r="UE1118" s="69"/>
      <c r="UF1118" s="69"/>
      <c r="UG1118" s="69"/>
      <c r="UH1118" s="69"/>
      <c r="UI1118" s="69"/>
      <c r="UJ1118" s="69"/>
      <c r="UK1118" s="69"/>
      <c r="UL1118" s="69"/>
      <c r="UM1118" s="69"/>
      <c r="UN1118" s="69"/>
      <c r="UO1118" s="69"/>
      <c r="UP1118" s="69"/>
      <c r="UQ1118" s="69"/>
      <c r="UR1118" s="69"/>
      <c r="US1118" s="69"/>
      <c r="UT1118" s="69"/>
      <c r="UU1118" s="69"/>
      <c r="UV1118" s="69"/>
      <c r="UW1118" s="69"/>
      <c r="UX1118" s="69"/>
      <c r="UY1118" s="69"/>
      <c r="UZ1118" s="69"/>
      <c r="VA1118" s="69"/>
      <c r="VB1118" s="69"/>
      <c r="VC1118" s="69"/>
      <c r="VD1118" s="69"/>
      <c r="VE1118" s="69"/>
      <c r="VF1118" s="69"/>
      <c r="VG1118" s="69"/>
      <c r="VH1118" s="69"/>
      <c r="VI1118" s="69"/>
      <c r="VJ1118" s="69"/>
      <c r="VK1118" s="69"/>
      <c r="VL1118" s="69"/>
      <c r="VM1118" s="69"/>
      <c r="VN1118" s="69"/>
      <c r="VO1118" s="69"/>
      <c r="VP1118" s="69"/>
      <c r="VQ1118" s="69"/>
      <c r="VR1118" s="69"/>
      <c r="VS1118" s="69"/>
      <c r="VT1118" s="69"/>
      <c r="VU1118" s="69"/>
      <c r="VV1118" s="69"/>
      <c r="VW1118" s="69"/>
      <c r="VX1118" s="69"/>
      <c r="VY1118" s="69"/>
      <c r="VZ1118" s="69"/>
      <c r="WA1118" s="69"/>
      <c r="WB1118" s="69"/>
      <c r="WC1118" s="69"/>
      <c r="WD1118" s="69"/>
      <c r="WE1118" s="69"/>
      <c r="WF1118" s="69"/>
      <c r="WG1118" s="69"/>
      <c r="WH1118" s="69"/>
      <c r="WI1118" s="69"/>
      <c r="WJ1118" s="69"/>
      <c r="WK1118" s="69"/>
      <c r="WL1118" s="69"/>
      <c r="WM1118" s="69"/>
      <c r="WN1118" s="69"/>
      <c r="WO1118" s="69"/>
      <c r="WP1118" s="69"/>
      <c r="WQ1118" s="69"/>
      <c r="WR1118" s="69"/>
      <c r="WS1118" s="69"/>
      <c r="WT1118" s="69"/>
      <c r="WU1118" s="69"/>
      <c r="WV1118" s="69"/>
      <c r="WW1118" s="69"/>
      <c r="WX1118" s="69"/>
      <c r="WY1118" s="69"/>
      <c r="WZ1118" s="69"/>
      <c r="XA1118" s="69"/>
      <c r="XB1118" s="69"/>
      <c r="XC1118" s="69"/>
      <c r="XD1118" s="69"/>
      <c r="XE1118" s="69"/>
      <c r="XF1118" s="69"/>
      <c r="XG1118" s="69"/>
      <c r="XH1118" s="69"/>
      <c r="XI1118" s="69"/>
      <c r="XJ1118" s="69"/>
      <c r="XK1118" s="69"/>
      <c r="XL1118" s="69"/>
      <c r="XM1118" s="69"/>
      <c r="XN1118" s="69"/>
      <c r="XO1118" s="69"/>
      <c r="XP1118" s="69"/>
      <c r="XQ1118" s="69"/>
      <c r="XR1118" s="69"/>
      <c r="XS1118" s="69"/>
      <c r="XT1118" s="69"/>
      <c r="XU1118" s="69"/>
      <c r="XV1118" s="69"/>
      <c r="XW1118" s="69"/>
      <c r="XX1118" s="69"/>
      <c r="XY1118" s="69"/>
      <c r="XZ1118" s="69"/>
      <c r="YA1118" s="69"/>
      <c r="YB1118" s="69"/>
      <c r="YC1118" s="69"/>
      <c r="YD1118" s="69"/>
      <c r="YE1118" s="69"/>
      <c r="YF1118" s="69"/>
      <c r="YG1118" s="69"/>
      <c r="YH1118" s="69"/>
      <c r="YI1118" s="69"/>
      <c r="YJ1118" s="69"/>
      <c r="YK1118" s="69"/>
      <c r="YL1118" s="69"/>
      <c r="YM1118" s="69"/>
      <c r="YN1118" s="69"/>
      <c r="YO1118" s="69"/>
      <c r="YP1118" s="69"/>
      <c r="YQ1118" s="69"/>
      <c r="YR1118" s="69"/>
      <c r="YS1118" s="69"/>
      <c r="YT1118" s="69"/>
      <c r="YU1118" s="69"/>
      <c r="YV1118" s="69"/>
      <c r="YW1118" s="69"/>
      <c r="YX1118" s="69"/>
      <c r="YY1118" s="69"/>
      <c r="YZ1118" s="69"/>
      <c r="ZA1118" s="69"/>
      <c r="ZB1118" s="69"/>
      <c r="ZC1118" s="69"/>
      <c r="ZD1118" s="69"/>
      <c r="ZE1118" s="69"/>
      <c r="ZF1118" s="69"/>
      <c r="ZG1118" s="69"/>
      <c r="ZH1118" s="69"/>
      <c r="ZI1118" s="69"/>
      <c r="ZJ1118" s="69"/>
      <c r="ZK1118" s="69"/>
      <c r="ZL1118" s="69"/>
      <c r="ZM1118" s="69"/>
      <c r="ZN1118" s="69"/>
      <c r="ZO1118" s="69"/>
      <c r="ZP1118" s="69"/>
      <c r="ZQ1118" s="69"/>
      <c r="ZR1118" s="69"/>
      <c r="ZS1118" s="69"/>
      <c r="ZT1118" s="69"/>
      <c r="ZU1118" s="69"/>
      <c r="ZV1118" s="69"/>
      <c r="ZW1118" s="69"/>
      <c r="ZX1118" s="69"/>
      <c r="ZY1118" s="69"/>
      <c r="ZZ1118" s="69"/>
      <c r="AAA1118" s="69"/>
      <c r="AAB1118" s="69"/>
      <c r="AAC1118" s="69"/>
      <c r="AAD1118" s="69"/>
      <c r="AAE1118" s="69"/>
      <c r="AAF1118" s="69"/>
      <c r="AAG1118" s="69"/>
      <c r="AAH1118" s="69"/>
      <c r="AAI1118" s="69"/>
      <c r="AAJ1118" s="69"/>
      <c r="AAK1118" s="69"/>
      <c r="AAL1118" s="69"/>
      <c r="AAM1118" s="69"/>
      <c r="AAN1118" s="69"/>
      <c r="AAO1118" s="69"/>
      <c r="AAP1118" s="69"/>
      <c r="AAQ1118" s="69"/>
      <c r="AAR1118" s="69"/>
      <c r="AAS1118" s="69"/>
      <c r="AAT1118" s="69"/>
      <c r="AAU1118" s="69"/>
      <c r="AAV1118" s="69"/>
      <c r="AAW1118" s="69"/>
      <c r="AAX1118" s="69"/>
      <c r="AAY1118" s="69"/>
      <c r="AAZ1118" s="69"/>
      <c r="ABA1118" s="69"/>
      <c r="ABB1118" s="69"/>
      <c r="ABC1118" s="69"/>
      <c r="ABD1118" s="69"/>
      <c r="ABE1118" s="69"/>
      <c r="ABF1118" s="69"/>
      <c r="ABG1118" s="69"/>
      <c r="ABH1118" s="69"/>
      <c r="ABI1118" s="69"/>
      <c r="ABJ1118" s="69"/>
      <c r="ABK1118" s="69"/>
      <c r="ABL1118" s="69"/>
      <c r="ABM1118" s="69"/>
      <c r="ABN1118" s="69"/>
      <c r="ABO1118" s="69"/>
      <c r="ABP1118" s="69"/>
      <c r="ABQ1118" s="69"/>
      <c r="ABR1118" s="69"/>
      <c r="ABS1118" s="69"/>
      <c r="ABT1118" s="69"/>
      <c r="ABU1118" s="69"/>
      <c r="ABV1118" s="69"/>
      <c r="ABW1118" s="69"/>
      <c r="ABX1118" s="69"/>
      <c r="ABY1118" s="69"/>
      <c r="ABZ1118" s="69"/>
      <c r="ACA1118" s="69"/>
      <c r="ACB1118" s="69"/>
      <c r="ACC1118" s="69"/>
      <c r="ACD1118" s="69"/>
      <c r="ACE1118" s="69"/>
      <c r="ACF1118" s="69"/>
      <c r="ACG1118" s="69"/>
      <c r="ACH1118" s="69"/>
      <c r="ACI1118" s="69"/>
      <c r="ACJ1118" s="69"/>
      <c r="ACK1118" s="69"/>
      <c r="ACL1118" s="69"/>
      <c r="ACM1118" s="69"/>
      <c r="ACN1118" s="69"/>
      <c r="ACO1118" s="69"/>
      <c r="ACP1118" s="69"/>
      <c r="ACQ1118" s="69"/>
      <c r="ACR1118" s="69"/>
      <c r="ACS1118" s="69"/>
      <c r="ACT1118" s="69"/>
      <c r="ACU1118" s="69"/>
      <c r="ACV1118" s="69"/>
      <c r="ACW1118" s="69"/>
      <c r="ACX1118" s="69"/>
      <c r="ACY1118" s="69"/>
      <c r="ACZ1118" s="69"/>
      <c r="ADA1118" s="69"/>
      <c r="ADB1118" s="69"/>
      <c r="ADC1118" s="69"/>
      <c r="ADD1118" s="69"/>
      <c r="ADE1118" s="69"/>
      <c r="ADF1118" s="69"/>
      <c r="ADG1118" s="69"/>
      <c r="ADH1118" s="69"/>
      <c r="ADI1118" s="69"/>
      <c r="ADJ1118" s="69"/>
      <c r="ADK1118" s="69"/>
      <c r="ADL1118" s="69"/>
      <c r="ADM1118" s="69"/>
      <c r="ADN1118" s="69"/>
      <c r="ADO1118" s="69"/>
      <c r="ADP1118" s="69"/>
      <c r="ADQ1118" s="69"/>
      <c r="ADR1118" s="69"/>
      <c r="ADS1118" s="69"/>
      <c r="ADT1118" s="69"/>
      <c r="ADU1118" s="69"/>
      <c r="ADV1118" s="69"/>
      <c r="ADW1118" s="69"/>
      <c r="ADX1118" s="69"/>
      <c r="ADY1118" s="69"/>
      <c r="ADZ1118" s="69"/>
      <c r="AEA1118" s="69"/>
      <c r="AEB1118" s="69"/>
      <c r="AEC1118" s="69"/>
      <c r="AED1118" s="69"/>
      <c r="AEE1118" s="69"/>
      <c r="AEF1118" s="69"/>
    </row>
    <row r="1119" spans="1:812" hidden="1" x14ac:dyDescent="0.25">
      <c r="B1119" s="5">
        <v>45449</v>
      </c>
      <c r="C1119" t="s">
        <v>63</v>
      </c>
      <c r="D1119" t="s">
        <v>0</v>
      </c>
      <c r="E1119" t="s">
        <v>66</v>
      </c>
      <c r="F1119" s="4" t="s">
        <v>139</v>
      </c>
      <c r="G1119" t="s">
        <v>140</v>
      </c>
      <c r="H1119" s="4" t="s">
        <v>141</v>
      </c>
      <c r="I1119" s="4" t="s">
        <v>516</v>
      </c>
      <c r="J1119" s="8">
        <v>20</v>
      </c>
      <c r="K1119" s="29">
        <v>51750</v>
      </c>
      <c r="L1119" s="35">
        <f t="shared" si="102"/>
        <v>1035000</v>
      </c>
      <c r="M1119" s="104" t="s">
        <v>529</v>
      </c>
      <c r="N1119" s="104">
        <f t="shared" si="103"/>
        <v>234.73912205300343</v>
      </c>
      <c r="O1119" s="104">
        <v>234.73912205300343</v>
      </c>
      <c r="P1119" t="s">
        <v>514</v>
      </c>
      <c r="Q1119"/>
      <c r="IQ1119" t="s">
        <v>506</v>
      </c>
    </row>
    <row r="1120" spans="1:812" hidden="1" x14ac:dyDescent="0.25">
      <c r="B1120" s="5">
        <v>45449</v>
      </c>
      <c r="C1120" t="s">
        <v>103</v>
      </c>
      <c r="D1120" t="s">
        <v>0</v>
      </c>
      <c r="E1120" t="s">
        <v>14</v>
      </c>
      <c r="F1120" s="4" t="s">
        <v>25</v>
      </c>
      <c r="G1120" t="s">
        <v>26</v>
      </c>
      <c r="H1120" s="4" t="s">
        <v>27</v>
      </c>
      <c r="I1120" s="4" t="s">
        <v>490</v>
      </c>
      <c r="J1120" s="8">
        <v>-6</v>
      </c>
      <c r="K1120" s="79">
        <v>14.583333333333334</v>
      </c>
      <c r="L1120" s="85">
        <f t="shared" si="102"/>
        <v>-87.5</v>
      </c>
      <c r="M1120" s="104" t="s">
        <v>527</v>
      </c>
      <c r="N1120" s="104"/>
      <c r="O1120" s="104">
        <v>-87.5</v>
      </c>
      <c r="Q1120" s="54">
        <v>20240087</v>
      </c>
      <c r="R1120" t="s">
        <v>243</v>
      </c>
    </row>
    <row r="1121" spans="2:18" hidden="1" x14ac:dyDescent="0.25">
      <c r="B1121" s="5">
        <v>45449</v>
      </c>
      <c r="C1121" t="s">
        <v>103</v>
      </c>
      <c r="D1121" t="s">
        <v>0</v>
      </c>
      <c r="E1121" t="s">
        <v>14</v>
      </c>
      <c r="F1121" s="4" t="s">
        <v>46</v>
      </c>
      <c r="G1121" t="s">
        <v>532</v>
      </c>
      <c r="H1121" s="4" t="s">
        <v>146</v>
      </c>
      <c r="I1121" s="4" t="s">
        <v>483</v>
      </c>
      <c r="J1121" s="8">
        <v>-6</v>
      </c>
      <c r="K1121" s="29">
        <v>73331</v>
      </c>
      <c r="L1121" s="35">
        <f t="shared" si="102"/>
        <v>-439986</v>
      </c>
      <c r="M1121" s="104" t="s">
        <v>529</v>
      </c>
      <c r="N1121" s="104">
        <f>L1121/4409.15</f>
        <v>-99.789301792862574</v>
      </c>
      <c r="O1121" s="104">
        <v>-99.789301792862574</v>
      </c>
      <c r="Q1121" s="54">
        <v>20240087</v>
      </c>
      <c r="R1121" t="s">
        <v>243</v>
      </c>
    </row>
    <row r="1122" spans="2:18" hidden="1" x14ac:dyDescent="0.25">
      <c r="B1122" s="5">
        <v>45449</v>
      </c>
      <c r="C1122" t="s">
        <v>103</v>
      </c>
      <c r="D1122" t="s">
        <v>0</v>
      </c>
      <c r="E1122" t="s">
        <v>14</v>
      </c>
      <c r="F1122" s="4" t="s">
        <v>54</v>
      </c>
      <c r="G1122" t="s">
        <v>55</v>
      </c>
      <c r="H1122" s="4" t="s">
        <v>56</v>
      </c>
      <c r="I1122" s="4" t="s">
        <v>488</v>
      </c>
      <c r="J1122" s="8">
        <v>-6</v>
      </c>
      <c r="K1122" s="79">
        <v>18.75</v>
      </c>
      <c r="L1122" s="35">
        <f t="shared" si="102"/>
        <v>-112.5</v>
      </c>
      <c r="M1122" s="104" t="s">
        <v>527</v>
      </c>
      <c r="N1122" s="104"/>
      <c r="O1122" s="104">
        <v>-112.5</v>
      </c>
      <c r="Q1122" s="54">
        <v>20240087</v>
      </c>
      <c r="R1122" t="s">
        <v>243</v>
      </c>
    </row>
    <row r="1123" spans="2:18" hidden="1" x14ac:dyDescent="0.25">
      <c r="B1123" s="5">
        <v>45449</v>
      </c>
      <c r="C1123" t="s">
        <v>103</v>
      </c>
      <c r="D1123" t="s">
        <v>0</v>
      </c>
      <c r="E1123" t="s">
        <v>14</v>
      </c>
      <c r="F1123" s="4" t="s">
        <v>58</v>
      </c>
      <c r="G1123" t="s">
        <v>59</v>
      </c>
      <c r="H1123" s="4" t="s">
        <v>60</v>
      </c>
      <c r="I1123" s="4" t="s">
        <v>341</v>
      </c>
      <c r="J1123" s="8">
        <v>-3</v>
      </c>
      <c r="K1123" s="29">
        <v>75398.578723404251</v>
      </c>
      <c r="L1123" s="35">
        <f t="shared" si="102"/>
        <v>-226195.73617021274</v>
      </c>
      <c r="M1123" s="104" t="s">
        <v>529</v>
      </c>
      <c r="N1123" s="104">
        <f t="shared" ref="N1123:N1127" si="104">L1123/4409.15</f>
        <v>-51.301438184278773</v>
      </c>
      <c r="O1123" s="104">
        <v>-51.301438184278773</v>
      </c>
      <c r="Q1123" s="54">
        <v>20240087</v>
      </c>
      <c r="R1123" t="s">
        <v>243</v>
      </c>
    </row>
    <row r="1124" spans="2:18" hidden="1" x14ac:dyDescent="0.25">
      <c r="B1124" s="5">
        <v>45449</v>
      </c>
      <c r="C1124" t="s">
        <v>103</v>
      </c>
      <c r="D1124" t="s">
        <v>0</v>
      </c>
      <c r="E1124" t="s">
        <v>66</v>
      </c>
      <c r="F1124" s="4" t="s">
        <v>86</v>
      </c>
      <c r="G1124" t="s">
        <v>87</v>
      </c>
      <c r="H1124" s="4" t="s">
        <v>50</v>
      </c>
      <c r="I1124" s="4" t="s">
        <v>446</v>
      </c>
      <c r="J1124" s="8">
        <v>-4</v>
      </c>
      <c r="K1124" s="29">
        <v>51750</v>
      </c>
      <c r="L1124" s="35">
        <f t="shared" si="102"/>
        <v>-207000</v>
      </c>
      <c r="M1124" s="104" t="s">
        <v>529</v>
      </c>
      <c r="N1124" s="104">
        <f t="shared" si="104"/>
        <v>-46.947824410600688</v>
      </c>
      <c r="O1124" s="104">
        <v>-46.947824410600688</v>
      </c>
      <c r="Q1124" s="54">
        <v>20240087</v>
      </c>
      <c r="R1124" t="s">
        <v>243</v>
      </c>
    </row>
    <row r="1125" spans="2:18" hidden="1" x14ac:dyDescent="0.25">
      <c r="B1125" s="5">
        <v>45449</v>
      </c>
      <c r="C1125" t="s">
        <v>103</v>
      </c>
      <c r="D1125" t="s">
        <v>0</v>
      </c>
      <c r="E1125" t="s">
        <v>66</v>
      </c>
      <c r="F1125" s="4" t="s">
        <v>78</v>
      </c>
      <c r="G1125" t="s">
        <v>79</v>
      </c>
      <c r="H1125" s="4" t="s">
        <v>80</v>
      </c>
      <c r="I1125" s="4" t="s">
        <v>508</v>
      </c>
      <c r="J1125" s="8">
        <v>-15</v>
      </c>
      <c r="K1125" s="29">
        <v>51750</v>
      </c>
      <c r="L1125" s="17">
        <f t="shared" si="102"/>
        <v>-776250</v>
      </c>
      <c r="M1125" s="102" t="s">
        <v>529</v>
      </c>
      <c r="N1125" s="104">
        <f t="shared" si="104"/>
        <v>-176.05434153975258</v>
      </c>
      <c r="O1125" s="104">
        <v>-176.05434153975258</v>
      </c>
      <c r="Q1125" s="54">
        <v>20240087</v>
      </c>
      <c r="R1125" t="s">
        <v>243</v>
      </c>
    </row>
    <row r="1126" spans="2:18" hidden="1" x14ac:dyDescent="0.25">
      <c r="B1126" s="5">
        <v>45449</v>
      </c>
      <c r="C1126" t="s">
        <v>103</v>
      </c>
      <c r="D1126" t="s">
        <v>4</v>
      </c>
      <c r="E1126" t="s">
        <v>66</v>
      </c>
      <c r="F1126" s="4" t="s">
        <v>102</v>
      </c>
      <c r="G1126" t="s">
        <v>101</v>
      </c>
      <c r="H1126" s="4" t="s">
        <v>107</v>
      </c>
      <c r="I1126" s="4" t="s">
        <v>138</v>
      </c>
      <c r="J1126" s="8">
        <v>-3</v>
      </c>
      <c r="K1126" s="29">
        <v>102340</v>
      </c>
      <c r="L1126" s="35">
        <f t="shared" si="102"/>
        <v>-307020</v>
      </c>
      <c r="M1126" s="104" t="s">
        <v>529</v>
      </c>
      <c r="N1126" s="104">
        <f t="shared" si="104"/>
        <v>-69.632468843201082</v>
      </c>
      <c r="O1126" s="104">
        <v>-69.632468843201082</v>
      </c>
      <c r="Q1126" s="54">
        <v>20240087</v>
      </c>
      <c r="R1126" t="s">
        <v>243</v>
      </c>
    </row>
    <row r="1127" spans="2:18" hidden="1" x14ac:dyDescent="0.25">
      <c r="B1127" s="5">
        <v>45449</v>
      </c>
      <c r="C1127" t="s">
        <v>63</v>
      </c>
      <c r="D1127" t="s">
        <v>0</v>
      </c>
      <c r="E1127" t="s">
        <v>66</v>
      </c>
      <c r="F1127" s="4" t="s">
        <v>139</v>
      </c>
      <c r="G1127" t="s">
        <v>140</v>
      </c>
      <c r="H1127" s="4" t="s">
        <v>141</v>
      </c>
      <c r="I1127" s="4" t="s">
        <v>517</v>
      </c>
      <c r="J1127" s="8">
        <v>19</v>
      </c>
      <c r="K1127" s="29">
        <v>51750</v>
      </c>
      <c r="L1127" s="148">
        <f t="shared" ref="L1127:L1158" si="105">+J1127*K1127</f>
        <v>983250</v>
      </c>
      <c r="M1127" s="149" t="s">
        <v>529</v>
      </c>
      <c r="N1127" s="104">
        <f t="shared" si="104"/>
        <v>223.00216595035326</v>
      </c>
      <c r="O1127" s="104">
        <v>223.00216595035326</v>
      </c>
      <c r="P1127" t="s">
        <v>514</v>
      </c>
      <c r="Q1127"/>
    </row>
    <row r="1128" spans="2:18" hidden="1" x14ac:dyDescent="0.25">
      <c r="B1128" s="5">
        <v>45449</v>
      </c>
      <c r="C1128" t="s">
        <v>103</v>
      </c>
      <c r="D1128" t="s">
        <v>0</v>
      </c>
      <c r="E1128" t="s">
        <v>14</v>
      </c>
      <c r="F1128" s="4" t="s">
        <v>25</v>
      </c>
      <c r="G1128" t="s">
        <v>26</v>
      </c>
      <c r="H1128" s="4" t="s">
        <v>27</v>
      </c>
      <c r="I1128" s="4" t="s">
        <v>490</v>
      </c>
      <c r="J1128" s="8">
        <v>-14</v>
      </c>
      <c r="K1128" s="79">
        <v>14.583333333333334</v>
      </c>
      <c r="L1128" s="85">
        <f t="shared" si="105"/>
        <v>-204.16666666666669</v>
      </c>
      <c r="M1128" s="104" t="s">
        <v>527</v>
      </c>
      <c r="N1128" s="104"/>
      <c r="O1128" s="104">
        <v>-204.16666666666669</v>
      </c>
      <c r="Q1128" s="54">
        <v>20240088</v>
      </c>
      <c r="R1128" t="s">
        <v>282</v>
      </c>
    </row>
    <row r="1129" spans="2:18" hidden="1" x14ac:dyDescent="0.25">
      <c r="B1129" s="5">
        <v>45449</v>
      </c>
      <c r="C1129" t="s">
        <v>103</v>
      </c>
      <c r="D1129" t="s">
        <v>0</v>
      </c>
      <c r="E1129" t="s">
        <v>14</v>
      </c>
      <c r="F1129" s="4" t="s">
        <v>35</v>
      </c>
      <c r="G1129" t="s">
        <v>36</v>
      </c>
      <c r="H1129" s="4" t="s">
        <v>37</v>
      </c>
      <c r="I1129" s="4" t="s">
        <v>492</v>
      </c>
      <c r="J1129" s="8">
        <v>-4</v>
      </c>
      <c r="K1129" s="79">
        <v>14.583333333333334</v>
      </c>
      <c r="L1129" s="83">
        <f t="shared" si="105"/>
        <v>-58.333333333333336</v>
      </c>
      <c r="M1129" s="104" t="s">
        <v>527</v>
      </c>
      <c r="N1129" s="104"/>
      <c r="O1129" s="104">
        <v>-58.333333333333336</v>
      </c>
      <c r="Q1129" s="54">
        <v>20240088</v>
      </c>
      <c r="R1129" t="s">
        <v>282</v>
      </c>
    </row>
    <row r="1130" spans="2:18" hidden="1" x14ac:dyDescent="0.25">
      <c r="B1130" s="5">
        <v>45449</v>
      </c>
      <c r="C1130" t="s">
        <v>103</v>
      </c>
      <c r="D1130" t="s">
        <v>0</v>
      </c>
      <c r="E1130" t="s">
        <v>14</v>
      </c>
      <c r="F1130" s="4" t="s">
        <v>39</v>
      </c>
      <c r="G1130" t="s">
        <v>40</v>
      </c>
      <c r="H1130" s="4" t="s">
        <v>41</v>
      </c>
      <c r="I1130" s="4" t="s">
        <v>312</v>
      </c>
      <c r="J1130" s="8">
        <v>-15</v>
      </c>
      <c r="K1130" s="29">
        <v>69875.829545454544</v>
      </c>
      <c r="L1130" s="35">
        <f t="shared" si="105"/>
        <v>-1048137.4431818181</v>
      </c>
      <c r="M1130" s="104" t="s">
        <v>529</v>
      </c>
      <c r="N1130" s="104">
        <f>L1130/4409.15</f>
        <v>-237.71870840906257</v>
      </c>
      <c r="O1130" s="104">
        <v>-237.71870840906257</v>
      </c>
      <c r="Q1130" s="54">
        <v>20240088</v>
      </c>
      <c r="R1130" t="s">
        <v>282</v>
      </c>
    </row>
    <row r="1131" spans="2:18" x14ac:dyDescent="0.25">
      <c r="B1131" s="5">
        <v>45449</v>
      </c>
      <c r="C1131" t="s">
        <v>103</v>
      </c>
      <c r="D1131" t="s">
        <v>0</v>
      </c>
      <c r="E1131" t="s">
        <v>14</v>
      </c>
      <c r="F1131" s="4" t="s">
        <v>42</v>
      </c>
      <c r="G1131" t="s">
        <v>43</v>
      </c>
      <c r="H1131" s="4" t="s">
        <v>44</v>
      </c>
      <c r="I1131" s="4" t="s">
        <v>484</v>
      </c>
      <c r="J1131" s="8">
        <v>-5</v>
      </c>
      <c r="K1131" s="79">
        <v>14.583333333333334</v>
      </c>
      <c r="L1131" s="83">
        <f t="shared" si="105"/>
        <v>-72.916666666666671</v>
      </c>
      <c r="M1131" s="104" t="s">
        <v>527</v>
      </c>
      <c r="N1131" s="104"/>
      <c r="O1131" s="104">
        <v>-72.916666666666671</v>
      </c>
      <c r="Q1131" s="54">
        <v>20240088</v>
      </c>
      <c r="R1131" t="s">
        <v>282</v>
      </c>
    </row>
    <row r="1132" spans="2:18" hidden="1" x14ac:dyDescent="0.25">
      <c r="B1132" s="5">
        <v>45449</v>
      </c>
      <c r="C1132" t="s">
        <v>103</v>
      </c>
      <c r="D1132" t="s">
        <v>0</v>
      </c>
      <c r="E1132" t="s">
        <v>14</v>
      </c>
      <c r="F1132" s="4" t="s">
        <v>48</v>
      </c>
      <c r="G1132" t="s">
        <v>49</v>
      </c>
      <c r="H1132" s="4" t="s">
        <v>50</v>
      </c>
      <c r="I1132" s="4" t="s">
        <v>487</v>
      </c>
      <c r="J1132" s="8">
        <v>-13</v>
      </c>
      <c r="K1132" s="79">
        <v>14.583333333333334</v>
      </c>
      <c r="L1132" s="83">
        <f t="shared" si="105"/>
        <v>-189.58333333333334</v>
      </c>
      <c r="M1132" s="104" t="s">
        <v>527</v>
      </c>
      <c r="N1132" s="104"/>
      <c r="O1132" s="104">
        <v>-189.58333333333334</v>
      </c>
      <c r="Q1132" s="54">
        <v>20240088</v>
      </c>
      <c r="R1132" t="s">
        <v>282</v>
      </c>
    </row>
    <row r="1133" spans="2:18" hidden="1" x14ac:dyDescent="0.25">
      <c r="B1133" s="5">
        <v>45449</v>
      </c>
      <c r="C1133" t="s">
        <v>103</v>
      </c>
      <c r="D1133" t="s">
        <v>0</v>
      </c>
      <c r="E1133" t="s">
        <v>14</v>
      </c>
      <c r="F1133" s="4" t="s">
        <v>54</v>
      </c>
      <c r="G1133" t="s">
        <v>55</v>
      </c>
      <c r="H1133" s="4" t="s">
        <v>56</v>
      </c>
      <c r="I1133" s="4" t="s">
        <v>405</v>
      </c>
      <c r="J1133" s="8">
        <v>-6</v>
      </c>
      <c r="K1133" s="79">
        <v>18.345205479452055</v>
      </c>
      <c r="L1133" s="35">
        <f t="shared" si="105"/>
        <v>-110.07123287671233</v>
      </c>
      <c r="M1133" s="104" t="s">
        <v>527</v>
      </c>
      <c r="N1133" s="104"/>
      <c r="O1133" s="104">
        <v>-110.07123287671233</v>
      </c>
      <c r="Q1133" s="54">
        <v>20240088</v>
      </c>
      <c r="R1133" t="s">
        <v>282</v>
      </c>
    </row>
    <row r="1134" spans="2:18" hidden="1" x14ac:dyDescent="0.25">
      <c r="B1134" s="5">
        <v>45449</v>
      </c>
      <c r="C1134" t="s">
        <v>103</v>
      </c>
      <c r="D1134" t="s">
        <v>0</v>
      </c>
      <c r="E1134" t="s">
        <v>14</v>
      </c>
      <c r="F1134" s="4" t="s">
        <v>54</v>
      </c>
      <c r="G1134" t="s">
        <v>55</v>
      </c>
      <c r="H1134" s="4" t="s">
        <v>56</v>
      </c>
      <c r="I1134" s="4" t="s">
        <v>488</v>
      </c>
      <c r="J1134" s="8">
        <v>-11</v>
      </c>
      <c r="K1134" s="79">
        <v>18.75</v>
      </c>
      <c r="L1134" s="35">
        <f t="shared" si="105"/>
        <v>-206.25</v>
      </c>
      <c r="M1134" s="104" t="s">
        <v>527</v>
      </c>
      <c r="N1134" s="104"/>
      <c r="O1134" s="104">
        <v>-206.25</v>
      </c>
      <c r="Q1134" s="54">
        <v>20240088</v>
      </c>
      <c r="R1134" t="s">
        <v>282</v>
      </c>
    </row>
    <row r="1135" spans="2:18" hidden="1" x14ac:dyDescent="0.25">
      <c r="B1135" s="5">
        <v>45449</v>
      </c>
      <c r="C1135" t="s">
        <v>103</v>
      </c>
      <c r="D1135" t="s">
        <v>0</v>
      </c>
      <c r="E1135" t="s">
        <v>14</v>
      </c>
      <c r="F1135" s="4" t="s">
        <v>58</v>
      </c>
      <c r="G1135" t="s">
        <v>59</v>
      </c>
      <c r="H1135" s="4" t="s">
        <v>60</v>
      </c>
      <c r="I1135" s="4" t="s">
        <v>341</v>
      </c>
      <c r="J1135" s="8">
        <v>-9</v>
      </c>
      <c r="K1135" s="29">
        <v>75398.578723404251</v>
      </c>
      <c r="L1135" s="35">
        <f t="shared" si="105"/>
        <v>-678587.20851063821</v>
      </c>
      <c r="M1135" s="104" t="s">
        <v>529</v>
      </c>
      <c r="N1135" s="104">
        <f t="shared" ref="N1135:N1141" si="106">L1135/4409.15</f>
        <v>-153.90431455283633</v>
      </c>
      <c r="O1135" s="104">
        <v>-153.90431455283633</v>
      </c>
      <c r="Q1135" s="54">
        <v>20240088</v>
      </c>
      <c r="R1135" t="s">
        <v>282</v>
      </c>
    </row>
    <row r="1136" spans="2:18" hidden="1" x14ac:dyDescent="0.25">
      <c r="B1136" s="5">
        <v>45449</v>
      </c>
      <c r="C1136" t="s">
        <v>103</v>
      </c>
      <c r="D1136" t="s">
        <v>0</v>
      </c>
      <c r="E1136" t="s">
        <v>66</v>
      </c>
      <c r="F1136" s="4" t="s">
        <v>71</v>
      </c>
      <c r="G1136" t="s">
        <v>72</v>
      </c>
      <c r="H1136" s="4" t="s">
        <v>27</v>
      </c>
      <c r="I1136" s="4" t="s">
        <v>219</v>
      </c>
      <c r="J1136" s="8">
        <v>-1</v>
      </c>
      <c r="K1136" s="29">
        <v>51750</v>
      </c>
      <c r="L1136" s="35">
        <f t="shared" si="105"/>
        <v>-51750</v>
      </c>
      <c r="M1136" s="104" t="s">
        <v>529</v>
      </c>
      <c r="N1136" s="104">
        <f t="shared" si="106"/>
        <v>-11.736956102650172</v>
      </c>
      <c r="O1136" s="104">
        <v>-11.736956102650172</v>
      </c>
      <c r="Q1136" s="54">
        <v>20240088</v>
      </c>
      <c r="R1136" t="s">
        <v>282</v>
      </c>
    </row>
    <row r="1137" spans="1:812" hidden="1" x14ac:dyDescent="0.25">
      <c r="B1137" s="5">
        <v>45449</v>
      </c>
      <c r="C1137" t="s">
        <v>103</v>
      </c>
      <c r="D1137" t="s">
        <v>0</v>
      </c>
      <c r="E1137" t="s">
        <v>66</v>
      </c>
      <c r="F1137" s="4" t="s">
        <v>71</v>
      </c>
      <c r="G1137" t="s">
        <v>72</v>
      </c>
      <c r="H1137" s="4" t="s">
        <v>27</v>
      </c>
      <c r="I1137" s="4" t="s">
        <v>376</v>
      </c>
      <c r="J1137" s="8">
        <v>-5</v>
      </c>
      <c r="K1137" s="29">
        <v>51750</v>
      </c>
      <c r="L1137" s="35">
        <f t="shared" si="105"/>
        <v>-258750</v>
      </c>
      <c r="M1137" s="104" t="s">
        <v>529</v>
      </c>
      <c r="N1137" s="104">
        <f t="shared" si="106"/>
        <v>-58.684780513250857</v>
      </c>
      <c r="O1137" s="104">
        <v>-58.684780513250857</v>
      </c>
      <c r="Q1137" s="54">
        <v>20240088</v>
      </c>
      <c r="R1137" t="s">
        <v>282</v>
      </c>
    </row>
    <row r="1138" spans="1:812" hidden="1" x14ac:dyDescent="0.25">
      <c r="B1138" s="5">
        <v>45449</v>
      </c>
      <c r="C1138" t="s">
        <v>103</v>
      </c>
      <c r="D1138" t="s">
        <v>0</v>
      </c>
      <c r="E1138" t="s">
        <v>66</v>
      </c>
      <c r="F1138" s="4" t="s">
        <v>139</v>
      </c>
      <c r="G1138" t="s">
        <v>140</v>
      </c>
      <c r="H1138" s="4" t="s">
        <v>41</v>
      </c>
      <c r="I1138" s="4" t="s">
        <v>522</v>
      </c>
      <c r="J1138" s="8">
        <v>-2</v>
      </c>
      <c r="K1138" s="29">
        <v>51750</v>
      </c>
      <c r="L1138" s="35">
        <f t="shared" si="105"/>
        <v>-103500</v>
      </c>
      <c r="M1138" s="104" t="s">
        <v>529</v>
      </c>
      <c r="N1138" s="104">
        <f t="shared" si="106"/>
        <v>-23.473912205300344</v>
      </c>
      <c r="O1138" s="104">
        <v>-23.473912205300344</v>
      </c>
      <c r="Q1138" s="54">
        <v>20240088</v>
      </c>
      <c r="R1138" t="s">
        <v>282</v>
      </c>
    </row>
    <row r="1139" spans="1:812" hidden="1" x14ac:dyDescent="0.25">
      <c r="B1139" s="5">
        <v>45449</v>
      </c>
      <c r="C1139" t="s">
        <v>103</v>
      </c>
      <c r="D1139" t="s">
        <v>0</v>
      </c>
      <c r="E1139" t="s">
        <v>66</v>
      </c>
      <c r="F1139" s="4" t="s">
        <v>75</v>
      </c>
      <c r="G1139" t="s">
        <v>76</v>
      </c>
      <c r="H1139" s="4" t="s">
        <v>37</v>
      </c>
      <c r="I1139" s="4" t="s">
        <v>379</v>
      </c>
      <c r="J1139" s="8">
        <v>-6</v>
      </c>
      <c r="K1139" s="29">
        <v>51750</v>
      </c>
      <c r="L1139" s="35">
        <f t="shared" si="105"/>
        <v>-310500</v>
      </c>
      <c r="M1139" s="104" t="s">
        <v>529</v>
      </c>
      <c r="N1139" s="104">
        <f t="shared" si="106"/>
        <v>-70.421736615901025</v>
      </c>
      <c r="O1139" s="104">
        <v>-70.421736615901025</v>
      </c>
      <c r="Q1139" s="54">
        <v>20240088</v>
      </c>
      <c r="R1139" t="s">
        <v>282</v>
      </c>
    </row>
    <row r="1140" spans="1:812" hidden="1" x14ac:dyDescent="0.25">
      <c r="B1140" s="5">
        <v>45449</v>
      </c>
      <c r="C1140" t="s">
        <v>103</v>
      </c>
      <c r="D1140" t="s">
        <v>0</v>
      </c>
      <c r="E1140" t="s">
        <v>66</v>
      </c>
      <c r="F1140" s="4" t="s">
        <v>86</v>
      </c>
      <c r="G1140" t="s">
        <v>87</v>
      </c>
      <c r="H1140" s="4" t="s">
        <v>50</v>
      </c>
      <c r="I1140" s="4" t="s">
        <v>446</v>
      </c>
      <c r="J1140" s="8">
        <v>-16</v>
      </c>
      <c r="K1140" s="29">
        <v>51750</v>
      </c>
      <c r="L1140" s="35">
        <f t="shared" si="105"/>
        <v>-828000</v>
      </c>
      <c r="M1140" s="104" t="s">
        <v>529</v>
      </c>
      <c r="N1140" s="104">
        <f t="shared" si="106"/>
        <v>-187.79129764240275</v>
      </c>
      <c r="O1140" s="104">
        <v>-187.79129764240275</v>
      </c>
      <c r="Q1140" s="54">
        <v>20240088</v>
      </c>
      <c r="R1140" t="s">
        <v>282</v>
      </c>
    </row>
    <row r="1141" spans="1:812" hidden="1" x14ac:dyDescent="0.25">
      <c r="B1141" s="5">
        <v>45449</v>
      </c>
      <c r="C1141" t="s">
        <v>63</v>
      </c>
      <c r="D1141" t="s">
        <v>0</v>
      </c>
      <c r="E1141" t="s">
        <v>66</v>
      </c>
      <c r="F1141" s="4" t="s">
        <v>139</v>
      </c>
      <c r="G1141" t="s">
        <v>140</v>
      </c>
      <c r="H1141" s="4" t="s">
        <v>141</v>
      </c>
      <c r="I1141" s="4" t="s">
        <v>518</v>
      </c>
      <c r="J1141" s="8">
        <v>41</v>
      </c>
      <c r="K1141" s="29">
        <v>51750</v>
      </c>
      <c r="L1141" s="35">
        <f t="shared" si="105"/>
        <v>2121750</v>
      </c>
      <c r="M1141" s="104" t="s">
        <v>529</v>
      </c>
      <c r="N1141" s="104">
        <f t="shared" si="106"/>
        <v>481.21520020865705</v>
      </c>
      <c r="O1141" s="104">
        <v>481.21520020865705</v>
      </c>
      <c r="P1141" t="s">
        <v>514</v>
      </c>
      <c r="Q1141"/>
      <c r="IR1141" t="s">
        <v>506</v>
      </c>
    </row>
    <row r="1142" spans="1:812" hidden="1" x14ac:dyDescent="0.25">
      <c r="B1142" s="5">
        <v>45449</v>
      </c>
      <c r="C1142" t="s">
        <v>103</v>
      </c>
      <c r="D1142" t="s">
        <v>0</v>
      </c>
      <c r="E1142" t="s">
        <v>14</v>
      </c>
      <c r="F1142" s="4" t="s">
        <v>35</v>
      </c>
      <c r="G1142" t="s">
        <v>36</v>
      </c>
      <c r="H1142" s="4" t="s">
        <v>37</v>
      </c>
      <c r="I1142" s="4" t="s">
        <v>509</v>
      </c>
      <c r="J1142" s="8">
        <v>-9</v>
      </c>
      <c r="K1142" s="79">
        <v>14.583333333333334</v>
      </c>
      <c r="L1142" s="83">
        <f t="shared" si="105"/>
        <v>-131.25</v>
      </c>
      <c r="M1142" s="104" t="s">
        <v>527</v>
      </c>
      <c r="N1142" s="104"/>
      <c r="O1142" s="104">
        <v>-131.25</v>
      </c>
      <c r="Q1142" s="54">
        <v>20240089</v>
      </c>
      <c r="R1142" t="s">
        <v>413</v>
      </c>
    </row>
    <row r="1143" spans="1:812" hidden="1" x14ac:dyDescent="0.25">
      <c r="B1143" s="5">
        <v>45449</v>
      </c>
      <c r="C1143" t="s">
        <v>103</v>
      </c>
      <c r="D1143" t="s">
        <v>0</v>
      </c>
      <c r="E1143" t="s">
        <v>14</v>
      </c>
      <c r="F1143" s="4" t="s">
        <v>48</v>
      </c>
      <c r="G1143" t="s">
        <v>49</v>
      </c>
      <c r="H1143" s="4" t="s">
        <v>50</v>
      </c>
      <c r="I1143" s="4" t="s">
        <v>338</v>
      </c>
      <c r="J1143" s="8">
        <v>-3</v>
      </c>
      <c r="K1143" s="29">
        <v>69131</v>
      </c>
      <c r="L1143" s="35">
        <f t="shared" si="105"/>
        <v>-207393</v>
      </c>
      <c r="M1143" s="104" t="s">
        <v>529</v>
      </c>
      <c r="N1143" s="104">
        <f t="shared" ref="N1143:N1144" si="107">L1143/4409.15</f>
        <v>-47.036957236655596</v>
      </c>
      <c r="O1143" s="104">
        <v>-47.036957236655596</v>
      </c>
      <c r="Q1143" s="54">
        <v>20240089</v>
      </c>
      <c r="R1143" t="s">
        <v>413</v>
      </c>
    </row>
    <row r="1144" spans="1:812" hidden="1" x14ac:dyDescent="0.25">
      <c r="B1144" s="5">
        <v>45449</v>
      </c>
      <c r="C1144" t="s">
        <v>103</v>
      </c>
      <c r="D1144" t="s">
        <v>0</v>
      </c>
      <c r="E1144" t="s">
        <v>66</v>
      </c>
      <c r="F1144" s="4" t="s">
        <v>75</v>
      </c>
      <c r="G1144" t="s">
        <v>76</v>
      </c>
      <c r="H1144" s="4" t="s">
        <v>37</v>
      </c>
      <c r="I1144" s="4" t="s">
        <v>445</v>
      </c>
      <c r="J1144" s="8">
        <v>-3</v>
      </c>
      <c r="K1144" s="29">
        <v>51750</v>
      </c>
      <c r="L1144" s="35">
        <f t="shared" si="105"/>
        <v>-155250</v>
      </c>
      <c r="M1144" s="104" t="s">
        <v>529</v>
      </c>
      <c r="N1144" s="104">
        <f t="shared" si="107"/>
        <v>-35.210868307950513</v>
      </c>
      <c r="O1144" s="104">
        <v>-35.210868307950513</v>
      </c>
      <c r="Q1144" s="54">
        <v>20240089</v>
      </c>
      <c r="R1144" t="s">
        <v>413</v>
      </c>
    </row>
    <row r="1145" spans="1:812" x14ac:dyDescent="0.25">
      <c r="B1145" s="5">
        <v>45449</v>
      </c>
      <c r="C1145" t="s">
        <v>103</v>
      </c>
      <c r="D1145" t="s">
        <v>0</v>
      </c>
      <c r="E1145" t="s">
        <v>14</v>
      </c>
      <c r="F1145" s="4" t="s">
        <v>42</v>
      </c>
      <c r="G1145" t="s">
        <v>43</v>
      </c>
      <c r="H1145" s="4" t="s">
        <v>44</v>
      </c>
      <c r="I1145" s="4" t="s">
        <v>484</v>
      </c>
      <c r="J1145" s="8">
        <v>-25</v>
      </c>
      <c r="K1145" s="79">
        <v>14.694879832810868</v>
      </c>
      <c r="L1145" s="83">
        <f t="shared" si="105"/>
        <v>-367.37199582027171</v>
      </c>
      <c r="M1145" s="104" t="s">
        <v>527</v>
      </c>
      <c r="N1145" s="104"/>
      <c r="O1145" s="104">
        <v>-367.37199582027171</v>
      </c>
      <c r="Q1145" s="54">
        <v>20240089</v>
      </c>
      <c r="R1145" t="s">
        <v>413</v>
      </c>
    </row>
    <row r="1146" spans="1:812" hidden="1" x14ac:dyDescent="0.25">
      <c r="B1146" s="5">
        <v>45449</v>
      </c>
      <c r="C1146" t="s">
        <v>103</v>
      </c>
      <c r="D1146" t="s">
        <v>0</v>
      </c>
      <c r="E1146" t="s">
        <v>66</v>
      </c>
      <c r="F1146" s="4" t="s">
        <v>82</v>
      </c>
      <c r="G1146" t="s">
        <v>83</v>
      </c>
      <c r="H1146" s="4" t="s">
        <v>84</v>
      </c>
      <c r="I1146" s="4" t="s">
        <v>299</v>
      </c>
      <c r="J1146" s="8">
        <v>-5</v>
      </c>
      <c r="K1146" s="29">
        <v>51750</v>
      </c>
      <c r="L1146" s="35">
        <f t="shared" si="105"/>
        <v>-258750</v>
      </c>
      <c r="M1146" s="104" t="s">
        <v>529</v>
      </c>
      <c r="N1146" s="104">
        <f t="shared" ref="N1146:N1149" si="108">L1146/4409.15</f>
        <v>-58.684780513250857</v>
      </c>
      <c r="O1146" s="104">
        <v>-58.684780513250857</v>
      </c>
      <c r="Q1146" s="54">
        <v>20240089</v>
      </c>
      <c r="R1146" t="s">
        <v>413</v>
      </c>
    </row>
    <row r="1147" spans="1:812" hidden="1" x14ac:dyDescent="0.25">
      <c r="B1147" s="5">
        <v>45454</v>
      </c>
      <c r="C1147" t="s">
        <v>479</v>
      </c>
      <c r="D1147" t="s">
        <v>0</v>
      </c>
      <c r="E1147" t="s">
        <v>66</v>
      </c>
      <c r="F1147" s="4" t="s">
        <v>247</v>
      </c>
      <c r="G1147" t="s">
        <v>354</v>
      </c>
      <c r="H1147" s="4" t="s">
        <v>265</v>
      </c>
      <c r="I1147" s="4" t="s">
        <v>361</v>
      </c>
      <c r="J1147" s="8">
        <v>-2</v>
      </c>
      <c r="K1147" s="29">
        <f>67500*0.9</f>
        <v>60750</v>
      </c>
      <c r="L1147" s="17">
        <f t="shared" si="105"/>
        <v>-121500</v>
      </c>
      <c r="M1147" s="102" t="s">
        <v>529</v>
      </c>
      <c r="N1147" s="104">
        <f t="shared" si="108"/>
        <v>-27.556331719265621</v>
      </c>
      <c r="O1147" s="102">
        <v>-27.556331719265621</v>
      </c>
      <c r="Q1147"/>
      <c r="S1147" t="s">
        <v>505</v>
      </c>
    </row>
    <row r="1148" spans="1:812" hidden="1" x14ac:dyDescent="0.25">
      <c r="A1148" s="69"/>
      <c r="B1148" s="68">
        <v>45455</v>
      </c>
      <c r="C1148" s="69" t="s">
        <v>63</v>
      </c>
      <c r="D1148" s="69" t="s">
        <v>0</v>
      </c>
      <c r="E1148" s="69" t="s">
        <v>66</v>
      </c>
      <c r="F1148" s="70" t="s">
        <v>78</v>
      </c>
      <c r="G1148" s="69" t="s">
        <v>79</v>
      </c>
      <c r="H1148" s="70" t="s">
        <v>80</v>
      </c>
      <c r="I1148" s="154" t="s">
        <v>510</v>
      </c>
      <c r="J1148" s="157">
        <v>260</v>
      </c>
      <c r="K1148" s="72">
        <f>57500*0.9</f>
        <v>51750</v>
      </c>
      <c r="L1148" s="73">
        <f t="shared" si="105"/>
        <v>13455000</v>
      </c>
      <c r="M1148" s="107" t="s">
        <v>529</v>
      </c>
      <c r="N1148" s="104">
        <f t="shared" si="108"/>
        <v>3051.6085866890448</v>
      </c>
      <c r="O1148" s="104">
        <v>3051.6085866890448</v>
      </c>
      <c r="P1148" s="69" t="s">
        <v>511</v>
      </c>
      <c r="Q1148" s="69"/>
      <c r="R1148" s="69"/>
      <c r="S1148" s="69"/>
      <c r="T1148" s="69"/>
      <c r="U1148" s="69"/>
      <c r="V1148" s="69"/>
      <c r="W1148" s="69"/>
      <c r="X1148" s="73"/>
      <c r="Y1148" s="69"/>
      <c r="Z1148" s="69"/>
      <c r="AA1148" s="69"/>
      <c r="AB1148" s="69"/>
      <c r="AC1148" s="69"/>
      <c r="AD1148" s="69"/>
      <c r="AE1148" s="69"/>
      <c r="AF1148" s="69"/>
      <c r="AG1148" s="69"/>
      <c r="AH1148" s="69"/>
      <c r="AI1148" s="69"/>
      <c r="AJ1148" s="69"/>
      <c r="AK1148" s="69"/>
      <c r="AL1148" s="69"/>
      <c r="AM1148" s="69"/>
      <c r="AN1148" s="69"/>
      <c r="AO1148" s="69"/>
      <c r="AP1148" s="69"/>
      <c r="AQ1148" s="69"/>
      <c r="AR1148" s="69"/>
      <c r="AS1148" s="69"/>
      <c r="AT1148" s="69"/>
      <c r="AU1148" s="69"/>
      <c r="AV1148" s="69"/>
      <c r="AW1148" s="69"/>
      <c r="AX1148" s="69"/>
      <c r="AY1148" s="69"/>
      <c r="AZ1148" s="69"/>
      <c r="BA1148" s="69"/>
      <c r="BB1148" s="69"/>
      <c r="BC1148" s="69"/>
      <c r="BD1148" s="69"/>
      <c r="BE1148" s="69"/>
      <c r="BF1148" s="69"/>
      <c r="BG1148" s="69"/>
      <c r="BH1148" s="69"/>
      <c r="BI1148" s="69"/>
      <c r="BJ1148" s="69"/>
      <c r="BK1148" s="69"/>
      <c r="BL1148" s="69"/>
      <c r="BM1148" s="69"/>
      <c r="BN1148" s="69"/>
      <c r="BO1148" s="69"/>
      <c r="BP1148" s="69"/>
      <c r="BQ1148" s="69"/>
      <c r="BR1148" s="69"/>
      <c r="BS1148" s="69"/>
      <c r="BT1148" s="69"/>
      <c r="BU1148" s="69"/>
      <c r="BV1148" s="69"/>
      <c r="BW1148" s="69"/>
      <c r="BX1148" s="69"/>
      <c r="BY1148" s="69"/>
      <c r="BZ1148" s="69"/>
      <c r="CA1148" s="69"/>
      <c r="CB1148" s="69"/>
      <c r="CC1148" s="69"/>
      <c r="CD1148" s="69"/>
      <c r="CE1148" s="69"/>
      <c r="CF1148" s="69"/>
      <c r="CG1148" s="69"/>
      <c r="CH1148" s="69"/>
      <c r="CI1148" s="69"/>
      <c r="CJ1148" s="69"/>
      <c r="CK1148" s="69"/>
      <c r="CL1148" s="69"/>
      <c r="CM1148" s="69"/>
      <c r="CN1148" s="69"/>
      <c r="CO1148" s="69"/>
      <c r="CP1148" s="69"/>
      <c r="CQ1148" s="69"/>
      <c r="CR1148" s="69"/>
      <c r="CS1148" s="69"/>
      <c r="CT1148" s="69"/>
      <c r="CU1148" s="69"/>
      <c r="CV1148" s="69"/>
      <c r="CW1148" s="69"/>
      <c r="CX1148" s="69"/>
      <c r="CY1148" s="69"/>
      <c r="CZ1148" s="69"/>
      <c r="DA1148" s="69"/>
      <c r="DB1148" s="69"/>
      <c r="DC1148" s="69"/>
      <c r="DD1148" s="69"/>
      <c r="DE1148" s="69"/>
      <c r="DF1148" s="69"/>
      <c r="DG1148" s="69"/>
      <c r="DH1148" s="69"/>
      <c r="DI1148" s="69"/>
      <c r="DJ1148" s="69"/>
      <c r="DK1148" s="69"/>
      <c r="DL1148" s="69"/>
      <c r="DM1148" s="69"/>
      <c r="DN1148" s="69"/>
      <c r="DO1148" s="69"/>
      <c r="DP1148" s="69"/>
      <c r="DQ1148" s="69"/>
      <c r="DR1148" s="69"/>
      <c r="DS1148" s="69"/>
      <c r="DT1148" s="69"/>
      <c r="DU1148" s="69"/>
      <c r="DV1148" s="69"/>
      <c r="DW1148" s="69"/>
      <c r="DX1148" s="69"/>
      <c r="DY1148" s="69"/>
      <c r="DZ1148" s="69"/>
      <c r="EA1148" s="69"/>
      <c r="EB1148" s="69"/>
      <c r="EC1148" s="69"/>
      <c r="ED1148" s="69"/>
      <c r="EE1148" s="69"/>
      <c r="EF1148" s="69"/>
      <c r="EG1148" s="69"/>
      <c r="EH1148" s="69"/>
      <c r="EI1148" s="69"/>
      <c r="EJ1148" s="69"/>
      <c r="EK1148" s="69"/>
      <c r="EL1148" s="69"/>
      <c r="EM1148" s="69"/>
      <c r="EN1148" s="69"/>
      <c r="EO1148" s="69"/>
      <c r="EP1148" s="69"/>
      <c r="EQ1148" s="69"/>
      <c r="ER1148" s="69"/>
      <c r="ES1148" s="69"/>
      <c r="ET1148" s="69"/>
      <c r="EU1148" s="69"/>
      <c r="EV1148" s="69"/>
      <c r="EW1148" s="69"/>
      <c r="EX1148" s="69"/>
      <c r="EY1148" s="69"/>
      <c r="EZ1148" s="69"/>
      <c r="FA1148" s="69"/>
      <c r="FB1148" s="69"/>
      <c r="FC1148" s="69"/>
      <c r="FD1148" s="69"/>
      <c r="FE1148" s="69"/>
      <c r="FF1148" s="69"/>
      <c r="FG1148" s="69"/>
      <c r="FH1148" s="69"/>
      <c r="FI1148" s="69"/>
      <c r="FJ1148" s="69"/>
      <c r="FK1148" s="69"/>
      <c r="FL1148" s="69"/>
      <c r="FM1148" s="69"/>
      <c r="FN1148" s="69"/>
      <c r="FO1148" s="69"/>
      <c r="FP1148" s="69"/>
      <c r="FQ1148" s="69"/>
      <c r="FR1148" s="69"/>
      <c r="FS1148" s="69"/>
      <c r="FT1148" s="69"/>
      <c r="FU1148" s="69"/>
      <c r="FV1148" s="69"/>
      <c r="FW1148" s="69"/>
      <c r="FX1148" s="69"/>
      <c r="FY1148" s="69"/>
      <c r="FZ1148" s="69"/>
      <c r="GA1148" s="69"/>
      <c r="GB1148" s="69"/>
      <c r="GC1148" s="69"/>
      <c r="GD1148" s="69"/>
      <c r="GE1148" s="69"/>
      <c r="GF1148" s="69"/>
      <c r="GG1148" s="69"/>
      <c r="GH1148" s="69"/>
      <c r="GI1148" s="69"/>
      <c r="GJ1148" s="69"/>
      <c r="GK1148" s="69"/>
      <c r="GL1148" s="69"/>
      <c r="GM1148" s="69"/>
      <c r="GN1148" s="69"/>
      <c r="GO1148" s="69"/>
      <c r="GP1148" s="69"/>
      <c r="GQ1148" s="69"/>
      <c r="GR1148" s="69"/>
      <c r="GS1148" s="69"/>
      <c r="GT1148" s="69"/>
      <c r="GU1148" s="69"/>
      <c r="GV1148" s="69"/>
      <c r="GW1148" s="69"/>
      <c r="GX1148" s="69"/>
      <c r="GY1148" s="69"/>
      <c r="GZ1148" s="69"/>
      <c r="HA1148" s="69"/>
      <c r="HB1148" s="69"/>
      <c r="HC1148" s="69"/>
      <c r="HD1148" s="69"/>
      <c r="HE1148" s="69"/>
      <c r="HF1148" s="69"/>
      <c r="HG1148" s="69"/>
      <c r="HH1148" s="69"/>
      <c r="HI1148" s="69"/>
      <c r="HJ1148" s="69"/>
      <c r="HK1148" s="69"/>
      <c r="HL1148" s="69"/>
      <c r="HM1148" s="69"/>
      <c r="HN1148" s="69"/>
      <c r="HO1148" s="69"/>
      <c r="HP1148" s="69"/>
      <c r="HQ1148" s="69"/>
      <c r="HR1148" s="69"/>
      <c r="HS1148" s="69"/>
      <c r="HT1148" s="69"/>
      <c r="HU1148" s="69"/>
      <c r="HV1148" s="69"/>
      <c r="HW1148" s="69"/>
      <c r="HX1148" s="69"/>
      <c r="HY1148" s="69"/>
      <c r="HZ1148" s="69"/>
      <c r="IA1148" s="69"/>
      <c r="IB1148" s="69"/>
      <c r="IC1148" s="69"/>
      <c r="ID1148" s="69"/>
      <c r="IE1148" s="69"/>
      <c r="IF1148" s="69"/>
      <c r="IG1148" s="69"/>
      <c r="IH1148" s="69"/>
      <c r="II1148" s="69"/>
      <c r="IJ1148" s="69"/>
      <c r="IK1148" s="69"/>
      <c r="IL1148" s="69"/>
      <c r="IM1148" s="69"/>
      <c r="IN1148" s="69"/>
      <c r="IO1148" s="69" t="s">
        <v>506</v>
      </c>
      <c r="IP1148" s="69"/>
      <c r="IQ1148" s="69"/>
      <c r="IR1148" s="69"/>
      <c r="IS1148" s="69"/>
      <c r="IT1148" s="69"/>
      <c r="IU1148" s="69"/>
      <c r="IV1148" s="69"/>
      <c r="IW1148" s="69"/>
      <c r="IX1148" s="69"/>
      <c r="IY1148" s="69"/>
      <c r="IZ1148" s="69"/>
      <c r="JA1148" s="69"/>
      <c r="JB1148" s="69"/>
      <c r="JC1148" s="69"/>
      <c r="JD1148" s="69"/>
      <c r="JE1148" s="69"/>
      <c r="JF1148" s="69"/>
      <c r="JG1148" s="69"/>
      <c r="JH1148" s="69"/>
      <c r="JI1148" s="69"/>
      <c r="JJ1148" s="69"/>
      <c r="JK1148" s="69"/>
      <c r="JL1148" s="69"/>
      <c r="JM1148" s="69"/>
      <c r="JN1148" s="69"/>
      <c r="JO1148" s="69"/>
      <c r="JP1148" s="69"/>
      <c r="JQ1148" s="69"/>
      <c r="JR1148" s="69"/>
      <c r="JS1148" s="69"/>
      <c r="JT1148" s="69"/>
      <c r="JU1148" s="69"/>
      <c r="JV1148" s="69"/>
      <c r="JW1148" s="69"/>
      <c r="JX1148" s="69"/>
      <c r="JY1148" s="69"/>
      <c r="JZ1148" s="69"/>
      <c r="KA1148" s="69"/>
      <c r="KB1148" s="69"/>
      <c r="KC1148" s="69"/>
      <c r="KD1148" s="69"/>
      <c r="KE1148" s="69"/>
      <c r="KF1148" s="69"/>
      <c r="KG1148" s="69"/>
      <c r="KH1148" s="69"/>
      <c r="KI1148" s="69"/>
      <c r="KJ1148" s="69"/>
      <c r="KK1148" s="69"/>
      <c r="KL1148" s="69"/>
      <c r="KM1148" s="69"/>
      <c r="KN1148" s="69"/>
      <c r="KO1148" s="69"/>
      <c r="KP1148" s="69"/>
      <c r="KQ1148" s="69"/>
      <c r="KR1148" s="69"/>
      <c r="KS1148" s="69"/>
      <c r="KT1148" s="69"/>
      <c r="KU1148" s="69"/>
      <c r="KV1148" s="69"/>
      <c r="KW1148" s="69"/>
      <c r="KX1148" s="69"/>
      <c r="KY1148" s="69"/>
      <c r="KZ1148" s="69"/>
      <c r="LA1148" s="69"/>
      <c r="LB1148" s="69"/>
      <c r="LC1148" s="69"/>
      <c r="LD1148" s="69"/>
      <c r="LE1148" s="69"/>
      <c r="LF1148" s="69"/>
      <c r="LG1148" s="69"/>
      <c r="LH1148" s="69"/>
      <c r="LI1148" s="69"/>
      <c r="LJ1148" s="69"/>
      <c r="LK1148" s="69"/>
      <c r="LL1148" s="69"/>
      <c r="LM1148" s="69"/>
      <c r="LN1148" s="69"/>
      <c r="LO1148" s="69"/>
      <c r="LP1148" s="69"/>
      <c r="LQ1148" s="69"/>
      <c r="LR1148" s="69"/>
      <c r="LS1148" s="69"/>
      <c r="LT1148" s="69"/>
      <c r="LU1148" s="69"/>
      <c r="LV1148" s="69"/>
      <c r="LW1148" s="69"/>
      <c r="LX1148" s="69"/>
      <c r="LY1148" s="69"/>
      <c r="LZ1148" s="69"/>
      <c r="MA1148" s="69"/>
      <c r="MB1148" s="69"/>
      <c r="MC1148" s="69"/>
      <c r="MD1148" s="69"/>
      <c r="ME1148" s="69"/>
      <c r="MF1148" s="69"/>
      <c r="MG1148" s="69"/>
      <c r="MH1148" s="69"/>
      <c r="MI1148" s="69"/>
      <c r="MJ1148" s="69"/>
      <c r="MK1148" s="69"/>
      <c r="ML1148" s="69"/>
      <c r="MM1148" s="69"/>
      <c r="MN1148" s="69"/>
      <c r="MO1148" s="69"/>
      <c r="MP1148" s="69"/>
      <c r="MQ1148" s="69"/>
      <c r="MR1148" s="69"/>
      <c r="MS1148" s="69"/>
      <c r="MT1148" s="69"/>
      <c r="MU1148" s="69"/>
      <c r="MV1148" s="69"/>
      <c r="MW1148" s="69"/>
      <c r="MX1148" s="69"/>
      <c r="MY1148" s="69"/>
      <c r="MZ1148" s="69"/>
      <c r="NA1148" s="69"/>
      <c r="NB1148" s="69"/>
      <c r="NC1148" s="69"/>
      <c r="ND1148" s="69"/>
      <c r="NE1148" s="69"/>
      <c r="NF1148" s="69"/>
      <c r="NG1148" s="69"/>
      <c r="NH1148" s="69"/>
      <c r="NI1148" s="69"/>
      <c r="NJ1148" s="69"/>
      <c r="NK1148" s="69"/>
      <c r="NL1148" s="69"/>
      <c r="NM1148" s="69"/>
      <c r="NN1148" s="69"/>
      <c r="NO1148" s="69"/>
      <c r="NP1148" s="69"/>
      <c r="NQ1148" s="69"/>
      <c r="NR1148" s="69"/>
      <c r="NS1148" s="69"/>
      <c r="NT1148" s="69"/>
      <c r="NU1148" s="69"/>
      <c r="NV1148" s="69"/>
      <c r="NW1148" s="69"/>
      <c r="NX1148" s="69"/>
      <c r="NY1148" s="69"/>
      <c r="NZ1148" s="69"/>
      <c r="OA1148" s="69"/>
      <c r="OB1148" s="69"/>
      <c r="OC1148" s="69"/>
      <c r="OD1148" s="69"/>
      <c r="OE1148" s="69"/>
      <c r="OF1148" s="69"/>
      <c r="OG1148" s="69"/>
      <c r="OH1148" s="69"/>
      <c r="OI1148" s="69"/>
      <c r="OJ1148" s="69"/>
      <c r="OK1148" s="69"/>
      <c r="OL1148" s="69"/>
      <c r="OM1148" s="69"/>
      <c r="ON1148" s="69"/>
      <c r="OO1148" s="69"/>
      <c r="OP1148" s="69"/>
      <c r="OQ1148" s="69"/>
      <c r="OR1148" s="69"/>
      <c r="OS1148" s="69"/>
      <c r="OT1148" s="69"/>
      <c r="OU1148" s="69"/>
      <c r="OV1148" s="69"/>
      <c r="OW1148" s="69"/>
      <c r="OX1148" s="69"/>
      <c r="OY1148" s="69"/>
      <c r="OZ1148" s="69"/>
      <c r="PA1148" s="69"/>
      <c r="PB1148" s="69"/>
      <c r="PC1148" s="69"/>
      <c r="PD1148" s="69"/>
      <c r="PE1148" s="69"/>
      <c r="PF1148" s="69"/>
      <c r="PG1148" s="69"/>
      <c r="PH1148" s="69"/>
      <c r="PI1148" s="69"/>
      <c r="PJ1148" s="69"/>
      <c r="PK1148" s="69"/>
      <c r="PL1148" s="69"/>
      <c r="PM1148" s="69"/>
      <c r="PN1148" s="69"/>
      <c r="PO1148" s="69"/>
      <c r="PP1148" s="69"/>
      <c r="PQ1148" s="69"/>
      <c r="PR1148" s="69"/>
      <c r="PS1148" s="69"/>
      <c r="PT1148" s="69"/>
      <c r="PU1148" s="69"/>
      <c r="PV1148" s="69"/>
      <c r="PW1148" s="69"/>
      <c r="PX1148" s="69"/>
      <c r="PY1148" s="69"/>
      <c r="PZ1148" s="69"/>
      <c r="QA1148" s="69"/>
      <c r="QB1148" s="69"/>
      <c r="QC1148" s="69"/>
      <c r="QD1148" s="69"/>
      <c r="QE1148" s="69"/>
      <c r="QF1148" s="69"/>
      <c r="QG1148" s="69"/>
      <c r="QH1148" s="69"/>
      <c r="QI1148" s="69"/>
      <c r="QJ1148" s="69"/>
      <c r="QK1148" s="69"/>
      <c r="QL1148" s="69"/>
      <c r="QM1148" s="69"/>
      <c r="QN1148" s="69"/>
      <c r="QO1148" s="69"/>
      <c r="QP1148" s="69"/>
      <c r="QQ1148" s="69"/>
      <c r="QR1148" s="69"/>
      <c r="QS1148" s="69"/>
      <c r="QT1148" s="69"/>
      <c r="QU1148" s="69"/>
      <c r="QV1148" s="69"/>
      <c r="QW1148" s="69"/>
      <c r="QX1148" s="69"/>
      <c r="QY1148" s="69"/>
      <c r="QZ1148" s="69"/>
      <c r="RA1148" s="69"/>
      <c r="RB1148" s="69"/>
      <c r="RC1148" s="69"/>
      <c r="RD1148" s="69"/>
      <c r="RE1148" s="69"/>
      <c r="RF1148" s="69"/>
      <c r="RG1148" s="69"/>
      <c r="RH1148" s="69"/>
      <c r="RI1148" s="69"/>
      <c r="RJ1148" s="69"/>
      <c r="RK1148" s="69"/>
      <c r="RL1148" s="69"/>
      <c r="RM1148" s="69"/>
      <c r="RN1148" s="69"/>
      <c r="RO1148" s="69"/>
      <c r="RP1148" s="69"/>
      <c r="RQ1148" s="69"/>
      <c r="RR1148" s="69"/>
      <c r="RS1148" s="69"/>
      <c r="RT1148" s="69"/>
      <c r="RU1148" s="69"/>
      <c r="RV1148" s="69"/>
      <c r="RW1148" s="69"/>
      <c r="RX1148" s="69"/>
      <c r="RY1148" s="69"/>
      <c r="RZ1148" s="69"/>
      <c r="SA1148" s="69"/>
      <c r="SB1148" s="69"/>
      <c r="SC1148" s="69"/>
      <c r="SD1148" s="69"/>
      <c r="SE1148" s="69"/>
      <c r="SF1148" s="69"/>
      <c r="SG1148" s="69"/>
      <c r="SH1148" s="69"/>
      <c r="SI1148" s="69"/>
      <c r="SJ1148" s="69"/>
      <c r="SK1148" s="69"/>
      <c r="SL1148" s="69"/>
      <c r="SM1148" s="69"/>
      <c r="SN1148" s="69"/>
      <c r="SO1148" s="69"/>
      <c r="SP1148" s="69"/>
      <c r="SQ1148" s="69"/>
      <c r="SR1148" s="69"/>
      <c r="SS1148" s="69"/>
      <c r="ST1148" s="69"/>
      <c r="SU1148" s="69"/>
      <c r="SV1148" s="69"/>
      <c r="SW1148" s="69"/>
      <c r="SX1148" s="69"/>
      <c r="SY1148" s="69"/>
      <c r="SZ1148" s="69"/>
      <c r="TA1148" s="69"/>
      <c r="TB1148" s="69"/>
      <c r="TC1148" s="69"/>
      <c r="TD1148" s="69"/>
      <c r="TE1148" s="69"/>
      <c r="TF1148" s="69"/>
      <c r="TG1148" s="69"/>
      <c r="TH1148" s="69"/>
      <c r="TI1148" s="69"/>
      <c r="TJ1148" s="69"/>
      <c r="TK1148" s="69"/>
      <c r="TL1148" s="69"/>
      <c r="TM1148" s="69"/>
      <c r="TN1148" s="69"/>
      <c r="TO1148" s="69"/>
      <c r="TP1148" s="69"/>
      <c r="TQ1148" s="69"/>
      <c r="TR1148" s="69"/>
      <c r="TS1148" s="69"/>
      <c r="TT1148" s="69"/>
      <c r="TU1148" s="69"/>
      <c r="TV1148" s="69"/>
      <c r="TW1148" s="69"/>
      <c r="TX1148" s="69"/>
      <c r="TY1148" s="69"/>
      <c r="TZ1148" s="69"/>
      <c r="UA1148" s="69"/>
      <c r="UB1148" s="69"/>
      <c r="UC1148" s="69"/>
      <c r="UD1148" s="69"/>
      <c r="UE1148" s="69"/>
      <c r="UF1148" s="69"/>
      <c r="UG1148" s="69"/>
      <c r="UH1148" s="69"/>
      <c r="UI1148" s="69"/>
      <c r="UJ1148" s="69"/>
      <c r="UK1148" s="69"/>
      <c r="UL1148" s="69"/>
      <c r="UM1148" s="69"/>
      <c r="UN1148" s="69"/>
      <c r="UO1148" s="69"/>
      <c r="UP1148" s="69"/>
      <c r="UQ1148" s="69"/>
      <c r="UR1148" s="69"/>
      <c r="US1148" s="69"/>
      <c r="UT1148" s="69"/>
      <c r="UU1148" s="69"/>
      <c r="UV1148" s="69"/>
      <c r="UW1148" s="69"/>
      <c r="UX1148" s="69"/>
      <c r="UY1148" s="69"/>
      <c r="UZ1148" s="69"/>
      <c r="VA1148" s="69"/>
      <c r="VB1148" s="69"/>
      <c r="VC1148" s="69"/>
      <c r="VD1148" s="69"/>
      <c r="VE1148" s="69"/>
      <c r="VF1148" s="69"/>
      <c r="VG1148" s="69"/>
      <c r="VH1148" s="69"/>
      <c r="VI1148" s="69"/>
      <c r="VJ1148" s="69"/>
      <c r="VK1148" s="69"/>
      <c r="VL1148" s="69"/>
      <c r="VM1148" s="69"/>
      <c r="VN1148" s="69"/>
      <c r="VO1148" s="69"/>
      <c r="VP1148" s="69"/>
      <c r="VQ1148" s="69"/>
      <c r="VR1148" s="69"/>
      <c r="VS1148" s="69"/>
      <c r="VT1148" s="69"/>
      <c r="VU1148" s="69"/>
      <c r="VV1148" s="69"/>
      <c r="VW1148" s="69"/>
      <c r="VX1148" s="69"/>
      <c r="VY1148" s="69"/>
      <c r="VZ1148" s="69"/>
      <c r="WA1148" s="69"/>
      <c r="WB1148" s="69"/>
      <c r="WC1148" s="69"/>
      <c r="WD1148" s="69"/>
      <c r="WE1148" s="69"/>
      <c r="WF1148" s="69"/>
      <c r="WG1148" s="69"/>
      <c r="WH1148" s="69"/>
      <c r="WI1148" s="69"/>
      <c r="WJ1148" s="69"/>
      <c r="WK1148" s="69"/>
      <c r="WL1148" s="69"/>
      <c r="WM1148" s="69"/>
      <c r="WN1148" s="69"/>
      <c r="WO1148" s="69"/>
      <c r="WP1148" s="69"/>
      <c r="WQ1148" s="69"/>
      <c r="WR1148" s="69"/>
      <c r="WS1148" s="69"/>
      <c r="WT1148" s="69"/>
      <c r="WU1148" s="69"/>
      <c r="WV1148" s="69"/>
      <c r="WW1148" s="69"/>
      <c r="WX1148" s="69"/>
      <c r="WY1148" s="69"/>
      <c r="WZ1148" s="69"/>
      <c r="XA1148" s="69"/>
      <c r="XB1148" s="69"/>
      <c r="XC1148" s="69"/>
      <c r="XD1148" s="69"/>
      <c r="XE1148" s="69"/>
      <c r="XF1148" s="69"/>
      <c r="XG1148" s="69"/>
      <c r="XH1148" s="69"/>
      <c r="XI1148" s="69"/>
      <c r="XJ1148" s="69"/>
      <c r="XK1148" s="69"/>
      <c r="XL1148" s="69"/>
      <c r="XM1148" s="69"/>
      <c r="XN1148" s="69"/>
      <c r="XO1148" s="69"/>
      <c r="XP1148" s="69"/>
      <c r="XQ1148" s="69"/>
      <c r="XR1148" s="69"/>
      <c r="XS1148" s="69"/>
      <c r="XT1148" s="69"/>
      <c r="XU1148" s="69"/>
      <c r="XV1148" s="69"/>
      <c r="XW1148" s="69"/>
      <c r="XX1148" s="69"/>
      <c r="XY1148" s="69"/>
      <c r="XZ1148" s="69"/>
      <c r="YA1148" s="69"/>
      <c r="YB1148" s="69"/>
      <c r="YC1148" s="69"/>
      <c r="YD1148" s="69"/>
      <c r="YE1148" s="69"/>
      <c r="YF1148" s="69"/>
      <c r="YG1148" s="69"/>
      <c r="YH1148" s="69"/>
      <c r="YI1148" s="69"/>
      <c r="YJ1148" s="69"/>
      <c r="YK1148" s="69"/>
      <c r="YL1148" s="69"/>
      <c r="YM1148" s="69"/>
      <c r="YN1148" s="69"/>
      <c r="YO1148" s="69"/>
      <c r="YP1148" s="69"/>
      <c r="YQ1148" s="69"/>
      <c r="YR1148" s="69"/>
      <c r="YS1148" s="69"/>
      <c r="YT1148" s="69"/>
      <c r="YU1148" s="69"/>
      <c r="YV1148" s="69"/>
      <c r="YW1148" s="69"/>
      <c r="YX1148" s="69"/>
      <c r="YY1148" s="69"/>
      <c r="YZ1148" s="69"/>
      <c r="ZA1148" s="69"/>
      <c r="ZB1148" s="69"/>
      <c r="ZC1148" s="69"/>
      <c r="ZD1148" s="69"/>
      <c r="ZE1148" s="69"/>
      <c r="ZF1148" s="69"/>
      <c r="ZG1148" s="69"/>
      <c r="ZH1148" s="69"/>
      <c r="ZI1148" s="69"/>
      <c r="ZJ1148" s="69"/>
      <c r="ZK1148" s="69"/>
      <c r="ZL1148" s="69"/>
      <c r="ZM1148" s="69"/>
      <c r="ZN1148" s="69"/>
      <c r="ZO1148" s="69"/>
      <c r="ZP1148" s="69"/>
      <c r="ZQ1148" s="69"/>
      <c r="ZR1148" s="69"/>
      <c r="ZS1148" s="69"/>
      <c r="ZT1148" s="69"/>
      <c r="ZU1148" s="69"/>
      <c r="ZV1148" s="69"/>
      <c r="ZW1148" s="69"/>
      <c r="ZX1148" s="69"/>
      <c r="ZY1148" s="69"/>
      <c r="ZZ1148" s="69"/>
      <c r="AAA1148" s="69"/>
      <c r="AAB1148" s="69"/>
      <c r="AAC1148" s="69"/>
      <c r="AAD1148" s="69"/>
      <c r="AAE1148" s="69"/>
      <c r="AAF1148" s="69"/>
      <c r="AAG1148" s="69"/>
      <c r="AAH1148" s="69"/>
      <c r="AAI1148" s="69"/>
      <c r="AAJ1148" s="69"/>
      <c r="AAK1148" s="69"/>
      <c r="AAL1148" s="69"/>
      <c r="AAM1148" s="69"/>
      <c r="AAN1148" s="69"/>
      <c r="AAO1148" s="69"/>
      <c r="AAP1148" s="69"/>
      <c r="AAQ1148" s="69"/>
      <c r="AAR1148" s="69"/>
      <c r="AAS1148" s="69"/>
      <c r="AAT1148" s="69"/>
      <c r="AAU1148" s="69"/>
      <c r="AAV1148" s="69"/>
      <c r="AAW1148" s="69"/>
      <c r="AAX1148" s="69"/>
      <c r="AAY1148" s="69"/>
      <c r="AAZ1148" s="69"/>
      <c r="ABA1148" s="69"/>
      <c r="ABB1148" s="69"/>
      <c r="ABC1148" s="69"/>
      <c r="ABD1148" s="69"/>
      <c r="ABE1148" s="69"/>
      <c r="ABF1148" s="69"/>
      <c r="ABG1148" s="69"/>
      <c r="ABH1148" s="69"/>
      <c r="ABI1148" s="69"/>
      <c r="ABJ1148" s="69"/>
      <c r="ABK1148" s="69"/>
      <c r="ABL1148" s="69"/>
      <c r="ABM1148" s="69"/>
      <c r="ABN1148" s="69"/>
      <c r="ABO1148" s="69"/>
      <c r="ABP1148" s="69"/>
      <c r="ABQ1148" s="69"/>
      <c r="ABR1148" s="69"/>
      <c r="ABS1148" s="69"/>
      <c r="ABT1148" s="69"/>
      <c r="ABU1148" s="69"/>
      <c r="ABV1148" s="69"/>
      <c r="ABW1148" s="69"/>
      <c r="ABX1148" s="69"/>
      <c r="ABY1148" s="69"/>
      <c r="ABZ1148" s="69"/>
      <c r="ACA1148" s="69"/>
      <c r="ACB1148" s="69"/>
      <c r="ACC1148" s="69"/>
      <c r="ACD1148" s="69"/>
      <c r="ACE1148" s="69"/>
      <c r="ACF1148" s="69"/>
      <c r="ACG1148" s="69"/>
      <c r="ACH1148" s="69"/>
      <c r="ACI1148" s="69"/>
      <c r="ACJ1148" s="69"/>
      <c r="ACK1148" s="69"/>
      <c r="ACL1148" s="69"/>
      <c r="ACM1148" s="69"/>
      <c r="ACN1148" s="69"/>
      <c r="ACO1148" s="69"/>
      <c r="ACP1148" s="69"/>
      <c r="ACQ1148" s="69"/>
      <c r="ACR1148" s="69"/>
      <c r="ACS1148" s="69"/>
      <c r="ACT1148" s="69"/>
      <c r="ACU1148" s="69"/>
      <c r="ACV1148" s="69"/>
      <c r="ACW1148" s="69"/>
      <c r="ACX1148" s="69"/>
      <c r="ACY1148" s="69"/>
      <c r="ACZ1148" s="69"/>
      <c r="ADA1148" s="69"/>
      <c r="ADB1148" s="69"/>
      <c r="ADC1148" s="69"/>
      <c r="ADD1148" s="69"/>
      <c r="ADE1148" s="69"/>
      <c r="ADF1148" s="69"/>
      <c r="ADG1148" s="69"/>
      <c r="ADH1148" s="69"/>
      <c r="ADI1148" s="69"/>
      <c r="ADJ1148" s="69"/>
      <c r="ADK1148" s="69"/>
      <c r="ADL1148" s="69"/>
      <c r="ADM1148" s="69"/>
      <c r="ADN1148" s="69"/>
      <c r="ADO1148" s="69"/>
      <c r="ADP1148" s="69"/>
      <c r="ADQ1148" s="69"/>
      <c r="ADR1148" s="69"/>
      <c r="ADS1148" s="69"/>
      <c r="ADT1148" s="69"/>
      <c r="ADU1148" s="69"/>
      <c r="ADV1148" s="69"/>
      <c r="ADW1148" s="69"/>
      <c r="ADX1148" s="69"/>
      <c r="ADY1148" s="69"/>
      <c r="ADZ1148" s="69"/>
      <c r="AEA1148" s="69"/>
      <c r="AEB1148" s="69"/>
      <c r="AEC1148" s="69"/>
      <c r="AED1148" s="69"/>
      <c r="AEE1148" s="69"/>
      <c r="AEF1148" s="69"/>
    </row>
    <row r="1149" spans="1:812" s="69" customFormat="1" hidden="1" x14ac:dyDescent="0.25">
      <c r="B1149" s="68">
        <v>45455</v>
      </c>
      <c r="C1149" s="69" t="s">
        <v>63</v>
      </c>
      <c r="D1149" s="69" t="s">
        <v>0</v>
      </c>
      <c r="E1149" s="69" t="s">
        <v>66</v>
      </c>
      <c r="F1149" s="70" t="s">
        <v>86</v>
      </c>
      <c r="G1149" s="69" t="s">
        <v>87</v>
      </c>
      <c r="H1149" s="70" t="s">
        <v>50</v>
      </c>
      <c r="I1149" s="154" t="s">
        <v>512</v>
      </c>
      <c r="J1149" s="157">
        <v>60</v>
      </c>
      <c r="K1149" s="72">
        <f>57500*0.9</f>
        <v>51750</v>
      </c>
      <c r="L1149" s="73">
        <f t="shared" si="105"/>
        <v>3105000</v>
      </c>
      <c r="M1149" s="107" t="s">
        <v>529</v>
      </c>
      <c r="N1149" s="104">
        <f t="shared" si="108"/>
        <v>704.21736615901034</v>
      </c>
      <c r="O1149" s="104">
        <v>704.21736615901034</v>
      </c>
      <c r="P1149" s="69" t="s">
        <v>511</v>
      </c>
      <c r="X1149" s="73"/>
    </row>
    <row r="1150" spans="1:812" hidden="1" x14ac:dyDescent="0.25">
      <c r="B1150" s="5">
        <v>45457</v>
      </c>
      <c r="C1150" t="s">
        <v>103</v>
      </c>
      <c r="D1150" t="s">
        <v>0</v>
      </c>
      <c r="E1150" t="s">
        <v>14</v>
      </c>
      <c r="F1150" s="4" t="s">
        <v>25</v>
      </c>
      <c r="G1150" t="s">
        <v>26</v>
      </c>
      <c r="H1150" s="4" t="s">
        <v>27</v>
      </c>
      <c r="I1150" s="4" t="s">
        <v>490</v>
      </c>
      <c r="J1150" s="8">
        <v>-8</v>
      </c>
      <c r="K1150" s="79">
        <v>14.694879832810868</v>
      </c>
      <c r="L1150" s="84">
        <f t="shared" si="105"/>
        <v>-117.55903866248694</v>
      </c>
      <c r="M1150" s="102" t="s">
        <v>527</v>
      </c>
      <c r="O1150" s="102">
        <v>-117.55903866248694</v>
      </c>
      <c r="Q1150" s="54">
        <v>20240091</v>
      </c>
      <c r="R1150" t="s">
        <v>232</v>
      </c>
    </row>
    <row r="1151" spans="1:812" hidden="1" x14ac:dyDescent="0.25">
      <c r="B1151" s="5">
        <v>45457</v>
      </c>
      <c r="C1151" t="s">
        <v>103</v>
      </c>
      <c r="D1151" t="s">
        <v>0</v>
      </c>
      <c r="E1151" t="s">
        <v>14</v>
      </c>
      <c r="F1151" s="4" t="s">
        <v>35</v>
      </c>
      <c r="G1151" t="s">
        <v>36</v>
      </c>
      <c r="H1151" s="4" t="s">
        <v>37</v>
      </c>
      <c r="I1151" s="4" t="s">
        <v>509</v>
      </c>
      <c r="J1151" s="8">
        <v>-15</v>
      </c>
      <c r="K1151" s="79">
        <v>14.583333333333334</v>
      </c>
      <c r="L1151" s="80">
        <f t="shared" si="105"/>
        <v>-218.75</v>
      </c>
      <c r="M1151" s="102" t="s">
        <v>527</v>
      </c>
      <c r="O1151" s="102">
        <v>-218.75</v>
      </c>
      <c r="Q1151" s="54">
        <v>20240091</v>
      </c>
      <c r="R1151" t="s">
        <v>232</v>
      </c>
    </row>
    <row r="1152" spans="1:812" hidden="1" x14ac:dyDescent="0.25">
      <c r="B1152" s="5">
        <v>45457</v>
      </c>
      <c r="C1152" t="s">
        <v>103</v>
      </c>
      <c r="D1152" t="s">
        <v>0</v>
      </c>
      <c r="E1152" t="s">
        <v>14</v>
      </c>
      <c r="F1152" s="4" t="s">
        <v>48</v>
      </c>
      <c r="G1152" t="s">
        <v>49</v>
      </c>
      <c r="H1152" s="4" t="s">
        <v>50</v>
      </c>
      <c r="I1152" s="4" t="s">
        <v>400</v>
      </c>
      <c r="J1152" s="8">
        <v>-2</v>
      </c>
      <c r="K1152" s="29">
        <v>69131</v>
      </c>
      <c r="L1152" s="17">
        <f t="shared" si="105"/>
        <v>-138262</v>
      </c>
      <c r="M1152" s="102" t="s">
        <v>529</v>
      </c>
      <c r="N1152" s="104">
        <f t="shared" ref="N1152:N1153" si="109">L1152/4409.15</f>
        <v>-31.357971491103729</v>
      </c>
      <c r="O1152" s="104">
        <v>-31.357971491103729</v>
      </c>
      <c r="Q1152" s="54">
        <v>20240091</v>
      </c>
      <c r="R1152" t="s">
        <v>232</v>
      </c>
    </row>
    <row r="1153" spans="1:812" hidden="1" x14ac:dyDescent="0.25">
      <c r="B1153" s="5">
        <v>45457</v>
      </c>
      <c r="C1153" t="s">
        <v>103</v>
      </c>
      <c r="D1153" t="s">
        <v>0</v>
      </c>
      <c r="E1153" t="s">
        <v>14</v>
      </c>
      <c r="F1153" s="4" t="s">
        <v>322</v>
      </c>
      <c r="G1153" t="s">
        <v>324</v>
      </c>
      <c r="H1153" s="4" t="s">
        <v>325</v>
      </c>
      <c r="I1153" s="4" t="s">
        <v>326</v>
      </c>
      <c r="J1153" s="8">
        <v>-2</v>
      </c>
      <c r="K1153" s="79">
        <v>22.421917808219177</v>
      </c>
      <c r="L1153" s="17">
        <f t="shared" si="105"/>
        <v>-44.843835616438355</v>
      </c>
      <c r="M1153" s="102" t="s">
        <v>529</v>
      </c>
      <c r="N1153" s="104">
        <f t="shared" si="109"/>
        <v>-1.0170630533422169E-2</v>
      </c>
      <c r="O1153" s="104">
        <v>-1.0170630533422169E-2</v>
      </c>
      <c r="Q1153" s="54">
        <v>20240091</v>
      </c>
      <c r="R1153" t="s">
        <v>232</v>
      </c>
    </row>
    <row r="1154" spans="1:812" hidden="1" x14ac:dyDescent="0.25">
      <c r="B1154" s="5">
        <v>45457</v>
      </c>
      <c r="C1154" t="s">
        <v>103</v>
      </c>
      <c r="D1154" t="s">
        <v>0</v>
      </c>
      <c r="E1154" t="s">
        <v>14</v>
      </c>
      <c r="F1154" s="4" t="s">
        <v>327</v>
      </c>
      <c r="G1154" t="s">
        <v>328</v>
      </c>
      <c r="H1154" s="4" t="s">
        <v>329</v>
      </c>
      <c r="I1154" s="4" t="s">
        <v>330</v>
      </c>
      <c r="J1154" s="8">
        <v>-2</v>
      </c>
      <c r="K1154" s="90">
        <v>18</v>
      </c>
      <c r="L1154" s="17">
        <f t="shared" si="105"/>
        <v>-36</v>
      </c>
      <c r="M1154" s="102" t="s">
        <v>527</v>
      </c>
      <c r="O1154" s="104">
        <v>-36</v>
      </c>
      <c r="Q1154" s="54">
        <v>20240091</v>
      </c>
      <c r="R1154" t="s">
        <v>232</v>
      </c>
    </row>
    <row r="1155" spans="1:812" hidden="1" x14ac:dyDescent="0.25">
      <c r="B1155" s="5">
        <v>45457</v>
      </c>
      <c r="C1155" t="s">
        <v>103</v>
      </c>
      <c r="D1155" t="s">
        <v>0</v>
      </c>
      <c r="E1155" t="s">
        <v>66</v>
      </c>
      <c r="F1155" s="4" t="s">
        <v>71</v>
      </c>
      <c r="G1155" t="s">
        <v>72</v>
      </c>
      <c r="H1155" s="4" t="s">
        <v>27</v>
      </c>
      <c r="I1155" s="4" t="s">
        <v>442</v>
      </c>
      <c r="J1155" s="8">
        <v>-2</v>
      </c>
      <c r="K1155" s="29">
        <v>51750</v>
      </c>
      <c r="L1155" s="17">
        <f t="shared" si="105"/>
        <v>-103500</v>
      </c>
      <c r="M1155" s="102" t="s">
        <v>529</v>
      </c>
      <c r="N1155" s="104">
        <f t="shared" ref="N1155:N1170" si="110">L1155/4409.15</f>
        <v>-23.473912205300344</v>
      </c>
      <c r="O1155" s="104">
        <v>-23.473912205300344</v>
      </c>
      <c r="Q1155" s="54">
        <v>20240091</v>
      </c>
      <c r="R1155" t="s">
        <v>232</v>
      </c>
    </row>
    <row r="1156" spans="1:812" hidden="1" x14ac:dyDescent="0.25">
      <c r="B1156" s="5">
        <v>45457</v>
      </c>
      <c r="C1156" t="s">
        <v>103</v>
      </c>
      <c r="D1156" t="s">
        <v>0</v>
      </c>
      <c r="E1156" t="s">
        <v>66</v>
      </c>
      <c r="F1156" s="4" t="s">
        <v>75</v>
      </c>
      <c r="G1156" t="s">
        <v>76</v>
      </c>
      <c r="H1156" s="4" t="s">
        <v>37</v>
      </c>
      <c r="I1156" s="4" t="s">
        <v>378</v>
      </c>
      <c r="J1156" s="8">
        <v>-2</v>
      </c>
      <c r="K1156" s="29">
        <v>51750</v>
      </c>
      <c r="L1156" s="17">
        <f t="shared" si="105"/>
        <v>-103500</v>
      </c>
      <c r="M1156" s="102" t="s">
        <v>529</v>
      </c>
      <c r="N1156" s="104">
        <f t="shared" si="110"/>
        <v>-23.473912205300344</v>
      </c>
      <c r="O1156" s="104">
        <v>-23.473912205300344</v>
      </c>
      <c r="Q1156" s="54">
        <v>20240091</v>
      </c>
      <c r="R1156" t="s">
        <v>232</v>
      </c>
    </row>
    <row r="1157" spans="1:812" hidden="1" x14ac:dyDescent="0.25">
      <c r="B1157" s="5">
        <v>45449</v>
      </c>
      <c r="C1157" t="s">
        <v>103</v>
      </c>
      <c r="D1157" t="s">
        <v>0</v>
      </c>
      <c r="E1157" t="s">
        <v>14</v>
      </c>
      <c r="F1157" s="4" t="s">
        <v>39</v>
      </c>
      <c r="G1157" t="s">
        <v>40</v>
      </c>
      <c r="H1157" s="4" t="s">
        <v>41</v>
      </c>
      <c r="I1157" s="4" t="s">
        <v>312</v>
      </c>
      <c r="J1157" s="8">
        <v>-13</v>
      </c>
      <c r="K1157" s="29">
        <v>69875.829545454544</v>
      </c>
      <c r="L1157" s="35">
        <f t="shared" si="105"/>
        <v>-908385.78409090906</v>
      </c>
      <c r="M1157" s="104" t="s">
        <v>529</v>
      </c>
      <c r="N1157" s="104">
        <f t="shared" si="110"/>
        <v>-206.02288062118757</v>
      </c>
      <c r="O1157" s="104">
        <v>-206.02288062118757</v>
      </c>
      <c r="Q1157" s="54">
        <v>20240089</v>
      </c>
      <c r="R1157" t="s">
        <v>413</v>
      </c>
    </row>
    <row r="1158" spans="1:812" hidden="1" x14ac:dyDescent="0.25">
      <c r="B1158" s="5">
        <v>45457</v>
      </c>
      <c r="C1158" t="s">
        <v>103</v>
      </c>
      <c r="D1158" t="s">
        <v>0</v>
      </c>
      <c r="E1158" t="s">
        <v>66</v>
      </c>
      <c r="F1158" s="4" t="s">
        <v>86</v>
      </c>
      <c r="G1158" t="s">
        <v>87</v>
      </c>
      <c r="H1158" s="4" t="s">
        <v>50</v>
      </c>
      <c r="I1158" s="4" t="s">
        <v>512</v>
      </c>
      <c r="J1158" s="8">
        <v>-15</v>
      </c>
      <c r="K1158" s="29">
        <v>51750</v>
      </c>
      <c r="L1158" s="17">
        <f t="shared" si="105"/>
        <v>-776250</v>
      </c>
      <c r="M1158" s="102" t="s">
        <v>529</v>
      </c>
      <c r="N1158" s="104">
        <f t="shared" si="110"/>
        <v>-176.05434153975258</v>
      </c>
      <c r="O1158" s="104">
        <v>-176.05434153975258</v>
      </c>
      <c r="Q1158" s="54">
        <v>20240091</v>
      </c>
      <c r="R1158" t="s">
        <v>232</v>
      </c>
    </row>
    <row r="1159" spans="1:812" hidden="1" x14ac:dyDescent="0.25">
      <c r="B1159" s="5">
        <v>45457</v>
      </c>
      <c r="C1159" t="s">
        <v>103</v>
      </c>
      <c r="D1159" t="s">
        <v>4</v>
      </c>
      <c r="E1159" t="s">
        <v>66</v>
      </c>
      <c r="F1159" s="4" t="s">
        <v>102</v>
      </c>
      <c r="G1159" t="s">
        <v>101</v>
      </c>
      <c r="H1159" s="4" t="s">
        <v>107</v>
      </c>
      <c r="I1159" s="4">
        <v>50362</v>
      </c>
      <c r="J1159" s="8">
        <v>-2</v>
      </c>
      <c r="K1159" s="29">
        <v>102340</v>
      </c>
      <c r="L1159" s="17">
        <f t="shared" ref="L1159:L1172" si="111">+J1159*K1159</f>
        <v>-204680</v>
      </c>
      <c r="M1159" s="102" t="s">
        <v>529</v>
      </c>
      <c r="N1159" s="104">
        <f t="shared" si="110"/>
        <v>-46.421645895467385</v>
      </c>
      <c r="O1159" s="104">
        <v>-46.421645895467385</v>
      </c>
      <c r="Q1159" s="54">
        <v>20240091</v>
      </c>
      <c r="R1159" t="s">
        <v>232</v>
      </c>
    </row>
    <row r="1160" spans="1:812" hidden="1" x14ac:dyDescent="0.25">
      <c r="B1160" s="5">
        <v>45457</v>
      </c>
      <c r="C1160" t="s">
        <v>103</v>
      </c>
      <c r="D1160" t="s">
        <v>4</v>
      </c>
      <c r="E1160" t="s">
        <v>66</v>
      </c>
      <c r="F1160" s="4" t="s">
        <v>276</v>
      </c>
      <c r="G1160" t="s">
        <v>275</v>
      </c>
      <c r="H1160" s="4" t="s">
        <v>148</v>
      </c>
      <c r="I1160" s="4">
        <v>50361</v>
      </c>
      <c r="J1160" s="8">
        <v>-2</v>
      </c>
      <c r="K1160" s="29">
        <v>83600</v>
      </c>
      <c r="L1160" s="17">
        <f t="shared" si="111"/>
        <v>-167200</v>
      </c>
      <c r="M1160" s="102" t="s">
        <v>529</v>
      </c>
      <c r="N1160" s="104">
        <f t="shared" si="110"/>
        <v>-37.92114126305524</v>
      </c>
      <c r="O1160" s="104">
        <v>-37.92114126305524</v>
      </c>
      <c r="Q1160" s="54">
        <v>20240091</v>
      </c>
      <c r="R1160" t="s">
        <v>232</v>
      </c>
    </row>
    <row r="1161" spans="1:812" hidden="1" x14ac:dyDescent="0.25">
      <c r="B1161" s="5">
        <v>45457</v>
      </c>
      <c r="C1161" t="s">
        <v>103</v>
      </c>
      <c r="D1161" t="s">
        <v>0</v>
      </c>
      <c r="E1161" t="s">
        <v>66</v>
      </c>
      <c r="F1161" s="4" t="s">
        <v>78</v>
      </c>
      <c r="G1161" t="s">
        <v>79</v>
      </c>
      <c r="H1161" s="4" t="s">
        <v>80</v>
      </c>
      <c r="I1161" s="4" t="s">
        <v>508</v>
      </c>
      <c r="J1161" s="8">
        <v>-15</v>
      </c>
      <c r="K1161" s="29">
        <v>51750</v>
      </c>
      <c r="L1161" s="17">
        <f t="shared" si="111"/>
        <v>-776250</v>
      </c>
      <c r="M1161" s="102" t="s">
        <v>529</v>
      </c>
      <c r="N1161" s="104">
        <f t="shared" si="110"/>
        <v>-176.05434153975258</v>
      </c>
      <c r="O1161" s="104">
        <v>-176.05434153975258</v>
      </c>
      <c r="Q1161" s="54">
        <v>20240091</v>
      </c>
      <c r="R1161" t="s">
        <v>232</v>
      </c>
      <c r="IU1161" t="s">
        <v>506</v>
      </c>
    </row>
    <row r="1162" spans="1:812" hidden="1" x14ac:dyDescent="0.25">
      <c r="B1162" s="5">
        <v>45457</v>
      </c>
      <c r="C1162" t="s">
        <v>103</v>
      </c>
      <c r="D1162" t="s">
        <v>4</v>
      </c>
      <c r="E1162" t="s">
        <v>14</v>
      </c>
      <c r="F1162" s="4">
        <v>3318235</v>
      </c>
      <c r="G1162" t="s">
        <v>209</v>
      </c>
      <c r="H1162" s="4" t="s">
        <v>107</v>
      </c>
      <c r="I1162" s="4" t="s">
        <v>138</v>
      </c>
      <c r="J1162" s="8">
        <v>-2</v>
      </c>
      <c r="K1162" s="79">
        <v>31.311787072243344</v>
      </c>
      <c r="L1162" s="17">
        <f t="shared" si="111"/>
        <v>-62.623574144486689</v>
      </c>
      <c r="M1162" s="102" t="s">
        <v>527</v>
      </c>
      <c r="N1162" s="104">
        <f t="shared" si="110"/>
        <v>-1.4203094506761325E-2</v>
      </c>
      <c r="O1162" s="104">
        <v>-62.623574144486689</v>
      </c>
      <c r="Q1162" s="54">
        <v>20240091</v>
      </c>
      <c r="R1162" t="s">
        <v>232</v>
      </c>
    </row>
    <row r="1163" spans="1:812" hidden="1" x14ac:dyDescent="0.25">
      <c r="B1163" s="5">
        <v>45466</v>
      </c>
      <c r="C1163" t="s">
        <v>63</v>
      </c>
      <c r="D1163" t="s">
        <v>0</v>
      </c>
      <c r="E1163" t="s">
        <v>14</v>
      </c>
      <c r="F1163" s="4" t="s">
        <v>25</v>
      </c>
      <c r="G1163" t="s">
        <v>26</v>
      </c>
      <c r="H1163" s="4" t="s">
        <v>27</v>
      </c>
      <c r="I1163" s="4" t="s">
        <v>490</v>
      </c>
      <c r="J1163" s="8">
        <v>30</v>
      </c>
      <c r="K1163" s="79">
        <v>14.447761194029852</v>
      </c>
      <c r="L1163" s="35">
        <f t="shared" si="111"/>
        <v>433.43283582089555</v>
      </c>
      <c r="M1163" s="104" t="s">
        <v>527</v>
      </c>
      <c r="N1163" s="104">
        <f t="shared" si="110"/>
        <v>9.8303037052696232E-2</v>
      </c>
      <c r="O1163" s="104">
        <v>433.43283582089555</v>
      </c>
      <c r="P1163" s="133" t="s">
        <v>643</v>
      </c>
    </row>
    <row r="1164" spans="1:812" s="69" customFormat="1" hidden="1" x14ac:dyDescent="0.25">
      <c r="B1164" s="68">
        <v>45466</v>
      </c>
      <c r="C1164" s="69" t="s">
        <v>63</v>
      </c>
      <c r="D1164" s="69" t="s">
        <v>0</v>
      </c>
      <c r="E1164" s="69" t="s">
        <v>14</v>
      </c>
      <c r="F1164" s="70" t="s">
        <v>35</v>
      </c>
      <c r="G1164" s="69" t="s">
        <v>36</v>
      </c>
      <c r="H1164" s="70" t="s">
        <v>37</v>
      </c>
      <c r="I1164" s="70" t="s">
        <v>492</v>
      </c>
      <c r="J1164" s="71">
        <v>30</v>
      </c>
      <c r="K1164" s="116">
        <v>14.447761194029852</v>
      </c>
      <c r="L1164" s="73">
        <f t="shared" si="111"/>
        <v>433.43283582089555</v>
      </c>
      <c r="M1164" s="107" t="s">
        <v>527</v>
      </c>
      <c r="N1164" s="104">
        <f t="shared" si="110"/>
        <v>9.8303037052696232E-2</v>
      </c>
      <c r="O1164" s="104">
        <v>433.43283582089555</v>
      </c>
      <c r="P1164" s="93" t="s">
        <v>643</v>
      </c>
      <c r="Q1164" s="91"/>
      <c r="X1164" s="73"/>
    </row>
    <row r="1165" spans="1:812" s="69" customFormat="1" hidden="1" x14ac:dyDescent="0.25">
      <c r="A1165"/>
      <c r="B1165" s="5">
        <v>45457</v>
      </c>
      <c r="C1165" t="s">
        <v>103</v>
      </c>
      <c r="D1165" t="s">
        <v>0</v>
      </c>
      <c r="E1165" t="s">
        <v>14</v>
      </c>
      <c r="F1165" s="4" t="s">
        <v>39</v>
      </c>
      <c r="G1165" t="s">
        <v>40</v>
      </c>
      <c r="H1165" s="4" t="s">
        <v>41</v>
      </c>
      <c r="I1165" s="4" t="s">
        <v>485</v>
      </c>
      <c r="J1165" s="8">
        <v>-15</v>
      </c>
      <c r="K1165" s="84">
        <v>14.583333333333334</v>
      </c>
      <c r="L1165" s="80">
        <f t="shared" si="111"/>
        <v>-218.75</v>
      </c>
      <c r="M1165" s="102" t="s">
        <v>527</v>
      </c>
      <c r="N1165" s="104">
        <f t="shared" si="110"/>
        <v>-4.9612737148883576E-2</v>
      </c>
      <c r="O1165" s="104">
        <v>-218.75</v>
      </c>
      <c r="P1165"/>
      <c r="Q1165" s="54">
        <v>20240091</v>
      </c>
      <c r="R1165" t="s">
        <v>232</v>
      </c>
      <c r="S1165"/>
      <c r="T1165"/>
      <c r="U1165"/>
      <c r="V1165"/>
      <c r="W1165"/>
      <c r="X1165" s="17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  <c r="BG1165"/>
      <c r="BH1165"/>
      <c r="BI1165"/>
      <c r="BJ1165"/>
      <c r="BK1165"/>
      <c r="BL1165"/>
      <c r="BM1165"/>
      <c r="BN1165"/>
      <c r="BO1165"/>
      <c r="BP1165"/>
      <c r="BQ1165"/>
      <c r="BR1165"/>
      <c r="BS1165"/>
      <c r="BT1165"/>
      <c r="BU1165"/>
      <c r="BV1165"/>
      <c r="BW1165"/>
      <c r="BX1165"/>
      <c r="BY1165"/>
      <c r="BZ1165"/>
      <c r="CA1165"/>
      <c r="CB1165"/>
      <c r="CC1165"/>
      <c r="CD1165"/>
      <c r="CE1165"/>
      <c r="CF1165"/>
      <c r="CG1165"/>
      <c r="CH1165"/>
      <c r="CI1165"/>
      <c r="CJ1165"/>
      <c r="CK1165"/>
      <c r="CL1165"/>
      <c r="CM1165"/>
      <c r="CN1165"/>
      <c r="CO1165"/>
      <c r="CP1165"/>
      <c r="CQ1165"/>
      <c r="CR1165"/>
      <c r="CS1165"/>
      <c r="CT1165"/>
      <c r="CU1165"/>
      <c r="CV1165"/>
      <c r="CW1165"/>
      <c r="CX1165"/>
      <c r="CY1165"/>
      <c r="CZ1165"/>
      <c r="DA1165"/>
      <c r="DB1165"/>
      <c r="DC1165"/>
      <c r="DD1165"/>
      <c r="DE1165"/>
      <c r="DF1165"/>
      <c r="DG1165"/>
      <c r="DH1165"/>
      <c r="DI1165"/>
      <c r="DJ1165"/>
      <c r="DK1165"/>
      <c r="DL1165"/>
      <c r="DM1165"/>
      <c r="DN1165"/>
      <c r="DO1165"/>
      <c r="DP1165"/>
      <c r="DQ1165"/>
      <c r="DR1165"/>
      <c r="DS1165"/>
      <c r="DT1165"/>
      <c r="DU1165"/>
      <c r="DV1165"/>
      <c r="DW1165"/>
      <c r="DX1165"/>
      <c r="DY1165"/>
      <c r="DZ1165"/>
      <c r="EA1165"/>
      <c r="EB1165"/>
      <c r="EC1165"/>
      <c r="ED1165"/>
      <c r="EE1165"/>
      <c r="EF1165"/>
      <c r="EG1165"/>
      <c r="EH1165"/>
      <c r="EI1165"/>
      <c r="EJ1165"/>
      <c r="EK1165"/>
      <c r="EL1165"/>
      <c r="EM1165"/>
      <c r="EN1165"/>
      <c r="EO1165"/>
      <c r="EP1165"/>
      <c r="EQ1165"/>
      <c r="ER1165"/>
      <c r="ES1165"/>
      <c r="ET1165"/>
      <c r="EU1165"/>
      <c r="EV1165"/>
      <c r="EW1165"/>
      <c r="EX1165"/>
      <c r="EY1165"/>
      <c r="EZ1165"/>
      <c r="FA1165"/>
      <c r="FB1165"/>
      <c r="FC1165"/>
      <c r="FD1165"/>
      <c r="FE1165"/>
      <c r="FF1165"/>
      <c r="FG1165"/>
      <c r="FH1165"/>
      <c r="FI1165"/>
      <c r="FJ1165"/>
      <c r="FK1165"/>
      <c r="FL1165"/>
      <c r="FM1165"/>
      <c r="FN1165"/>
      <c r="FO1165"/>
      <c r="FP1165"/>
      <c r="FQ1165"/>
      <c r="FR1165"/>
      <c r="FS1165"/>
      <c r="FT1165"/>
      <c r="FU1165"/>
      <c r="FV1165"/>
      <c r="FW1165"/>
      <c r="FX1165"/>
      <c r="FY1165"/>
      <c r="FZ1165"/>
      <c r="GA1165"/>
      <c r="GB1165"/>
      <c r="GC1165"/>
      <c r="GD1165"/>
      <c r="GE1165"/>
      <c r="GF1165"/>
      <c r="GG1165"/>
      <c r="GH1165"/>
      <c r="GI1165"/>
      <c r="GJ1165"/>
      <c r="GK1165"/>
      <c r="GL1165"/>
      <c r="GM1165"/>
      <c r="GN1165"/>
      <c r="GO1165"/>
      <c r="GP1165"/>
      <c r="GQ1165"/>
      <c r="GR1165"/>
      <c r="GS1165"/>
      <c r="GT1165"/>
      <c r="GU1165"/>
      <c r="GV1165"/>
      <c r="GW1165"/>
      <c r="GX1165"/>
      <c r="GY1165"/>
      <c r="GZ1165"/>
      <c r="HA1165"/>
      <c r="HB1165"/>
      <c r="HC1165"/>
      <c r="HD1165"/>
      <c r="HE1165"/>
      <c r="HF1165"/>
      <c r="HG1165"/>
      <c r="HH1165"/>
      <c r="HI1165"/>
      <c r="HJ1165"/>
      <c r="HK1165"/>
      <c r="HL1165"/>
      <c r="HM1165"/>
      <c r="HN1165"/>
      <c r="HO1165"/>
      <c r="HP1165"/>
      <c r="HQ1165"/>
      <c r="HR1165"/>
      <c r="HS1165"/>
      <c r="HT1165"/>
      <c r="HU1165"/>
      <c r="HV1165"/>
      <c r="HW1165"/>
      <c r="HX1165"/>
      <c r="HY1165"/>
      <c r="HZ1165"/>
      <c r="IA1165"/>
      <c r="IB1165"/>
      <c r="IC1165"/>
      <c r="ID1165"/>
      <c r="IE1165"/>
      <c r="IF1165"/>
      <c r="IG1165"/>
      <c r="IH1165"/>
      <c r="II1165"/>
      <c r="IJ1165"/>
      <c r="IK1165"/>
      <c r="IL1165"/>
      <c r="IM1165"/>
      <c r="IN1165"/>
      <c r="IO1165"/>
      <c r="IP1165"/>
      <c r="IQ1165"/>
      <c r="IR1165"/>
      <c r="IS1165"/>
      <c r="IT1165"/>
      <c r="IU1165"/>
      <c r="IV1165"/>
      <c r="IW1165"/>
      <c r="IX1165"/>
      <c r="IY1165"/>
      <c r="IZ1165"/>
      <c r="JA1165"/>
      <c r="JB1165"/>
      <c r="JC1165"/>
      <c r="JD1165"/>
      <c r="JE1165"/>
      <c r="JF1165"/>
      <c r="JG1165"/>
      <c r="JH1165"/>
      <c r="JI1165"/>
      <c r="JJ1165"/>
      <c r="JK1165"/>
      <c r="JL1165"/>
      <c r="JM1165"/>
      <c r="JN1165"/>
      <c r="JO1165"/>
      <c r="JP1165"/>
      <c r="JQ1165"/>
      <c r="JR1165"/>
      <c r="JS1165"/>
      <c r="JT1165"/>
      <c r="JU1165"/>
      <c r="JV1165"/>
      <c r="JW1165"/>
      <c r="JX1165"/>
      <c r="JY1165"/>
      <c r="JZ1165"/>
      <c r="KA1165"/>
      <c r="KB1165"/>
      <c r="KC1165"/>
      <c r="KD1165"/>
      <c r="KE1165"/>
      <c r="KF1165"/>
      <c r="KG1165"/>
      <c r="KH1165"/>
      <c r="KI1165"/>
      <c r="KJ1165"/>
      <c r="KK1165"/>
      <c r="KL1165"/>
      <c r="KM1165"/>
      <c r="KN1165"/>
      <c r="KO1165"/>
      <c r="KP1165"/>
      <c r="KQ1165"/>
      <c r="KR1165"/>
      <c r="KS1165"/>
      <c r="KT1165"/>
      <c r="KU1165"/>
      <c r="KV1165"/>
      <c r="KW1165"/>
      <c r="KX1165"/>
      <c r="KY1165"/>
      <c r="KZ1165"/>
      <c r="LA1165"/>
      <c r="LB1165"/>
      <c r="LC1165"/>
      <c r="LD1165"/>
      <c r="LE1165"/>
      <c r="LF1165"/>
      <c r="LG1165"/>
      <c r="LH1165"/>
      <c r="LI1165"/>
      <c r="LJ1165"/>
      <c r="LK1165"/>
      <c r="LL1165"/>
      <c r="LM1165"/>
      <c r="LN1165"/>
      <c r="LO1165"/>
      <c r="LP1165"/>
      <c r="LQ1165"/>
      <c r="LR1165"/>
      <c r="LS1165"/>
      <c r="LT1165"/>
      <c r="LU1165"/>
      <c r="LV1165"/>
      <c r="LW1165"/>
      <c r="LX1165"/>
      <c r="LY1165"/>
      <c r="LZ1165"/>
      <c r="MA1165"/>
      <c r="MB1165"/>
      <c r="MC1165"/>
      <c r="MD1165"/>
      <c r="ME1165"/>
      <c r="MF1165"/>
      <c r="MG1165"/>
      <c r="MH1165"/>
      <c r="MI1165"/>
      <c r="MJ1165"/>
      <c r="MK1165"/>
      <c r="ML1165"/>
      <c r="MM1165"/>
      <c r="MN1165"/>
      <c r="MO1165"/>
      <c r="MP1165"/>
      <c r="MQ1165"/>
      <c r="MR1165"/>
      <c r="MS1165"/>
      <c r="MT1165"/>
      <c r="MU1165"/>
      <c r="MV1165"/>
      <c r="MW1165"/>
      <c r="MX1165"/>
      <c r="MY1165"/>
      <c r="MZ1165"/>
      <c r="NA1165"/>
      <c r="NB1165"/>
      <c r="NC1165"/>
      <c r="ND1165"/>
      <c r="NE1165"/>
      <c r="NF1165"/>
      <c r="NG1165"/>
      <c r="NH1165"/>
      <c r="NI1165"/>
      <c r="NJ1165"/>
      <c r="NK1165"/>
      <c r="NL1165"/>
      <c r="NM1165"/>
      <c r="NN1165"/>
      <c r="NO1165"/>
      <c r="NP1165"/>
      <c r="NQ1165"/>
      <c r="NR1165"/>
      <c r="NS1165"/>
      <c r="NT1165"/>
      <c r="NU1165"/>
      <c r="NV1165"/>
      <c r="NW1165"/>
      <c r="NX1165"/>
      <c r="NY1165"/>
      <c r="NZ1165"/>
      <c r="OA1165"/>
      <c r="OB1165"/>
      <c r="OC1165"/>
      <c r="OD1165"/>
      <c r="OE1165"/>
      <c r="OF1165"/>
      <c r="OG1165"/>
      <c r="OH1165"/>
      <c r="OI1165"/>
      <c r="OJ1165"/>
      <c r="OK1165"/>
      <c r="OL1165"/>
      <c r="OM1165"/>
      <c r="ON1165"/>
      <c r="OO1165"/>
      <c r="OP1165"/>
      <c r="OQ1165"/>
      <c r="OR1165"/>
      <c r="OS1165"/>
      <c r="OT1165"/>
      <c r="OU1165"/>
      <c r="OV1165"/>
      <c r="OW1165"/>
      <c r="OX1165"/>
      <c r="OY1165"/>
      <c r="OZ1165"/>
      <c r="PA1165"/>
      <c r="PB1165"/>
      <c r="PC1165"/>
      <c r="PD1165"/>
      <c r="PE1165"/>
      <c r="PF1165"/>
      <c r="PG1165"/>
      <c r="PH1165"/>
      <c r="PI1165"/>
      <c r="PJ1165"/>
      <c r="PK1165"/>
      <c r="PL1165"/>
      <c r="PM1165"/>
      <c r="PN1165"/>
      <c r="PO1165"/>
      <c r="PP1165"/>
      <c r="PQ1165"/>
      <c r="PR1165"/>
      <c r="PS1165"/>
      <c r="PT1165"/>
      <c r="PU1165"/>
      <c r="PV1165"/>
      <c r="PW1165"/>
      <c r="PX1165"/>
      <c r="PY1165"/>
      <c r="PZ1165"/>
      <c r="QA1165"/>
      <c r="QB1165"/>
      <c r="QC1165"/>
      <c r="QD1165"/>
      <c r="QE1165"/>
      <c r="QF1165"/>
      <c r="QG1165"/>
      <c r="QH1165"/>
      <c r="QI1165"/>
      <c r="QJ1165"/>
      <c r="QK1165"/>
      <c r="QL1165"/>
      <c r="QM1165"/>
      <c r="QN1165"/>
      <c r="QO1165"/>
      <c r="QP1165"/>
      <c r="QQ1165"/>
      <c r="QR1165"/>
      <c r="QS1165"/>
      <c r="QT1165"/>
      <c r="QU1165"/>
      <c r="QV1165"/>
      <c r="QW1165"/>
      <c r="QX1165"/>
      <c r="QY1165"/>
      <c r="QZ1165"/>
      <c r="RA1165"/>
      <c r="RB1165"/>
      <c r="RC1165"/>
      <c r="RD1165"/>
      <c r="RE1165"/>
      <c r="RF1165"/>
      <c r="RG1165"/>
      <c r="RH1165"/>
      <c r="RI1165"/>
      <c r="RJ1165"/>
      <c r="RK1165"/>
      <c r="RL1165"/>
      <c r="RM1165"/>
      <c r="RN1165"/>
      <c r="RO1165"/>
      <c r="RP1165"/>
      <c r="RQ1165"/>
      <c r="RR1165"/>
      <c r="RS1165"/>
      <c r="RT1165"/>
      <c r="RU1165"/>
      <c r="RV1165"/>
      <c r="RW1165"/>
      <c r="RX1165"/>
      <c r="RY1165"/>
      <c r="RZ1165"/>
      <c r="SA1165"/>
      <c r="SB1165"/>
      <c r="SC1165"/>
      <c r="SD1165"/>
      <c r="SE1165"/>
      <c r="SF1165"/>
      <c r="SG1165"/>
      <c r="SH1165"/>
      <c r="SI1165"/>
      <c r="SJ1165"/>
      <c r="SK1165"/>
      <c r="SL1165"/>
      <c r="SM1165"/>
      <c r="SN1165"/>
      <c r="SO1165"/>
      <c r="SP1165"/>
      <c r="SQ1165"/>
      <c r="SR1165"/>
      <c r="SS1165"/>
      <c r="ST1165"/>
      <c r="SU1165"/>
      <c r="SV1165"/>
      <c r="SW1165"/>
      <c r="SX1165"/>
      <c r="SY1165"/>
      <c r="SZ1165"/>
      <c r="TA1165"/>
      <c r="TB1165"/>
      <c r="TC1165"/>
      <c r="TD1165"/>
      <c r="TE1165"/>
      <c r="TF1165"/>
      <c r="TG1165"/>
      <c r="TH1165"/>
      <c r="TI1165"/>
      <c r="TJ1165"/>
      <c r="TK1165"/>
      <c r="TL1165"/>
      <c r="TM1165"/>
      <c r="TN1165"/>
      <c r="TO1165"/>
      <c r="TP1165"/>
      <c r="TQ1165"/>
      <c r="TR1165"/>
      <c r="TS1165"/>
      <c r="TT1165"/>
      <c r="TU1165"/>
      <c r="TV1165"/>
      <c r="TW1165"/>
      <c r="TX1165"/>
      <c r="TY1165"/>
      <c r="TZ1165"/>
      <c r="UA1165"/>
      <c r="UB1165"/>
      <c r="UC1165"/>
      <c r="UD1165"/>
      <c r="UE1165"/>
      <c r="UF1165"/>
      <c r="UG1165"/>
      <c r="UH1165"/>
      <c r="UI1165"/>
      <c r="UJ1165"/>
      <c r="UK1165"/>
      <c r="UL1165"/>
      <c r="UM1165"/>
      <c r="UN1165"/>
      <c r="UO1165"/>
      <c r="UP1165"/>
      <c r="UQ1165"/>
      <c r="UR1165"/>
      <c r="US1165"/>
      <c r="UT1165"/>
      <c r="UU1165"/>
      <c r="UV1165"/>
      <c r="UW1165"/>
      <c r="UX1165"/>
      <c r="UY1165"/>
      <c r="UZ1165"/>
      <c r="VA1165"/>
      <c r="VB1165"/>
      <c r="VC1165"/>
      <c r="VD1165"/>
      <c r="VE1165"/>
      <c r="VF1165"/>
      <c r="VG1165"/>
      <c r="VH1165"/>
      <c r="VI1165"/>
      <c r="VJ1165"/>
      <c r="VK1165"/>
      <c r="VL1165"/>
      <c r="VM1165"/>
      <c r="VN1165"/>
      <c r="VO1165"/>
      <c r="VP1165"/>
      <c r="VQ1165"/>
      <c r="VR1165"/>
      <c r="VS1165"/>
      <c r="VT1165"/>
      <c r="VU1165"/>
      <c r="VV1165"/>
      <c r="VW1165"/>
      <c r="VX1165"/>
      <c r="VY1165"/>
      <c r="VZ1165"/>
      <c r="WA1165"/>
      <c r="WB1165"/>
      <c r="WC1165"/>
      <c r="WD1165"/>
      <c r="WE1165"/>
      <c r="WF1165"/>
      <c r="WG1165"/>
      <c r="WH1165"/>
      <c r="WI1165"/>
      <c r="WJ1165"/>
      <c r="WK1165"/>
      <c r="WL1165"/>
      <c r="WM1165"/>
      <c r="WN1165"/>
      <c r="WO1165"/>
      <c r="WP1165"/>
      <c r="WQ1165"/>
      <c r="WR1165"/>
      <c r="WS1165"/>
      <c r="WT1165"/>
      <c r="WU1165"/>
      <c r="WV1165"/>
      <c r="WW1165"/>
      <c r="WX1165"/>
      <c r="WY1165"/>
      <c r="WZ1165"/>
      <c r="XA1165"/>
      <c r="XB1165"/>
      <c r="XC1165"/>
      <c r="XD1165"/>
      <c r="XE1165"/>
      <c r="XF1165"/>
      <c r="XG1165"/>
      <c r="XH1165"/>
      <c r="XI1165"/>
      <c r="XJ1165"/>
      <c r="XK1165"/>
      <c r="XL1165"/>
      <c r="XM1165"/>
      <c r="XN1165"/>
      <c r="XO1165"/>
      <c r="XP1165"/>
      <c r="XQ1165"/>
      <c r="XR1165"/>
      <c r="XS1165"/>
      <c r="XT1165"/>
      <c r="XU1165"/>
      <c r="XV1165"/>
      <c r="XW1165"/>
      <c r="XX1165"/>
      <c r="XY1165"/>
      <c r="XZ1165"/>
      <c r="YA1165"/>
      <c r="YB1165"/>
      <c r="YC1165"/>
      <c r="YD1165"/>
      <c r="YE1165"/>
      <c r="YF1165"/>
      <c r="YG1165"/>
      <c r="YH1165"/>
      <c r="YI1165"/>
      <c r="YJ1165"/>
      <c r="YK1165"/>
      <c r="YL1165"/>
      <c r="YM1165"/>
      <c r="YN1165"/>
      <c r="YO1165"/>
      <c r="YP1165"/>
      <c r="YQ1165"/>
      <c r="YR1165"/>
      <c r="YS1165"/>
      <c r="YT1165"/>
      <c r="YU1165"/>
      <c r="YV1165"/>
      <c r="YW1165"/>
      <c r="YX1165"/>
      <c r="YY1165"/>
      <c r="YZ1165"/>
      <c r="ZA1165"/>
      <c r="ZB1165"/>
      <c r="ZC1165"/>
      <c r="ZD1165"/>
      <c r="ZE1165"/>
      <c r="ZF1165"/>
      <c r="ZG1165"/>
      <c r="ZH1165"/>
      <c r="ZI1165"/>
      <c r="ZJ1165"/>
      <c r="ZK1165"/>
      <c r="ZL1165"/>
      <c r="ZM1165"/>
      <c r="ZN1165"/>
      <c r="ZO1165"/>
      <c r="ZP1165"/>
      <c r="ZQ1165"/>
      <c r="ZR1165"/>
      <c r="ZS1165"/>
      <c r="ZT1165"/>
      <c r="ZU1165"/>
      <c r="ZV1165"/>
      <c r="ZW1165"/>
      <c r="ZX1165"/>
      <c r="ZY1165"/>
      <c r="ZZ1165"/>
      <c r="AAA1165"/>
      <c r="AAB1165"/>
      <c r="AAC1165"/>
      <c r="AAD1165"/>
      <c r="AAE1165"/>
      <c r="AAF1165"/>
      <c r="AAG1165"/>
      <c r="AAH1165"/>
      <c r="AAI1165"/>
      <c r="AAJ1165"/>
      <c r="AAK1165"/>
      <c r="AAL1165"/>
      <c r="AAM1165"/>
      <c r="AAN1165"/>
      <c r="AAO1165"/>
      <c r="AAP1165"/>
      <c r="AAQ1165"/>
      <c r="AAR1165"/>
      <c r="AAS1165"/>
      <c r="AAT1165"/>
      <c r="AAU1165"/>
      <c r="AAV1165"/>
      <c r="AAW1165"/>
      <c r="AAX1165"/>
      <c r="AAY1165"/>
      <c r="AAZ1165"/>
      <c r="ABA1165"/>
      <c r="ABB1165"/>
      <c r="ABC1165"/>
      <c r="ABD1165"/>
      <c r="ABE1165"/>
      <c r="ABF1165"/>
      <c r="ABG1165"/>
      <c r="ABH1165"/>
      <c r="ABI1165"/>
      <c r="ABJ1165"/>
      <c r="ABK1165"/>
      <c r="ABL1165"/>
      <c r="ABM1165"/>
      <c r="ABN1165"/>
      <c r="ABO1165"/>
      <c r="ABP1165"/>
      <c r="ABQ1165"/>
      <c r="ABR1165"/>
      <c r="ABS1165"/>
      <c r="ABT1165"/>
      <c r="ABU1165"/>
      <c r="ABV1165"/>
      <c r="ABW1165"/>
      <c r="ABX1165"/>
      <c r="ABY1165"/>
      <c r="ABZ1165"/>
      <c r="ACA1165"/>
      <c r="ACB1165"/>
      <c r="ACC1165"/>
      <c r="ACD1165"/>
      <c r="ACE1165"/>
      <c r="ACF1165"/>
      <c r="ACG1165"/>
      <c r="ACH1165"/>
      <c r="ACI1165"/>
      <c r="ACJ1165"/>
      <c r="ACK1165"/>
      <c r="ACL1165"/>
      <c r="ACM1165"/>
      <c r="ACN1165"/>
      <c r="ACO1165"/>
      <c r="ACP1165"/>
      <c r="ACQ1165"/>
      <c r="ACR1165"/>
      <c r="ACS1165"/>
      <c r="ACT1165"/>
      <c r="ACU1165"/>
      <c r="ACV1165"/>
      <c r="ACW1165"/>
      <c r="ACX1165"/>
      <c r="ACY1165"/>
      <c r="ACZ1165"/>
      <c r="ADA1165"/>
      <c r="ADB1165"/>
      <c r="ADC1165"/>
      <c r="ADD1165"/>
      <c r="ADE1165"/>
      <c r="ADF1165"/>
      <c r="ADG1165"/>
      <c r="ADH1165"/>
      <c r="ADI1165"/>
      <c r="ADJ1165"/>
      <c r="ADK1165"/>
      <c r="ADL1165"/>
      <c r="ADM1165"/>
      <c r="ADN1165"/>
      <c r="ADO1165"/>
      <c r="ADP1165"/>
      <c r="ADQ1165"/>
      <c r="ADR1165"/>
      <c r="ADS1165"/>
      <c r="ADT1165"/>
      <c r="ADU1165"/>
      <c r="ADV1165"/>
      <c r="ADW1165"/>
      <c r="ADX1165"/>
      <c r="ADY1165"/>
      <c r="ADZ1165"/>
      <c r="AEA1165"/>
      <c r="AEB1165"/>
      <c r="AEC1165"/>
      <c r="AED1165"/>
      <c r="AEE1165"/>
      <c r="AEF1165"/>
    </row>
    <row r="1166" spans="1:812" s="69" customFormat="1" hidden="1" x14ac:dyDescent="0.25">
      <c r="B1166" s="68">
        <v>45466</v>
      </c>
      <c r="C1166" s="69" t="s">
        <v>63</v>
      </c>
      <c r="D1166" s="69" t="s">
        <v>0</v>
      </c>
      <c r="E1166" s="69" t="s">
        <v>14</v>
      </c>
      <c r="F1166" s="70" t="s">
        <v>48</v>
      </c>
      <c r="G1166" s="69" t="s">
        <v>49</v>
      </c>
      <c r="H1166" s="70" t="s">
        <v>50</v>
      </c>
      <c r="I1166" s="70" t="s">
        <v>487</v>
      </c>
      <c r="J1166" s="71">
        <v>30</v>
      </c>
      <c r="K1166" s="116">
        <v>14.447761194029852</v>
      </c>
      <c r="L1166" s="73">
        <f t="shared" si="111"/>
        <v>433.43283582089555</v>
      </c>
      <c r="M1166" s="107" t="s">
        <v>527</v>
      </c>
      <c r="N1166" s="104">
        <f t="shared" si="110"/>
        <v>9.8303037052696232E-2</v>
      </c>
      <c r="O1166" s="104">
        <v>433.43283582089555</v>
      </c>
      <c r="P1166" s="93" t="s">
        <v>643</v>
      </c>
      <c r="Q1166" s="91"/>
      <c r="X1166" s="73"/>
      <c r="JL1166" s="69" t="s">
        <v>506</v>
      </c>
    </row>
    <row r="1167" spans="1:812" x14ac:dyDescent="0.25">
      <c r="B1167" s="5">
        <v>45466</v>
      </c>
      <c r="C1167" t="s">
        <v>63</v>
      </c>
      <c r="D1167" t="s">
        <v>0</v>
      </c>
      <c r="E1167" t="s">
        <v>14</v>
      </c>
      <c r="F1167" s="4" t="s">
        <v>42</v>
      </c>
      <c r="G1167" t="s">
        <v>43</v>
      </c>
      <c r="H1167" s="4" t="s">
        <v>44</v>
      </c>
      <c r="I1167" s="4" t="s">
        <v>484</v>
      </c>
      <c r="J1167" s="8">
        <v>60</v>
      </c>
      <c r="K1167" s="79">
        <v>14.447761194029852</v>
      </c>
      <c r="L1167" s="35">
        <f t="shared" si="111"/>
        <v>866.8656716417911</v>
      </c>
      <c r="M1167" s="104" t="s">
        <v>527</v>
      </c>
      <c r="N1167" s="104">
        <f t="shared" si="110"/>
        <v>0.19660607410539246</v>
      </c>
      <c r="O1167" s="104">
        <v>866.8656716417911</v>
      </c>
      <c r="P1167" s="133" t="s">
        <v>643</v>
      </c>
    </row>
    <row r="1168" spans="1:812" s="69" customFormat="1" hidden="1" x14ac:dyDescent="0.25">
      <c r="B1168" s="68">
        <v>45466</v>
      </c>
      <c r="C1168" s="69" t="s">
        <v>63</v>
      </c>
      <c r="D1168" s="69" t="s">
        <v>0</v>
      </c>
      <c r="E1168" s="69" t="s">
        <v>14</v>
      </c>
      <c r="F1168" s="70" t="s">
        <v>54</v>
      </c>
      <c r="G1168" s="69" t="s">
        <v>55</v>
      </c>
      <c r="H1168" s="70" t="s">
        <v>56</v>
      </c>
      <c r="I1168" s="70" t="s">
        <v>488</v>
      </c>
      <c r="J1168" s="71">
        <v>50</v>
      </c>
      <c r="K1168" s="116">
        <v>18.575692963752665</v>
      </c>
      <c r="L1168" s="73">
        <f t="shared" si="111"/>
        <v>928.78464818763325</v>
      </c>
      <c r="M1168" s="107" t="s">
        <v>527</v>
      </c>
      <c r="N1168" s="104">
        <f t="shared" si="110"/>
        <v>0.21064936511292048</v>
      </c>
      <c r="O1168" s="104">
        <v>928.78464818763325</v>
      </c>
      <c r="P1168" s="93" t="s">
        <v>643</v>
      </c>
      <c r="Q1168" s="91"/>
      <c r="X1168" s="73"/>
      <c r="JN1168" s="69" t="s">
        <v>506</v>
      </c>
    </row>
    <row r="1169" spans="1:812" s="69" customFormat="1" hidden="1" x14ac:dyDescent="0.25">
      <c r="B1169" s="68">
        <v>45466</v>
      </c>
      <c r="C1169" s="69" t="s">
        <v>63</v>
      </c>
      <c r="D1169" s="69" t="s">
        <v>0</v>
      </c>
      <c r="E1169" s="69" t="s">
        <v>14</v>
      </c>
      <c r="F1169" s="70" t="s">
        <v>58</v>
      </c>
      <c r="G1169" s="69" t="s">
        <v>59</v>
      </c>
      <c r="H1169" s="70" t="s">
        <v>60</v>
      </c>
      <c r="I1169" s="70" t="s">
        <v>489</v>
      </c>
      <c r="J1169" s="71">
        <v>30</v>
      </c>
      <c r="K1169" s="116">
        <v>18.575692963752665</v>
      </c>
      <c r="L1169" s="73">
        <f t="shared" si="111"/>
        <v>557.27078891257997</v>
      </c>
      <c r="M1169" s="107" t="s">
        <v>527</v>
      </c>
      <c r="N1169" s="104">
        <f t="shared" si="110"/>
        <v>0.12638961906775228</v>
      </c>
      <c r="O1169" s="104">
        <v>557.27078891257997</v>
      </c>
      <c r="P1169" s="93" t="s">
        <v>643</v>
      </c>
      <c r="Q1169" s="91"/>
      <c r="X1169" s="73"/>
    </row>
    <row r="1170" spans="1:812" s="69" customFormat="1" hidden="1" x14ac:dyDescent="0.25">
      <c r="B1170" s="68">
        <v>45466</v>
      </c>
      <c r="C1170" s="69" t="s">
        <v>63</v>
      </c>
      <c r="D1170" s="69" t="s">
        <v>4</v>
      </c>
      <c r="E1170" s="69" t="s">
        <v>14</v>
      </c>
      <c r="F1170" s="70">
        <v>3318225</v>
      </c>
      <c r="G1170" s="69" t="s">
        <v>148</v>
      </c>
      <c r="H1170" s="70" t="s">
        <v>148</v>
      </c>
      <c r="I1170" s="70" t="s">
        <v>138</v>
      </c>
      <c r="J1170" s="71">
        <v>3</v>
      </c>
      <c r="K1170" s="116">
        <v>51.599147121535175</v>
      </c>
      <c r="L1170" s="73">
        <f t="shared" si="111"/>
        <v>154.79744136460553</v>
      </c>
      <c r="M1170" s="107" t="s">
        <v>527</v>
      </c>
      <c r="N1170" s="104">
        <f t="shared" si="110"/>
        <v>3.5108227518820076E-2</v>
      </c>
      <c r="O1170" s="104">
        <v>154.79744136460553</v>
      </c>
      <c r="P1170" s="93" t="s">
        <v>643</v>
      </c>
      <c r="Q1170" s="91"/>
      <c r="X1170" s="73"/>
    </row>
    <row r="1171" spans="1:812" s="69" customFormat="1" hidden="1" x14ac:dyDescent="0.25">
      <c r="B1171" s="68">
        <v>45466</v>
      </c>
      <c r="C1171" s="69" t="s">
        <v>63</v>
      </c>
      <c r="D1171" s="69" t="s">
        <v>4</v>
      </c>
      <c r="E1171" s="69" t="s">
        <v>14</v>
      </c>
      <c r="F1171" s="70">
        <v>3318055</v>
      </c>
      <c r="G1171" s="69" t="s">
        <v>318</v>
      </c>
      <c r="H1171" s="70" t="s">
        <v>109</v>
      </c>
      <c r="I1171" s="70" t="s">
        <v>138</v>
      </c>
      <c r="J1171" s="71">
        <v>1</v>
      </c>
      <c r="K1171" s="117">
        <v>309.59488272921106</v>
      </c>
      <c r="L1171" s="73">
        <f t="shared" si="111"/>
        <v>309.59488272921106</v>
      </c>
      <c r="M1171" s="107" t="s">
        <v>527</v>
      </c>
      <c r="N1171" s="104">
        <f t="shared" ref="N1171:N1177" si="112">L1171/4409.15</f>
        <v>7.0216455037640152E-2</v>
      </c>
      <c r="O1171" s="104">
        <v>309.59488272921106</v>
      </c>
      <c r="P1171" s="93" t="s">
        <v>643</v>
      </c>
      <c r="X1171" s="73"/>
    </row>
    <row r="1172" spans="1:812" hidden="1" x14ac:dyDescent="0.25">
      <c r="A1172" s="69"/>
      <c r="B1172" s="68">
        <v>45466</v>
      </c>
      <c r="C1172" s="69" t="s">
        <v>63</v>
      </c>
      <c r="D1172" s="69" t="s">
        <v>0</v>
      </c>
      <c r="E1172" s="69" t="s">
        <v>14</v>
      </c>
      <c r="F1172" s="70" t="s">
        <v>39</v>
      </c>
      <c r="G1172" s="69" t="s">
        <v>40</v>
      </c>
      <c r="H1172" s="70" t="s">
        <v>41</v>
      </c>
      <c r="I1172" s="70" t="s">
        <v>531</v>
      </c>
      <c r="J1172" s="71">
        <v>50</v>
      </c>
      <c r="K1172" s="116">
        <v>14.447761194029852</v>
      </c>
      <c r="L1172" s="73">
        <f t="shared" si="111"/>
        <v>722.38805970149258</v>
      </c>
      <c r="M1172" s="107" t="s">
        <v>527</v>
      </c>
      <c r="N1172" s="104">
        <f t="shared" si="112"/>
        <v>0.16383839508782705</v>
      </c>
      <c r="O1172" s="104">
        <v>722.38805970149258</v>
      </c>
      <c r="P1172" s="93" t="s">
        <v>643</v>
      </c>
      <c r="Q1172" s="91"/>
      <c r="R1172" s="69"/>
      <c r="S1172" s="69"/>
      <c r="T1172" s="69"/>
      <c r="U1172" s="69"/>
      <c r="V1172" s="69"/>
      <c r="W1172" s="69"/>
      <c r="X1172" s="73"/>
      <c r="Y1172" s="69"/>
      <c r="Z1172" s="69"/>
      <c r="AA1172" s="69"/>
      <c r="AB1172" s="69"/>
      <c r="AC1172" s="69"/>
      <c r="AD1172" s="69"/>
      <c r="AE1172" s="69"/>
      <c r="AF1172" s="69"/>
      <c r="AG1172" s="69"/>
      <c r="AH1172" s="69"/>
      <c r="AI1172" s="69"/>
      <c r="AJ1172" s="69"/>
      <c r="AK1172" s="69"/>
      <c r="AL1172" s="69"/>
      <c r="AM1172" s="69"/>
      <c r="AN1172" s="69"/>
      <c r="AO1172" s="69"/>
      <c r="AP1172" s="69"/>
      <c r="AQ1172" s="69"/>
      <c r="AR1172" s="69"/>
      <c r="AS1172" s="69"/>
      <c r="AT1172" s="69"/>
      <c r="AU1172" s="69"/>
      <c r="AV1172" s="69"/>
      <c r="AW1172" s="69"/>
      <c r="AX1172" s="69"/>
      <c r="AY1172" s="69"/>
      <c r="AZ1172" s="69"/>
      <c r="BA1172" s="69"/>
      <c r="BB1172" s="69"/>
      <c r="BC1172" s="69"/>
      <c r="BD1172" s="69"/>
      <c r="BE1172" s="69"/>
      <c r="BF1172" s="69"/>
      <c r="BG1172" s="69"/>
      <c r="BH1172" s="69"/>
      <c r="BI1172" s="69"/>
      <c r="BJ1172" s="69"/>
      <c r="BK1172" s="69"/>
      <c r="BL1172" s="69"/>
      <c r="BM1172" s="69"/>
      <c r="BN1172" s="69"/>
      <c r="BO1172" s="69"/>
      <c r="BP1172" s="69"/>
      <c r="BQ1172" s="69"/>
      <c r="BR1172" s="69"/>
      <c r="BS1172" s="69"/>
      <c r="BT1172" s="69"/>
      <c r="BU1172" s="69"/>
      <c r="BV1172" s="69"/>
      <c r="BW1172" s="69"/>
      <c r="BX1172" s="69"/>
      <c r="BY1172" s="69"/>
      <c r="BZ1172" s="69"/>
      <c r="CA1172" s="69"/>
      <c r="CB1172" s="69"/>
      <c r="CC1172" s="69"/>
      <c r="CD1172" s="69"/>
      <c r="CE1172" s="69"/>
      <c r="CF1172" s="69"/>
      <c r="CG1172" s="69"/>
      <c r="CH1172" s="69"/>
      <c r="CI1172" s="69"/>
      <c r="CJ1172" s="69"/>
      <c r="CK1172" s="69"/>
      <c r="CL1172" s="69"/>
      <c r="CM1172" s="69"/>
      <c r="CN1172" s="69"/>
      <c r="CO1172" s="69"/>
      <c r="CP1172" s="69"/>
      <c r="CQ1172" s="69"/>
      <c r="CR1172" s="69"/>
      <c r="CS1172" s="69"/>
      <c r="CT1172" s="69"/>
      <c r="CU1172" s="69"/>
      <c r="CV1172" s="69"/>
      <c r="CW1172" s="69"/>
      <c r="CX1172" s="69"/>
      <c r="CY1172" s="69"/>
      <c r="CZ1172" s="69"/>
      <c r="DA1172" s="69"/>
      <c r="DB1172" s="69"/>
      <c r="DC1172" s="69"/>
      <c r="DD1172" s="69"/>
      <c r="DE1172" s="69"/>
      <c r="DF1172" s="69"/>
      <c r="DG1172" s="69"/>
      <c r="DH1172" s="69"/>
      <c r="DI1172" s="69"/>
      <c r="DJ1172" s="69"/>
      <c r="DK1172" s="69"/>
      <c r="DL1172" s="69"/>
      <c r="DM1172" s="69"/>
      <c r="DN1172" s="69"/>
      <c r="DO1172" s="69"/>
      <c r="DP1172" s="69"/>
      <c r="DQ1172" s="69"/>
      <c r="DR1172" s="69"/>
      <c r="DS1172" s="69"/>
      <c r="DT1172" s="69"/>
      <c r="DU1172" s="69"/>
      <c r="DV1172" s="69"/>
      <c r="DW1172" s="69"/>
      <c r="DX1172" s="69"/>
      <c r="DY1172" s="69"/>
      <c r="DZ1172" s="69"/>
      <c r="EA1172" s="69"/>
      <c r="EB1172" s="69"/>
      <c r="EC1172" s="69"/>
      <c r="ED1172" s="69"/>
      <c r="EE1172" s="69"/>
      <c r="EF1172" s="69"/>
      <c r="EG1172" s="69"/>
      <c r="EH1172" s="69"/>
      <c r="EI1172" s="69"/>
      <c r="EJ1172" s="69"/>
      <c r="EK1172" s="69"/>
      <c r="EL1172" s="69"/>
      <c r="EM1172" s="69"/>
      <c r="EN1172" s="69"/>
      <c r="EO1172" s="69"/>
      <c r="EP1172" s="69"/>
      <c r="EQ1172" s="69"/>
      <c r="ER1172" s="69"/>
      <c r="ES1172" s="69"/>
      <c r="ET1172" s="69"/>
      <c r="EU1172" s="69"/>
      <c r="EV1172" s="69"/>
      <c r="EW1172" s="69"/>
      <c r="EX1172" s="69"/>
      <c r="EY1172" s="69"/>
      <c r="EZ1172" s="69"/>
      <c r="FA1172" s="69"/>
      <c r="FB1172" s="69"/>
      <c r="FC1172" s="69"/>
      <c r="FD1172" s="69"/>
      <c r="FE1172" s="69"/>
      <c r="FF1172" s="69"/>
      <c r="FG1172" s="69"/>
      <c r="FH1172" s="69"/>
      <c r="FI1172" s="69"/>
      <c r="FJ1172" s="69"/>
      <c r="FK1172" s="69"/>
      <c r="FL1172" s="69"/>
      <c r="FM1172" s="69"/>
      <c r="FN1172" s="69"/>
      <c r="FO1172" s="69"/>
      <c r="FP1172" s="69"/>
      <c r="FQ1172" s="69"/>
      <c r="FR1172" s="69"/>
      <c r="FS1172" s="69"/>
      <c r="FT1172" s="69"/>
      <c r="FU1172" s="69"/>
      <c r="FV1172" s="69"/>
      <c r="FW1172" s="69"/>
      <c r="FX1172" s="69"/>
      <c r="FY1172" s="69"/>
      <c r="FZ1172" s="69"/>
      <c r="GA1172" s="69"/>
      <c r="GB1172" s="69"/>
      <c r="GC1172" s="69"/>
      <c r="GD1172" s="69"/>
      <c r="GE1172" s="69"/>
      <c r="GF1172" s="69"/>
      <c r="GG1172" s="69"/>
      <c r="GH1172" s="69"/>
      <c r="GI1172" s="69"/>
      <c r="GJ1172" s="69"/>
      <c r="GK1172" s="69"/>
      <c r="GL1172" s="69"/>
      <c r="GM1172" s="69"/>
      <c r="GN1172" s="69"/>
      <c r="GO1172" s="69"/>
      <c r="GP1172" s="69"/>
      <c r="GQ1172" s="69"/>
      <c r="GR1172" s="69"/>
      <c r="GS1172" s="69"/>
      <c r="GT1172" s="69"/>
      <c r="GU1172" s="69"/>
      <c r="GV1172" s="69"/>
      <c r="GW1172" s="69"/>
      <c r="GX1172" s="69"/>
      <c r="GY1172" s="69"/>
      <c r="GZ1172" s="69"/>
      <c r="HA1172" s="69"/>
      <c r="HB1172" s="69"/>
      <c r="HC1172" s="69"/>
      <c r="HD1172" s="69"/>
      <c r="HE1172" s="69"/>
      <c r="HF1172" s="69"/>
      <c r="HG1172" s="69"/>
      <c r="HH1172" s="69"/>
      <c r="HI1172" s="69"/>
      <c r="HJ1172" s="69"/>
      <c r="HK1172" s="69"/>
      <c r="HL1172" s="69"/>
      <c r="HM1172" s="69"/>
      <c r="HN1172" s="69"/>
      <c r="HO1172" s="69"/>
      <c r="HP1172" s="69"/>
      <c r="HQ1172" s="69"/>
      <c r="HR1172" s="69"/>
      <c r="HS1172" s="69"/>
      <c r="HT1172" s="69"/>
      <c r="HU1172" s="69"/>
      <c r="HV1172" s="69"/>
      <c r="HW1172" s="69"/>
      <c r="HX1172" s="69"/>
      <c r="HY1172" s="69"/>
      <c r="HZ1172" s="69"/>
      <c r="IA1172" s="69"/>
      <c r="IB1172" s="69"/>
      <c r="IC1172" s="69"/>
      <c r="ID1172" s="69"/>
      <c r="IE1172" s="69"/>
      <c r="IF1172" s="69"/>
      <c r="IG1172" s="69"/>
      <c r="IH1172" s="69"/>
      <c r="II1172" s="69"/>
      <c r="IJ1172" s="69"/>
      <c r="IK1172" s="69"/>
      <c r="IL1172" s="69"/>
      <c r="IM1172" s="69"/>
      <c r="IN1172" s="69"/>
      <c r="IO1172" s="69"/>
      <c r="IP1172" s="69"/>
      <c r="IQ1172" s="69"/>
      <c r="IR1172" s="69"/>
      <c r="IS1172" s="69"/>
      <c r="IT1172" s="69"/>
      <c r="IU1172" s="69"/>
      <c r="IV1172" s="69"/>
      <c r="IW1172" s="69"/>
      <c r="IX1172" s="69"/>
      <c r="IY1172" s="69"/>
      <c r="IZ1172" s="69"/>
      <c r="JA1172" s="69"/>
      <c r="JB1172" s="69"/>
      <c r="JC1172" s="69"/>
      <c r="JD1172" s="69"/>
      <c r="JE1172" s="69"/>
      <c r="JF1172" s="69"/>
      <c r="JG1172" s="69"/>
      <c r="JH1172" s="69"/>
      <c r="JI1172" s="69"/>
      <c r="JJ1172" s="69"/>
      <c r="JK1172" s="69" t="s">
        <v>506</v>
      </c>
      <c r="JL1172" s="69"/>
      <c r="JM1172" s="69"/>
      <c r="JN1172" s="69"/>
      <c r="JO1172" s="69"/>
      <c r="JP1172" s="69"/>
      <c r="JQ1172" s="69"/>
      <c r="JR1172" s="69"/>
      <c r="JS1172" s="69"/>
      <c r="JT1172" s="69"/>
      <c r="JU1172" s="69"/>
      <c r="JV1172" s="69"/>
      <c r="JW1172" s="69"/>
      <c r="JX1172" s="69"/>
      <c r="JY1172" s="69"/>
      <c r="JZ1172" s="69"/>
      <c r="KA1172" s="69"/>
      <c r="KB1172" s="69"/>
      <c r="KC1172" s="69"/>
      <c r="KD1172" s="69"/>
      <c r="KE1172" s="69"/>
      <c r="KF1172" s="69"/>
      <c r="KG1172" s="69"/>
      <c r="KH1172" s="69"/>
      <c r="KI1172" s="69"/>
      <c r="KJ1172" s="69"/>
      <c r="KK1172" s="69"/>
      <c r="KL1172" s="69"/>
      <c r="KM1172" s="69"/>
      <c r="KN1172" s="69"/>
      <c r="KO1172" s="69"/>
      <c r="KP1172" s="69"/>
      <c r="KQ1172" s="69"/>
      <c r="KR1172" s="69"/>
      <c r="KS1172" s="69"/>
      <c r="KT1172" s="69"/>
      <c r="KU1172" s="69"/>
      <c r="KV1172" s="69"/>
      <c r="KW1172" s="69"/>
      <c r="KX1172" s="69"/>
      <c r="KY1172" s="69"/>
      <c r="KZ1172" s="69"/>
      <c r="LA1172" s="69"/>
      <c r="LB1172" s="69"/>
      <c r="LC1172" s="69"/>
      <c r="LD1172" s="69"/>
      <c r="LE1172" s="69"/>
      <c r="LF1172" s="69"/>
      <c r="LG1172" s="69"/>
      <c r="LH1172" s="69"/>
      <c r="LI1172" s="69"/>
      <c r="LJ1172" s="69"/>
      <c r="LK1172" s="69"/>
      <c r="LL1172" s="69"/>
      <c r="LM1172" s="69"/>
      <c r="LN1172" s="69"/>
      <c r="LO1172" s="69"/>
      <c r="LP1172" s="69"/>
      <c r="LQ1172" s="69"/>
      <c r="LR1172" s="69"/>
      <c r="LS1172" s="69"/>
      <c r="LT1172" s="69"/>
      <c r="LU1172" s="69"/>
      <c r="LV1172" s="69"/>
      <c r="LW1172" s="69"/>
      <c r="LX1172" s="69"/>
      <c r="LY1172" s="69"/>
      <c r="LZ1172" s="69"/>
      <c r="MA1172" s="69"/>
      <c r="MB1172" s="69"/>
      <c r="MC1172" s="69"/>
      <c r="MD1172" s="69"/>
      <c r="ME1172" s="69"/>
      <c r="MF1172" s="69"/>
      <c r="MG1172" s="69"/>
      <c r="MH1172" s="69"/>
      <c r="MI1172" s="69"/>
      <c r="MJ1172" s="69"/>
      <c r="MK1172" s="69"/>
      <c r="ML1172" s="69"/>
      <c r="MM1172" s="69"/>
      <c r="MN1172" s="69"/>
      <c r="MO1172" s="69"/>
      <c r="MP1172" s="69"/>
      <c r="MQ1172" s="69"/>
      <c r="MR1172" s="69"/>
      <c r="MS1172" s="69"/>
      <c r="MT1172" s="69"/>
      <c r="MU1172" s="69"/>
      <c r="MV1172" s="69"/>
      <c r="MW1172" s="69"/>
      <c r="MX1172" s="69"/>
      <c r="MY1172" s="69"/>
      <c r="MZ1172" s="69"/>
      <c r="NA1172" s="69"/>
      <c r="NB1172" s="69"/>
      <c r="NC1172" s="69"/>
      <c r="ND1172" s="69"/>
      <c r="NE1172" s="69"/>
      <c r="NF1172" s="69"/>
      <c r="NG1172" s="69"/>
      <c r="NH1172" s="69"/>
      <c r="NI1172" s="69"/>
      <c r="NJ1172" s="69"/>
      <c r="NK1172" s="69"/>
      <c r="NL1172" s="69"/>
      <c r="NM1172" s="69"/>
      <c r="NN1172" s="69"/>
      <c r="NO1172" s="69"/>
      <c r="NP1172" s="69"/>
      <c r="NQ1172" s="69"/>
      <c r="NR1172" s="69"/>
      <c r="NS1172" s="69"/>
      <c r="NT1172" s="69"/>
      <c r="NU1172" s="69"/>
      <c r="NV1172" s="69"/>
      <c r="NW1172" s="69"/>
      <c r="NX1172" s="69"/>
      <c r="NY1172" s="69"/>
      <c r="NZ1172" s="69"/>
      <c r="OA1172" s="69"/>
      <c r="OB1172" s="69"/>
      <c r="OC1172" s="69"/>
      <c r="OD1172" s="69"/>
      <c r="OE1172" s="69"/>
      <c r="OF1172" s="69"/>
      <c r="OG1172" s="69"/>
      <c r="OH1172" s="69"/>
      <c r="OI1172" s="69"/>
      <c r="OJ1172" s="69"/>
      <c r="OK1172" s="69"/>
      <c r="OL1172" s="69"/>
      <c r="OM1172" s="69"/>
      <c r="ON1172" s="69"/>
      <c r="OO1172" s="69"/>
      <c r="OP1172" s="69"/>
      <c r="OQ1172" s="69"/>
      <c r="OR1172" s="69"/>
      <c r="OS1172" s="69"/>
      <c r="OT1172" s="69"/>
      <c r="OU1172" s="69"/>
      <c r="OV1172" s="69"/>
      <c r="OW1172" s="69"/>
      <c r="OX1172" s="69"/>
      <c r="OY1172" s="69"/>
      <c r="OZ1172" s="69"/>
      <c r="PA1172" s="69"/>
      <c r="PB1172" s="69"/>
      <c r="PC1172" s="69"/>
      <c r="PD1172" s="69"/>
      <c r="PE1172" s="69"/>
      <c r="PF1172" s="69"/>
      <c r="PG1172" s="69"/>
      <c r="PH1172" s="69"/>
      <c r="PI1172" s="69"/>
      <c r="PJ1172" s="69"/>
      <c r="PK1172" s="69"/>
      <c r="PL1172" s="69"/>
      <c r="PM1172" s="69"/>
      <c r="PN1172" s="69"/>
      <c r="PO1172" s="69"/>
      <c r="PP1172" s="69"/>
      <c r="PQ1172" s="69"/>
      <c r="PR1172" s="69"/>
      <c r="PS1172" s="69"/>
      <c r="PT1172" s="69"/>
      <c r="PU1172" s="69"/>
      <c r="PV1172" s="69"/>
      <c r="PW1172" s="69"/>
      <c r="PX1172" s="69"/>
      <c r="PY1172" s="69"/>
      <c r="PZ1172" s="69"/>
      <c r="QA1172" s="69"/>
      <c r="QB1172" s="69"/>
      <c r="QC1172" s="69"/>
      <c r="QD1172" s="69"/>
      <c r="QE1172" s="69"/>
      <c r="QF1172" s="69"/>
      <c r="QG1172" s="69"/>
      <c r="QH1172" s="69"/>
      <c r="QI1172" s="69"/>
      <c r="QJ1172" s="69"/>
      <c r="QK1172" s="69"/>
      <c r="QL1172" s="69"/>
      <c r="QM1172" s="69"/>
      <c r="QN1172" s="69"/>
      <c r="QO1172" s="69"/>
      <c r="QP1172" s="69"/>
      <c r="QQ1172" s="69"/>
      <c r="QR1172" s="69"/>
      <c r="QS1172" s="69"/>
      <c r="QT1172" s="69"/>
      <c r="QU1172" s="69"/>
      <c r="QV1172" s="69"/>
      <c r="QW1172" s="69"/>
      <c r="QX1172" s="69"/>
      <c r="QY1172" s="69"/>
      <c r="QZ1172" s="69"/>
      <c r="RA1172" s="69"/>
      <c r="RB1172" s="69"/>
      <c r="RC1172" s="69"/>
      <c r="RD1172" s="69"/>
      <c r="RE1172" s="69"/>
      <c r="RF1172" s="69"/>
      <c r="RG1172" s="69"/>
      <c r="RH1172" s="69"/>
      <c r="RI1172" s="69"/>
      <c r="RJ1172" s="69"/>
      <c r="RK1172" s="69"/>
      <c r="RL1172" s="69"/>
      <c r="RM1172" s="69"/>
      <c r="RN1172" s="69"/>
      <c r="RO1172" s="69"/>
      <c r="RP1172" s="69"/>
      <c r="RQ1172" s="69"/>
      <c r="RR1172" s="69"/>
      <c r="RS1172" s="69"/>
      <c r="RT1172" s="69"/>
      <c r="RU1172" s="69"/>
      <c r="RV1172" s="69"/>
      <c r="RW1172" s="69"/>
      <c r="RX1172" s="69"/>
      <c r="RY1172" s="69"/>
      <c r="RZ1172" s="69"/>
      <c r="SA1172" s="69"/>
      <c r="SB1172" s="69"/>
      <c r="SC1172" s="69"/>
      <c r="SD1172" s="69"/>
      <c r="SE1172" s="69"/>
      <c r="SF1172" s="69"/>
      <c r="SG1172" s="69"/>
      <c r="SH1172" s="69"/>
      <c r="SI1172" s="69"/>
      <c r="SJ1172" s="69"/>
      <c r="SK1172" s="69"/>
      <c r="SL1172" s="69"/>
      <c r="SM1172" s="69"/>
      <c r="SN1172" s="69"/>
      <c r="SO1172" s="69"/>
      <c r="SP1172" s="69"/>
      <c r="SQ1172" s="69"/>
      <c r="SR1172" s="69"/>
      <c r="SS1172" s="69"/>
      <c r="ST1172" s="69"/>
      <c r="SU1172" s="69"/>
      <c r="SV1172" s="69"/>
      <c r="SW1172" s="69"/>
      <c r="SX1172" s="69"/>
      <c r="SY1172" s="69"/>
      <c r="SZ1172" s="69"/>
      <c r="TA1172" s="69"/>
      <c r="TB1172" s="69"/>
      <c r="TC1172" s="69"/>
      <c r="TD1172" s="69"/>
      <c r="TE1172" s="69"/>
      <c r="TF1172" s="69"/>
      <c r="TG1172" s="69"/>
      <c r="TH1172" s="69"/>
      <c r="TI1172" s="69"/>
      <c r="TJ1172" s="69"/>
      <c r="TK1172" s="69"/>
      <c r="TL1172" s="69"/>
      <c r="TM1172" s="69"/>
      <c r="TN1172" s="69"/>
      <c r="TO1172" s="69"/>
      <c r="TP1172" s="69"/>
      <c r="TQ1172" s="69"/>
      <c r="TR1172" s="69"/>
      <c r="TS1172" s="69"/>
      <c r="TT1172" s="69"/>
      <c r="TU1172" s="69"/>
      <c r="TV1172" s="69"/>
      <c r="TW1172" s="69"/>
      <c r="TX1172" s="69"/>
      <c r="TY1172" s="69"/>
      <c r="TZ1172" s="69"/>
      <c r="UA1172" s="69"/>
      <c r="UB1172" s="69"/>
      <c r="UC1172" s="69"/>
      <c r="UD1172" s="69"/>
      <c r="UE1172" s="69"/>
      <c r="UF1172" s="69"/>
      <c r="UG1172" s="69"/>
      <c r="UH1172" s="69"/>
      <c r="UI1172" s="69"/>
      <c r="UJ1172" s="69"/>
      <c r="UK1172" s="69"/>
      <c r="UL1172" s="69"/>
      <c r="UM1172" s="69"/>
      <c r="UN1172" s="69"/>
      <c r="UO1172" s="69"/>
      <c r="UP1172" s="69"/>
      <c r="UQ1172" s="69"/>
      <c r="UR1172" s="69"/>
      <c r="US1172" s="69"/>
      <c r="UT1172" s="69"/>
      <c r="UU1172" s="69"/>
      <c r="UV1172" s="69"/>
      <c r="UW1172" s="69"/>
      <c r="UX1172" s="69"/>
      <c r="UY1172" s="69"/>
      <c r="UZ1172" s="69"/>
      <c r="VA1172" s="69"/>
      <c r="VB1172" s="69"/>
      <c r="VC1172" s="69"/>
      <c r="VD1172" s="69"/>
      <c r="VE1172" s="69"/>
      <c r="VF1172" s="69"/>
      <c r="VG1172" s="69"/>
      <c r="VH1172" s="69"/>
      <c r="VI1172" s="69"/>
      <c r="VJ1172" s="69"/>
      <c r="VK1172" s="69"/>
      <c r="VL1172" s="69"/>
      <c r="VM1172" s="69"/>
      <c r="VN1172" s="69"/>
      <c r="VO1172" s="69"/>
      <c r="VP1172" s="69"/>
      <c r="VQ1172" s="69"/>
      <c r="VR1172" s="69"/>
      <c r="VS1172" s="69"/>
      <c r="VT1172" s="69"/>
      <c r="VU1172" s="69"/>
      <c r="VV1172" s="69"/>
      <c r="VW1172" s="69"/>
      <c r="VX1172" s="69"/>
      <c r="VY1172" s="69"/>
      <c r="VZ1172" s="69"/>
      <c r="WA1172" s="69"/>
      <c r="WB1172" s="69"/>
      <c r="WC1172" s="69"/>
      <c r="WD1172" s="69"/>
      <c r="WE1172" s="69"/>
      <c r="WF1172" s="69"/>
      <c r="WG1172" s="69"/>
      <c r="WH1172" s="69"/>
      <c r="WI1172" s="69"/>
      <c r="WJ1172" s="69"/>
      <c r="WK1172" s="69"/>
      <c r="WL1172" s="69"/>
      <c r="WM1172" s="69"/>
      <c r="WN1172" s="69"/>
      <c r="WO1172" s="69"/>
      <c r="WP1172" s="69"/>
      <c r="WQ1172" s="69"/>
      <c r="WR1172" s="69"/>
      <c r="WS1172" s="69"/>
      <c r="WT1172" s="69"/>
      <c r="WU1172" s="69"/>
      <c r="WV1172" s="69"/>
      <c r="WW1172" s="69"/>
      <c r="WX1172" s="69"/>
      <c r="WY1172" s="69"/>
      <c r="WZ1172" s="69"/>
      <c r="XA1172" s="69"/>
      <c r="XB1172" s="69"/>
      <c r="XC1172" s="69"/>
      <c r="XD1172" s="69"/>
      <c r="XE1172" s="69"/>
      <c r="XF1172" s="69"/>
      <c r="XG1172" s="69"/>
      <c r="XH1172" s="69"/>
      <c r="XI1172" s="69"/>
      <c r="XJ1172" s="69"/>
      <c r="XK1172" s="69"/>
      <c r="XL1172" s="69"/>
      <c r="XM1172" s="69"/>
      <c r="XN1172" s="69"/>
      <c r="XO1172" s="69"/>
      <c r="XP1172" s="69"/>
      <c r="XQ1172" s="69"/>
      <c r="XR1172" s="69"/>
      <c r="XS1172" s="69"/>
      <c r="XT1172" s="69"/>
      <c r="XU1172" s="69"/>
      <c r="XV1172" s="69"/>
      <c r="XW1172" s="69"/>
      <c r="XX1172" s="69"/>
      <c r="XY1172" s="69"/>
      <c r="XZ1172" s="69"/>
      <c r="YA1172" s="69"/>
      <c r="YB1172" s="69"/>
      <c r="YC1172" s="69"/>
      <c r="YD1172" s="69"/>
      <c r="YE1172" s="69"/>
      <c r="YF1172" s="69"/>
      <c r="YG1172" s="69"/>
      <c r="YH1172" s="69"/>
      <c r="YI1172" s="69"/>
      <c r="YJ1172" s="69"/>
      <c r="YK1172" s="69"/>
      <c r="YL1172" s="69"/>
      <c r="YM1172" s="69"/>
      <c r="YN1172" s="69"/>
      <c r="YO1172" s="69"/>
      <c r="YP1172" s="69"/>
      <c r="YQ1172" s="69"/>
      <c r="YR1172" s="69"/>
      <c r="YS1172" s="69"/>
      <c r="YT1172" s="69"/>
      <c r="YU1172" s="69"/>
      <c r="YV1172" s="69"/>
      <c r="YW1172" s="69"/>
      <c r="YX1172" s="69"/>
      <c r="YY1172" s="69"/>
      <c r="YZ1172" s="69"/>
      <c r="ZA1172" s="69"/>
      <c r="ZB1172" s="69"/>
      <c r="ZC1172" s="69"/>
      <c r="ZD1172" s="69"/>
      <c r="ZE1172" s="69"/>
      <c r="ZF1172" s="69"/>
      <c r="ZG1172" s="69"/>
      <c r="ZH1172" s="69"/>
      <c r="ZI1172" s="69"/>
      <c r="ZJ1172" s="69"/>
      <c r="ZK1172" s="69"/>
      <c r="ZL1172" s="69"/>
      <c r="ZM1172" s="69"/>
      <c r="ZN1172" s="69"/>
      <c r="ZO1172" s="69"/>
      <c r="ZP1172" s="69"/>
      <c r="ZQ1172" s="69"/>
      <c r="ZR1172" s="69"/>
      <c r="ZS1172" s="69"/>
      <c r="ZT1172" s="69"/>
      <c r="ZU1172" s="69"/>
      <c r="ZV1172" s="69"/>
      <c r="ZW1172" s="69"/>
      <c r="ZX1172" s="69"/>
      <c r="ZY1172" s="69"/>
      <c r="ZZ1172" s="69"/>
      <c r="AAA1172" s="69"/>
      <c r="AAB1172" s="69"/>
      <c r="AAC1172" s="69"/>
      <c r="AAD1172" s="69"/>
      <c r="AAE1172" s="69"/>
      <c r="AAF1172" s="69"/>
      <c r="AAG1172" s="69"/>
      <c r="AAH1172" s="69"/>
      <c r="AAI1172" s="69"/>
      <c r="AAJ1172" s="69"/>
      <c r="AAK1172" s="69"/>
      <c r="AAL1172" s="69"/>
      <c r="AAM1172" s="69"/>
      <c r="AAN1172" s="69"/>
      <c r="AAO1172" s="69"/>
      <c r="AAP1172" s="69"/>
      <c r="AAQ1172" s="69"/>
      <c r="AAR1172" s="69"/>
      <c r="AAS1172" s="69"/>
      <c r="AAT1172" s="69"/>
      <c r="AAU1172" s="69"/>
      <c r="AAV1172" s="69"/>
      <c r="AAW1172" s="69"/>
      <c r="AAX1172" s="69"/>
      <c r="AAY1172" s="69"/>
      <c r="AAZ1172" s="69"/>
      <c r="ABA1172" s="69"/>
      <c r="ABB1172" s="69"/>
      <c r="ABC1172" s="69"/>
      <c r="ABD1172" s="69"/>
      <c r="ABE1172" s="69"/>
      <c r="ABF1172" s="69"/>
      <c r="ABG1172" s="69"/>
      <c r="ABH1172" s="69"/>
      <c r="ABI1172" s="69"/>
      <c r="ABJ1172" s="69"/>
      <c r="ABK1172" s="69"/>
      <c r="ABL1172" s="69"/>
      <c r="ABM1172" s="69"/>
      <c r="ABN1172" s="69"/>
      <c r="ABO1172" s="69"/>
      <c r="ABP1172" s="69"/>
      <c r="ABQ1172" s="69"/>
      <c r="ABR1172" s="69"/>
      <c r="ABS1172" s="69"/>
      <c r="ABT1172" s="69"/>
      <c r="ABU1172" s="69"/>
      <c r="ABV1172" s="69"/>
      <c r="ABW1172" s="69"/>
      <c r="ABX1172" s="69"/>
      <c r="ABY1172" s="69"/>
      <c r="ABZ1172" s="69"/>
      <c r="ACA1172" s="69"/>
      <c r="ACB1172" s="69"/>
      <c r="ACC1172" s="69"/>
      <c r="ACD1172" s="69"/>
      <c r="ACE1172" s="69"/>
      <c r="ACF1172" s="69"/>
      <c r="ACG1172" s="69"/>
      <c r="ACH1172" s="69"/>
      <c r="ACI1172" s="69"/>
      <c r="ACJ1172" s="69"/>
      <c r="ACK1172" s="69"/>
      <c r="ACL1172" s="69"/>
      <c r="ACM1172" s="69"/>
      <c r="ACN1172" s="69"/>
      <c r="ACO1172" s="69"/>
      <c r="ACP1172" s="69"/>
      <c r="ACQ1172" s="69"/>
      <c r="ACR1172" s="69"/>
      <c r="ACS1172" s="69"/>
      <c r="ACT1172" s="69"/>
      <c r="ACU1172" s="69"/>
      <c r="ACV1172" s="69"/>
      <c r="ACW1172" s="69"/>
      <c r="ACX1172" s="69"/>
      <c r="ACY1172" s="69"/>
      <c r="ACZ1172" s="69"/>
      <c r="ADA1172" s="69"/>
      <c r="ADB1172" s="69"/>
      <c r="ADC1172" s="69"/>
      <c r="ADD1172" s="69"/>
      <c r="ADE1172" s="69"/>
      <c r="ADF1172" s="69"/>
      <c r="ADG1172" s="69"/>
      <c r="ADH1172" s="69"/>
      <c r="ADI1172" s="69"/>
      <c r="ADJ1172" s="69"/>
      <c r="ADK1172" s="69"/>
      <c r="ADL1172" s="69"/>
      <c r="ADM1172" s="69"/>
      <c r="ADN1172" s="69"/>
      <c r="ADO1172" s="69"/>
      <c r="ADP1172" s="69"/>
      <c r="ADQ1172" s="69"/>
      <c r="ADR1172" s="69"/>
      <c r="ADS1172" s="69"/>
      <c r="ADT1172" s="69"/>
      <c r="ADU1172" s="69"/>
      <c r="ADV1172" s="69"/>
      <c r="ADW1172" s="69"/>
      <c r="ADX1172" s="69"/>
      <c r="ADY1172" s="69"/>
      <c r="ADZ1172" s="69"/>
      <c r="AEA1172" s="69"/>
      <c r="AEB1172" s="69"/>
      <c r="AEC1172" s="69"/>
      <c r="AED1172" s="69"/>
      <c r="AEE1172" s="69"/>
      <c r="AEF1172" s="69"/>
    </row>
    <row r="1173" spans="1:812" hidden="1" x14ac:dyDescent="0.25">
      <c r="B1173" s="5">
        <v>45469</v>
      </c>
      <c r="C1173" t="s">
        <v>20</v>
      </c>
      <c r="D1173" t="s">
        <v>4</v>
      </c>
      <c r="E1173" t="s">
        <v>14</v>
      </c>
      <c r="F1173" s="4">
        <v>3318235</v>
      </c>
      <c r="G1173" t="s">
        <v>209</v>
      </c>
      <c r="H1173" s="4" t="s">
        <v>107</v>
      </c>
      <c r="I1173" s="4" t="s">
        <v>138</v>
      </c>
      <c r="J1173" s="8">
        <v>26</v>
      </c>
      <c r="K1173" s="79">
        <v>31.311787072243344</v>
      </c>
      <c r="L1173" s="17">
        <v>628.16326530612241</v>
      </c>
      <c r="M1173" s="102" t="s">
        <v>527</v>
      </c>
      <c r="N1173" s="104">
        <f t="shared" si="112"/>
        <v>0.14246810956899231</v>
      </c>
      <c r="O1173" s="104">
        <v>628.16326530612241</v>
      </c>
      <c r="P1173" t="s">
        <v>288</v>
      </c>
    </row>
    <row r="1174" spans="1:812" hidden="1" x14ac:dyDescent="0.25">
      <c r="B1174" s="5">
        <v>45469</v>
      </c>
      <c r="C1174" t="s">
        <v>120</v>
      </c>
      <c r="D1174" t="s">
        <v>4</v>
      </c>
      <c r="E1174" t="s">
        <v>14</v>
      </c>
      <c r="F1174" s="4">
        <v>3318235</v>
      </c>
      <c r="G1174" t="s">
        <v>209</v>
      </c>
      <c r="H1174" s="4" t="s">
        <v>107</v>
      </c>
      <c r="I1174" s="4" t="s">
        <v>138</v>
      </c>
      <c r="J1174" s="8">
        <v>-15</v>
      </c>
      <c r="K1174" s="79">
        <v>31.311787072243344</v>
      </c>
      <c r="L1174" s="17">
        <v>628.16326530612241</v>
      </c>
      <c r="M1174" s="102" t="s">
        <v>527</v>
      </c>
      <c r="N1174" s="104">
        <f t="shared" si="112"/>
        <v>0.14246810956899231</v>
      </c>
      <c r="O1174" s="104">
        <v>628.16326530612241</v>
      </c>
      <c r="R1174" t="s">
        <v>149</v>
      </c>
      <c r="S1174" t="s">
        <v>658</v>
      </c>
    </row>
    <row r="1175" spans="1:812" hidden="1" x14ac:dyDescent="0.25">
      <c r="B1175" s="5">
        <v>45469</v>
      </c>
      <c r="C1175" t="s">
        <v>120</v>
      </c>
      <c r="D1175" t="s">
        <v>4</v>
      </c>
      <c r="E1175" t="s">
        <v>14</v>
      </c>
      <c r="F1175" s="4">
        <v>3308050</v>
      </c>
      <c r="G1175" t="s">
        <v>137</v>
      </c>
      <c r="H1175" s="4" t="s">
        <v>137</v>
      </c>
      <c r="I1175" s="4" t="s">
        <v>138</v>
      </c>
      <c r="J1175" s="8">
        <v>-10</v>
      </c>
      <c r="K1175" s="51">
        <v>438441.296969697</v>
      </c>
      <c r="L1175" s="17">
        <f t="shared" ref="L1175:L1182" si="113">+J1175*K1175</f>
        <v>-4384412.9696969697</v>
      </c>
      <c r="M1175" s="102" t="s">
        <v>527</v>
      </c>
      <c r="N1175" s="104">
        <f t="shared" si="112"/>
        <v>-994.38961470963113</v>
      </c>
      <c r="O1175" s="104">
        <v>-994.38961470963113</v>
      </c>
      <c r="R1175" t="s">
        <v>149</v>
      </c>
      <c r="S1175" t="s">
        <v>658</v>
      </c>
    </row>
    <row r="1176" spans="1:812" hidden="1" x14ac:dyDescent="0.25">
      <c r="B1176" s="5">
        <v>45471</v>
      </c>
      <c r="C1176" t="s">
        <v>103</v>
      </c>
      <c r="D1176" t="s">
        <v>0</v>
      </c>
      <c r="E1176" t="s">
        <v>14</v>
      </c>
      <c r="F1176" s="4" t="s">
        <v>25</v>
      </c>
      <c r="G1176" t="s">
        <v>26</v>
      </c>
      <c r="H1176" s="4" t="s">
        <v>27</v>
      </c>
      <c r="I1176" s="4" t="s">
        <v>490</v>
      </c>
      <c r="J1176" s="8">
        <v>-9</v>
      </c>
      <c r="K1176" s="79">
        <v>14.694879832810868</v>
      </c>
      <c r="L1176" s="17">
        <f t="shared" si="113"/>
        <v>-132.2539184952978</v>
      </c>
      <c r="M1176" s="102" t="s">
        <v>527</v>
      </c>
      <c r="N1176" s="104">
        <f t="shared" si="112"/>
        <v>-2.9995332092420945E-2</v>
      </c>
      <c r="O1176" s="104">
        <v>-132.2539184952978</v>
      </c>
      <c r="Q1176" s="54">
        <v>20240090</v>
      </c>
      <c r="R1176" t="s">
        <v>234</v>
      </c>
    </row>
    <row r="1177" spans="1:812" hidden="1" x14ac:dyDescent="0.25">
      <c r="B1177" s="5">
        <v>45471</v>
      </c>
      <c r="C1177" t="s">
        <v>103</v>
      </c>
      <c r="D1177" t="s">
        <v>0</v>
      </c>
      <c r="E1177" t="s">
        <v>14</v>
      </c>
      <c r="F1177" s="4" t="s">
        <v>35</v>
      </c>
      <c r="G1177" t="s">
        <v>36</v>
      </c>
      <c r="H1177" s="4" t="s">
        <v>37</v>
      </c>
      <c r="I1177" s="4" t="s">
        <v>492</v>
      </c>
      <c r="J1177" s="8">
        <v>-10</v>
      </c>
      <c r="K1177" s="79">
        <v>14.447761194029852</v>
      </c>
      <c r="L1177" s="17">
        <f t="shared" si="113"/>
        <v>-144.47761194029852</v>
      </c>
      <c r="M1177" s="102" t="s">
        <v>527</v>
      </c>
      <c r="N1177" s="104">
        <f t="shared" si="112"/>
        <v>-3.2767679017565408E-2</v>
      </c>
      <c r="O1177" s="104">
        <v>-144.47761194029852</v>
      </c>
      <c r="Q1177" s="54">
        <v>20240090</v>
      </c>
      <c r="R1177" t="s">
        <v>234</v>
      </c>
    </row>
    <row r="1178" spans="1:812" hidden="1" x14ac:dyDescent="0.25">
      <c r="B1178" s="5">
        <v>45457</v>
      </c>
      <c r="C1178" t="s">
        <v>103</v>
      </c>
      <c r="D1178" t="s">
        <v>0</v>
      </c>
      <c r="E1178" t="s">
        <v>66</v>
      </c>
      <c r="F1178" s="4" t="s">
        <v>139</v>
      </c>
      <c r="G1178" t="s">
        <v>140</v>
      </c>
      <c r="H1178" s="4" t="s">
        <v>41</v>
      </c>
      <c r="I1178" s="4" t="s">
        <v>380</v>
      </c>
      <c r="J1178" s="8">
        <v>-5</v>
      </c>
      <c r="K1178" s="29">
        <v>51750</v>
      </c>
      <c r="L1178" s="17">
        <f t="shared" si="113"/>
        <v>-258750</v>
      </c>
      <c r="M1178" s="102" t="s">
        <v>529</v>
      </c>
      <c r="N1178" s="104">
        <f>L1178/4409.15</f>
        <v>-58.684780513250857</v>
      </c>
      <c r="O1178" s="104">
        <v>-58.684780513250857</v>
      </c>
      <c r="Q1178" s="54">
        <v>20240091</v>
      </c>
      <c r="R1178" t="s">
        <v>232</v>
      </c>
    </row>
    <row r="1179" spans="1:812" hidden="1" x14ac:dyDescent="0.25">
      <c r="B1179" s="5">
        <v>45471</v>
      </c>
      <c r="C1179" t="s">
        <v>103</v>
      </c>
      <c r="D1179" t="s">
        <v>4</v>
      </c>
      <c r="E1179" t="s">
        <v>14</v>
      </c>
      <c r="F1179" s="4">
        <v>3308050</v>
      </c>
      <c r="G1179" t="s">
        <v>137</v>
      </c>
      <c r="H1179" s="4" t="s">
        <v>137</v>
      </c>
      <c r="I1179" s="4" t="s">
        <v>138</v>
      </c>
      <c r="J1179" s="8">
        <v>-2</v>
      </c>
      <c r="K1179" s="79">
        <v>104.3726235741445</v>
      </c>
      <c r="L1179" s="17">
        <f t="shared" si="113"/>
        <v>-208.745247148289</v>
      </c>
      <c r="M1179" s="102" t="s">
        <v>527</v>
      </c>
      <c r="N1179" s="104">
        <f t="shared" ref="N1179:N1182" si="114">L1179/4409.15</f>
        <v>-4.7343648355871092E-2</v>
      </c>
      <c r="O1179" s="104">
        <v>-208.745247148289</v>
      </c>
      <c r="Q1179" s="54">
        <v>20240090</v>
      </c>
      <c r="R1179" t="s">
        <v>234</v>
      </c>
      <c r="JI1179" t="s">
        <v>506</v>
      </c>
    </row>
    <row r="1180" spans="1:812" hidden="1" x14ac:dyDescent="0.25">
      <c r="B1180" s="5">
        <v>45471</v>
      </c>
      <c r="C1180" t="s">
        <v>103</v>
      </c>
      <c r="D1180" t="s">
        <v>0</v>
      </c>
      <c r="E1180" t="s">
        <v>14</v>
      </c>
      <c r="F1180" s="4" t="s">
        <v>39</v>
      </c>
      <c r="G1180" t="s">
        <v>40</v>
      </c>
      <c r="H1180" s="4" t="s">
        <v>41</v>
      </c>
      <c r="I1180" s="4" t="s">
        <v>485</v>
      </c>
      <c r="J1180" s="8">
        <v>-9</v>
      </c>
      <c r="K1180" s="84">
        <v>14.583333333333334</v>
      </c>
      <c r="L1180" s="80">
        <f t="shared" si="113"/>
        <v>-131.25</v>
      </c>
      <c r="M1180" s="102" t="s">
        <v>527</v>
      </c>
      <c r="N1180" s="104">
        <f t="shared" si="114"/>
        <v>-2.9767642289330147E-2</v>
      </c>
      <c r="O1180" s="104">
        <v>-131.25</v>
      </c>
      <c r="Q1180" s="54">
        <v>20240090</v>
      </c>
      <c r="R1180" t="s">
        <v>234</v>
      </c>
    </row>
    <row r="1181" spans="1:812" x14ac:dyDescent="0.25">
      <c r="B1181" s="5">
        <v>45471</v>
      </c>
      <c r="C1181" t="s">
        <v>103</v>
      </c>
      <c r="D1181" t="s">
        <v>0</v>
      </c>
      <c r="E1181" t="s">
        <v>14</v>
      </c>
      <c r="F1181" s="4" t="s">
        <v>42</v>
      </c>
      <c r="G1181" t="s">
        <v>43</v>
      </c>
      <c r="H1181" s="4" t="s">
        <v>44</v>
      </c>
      <c r="I1181" s="4" t="s">
        <v>484</v>
      </c>
      <c r="J1181" s="8">
        <v>-10</v>
      </c>
      <c r="K1181" s="79">
        <v>14.694879832810868</v>
      </c>
      <c r="L1181" s="17">
        <f t="shared" si="113"/>
        <v>-146.94879832810867</v>
      </c>
      <c r="M1181" s="102" t="s">
        <v>527</v>
      </c>
      <c r="N1181" s="104">
        <f t="shared" si="114"/>
        <v>-3.3328146769356602E-2</v>
      </c>
      <c r="O1181" s="104">
        <v>-146.94879832810867</v>
      </c>
      <c r="Q1181" s="54">
        <v>20240090</v>
      </c>
      <c r="R1181" t="s">
        <v>234</v>
      </c>
    </row>
    <row r="1182" spans="1:812" hidden="1" x14ac:dyDescent="0.25">
      <c r="B1182" s="5">
        <v>45471</v>
      </c>
      <c r="C1182" t="s">
        <v>103</v>
      </c>
      <c r="D1182" t="s">
        <v>4</v>
      </c>
      <c r="E1182" t="s">
        <v>14</v>
      </c>
      <c r="F1182" s="4">
        <v>3318235</v>
      </c>
      <c r="G1182" t="s">
        <v>209</v>
      </c>
      <c r="H1182" s="4" t="s">
        <v>107</v>
      </c>
      <c r="I1182" s="4" t="s">
        <v>138</v>
      </c>
      <c r="J1182" s="8">
        <v>-2</v>
      </c>
      <c r="K1182" s="79">
        <v>31.311787072243344</v>
      </c>
      <c r="L1182" s="17">
        <f t="shared" si="113"/>
        <v>-62.623574144486689</v>
      </c>
      <c r="M1182" s="102" t="s">
        <v>527</v>
      </c>
      <c r="N1182" s="104">
        <f t="shared" si="114"/>
        <v>-1.4203094506761325E-2</v>
      </c>
      <c r="O1182" s="104">
        <v>-62.623574144486689</v>
      </c>
      <c r="Q1182" s="54">
        <v>20240090</v>
      </c>
      <c r="R1182" t="s">
        <v>234</v>
      </c>
    </row>
    <row r="1183" spans="1:812" hidden="1" x14ac:dyDescent="0.25">
      <c r="B1183" s="5">
        <v>45475</v>
      </c>
      <c r="C1183" t="s">
        <v>120</v>
      </c>
      <c r="D1183" t="s">
        <v>0</v>
      </c>
      <c r="E1183" t="s">
        <v>66</v>
      </c>
      <c r="F1183" s="4" t="s">
        <v>139</v>
      </c>
      <c r="G1183" t="s">
        <v>140</v>
      </c>
      <c r="H1183" s="4" t="s">
        <v>141</v>
      </c>
      <c r="I1183" s="4" t="s">
        <v>545</v>
      </c>
      <c r="J1183" s="8">
        <v>1</v>
      </c>
      <c r="K1183" s="29">
        <v>51750</v>
      </c>
      <c r="L1183" s="17">
        <f>+K1183*J1183</f>
        <v>51750</v>
      </c>
      <c r="M1183" s="102" t="s">
        <v>529</v>
      </c>
      <c r="N1183" s="104">
        <f t="shared" ref="N1183:N1196" si="115">L1183/4409.15</f>
        <v>11.736956102650172</v>
      </c>
      <c r="O1183" s="104">
        <v>11.736956102650172</v>
      </c>
      <c r="S1183" t="s">
        <v>547</v>
      </c>
    </row>
    <row r="1184" spans="1:812" hidden="1" x14ac:dyDescent="0.25">
      <c r="B1184" s="5">
        <v>45477</v>
      </c>
      <c r="C1184" t="s">
        <v>120</v>
      </c>
      <c r="D1184" t="s">
        <v>4</v>
      </c>
      <c r="E1184" t="s">
        <v>66</v>
      </c>
      <c r="F1184" s="4" t="s">
        <v>96</v>
      </c>
      <c r="G1184" t="s">
        <v>95</v>
      </c>
      <c r="H1184" s="4" t="s">
        <v>106</v>
      </c>
      <c r="I1184" s="4">
        <v>52006</v>
      </c>
      <c r="J1184" s="8">
        <v>-5</v>
      </c>
      <c r="K1184" s="29">
        <v>647360</v>
      </c>
      <c r="L1184" s="17">
        <f>+J1184*K1184</f>
        <v>-3236800</v>
      </c>
      <c r="M1184" s="102" t="s">
        <v>529</v>
      </c>
      <c r="N1184" s="104">
        <f t="shared" si="115"/>
        <v>-734.10974904460045</v>
      </c>
      <c r="O1184" s="104">
        <v>-734.10974904460045</v>
      </c>
      <c r="S1184" t="s">
        <v>576</v>
      </c>
    </row>
    <row r="1185" spans="1:812" hidden="1" x14ac:dyDescent="0.25">
      <c r="B1185" s="5">
        <v>45477</v>
      </c>
      <c r="C1185" t="s">
        <v>120</v>
      </c>
      <c r="D1185" t="s">
        <v>4</v>
      </c>
      <c r="E1185" t="s">
        <v>66</v>
      </c>
      <c r="F1185" s="4" t="s">
        <v>102</v>
      </c>
      <c r="G1185" t="s">
        <v>101</v>
      </c>
      <c r="H1185" s="4" t="s">
        <v>107</v>
      </c>
      <c r="I1185" s="4" t="s">
        <v>138</v>
      </c>
      <c r="J1185" s="8">
        <v>-3</v>
      </c>
      <c r="K1185" s="29">
        <v>102340</v>
      </c>
      <c r="L1185" s="17">
        <f>+J1185*K1185</f>
        <v>-307020</v>
      </c>
      <c r="M1185" s="102" t="s">
        <v>529</v>
      </c>
      <c r="N1185" s="104">
        <f t="shared" si="115"/>
        <v>-69.632468843201082</v>
      </c>
      <c r="O1185" s="104">
        <v>-69.632468843201082</v>
      </c>
      <c r="S1185" t="s">
        <v>576</v>
      </c>
    </row>
    <row r="1186" spans="1:812" hidden="1" x14ac:dyDescent="0.25">
      <c r="B1186" s="5">
        <v>45478</v>
      </c>
      <c r="C1186" t="s">
        <v>103</v>
      </c>
      <c r="D1186" t="s">
        <v>4</v>
      </c>
      <c r="E1186" t="s">
        <v>66</v>
      </c>
      <c r="F1186" s="4" t="s">
        <v>276</v>
      </c>
      <c r="G1186" t="s">
        <v>275</v>
      </c>
      <c r="H1186" s="4" t="s">
        <v>148</v>
      </c>
      <c r="I1186" s="4">
        <v>50361</v>
      </c>
      <c r="J1186" s="8">
        <v>-1</v>
      </c>
      <c r="K1186" s="79">
        <v>83600</v>
      </c>
      <c r="L1186" s="17">
        <f>+J1186*K1186</f>
        <v>-83600</v>
      </c>
      <c r="M1186" s="102" t="s">
        <v>529</v>
      </c>
      <c r="N1186" s="104">
        <f t="shared" si="115"/>
        <v>-18.96057063152762</v>
      </c>
      <c r="O1186" s="104">
        <v>-18.96057063152762</v>
      </c>
      <c r="Q1186" s="54">
        <v>20240097</v>
      </c>
      <c r="R1186" t="s">
        <v>482</v>
      </c>
    </row>
    <row r="1187" spans="1:812" hidden="1" x14ac:dyDescent="0.25">
      <c r="B1187" s="5">
        <v>45478</v>
      </c>
      <c r="C1187" t="s">
        <v>189</v>
      </c>
      <c r="D1187" t="s">
        <v>4</v>
      </c>
      <c r="E1187" t="s">
        <v>66</v>
      </c>
      <c r="F1187" s="4" t="s">
        <v>276</v>
      </c>
      <c r="G1187" t="s">
        <v>275</v>
      </c>
      <c r="H1187" s="4" t="s">
        <v>148</v>
      </c>
      <c r="I1187" s="4">
        <v>50361</v>
      </c>
      <c r="J1187" s="8">
        <v>-1</v>
      </c>
      <c r="K1187" s="79">
        <v>83600</v>
      </c>
      <c r="L1187" s="17">
        <f>+J1186*K1186</f>
        <v>-83600</v>
      </c>
      <c r="M1187" s="102" t="s">
        <v>529</v>
      </c>
      <c r="N1187" s="104">
        <f t="shared" si="115"/>
        <v>-18.96057063152762</v>
      </c>
      <c r="O1187" s="104">
        <v>-18.96057063152762</v>
      </c>
      <c r="Q1187" s="54">
        <v>20240097</v>
      </c>
      <c r="R1187" t="s">
        <v>482</v>
      </c>
    </row>
    <row r="1188" spans="1:812" hidden="1" x14ac:dyDescent="0.25">
      <c r="B1188" s="5">
        <v>45478</v>
      </c>
      <c r="C1188" t="s">
        <v>103</v>
      </c>
      <c r="D1188" t="s">
        <v>0</v>
      </c>
      <c r="E1188" t="s">
        <v>66</v>
      </c>
      <c r="F1188" s="4" t="s">
        <v>78</v>
      </c>
      <c r="G1188" t="s">
        <v>79</v>
      </c>
      <c r="H1188" s="4" t="s">
        <v>80</v>
      </c>
      <c r="I1188" s="4" t="s">
        <v>508</v>
      </c>
      <c r="J1188" s="8">
        <v>-8</v>
      </c>
      <c r="K1188" s="29">
        <v>51750</v>
      </c>
      <c r="L1188" s="17">
        <f t="shared" ref="L1188:L1203" si="116">+J1188*K1188</f>
        <v>-414000</v>
      </c>
      <c r="M1188" s="102" t="s">
        <v>529</v>
      </c>
      <c r="N1188" s="104">
        <f t="shared" si="115"/>
        <v>-93.895648821201377</v>
      </c>
      <c r="O1188" s="104">
        <v>-93.895648821201377</v>
      </c>
      <c r="Q1188" s="54">
        <v>20240098</v>
      </c>
      <c r="R1188" t="s">
        <v>537</v>
      </c>
    </row>
    <row r="1189" spans="1:812" hidden="1" x14ac:dyDescent="0.25">
      <c r="B1189" s="5">
        <v>45482</v>
      </c>
      <c r="C1189" t="s">
        <v>103</v>
      </c>
      <c r="D1189" t="s">
        <v>0</v>
      </c>
      <c r="E1189" t="s">
        <v>66</v>
      </c>
      <c r="F1189" s="4" t="s">
        <v>78</v>
      </c>
      <c r="G1189" t="s">
        <v>79</v>
      </c>
      <c r="H1189" s="4" t="s">
        <v>80</v>
      </c>
      <c r="I1189" s="4" t="s">
        <v>510</v>
      </c>
      <c r="J1189" s="8">
        <v>-3</v>
      </c>
      <c r="K1189" s="29">
        <v>51750</v>
      </c>
      <c r="L1189" s="17">
        <f t="shared" si="116"/>
        <v>-155250</v>
      </c>
      <c r="M1189" s="102" t="s">
        <v>529</v>
      </c>
      <c r="N1189" s="104">
        <f t="shared" si="115"/>
        <v>-35.210868307950513</v>
      </c>
      <c r="O1189" s="104">
        <v>-35.210868307950513</v>
      </c>
      <c r="Q1189" s="54">
        <v>20240099</v>
      </c>
      <c r="R1189" t="s">
        <v>538</v>
      </c>
    </row>
    <row r="1190" spans="1:812" hidden="1" x14ac:dyDescent="0.25">
      <c r="B1190" s="5">
        <v>45482</v>
      </c>
      <c r="C1190" t="s">
        <v>103</v>
      </c>
      <c r="D1190" t="s">
        <v>0</v>
      </c>
      <c r="E1190" t="s">
        <v>66</v>
      </c>
      <c r="F1190" s="4" t="s">
        <v>71</v>
      </c>
      <c r="G1190" t="s">
        <v>72</v>
      </c>
      <c r="H1190" s="4" t="s">
        <v>27</v>
      </c>
      <c r="I1190" s="4" t="s">
        <v>539</v>
      </c>
      <c r="J1190" s="8">
        <v>-2</v>
      </c>
      <c r="K1190" s="29">
        <v>51750</v>
      </c>
      <c r="L1190" s="17">
        <f t="shared" si="116"/>
        <v>-103500</v>
      </c>
      <c r="M1190" s="102" t="s">
        <v>529</v>
      </c>
      <c r="N1190" s="104">
        <f t="shared" si="115"/>
        <v>-23.473912205300344</v>
      </c>
      <c r="O1190" s="104">
        <v>-23.473912205300344</v>
      </c>
      <c r="Q1190" s="54">
        <v>20240099</v>
      </c>
      <c r="R1190" t="s">
        <v>538</v>
      </c>
    </row>
    <row r="1191" spans="1:812" hidden="1" x14ac:dyDescent="0.25">
      <c r="B1191" s="5">
        <v>45482</v>
      </c>
      <c r="C1191" t="s">
        <v>103</v>
      </c>
      <c r="D1191" t="s">
        <v>0</v>
      </c>
      <c r="E1191" t="s">
        <v>66</v>
      </c>
      <c r="F1191" s="4" t="s">
        <v>78</v>
      </c>
      <c r="G1191" t="s">
        <v>79</v>
      </c>
      <c r="H1191" s="4" t="s">
        <v>80</v>
      </c>
      <c r="I1191" s="4" t="s">
        <v>510</v>
      </c>
      <c r="J1191" s="8">
        <v>-8</v>
      </c>
      <c r="K1191" s="29">
        <v>51750</v>
      </c>
      <c r="L1191" s="17">
        <f t="shared" si="116"/>
        <v>-414000</v>
      </c>
      <c r="M1191" s="102" t="s">
        <v>529</v>
      </c>
      <c r="N1191" s="104">
        <f t="shared" si="115"/>
        <v>-93.895648821201377</v>
      </c>
      <c r="O1191" s="104">
        <v>-93.895648821201377</v>
      </c>
      <c r="Q1191" s="54">
        <v>20240100</v>
      </c>
      <c r="R1191" t="s">
        <v>500</v>
      </c>
      <c r="IO1191" t="s">
        <v>506</v>
      </c>
    </row>
    <row r="1192" spans="1:812" hidden="1" x14ac:dyDescent="0.25">
      <c r="B1192" s="5">
        <v>45482</v>
      </c>
      <c r="C1192" t="s">
        <v>103</v>
      </c>
      <c r="D1192" t="s">
        <v>0</v>
      </c>
      <c r="E1192" t="s">
        <v>66</v>
      </c>
      <c r="F1192" s="4" t="s">
        <v>139</v>
      </c>
      <c r="G1192" t="s">
        <v>140</v>
      </c>
      <c r="H1192" s="4" t="s">
        <v>141</v>
      </c>
      <c r="I1192" s="4" t="s">
        <v>380</v>
      </c>
      <c r="J1192" s="8">
        <v>-10</v>
      </c>
      <c r="K1192" s="29">
        <v>51750</v>
      </c>
      <c r="L1192" s="17">
        <f t="shared" si="116"/>
        <v>-517500</v>
      </c>
      <c r="M1192" s="102" t="s">
        <v>529</v>
      </c>
      <c r="N1192" s="104">
        <f t="shared" si="115"/>
        <v>-117.36956102650171</v>
      </c>
      <c r="O1192" s="104">
        <v>-117.36956102650171</v>
      </c>
      <c r="Q1192" s="54">
        <v>20240100</v>
      </c>
      <c r="R1192" t="s">
        <v>500</v>
      </c>
      <c r="IT1192" t="s">
        <v>506</v>
      </c>
    </row>
    <row r="1193" spans="1:812" hidden="1" x14ac:dyDescent="0.25">
      <c r="B1193" s="5">
        <v>45483</v>
      </c>
      <c r="C1193" t="s">
        <v>103</v>
      </c>
      <c r="D1193" t="s">
        <v>0</v>
      </c>
      <c r="E1193" t="s">
        <v>66</v>
      </c>
      <c r="F1193" s="4" t="s">
        <v>86</v>
      </c>
      <c r="G1193" t="s">
        <v>87</v>
      </c>
      <c r="H1193" s="4" t="s">
        <v>50</v>
      </c>
      <c r="I1193" s="4" t="s">
        <v>524</v>
      </c>
      <c r="J1193" s="8">
        <v>-10</v>
      </c>
      <c r="K1193" s="29">
        <v>51750</v>
      </c>
      <c r="L1193" s="17">
        <f t="shared" si="116"/>
        <v>-517500</v>
      </c>
      <c r="M1193" s="102" t="s">
        <v>529</v>
      </c>
      <c r="N1193" s="104">
        <f t="shared" si="115"/>
        <v>-117.36956102650171</v>
      </c>
      <c r="O1193" s="104">
        <v>-117.36956102650171</v>
      </c>
      <c r="Q1193" s="54">
        <v>20240101</v>
      </c>
      <c r="R1193" t="s">
        <v>541</v>
      </c>
    </row>
    <row r="1194" spans="1:812" hidden="1" x14ac:dyDescent="0.25">
      <c r="B1194" s="5">
        <v>45483</v>
      </c>
      <c r="C1194" t="s">
        <v>103</v>
      </c>
      <c r="D1194" t="s">
        <v>0</v>
      </c>
      <c r="E1194" t="s">
        <v>66</v>
      </c>
      <c r="F1194" s="4" t="s">
        <v>71</v>
      </c>
      <c r="G1194" t="s">
        <v>72</v>
      </c>
      <c r="H1194" s="4" t="s">
        <v>27</v>
      </c>
      <c r="I1194" s="4" t="s">
        <v>442</v>
      </c>
      <c r="J1194" s="8">
        <v>-2</v>
      </c>
      <c r="K1194" s="29">
        <v>51750</v>
      </c>
      <c r="L1194" s="17">
        <f t="shared" si="116"/>
        <v>-103500</v>
      </c>
      <c r="M1194" s="102" t="s">
        <v>529</v>
      </c>
      <c r="N1194" s="104">
        <f t="shared" si="115"/>
        <v>-23.473912205300344</v>
      </c>
      <c r="O1194" s="104">
        <v>-23.473912205300344</v>
      </c>
      <c r="Q1194" s="54">
        <v>20240102</v>
      </c>
      <c r="R1194" t="s">
        <v>542</v>
      </c>
    </row>
    <row r="1195" spans="1:812" hidden="1" x14ac:dyDescent="0.25">
      <c r="B1195" s="5">
        <v>45483</v>
      </c>
      <c r="C1195" t="s">
        <v>103</v>
      </c>
      <c r="D1195" t="s">
        <v>0</v>
      </c>
      <c r="E1195" t="s">
        <v>66</v>
      </c>
      <c r="F1195" s="4" t="s">
        <v>75</v>
      </c>
      <c r="G1195" t="s">
        <v>76</v>
      </c>
      <c r="H1195" s="4" t="s">
        <v>37</v>
      </c>
      <c r="I1195" s="4" t="s">
        <v>379</v>
      </c>
      <c r="J1195" s="8">
        <v>-2</v>
      </c>
      <c r="K1195" s="29">
        <v>51750</v>
      </c>
      <c r="L1195" s="17">
        <f t="shared" si="116"/>
        <v>-103500</v>
      </c>
      <c r="M1195" s="102" t="s">
        <v>529</v>
      </c>
      <c r="N1195" s="104">
        <f t="shared" si="115"/>
        <v>-23.473912205300344</v>
      </c>
      <c r="O1195" s="104">
        <v>-23.473912205300344</v>
      </c>
      <c r="Q1195" s="54">
        <v>20240102</v>
      </c>
      <c r="R1195" t="s">
        <v>542</v>
      </c>
    </row>
    <row r="1196" spans="1:812" hidden="1" x14ac:dyDescent="0.25">
      <c r="B1196" s="5">
        <v>45483</v>
      </c>
      <c r="C1196" t="s">
        <v>103</v>
      </c>
      <c r="D1196" t="s">
        <v>0</v>
      </c>
      <c r="E1196" t="s">
        <v>66</v>
      </c>
      <c r="F1196" s="4" t="s">
        <v>139</v>
      </c>
      <c r="G1196" t="s">
        <v>140</v>
      </c>
      <c r="H1196" s="4" t="s">
        <v>141</v>
      </c>
      <c r="I1196" s="4" t="s">
        <v>380</v>
      </c>
      <c r="J1196" s="8">
        <v>-2</v>
      </c>
      <c r="K1196" s="29">
        <v>51750</v>
      </c>
      <c r="L1196" s="17">
        <f t="shared" si="116"/>
        <v>-103500</v>
      </c>
      <c r="M1196" s="102" t="s">
        <v>529</v>
      </c>
      <c r="N1196" s="104">
        <f t="shared" si="115"/>
        <v>-23.473912205300344</v>
      </c>
      <c r="O1196" s="104">
        <v>-23.473912205300344</v>
      </c>
      <c r="Q1196" s="54">
        <v>20240102</v>
      </c>
      <c r="R1196" t="s">
        <v>542</v>
      </c>
      <c r="IT1196" t="s">
        <v>506</v>
      </c>
    </row>
    <row r="1197" spans="1:812" hidden="1" x14ac:dyDescent="0.25">
      <c r="B1197" s="5">
        <v>45491</v>
      </c>
      <c r="C1197" t="s">
        <v>103</v>
      </c>
      <c r="D1197" t="s">
        <v>0</v>
      </c>
      <c r="E1197" t="s">
        <v>14</v>
      </c>
      <c r="F1197" s="4" t="s">
        <v>322</v>
      </c>
      <c r="G1197" t="s">
        <v>324</v>
      </c>
      <c r="H1197" s="4" t="s">
        <v>325</v>
      </c>
      <c r="I1197" s="4" t="s">
        <v>326</v>
      </c>
      <c r="J1197" s="8">
        <v>-4</v>
      </c>
      <c r="K1197" s="79">
        <v>22.421917808219177</v>
      </c>
      <c r="L1197" s="17">
        <f t="shared" si="116"/>
        <v>-89.68767123287671</v>
      </c>
      <c r="M1197" s="102" t="s">
        <v>527</v>
      </c>
      <c r="O1197" s="104">
        <v>-89.68767123287671</v>
      </c>
      <c r="Q1197" s="54">
        <v>20240104</v>
      </c>
      <c r="R1197" t="s">
        <v>232</v>
      </c>
    </row>
    <row r="1198" spans="1:812" hidden="1" x14ac:dyDescent="0.25">
      <c r="B1198" s="5">
        <v>45491</v>
      </c>
      <c r="C1198" t="s">
        <v>103</v>
      </c>
      <c r="D1198" t="s">
        <v>0</v>
      </c>
      <c r="E1198" t="s">
        <v>66</v>
      </c>
      <c r="F1198" s="4" t="s">
        <v>82</v>
      </c>
      <c r="G1198" t="s">
        <v>83</v>
      </c>
      <c r="H1198" s="4" t="s">
        <v>84</v>
      </c>
      <c r="I1198" s="4" t="s">
        <v>525</v>
      </c>
      <c r="J1198" s="8">
        <v>-10</v>
      </c>
      <c r="K1198" s="79">
        <v>51750</v>
      </c>
      <c r="L1198" s="17">
        <f t="shared" si="116"/>
        <v>-517500</v>
      </c>
      <c r="M1198" s="102" t="s">
        <v>529</v>
      </c>
      <c r="N1198" s="104">
        <f>L1198/4409.15</f>
        <v>-117.36956102650171</v>
      </c>
      <c r="O1198" s="104">
        <v>-117.36956102650171</v>
      </c>
      <c r="Q1198" s="54">
        <v>20240104</v>
      </c>
      <c r="R1198" t="s">
        <v>232</v>
      </c>
      <c r="IV1198" t="s">
        <v>506</v>
      </c>
    </row>
    <row r="1199" spans="1:812" x14ac:dyDescent="0.25">
      <c r="B1199" s="5">
        <v>45491</v>
      </c>
      <c r="C1199" t="s">
        <v>103</v>
      </c>
      <c r="D1199" t="s">
        <v>0</v>
      </c>
      <c r="E1199" t="s">
        <v>14</v>
      </c>
      <c r="F1199" s="4" t="s">
        <v>42</v>
      </c>
      <c r="G1199" t="s">
        <v>43</v>
      </c>
      <c r="H1199" s="4" t="s">
        <v>44</v>
      </c>
      <c r="I1199" s="4" t="s">
        <v>484</v>
      </c>
      <c r="J1199" s="8">
        <v>-15</v>
      </c>
      <c r="K1199" s="79">
        <v>14.694879832810868</v>
      </c>
      <c r="L1199" s="17">
        <f t="shared" si="116"/>
        <v>-220.42319749216301</v>
      </c>
      <c r="M1199" s="102" t="s">
        <v>527</v>
      </c>
      <c r="O1199" s="104">
        <v>-220.42319749216301</v>
      </c>
      <c r="Q1199" s="54">
        <v>20240104</v>
      </c>
      <c r="R1199" t="s">
        <v>232</v>
      </c>
    </row>
    <row r="1200" spans="1:812" s="93" customFormat="1" x14ac:dyDescent="0.25">
      <c r="A1200"/>
      <c r="B1200" s="5">
        <v>45492</v>
      </c>
      <c r="C1200" t="s">
        <v>103</v>
      </c>
      <c r="D1200" t="s">
        <v>0</v>
      </c>
      <c r="E1200" t="s">
        <v>14</v>
      </c>
      <c r="F1200" s="4" t="s">
        <v>42</v>
      </c>
      <c r="G1200" t="s">
        <v>43</v>
      </c>
      <c r="H1200" s="4" t="s">
        <v>44</v>
      </c>
      <c r="I1200" s="4" t="s">
        <v>484</v>
      </c>
      <c r="J1200" s="8">
        <v>-10</v>
      </c>
      <c r="K1200" s="79">
        <v>14.694879832810868</v>
      </c>
      <c r="L1200" s="17">
        <f t="shared" si="116"/>
        <v>-146.94879832810867</v>
      </c>
      <c r="M1200" s="102" t="s">
        <v>527</v>
      </c>
      <c r="N1200" s="102"/>
      <c r="O1200" s="104">
        <v>-146.94879832810867</v>
      </c>
      <c r="P1200"/>
      <c r="Q1200" s="54">
        <v>20240105</v>
      </c>
      <c r="R1200" t="s">
        <v>136</v>
      </c>
      <c r="S1200"/>
      <c r="T1200"/>
      <c r="U1200"/>
      <c r="V1200"/>
      <c r="W1200"/>
      <c r="X1200" s="17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/>
      <c r="BC1200"/>
      <c r="BD1200"/>
      <c r="BE1200"/>
      <c r="BF1200"/>
      <c r="BG1200"/>
      <c r="BH1200"/>
      <c r="BI1200"/>
      <c r="BJ1200"/>
      <c r="BK1200"/>
      <c r="BL1200"/>
      <c r="BM1200"/>
      <c r="BN1200"/>
      <c r="BO1200"/>
      <c r="BP1200"/>
      <c r="BQ1200"/>
      <c r="BR1200"/>
      <c r="BS1200"/>
      <c r="BT1200"/>
      <c r="BU1200"/>
      <c r="BV1200"/>
      <c r="BW1200"/>
      <c r="BX1200"/>
      <c r="BY1200"/>
      <c r="BZ1200"/>
      <c r="CA1200"/>
      <c r="CB1200"/>
      <c r="CC1200"/>
      <c r="CD1200"/>
      <c r="CE1200"/>
      <c r="CF1200"/>
      <c r="CG1200"/>
      <c r="CH1200"/>
      <c r="CI1200"/>
      <c r="CJ1200"/>
      <c r="CK1200"/>
      <c r="CL1200"/>
      <c r="CM1200"/>
      <c r="CN1200"/>
      <c r="CO1200"/>
      <c r="CP1200"/>
      <c r="CQ1200"/>
      <c r="CR1200"/>
      <c r="CS1200"/>
      <c r="CT1200"/>
      <c r="CU1200"/>
      <c r="CV1200"/>
      <c r="CW1200"/>
      <c r="CX1200"/>
      <c r="CY1200"/>
      <c r="CZ1200"/>
      <c r="DA1200"/>
      <c r="DB1200"/>
      <c r="DC1200"/>
      <c r="DD1200"/>
      <c r="DE1200"/>
      <c r="DF1200"/>
      <c r="DG1200"/>
      <c r="DH1200"/>
      <c r="DI1200"/>
      <c r="DJ1200"/>
      <c r="DK1200"/>
      <c r="DL1200"/>
      <c r="DM1200"/>
      <c r="DN1200"/>
      <c r="DO1200"/>
      <c r="DP1200"/>
      <c r="DQ1200"/>
      <c r="DR1200"/>
      <c r="DS1200"/>
      <c r="DT1200"/>
      <c r="DU1200"/>
      <c r="DV1200"/>
      <c r="DW1200"/>
      <c r="DX1200"/>
      <c r="DY1200"/>
      <c r="DZ1200"/>
      <c r="EA1200"/>
      <c r="EB1200"/>
      <c r="EC1200"/>
      <c r="ED1200"/>
      <c r="EE1200"/>
      <c r="EF1200"/>
      <c r="EG1200"/>
      <c r="EH1200"/>
      <c r="EI1200"/>
      <c r="EJ1200"/>
      <c r="EK1200"/>
      <c r="EL1200"/>
      <c r="EM1200"/>
      <c r="EN1200"/>
      <c r="EO1200"/>
      <c r="EP1200"/>
      <c r="EQ1200"/>
      <c r="ER1200"/>
      <c r="ES1200"/>
      <c r="ET1200"/>
      <c r="EU1200"/>
      <c r="EV1200"/>
      <c r="EW1200"/>
      <c r="EX1200"/>
      <c r="EY1200"/>
      <c r="EZ1200"/>
      <c r="FA1200"/>
      <c r="FB1200"/>
      <c r="FC1200"/>
      <c r="FD1200"/>
      <c r="FE1200"/>
      <c r="FF1200"/>
      <c r="FG1200"/>
      <c r="FH1200"/>
      <c r="FI1200"/>
      <c r="FJ1200"/>
      <c r="FK1200"/>
      <c r="FL1200"/>
      <c r="FM1200"/>
      <c r="FN1200"/>
      <c r="FO1200"/>
      <c r="FP1200"/>
      <c r="FQ1200"/>
      <c r="FR1200"/>
      <c r="FS1200"/>
      <c r="FT1200"/>
      <c r="FU1200"/>
      <c r="FV1200"/>
      <c r="FW1200"/>
      <c r="FX1200"/>
      <c r="FY1200"/>
      <c r="FZ1200"/>
      <c r="GA1200"/>
      <c r="GB1200"/>
      <c r="GC1200"/>
      <c r="GD1200"/>
      <c r="GE1200"/>
      <c r="GF1200"/>
      <c r="GG1200"/>
      <c r="GH1200"/>
      <c r="GI1200"/>
      <c r="GJ1200"/>
      <c r="GK1200"/>
      <c r="GL1200"/>
      <c r="GM1200"/>
      <c r="GN1200"/>
      <c r="GO1200"/>
      <c r="GP1200"/>
      <c r="GQ1200"/>
      <c r="GR1200"/>
      <c r="GS1200"/>
      <c r="GT1200"/>
      <c r="GU1200"/>
      <c r="GV1200"/>
      <c r="GW1200"/>
      <c r="GX1200"/>
      <c r="GY1200"/>
      <c r="GZ1200"/>
      <c r="HA1200"/>
      <c r="HB1200"/>
      <c r="HC1200"/>
      <c r="HD1200"/>
      <c r="HE1200"/>
      <c r="HF1200"/>
      <c r="HG1200"/>
      <c r="HH1200"/>
      <c r="HI1200"/>
      <c r="HJ1200"/>
      <c r="HK1200"/>
      <c r="HL1200"/>
      <c r="HM1200"/>
      <c r="HN1200"/>
      <c r="HO1200"/>
      <c r="HP1200"/>
      <c r="HQ1200"/>
      <c r="HR1200"/>
      <c r="HS1200"/>
      <c r="HT1200"/>
      <c r="HU1200"/>
      <c r="HV1200"/>
      <c r="HW1200"/>
      <c r="HX1200"/>
      <c r="HY1200"/>
      <c r="HZ1200"/>
      <c r="IA1200"/>
      <c r="IB1200"/>
      <c r="IC1200"/>
      <c r="ID1200"/>
      <c r="IE1200"/>
      <c r="IF1200"/>
      <c r="IG1200"/>
      <c r="IH1200"/>
      <c r="II1200"/>
      <c r="IJ1200"/>
      <c r="IK1200"/>
      <c r="IL1200"/>
      <c r="IM1200"/>
      <c r="IN1200"/>
      <c r="IO1200"/>
      <c r="IP1200"/>
      <c r="IQ1200"/>
      <c r="IR1200"/>
      <c r="IS1200"/>
      <c r="IT1200"/>
      <c r="IU1200"/>
      <c r="IV1200"/>
      <c r="IW1200"/>
      <c r="IX1200"/>
      <c r="IY1200"/>
      <c r="IZ1200"/>
      <c r="JA1200"/>
      <c r="JB1200"/>
      <c r="JC1200"/>
      <c r="JD1200"/>
      <c r="JE1200"/>
      <c r="JF1200"/>
      <c r="JG1200"/>
      <c r="JH1200"/>
      <c r="JI1200"/>
      <c r="JJ1200"/>
      <c r="JK1200"/>
      <c r="JL1200"/>
      <c r="JM1200"/>
      <c r="JN1200"/>
      <c r="JO1200"/>
      <c r="JP1200"/>
      <c r="JQ1200"/>
      <c r="JR1200"/>
      <c r="JS1200"/>
      <c r="JT1200"/>
      <c r="JU1200"/>
      <c r="JV1200"/>
      <c r="JW1200"/>
      <c r="JX1200"/>
      <c r="JY1200"/>
      <c r="JZ1200"/>
      <c r="KA1200"/>
      <c r="KB1200"/>
      <c r="KC1200"/>
      <c r="KD1200"/>
      <c r="KE1200"/>
      <c r="KF1200"/>
      <c r="KG1200"/>
      <c r="KH1200"/>
      <c r="KI1200"/>
      <c r="KJ1200"/>
      <c r="KK1200"/>
      <c r="KL1200"/>
      <c r="KM1200"/>
      <c r="KN1200"/>
      <c r="KO1200"/>
      <c r="KP1200"/>
      <c r="KQ1200"/>
      <c r="KR1200"/>
      <c r="KS1200"/>
      <c r="KT1200"/>
      <c r="KU1200"/>
      <c r="KV1200"/>
      <c r="KW1200"/>
      <c r="KX1200"/>
      <c r="KY1200"/>
      <c r="KZ1200"/>
      <c r="LA1200"/>
      <c r="LB1200"/>
      <c r="LC1200"/>
      <c r="LD1200"/>
      <c r="LE1200"/>
      <c r="LF1200"/>
      <c r="LG1200"/>
      <c r="LH1200"/>
      <c r="LI1200"/>
      <c r="LJ1200"/>
      <c r="LK1200"/>
      <c r="LL1200"/>
      <c r="LM1200"/>
      <c r="LN1200"/>
      <c r="LO1200"/>
      <c r="LP1200"/>
      <c r="LQ1200"/>
      <c r="LR1200"/>
      <c r="LS1200"/>
      <c r="LT1200"/>
      <c r="LU1200"/>
      <c r="LV1200"/>
      <c r="LW1200"/>
      <c r="LX1200"/>
      <c r="LY1200"/>
      <c r="LZ1200"/>
      <c r="MA1200"/>
      <c r="MB1200"/>
      <c r="MC1200"/>
      <c r="MD1200"/>
      <c r="ME1200"/>
      <c r="MF1200"/>
      <c r="MG1200"/>
      <c r="MH1200"/>
      <c r="MI1200"/>
      <c r="MJ1200"/>
      <c r="MK1200"/>
      <c r="ML1200"/>
      <c r="MM1200"/>
      <c r="MN1200"/>
      <c r="MO1200"/>
      <c r="MP1200"/>
      <c r="MQ1200"/>
      <c r="MR1200"/>
      <c r="MS1200"/>
      <c r="MT1200"/>
      <c r="MU1200"/>
      <c r="MV1200"/>
      <c r="MW1200"/>
      <c r="MX1200"/>
      <c r="MY1200"/>
      <c r="MZ1200"/>
      <c r="NA1200"/>
      <c r="NB1200"/>
      <c r="NC1200"/>
      <c r="ND1200"/>
      <c r="NE1200"/>
      <c r="NF1200"/>
      <c r="NG1200"/>
      <c r="NH1200"/>
      <c r="NI1200"/>
      <c r="NJ1200"/>
      <c r="NK1200"/>
      <c r="NL1200"/>
      <c r="NM1200"/>
      <c r="NN1200"/>
      <c r="NO1200"/>
      <c r="NP1200"/>
      <c r="NQ1200"/>
      <c r="NR1200"/>
      <c r="NS1200"/>
      <c r="NT1200"/>
      <c r="NU1200"/>
      <c r="NV1200"/>
      <c r="NW1200"/>
      <c r="NX1200"/>
      <c r="NY1200"/>
      <c r="NZ1200"/>
      <c r="OA1200"/>
      <c r="OB1200"/>
      <c r="OC1200"/>
      <c r="OD1200"/>
      <c r="OE1200"/>
      <c r="OF1200"/>
      <c r="OG1200"/>
      <c r="OH1200"/>
      <c r="OI1200"/>
      <c r="OJ1200"/>
      <c r="OK1200"/>
      <c r="OL1200"/>
      <c r="OM1200"/>
      <c r="ON1200"/>
      <c r="OO1200"/>
      <c r="OP1200"/>
      <c r="OQ1200"/>
      <c r="OR1200"/>
      <c r="OS1200"/>
      <c r="OT1200"/>
      <c r="OU1200"/>
      <c r="OV1200"/>
      <c r="OW1200"/>
      <c r="OX1200"/>
      <c r="OY1200"/>
      <c r="OZ1200"/>
      <c r="PA1200"/>
      <c r="PB1200"/>
      <c r="PC1200"/>
      <c r="PD1200"/>
      <c r="PE1200"/>
      <c r="PF1200"/>
      <c r="PG1200"/>
      <c r="PH1200"/>
      <c r="PI1200"/>
      <c r="PJ1200"/>
      <c r="PK1200"/>
      <c r="PL1200"/>
      <c r="PM1200"/>
      <c r="PN1200"/>
      <c r="PO1200"/>
      <c r="PP1200"/>
      <c r="PQ1200"/>
      <c r="PR1200"/>
      <c r="PS1200"/>
      <c r="PT1200"/>
      <c r="PU1200"/>
      <c r="PV1200"/>
      <c r="PW1200"/>
      <c r="PX1200"/>
      <c r="PY1200"/>
      <c r="PZ1200"/>
      <c r="QA1200"/>
      <c r="QB1200"/>
      <c r="QC1200"/>
      <c r="QD1200"/>
      <c r="QE1200"/>
      <c r="QF1200"/>
      <c r="QG1200"/>
      <c r="QH1200"/>
      <c r="QI1200"/>
      <c r="QJ1200"/>
      <c r="QK1200"/>
      <c r="QL1200"/>
      <c r="QM1200"/>
      <c r="QN1200"/>
      <c r="QO1200"/>
      <c r="QP1200"/>
      <c r="QQ1200"/>
      <c r="QR1200"/>
      <c r="QS1200"/>
      <c r="QT1200"/>
      <c r="QU1200"/>
      <c r="QV1200"/>
      <c r="QW1200"/>
      <c r="QX1200"/>
      <c r="QY1200"/>
      <c r="QZ1200"/>
      <c r="RA1200"/>
      <c r="RB1200"/>
      <c r="RC1200"/>
      <c r="RD1200"/>
      <c r="RE1200"/>
      <c r="RF1200"/>
      <c r="RG1200"/>
      <c r="RH1200"/>
      <c r="RI1200"/>
      <c r="RJ1200"/>
      <c r="RK1200"/>
      <c r="RL1200"/>
      <c r="RM1200"/>
      <c r="RN1200"/>
      <c r="RO1200"/>
      <c r="RP1200"/>
      <c r="RQ1200"/>
      <c r="RR1200"/>
      <c r="RS1200"/>
      <c r="RT1200"/>
      <c r="RU1200"/>
      <c r="RV1200"/>
      <c r="RW1200"/>
      <c r="RX1200"/>
      <c r="RY1200"/>
      <c r="RZ1200"/>
      <c r="SA1200"/>
      <c r="SB1200"/>
      <c r="SC1200"/>
      <c r="SD1200"/>
      <c r="SE1200"/>
      <c r="SF1200"/>
      <c r="SG1200"/>
      <c r="SH1200"/>
      <c r="SI1200"/>
      <c r="SJ1200"/>
      <c r="SK1200"/>
      <c r="SL1200"/>
      <c r="SM1200"/>
      <c r="SN1200"/>
      <c r="SO1200"/>
      <c r="SP1200"/>
      <c r="SQ1200"/>
      <c r="SR1200"/>
      <c r="SS1200"/>
      <c r="ST1200"/>
      <c r="SU1200"/>
      <c r="SV1200"/>
      <c r="SW1200"/>
      <c r="SX1200"/>
      <c r="SY1200"/>
      <c r="SZ1200"/>
      <c r="TA1200"/>
      <c r="TB1200"/>
      <c r="TC1200"/>
      <c r="TD1200"/>
      <c r="TE1200"/>
      <c r="TF1200"/>
      <c r="TG1200"/>
      <c r="TH1200"/>
      <c r="TI1200"/>
      <c r="TJ1200"/>
      <c r="TK1200"/>
      <c r="TL1200"/>
      <c r="TM1200"/>
      <c r="TN1200"/>
      <c r="TO1200"/>
      <c r="TP1200"/>
      <c r="TQ1200"/>
      <c r="TR1200"/>
      <c r="TS1200"/>
      <c r="TT1200"/>
      <c r="TU1200"/>
      <c r="TV1200"/>
      <c r="TW1200"/>
      <c r="TX1200"/>
      <c r="TY1200"/>
      <c r="TZ1200"/>
      <c r="UA1200"/>
      <c r="UB1200"/>
      <c r="UC1200"/>
      <c r="UD1200"/>
      <c r="UE1200"/>
      <c r="UF1200"/>
      <c r="UG1200"/>
      <c r="UH1200"/>
      <c r="UI1200"/>
      <c r="UJ1200"/>
      <c r="UK1200"/>
      <c r="UL1200"/>
      <c r="UM1200"/>
      <c r="UN1200"/>
      <c r="UO1200"/>
      <c r="UP1200"/>
      <c r="UQ1200"/>
      <c r="UR1200"/>
      <c r="US1200"/>
      <c r="UT1200"/>
      <c r="UU1200"/>
      <c r="UV1200"/>
      <c r="UW1200"/>
      <c r="UX1200"/>
      <c r="UY1200"/>
      <c r="UZ1200"/>
      <c r="VA1200"/>
      <c r="VB1200"/>
      <c r="VC1200"/>
      <c r="VD1200"/>
      <c r="VE1200"/>
      <c r="VF1200"/>
      <c r="VG1200"/>
      <c r="VH1200"/>
      <c r="VI1200"/>
      <c r="VJ1200"/>
      <c r="VK1200"/>
      <c r="VL1200"/>
      <c r="VM1200"/>
      <c r="VN1200"/>
      <c r="VO1200"/>
      <c r="VP1200"/>
      <c r="VQ1200"/>
      <c r="VR1200"/>
      <c r="VS1200"/>
      <c r="VT1200"/>
      <c r="VU1200"/>
      <c r="VV1200"/>
      <c r="VW1200"/>
      <c r="VX1200"/>
      <c r="VY1200"/>
      <c r="VZ1200"/>
      <c r="WA1200"/>
      <c r="WB1200"/>
      <c r="WC1200"/>
      <c r="WD1200"/>
      <c r="WE1200"/>
      <c r="WF1200"/>
      <c r="WG1200"/>
      <c r="WH1200"/>
      <c r="WI1200"/>
      <c r="WJ1200"/>
      <c r="WK1200"/>
      <c r="WL1200"/>
      <c r="WM1200"/>
      <c r="WN1200"/>
      <c r="WO1200"/>
      <c r="WP1200"/>
      <c r="WQ1200"/>
      <c r="WR1200"/>
      <c r="WS1200"/>
      <c r="WT1200"/>
      <c r="WU1200"/>
      <c r="WV1200"/>
      <c r="WW1200"/>
      <c r="WX1200"/>
      <c r="WY1200"/>
      <c r="WZ1200"/>
      <c r="XA1200"/>
      <c r="XB1200"/>
      <c r="XC1200"/>
      <c r="XD1200"/>
      <c r="XE1200"/>
      <c r="XF1200"/>
      <c r="XG1200"/>
      <c r="XH1200"/>
      <c r="XI1200"/>
      <c r="XJ1200"/>
      <c r="XK1200"/>
      <c r="XL1200"/>
      <c r="XM1200"/>
      <c r="XN1200"/>
      <c r="XO1200"/>
      <c r="XP1200"/>
      <c r="XQ1200"/>
      <c r="XR1200"/>
      <c r="XS1200"/>
      <c r="XT1200"/>
      <c r="XU1200"/>
      <c r="XV1200"/>
      <c r="XW1200"/>
      <c r="XX1200"/>
      <c r="XY1200"/>
      <c r="XZ1200"/>
      <c r="YA1200"/>
      <c r="YB1200"/>
      <c r="YC1200"/>
      <c r="YD1200"/>
      <c r="YE1200"/>
      <c r="YF1200"/>
      <c r="YG1200"/>
      <c r="YH1200"/>
      <c r="YI1200"/>
      <c r="YJ1200"/>
      <c r="YK1200"/>
      <c r="YL1200"/>
      <c r="YM1200"/>
      <c r="YN1200"/>
      <c r="YO1200"/>
      <c r="YP1200"/>
      <c r="YQ1200"/>
      <c r="YR1200"/>
      <c r="YS1200"/>
      <c r="YT1200"/>
      <c r="YU1200"/>
      <c r="YV1200"/>
      <c r="YW1200"/>
      <c r="YX1200"/>
      <c r="YY1200"/>
      <c r="YZ1200"/>
      <c r="ZA1200"/>
      <c r="ZB1200"/>
      <c r="ZC1200"/>
      <c r="ZD1200"/>
      <c r="ZE1200"/>
      <c r="ZF1200"/>
      <c r="ZG1200"/>
      <c r="ZH1200"/>
      <c r="ZI1200"/>
      <c r="ZJ1200"/>
      <c r="ZK1200"/>
      <c r="ZL1200"/>
      <c r="ZM1200"/>
      <c r="ZN1200"/>
      <c r="ZO1200"/>
      <c r="ZP1200"/>
      <c r="ZQ1200"/>
      <c r="ZR1200"/>
      <c r="ZS1200"/>
      <c r="ZT1200"/>
      <c r="ZU1200"/>
      <c r="ZV1200"/>
      <c r="ZW1200"/>
      <c r="ZX1200"/>
      <c r="ZY1200"/>
      <c r="ZZ1200"/>
      <c r="AAA1200"/>
      <c r="AAB1200"/>
      <c r="AAC1200"/>
      <c r="AAD1200"/>
      <c r="AAE1200"/>
      <c r="AAF1200"/>
      <c r="AAG1200"/>
      <c r="AAH1200"/>
      <c r="AAI1200"/>
      <c r="AAJ1200"/>
      <c r="AAK1200"/>
      <c r="AAL1200"/>
      <c r="AAM1200"/>
      <c r="AAN1200"/>
      <c r="AAO1200"/>
      <c r="AAP1200"/>
      <c r="AAQ1200"/>
      <c r="AAR1200"/>
      <c r="AAS1200"/>
      <c r="AAT1200"/>
      <c r="AAU1200"/>
      <c r="AAV1200"/>
      <c r="AAW1200"/>
      <c r="AAX1200"/>
      <c r="AAY1200"/>
      <c r="AAZ1200"/>
      <c r="ABA1200"/>
      <c r="ABB1200"/>
      <c r="ABC1200"/>
      <c r="ABD1200"/>
      <c r="ABE1200"/>
      <c r="ABF1200"/>
      <c r="ABG1200"/>
      <c r="ABH1200"/>
      <c r="ABI1200"/>
      <c r="ABJ1200"/>
      <c r="ABK1200"/>
      <c r="ABL1200"/>
      <c r="ABM1200"/>
      <c r="ABN1200"/>
      <c r="ABO1200"/>
      <c r="ABP1200"/>
      <c r="ABQ1200"/>
      <c r="ABR1200"/>
      <c r="ABS1200"/>
      <c r="ABT1200"/>
      <c r="ABU1200"/>
      <c r="ABV1200"/>
      <c r="ABW1200"/>
      <c r="ABX1200"/>
      <c r="ABY1200"/>
      <c r="ABZ1200"/>
      <c r="ACA1200"/>
      <c r="ACB1200"/>
      <c r="ACC1200"/>
      <c r="ACD1200"/>
      <c r="ACE1200"/>
      <c r="ACF1200"/>
      <c r="ACG1200"/>
      <c r="ACH1200"/>
      <c r="ACI1200"/>
      <c r="ACJ1200"/>
      <c r="ACK1200"/>
      <c r="ACL1200"/>
      <c r="ACM1200"/>
      <c r="ACN1200"/>
      <c r="ACO1200"/>
      <c r="ACP1200"/>
      <c r="ACQ1200"/>
      <c r="ACR1200"/>
      <c r="ACS1200"/>
      <c r="ACT1200"/>
      <c r="ACU1200"/>
      <c r="ACV1200"/>
      <c r="ACW1200"/>
      <c r="ACX1200"/>
      <c r="ACY1200"/>
      <c r="ACZ1200"/>
      <c r="ADA1200"/>
      <c r="ADB1200"/>
      <c r="ADC1200"/>
      <c r="ADD1200"/>
      <c r="ADE1200"/>
      <c r="ADF1200"/>
      <c r="ADG1200"/>
      <c r="ADH1200"/>
      <c r="ADI1200"/>
      <c r="ADJ1200"/>
      <c r="ADK1200"/>
      <c r="ADL1200"/>
      <c r="ADM1200"/>
      <c r="ADN1200"/>
      <c r="ADO1200"/>
      <c r="ADP1200"/>
      <c r="ADQ1200"/>
      <c r="ADR1200"/>
      <c r="ADS1200"/>
      <c r="ADT1200"/>
      <c r="ADU1200"/>
      <c r="ADV1200"/>
      <c r="ADW1200"/>
      <c r="ADX1200"/>
      <c r="ADY1200"/>
      <c r="ADZ1200"/>
      <c r="AEA1200"/>
      <c r="AEB1200"/>
      <c r="AEC1200"/>
      <c r="AED1200"/>
      <c r="AEE1200"/>
      <c r="AEF1200"/>
    </row>
    <row r="1201" spans="1:812" hidden="1" x14ac:dyDescent="0.25">
      <c r="B1201" s="5">
        <v>45492</v>
      </c>
      <c r="C1201" t="s">
        <v>103</v>
      </c>
      <c r="D1201" t="s">
        <v>0</v>
      </c>
      <c r="E1201" t="s">
        <v>14</v>
      </c>
      <c r="F1201" s="4" t="s">
        <v>39</v>
      </c>
      <c r="G1201" t="s">
        <v>40</v>
      </c>
      <c r="H1201" s="4" t="s">
        <v>41</v>
      </c>
      <c r="I1201" s="4" t="s">
        <v>312</v>
      </c>
      <c r="J1201" s="8">
        <v>-10</v>
      </c>
      <c r="K1201" s="29">
        <v>69875.829545454544</v>
      </c>
      <c r="L1201" s="17">
        <f t="shared" si="116"/>
        <v>-698758.29545454541</v>
      </c>
      <c r="M1201" s="102" t="s">
        <v>529</v>
      </c>
      <c r="N1201" s="104">
        <f>L1201/4409.15</f>
        <v>-158.47913893937505</v>
      </c>
      <c r="O1201" s="104">
        <v>-158.47913893937505</v>
      </c>
      <c r="Q1201" s="54">
        <v>20240105</v>
      </c>
      <c r="R1201" t="s">
        <v>136</v>
      </c>
    </row>
    <row r="1202" spans="1:812" s="55" customFormat="1" hidden="1" x14ac:dyDescent="0.25">
      <c r="B1202" s="86">
        <v>45502</v>
      </c>
      <c r="C1202" s="55" t="s">
        <v>103</v>
      </c>
      <c r="D1202" s="55" t="s">
        <v>0</v>
      </c>
      <c r="E1202" s="55" t="s">
        <v>14</v>
      </c>
      <c r="F1202" s="56" t="s">
        <v>25</v>
      </c>
      <c r="G1202" s="55" t="s">
        <v>26</v>
      </c>
      <c r="H1202" s="56" t="s">
        <v>27</v>
      </c>
      <c r="I1202" s="56" t="s">
        <v>490</v>
      </c>
      <c r="J1202" s="87">
        <v>-15</v>
      </c>
      <c r="K1202" s="118">
        <v>14.447761194029852</v>
      </c>
      <c r="L1202" s="88">
        <f t="shared" si="116"/>
        <v>-216.71641791044777</v>
      </c>
      <c r="M1202" s="108" t="s">
        <v>527</v>
      </c>
      <c r="N1202" s="108"/>
      <c r="O1202" s="104">
        <v>-216.71641791044777</v>
      </c>
      <c r="Q1202" s="101">
        <v>20240108</v>
      </c>
      <c r="R1202" s="55" t="s">
        <v>136</v>
      </c>
      <c r="X1202" s="88"/>
    </row>
    <row r="1203" spans="1:812" hidden="1" x14ac:dyDescent="0.25">
      <c r="B1203" s="5">
        <v>45502</v>
      </c>
      <c r="C1203" t="s">
        <v>103</v>
      </c>
      <c r="D1203" t="s">
        <v>0</v>
      </c>
      <c r="E1203" t="s">
        <v>14</v>
      </c>
      <c r="F1203" s="4" t="s">
        <v>54</v>
      </c>
      <c r="G1203" t="s">
        <v>55</v>
      </c>
      <c r="H1203" s="4" t="s">
        <v>56</v>
      </c>
      <c r="I1203" s="4" t="s">
        <v>488</v>
      </c>
      <c r="J1203" s="8">
        <v>-16</v>
      </c>
      <c r="K1203" s="79">
        <v>18.575692963752665</v>
      </c>
      <c r="L1203" s="17">
        <f t="shared" si="116"/>
        <v>-297.21108742004265</v>
      </c>
      <c r="M1203" s="102" t="s">
        <v>527</v>
      </c>
      <c r="O1203" s="104">
        <v>-297.21108742004265</v>
      </c>
      <c r="Q1203" s="54">
        <v>20240108</v>
      </c>
      <c r="R1203" t="s">
        <v>136</v>
      </c>
      <c r="JN1203" t="s">
        <v>506</v>
      </c>
    </row>
    <row r="1204" spans="1:812" hidden="1" x14ac:dyDescent="0.25">
      <c r="B1204" s="5">
        <v>45502</v>
      </c>
      <c r="C1204" t="s">
        <v>103</v>
      </c>
      <c r="D1204" t="s">
        <v>0</v>
      </c>
      <c r="E1204" t="s">
        <v>14</v>
      </c>
      <c r="F1204" s="4" t="s">
        <v>25</v>
      </c>
      <c r="G1204" t="s">
        <v>26</v>
      </c>
      <c r="H1204" s="4" t="s">
        <v>27</v>
      </c>
      <c r="I1204" s="4" t="s">
        <v>490</v>
      </c>
      <c r="J1204" s="8">
        <v>-10</v>
      </c>
      <c r="K1204" s="79">
        <v>14.583333333333334</v>
      </c>
      <c r="L1204" s="17">
        <v>583.33333333333337</v>
      </c>
      <c r="M1204" s="102" t="s">
        <v>527</v>
      </c>
      <c r="O1204" s="104">
        <v>583.33333333333337</v>
      </c>
      <c r="Q1204" s="54">
        <v>20240109</v>
      </c>
      <c r="R1204" t="s">
        <v>533</v>
      </c>
    </row>
    <row r="1205" spans="1:812" hidden="1" x14ac:dyDescent="0.25">
      <c r="B1205" s="5">
        <v>45502</v>
      </c>
      <c r="C1205" t="s">
        <v>103</v>
      </c>
      <c r="D1205" t="s">
        <v>0</v>
      </c>
      <c r="E1205" t="s">
        <v>14</v>
      </c>
      <c r="F1205" s="4" t="s">
        <v>35</v>
      </c>
      <c r="G1205" t="s">
        <v>36</v>
      </c>
      <c r="H1205" s="4" t="s">
        <v>37</v>
      </c>
      <c r="I1205" s="4" t="s">
        <v>492</v>
      </c>
      <c r="J1205" s="8">
        <v>-15</v>
      </c>
      <c r="K1205" s="79">
        <v>14.447761194029852</v>
      </c>
      <c r="L1205" s="17">
        <f t="shared" ref="L1205:L1247" si="117">+J1205*K1205</f>
        <v>-216.71641791044777</v>
      </c>
      <c r="M1205" s="102" t="s">
        <v>527</v>
      </c>
      <c r="O1205" s="104">
        <v>-216.71641791044777</v>
      </c>
      <c r="Q1205" s="54">
        <v>20240109</v>
      </c>
      <c r="R1205" t="s">
        <v>533</v>
      </c>
    </row>
    <row r="1206" spans="1:812" hidden="1" x14ac:dyDescent="0.25">
      <c r="B1206" s="5">
        <v>45502</v>
      </c>
      <c r="C1206" t="s">
        <v>103</v>
      </c>
      <c r="D1206" t="s">
        <v>0</v>
      </c>
      <c r="E1206" t="s">
        <v>14</v>
      </c>
      <c r="F1206" s="4" t="s">
        <v>54</v>
      </c>
      <c r="G1206" t="s">
        <v>55</v>
      </c>
      <c r="H1206" s="4" t="s">
        <v>56</v>
      </c>
      <c r="I1206" s="4" t="s">
        <v>488</v>
      </c>
      <c r="J1206" s="8">
        <v>-10</v>
      </c>
      <c r="K1206" s="79">
        <v>18.575692963752665</v>
      </c>
      <c r="L1206" s="17">
        <f t="shared" si="117"/>
        <v>-185.75692963752664</v>
      </c>
      <c r="M1206" s="102" t="s">
        <v>527</v>
      </c>
      <c r="O1206" s="104">
        <v>-185.75692963752664</v>
      </c>
      <c r="Q1206" s="54">
        <v>20240109</v>
      </c>
      <c r="R1206" t="s">
        <v>533</v>
      </c>
      <c r="JN1206" t="s">
        <v>506</v>
      </c>
    </row>
    <row r="1207" spans="1:812" s="93" customFormat="1" x14ac:dyDescent="0.25">
      <c r="A1207"/>
      <c r="B1207" s="5">
        <v>45502</v>
      </c>
      <c r="C1207" t="s">
        <v>103</v>
      </c>
      <c r="D1207" t="s">
        <v>0</v>
      </c>
      <c r="E1207" t="s">
        <v>14</v>
      </c>
      <c r="F1207" s="4" t="s">
        <v>42</v>
      </c>
      <c r="G1207" t="s">
        <v>43</v>
      </c>
      <c r="H1207" s="4" t="s">
        <v>44</v>
      </c>
      <c r="I1207" s="4" t="s">
        <v>484</v>
      </c>
      <c r="J1207" s="8">
        <v>-15</v>
      </c>
      <c r="K1207" s="79">
        <v>14.447761194029852</v>
      </c>
      <c r="L1207" s="17">
        <f t="shared" si="117"/>
        <v>-216.71641791044777</v>
      </c>
      <c r="M1207" s="102" t="s">
        <v>527</v>
      </c>
      <c r="N1207" s="102"/>
      <c r="O1207" s="104">
        <v>-216.71641791044777</v>
      </c>
      <c r="P1207"/>
      <c r="Q1207" s="54">
        <v>20240109</v>
      </c>
      <c r="R1207" t="s">
        <v>533</v>
      </c>
      <c r="S1207"/>
      <c r="T1207"/>
      <c r="U1207"/>
      <c r="V1207"/>
      <c r="W1207"/>
      <c r="X1207" s="1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  <c r="BA1207"/>
      <c r="BB1207"/>
      <c r="BC1207"/>
      <c r="BD1207"/>
      <c r="BE1207"/>
      <c r="BF1207"/>
      <c r="BG1207"/>
      <c r="BH1207"/>
      <c r="BI1207"/>
      <c r="BJ1207"/>
      <c r="BK1207"/>
      <c r="BL1207"/>
      <c r="BM1207"/>
      <c r="BN1207"/>
      <c r="BO1207"/>
      <c r="BP1207"/>
      <c r="BQ1207"/>
      <c r="BR1207"/>
      <c r="BS1207"/>
      <c r="BT1207"/>
      <c r="BU1207"/>
      <c r="BV1207"/>
      <c r="BW1207"/>
      <c r="BX1207"/>
      <c r="BY1207"/>
      <c r="BZ1207"/>
      <c r="CA1207"/>
      <c r="CB1207"/>
      <c r="CC1207"/>
      <c r="CD1207"/>
      <c r="CE1207"/>
      <c r="CF1207"/>
      <c r="CG1207"/>
      <c r="CH1207"/>
      <c r="CI1207"/>
      <c r="CJ1207"/>
      <c r="CK1207"/>
      <c r="CL1207"/>
      <c r="CM1207"/>
      <c r="CN1207"/>
      <c r="CO1207"/>
      <c r="CP1207"/>
      <c r="CQ1207"/>
      <c r="CR1207"/>
      <c r="CS1207"/>
      <c r="CT1207"/>
      <c r="CU1207"/>
      <c r="CV1207"/>
      <c r="CW1207"/>
      <c r="CX1207"/>
      <c r="CY1207"/>
      <c r="CZ1207"/>
      <c r="DA1207"/>
      <c r="DB1207"/>
      <c r="DC1207"/>
      <c r="DD1207"/>
      <c r="DE1207"/>
      <c r="DF1207"/>
      <c r="DG1207"/>
      <c r="DH1207"/>
      <c r="DI1207"/>
      <c r="DJ1207"/>
      <c r="DK1207"/>
      <c r="DL1207"/>
      <c r="DM1207"/>
      <c r="DN1207"/>
      <c r="DO1207"/>
      <c r="DP1207"/>
      <c r="DQ1207"/>
      <c r="DR1207"/>
      <c r="DS1207"/>
      <c r="DT1207"/>
      <c r="DU1207"/>
      <c r="DV1207"/>
      <c r="DW1207"/>
      <c r="DX1207"/>
      <c r="DY1207"/>
      <c r="DZ1207"/>
      <c r="EA1207"/>
      <c r="EB1207"/>
      <c r="EC1207"/>
      <c r="ED1207"/>
      <c r="EE1207"/>
      <c r="EF1207"/>
      <c r="EG1207"/>
      <c r="EH1207"/>
      <c r="EI1207"/>
      <c r="EJ1207"/>
      <c r="EK1207"/>
      <c r="EL1207"/>
      <c r="EM1207"/>
      <c r="EN1207"/>
      <c r="EO1207"/>
      <c r="EP1207"/>
      <c r="EQ1207"/>
      <c r="ER1207"/>
      <c r="ES1207"/>
      <c r="ET1207"/>
      <c r="EU1207"/>
      <c r="EV1207"/>
      <c r="EW1207"/>
      <c r="EX1207"/>
      <c r="EY1207"/>
      <c r="EZ1207"/>
      <c r="FA1207"/>
      <c r="FB1207"/>
      <c r="FC1207"/>
      <c r="FD1207"/>
      <c r="FE1207"/>
      <c r="FF1207"/>
      <c r="FG1207"/>
      <c r="FH1207"/>
      <c r="FI1207"/>
      <c r="FJ1207"/>
      <c r="FK1207"/>
      <c r="FL1207"/>
      <c r="FM1207"/>
      <c r="FN1207"/>
      <c r="FO1207"/>
      <c r="FP1207"/>
      <c r="FQ1207"/>
      <c r="FR1207"/>
      <c r="FS1207"/>
      <c r="FT1207"/>
      <c r="FU1207"/>
      <c r="FV1207"/>
      <c r="FW1207"/>
      <c r="FX1207"/>
      <c r="FY1207"/>
      <c r="FZ1207"/>
      <c r="GA1207"/>
      <c r="GB1207"/>
      <c r="GC1207"/>
      <c r="GD1207"/>
      <c r="GE1207"/>
      <c r="GF1207"/>
      <c r="GG1207"/>
      <c r="GH1207"/>
      <c r="GI1207"/>
      <c r="GJ1207"/>
      <c r="GK1207"/>
      <c r="GL1207"/>
      <c r="GM1207"/>
      <c r="GN1207"/>
      <c r="GO1207"/>
      <c r="GP1207"/>
      <c r="GQ1207"/>
      <c r="GR1207"/>
      <c r="GS1207"/>
      <c r="GT1207"/>
      <c r="GU1207"/>
      <c r="GV1207"/>
      <c r="GW1207"/>
      <c r="GX1207"/>
      <c r="GY1207"/>
      <c r="GZ1207"/>
      <c r="HA1207"/>
      <c r="HB1207"/>
      <c r="HC1207"/>
      <c r="HD1207"/>
      <c r="HE1207"/>
      <c r="HF1207"/>
      <c r="HG1207"/>
      <c r="HH1207"/>
      <c r="HI1207"/>
      <c r="HJ1207"/>
      <c r="HK1207"/>
      <c r="HL1207"/>
      <c r="HM1207"/>
      <c r="HN1207"/>
      <c r="HO1207"/>
      <c r="HP1207"/>
      <c r="HQ1207"/>
      <c r="HR1207"/>
      <c r="HS1207"/>
      <c r="HT1207"/>
      <c r="HU1207"/>
      <c r="HV1207"/>
      <c r="HW1207"/>
      <c r="HX1207"/>
      <c r="HY1207"/>
      <c r="HZ1207"/>
      <c r="IA1207"/>
      <c r="IB1207"/>
      <c r="IC1207"/>
      <c r="ID1207"/>
      <c r="IE1207"/>
      <c r="IF1207"/>
      <c r="IG1207"/>
      <c r="IH1207"/>
      <c r="II1207"/>
      <c r="IJ1207"/>
      <c r="IK1207"/>
      <c r="IL1207"/>
      <c r="IM1207"/>
      <c r="IN1207"/>
      <c r="IO1207"/>
      <c r="IP1207"/>
      <c r="IQ1207"/>
      <c r="IR1207"/>
      <c r="IS1207"/>
      <c r="IT1207"/>
      <c r="IU1207"/>
      <c r="IV1207"/>
      <c r="IW1207"/>
      <c r="IX1207"/>
      <c r="IY1207"/>
      <c r="IZ1207"/>
      <c r="JA1207"/>
      <c r="JB1207"/>
      <c r="JC1207"/>
      <c r="JD1207"/>
      <c r="JE1207"/>
      <c r="JF1207"/>
      <c r="JG1207"/>
      <c r="JH1207"/>
      <c r="JI1207"/>
      <c r="JJ1207"/>
      <c r="JK1207"/>
      <c r="JL1207"/>
      <c r="JM1207"/>
      <c r="JN1207"/>
      <c r="JO1207"/>
      <c r="JP1207"/>
      <c r="JQ1207"/>
      <c r="JR1207"/>
      <c r="JS1207"/>
      <c r="JT1207"/>
      <c r="JU1207"/>
      <c r="JV1207"/>
      <c r="JW1207"/>
      <c r="JX1207"/>
      <c r="JY1207"/>
      <c r="JZ1207"/>
      <c r="KA1207"/>
      <c r="KB1207"/>
      <c r="KC1207"/>
      <c r="KD1207"/>
      <c r="KE1207"/>
      <c r="KF1207"/>
      <c r="KG1207"/>
      <c r="KH1207"/>
      <c r="KI1207"/>
      <c r="KJ1207"/>
      <c r="KK1207"/>
      <c r="KL1207"/>
      <c r="KM1207"/>
      <c r="KN1207"/>
      <c r="KO1207"/>
      <c r="KP1207"/>
      <c r="KQ1207"/>
      <c r="KR1207"/>
      <c r="KS1207"/>
      <c r="KT1207"/>
      <c r="KU1207"/>
      <c r="KV1207"/>
      <c r="KW1207"/>
      <c r="KX1207"/>
      <c r="KY1207"/>
      <c r="KZ1207"/>
      <c r="LA1207"/>
      <c r="LB1207"/>
      <c r="LC1207"/>
      <c r="LD1207"/>
      <c r="LE1207"/>
      <c r="LF1207"/>
      <c r="LG1207"/>
      <c r="LH1207"/>
      <c r="LI1207"/>
      <c r="LJ1207"/>
      <c r="LK1207"/>
      <c r="LL1207"/>
      <c r="LM1207"/>
      <c r="LN1207"/>
      <c r="LO1207"/>
      <c r="LP1207"/>
      <c r="LQ1207"/>
      <c r="LR1207"/>
      <c r="LS1207"/>
      <c r="LT1207"/>
      <c r="LU1207"/>
      <c r="LV1207"/>
      <c r="LW1207"/>
      <c r="LX1207"/>
      <c r="LY1207"/>
      <c r="LZ1207"/>
      <c r="MA1207"/>
      <c r="MB1207"/>
      <c r="MC1207"/>
      <c r="MD1207"/>
      <c r="ME1207"/>
      <c r="MF1207"/>
      <c r="MG1207"/>
      <c r="MH1207"/>
      <c r="MI1207"/>
      <c r="MJ1207"/>
      <c r="MK1207"/>
      <c r="ML1207"/>
      <c r="MM1207"/>
      <c r="MN1207"/>
      <c r="MO1207"/>
      <c r="MP1207"/>
      <c r="MQ1207"/>
      <c r="MR1207"/>
      <c r="MS1207"/>
      <c r="MT1207"/>
      <c r="MU1207"/>
      <c r="MV1207"/>
      <c r="MW1207"/>
      <c r="MX1207"/>
      <c r="MY1207"/>
      <c r="MZ1207"/>
      <c r="NA1207"/>
      <c r="NB1207"/>
      <c r="NC1207"/>
      <c r="ND1207"/>
      <c r="NE1207"/>
      <c r="NF1207"/>
      <c r="NG1207"/>
      <c r="NH1207"/>
      <c r="NI1207"/>
      <c r="NJ1207"/>
      <c r="NK1207"/>
      <c r="NL1207"/>
      <c r="NM1207"/>
      <c r="NN1207"/>
      <c r="NO1207"/>
      <c r="NP1207"/>
      <c r="NQ1207"/>
      <c r="NR1207"/>
      <c r="NS1207"/>
      <c r="NT1207"/>
      <c r="NU1207"/>
      <c r="NV1207"/>
      <c r="NW1207"/>
      <c r="NX1207"/>
      <c r="NY1207"/>
      <c r="NZ1207"/>
      <c r="OA1207"/>
      <c r="OB1207"/>
      <c r="OC1207"/>
      <c r="OD1207"/>
      <c r="OE1207"/>
      <c r="OF1207"/>
      <c r="OG1207"/>
      <c r="OH1207"/>
      <c r="OI1207"/>
      <c r="OJ1207"/>
      <c r="OK1207"/>
      <c r="OL1207"/>
      <c r="OM1207"/>
      <c r="ON1207"/>
      <c r="OO1207"/>
      <c r="OP1207"/>
      <c r="OQ1207"/>
      <c r="OR1207"/>
      <c r="OS1207"/>
      <c r="OT1207"/>
      <c r="OU1207"/>
      <c r="OV1207"/>
      <c r="OW1207"/>
      <c r="OX1207"/>
      <c r="OY1207"/>
      <c r="OZ1207"/>
      <c r="PA1207"/>
      <c r="PB1207"/>
      <c r="PC1207"/>
      <c r="PD1207"/>
      <c r="PE1207"/>
      <c r="PF1207"/>
      <c r="PG1207"/>
      <c r="PH1207"/>
      <c r="PI1207"/>
      <c r="PJ1207"/>
      <c r="PK1207"/>
      <c r="PL1207"/>
      <c r="PM1207"/>
      <c r="PN1207"/>
      <c r="PO1207"/>
      <c r="PP1207"/>
      <c r="PQ1207"/>
      <c r="PR1207"/>
      <c r="PS1207"/>
      <c r="PT1207"/>
      <c r="PU1207"/>
      <c r="PV1207"/>
      <c r="PW1207"/>
      <c r="PX1207"/>
      <c r="PY1207"/>
      <c r="PZ1207"/>
      <c r="QA1207"/>
      <c r="QB1207"/>
      <c r="QC1207"/>
      <c r="QD1207"/>
      <c r="QE1207"/>
      <c r="QF1207"/>
      <c r="QG1207"/>
      <c r="QH1207"/>
      <c r="QI1207"/>
      <c r="QJ1207"/>
      <c r="QK1207"/>
      <c r="QL1207"/>
      <c r="QM1207"/>
      <c r="QN1207"/>
      <c r="QO1207"/>
      <c r="QP1207"/>
      <c r="QQ1207"/>
      <c r="QR1207"/>
      <c r="QS1207"/>
      <c r="QT1207"/>
      <c r="QU1207"/>
      <c r="QV1207"/>
      <c r="QW1207"/>
      <c r="QX1207"/>
      <c r="QY1207"/>
      <c r="QZ1207"/>
      <c r="RA1207"/>
      <c r="RB1207"/>
      <c r="RC1207"/>
      <c r="RD1207"/>
      <c r="RE1207"/>
      <c r="RF1207"/>
      <c r="RG1207"/>
      <c r="RH1207"/>
      <c r="RI1207"/>
      <c r="RJ1207"/>
      <c r="RK1207"/>
      <c r="RL1207"/>
      <c r="RM1207"/>
      <c r="RN1207"/>
      <c r="RO1207"/>
      <c r="RP1207"/>
      <c r="RQ1207"/>
      <c r="RR1207"/>
      <c r="RS1207"/>
      <c r="RT1207"/>
      <c r="RU1207"/>
      <c r="RV1207"/>
      <c r="RW1207"/>
      <c r="RX1207"/>
      <c r="RY1207"/>
      <c r="RZ1207"/>
      <c r="SA1207"/>
      <c r="SB1207"/>
      <c r="SC1207"/>
      <c r="SD1207"/>
      <c r="SE1207"/>
      <c r="SF1207"/>
      <c r="SG1207"/>
      <c r="SH1207"/>
      <c r="SI1207"/>
      <c r="SJ1207"/>
      <c r="SK1207"/>
      <c r="SL1207"/>
      <c r="SM1207"/>
      <c r="SN1207"/>
      <c r="SO1207"/>
      <c r="SP1207"/>
      <c r="SQ1207"/>
      <c r="SR1207"/>
      <c r="SS1207"/>
      <c r="ST1207"/>
      <c r="SU1207"/>
      <c r="SV1207"/>
      <c r="SW1207"/>
      <c r="SX1207"/>
      <c r="SY1207"/>
      <c r="SZ1207"/>
      <c r="TA1207"/>
      <c r="TB1207"/>
      <c r="TC1207"/>
      <c r="TD1207"/>
      <c r="TE1207"/>
      <c r="TF1207"/>
      <c r="TG1207"/>
      <c r="TH1207"/>
      <c r="TI1207"/>
      <c r="TJ1207"/>
      <c r="TK1207"/>
      <c r="TL1207"/>
      <c r="TM1207"/>
      <c r="TN1207"/>
      <c r="TO1207"/>
      <c r="TP1207"/>
      <c r="TQ1207"/>
      <c r="TR1207"/>
      <c r="TS1207"/>
      <c r="TT1207"/>
      <c r="TU1207"/>
      <c r="TV1207"/>
      <c r="TW1207"/>
      <c r="TX1207"/>
      <c r="TY1207"/>
      <c r="TZ1207"/>
      <c r="UA1207"/>
      <c r="UB1207"/>
      <c r="UC1207"/>
      <c r="UD1207"/>
      <c r="UE1207"/>
      <c r="UF1207"/>
      <c r="UG1207"/>
      <c r="UH1207"/>
      <c r="UI1207"/>
      <c r="UJ1207"/>
      <c r="UK1207"/>
      <c r="UL1207"/>
      <c r="UM1207"/>
      <c r="UN1207"/>
      <c r="UO1207"/>
      <c r="UP1207"/>
      <c r="UQ1207"/>
      <c r="UR1207"/>
      <c r="US1207"/>
      <c r="UT1207"/>
      <c r="UU1207"/>
      <c r="UV1207"/>
      <c r="UW1207"/>
      <c r="UX1207"/>
      <c r="UY1207"/>
      <c r="UZ1207"/>
      <c r="VA1207"/>
      <c r="VB1207"/>
      <c r="VC1207"/>
      <c r="VD1207"/>
      <c r="VE1207"/>
      <c r="VF1207"/>
      <c r="VG1207"/>
      <c r="VH1207"/>
      <c r="VI1207"/>
      <c r="VJ1207"/>
      <c r="VK1207"/>
      <c r="VL1207"/>
      <c r="VM1207"/>
      <c r="VN1207"/>
      <c r="VO1207"/>
      <c r="VP1207"/>
      <c r="VQ1207"/>
      <c r="VR1207"/>
      <c r="VS1207"/>
      <c r="VT1207"/>
      <c r="VU1207"/>
      <c r="VV1207"/>
      <c r="VW1207"/>
      <c r="VX1207"/>
      <c r="VY1207"/>
      <c r="VZ1207"/>
      <c r="WA1207"/>
      <c r="WB1207"/>
      <c r="WC1207"/>
      <c r="WD1207"/>
      <c r="WE1207"/>
      <c r="WF1207"/>
      <c r="WG1207"/>
      <c r="WH1207"/>
      <c r="WI1207"/>
      <c r="WJ1207"/>
      <c r="WK1207"/>
      <c r="WL1207"/>
      <c r="WM1207"/>
      <c r="WN1207"/>
      <c r="WO1207"/>
      <c r="WP1207"/>
      <c r="WQ1207"/>
      <c r="WR1207"/>
      <c r="WS1207"/>
      <c r="WT1207"/>
      <c r="WU1207"/>
      <c r="WV1207"/>
      <c r="WW1207"/>
      <c r="WX1207"/>
      <c r="WY1207"/>
      <c r="WZ1207"/>
      <c r="XA1207"/>
      <c r="XB1207"/>
      <c r="XC1207"/>
      <c r="XD1207"/>
      <c r="XE1207"/>
      <c r="XF1207"/>
      <c r="XG1207"/>
      <c r="XH1207"/>
      <c r="XI1207"/>
      <c r="XJ1207"/>
      <c r="XK1207"/>
      <c r="XL1207"/>
      <c r="XM1207"/>
      <c r="XN1207"/>
      <c r="XO1207"/>
      <c r="XP1207"/>
      <c r="XQ1207"/>
      <c r="XR1207"/>
      <c r="XS1207"/>
      <c r="XT1207"/>
      <c r="XU1207"/>
      <c r="XV1207"/>
      <c r="XW1207"/>
      <c r="XX1207"/>
      <c r="XY1207"/>
      <c r="XZ1207"/>
      <c r="YA1207"/>
      <c r="YB1207"/>
      <c r="YC1207"/>
      <c r="YD1207"/>
      <c r="YE1207"/>
      <c r="YF1207"/>
      <c r="YG1207"/>
      <c r="YH1207"/>
      <c r="YI1207"/>
      <c r="YJ1207"/>
      <c r="YK1207"/>
      <c r="YL1207"/>
      <c r="YM1207"/>
      <c r="YN1207"/>
      <c r="YO1207"/>
      <c r="YP1207"/>
      <c r="YQ1207"/>
      <c r="YR1207"/>
      <c r="YS1207"/>
      <c r="YT1207"/>
      <c r="YU1207"/>
      <c r="YV1207"/>
      <c r="YW1207"/>
      <c r="YX1207"/>
      <c r="YY1207"/>
      <c r="YZ1207"/>
      <c r="ZA1207"/>
      <c r="ZB1207"/>
      <c r="ZC1207"/>
      <c r="ZD1207"/>
      <c r="ZE1207"/>
      <c r="ZF1207"/>
      <c r="ZG1207"/>
      <c r="ZH1207"/>
      <c r="ZI1207"/>
      <c r="ZJ1207"/>
      <c r="ZK1207"/>
      <c r="ZL1207"/>
      <c r="ZM1207"/>
      <c r="ZN1207"/>
      <c r="ZO1207"/>
      <c r="ZP1207"/>
      <c r="ZQ1207"/>
      <c r="ZR1207"/>
      <c r="ZS1207"/>
      <c r="ZT1207"/>
      <c r="ZU1207"/>
      <c r="ZV1207"/>
      <c r="ZW1207"/>
      <c r="ZX1207"/>
      <c r="ZY1207"/>
      <c r="ZZ1207"/>
      <c r="AAA1207"/>
      <c r="AAB1207"/>
      <c r="AAC1207"/>
      <c r="AAD1207"/>
      <c r="AAE1207"/>
      <c r="AAF1207"/>
      <c r="AAG1207"/>
      <c r="AAH1207"/>
      <c r="AAI1207"/>
      <c r="AAJ1207"/>
      <c r="AAK1207"/>
      <c r="AAL1207"/>
      <c r="AAM1207"/>
      <c r="AAN1207"/>
      <c r="AAO1207"/>
      <c r="AAP1207"/>
      <c r="AAQ1207"/>
      <c r="AAR1207"/>
      <c r="AAS1207"/>
      <c r="AAT1207"/>
      <c r="AAU1207"/>
      <c r="AAV1207"/>
      <c r="AAW1207"/>
      <c r="AAX1207"/>
      <c r="AAY1207"/>
      <c r="AAZ1207"/>
      <c r="ABA1207"/>
      <c r="ABB1207"/>
      <c r="ABC1207"/>
      <c r="ABD1207"/>
      <c r="ABE1207"/>
      <c r="ABF1207"/>
      <c r="ABG1207"/>
      <c r="ABH1207"/>
      <c r="ABI1207"/>
      <c r="ABJ1207"/>
      <c r="ABK1207"/>
      <c r="ABL1207"/>
      <c r="ABM1207"/>
      <c r="ABN1207"/>
      <c r="ABO1207"/>
      <c r="ABP1207"/>
      <c r="ABQ1207"/>
      <c r="ABR1207"/>
      <c r="ABS1207"/>
      <c r="ABT1207"/>
      <c r="ABU1207"/>
      <c r="ABV1207"/>
      <c r="ABW1207"/>
      <c r="ABX1207"/>
      <c r="ABY1207"/>
      <c r="ABZ1207"/>
      <c r="ACA1207"/>
      <c r="ACB1207"/>
      <c r="ACC1207"/>
      <c r="ACD1207"/>
      <c r="ACE1207"/>
      <c r="ACF1207"/>
      <c r="ACG1207"/>
      <c r="ACH1207"/>
      <c r="ACI1207"/>
      <c r="ACJ1207"/>
      <c r="ACK1207"/>
      <c r="ACL1207"/>
      <c r="ACM1207"/>
      <c r="ACN1207"/>
      <c r="ACO1207"/>
      <c r="ACP1207"/>
      <c r="ACQ1207"/>
      <c r="ACR1207"/>
      <c r="ACS1207"/>
      <c r="ACT1207"/>
      <c r="ACU1207"/>
      <c r="ACV1207"/>
      <c r="ACW1207"/>
      <c r="ACX1207"/>
      <c r="ACY1207"/>
      <c r="ACZ1207"/>
      <c r="ADA1207"/>
      <c r="ADB1207"/>
      <c r="ADC1207"/>
      <c r="ADD1207"/>
      <c r="ADE1207"/>
      <c r="ADF1207"/>
      <c r="ADG1207"/>
      <c r="ADH1207"/>
      <c r="ADI1207"/>
      <c r="ADJ1207"/>
      <c r="ADK1207"/>
      <c r="ADL1207"/>
      <c r="ADM1207"/>
      <c r="ADN1207"/>
      <c r="ADO1207"/>
      <c r="ADP1207"/>
      <c r="ADQ1207"/>
      <c r="ADR1207"/>
      <c r="ADS1207"/>
      <c r="ADT1207"/>
      <c r="ADU1207"/>
      <c r="ADV1207"/>
      <c r="ADW1207"/>
      <c r="ADX1207"/>
      <c r="ADY1207"/>
      <c r="ADZ1207"/>
      <c r="AEA1207"/>
      <c r="AEB1207"/>
      <c r="AEC1207"/>
      <c r="AED1207"/>
      <c r="AEE1207"/>
      <c r="AEF1207"/>
    </row>
    <row r="1208" spans="1:812" hidden="1" x14ac:dyDescent="0.25">
      <c r="B1208" s="5">
        <v>45502</v>
      </c>
      <c r="C1208" t="s">
        <v>103</v>
      </c>
      <c r="D1208" t="s">
        <v>0</v>
      </c>
      <c r="E1208" t="s">
        <v>14</v>
      </c>
      <c r="F1208" s="4" t="s">
        <v>46</v>
      </c>
      <c r="G1208" t="s">
        <v>532</v>
      </c>
      <c r="H1208" s="4" t="s">
        <v>146</v>
      </c>
      <c r="I1208" s="4" t="s">
        <v>494</v>
      </c>
      <c r="J1208" s="8">
        <v>-10</v>
      </c>
      <c r="K1208" s="79">
        <v>23.091954022988503</v>
      </c>
      <c r="L1208" s="17">
        <f t="shared" si="117"/>
        <v>-230.91954022988503</v>
      </c>
      <c r="M1208" s="102" t="s">
        <v>527</v>
      </c>
      <c r="O1208" s="104">
        <v>-230.91954022988503</v>
      </c>
      <c r="Q1208" s="54">
        <v>20240109</v>
      </c>
      <c r="R1208" t="s">
        <v>533</v>
      </c>
    </row>
    <row r="1209" spans="1:812" hidden="1" x14ac:dyDescent="0.25">
      <c r="B1209" s="5">
        <v>45502</v>
      </c>
      <c r="C1209" t="s">
        <v>103</v>
      </c>
      <c r="D1209" t="s">
        <v>0</v>
      </c>
      <c r="E1209" t="s">
        <v>14</v>
      </c>
      <c r="F1209" s="4" t="s">
        <v>39</v>
      </c>
      <c r="G1209" t="s">
        <v>40</v>
      </c>
      <c r="H1209" s="4" t="s">
        <v>41</v>
      </c>
      <c r="I1209" s="4" t="s">
        <v>531</v>
      </c>
      <c r="J1209" s="8">
        <v>-20</v>
      </c>
      <c r="K1209" s="79">
        <v>14.447761194029852</v>
      </c>
      <c r="L1209" s="35">
        <f t="shared" si="117"/>
        <v>-288.95522388059703</v>
      </c>
      <c r="M1209" s="104" t="s">
        <v>527</v>
      </c>
      <c r="N1209" s="104"/>
      <c r="O1209" s="104">
        <v>-288.95522388059703</v>
      </c>
      <c r="Q1209" s="54">
        <v>20240109</v>
      </c>
      <c r="R1209" t="s">
        <v>533</v>
      </c>
      <c r="JK1209" t="s">
        <v>506</v>
      </c>
    </row>
    <row r="1210" spans="1:812" hidden="1" x14ac:dyDescent="0.25">
      <c r="B1210" s="86">
        <v>45503</v>
      </c>
      <c r="C1210" t="s">
        <v>103</v>
      </c>
      <c r="D1210" t="s">
        <v>0</v>
      </c>
      <c r="E1210" t="s">
        <v>66</v>
      </c>
      <c r="F1210" s="4" t="s">
        <v>78</v>
      </c>
      <c r="G1210" t="s">
        <v>79</v>
      </c>
      <c r="H1210" s="4" t="s">
        <v>80</v>
      </c>
      <c r="I1210" s="4" t="s">
        <v>510</v>
      </c>
      <c r="J1210" s="8">
        <v>-9</v>
      </c>
      <c r="K1210" s="29">
        <v>51750</v>
      </c>
      <c r="L1210" s="17">
        <f t="shared" si="117"/>
        <v>-465750</v>
      </c>
      <c r="M1210" s="102" t="s">
        <v>529</v>
      </c>
      <c r="N1210" s="104">
        <f t="shared" ref="N1210:N1228" si="118">L1210/4409.15</f>
        <v>-105.63260492385155</v>
      </c>
      <c r="O1210" s="104">
        <v>-105.63260492385155</v>
      </c>
      <c r="Q1210" s="54">
        <v>20240113</v>
      </c>
      <c r="R1210" t="s">
        <v>534</v>
      </c>
    </row>
    <row r="1211" spans="1:812" hidden="1" x14ac:dyDescent="0.25">
      <c r="B1211" s="86">
        <v>45503</v>
      </c>
      <c r="C1211" t="s">
        <v>103</v>
      </c>
      <c r="D1211" t="s">
        <v>0</v>
      </c>
      <c r="E1211" t="s">
        <v>66</v>
      </c>
      <c r="F1211" s="4" t="s">
        <v>139</v>
      </c>
      <c r="G1211" t="s">
        <v>140</v>
      </c>
      <c r="H1211" s="4" t="s">
        <v>141</v>
      </c>
      <c r="I1211" s="4" t="s">
        <v>443</v>
      </c>
      <c r="J1211" s="8">
        <v>-5</v>
      </c>
      <c r="K1211" s="29">
        <v>51750</v>
      </c>
      <c r="L1211" s="17">
        <f t="shared" si="117"/>
        <v>-258750</v>
      </c>
      <c r="M1211" s="102" t="s">
        <v>529</v>
      </c>
      <c r="N1211" s="104">
        <f t="shared" si="118"/>
        <v>-58.684780513250857</v>
      </c>
      <c r="O1211" s="104">
        <v>-58.684780513250857</v>
      </c>
      <c r="Q1211" s="54">
        <v>20240113</v>
      </c>
      <c r="R1211" t="s">
        <v>534</v>
      </c>
    </row>
    <row r="1212" spans="1:812" hidden="1" x14ac:dyDescent="0.25">
      <c r="B1212" s="86">
        <v>45504</v>
      </c>
      <c r="C1212" t="s">
        <v>121</v>
      </c>
      <c r="D1212" t="s">
        <v>0</v>
      </c>
      <c r="E1212" t="s">
        <v>66</v>
      </c>
      <c r="F1212" s="4" t="s">
        <v>86</v>
      </c>
      <c r="G1212" t="s">
        <v>87</v>
      </c>
      <c r="H1212" s="4" t="s">
        <v>184</v>
      </c>
      <c r="I1212" s="4" t="s">
        <v>535</v>
      </c>
      <c r="J1212" s="8">
        <v>1</v>
      </c>
      <c r="K1212" s="29">
        <v>51750</v>
      </c>
      <c r="L1212" s="17">
        <f t="shared" si="117"/>
        <v>51750</v>
      </c>
      <c r="M1212" s="102" t="s">
        <v>529</v>
      </c>
      <c r="N1212" s="104">
        <f t="shared" si="118"/>
        <v>11.736956102650172</v>
      </c>
      <c r="O1212" s="104">
        <v>11.736956102650172</v>
      </c>
      <c r="S1212" t="s">
        <v>550</v>
      </c>
    </row>
    <row r="1213" spans="1:812" hidden="1" x14ac:dyDescent="0.25">
      <c r="B1213" s="5">
        <v>45505</v>
      </c>
      <c r="C1213" t="s">
        <v>121</v>
      </c>
      <c r="D1213" t="s">
        <v>0</v>
      </c>
      <c r="E1213" t="s">
        <v>66</v>
      </c>
      <c r="F1213" s="4" t="s">
        <v>86</v>
      </c>
      <c r="G1213" t="s">
        <v>87</v>
      </c>
      <c r="H1213" s="4" t="s">
        <v>50</v>
      </c>
      <c r="I1213" s="4" t="s">
        <v>535</v>
      </c>
      <c r="J1213" s="8">
        <v>1</v>
      </c>
      <c r="K1213" s="29">
        <v>51750</v>
      </c>
      <c r="L1213" s="17">
        <f t="shared" si="117"/>
        <v>51750</v>
      </c>
      <c r="M1213" s="102" t="s">
        <v>529</v>
      </c>
      <c r="N1213" s="104">
        <f t="shared" si="118"/>
        <v>11.736956102650172</v>
      </c>
      <c r="O1213" s="104">
        <v>11.736956102650172</v>
      </c>
    </row>
    <row r="1214" spans="1:812" hidden="1" x14ac:dyDescent="0.25">
      <c r="B1214" s="86">
        <v>45506</v>
      </c>
      <c r="C1214" t="s">
        <v>103</v>
      </c>
      <c r="D1214" t="s">
        <v>0</v>
      </c>
      <c r="E1214" t="s">
        <v>66</v>
      </c>
      <c r="F1214" s="4" t="s">
        <v>71</v>
      </c>
      <c r="G1214" t="s">
        <v>72</v>
      </c>
      <c r="H1214" s="4" t="s">
        <v>27</v>
      </c>
      <c r="I1214" s="4" t="s">
        <v>442</v>
      </c>
      <c r="J1214" s="8">
        <v>-15</v>
      </c>
      <c r="K1214" s="29">
        <v>51750</v>
      </c>
      <c r="L1214" s="17">
        <f t="shared" si="117"/>
        <v>-776250</v>
      </c>
      <c r="M1214" s="102" t="s">
        <v>529</v>
      </c>
      <c r="N1214" s="104">
        <f t="shared" si="118"/>
        <v>-176.05434153975258</v>
      </c>
      <c r="O1214" s="104">
        <v>-176.05434153975258</v>
      </c>
      <c r="Q1214" s="54">
        <v>20240107</v>
      </c>
      <c r="R1214" t="s">
        <v>480</v>
      </c>
    </row>
    <row r="1215" spans="1:812" hidden="1" x14ac:dyDescent="0.25">
      <c r="B1215" s="86">
        <v>45506</v>
      </c>
      <c r="C1215" t="s">
        <v>103</v>
      </c>
      <c r="D1215" t="s">
        <v>0</v>
      </c>
      <c r="E1215" t="s">
        <v>66</v>
      </c>
      <c r="F1215" s="4" t="s">
        <v>71</v>
      </c>
      <c r="G1215" t="s">
        <v>72</v>
      </c>
      <c r="H1215" s="4" t="s">
        <v>27</v>
      </c>
      <c r="I1215" s="4" t="s">
        <v>442</v>
      </c>
      <c r="J1215" s="8">
        <v>-12</v>
      </c>
      <c r="K1215" s="29">
        <v>51750</v>
      </c>
      <c r="L1215" s="17">
        <f t="shared" si="117"/>
        <v>-621000</v>
      </c>
      <c r="M1215" s="102" t="s">
        <v>529</v>
      </c>
      <c r="N1215" s="104">
        <f t="shared" si="118"/>
        <v>-140.84347323180205</v>
      </c>
      <c r="O1215" s="104">
        <v>-140.84347323180205</v>
      </c>
      <c r="Q1215" s="54">
        <v>20240107</v>
      </c>
      <c r="R1215" t="s">
        <v>480</v>
      </c>
    </row>
    <row r="1216" spans="1:812" hidden="1" x14ac:dyDescent="0.25">
      <c r="B1216" s="86">
        <v>45506</v>
      </c>
      <c r="C1216" t="s">
        <v>103</v>
      </c>
      <c r="D1216" t="s">
        <v>0</v>
      </c>
      <c r="E1216" t="s">
        <v>66</v>
      </c>
      <c r="F1216" s="4" t="s">
        <v>71</v>
      </c>
      <c r="G1216" t="s">
        <v>72</v>
      </c>
      <c r="H1216" s="4" t="s">
        <v>27</v>
      </c>
      <c r="I1216" s="4" t="s">
        <v>220</v>
      </c>
      <c r="J1216" s="8">
        <v>-3</v>
      </c>
      <c r="K1216" s="29">
        <v>51750</v>
      </c>
      <c r="L1216" s="17">
        <f t="shared" si="117"/>
        <v>-155250</v>
      </c>
      <c r="M1216" s="102" t="s">
        <v>529</v>
      </c>
      <c r="N1216" s="104">
        <f t="shared" si="118"/>
        <v>-35.210868307950513</v>
      </c>
      <c r="O1216" s="104">
        <v>-35.210868307950513</v>
      </c>
      <c r="Q1216" s="54">
        <v>20240107</v>
      </c>
      <c r="R1216" t="s">
        <v>480</v>
      </c>
    </row>
    <row r="1217" spans="2:255" hidden="1" x14ac:dyDescent="0.25">
      <c r="B1217" s="86">
        <v>45506</v>
      </c>
      <c r="C1217" t="s">
        <v>103</v>
      </c>
      <c r="D1217" t="s">
        <v>0</v>
      </c>
      <c r="E1217" t="s">
        <v>66</v>
      </c>
      <c r="F1217" s="4" t="s">
        <v>75</v>
      </c>
      <c r="G1217" t="s">
        <v>76</v>
      </c>
      <c r="H1217" s="4" t="s">
        <v>37</v>
      </c>
      <c r="I1217" s="4" t="s">
        <v>379</v>
      </c>
      <c r="J1217" s="8">
        <v>-15</v>
      </c>
      <c r="K1217" s="29">
        <v>51750</v>
      </c>
      <c r="L1217" s="17">
        <f t="shared" si="117"/>
        <v>-776250</v>
      </c>
      <c r="M1217" s="102" t="s">
        <v>529</v>
      </c>
      <c r="N1217" s="104">
        <f t="shared" si="118"/>
        <v>-176.05434153975258</v>
      </c>
      <c r="O1217" s="104">
        <v>-176.05434153975258</v>
      </c>
      <c r="Q1217" s="54">
        <v>20240107</v>
      </c>
      <c r="R1217" t="s">
        <v>480</v>
      </c>
    </row>
    <row r="1218" spans="2:255" hidden="1" x14ac:dyDescent="0.25">
      <c r="B1218" s="86">
        <v>45506</v>
      </c>
      <c r="C1218" t="s">
        <v>103</v>
      </c>
      <c r="D1218" t="s">
        <v>0</v>
      </c>
      <c r="E1218" t="s">
        <v>66</v>
      </c>
      <c r="F1218" s="4" t="s">
        <v>75</v>
      </c>
      <c r="G1218" t="s">
        <v>76</v>
      </c>
      <c r="H1218" s="4" t="s">
        <v>37</v>
      </c>
      <c r="I1218" s="4" t="s">
        <v>285</v>
      </c>
      <c r="J1218" s="8">
        <v>-10</v>
      </c>
      <c r="K1218" s="29">
        <v>51750</v>
      </c>
      <c r="L1218" s="17">
        <f t="shared" si="117"/>
        <v>-517500</v>
      </c>
      <c r="M1218" s="102" t="s">
        <v>529</v>
      </c>
      <c r="N1218" s="104">
        <f t="shared" si="118"/>
        <v>-117.36956102650171</v>
      </c>
      <c r="O1218" s="104">
        <v>-117.36956102650171</v>
      </c>
      <c r="Q1218" s="54">
        <v>20240107</v>
      </c>
      <c r="R1218" t="s">
        <v>480</v>
      </c>
    </row>
    <row r="1219" spans="2:255" hidden="1" x14ac:dyDescent="0.25">
      <c r="B1219" s="86">
        <v>45506</v>
      </c>
      <c r="C1219" t="s">
        <v>103</v>
      </c>
      <c r="D1219" t="s">
        <v>0</v>
      </c>
      <c r="E1219" t="s">
        <v>66</v>
      </c>
      <c r="F1219" s="4" t="s">
        <v>86</v>
      </c>
      <c r="G1219" t="s">
        <v>87</v>
      </c>
      <c r="H1219" s="4" t="s">
        <v>50</v>
      </c>
      <c r="I1219" s="4" t="s">
        <v>512</v>
      </c>
      <c r="J1219" s="8">
        <v>-20</v>
      </c>
      <c r="K1219" s="29">
        <v>51750</v>
      </c>
      <c r="L1219" s="17">
        <f t="shared" si="117"/>
        <v>-1035000</v>
      </c>
      <c r="M1219" s="102" t="s">
        <v>529</v>
      </c>
      <c r="N1219" s="104">
        <f t="shared" si="118"/>
        <v>-234.73912205300343</v>
      </c>
      <c r="O1219" s="104">
        <v>-234.73912205300343</v>
      </c>
      <c r="Q1219" s="54">
        <v>20240107</v>
      </c>
      <c r="R1219" t="s">
        <v>480</v>
      </c>
    </row>
    <row r="1220" spans="2:255" hidden="1" x14ac:dyDescent="0.25">
      <c r="B1220" s="86">
        <v>45506</v>
      </c>
      <c r="C1220" t="s">
        <v>103</v>
      </c>
      <c r="D1220" t="s">
        <v>0</v>
      </c>
      <c r="E1220" t="s">
        <v>66</v>
      </c>
      <c r="F1220" s="4" t="s">
        <v>86</v>
      </c>
      <c r="G1220" t="s">
        <v>87</v>
      </c>
      <c r="H1220" s="4" t="s">
        <v>50</v>
      </c>
      <c r="I1220" s="4" t="s">
        <v>524</v>
      </c>
      <c r="J1220" s="8">
        <v>-12</v>
      </c>
      <c r="K1220" s="29">
        <v>51750</v>
      </c>
      <c r="L1220" s="17">
        <f t="shared" si="117"/>
        <v>-621000</v>
      </c>
      <c r="M1220" s="102" t="s">
        <v>529</v>
      </c>
      <c r="N1220" s="104">
        <f t="shared" si="118"/>
        <v>-140.84347323180205</v>
      </c>
      <c r="O1220" s="104">
        <v>-140.84347323180205</v>
      </c>
      <c r="Q1220" s="54">
        <v>20240107</v>
      </c>
      <c r="R1220" t="s">
        <v>480</v>
      </c>
    </row>
    <row r="1221" spans="2:255" hidden="1" x14ac:dyDescent="0.25">
      <c r="B1221" s="86">
        <v>45506</v>
      </c>
      <c r="C1221" t="s">
        <v>103</v>
      </c>
      <c r="D1221" t="s">
        <v>0</v>
      </c>
      <c r="E1221" t="s">
        <v>66</v>
      </c>
      <c r="F1221" s="4" t="s">
        <v>91</v>
      </c>
      <c r="G1221" t="s">
        <v>92</v>
      </c>
      <c r="H1221" s="4" t="s">
        <v>93</v>
      </c>
      <c r="I1221" s="4" t="s">
        <v>383</v>
      </c>
      <c r="J1221" s="8">
        <v>-36</v>
      </c>
      <c r="K1221" s="29">
        <v>51750</v>
      </c>
      <c r="L1221" s="17">
        <f t="shared" si="117"/>
        <v>-1863000</v>
      </c>
      <c r="M1221" s="102" t="s">
        <v>529</v>
      </c>
      <c r="N1221" s="104">
        <f t="shared" si="118"/>
        <v>-422.53041969540618</v>
      </c>
      <c r="O1221" s="104">
        <v>-422.53041969540618</v>
      </c>
      <c r="Q1221" s="54">
        <v>20240107</v>
      </c>
      <c r="R1221" t="s">
        <v>480</v>
      </c>
    </row>
    <row r="1222" spans="2:255" hidden="1" x14ac:dyDescent="0.25">
      <c r="B1222" s="86">
        <v>45506</v>
      </c>
      <c r="C1222" t="s">
        <v>103</v>
      </c>
      <c r="D1222" t="s">
        <v>4</v>
      </c>
      <c r="E1222" t="s">
        <v>66</v>
      </c>
      <c r="F1222" s="4" t="s">
        <v>96</v>
      </c>
      <c r="G1222" t="s">
        <v>95</v>
      </c>
      <c r="H1222" s="4" t="s">
        <v>106</v>
      </c>
      <c r="I1222" s="4">
        <v>52006</v>
      </c>
      <c r="J1222" s="8">
        <v>-5</v>
      </c>
      <c r="K1222" s="29">
        <v>647360</v>
      </c>
      <c r="L1222" s="17">
        <f t="shared" si="117"/>
        <v>-3236800</v>
      </c>
      <c r="M1222" s="102" t="s">
        <v>529</v>
      </c>
      <c r="N1222" s="104">
        <f t="shared" si="118"/>
        <v>-734.10974904460045</v>
      </c>
      <c r="O1222" s="104">
        <v>-734.10974904460045</v>
      </c>
      <c r="Q1222" s="54">
        <v>20240107</v>
      </c>
      <c r="R1222" t="s">
        <v>480</v>
      </c>
    </row>
    <row r="1223" spans="2:255" hidden="1" x14ac:dyDescent="0.25">
      <c r="B1223" s="86">
        <v>45506</v>
      </c>
      <c r="C1223" t="s">
        <v>103</v>
      </c>
      <c r="D1223" t="s">
        <v>4</v>
      </c>
      <c r="E1223" t="s">
        <v>66</v>
      </c>
      <c r="F1223" s="4" t="s">
        <v>102</v>
      </c>
      <c r="G1223" t="s">
        <v>101</v>
      </c>
      <c r="H1223" s="4" t="s">
        <v>107</v>
      </c>
      <c r="I1223" s="4" t="s">
        <v>138</v>
      </c>
      <c r="J1223" s="8">
        <v>-5</v>
      </c>
      <c r="K1223" s="29">
        <v>102340</v>
      </c>
      <c r="L1223" s="17">
        <f t="shared" si="117"/>
        <v>-511700</v>
      </c>
      <c r="M1223" s="102" t="s">
        <v>529</v>
      </c>
      <c r="N1223" s="104">
        <f t="shared" si="118"/>
        <v>-116.05411473866846</v>
      </c>
      <c r="O1223" s="104">
        <v>-116.05411473866846</v>
      </c>
      <c r="Q1223" s="54">
        <v>20240107</v>
      </c>
      <c r="R1223" t="s">
        <v>480</v>
      </c>
    </row>
    <row r="1224" spans="2:255" hidden="1" x14ac:dyDescent="0.25">
      <c r="B1224" s="86">
        <v>45506</v>
      </c>
      <c r="C1224" t="s">
        <v>103</v>
      </c>
      <c r="D1224" t="s">
        <v>4</v>
      </c>
      <c r="E1224" t="s">
        <v>66</v>
      </c>
      <c r="F1224" s="4" t="s">
        <v>274</v>
      </c>
      <c r="G1224" t="s">
        <v>273</v>
      </c>
      <c r="H1224" s="4" t="s">
        <v>271</v>
      </c>
      <c r="I1224" s="4" t="s">
        <v>138</v>
      </c>
      <c r="J1224" s="8">
        <v>-5</v>
      </c>
      <c r="K1224" s="29">
        <v>172550</v>
      </c>
      <c r="L1224" s="17">
        <f t="shared" si="117"/>
        <v>-862750</v>
      </c>
      <c r="M1224" s="102" t="s">
        <v>529</v>
      </c>
      <c r="N1224" s="104">
        <f t="shared" si="118"/>
        <v>-195.67263531519683</v>
      </c>
      <c r="O1224" s="104">
        <v>-195.67263531519683</v>
      </c>
      <c r="Q1224" s="54">
        <v>20240107</v>
      </c>
      <c r="R1224" t="s">
        <v>480</v>
      </c>
    </row>
    <row r="1225" spans="2:255" hidden="1" x14ac:dyDescent="0.25">
      <c r="B1225" s="86">
        <v>45506</v>
      </c>
      <c r="C1225" t="s">
        <v>103</v>
      </c>
      <c r="D1225" t="s">
        <v>4</v>
      </c>
      <c r="E1225" t="s">
        <v>66</v>
      </c>
      <c r="F1225" s="4" t="s">
        <v>276</v>
      </c>
      <c r="G1225" t="s">
        <v>275</v>
      </c>
      <c r="H1225" s="4" t="s">
        <v>148</v>
      </c>
      <c r="I1225" s="4">
        <v>50361</v>
      </c>
      <c r="J1225" s="8">
        <v>-5</v>
      </c>
      <c r="K1225" s="29">
        <v>83600</v>
      </c>
      <c r="L1225" s="17">
        <f t="shared" si="117"/>
        <v>-418000</v>
      </c>
      <c r="M1225" s="102" t="s">
        <v>529</v>
      </c>
      <c r="N1225" s="104">
        <f t="shared" si="118"/>
        <v>-94.802853157638097</v>
      </c>
      <c r="O1225" s="104">
        <v>-94.802853157638097</v>
      </c>
      <c r="Q1225" s="54">
        <v>20240107</v>
      </c>
      <c r="R1225" t="s">
        <v>480</v>
      </c>
    </row>
    <row r="1226" spans="2:255" hidden="1" x14ac:dyDescent="0.25">
      <c r="B1226" s="86">
        <v>45506</v>
      </c>
      <c r="C1226" t="s">
        <v>103</v>
      </c>
      <c r="D1226" t="s">
        <v>0</v>
      </c>
      <c r="E1226" t="s">
        <v>66</v>
      </c>
      <c r="F1226" s="4" t="s">
        <v>78</v>
      </c>
      <c r="G1226" t="s">
        <v>79</v>
      </c>
      <c r="H1226" s="4" t="s">
        <v>80</v>
      </c>
      <c r="I1226" s="4" t="s">
        <v>508</v>
      </c>
      <c r="J1226" s="8">
        <v>-15</v>
      </c>
      <c r="K1226" s="29">
        <v>51750</v>
      </c>
      <c r="L1226" s="17">
        <f t="shared" si="117"/>
        <v>-776250</v>
      </c>
      <c r="M1226" s="102" t="s">
        <v>529</v>
      </c>
      <c r="N1226" s="104">
        <f t="shared" si="118"/>
        <v>-176.05434153975258</v>
      </c>
      <c r="O1226" s="104">
        <v>-176.05434153975258</v>
      </c>
      <c r="Q1226" s="54">
        <v>20240107</v>
      </c>
      <c r="R1226" t="s">
        <v>480</v>
      </c>
      <c r="IU1226" t="s">
        <v>506</v>
      </c>
    </row>
    <row r="1227" spans="2:255" hidden="1" x14ac:dyDescent="0.25">
      <c r="B1227" s="86">
        <v>45506</v>
      </c>
      <c r="C1227" t="s">
        <v>103</v>
      </c>
      <c r="D1227" t="s">
        <v>0</v>
      </c>
      <c r="E1227" t="s">
        <v>66</v>
      </c>
      <c r="F1227" s="4" t="s">
        <v>139</v>
      </c>
      <c r="G1227" t="s">
        <v>140</v>
      </c>
      <c r="H1227" s="4" t="s">
        <v>141</v>
      </c>
      <c r="I1227" s="4" t="s">
        <v>443</v>
      </c>
      <c r="J1227" s="8">
        <v>-25</v>
      </c>
      <c r="K1227" s="29">
        <v>51750</v>
      </c>
      <c r="L1227" s="17">
        <f t="shared" si="117"/>
        <v>-1293750</v>
      </c>
      <c r="M1227" s="102" t="s">
        <v>529</v>
      </c>
      <c r="N1227" s="104">
        <f t="shared" si="118"/>
        <v>-293.4239025662543</v>
      </c>
      <c r="O1227" s="104">
        <v>-293.4239025662543</v>
      </c>
      <c r="Q1227" s="54">
        <v>20240107</v>
      </c>
      <c r="R1227" t="s">
        <v>480</v>
      </c>
    </row>
    <row r="1228" spans="2:255" hidden="1" x14ac:dyDescent="0.25">
      <c r="B1228" s="5">
        <v>45506</v>
      </c>
      <c r="C1228" t="s">
        <v>103</v>
      </c>
      <c r="D1228" t="s">
        <v>0</v>
      </c>
      <c r="E1228" t="s">
        <v>66</v>
      </c>
      <c r="F1228" s="4" t="s">
        <v>139</v>
      </c>
      <c r="G1228" t="s">
        <v>140</v>
      </c>
      <c r="H1228" s="4" t="s">
        <v>141</v>
      </c>
      <c r="I1228" s="4" t="s">
        <v>443</v>
      </c>
      <c r="J1228" s="8">
        <v>-5</v>
      </c>
      <c r="K1228" s="29">
        <v>51750</v>
      </c>
      <c r="L1228" s="17">
        <f t="shared" si="117"/>
        <v>-258750</v>
      </c>
      <c r="M1228" s="102" t="s">
        <v>529</v>
      </c>
      <c r="N1228" s="104">
        <f t="shared" si="118"/>
        <v>-58.684780513250857</v>
      </c>
      <c r="O1228" s="104">
        <v>-58.684780513250857</v>
      </c>
      <c r="Q1228" s="54">
        <v>20240119</v>
      </c>
      <c r="R1228" t="s">
        <v>232</v>
      </c>
    </row>
    <row r="1229" spans="2:255" x14ac:dyDescent="0.25">
      <c r="B1229" s="5">
        <v>45506</v>
      </c>
      <c r="C1229" t="s">
        <v>103</v>
      </c>
      <c r="D1229" t="s">
        <v>0</v>
      </c>
      <c r="E1229" t="s">
        <v>14</v>
      </c>
      <c r="F1229" s="4" t="s">
        <v>42</v>
      </c>
      <c r="G1229" t="s">
        <v>43</v>
      </c>
      <c r="H1229" s="4" t="s">
        <v>44</v>
      </c>
      <c r="I1229" s="4" t="s">
        <v>484</v>
      </c>
      <c r="J1229" s="8">
        <v>-40</v>
      </c>
      <c r="K1229" s="79">
        <v>14.447761194029852</v>
      </c>
      <c r="L1229" s="17">
        <f t="shared" si="117"/>
        <v>-577.91044776119406</v>
      </c>
      <c r="M1229" s="102" t="s">
        <v>527</v>
      </c>
      <c r="O1229" s="104">
        <v>-577.91044776119406</v>
      </c>
      <c r="Q1229" s="54">
        <v>20240119</v>
      </c>
      <c r="R1229" t="s">
        <v>232</v>
      </c>
    </row>
    <row r="1230" spans="2:255" hidden="1" x14ac:dyDescent="0.25">
      <c r="B1230" s="5">
        <v>45506</v>
      </c>
      <c r="C1230" t="s">
        <v>103</v>
      </c>
      <c r="D1230" t="s">
        <v>0</v>
      </c>
      <c r="E1230" t="s">
        <v>14</v>
      </c>
      <c r="F1230" s="4" t="s">
        <v>39</v>
      </c>
      <c r="G1230" t="s">
        <v>40</v>
      </c>
      <c r="H1230" s="4" t="s">
        <v>41</v>
      </c>
      <c r="I1230" s="4" t="s">
        <v>485</v>
      </c>
      <c r="J1230" s="8">
        <v>-20</v>
      </c>
      <c r="K1230" s="84">
        <v>14.5833333333333</v>
      </c>
      <c r="L1230" s="17">
        <f t="shared" si="117"/>
        <v>-291.666666666666</v>
      </c>
      <c r="M1230" s="102" t="s">
        <v>527</v>
      </c>
      <c r="O1230" s="104">
        <v>-291.666666666666</v>
      </c>
      <c r="Q1230" s="54">
        <v>20240119</v>
      </c>
      <c r="R1230" t="s">
        <v>232</v>
      </c>
    </row>
    <row r="1231" spans="2:255" hidden="1" x14ac:dyDescent="0.25">
      <c r="B1231" s="5">
        <v>45506</v>
      </c>
      <c r="C1231" t="s">
        <v>103</v>
      </c>
      <c r="D1231" t="s">
        <v>0</v>
      </c>
      <c r="E1231" t="s">
        <v>14</v>
      </c>
      <c r="F1231" s="4" t="s">
        <v>54</v>
      </c>
      <c r="G1231" t="s">
        <v>55</v>
      </c>
      <c r="H1231" s="4" t="s">
        <v>56</v>
      </c>
      <c r="I1231" s="4" t="s">
        <v>488</v>
      </c>
      <c r="J1231" s="8">
        <v>-20</v>
      </c>
      <c r="K1231" s="79">
        <v>18.575692963752665</v>
      </c>
      <c r="L1231" s="17">
        <f t="shared" si="117"/>
        <v>-371.51385927505328</v>
      </c>
      <c r="M1231" s="102" t="s">
        <v>527</v>
      </c>
      <c r="O1231" s="104">
        <v>-371.51385927505328</v>
      </c>
      <c r="Q1231" s="54">
        <v>20240119</v>
      </c>
      <c r="R1231" t="s">
        <v>232</v>
      </c>
    </row>
    <row r="1232" spans="2:255" hidden="1" x14ac:dyDescent="0.25">
      <c r="B1232" s="5">
        <v>45506</v>
      </c>
      <c r="C1232" t="s">
        <v>103</v>
      </c>
      <c r="D1232" t="s">
        <v>4</v>
      </c>
      <c r="E1232" t="s">
        <v>14</v>
      </c>
      <c r="F1232" s="4">
        <v>3318235</v>
      </c>
      <c r="G1232" t="s">
        <v>209</v>
      </c>
      <c r="H1232" s="4" t="s">
        <v>107</v>
      </c>
      <c r="I1232" s="4" t="s">
        <v>138</v>
      </c>
      <c r="J1232" s="8">
        <v>-1</v>
      </c>
      <c r="K1232" s="79">
        <v>31.311787072243344</v>
      </c>
      <c r="L1232" s="17">
        <f t="shared" si="117"/>
        <v>-31.311787072243344</v>
      </c>
      <c r="M1232" s="102" t="s">
        <v>527</v>
      </c>
      <c r="O1232" s="104">
        <v>-31.311787072243344</v>
      </c>
      <c r="Q1232" s="54">
        <v>20240119</v>
      </c>
      <c r="R1232" t="s">
        <v>232</v>
      </c>
    </row>
    <row r="1233" spans="2:19" hidden="1" x14ac:dyDescent="0.25">
      <c r="B1233" s="5">
        <v>45506</v>
      </c>
      <c r="C1233" t="s">
        <v>103</v>
      </c>
      <c r="D1233" t="s">
        <v>4</v>
      </c>
      <c r="E1233" t="s">
        <v>14</v>
      </c>
      <c r="F1233" s="4">
        <v>3338235</v>
      </c>
      <c r="G1233" t="s">
        <v>231</v>
      </c>
      <c r="H1233" s="4" t="s">
        <v>231</v>
      </c>
      <c r="I1233" s="4" t="s">
        <v>138</v>
      </c>
      <c r="J1233" s="8">
        <v>-2</v>
      </c>
      <c r="K1233" s="29">
        <v>153420.53519000002</v>
      </c>
      <c r="L1233" s="17">
        <f t="shared" si="117"/>
        <v>-306841.07038000005</v>
      </c>
      <c r="M1233" s="102" t="s">
        <v>529</v>
      </c>
      <c r="N1233" s="104">
        <f t="shared" ref="N1233:N1247" si="119">L1233/4409.15</f>
        <v>-69.59188741140585</v>
      </c>
      <c r="O1233" s="104">
        <v>-69.59188741140585</v>
      </c>
      <c r="Q1233" s="54">
        <v>20240119</v>
      </c>
      <c r="R1233" t="s">
        <v>232</v>
      </c>
    </row>
    <row r="1234" spans="2:19" hidden="1" x14ac:dyDescent="0.25">
      <c r="B1234" s="5">
        <v>45506</v>
      </c>
      <c r="C1234" t="s">
        <v>103</v>
      </c>
      <c r="D1234" t="s">
        <v>4</v>
      </c>
      <c r="E1234" t="s">
        <v>14</v>
      </c>
      <c r="F1234" s="4">
        <v>3348235</v>
      </c>
      <c r="G1234" t="s">
        <v>207</v>
      </c>
      <c r="H1234" s="4" t="s">
        <v>208</v>
      </c>
      <c r="I1234" s="4" t="s">
        <v>138</v>
      </c>
      <c r="J1234" s="8">
        <v>-1</v>
      </c>
      <c r="K1234" s="29">
        <v>153420.53519000002</v>
      </c>
      <c r="L1234" s="17">
        <f t="shared" si="117"/>
        <v>-153420.53519000002</v>
      </c>
      <c r="M1234" s="102" t="s">
        <v>529</v>
      </c>
      <c r="N1234" s="104">
        <f t="shared" si="119"/>
        <v>-34.795943705702925</v>
      </c>
      <c r="O1234" s="104">
        <v>-34.795943705702925</v>
      </c>
      <c r="Q1234" s="54">
        <v>20240119</v>
      </c>
      <c r="R1234" t="s">
        <v>232</v>
      </c>
      <c r="S1234" t="s">
        <v>536</v>
      </c>
    </row>
    <row r="1235" spans="2:19" hidden="1" x14ac:dyDescent="0.25">
      <c r="B1235" s="5">
        <v>45506</v>
      </c>
      <c r="C1235" t="s">
        <v>477</v>
      </c>
      <c r="D1235" t="s">
        <v>4</v>
      </c>
      <c r="E1235" t="s">
        <v>14</v>
      </c>
      <c r="F1235" s="4">
        <v>3348235</v>
      </c>
      <c r="G1235" t="s">
        <v>207</v>
      </c>
      <c r="H1235" s="4" t="s">
        <v>208</v>
      </c>
      <c r="I1235" s="4" t="s">
        <v>138</v>
      </c>
      <c r="J1235" s="8">
        <v>-1</v>
      </c>
      <c r="K1235" s="29">
        <v>153420.53519000002</v>
      </c>
      <c r="L1235" s="17">
        <f t="shared" si="117"/>
        <v>-153420.53519000002</v>
      </c>
      <c r="M1235" s="102" t="s">
        <v>529</v>
      </c>
      <c r="N1235" s="104">
        <f t="shared" si="119"/>
        <v>-34.795943705702925</v>
      </c>
      <c r="O1235" s="104">
        <v>-34.795943705702925</v>
      </c>
      <c r="Q1235" s="54">
        <v>20240119</v>
      </c>
      <c r="R1235" t="s">
        <v>232</v>
      </c>
      <c r="S1235" t="s">
        <v>536</v>
      </c>
    </row>
    <row r="1236" spans="2:19" hidden="1" x14ac:dyDescent="0.25">
      <c r="B1236" s="5">
        <v>45513</v>
      </c>
      <c r="C1236" t="s">
        <v>120</v>
      </c>
      <c r="D1236" t="s">
        <v>0</v>
      </c>
      <c r="E1236" t="s">
        <v>66</v>
      </c>
      <c r="F1236" s="4" t="s">
        <v>71</v>
      </c>
      <c r="G1236" t="s">
        <v>72</v>
      </c>
      <c r="H1236" s="4" t="s">
        <v>27</v>
      </c>
      <c r="I1236" s="4" t="s">
        <v>543</v>
      </c>
      <c r="J1236" s="8">
        <v>2</v>
      </c>
      <c r="K1236" s="29">
        <v>51750</v>
      </c>
      <c r="L1236" s="17">
        <f t="shared" si="117"/>
        <v>103500</v>
      </c>
      <c r="M1236" s="102" t="s">
        <v>529</v>
      </c>
      <c r="N1236" s="104">
        <f t="shared" si="119"/>
        <v>23.473912205300344</v>
      </c>
      <c r="O1236" s="104">
        <v>23.473912205300344</v>
      </c>
      <c r="S1236" t="s">
        <v>546</v>
      </c>
    </row>
    <row r="1237" spans="2:19" hidden="1" x14ac:dyDescent="0.25">
      <c r="B1237" s="5">
        <v>45506</v>
      </c>
      <c r="C1237" t="s">
        <v>20</v>
      </c>
      <c r="D1237" t="s">
        <v>4</v>
      </c>
      <c r="E1237" t="s">
        <v>14</v>
      </c>
      <c r="F1237" s="4">
        <v>3338235</v>
      </c>
      <c r="G1237" t="s">
        <v>231</v>
      </c>
      <c r="H1237" s="4" t="s">
        <v>231</v>
      </c>
      <c r="I1237" s="4" t="s">
        <v>138</v>
      </c>
      <c r="J1237" s="8">
        <v>3</v>
      </c>
      <c r="K1237" s="29">
        <v>153420.53519000002</v>
      </c>
      <c r="L1237" s="17">
        <f t="shared" si="117"/>
        <v>460261.60557000007</v>
      </c>
      <c r="M1237" s="102" t="s">
        <v>529</v>
      </c>
      <c r="N1237" s="104">
        <f t="shared" si="119"/>
        <v>104.38783111710876</v>
      </c>
      <c r="O1237" s="104">
        <v>104.38783111710876</v>
      </c>
      <c r="P1237" t="s">
        <v>288</v>
      </c>
    </row>
    <row r="1238" spans="2:19" hidden="1" x14ac:dyDescent="0.25">
      <c r="B1238" s="5">
        <v>45513</v>
      </c>
      <c r="C1238" t="s">
        <v>103</v>
      </c>
      <c r="D1238" t="s">
        <v>0</v>
      </c>
      <c r="E1238" t="s">
        <v>66</v>
      </c>
      <c r="F1238" s="4" t="s">
        <v>86</v>
      </c>
      <c r="G1238" t="s">
        <v>87</v>
      </c>
      <c r="H1238" s="4" t="s">
        <v>184</v>
      </c>
      <c r="I1238" s="4" t="s">
        <v>180</v>
      </c>
      <c r="J1238" s="8">
        <v>-4</v>
      </c>
      <c r="K1238" s="29">
        <v>51750</v>
      </c>
      <c r="L1238" s="17">
        <f t="shared" si="117"/>
        <v>-207000</v>
      </c>
      <c r="M1238" s="102" t="s">
        <v>529</v>
      </c>
      <c r="N1238" s="104">
        <f t="shared" si="119"/>
        <v>-46.947824410600688</v>
      </c>
      <c r="O1238" s="104">
        <v>-46.947824410600688</v>
      </c>
      <c r="Q1238" s="54">
        <v>20240120</v>
      </c>
      <c r="R1238" t="s">
        <v>544</v>
      </c>
    </row>
    <row r="1239" spans="2:19" hidden="1" x14ac:dyDescent="0.25">
      <c r="B1239" s="5">
        <v>45513</v>
      </c>
      <c r="C1239" t="s">
        <v>103</v>
      </c>
      <c r="D1239" t="s">
        <v>4</v>
      </c>
      <c r="E1239" t="s">
        <v>66</v>
      </c>
      <c r="F1239" s="4" t="s">
        <v>96</v>
      </c>
      <c r="G1239" t="s">
        <v>95</v>
      </c>
      <c r="H1239" s="4" t="s">
        <v>106</v>
      </c>
      <c r="I1239" s="4">
        <v>52006</v>
      </c>
      <c r="J1239" s="8">
        <v>-1</v>
      </c>
      <c r="K1239" s="29">
        <v>647360</v>
      </c>
      <c r="L1239" s="17">
        <f t="shared" si="117"/>
        <v>-647360</v>
      </c>
      <c r="M1239" s="102" t="s">
        <v>529</v>
      </c>
      <c r="N1239" s="104">
        <f t="shared" si="119"/>
        <v>-146.8219498089201</v>
      </c>
      <c r="O1239" s="104">
        <v>-146.8219498089201</v>
      </c>
      <c r="Q1239" s="54">
        <v>20240120</v>
      </c>
      <c r="R1239" t="s">
        <v>544</v>
      </c>
    </row>
    <row r="1240" spans="2:19" hidden="1" x14ac:dyDescent="0.25">
      <c r="B1240" s="5">
        <v>45513</v>
      </c>
      <c r="C1240" t="s">
        <v>103</v>
      </c>
      <c r="D1240" t="s">
        <v>4</v>
      </c>
      <c r="E1240" t="s">
        <v>66</v>
      </c>
      <c r="F1240" s="4" t="s">
        <v>102</v>
      </c>
      <c r="G1240" t="s">
        <v>101</v>
      </c>
      <c r="H1240" s="4" t="s">
        <v>107</v>
      </c>
      <c r="I1240" s="4" t="s">
        <v>138</v>
      </c>
      <c r="J1240" s="8">
        <v>-1</v>
      </c>
      <c r="K1240" s="29">
        <v>102340</v>
      </c>
      <c r="L1240" s="17">
        <f t="shared" si="117"/>
        <v>-102340</v>
      </c>
      <c r="M1240" s="102" t="s">
        <v>529</v>
      </c>
      <c r="N1240" s="104">
        <f t="shared" si="119"/>
        <v>-23.210822947733693</v>
      </c>
      <c r="O1240" s="104">
        <v>-23.210822947733693</v>
      </c>
      <c r="Q1240" s="54">
        <v>20240120</v>
      </c>
      <c r="R1240" t="s">
        <v>544</v>
      </c>
    </row>
    <row r="1241" spans="2:19" hidden="1" x14ac:dyDescent="0.25">
      <c r="B1241" s="5">
        <v>45513</v>
      </c>
      <c r="C1241" t="s">
        <v>103</v>
      </c>
      <c r="D1241" t="s">
        <v>0</v>
      </c>
      <c r="E1241" t="s">
        <v>66</v>
      </c>
      <c r="F1241" s="4" t="s">
        <v>71</v>
      </c>
      <c r="G1241" t="s">
        <v>72</v>
      </c>
      <c r="H1241" s="4" t="s">
        <v>27</v>
      </c>
      <c r="I1241" s="4" t="s">
        <v>543</v>
      </c>
      <c r="J1241" s="8">
        <v>-2</v>
      </c>
      <c r="K1241" s="29">
        <v>51750</v>
      </c>
      <c r="L1241" s="17">
        <f t="shared" si="117"/>
        <v>-103500</v>
      </c>
      <c r="M1241" s="102" t="s">
        <v>529</v>
      </c>
      <c r="N1241" s="104">
        <f t="shared" si="119"/>
        <v>-23.473912205300344</v>
      </c>
      <c r="O1241" s="104">
        <v>-23.473912205300344</v>
      </c>
      <c r="Q1241" s="54">
        <v>20240120</v>
      </c>
      <c r="R1241" t="s">
        <v>544</v>
      </c>
    </row>
    <row r="1242" spans="2:19" hidden="1" x14ac:dyDescent="0.25">
      <c r="B1242" s="5">
        <v>45513</v>
      </c>
      <c r="C1242" t="s">
        <v>103</v>
      </c>
      <c r="D1242" t="s">
        <v>0</v>
      </c>
      <c r="E1242" t="s">
        <v>66</v>
      </c>
      <c r="F1242" s="4" t="s">
        <v>75</v>
      </c>
      <c r="G1242" t="s">
        <v>76</v>
      </c>
      <c r="H1242" s="4" t="s">
        <v>37</v>
      </c>
      <c r="I1242" s="4" t="s">
        <v>379</v>
      </c>
      <c r="J1242" s="8">
        <v>-2</v>
      </c>
      <c r="K1242" s="29">
        <v>51750</v>
      </c>
      <c r="L1242" s="17">
        <f t="shared" si="117"/>
        <v>-103500</v>
      </c>
      <c r="M1242" s="102" t="s">
        <v>529</v>
      </c>
      <c r="N1242" s="104">
        <f t="shared" si="119"/>
        <v>-23.473912205300344</v>
      </c>
      <c r="O1242" s="104">
        <v>-23.473912205300344</v>
      </c>
      <c r="Q1242" s="54">
        <v>20240120</v>
      </c>
      <c r="R1242" t="s">
        <v>544</v>
      </c>
    </row>
    <row r="1243" spans="2:19" hidden="1" x14ac:dyDescent="0.25">
      <c r="B1243" s="5">
        <v>45513</v>
      </c>
      <c r="C1243" t="s">
        <v>103</v>
      </c>
      <c r="D1243" t="s">
        <v>0</v>
      </c>
      <c r="E1243" t="s">
        <v>66</v>
      </c>
      <c r="F1243" s="4" t="s">
        <v>78</v>
      </c>
      <c r="G1243" t="s">
        <v>79</v>
      </c>
      <c r="H1243" s="4" t="s">
        <v>80</v>
      </c>
      <c r="I1243" s="4" t="s">
        <v>510</v>
      </c>
      <c r="J1243" s="8">
        <v>-2</v>
      </c>
      <c r="K1243" s="29">
        <v>51750</v>
      </c>
      <c r="L1243" s="17">
        <f t="shared" si="117"/>
        <v>-103500</v>
      </c>
      <c r="M1243" s="102" t="s">
        <v>529</v>
      </c>
      <c r="N1243" s="104">
        <f t="shared" si="119"/>
        <v>-23.473912205300344</v>
      </c>
      <c r="O1243" s="104">
        <v>-23.473912205300344</v>
      </c>
      <c r="Q1243" s="54">
        <v>20240120</v>
      </c>
      <c r="R1243" t="s">
        <v>544</v>
      </c>
    </row>
    <row r="1244" spans="2:19" hidden="1" x14ac:dyDescent="0.25">
      <c r="B1244" s="5">
        <v>45513</v>
      </c>
      <c r="C1244" t="s">
        <v>103</v>
      </c>
      <c r="D1244" t="s">
        <v>0</v>
      </c>
      <c r="E1244" t="s">
        <v>66</v>
      </c>
      <c r="F1244" s="4" t="s">
        <v>86</v>
      </c>
      <c r="G1244" t="s">
        <v>87</v>
      </c>
      <c r="H1244" s="4" t="s">
        <v>50</v>
      </c>
      <c r="I1244" s="4" t="s">
        <v>512</v>
      </c>
      <c r="J1244" s="8">
        <v>-1</v>
      </c>
      <c r="K1244" s="29">
        <v>51750</v>
      </c>
      <c r="L1244" s="17">
        <f t="shared" si="117"/>
        <v>-51750</v>
      </c>
      <c r="M1244" s="102" t="s">
        <v>529</v>
      </c>
      <c r="N1244" s="104">
        <f t="shared" si="119"/>
        <v>-11.736956102650172</v>
      </c>
      <c r="O1244" s="104">
        <v>-11.736956102650172</v>
      </c>
      <c r="Q1244" s="54">
        <v>20240120</v>
      </c>
      <c r="R1244" t="s">
        <v>544</v>
      </c>
    </row>
    <row r="1245" spans="2:19" hidden="1" x14ac:dyDescent="0.25">
      <c r="B1245" s="5">
        <v>45513</v>
      </c>
      <c r="C1245" t="s">
        <v>103</v>
      </c>
      <c r="D1245" t="s">
        <v>0</v>
      </c>
      <c r="E1245" t="s">
        <v>66</v>
      </c>
      <c r="F1245" s="4" t="s">
        <v>78</v>
      </c>
      <c r="G1245" t="s">
        <v>79</v>
      </c>
      <c r="H1245" s="4" t="s">
        <v>80</v>
      </c>
      <c r="I1245" s="4" t="s">
        <v>510</v>
      </c>
      <c r="J1245" s="8">
        <v>-2</v>
      </c>
      <c r="K1245" s="29">
        <v>51750</v>
      </c>
      <c r="L1245" s="17">
        <f t="shared" si="117"/>
        <v>-103500</v>
      </c>
      <c r="M1245" s="102" t="s">
        <v>529</v>
      </c>
      <c r="N1245" s="104">
        <f t="shared" si="119"/>
        <v>-23.473912205300344</v>
      </c>
      <c r="O1245" s="104">
        <v>-23.473912205300344</v>
      </c>
      <c r="Q1245" s="54">
        <v>20240120</v>
      </c>
      <c r="R1245" t="s">
        <v>544</v>
      </c>
    </row>
    <row r="1246" spans="2:19" hidden="1" x14ac:dyDescent="0.25">
      <c r="B1246" s="5">
        <v>45518</v>
      </c>
      <c r="C1246" t="s">
        <v>120</v>
      </c>
      <c r="D1246" t="s">
        <v>0</v>
      </c>
      <c r="E1246" t="s">
        <v>66</v>
      </c>
      <c r="F1246" s="4" t="s">
        <v>71</v>
      </c>
      <c r="G1246" t="s">
        <v>72</v>
      </c>
      <c r="H1246" s="4" t="s">
        <v>27</v>
      </c>
      <c r="I1246" s="4" t="s">
        <v>543</v>
      </c>
      <c r="J1246" s="8">
        <v>2</v>
      </c>
      <c r="K1246" s="29">
        <v>51750</v>
      </c>
      <c r="L1246" s="17">
        <f t="shared" si="117"/>
        <v>103500</v>
      </c>
      <c r="M1246" s="102" t="s">
        <v>529</v>
      </c>
      <c r="N1246" s="104">
        <f t="shared" si="119"/>
        <v>23.473912205300344</v>
      </c>
      <c r="O1246" s="104">
        <v>23.473912205300344</v>
      </c>
    </row>
    <row r="1247" spans="2:19" hidden="1" x14ac:dyDescent="0.25">
      <c r="B1247" s="5">
        <v>45518</v>
      </c>
      <c r="C1247" t="s">
        <v>121</v>
      </c>
      <c r="D1247" t="s">
        <v>0</v>
      </c>
      <c r="E1247" t="s">
        <v>66</v>
      </c>
      <c r="F1247" s="4" t="s">
        <v>86</v>
      </c>
      <c r="G1247" t="s">
        <v>87</v>
      </c>
      <c r="H1247" s="4" t="s">
        <v>50</v>
      </c>
      <c r="I1247" s="4" t="s">
        <v>524</v>
      </c>
      <c r="J1247" s="8">
        <v>-20</v>
      </c>
      <c r="K1247" s="29">
        <v>51750</v>
      </c>
      <c r="L1247" s="35">
        <f t="shared" si="117"/>
        <v>-1035000</v>
      </c>
      <c r="M1247" s="102" t="s">
        <v>529</v>
      </c>
      <c r="N1247" s="104">
        <f t="shared" si="119"/>
        <v>-234.73912205300343</v>
      </c>
      <c r="O1247" s="104">
        <v>-234.73912205300343</v>
      </c>
      <c r="S1247" t="s">
        <v>548</v>
      </c>
    </row>
    <row r="1248" spans="2:19" hidden="1" x14ac:dyDescent="0.25">
      <c r="B1248" s="5">
        <v>45518</v>
      </c>
      <c r="C1248" t="s">
        <v>103</v>
      </c>
      <c r="D1248" t="s">
        <v>0</v>
      </c>
      <c r="E1248" t="s">
        <v>14</v>
      </c>
      <c r="F1248" s="4" t="s">
        <v>35</v>
      </c>
      <c r="G1248" t="s">
        <v>36</v>
      </c>
      <c r="H1248" s="4" t="s">
        <v>37</v>
      </c>
      <c r="I1248" s="4" t="s">
        <v>492</v>
      </c>
      <c r="J1248" s="8">
        <v>-2</v>
      </c>
      <c r="K1248" s="79">
        <v>14.583333333333334</v>
      </c>
      <c r="L1248" s="35">
        <v>161.05592105263159</v>
      </c>
      <c r="M1248" s="104" t="s">
        <v>527</v>
      </c>
      <c r="N1248" s="104"/>
      <c r="O1248" s="35">
        <v>161.05592105263159</v>
      </c>
      <c r="Q1248" s="54">
        <v>20240121</v>
      </c>
      <c r="R1248" t="s">
        <v>413</v>
      </c>
    </row>
    <row r="1249" spans="1:812" hidden="1" x14ac:dyDescent="0.25">
      <c r="B1249" s="5">
        <v>45518</v>
      </c>
      <c r="C1249" t="s">
        <v>103</v>
      </c>
      <c r="D1249" t="s">
        <v>0</v>
      </c>
      <c r="E1249" t="s">
        <v>14</v>
      </c>
      <c r="F1249" s="4" t="s">
        <v>48</v>
      </c>
      <c r="G1249" t="s">
        <v>49</v>
      </c>
      <c r="H1249" s="4" t="s">
        <v>50</v>
      </c>
      <c r="I1249" s="4" t="s">
        <v>338</v>
      </c>
      <c r="J1249" s="8">
        <v>-3</v>
      </c>
      <c r="K1249" s="29">
        <v>69131</v>
      </c>
      <c r="L1249" s="35">
        <v>2419585</v>
      </c>
      <c r="M1249" s="104" t="s">
        <v>529</v>
      </c>
      <c r="N1249" s="104">
        <f>L1249/4409.15</f>
        <v>548.76450109431528</v>
      </c>
      <c r="O1249" s="104">
        <v>548.76450109431528</v>
      </c>
      <c r="Q1249" s="54">
        <v>20240121</v>
      </c>
      <c r="R1249" t="s">
        <v>413</v>
      </c>
    </row>
    <row r="1250" spans="1:812" hidden="1" x14ac:dyDescent="0.25">
      <c r="B1250" s="5">
        <v>45518</v>
      </c>
      <c r="C1250" t="s">
        <v>103</v>
      </c>
      <c r="D1250" t="s">
        <v>0</v>
      </c>
      <c r="E1250" t="s">
        <v>14</v>
      </c>
      <c r="F1250" s="4" t="s">
        <v>54</v>
      </c>
      <c r="G1250" t="s">
        <v>55</v>
      </c>
      <c r="H1250" s="4" t="s">
        <v>56</v>
      </c>
      <c r="I1250" s="4" t="s">
        <v>488</v>
      </c>
      <c r="J1250" s="8">
        <v>-4</v>
      </c>
      <c r="K1250" s="79">
        <v>18.575692963752665</v>
      </c>
      <c r="L1250" s="35">
        <v>932.0723684210526</v>
      </c>
      <c r="M1250" s="104" t="s">
        <v>527</v>
      </c>
      <c r="N1250" s="104"/>
      <c r="O1250" s="35">
        <v>932.0723684210526</v>
      </c>
      <c r="Q1250" s="54">
        <v>20240121</v>
      </c>
      <c r="R1250" t="s">
        <v>413</v>
      </c>
    </row>
    <row r="1251" spans="1:812" hidden="1" x14ac:dyDescent="0.25">
      <c r="B1251" s="5">
        <v>45518</v>
      </c>
      <c r="C1251" t="s">
        <v>103</v>
      </c>
      <c r="D1251" t="s">
        <v>0</v>
      </c>
      <c r="E1251" t="s">
        <v>14</v>
      </c>
      <c r="F1251" s="4" t="s">
        <v>58</v>
      </c>
      <c r="G1251" t="s">
        <v>59</v>
      </c>
      <c r="H1251" s="4" t="s">
        <v>60</v>
      </c>
      <c r="I1251" s="4" t="s">
        <v>341</v>
      </c>
      <c r="J1251" s="8">
        <v>-5</v>
      </c>
      <c r="K1251" s="29">
        <v>75398.578723404251</v>
      </c>
      <c r="L1251" s="35">
        <v>7539857.8723404249</v>
      </c>
      <c r="M1251" s="104" t="s">
        <v>529</v>
      </c>
      <c r="N1251" s="104">
        <f t="shared" ref="N1251:N1254" si="120">L1251/4409.15</f>
        <v>1710.0479394759593</v>
      </c>
      <c r="O1251" s="104">
        <v>1710.0479394759593</v>
      </c>
      <c r="Q1251" s="54">
        <v>20240121</v>
      </c>
      <c r="R1251" t="s">
        <v>413</v>
      </c>
    </row>
    <row r="1252" spans="1:812" hidden="1" x14ac:dyDescent="0.25">
      <c r="B1252" s="5">
        <v>45518</v>
      </c>
      <c r="C1252" t="s">
        <v>103</v>
      </c>
      <c r="D1252" t="s">
        <v>0</v>
      </c>
      <c r="E1252" t="s">
        <v>66</v>
      </c>
      <c r="F1252" s="4" t="s">
        <v>75</v>
      </c>
      <c r="G1252" t="s">
        <v>76</v>
      </c>
      <c r="H1252" s="4" t="s">
        <v>37</v>
      </c>
      <c r="I1252" s="4" t="s">
        <v>445</v>
      </c>
      <c r="J1252" s="8">
        <v>-2</v>
      </c>
      <c r="K1252" s="29">
        <v>51750</v>
      </c>
      <c r="L1252" s="35">
        <v>2587500</v>
      </c>
      <c r="M1252" s="104" t="s">
        <v>529</v>
      </c>
      <c r="N1252" s="104">
        <f t="shared" si="120"/>
        <v>586.8478051325086</v>
      </c>
      <c r="O1252" s="104">
        <v>586.8478051325086</v>
      </c>
      <c r="Q1252" s="54">
        <v>20240121</v>
      </c>
      <c r="R1252" t="s">
        <v>413</v>
      </c>
    </row>
    <row r="1253" spans="1:812" hidden="1" x14ac:dyDescent="0.25">
      <c r="B1253" s="5">
        <v>45518</v>
      </c>
      <c r="C1253" t="s">
        <v>103</v>
      </c>
      <c r="D1253" t="s">
        <v>0</v>
      </c>
      <c r="E1253" t="s">
        <v>66</v>
      </c>
      <c r="F1253" s="4" t="s">
        <v>75</v>
      </c>
      <c r="G1253" t="s">
        <v>76</v>
      </c>
      <c r="H1253" s="4" t="s">
        <v>37</v>
      </c>
      <c r="I1253" s="4" t="s">
        <v>379</v>
      </c>
      <c r="J1253" s="8">
        <v>-7</v>
      </c>
      <c r="K1253" s="29">
        <v>51750</v>
      </c>
      <c r="L1253" s="35">
        <v>2173500</v>
      </c>
      <c r="M1253" s="104" t="s">
        <v>529</v>
      </c>
      <c r="N1253" s="104">
        <f t="shared" si="120"/>
        <v>492.95215631130719</v>
      </c>
      <c r="O1253" s="104">
        <v>492.95215631130719</v>
      </c>
      <c r="Q1253" s="54">
        <v>20240121</v>
      </c>
      <c r="R1253" t="s">
        <v>413</v>
      </c>
    </row>
    <row r="1254" spans="1:812" s="109" customFormat="1" hidden="1" x14ac:dyDescent="0.25">
      <c r="A1254"/>
      <c r="B1254" s="5">
        <v>45518</v>
      </c>
      <c r="C1254" t="s">
        <v>103</v>
      </c>
      <c r="D1254" t="s">
        <v>0</v>
      </c>
      <c r="E1254" t="s">
        <v>66</v>
      </c>
      <c r="F1254" s="4" t="s">
        <v>78</v>
      </c>
      <c r="G1254" t="s">
        <v>79</v>
      </c>
      <c r="H1254" s="4" t="s">
        <v>80</v>
      </c>
      <c r="I1254" s="4" t="s">
        <v>510</v>
      </c>
      <c r="J1254" s="8">
        <v>-4</v>
      </c>
      <c r="K1254" s="29">
        <v>51750</v>
      </c>
      <c r="L1254" s="35">
        <v>13455000</v>
      </c>
      <c r="M1254" s="104" t="s">
        <v>529</v>
      </c>
      <c r="N1254" s="104">
        <f t="shared" si="120"/>
        <v>3051.6085866890448</v>
      </c>
      <c r="O1254" s="104">
        <v>3051.6085866890448</v>
      </c>
      <c r="P1254"/>
      <c r="Q1254" s="54">
        <v>20240121</v>
      </c>
      <c r="R1254" t="s">
        <v>413</v>
      </c>
      <c r="S1254"/>
      <c r="T1254"/>
      <c r="U1254"/>
      <c r="V1254"/>
      <c r="W1254"/>
      <c r="X1254" s="17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/>
      <c r="BB1254"/>
      <c r="BC1254"/>
      <c r="BD1254"/>
      <c r="BE1254"/>
      <c r="BF1254"/>
      <c r="BG1254"/>
      <c r="BH1254"/>
      <c r="BI1254"/>
      <c r="BJ1254"/>
      <c r="BK1254"/>
      <c r="BL1254"/>
      <c r="BM1254"/>
      <c r="BN1254"/>
      <c r="BO1254"/>
      <c r="BP1254"/>
      <c r="BQ1254"/>
      <c r="BR1254"/>
      <c r="BS1254"/>
      <c r="BT1254"/>
      <c r="BU1254"/>
      <c r="BV1254"/>
      <c r="BW1254"/>
      <c r="BX1254"/>
      <c r="BY1254"/>
      <c r="BZ1254"/>
      <c r="CA1254"/>
      <c r="CB1254"/>
      <c r="CC1254"/>
      <c r="CD1254"/>
      <c r="CE1254"/>
      <c r="CF1254"/>
      <c r="CG1254"/>
      <c r="CH1254"/>
      <c r="CI1254"/>
      <c r="CJ1254"/>
      <c r="CK1254"/>
      <c r="CL1254"/>
      <c r="CM1254"/>
      <c r="CN1254"/>
      <c r="CO1254"/>
      <c r="CP1254"/>
      <c r="CQ1254"/>
      <c r="CR1254"/>
      <c r="CS1254"/>
      <c r="CT1254"/>
      <c r="CU1254"/>
      <c r="CV1254"/>
      <c r="CW1254"/>
      <c r="CX1254"/>
      <c r="CY1254"/>
      <c r="CZ1254"/>
      <c r="DA1254"/>
      <c r="DB1254"/>
      <c r="DC1254"/>
      <c r="DD1254"/>
      <c r="DE1254"/>
      <c r="DF1254"/>
      <c r="DG1254"/>
      <c r="DH1254"/>
      <c r="DI1254"/>
      <c r="DJ1254"/>
      <c r="DK1254"/>
      <c r="DL1254"/>
      <c r="DM1254"/>
      <c r="DN1254"/>
      <c r="DO1254"/>
      <c r="DP1254"/>
      <c r="DQ1254"/>
      <c r="DR1254"/>
      <c r="DS1254"/>
      <c r="DT1254"/>
      <c r="DU1254"/>
      <c r="DV1254"/>
      <c r="DW1254"/>
      <c r="DX1254"/>
      <c r="DY1254"/>
      <c r="DZ1254"/>
      <c r="EA1254"/>
      <c r="EB1254"/>
      <c r="EC1254"/>
      <c r="ED1254"/>
      <c r="EE1254"/>
      <c r="EF1254"/>
      <c r="EG1254"/>
      <c r="EH1254"/>
      <c r="EI1254"/>
      <c r="EJ1254"/>
      <c r="EK1254"/>
      <c r="EL1254"/>
      <c r="EM1254"/>
      <c r="EN1254"/>
      <c r="EO1254"/>
      <c r="EP1254"/>
      <c r="EQ1254"/>
      <c r="ER1254"/>
      <c r="ES1254"/>
      <c r="ET1254"/>
      <c r="EU1254"/>
      <c r="EV1254"/>
      <c r="EW1254"/>
      <c r="EX1254"/>
      <c r="EY1254"/>
      <c r="EZ1254"/>
      <c r="FA1254"/>
      <c r="FB1254"/>
      <c r="FC1254"/>
      <c r="FD1254"/>
      <c r="FE1254"/>
      <c r="FF1254"/>
      <c r="FG1254"/>
      <c r="FH1254"/>
      <c r="FI1254"/>
      <c r="FJ1254"/>
      <c r="FK1254"/>
      <c r="FL1254"/>
      <c r="FM1254"/>
      <c r="FN1254"/>
      <c r="FO1254"/>
      <c r="FP1254"/>
      <c r="FQ1254"/>
      <c r="FR1254"/>
      <c r="FS1254"/>
      <c r="FT1254"/>
      <c r="FU1254"/>
      <c r="FV1254"/>
      <c r="FW1254"/>
      <c r="FX1254"/>
      <c r="FY1254"/>
      <c r="FZ1254"/>
      <c r="GA1254"/>
      <c r="GB1254"/>
      <c r="GC1254"/>
      <c r="GD1254"/>
      <c r="GE1254"/>
      <c r="GF1254"/>
      <c r="GG1254"/>
      <c r="GH1254"/>
      <c r="GI1254"/>
      <c r="GJ1254"/>
      <c r="GK1254"/>
      <c r="GL1254"/>
      <c r="GM1254"/>
      <c r="GN1254"/>
      <c r="GO1254"/>
      <c r="GP1254"/>
      <c r="GQ1254"/>
      <c r="GR1254"/>
      <c r="GS1254"/>
      <c r="GT1254"/>
      <c r="GU1254"/>
      <c r="GV1254"/>
      <c r="GW1254"/>
      <c r="GX1254"/>
      <c r="GY1254"/>
      <c r="GZ1254"/>
      <c r="HA1254"/>
      <c r="HB1254"/>
      <c r="HC1254"/>
      <c r="HD1254"/>
      <c r="HE1254"/>
      <c r="HF1254"/>
      <c r="HG1254"/>
      <c r="HH1254"/>
      <c r="HI1254"/>
      <c r="HJ1254"/>
      <c r="HK1254"/>
      <c r="HL1254"/>
      <c r="HM1254"/>
      <c r="HN1254"/>
      <c r="HO1254"/>
      <c r="HP1254"/>
      <c r="HQ1254"/>
      <c r="HR1254"/>
      <c r="HS1254"/>
      <c r="HT1254"/>
      <c r="HU1254"/>
      <c r="HV1254"/>
      <c r="HW1254"/>
      <c r="HX1254"/>
      <c r="HY1254"/>
      <c r="HZ1254"/>
      <c r="IA1254"/>
      <c r="IB1254"/>
      <c r="IC1254"/>
      <c r="ID1254"/>
      <c r="IE1254"/>
      <c r="IF1254"/>
      <c r="IG1254"/>
      <c r="IH1254"/>
      <c r="II1254"/>
      <c r="IJ1254"/>
      <c r="IK1254"/>
      <c r="IL1254"/>
      <c r="IM1254"/>
      <c r="IN1254"/>
      <c r="IO1254" t="s">
        <v>506</v>
      </c>
      <c r="IP1254"/>
      <c r="IQ1254"/>
      <c r="IR1254"/>
      <c r="IS1254"/>
      <c r="IT1254"/>
      <c r="IU1254"/>
      <c r="IV1254"/>
      <c r="IW1254"/>
      <c r="IX1254"/>
      <c r="IY1254"/>
      <c r="IZ1254"/>
      <c r="JA1254"/>
      <c r="JB1254"/>
      <c r="JC1254"/>
      <c r="JD1254"/>
      <c r="JE1254"/>
      <c r="JF1254"/>
      <c r="JG1254"/>
      <c r="JH1254"/>
      <c r="JI1254"/>
      <c r="JJ1254"/>
      <c r="JK1254"/>
      <c r="JL1254"/>
      <c r="JM1254"/>
      <c r="JN1254"/>
      <c r="JO1254"/>
      <c r="JP1254"/>
      <c r="JQ1254"/>
      <c r="JR1254"/>
      <c r="JS1254"/>
      <c r="JT1254"/>
      <c r="JU1254"/>
      <c r="JV1254"/>
      <c r="JW1254"/>
      <c r="JX1254"/>
      <c r="JY1254"/>
      <c r="JZ1254"/>
      <c r="KA1254"/>
      <c r="KB1254"/>
      <c r="KC1254"/>
      <c r="KD1254"/>
      <c r="KE1254"/>
      <c r="KF1254"/>
      <c r="KG1254"/>
      <c r="KH1254"/>
      <c r="KI1254"/>
      <c r="KJ1254"/>
      <c r="KK1254"/>
      <c r="KL1254"/>
      <c r="KM1254"/>
      <c r="KN1254"/>
      <c r="KO1254"/>
      <c r="KP1254"/>
      <c r="KQ1254"/>
      <c r="KR1254"/>
      <c r="KS1254"/>
      <c r="KT1254"/>
      <c r="KU1254"/>
      <c r="KV1254"/>
      <c r="KW1254"/>
      <c r="KX1254"/>
      <c r="KY1254"/>
      <c r="KZ1254"/>
      <c r="LA1254"/>
      <c r="LB1254"/>
      <c r="LC1254"/>
      <c r="LD1254"/>
      <c r="LE1254"/>
      <c r="LF1254"/>
      <c r="LG1254"/>
      <c r="LH1254"/>
      <c r="LI1254"/>
      <c r="LJ1254"/>
      <c r="LK1254"/>
      <c r="LL1254"/>
      <c r="LM1254"/>
      <c r="LN1254"/>
      <c r="LO1254"/>
      <c r="LP1254"/>
      <c r="LQ1254"/>
      <c r="LR1254"/>
      <c r="LS1254"/>
      <c r="LT1254"/>
      <c r="LU1254"/>
      <c r="LV1254"/>
      <c r="LW1254"/>
      <c r="LX1254"/>
      <c r="LY1254"/>
      <c r="LZ1254"/>
      <c r="MA1254"/>
      <c r="MB1254"/>
      <c r="MC1254"/>
      <c r="MD1254"/>
      <c r="ME1254"/>
      <c r="MF1254"/>
      <c r="MG1254"/>
      <c r="MH1254"/>
      <c r="MI1254"/>
      <c r="MJ1254"/>
      <c r="MK1254"/>
      <c r="ML1254"/>
      <c r="MM1254"/>
      <c r="MN1254"/>
      <c r="MO1254"/>
      <c r="MP1254"/>
      <c r="MQ1254"/>
      <c r="MR1254"/>
      <c r="MS1254"/>
      <c r="MT1254"/>
      <c r="MU1254"/>
      <c r="MV1254"/>
      <c r="MW1254"/>
      <c r="MX1254"/>
      <c r="MY1254"/>
      <c r="MZ1254"/>
      <c r="NA1254"/>
      <c r="NB1254"/>
      <c r="NC1254"/>
      <c r="ND1254"/>
      <c r="NE1254"/>
      <c r="NF1254"/>
      <c r="NG1254"/>
      <c r="NH1254"/>
      <c r="NI1254"/>
      <c r="NJ1254"/>
      <c r="NK1254"/>
      <c r="NL1254"/>
      <c r="NM1254"/>
      <c r="NN1254"/>
      <c r="NO1254"/>
      <c r="NP1254"/>
      <c r="NQ1254"/>
      <c r="NR1254"/>
      <c r="NS1254"/>
      <c r="NT1254"/>
      <c r="NU1254"/>
      <c r="NV1254"/>
      <c r="NW1254"/>
      <c r="NX1254"/>
      <c r="NY1254"/>
      <c r="NZ1254"/>
      <c r="OA1254"/>
      <c r="OB1254"/>
      <c r="OC1254"/>
      <c r="OD1254"/>
      <c r="OE1254"/>
      <c r="OF1254"/>
      <c r="OG1254"/>
      <c r="OH1254"/>
      <c r="OI1254"/>
      <c r="OJ1254"/>
      <c r="OK1254"/>
      <c r="OL1254"/>
      <c r="OM1254"/>
      <c r="ON1254"/>
      <c r="OO1254"/>
      <c r="OP1254"/>
      <c r="OQ1254"/>
      <c r="OR1254"/>
      <c r="OS1254"/>
      <c r="OT1254"/>
      <c r="OU1254"/>
      <c r="OV1254"/>
      <c r="OW1254"/>
      <c r="OX1254"/>
      <c r="OY1254"/>
      <c r="OZ1254"/>
      <c r="PA1254"/>
      <c r="PB1254"/>
      <c r="PC1254"/>
      <c r="PD1254"/>
      <c r="PE1254"/>
      <c r="PF1254"/>
      <c r="PG1254"/>
      <c r="PH1254"/>
      <c r="PI1254"/>
      <c r="PJ1254"/>
      <c r="PK1254"/>
      <c r="PL1254"/>
      <c r="PM1254"/>
      <c r="PN1254"/>
      <c r="PO1254"/>
      <c r="PP1254"/>
      <c r="PQ1254"/>
      <c r="PR1254"/>
      <c r="PS1254"/>
      <c r="PT1254"/>
      <c r="PU1254"/>
      <c r="PV1254"/>
      <c r="PW1254"/>
      <c r="PX1254"/>
      <c r="PY1254"/>
      <c r="PZ1254"/>
      <c r="QA1254"/>
      <c r="QB1254"/>
      <c r="QC1254"/>
      <c r="QD1254"/>
      <c r="QE1254"/>
      <c r="QF1254"/>
      <c r="QG1254"/>
      <c r="QH1254"/>
      <c r="QI1254"/>
      <c r="QJ1254"/>
      <c r="QK1254"/>
      <c r="QL1254"/>
      <c r="QM1254"/>
      <c r="QN1254"/>
      <c r="QO1254"/>
      <c r="QP1254"/>
      <c r="QQ1254"/>
      <c r="QR1254"/>
      <c r="QS1254"/>
      <c r="QT1254"/>
      <c r="QU1254"/>
      <c r="QV1254"/>
      <c r="QW1254"/>
      <c r="QX1254"/>
      <c r="QY1254"/>
      <c r="QZ1254"/>
      <c r="RA1254"/>
      <c r="RB1254"/>
      <c r="RC1254"/>
      <c r="RD1254"/>
      <c r="RE1254"/>
      <c r="RF1254"/>
      <c r="RG1254"/>
      <c r="RH1254"/>
      <c r="RI1254"/>
      <c r="RJ1254"/>
      <c r="RK1254"/>
      <c r="RL1254"/>
      <c r="RM1254"/>
      <c r="RN1254"/>
      <c r="RO1254"/>
      <c r="RP1254"/>
      <c r="RQ1254"/>
      <c r="RR1254"/>
      <c r="RS1254"/>
      <c r="RT1254"/>
      <c r="RU1254"/>
      <c r="RV1254"/>
      <c r="RW1254"/>
      <c r="RX1254"/>
      <c r="RY1254"/>
      <c r="RZ1254"/>
      <c r="SA1254"/>
      <c r="SB1254"/>
      <c r="SC1254"/>
      <c r="SD1254"/>
      <c r="SE1254"/>
      <c r="SF1254"/>
      <c r="SG1254"/>
      <c r="SH1254"/>
      <c r="SI1254"/>
      <c r="SJ1254"/>
      <c r="SK1254"/>
      <c r="SL1254"/>
      <c r="SM1254"/>
      <c r="SN1254"/>
      <c r="SO1254"/>
      <c r="SP1254"/>
      <c r="SQ1254"/>
      <c r="SR1254"/>
      <c r="SS1254"/>
      <c r="ST1254"/>
      <c r="SU1254"/>
      <c r="SV1254"/>
      <c r="SW1254"/>
      <c r="SX1254"/>
      <c r="SY1254"/>
      <c r="SZ1254"/>
      <c r="TA1254"/>
      <c r="TB1254"/>
      <c r="TC1254"/>
      <c r="TD1254"/>
      <c r="TE1254"/>
      <c r="TF1254"/>
      <c r="TG1254"/>
      <c r="TH1254"/>
      <c r="TI1254"/>
      <c r="TJ1254"/>
      <c r="TK1254"/>
      <c r="TL1254"/>
      <c r="TM1254"/>
      <c r="TN1254"/>
      <c r="TO1254"/>
      <c r="TP1254"/>
      <c r="TQ1254"/>
      <c r="TR1254"/>
      <c r="TS1254"/>
      <c r="TT1254"/>
      <c r="TU1254"/>
      <c r="TV1254"/>
      <c r="TW1254"/>
      <c r="TX1254"/>
      <c r="TY1254"/>
      <c r="TZ1254"/>
      <c r="UA1254"/>
      <c r="UB1254"/>
      <c r="UC1254"/>
      <c r="UD1254"/>
      <c r="UE1254"/>
      <c r="UF1254"/>
      <c r="UG1254"/>
      <c r="UH1254"/>
      <c r="UI1254"/>
      <c r="UJ1254"/>
      <c r="UK1254"/>
      <c r="UL1254"/>
      <c r="UM1254"/>
      <c r="UN1254"/>
      <c r="UO1254"/>
      <c r="UP1254"/>
      <c r="UQ1254"/>
      <c r="UR1254"/>
      <c r="US1254"/>
      <c r="UT1254"/>
      <c r="UU1254"/>
      <c r="UV1254"/>
      <c r="UW1254"/>
      <c r="UX1254"/>
      <c r="UY1254"/>
      <c r="UZ1254"/>
      <c r="VA1254"/>
      <c r="VB1254"/>
      <c r="VC1254"/>
      <c r="VD1254"/>
      <c r="VE1254"/>
      <c r="VF1254"/>
      <c r="VG1254"/>
      <c r="VH1254"/>
      <c r="VI1254"/>
      <c r="VJ1254"/>
      <c r="VK1254"/>
      <c r="VL1254"/>
      <c r="VM1254"/>
      <c r="VN1254"/>
      <c r="VO1254"/>
      <c r="VP1254"/>
      <c r="VQ1254"/>
      <c r="VR1254"/>
      <c r="VS1254"/>
      <c r="VT1254"/>
      <c r="VU1254"/>
      <c r="VV1254"/>
      <c r="VW1254"/>
      <c r="VX1254"/>
      <c r="VY1254"/>
      <c r="VZ1254"/>
      <c r="WA1254"/>
      <c r="WB1254"/>
      <c r="WC1254"/>
      <c r="WD1254"/>
      <c r="WE1254"/>
      <c r="WF1254"/>
      <c r="WG1254"/>
      <c r="WH1254"/>
      <c r="WI1254"/>
      <c r="WJ1254"/>
      <c r="WK1254"/>
      <c r="WL1254"/>
      <c r="WM1254"/>
      <c r="WN1254"/>
      <c r="WO1254"/>
      <c r="WP1254"/>
      <c r="WQ1254"/>
      <c r="WR1254"/>
      <c r="WS1254"/>
      <c r="WT1254"/>
      <c r="WU1254"/>
      <c r="WV1254"/>
      <c r="WW1254"/>
      <c r="WX1254"/>
      <c r="WY1254"/>
      <c r="WZ1254"/>
      <c r="XA1254"/>
      <c r="XB1254"/>
      <c r="XC1254"/>
      <c r="XD1254"/>
      <c r="XE1254"/>
      <c r="XF1254"/>
      <c r="XG1254"/>
      <c r="XH1254"/>
      <c r="XI1254"/>
      <c r="XJ1254"/>
      <c r="XK1254"/>
      <c r="XL1254"/>
      <c r="XM1254"/>
      <c r="XN1254"/>
      <c r="XO1254"/>
      <c r="XP1254"/>
      <c r="XQ1254"/>
      <c r="XR1254"/>
      <c r="XS1254"/>
      <c r="XT1254"/>
      <c r="XU1254"/>
      <c r="XV1254"/>
      <c r="XW1254"/>
      <c r="XX1254"/>
      <c r="XY1254"/>
      <c r="XZ1254"/>
      <c r="YA1254"/>
      <c r="YB1254"/>
      <c r="YC1254"/>
      <c r="YD1254"/>
      <c r="YE1254"/>
      <c r="YF1254"/>
      <c r="YG1254"/>
      <c r="YH1254"/>
      <c r="YI1254"/>
      <c r="YJ1254"/>
      <c r="YK1254"/>
      <c r="YL1254"/>
      <c r="YM1254"/>
      <c r="YN1254"/>
      <c r="YO1254"/>
      <c r="YP1254"/>
      <c r="YQ1254"/>
      <c r="YR1254"/>
      <c r="YS1254"/>
      <c r="YT1254"/>
      <c r="YU1254"/>
      <c r="YV1254"/>
      <c r="YW1254"/>
      <c r="YX1254"/>
      <c r="YY1254"/>
      <c r="YZ1254"/>
      <c r="ZA1254"/>
      <c r="ZB1254"/>
      <c r="ZC1254"/>
      <c r="ZD1254"/>
      <c r="ZE1254"/>
      <c r="ZF1254"/>
      <c r="ZG1254"/>
      <c r="ZH1254"/>
      <c r="ZI1254"/>
      <c r="ZJ1254"/>
      <c r="ZK1254"/>
      <c r="ZL1254"/>
      <c r="ZM1254"/>
      <c r="ZN1254"/>
      <c r="ZO1254"/>
      <c r="ZP1254"/>
      <c r="ZQ1254"/>
      <c r="ZR1254"/>
      <c r="ZS1254"/>
      <c r="ZT1254"/>
      <c r="ZU1254"/>
      <c r="ZV1254"/>
      <c r="ZW1254"/>
      <c r="ZX1254"/>
      <c r="ZY1254"/>
      <c r="ZZ1254"/>
      <c r="AAA1254"/>
      <c r="AAB1254"/>
      <c r="AAC1254"/>
      <c r="AAD1254"/>
      <c r="AAE1254"/>
      <c r="AAF1254"/>
      <c r="AAG1254"/>
      <c r="AAH1254"/>
      <c r="AAI1254"/>
      <c r="AAJ1254"/>
      <c r="AAK1254"/>
      <c r="AAL1254"/>
      <c r="AAM1254"/>
      <c r="AAN1254"/>
      <c r="AAO1254"/>
      <c r="AAP1254"/>
      <c r="AAQ1254"/>
      <c r="AAR1254"/>
      <c r="AAS1254"/>
      <c r="AAT1254"/>
      <c r="AAU1254"/>
      <c r="AAV1254"/>
      <c r="AAW1254"/>
      <c r="AAX1254"/>
      <c r="AAY1254"/>
      <c r="AAZ1254"/>
      <c r="ABA1254"/>
      <c r="ABB1254"/>
      <c r="ABC1254"/>
      <c r="ABD1254"/>
      <c r="ABE1254"/>
      <c r="ABF1254"/>
      <c r="ABG1254"/>
      <c r="ABH1254"/>
      <c r="ABI1254"/>
      <c r="ABJ1254"/>
      <c r="ABK1254"/>
      <c r="ABL1254"/>
      <c r="ABM1254"/>
      <c r="ABN1254"/>
      <c r="ABO1254"/>
      <c r="ABP1254"/>
      <c r="ABQ1254"/>
      <c r="ABR1254"/>
      <c r="ABS1254"/>
      <c r="ABT1254"/>
      <c r="ABU1254"/>
      <c r="ABV1254"/>
      <c r="ABW1254"/>
      <c r="ABX1254"/>
      <c r="ABY1254"/>
      <c r="ABZ1254"/>
      <c r="ACA1254"/>
      <c r="ACB1254"/>
      <c r="ACC1254"/>
      <c r="ACD1254"/>
      <c r="ACE1254"/>
      <c r="ACF1254"/>
      <c r="ACG1254"/>
      <c r="ACH1254"/>
      <c r="ACI1254"/>
      <c r="ACJ1254"/>
      <c r="ACK1254"/>
      <c r="ACL1254"/>
      <c r="ACM1254"/>
      <c r="ACN1254"/>
      <c r="ACO1254"/>
      <c r="ACP1254"/>
      <c r="ACQ1254"/>
      <c r="ACR1254"/>
      <c r="ACS1254"/>
      <c r="ACT1254"/>
      <c r="ACU1254"/>
      <c r="ACV1254"/>
      <c r="ACW1254"/>
      <c r="ACX1254"/>
      <c r="ACY1254"/>
      <c r="ACZ1254"/>
      <c r="ADA1254"/>
      <c r="ADB1254"/>
      <c r="ADC1254"/>
      <c r="ADD1254"/>
      <c r="ADE1254"/>
      <c r="ADF1254"/>
      <c r="ADG1254"/>
      <c r="ADH1254"/>
      <c r="ADI1254"/>
      <c r="ADJ1254"/>
      <c r="ADK1254"/>
      <c r="ADL1254"/>
      <c r="ADM1254"/>
      <c r="ADN1254"/>
      <c r="ADO1254"/>
      <c r="ADP1254"/>
      <c r="ADQ1254"/>
      <c r="ADR1254"/>
      <c r="ADS1254"/>
      <c r="ADT1254"/>
      <c r="ADU1254"/>
      <c r="ADV1254"/>
      <c r="ADW1254"/>
      <c r="ADX1254"/>
      <c r="ADY1254"/>
      <c r="ADZ1254"/>
      <c r="AEA1254"/>
      <c r="AEB1254"/>
      <c r="AEC1254"/>
      <c r="AED1254"/>
      <c r="AEE1254"/>
      <c r="AEF1254"/>
    </row>
    <row r="1255" spans="1:812" x14ac:dyDescent="0.25">
      <c r="B1255" s="5">
        <v>45518</v>
      </c>
      <c r="C1255" t="s">
        <v>103</v>
      </c>
      <c r="D1255" t="s">
        <v>0</v>
      </c>
      <c r="E1255" t="s">
        <v>14</v>
      </c>
      <c r="F1255" s="4" t="s">
        <v>42</v>
      </c>
      <c r="G1255" t="s">
        <v>43</v>
      </c>
      <c r="H1255" s="4" t="s">
        <v>44</v>
      </c>
      <c r="I1255" s="4" t="s">
        <v>484</v>
      </c>
      <c r="J1255" s="8">
        <v>-5</v>
      </c>
      <c r="K1255" s="79">
        <v>14.447761194029852</v>
      </c>
      <c r="L1255" s="35">
        <f t="shared" ref="L1255:L1261" si="121">+J1255*K1255</f>
        <v>-72.238805970149258</v>
      </c>
      <c r="M1255" s="104" t="s">
        <v>527</v>
      </c>
      <c r="N1255" s="104"/>
      <c r="O1255" s="104">
        <v>-72.238805970149258</v>
      </c>
      <c r="Q1255" s="54">
        <v>20240121</v>
      </c>
      <c r="R1255" t="s">
        <v>413</v>
      </c>
    </row>
    <row r="1256" spans="1:812" hidden="1" x14ac:dyDescent="0.25">
      <c r="B1256" s="5">
        <v>45518</v>
      </c>
      <c r="C1256" t="s">
        <v>121</v>
      </c>
      <c r="D1256" t="s">
        <v>0</v>
      </c>
      <c r="E1256" t="s">
        <v>66</v>
      </c>
      <c r="F1256" s="4" t="s">
        <v>78</v>
      </c>
      <c r="G1256" t="s">
        <v>79</v>
      </c>
      <c r="H1256" s="4" t="s">
        <v>80</v>
      </c>
      <c r="I1256" s="4" t="s">
        <v>510</v>
      </c>
      <c r="J1256" s="8">
        <v>-20</v>
      </c>
      <c r="K1256" s="29">
        <v>51750</v>
      </c>
      <c r="L1256" s="35">
        <f t="shared" si="121"/>
        <v>-1035000</v>
      </c>
      <c r="M1256" s="102" t="s">
        <v>529</v>
      </c>
      <c r="N1256" s="104">
        <f t="shared" ref="N1256:N1269" si="122">L1256/4409.15</f>
        <v>-234.73912205300343</v>
      </c>
      <c r="O1256" s="104">
        <v>-234.73912205300343</v>
      </c>
      <c r="S1256" t="s">
        <v>548</v>
      </c>
      <c r="IO1256" t="s">
        <v>506</v>
      </c>
    </row>
    <row r="1257" spans="1:812" hidden="1" x14ac:dyDescent="0.25">
      <c r="B1257" s="5">
        <v>45520</v>
      </c>
      <c r="C1257" t="s">
        <v>121</v>
      </c>
      <c r="D1257" t="s">
        <v>0</v>
      </c>
      <c r="E1257" t="s">
        <v>66</v>
      </c>
      <c r="F1257" s="4" t="s">
        <v>71</v>
      </c>
      <c r="G1257" t="s">
        <v>72</v>
      </c>
      <c r="H1257" s="4" t="s">
        <v>27</v>
      </c>
      <c r="I1257" s="4" t="s">
        <v>556</v>
      </c>
      <c r="J1257" s="8">
        <v>33</v>
      </c>
      <c r="K1257" s="29">
        <v>51750</v>
      </c>
      <c r="L1257" s="35">
        <f t="shared" si="121"/>
        <v>1707750</v>
      </c>
      <c r="M1257" s="104" t="s">
        <v>529</v>
      </c>
      <c r="N1257" s="104">
        <f t="shared" si="122"/>
        <v>387.31955138745565</v>
      </c>
      <c r="O1257" s="104">
        <v>387.31955138745565</v>
      </c>
      <c r="S1257" t="s">
        <v>557</v>
      </c>
    </row>
    <row r="1258" spans="1:812" hidden="1" x14ac:dyDescent="0.25">
      <c r="B1258" s="5">
        <v>45520</v>
      </c>
      <c r="C1258" t="s">
        <v>121</v>
      </c>
      <c r="D1258" t="s">
        <v>0</v>
      </c>
      <c r="E1258" t="s">
        <v>66</v>
      </c>
      <c r="F1258" s="4" t="s">
        <v>86</v>
      </c>
      <c r="G1258" t="s">
        <v>87</v>
      </c>
      <c r="H1258" s="4" t="s">
        <v>50</v>
      </c>
      <c r="I1258" s="4" t="s">
        <v>555</v>
      </c>
      <c r="J1258" s="8">
        <v>20</v>
      </c>
      <c r="K1258" s="29">
        <v>51750</v>
      </c>
      <c r="L1258" s="35">
        <f t="shared" si="121"/>
        <v>1035000</v>
      </c>
      <c r="M1258" s="102" t="s">
        <v>529</v>
      </c>
      <c r="N1258" s="104">
        <f t="shared" si="122"/>
        <v>234.73912205300343</v>
      </c>
      <c r="O1258" s="104">
        <v>234.73912205300343</v>
      </c>
      <c r="S1258" t="s">
        <v>551</v>
      </c>
    </row>
    <row r="1259" spans="1:812" hidden="1" x14ac:dyDescent="0.25">
      <c r="A1259" s="109"/>
      <c r="B1259" s="110">
        <v>45520</v>
      </c>
      <c r="C1259" s="109" t="s">
        <v>121</v>
      </c>
      <c r="D1259" s="109" t="s">
        <v>0</v>
      </c>
      <c r="E1259" s="109" t="s">
        <v>66</v>
      </c>
      <c r="F1259" s="111" t="s">
        <v>78</v>
      </c>
      <c r="G1259" s="109" t="s">
        <v>79</v>
      </c>
      <c r="H1259" s="111" t="s">
        <v>80</v>
      </c>
      <c r="I1259" s="111" t="s">
        <v>554</v>
      </c>
      <c r="J1259" s="112">
        <v>20</v>
      </c>
      <c r="K1259" s="113">
        <v>51750</v>
      </c>
      <c r="L1259" s="114">
        <f t="shared" si="121"/>
        <v>1035000</v>
      </c>
      <c r="M1259" s="115" t="s">
        <v>529</v>
      </c>
      <c r="N1259" s="104">
        <f t="shared" si="122"/>
        <v>234.73912205300343</v>
      </c>
      <c r="O1259" s="104">
        <v>234.73912205300343</v>
      </c>
      <c r="P1259" s="109"/>
      <c r="Q1259" s="151"/>
      <c r="R1259" s="109"/>
      <c r="S1259" s="109" t="s">
        <v>551</v>
      </c>
      <c r="T1259" s="109"/>
      <c r="U1259" s="109"/>
      <c r="V1259" s="109"/>
      <c r="W1259" s="109"/>
      <c r="X1259" s="114"/>
      <c r="Y1259" s="109"/>
      <c r="Z1259" s="109"/>
      <c r="AA1259" s="109"/>
      <c r="AB1259" s="109"/>
      <c r="AC1259" s="109"/>
      <c r="AD1259" s="109"/>
      <c r="AE1259" s="109"/>
      <c r="AF1259" s="109"/>
      <c r="AG1259" s="109"/>
      <c r="AH1259" s="109"/>
      <c r="AI1259" s="109"/>
      <c r="AJ1259" s="109"/>
      <c r="AK1259" s="109"/>
      <c r="AL1259" s="109"/>
      <c r="AM1259" s="109"/>
      <c r="AN1259" s="109"/>
      <c r="AO1259" s="109"/>
      <c r="AP1259" s="109"/>
      <c r="AQ1259" s="109"/>
      <c r="AR1259" s="109"/>
      <c r="AS1259" s="109"/>
      <c r="AT1259" s="109"/>
      <c r="AU1259" s="109"/>
      <c r="AV1259" s="109"/>
      <c r="AW1259" s="109"/>
      <c r="AX1259" s="109"/>
      <c r="AY1259" s="109"/>
      <c r="AZ1259" s="109"/>
      <c r="BA1259" s="109"/>
      <c r="BB1259" s="109"/>
      <c r="BC1259" s="109"/>
      <c r="BD1259" s="109"/>
      <c r="BE1259" s="109"/>
      <c r="BF1259" s="109"/>
      <c r="BG1259" s="109"/>
      <c r="BH1259" s="109"/>
      <c r="BI1259" s="109"/>
      <c r="BJ1259" s="109"/>
      <c r="BK1259" s="109"/>
      <c r="BL1259" s="109"/>
      <c r="BM1259" s="109"/>
      <c r="BN1259" s="109"/>
      <c r="BO1259" s="109"/>
      <c r="BP1259" s="109"/>
      <c r="BQ1259" s="109"/>
      <c r="BR1259" s="109"/>
      <c r="BS1259" s="109"/>
      <c r="BT1259" s="109"/>
      <c r="BU1259" s="109"/>
      <c r="BV1259" s="109"/>
      <c r="BW1259" s="109"/>
      <c r="BX1259" s="109"/>
      <c r="BY1259" s="109"/>
      <c r="BZ1259" s="109"/>
      <c r="CA1259" s="109"/>
      <c r="CB1259" s="109"/>
      <c r="CC1259" s="109"/>
      <c r="CD1259" s="109"/>
      <c r="CE1259" s="109"/>
      <c r="CF1259" s="109"/>
      <c r="CG1259" s="109"/>
      <c r="CH1259" s="109"/>
      <c r="CI1259" s="109"/>
      <c r="CJ1259" s="109"/>
      <c r="CK1259" s="109"/>
      <c r="CL1259" s="109"/>
      <c r="CM1259" s="109"/>
      <c r="CN1259" s="109"/>
      <c r="CO1259" s="109"/>
      <c r="CP1259" s="109"/>
      <c r="CQ1259" s="109"/>
      <c r="CR1259" s="109"/>
      <c r="CS1259" s="109"/>
      <c r="CT1259" s="109"/>
      <c r="CU1259" s="109"/>
      <c r="CV1259" s="109"/>
      <c r="CW1259" s="109"/>
      <c r="CX1259" s="109"/>
      <c r="CY1259" s="109"/>
      <c r="CZ1259" s="109"/>
      <c r="DA1259" s="109"/>
      <c r="DB1259" s="109"/>
      <c r="DC1259" s="109"/>
      <c r="DD1259" s="109"/>
      <c r="DE1259" s="109"/>
      <c r="DF1259" s="109"/>
      <c r="DG1259" s="109"/>
      <c r="DH1259" s="109"/>
      <c r="DI1259" s="109"/>
      <c r="DJ1259" s="109"/>
      <c r="DK1259" s="109"/>
      <c r="DL1259" s="109"/>
      <c r="DM1259" s="109"/>
      <c r="DN1259" s="109"/>
      <c r="DO1259" s="109"/>
      <c r="DP1259" s="109"/>
      <c r="DQ1259" s="109"/>
      <c r="DR1259" s="109"/>
      <c r="DS1259" s="109"/>
      <c r="DT1259" s="109"/>
      <c r="DU1259" s="109"/>
      <c r="DV1259" s="109"/>
      <c r="DW1259" s="109"/>
      <c r="DX1259" s="109"/>
      <c r="DY1259" s="109"/>
      <c r="DZ1259" s="109"/>
      <c r="EA1259" s="109"/>
      <c r="EB1259" s="109"/>
      <c r="EC1259" s="109"/>
      <c r="ED1259" s="109"/>
      <c r="EE1259" s="109"/>
      <c r="EF1259" s="109"/>
      <c r="EG1259" s="109"/>
      <c r="EH1259" s="109"/>
      <c r="EI1259" s="109"/>
      <c r="EJ1259" s="109"/>
      <c r="EK1259" s="109"/>
      <c r="EL1259" s="109"/>
      <c r="EM1259" s="109"/>
      <c r="EN1259" s="109"/>
      <c r="EO1259" s="109"/>
      <c r="EP1259" s="109"/>
      <c r="EQ1259" s="109"/>
      <c r="ER1259" s="109"/>
      <c r="ES1259" s="109"/>
      <c r="ET1259" s="109"/>
      <c r="EU1259" s="109"/>
      <c r="EV1259" s="109"/>
      <c r="EW1259" s="109"/>
      <c r="EX1259" s="109"/>
      <c r="EY1259" s="109"/>
      <c r="EZ1259" s="109"/>
      <c r="FA1259" s="109"/>
      <c r="FB1259" s="109"/>
      <c r="FC1259" s="109"/>
      <c r="FD1259" s="109"/>
      <c r="FE1259" s="109"/>
      <c r="FF1259" s="109"/>
      <c r="FG1259" s="109"/>
      <c r="FH1259" s="109"/>
      <c r="FI1259" s="109"/>
      <c r="FJ1259" s="109"/>
      <c r="FK1259" s="109"/>
      <c r="FL1259" s="109"/>
      <c r="FM1259" s="109"/>
      <c r="FN1259" s="109"/>
      <c r="FO1259" s="109"/>
      <c r="FP1259" s="109"/>
      <c r="FQ1259" s="109"/>
      <c r="FR1259" s="109"/>
      <c r="FS1259" s="109"/>
      <c r="FT1259" s="109"/>
      <c r="FU1259" s="109"/>
      <c r="FV1259" s="109"/>
      <c r="FW1259" s="109"/>
      <c r="FX1259" s="109"/>
      <c r="FY1259" s="109"/>
      <c r="FZ1259" s="109"/>
      <c r="GA1259" s="109"/>
      <c r="GB1259" s="109"/>
      <c r="GC1259" s="109"/>
      <c r="GD1259" s="109"/>
      <c r="GE1259" s="109"/>
      <c r="GF1259" s="109"/>
      <c r="GG1259" s="109"/>
      <c r="GH1259" s="109"/>
      <c r="GI1259" s="109"/>
      <c r="GJ1259" s="109"/>
      <c r="GK1259" s="109"/>
      <c r="GL1259" s="109"/>
      <c r="GM1259" s="109"/>
      <c r="GN1259" s="109"/>
      <c r="GO1259" s="109"/>
      <c r="GP1259" s="109"/>
      <c r="GQ1259" s="109"/>
      <c r="GR1259" s="109"/>
      <c r="GS1259" s="109"/>
      <c r="GT1259" s="109"/>
      <c r="GU1259" s="109"/>
      <c r="GV1259" s="109"/>
      <c r="GW1259" s="109"/>
      <c r="GX1259" s="109"/>
      <c r="GY1259" s="109"/>
      <c r="GZ1259" s="109"/>
      <c r="HA1259" s="109"/>
      <c r="HB1259" s="109"/>
      <c r="HC1259" s="109"/>
      <c r="HD1259" s="109"/>
      <c r="HE1259" s="109"/>
      <c r="HF1259" s="109"/>
      <c r="HG1259" s="109"/>
      <c r="HH1259" s="109"/>
      <c r="HI1259" s="109"/>
      <c r="HJ1259" s="109"/>
      <c r="HK1259" s="109"/>
      <c r="HL1259" s="109"/>
      <c r="HM1259" s="109"/>
      <c r="HN1259" s="109"/>
      <c r="HO1259" s="109"/>
      <c r="HP1259" s="109"/>
      <c r="HQ1259" s="109"/>
      <c r="HR1259" s="109"/>
      <c r="HS1259" s="109"/>
      <c r="HT1259" s="109"/>
      <c r="HU1259" s="109"/>
      <c r="HV1259" s="109"/>
      <c r="HW1259" s="109"/>
      <c r="HX1259" s="109"/>
      <c r="HY1259" s="109"/>
      <c r="HZ1259" s="109"/>
      <c r="IA1259" s="109"/>
      <c r="IB1259" s="109"/>
      <c r="IC1259" s="109"/>
      <c r="ID1259" s="109"/>
      <c r="IE1259" s="109"/>
      <c r="IF1259" s="109"/>
      <c r="IG1259" s="109"/>
      <c r="IH1259" s="109"/>
      <c r="II1259" s="109"/>
      <c r="IJ1259" s="109"/>
      <c r="IK1259" s="109"/>
      <c r="IL1259" s="109"/>
      <c r="IM1259" s="109"/>
      <c r="IN1259" s="109"/>
      <c r="IO1259" s="109" t="s">
        <v>506</v>
      </c>
      <c r="IP1259" s="109"/>
      <c r="IQ1259" s="109"/>
      <c r="IR1259" s="109"/>
      <c r="IS1259" s="109"/>
      <c r="IT1259" s="109"/>
      <c r="IU1259" s="109"/>
      <c r="IV1259" s="109"/>
      <c r="IW1259" s="109"/>
      <c r="IX1259" s="109"/>
      <c r="IY1259" s="109"/>
      <c r="IZ1259" s="109"/>
      <c r="JA1259" s="109"/>
      <c r="JB1259" s="109"/>
      <c r="JC1259" s="109"/>
      <c r="JD1259" s="109"/>
      <c r="JE1259" s="109"/>
      <c r="JF1259" s="109"/>
      <c r="JG1259" s="109"/>
      <c r="JH1259" s="109"/>
      <c r="JI1259" s="109"/>
      <c r="JJ1259" s="109"/>
      <c r="JK1259" s="109"/>
      <c r="JL1259" s="109"/>
      <c r="JM1259" s="109"/>
      <c r="JN1259" s="109"/>
      <c r="JO1259" s="109"/>
      <c r="JP1259" s="109"/>
      <c r="JQ1259" s="109"/>
      <c r="JR1259" s="109"/>
      <c r="JS1259" s="109"/>
      <c r="JT1259" s="109"/>
      <c r="JU1259" s="109"/>
      <c r="JV1259" s="109"/>
      <c r="JW1259" s="109"/>
      <c r="JX1259" s="109"/>
      <c r="JY1259" s="109"/>
      <c r="JZ1259" s="109"/>
      <c r="KA1259" s="109"/>
      <c r="KB1259" s="109"/>
      <c r="KC1259" s="109"/>
      <c r="KD1259" s="109"/>
      <c r="KE1259" s="109"/>
      <c r="KF1259" s="109"/>
      <c r="KG1259" s="109"/>
      <c r="KH1259" s="109"/>
      <c r="KI1259" s="109"/>
      <c r="KJ1259" s="109"/>
      <c r="KK1259" s="109"/>
      <c r="KL1259" s="109"/>
      <c r="KM1259" s="109"/>
      <c r="KN1259" s="109"/>
      <c r="KO1259" s="109"/>
      <c r="KP1259" s="109"/>
      <c r="KQ1259" s="109"/>
      <c r="KR1259" s="109"/>
      <c r="KS1259" s="109"/>
      <c r="KT1259" s="109"/>
      <c r="KU1259" s="109"/>
      <c r="KV1259" s="109"/>
      <c r="KW1259" s="109"/>
      <c r="KX1259" s="109"/>
      <c r="KY1259" s="109"/>
      <c r="KZ1259" s="109"/>
      <c r="LA1259" s="109"/>
      <c r="LB1259" s="109"/>
      <c r="LC1259" s="109"/>
      <c r="LD1259" s="109"/>
      <c r="LE1259" s="109"/>
      <c r="LF1259" s="109"/>
      <c r="LG1259" s="109"/>
      <c r="LH1259" s="109"/>
      <c r="LI1259" s="109"/>
      <c r="LJ1259" s="109"/>
      <c r="LK1259" s="109"/>
      <c r="LL1259" s="109"/>
      <c r="LM1259" s="109"/>
      <c r="LN1259" s="109"/>
      <c r="LO1259" s="109"/>
      <c r="LP1259" s="109"/>
      <c r="LQ1259" s="109"/>
      <c r="LR1259" s="109"/>
      <c r="LS1259" s="109"/>
      <c r="LT1259" s="109"/>
      <c r="LU1259" s="109"/>
      <c r="LV1259" s="109"/>
      <c r="LW1259" s="109"/>
      <c r="LX1259" s="109"/>
      <c r="LY1259" s="109"/>
      <c r="LZ1259" s="109"/>
      <c r="MA1259" s="109"/>
      <c r="MB1259" s="109"/>
      <c r="MC1259" s="109"/>
      <c r="MD1259" s="109"/>
      <c r="ME1259" s="109"/>
      <c r="MF1259" s="109"/>
      <c r="MG1259" s="109"/>
      <c r="MH1259" s="109"/>
      <c r="MI1259" s="109"/>
      <c r="MJ1259" s="109"/>
      <c r="MK1259" s="109"/>
      <c r="ML1259" s="109"/>
      <c r="MM1259" s="109"/>
      <c r="MN1259" s="109"/>
      <c r="MO1259" s="109"/>
      <c r="MP1259" s="109"/>
      <c r="MQ1259" s="109"/>
      <c r="MR1259" s="109"/>
      <c r="MS1259" s="109"/>
      <c r="MT1259" s="109"/>
      <c r="MU1259" s="109"/>
      <c r="MV1259" s="109"/>
      <c r="MW1259" s="109"/>
      <c r="MX1259" s="109"/>
      <c r="MY1259" s="109"/>
      <c r="MZ1259" s="109"/>
      <c r="NA1259" s="109"/>
      <c r="NB1259" s="109"/>
      <c r="NC1259" s="109"/>
      <c r="ND1259" s="109"/>
      <c r="NE1259" s="109"/>
      <c r="NF1259" s="109"/>
      <c r="NG1259" s="109"/>
      <c r="NH1259" s="109"/>
      <c r="NI1259" s="109"/>
      <c r="NJ1259" s="109"/>
      <c r="NK1259" s="109"/>
      <c r="NL1259" s="109"/>
      <c r="NM1259" s="109"/>
      <c r="NN1259" s="109"/>
      <c r="NO1259" s="109"/>
      <c r="NP1259" s="109"/>
      <c r="NQ1259" s="109"/>
      <c r="NR1259" s="109"/>
      <c r="NS1259" s="109"/>
      <c r="NT1259" s="109"/>
      <c r="NU1259" s="109"/>
      <c r="NV1259" s="109"/>
      <c r="NW1259" s="109"/>
      <c r="NX1259" s="109"/>
      <c r="NY1259" s="109"/>
      <c r="NZ1259" s="109"/>
      <c r="OA1259" s="109"/>
      <c r="OB1259" s="109"/>
      <c r="OC1259" s="109"/>
      <c r="OD1259" s="109"/>
      <c r="OE1259" s="109"/>
      <c r="OF1259" s="109"/>
      <c r="OG1259" s="109"/>
      <c r="OH1259" s="109"/>
      <c r="OI1259" s="109"/>
      <c r="OJ1259" s="109"/>
      <c r="OK1259" s="109"/>
      <c r="OL1259" s="109"/>
      <c r="OM1259" s="109"/>
      <c r="ON1259" s="109"/>
      <c r="OO1259" s="109"/>
      <c r="OP1259" s="109"/>
      <c r="OQ1259" s="109"/>
      <c r="OR1259" s="109"/>
      <c r="OS1259" s="109"/>
      <c r="OT1259" s="109"/>
      <c r="OU1259" s="109"/>
      <c r="OV1259" s="109"/>
      <c r="OW1259" s="109"/>
      <c r="OX1259" s="109"/>
      <c r="OY1259" s="109"/>
      <c r="OZ1259" s="109"/>
      <c r="PA1259" s="109"/>
      <c r="PB1259" s="109"/>
      <c r="PC1259" s="109"/>
      <c r="PD1259" s="109"/>
      <c r="PE1259" s="109"/>
      <c r="PF1259" s="109"/>
      <c r="PG1259" s="109"/>
      <c r="PH1259" s="109"/>
      <c r="PI1259" s="109"/>
      <c r="PJ1259" s="109"/>
      <c r="PK1259" s="109"/>
      <c r="PL1259" s="109"/>
      <c r="PM1259" s="109"/>
      <c r="PN1259" s="109"/>
      <c r="PO1259" s="109"/>
      <c r="PP1259" s="109"/>
      <c r="PQ1259" s="109"/>
      <c r="PR1259" s="109"/>
      <c r="PS1259" s="109"/>
      <c r="PT1259" s="109"/>
      <c r="PU1259" s="109"/>
      <c r="PV1259" s="109"/>
      <c r="PW1259" s="109"/>
      <c r="PX1259" s="109"/>
      <c r="PY1259" s="109"/>
      <c r="PZ1259" s="109"/>
      <c r="QA1259" s="109"/>
      <c r="QB1259" s="109"/>
      <c r="QC1259" s="109"/>
      <c r="QD1259" s="109"/>
      <c r="QE1259" s="109"/>
      <c r="QF1259" s="109"/>
      <c r="QG1259" s="109"/>
      <c r="QH1259" s="109"/>
      <c r="QI1259" s="109"/>
      <c r="QJ1259" s="109"/>
      <c r="QK1259" s="109"/>
      <c r="QL1259" s="109"/>
      <c r="QM1259" s="109"/>
      <c r="QN1259" s="109"/>
      <c r="QO1259" s="109"/>
      <c r="QP1259" s="109"/>
      <c r="QQ1259" s="109"/>
      <c r="QR1259" s="109"/>
      <c r="QS1259" s="109"/>
      <c r="QT1259" s="109"/>
      <c r="QU1259" s="109"/>
      <c r="QV1259" s="109"/>
      <c r="QW1259" s="109"/>
      <c r="QX1259" s="109"/>
      <c r="QY1259" s="109"/>
      <c r="QZ1259" s="109"/>
      <c r="RA1259" s="109"/>
      <c r="RB1259" s="109"/>
      <c r="RC1259" s="109"/>
      <c r="RD1259" s="109"/>
      <c r="RE1259" s="109"/>
      <c r="RF1259" s="109"/>
      <c r="RG1259" s="109"/>
      <c r="RH1259" s="109"/>
      <c r="RI1259" s="109"/>
      <c r="RJ1259" s="109"/>
      <c r="RK1259" s="109"/>
      <c r="RL1259" s="109"/>
      <c r="RM1259" s="109"/>
      <c r="RN1259" s="109"/>
      <c r="RO1259" s="109"/>
      <c r="RP1259" s="109"/>
      <c r="RQ1259" s="109"/>
      <c r="RR1259" s="109"/>
      <c r="RS1259" s="109"/>
      <c r="RT1259" s="109"/>
      <c r="RU1259" s="109"/>
      <c r="RV1259" s="109"/>
      <c r="RW1259" s="109"/>
      <c r="RX1259" s="109"/>
      <c r="RY1259" s="109"/>
      <c r="RZ1259" s="109"/>
      <c r="SA1259" s="109"/>
      <c r="SB1259" s="109"/>
      <c r="SC1259" s="109"/>
      <c r="SD1259" s="109"/>
      <c r="SE1259" s="109"/>
      <c r="SF1259" s="109"/>
      <c r="SG1259" s="109"/>
      <c r="SH1259" s="109"/>
      <c r="SI1259" s="109"/>
      <c r="SJ1259" s="109"/>
      <c r="SK1259" s="109"/>
      <c r="SL1259" s="109"/>
      <c r="SM1259" s="109"/>
      <c r="SN1259" s="109"/>
      <c r="SO1259" s="109"/>
      <c r="SP1259" s="109"/>
      <c r="SQ1259" s="109"/>
      <c r="SR1259" s="109"/>
      <c r="SS1259" s="109"/>
      <c r="ST1259" s="109"/>
      <c r="SU1259" s="109"/>
      <c r="SV1259" s="109"/>
      <c r="SW1259" s="109"/>
      <c r="SX1259" s="109"/>
      <c r="SY1259" s="109"/>
      <c r="SZ1259" s="109"/>
      <c r="TA1259" s="109"/>
      <c r="TB1259" s="109"/>
      <c r="TC1259" s="109"/>
      <c r="TD1259" s="109"/>
      <c r="TE1259" s="109"/>
      <c r="TF1259" s="109"/>
      <c r="TG1259" s="109"/>
      <c r="TH1259" s="109"/>
      <c r="TI1259" s="109"/>
      <c r="TJ1259" s="109"/>
      <c r="TK1259" s="109"/>
      <c r="TL1259" s="109"/>
      <c r="TM1259" s="109"/>
      <c r="TN1259" s="109"/>
      <c r="TO1259" s="109"/>
      <c r="TP1259" s="109"/>
      <c r="TQ1259" s="109"/>
      <c r="TR1259" s="109"/>
      <c r="TS1259" s="109"/>
      <c r="TT1259" s="109"/>
      <c r="TU1259" s="109"/>
      <c r="TV1259" s="109"/>
      <c r="TW1259" s="109"/>
      <c r="TX1259" s="109"/>
      <c r="TY1259" s="109"/>
      <c r="TZ1259" s="109"/>
      <c r="UA1259" s="109"/>
      <c r="UB1259" s="109"/>
      <c r="UC1259" s="109"/>
      <c r="UD1259" s="109"/>
      <c r="UE1259" s="109"/>
      <c r="UF1259" s="109"/>
      <c r="UG1259" s="109"/>
      <c r="UH1259" s="109"/>
      <c r="UI1259" s="109"/>
      <c r="UJ1259" s="109"/>
      <c r="UK1259" s="109"/>
      <c r="UL1259" s="109"/>
      <c r="UM1259" s="109"/>
      <c r="UN1259" s="109"/>
      <c r="UO1259" s="109"/>
      <c r="UP1259" s="109"/>
      <c r="UQ1259" s="109"/>
      <c r="UR1259" s="109"/>
      <c r="US1259" s="109"/>
      <c r="UT1259" s="109"/>
      <c r="UU1259" s="109"/>
      <c r="UV1259" s="109"/>
      <c r="UW1259" s="109"/>
      <c r="UX1259" s="109"/>
      <c r="UY1259" s="109"/>
      <c r="UZ1259" s="109"/>
      <c r="VA1259" s="109"/>
      <c r="VB1259" s="109"/>
      <c r="VC1259" s="109"/>
      <c r="VD1259" s="109"/>
      <c r="VE1259" s="109"/>
      <c r="VF1259" s="109"/>
      <c r="VG1259" s="109"/>
      <c r="VH1259" s="109"/>
      <c r="VI1259" s="109"/>
      <c r="VJ1259" s="109"/>
      <c r="VK1259" s="109"/>
      <c r="VL1259" s="109"/>
      <c r="VM1259" s="109"/>
      <c r="VN1259" s="109"/>
      <c r="VO1259" s="109"/>
      <c r="VP1259" s="109"/>
      <c r="VQ1259" s="109"/>
      <c r="VR1259" s="109"/>
      <c r="VS1259" s="109"/>
      <c r="VT1259" s="109"/>
      <c r="VU1259" s="109"/>
      <c r="VV1259" s="109"/>
      <c r="VW1259" s="109"/>
      <c r="VX1259" s="109"/>
      <c r="VY1259" s="109"/>
      <c r="VZ1259" s="109"/>
      <c r="WA1259" s="109"/>
      <c r="WB1259" s="109"/>
      <c r="WC1259" s="109"/>
      <c r="WD1259" s="109"/>
      <c r="WE1259" s="109"/>
      <c r="WF1259" s="109"/>
      <c r="WG1259" s="109"/>
      <c r="WH1259" s="109"/>
      <c r="WI1259" s="109"/>
      <c r="WJ1259" s="109"/>
      <c r="WK1259" s="109"/>
      <c r="WL1259" s="109"/>
      <c r="WM1259" s="109"/>
      <c r="WN1259" s="109"/>
      <c r="WO1259" s="109"/>
      <c r="WP1259" s="109"/>
      <c r="WQ1259" s="109"/>
      <c r="WR1259" s="109"/>
      <c r="WS1259" s="109"/>
      <c r="WT1259" s="109"/>
      <c r="WU1259" s="109"/>
      <c r="WV1259" s="109"/>
      <c r="WW1259" s="109"/>
      <c r="WX1259" s="109"/>
      <c r="WY1259" s="109"/>
      <c r="WZ1259" s="109"/>
      <c r="XA1259" s="109"/>
      <c r="XB1259" s="109"/>
      <c r="XC1259" s="109"/>
      <c r="XD1259" s="109"/>
      <c r="XE1259" s="109"/>
      <c r="XF1259" s="109"/>
      <c r="XG1259" s="109"/>
      <c r="XH1259" s="109"/>
      <c r="XI1259" s="109"/>
      <c r="XJ1259" s="109"/>
      <c r="XK1259" s="109"/>
      <c r="XL1259" s="109"/>
      <c r="XM1259" s="109"/>
      <c r="XN1259" s="109"/>
      <c r="XO1259" s="109"/>
      <c r="XP1259" s="109"/>
      <c r="XQ1259" s="109"/>
      <c r="XR1259" s="109"/>
      <c r="XS1259" s="109"/>
      <c r="XT1259" s="109"/>
      <c r="XU1259" s="109"/>
      <c r="XV1259" s="109"/>
      <c r="XW1259" s="109"/>
      <c r="XX1259" s="109"/>
      <c r="XY1259" s="109"/>
      <c r="XZ1259" s="109"/>
      <c r="YA1259" s="109"/>
      <c r="YB1259" s="109"/>
      <c r="YC1259" s="109"/>
      <c r="YD1259" s="109"/>
      <c r="YE1259" s="109"/>
      <c r="YF1259" s="109"/>
      <c r="YG1259" s="109"/>
      <c r="YH1259" s="109"/>
      <c r="YI1259" s="109"/>
      <c r="YJ1259" s="109"/>
      <c r="YK1259" s="109"/>
      <c r="YL1259" s="109"/>
      <c r="YM1259" s="109"/>
      <c r="YN1259" s="109"/>
      <c r="YO1259" s="109"/>
      <c r="YP1259" s="109"/>
      <c r="YQ1259" s="109"/>
      <c r="YR1259" s="109"/>
      <c r="YS1259" s="109"/>
      <c r="YT1259" s="109"/>
      <c r="YU1259" s="109"/>
      <c r="YV1259" s="109"/>
      <c r="YW1259" s="109"/>
      <c r="YX1259" s="109"/>
      <c r="YY1259" s="109"/>
      <c r="YZ1259" s="109"/>
      <c r="ZA1259" s="109"/>
      <c r="ZB1259" s="109"/>
      <c r="ZC1259" s="109"/>
      <c r="ZD1259" s="109"/>
      <c r="ZE1259" s="109"/>
      <c r="ZF1259" s="109"/>
      <c r="ZG1259" s="109"/>
      <c r="ZH1259" s="109"/>
      <c r="ZI1259" s="109"/>
      <c r="ZJ1259" s="109"/>
      <c r="ZK1259" s="109"/>
      <c r="ZL1259" s="109"/>
      <c r="ZM1259" s="109"/>
      <c r="ZN1259" s="109"/>
      <c r="ZO1259" s="109"/>
      <c r="ZP1259" s="109"/>
      <c r="ZQ1259" s="109"/>
      <c r="ZR1259" s="109"/>
      <c r="ZS1259" s="109"/>
      <c r="ZT1259" s="109"/>
      <c r="ZU1259" s="109"/>
      <c r="ZV1259" s="109"/>
      <c r="ZW1259" s="109"/>
      <c r="ZX1259" s="109"/>
      <c r="ZY1259" s="109"/>
      <c r="ZZ1259" s="109"/>
      <c r="AAA1259" s="109"/>
      <c r="AAB1259" s="109"/>
      <c r="AAC1259" s="109"/>
      <c r="AAD1259" s="109"/>
      <c r="AAE1259" s="109"/>
      <c r="AAF1259" s="109"/>
      <c r="AAG1259" s="109"/>
      <c r="AAH1259" s="109"/>
      <c r="AAI1259" s="109"/>
      <c r="AAJ1259" s="109"/>
      <c r="AAK1259" s="109"/>
      <c r="AAL1259" s="109"/>
      <c r="AAM1259" s="109"/>
      <c r="AAN1259" s="109"/>
      <c r="AAO1259" s="109"/>
      <c r="AAP1259" s="109"/>
      <c r="AAQ1259" s="109"/>
      <c r="AAR1259" s="109"/>
      <c r="AAS1259" s="109"/>
      <c r="AAT1259" s="109"/>
      <c r="AAU1259" s="109"/>
      <c r="AAV1259" s="109"/>
      <c r="AAW1259" s="109"/>
      <c r="AAX1259" s="109"/>
      <c r="AAY1259" s="109"/>
      <c r="AAZ1259" s="109"/>
      <c r="ABA1259" s="109"/>
      <c r="ABB1259" s="109"/>
      <c r="ABC1259" s="109"/>
      <c r="ABD1259" s="109"/>
      <c r="ABE1259" s="109"/>
      <c r="ABF1259" s="109"/>
      <c r="ABG1259" s="109"/>
      <c r="ABH1259" s="109"/>
      <c r="ABI1259" s="109"/>
      <c r="ABJ1259" s="109"/>
      <c r="ABK1259" s="109"/>
      <c r="ABL1259" s="109"/>
      <c r="ABM1259" s="109"/>
      <c r="ABN1259" s="109"/>
      <c r="ABO1259" s="109"/>
      <c r="ABP1259" s="109"/>
      <c r="ABQ1259" s="109"/>
      <c r="ABR1259" s="109"/>
      <c r="ABS1259" s="109"/>
      <c r="ABT1259" s="109"/>
      <c r="ABU1259" s="109"/>
      <c r="ABV1259" s="109"/>
      <c r="ABW1259" s="109"/>
      <c r="ABX1259" s="109"/>
      <c r="ABY1259" s="109"/>
      <c r="ABZ1259" s="109"/>
      <c r="ACA1259" s="109"/>
      <c r="ACB1259" s="109"/>
      <c r="ACC1259" s="109"/>
      <c r="ACD1259" s="109"/>
      <c r="ACE1259" s="109"/>
      <c r="ACF1259" s="109"/>
      <c r="ACG1259" s="109"/>
      <c r="ACH1259" s="109"/>
      <c r="ACI1259" s="109"/>
      <c r="ACJ1259" s="109"/>
      <c r="ACK1259" s="109"/>
      <c r="ACL1259" s="109"/>
      <c r="ACM1259" s="109"/>
      <c r="ACN1259" s="109"/>
      <c r="ACO1259" s="109"/>
      <c r="ACP1259" s="109"/>
      <c r="ACQ1259" s="109"/>
      <c r="ACR1259" s="109"/>
      <c r="ACS1259" s="109"/>
      <c r="ACT1259" s="109"/>
      <c r="ACU1259" s="109"/>
      <c r="ACV1259" s="109"/>
      <c r="ACW1259" s="109"/>
      <c r="ACX1259" s="109"/>
      <c r="ACY1259" s="109"/>
      <c r="ACZ1259" s="109"/>
      <c r="ADA1259" s="109"/>
      <c r="ADB1259" s="109"/>
      <c r="ADC1259" s="109"/>
      <c r="ADD1259" s="109"/>
      <c r="ADE1259" s="109"/>
      <c r="ADF1259" s="109"/>
      <c r="ADG1259" s="109"/>
      <c r="ADH1259" s="109"/>
      <c r="ADI1259" s="109"/>
      <c r="ADJ1259" s="109"/>
      <c r="ADK1259" s="109"/>
      <c r="ADL1259" s="109"/>
      <c r="ADM1259" s="109"/>
      <c r="ADN1259" s="109"/>
      <c r="ADO1259" s="109"/>
      <c r="ADP1259" s="109"/>
      <c r="ADQ1259" s="109"/>
      <c r="ADR1259" s="109"/>
      <c r="ADS1259" s="109"/>
      <c r="ADT1259" s="109"/>
      <c r="ADU1259" s="109"/>
      <c r="ADV1259" s="109"/>
      <c r="ADW1259" s="109"/>
      <c r="ADX1259" s="109"/>
      <c r="ADY1259" s="109"/>
      <c r="ADZ1259" s="109"/>
      <c r="AEA1259" s="109"/>
      <c r="AEB1259" s="109"/>
      <c r="AEC1259" s="109"/>
      <c r="AED1259" s="109"/>
      <c r="AEE1259" s="109"/>
      <c r="AEF1259" s="109"/>
    </row>
    <row r="1260" spans="1:812" hidden="1" x14ac:dyDescent="0.25">
      <c r="B1260" s="5">
        <v>45520</v>
      </c>
      <c r="C1260" t="s">
        <v>121</v>
      </c>
      <c r="D1260" t="s">
        <v>0</v>
      </c>
      <c r="E1260" t="s">
        <v>66</v>
      </c>
      <c r="F1260" s="4" t="s">
        <v>86</v>
      </c>
      <c r="G1260" t="s">
        <v>87</v>
      </c>
      <c r="H1260" s="4" t="s">
        <v>50</v>
      </c>
      <c r="I1260" s="4" t="s">
        <v>555</v>
      </c>
      <c r="J1260" s="8">
        <v>-20</v>
      </c>
      <c r="K1260" s="29">
        <v>51750</v>
      </c>
      <c r="L1260" s="35">
        <f t="shared" si="121"/>
        <v>-1035000</v>
      </c>
      <c r="M1260" s="102" t="s">
        <v>529</v>
      </c>
      <c r="N1260" s="104">
        <f t="shared" si="122"/>
        <v>-234.73912205300343</v>
      </c>
      <c r="O1260" s="104">
        <v>-234.73912205300343</v>
      </c>
      <c r="S1260" t="s">
        <v>552</v>
      </c>
    </row>
    <row r="1261" spans="1:812" hidden="1" x14ac:dyDescent="0.25">
      <c r="B1261" s="5">
        <v>45520</v>
      </c>
      <c r="C1261" t="s">
        <v>121</v>
      </c>
      <c r="D1261" t="s">
        <v>0</v>
      </c>
      <c r="E1261" t="s">
        <v>66</v>
      </c>
      <c r="F1261" s="4" t="s">
        <v>78</v>
      </c>
      <c r="G1261" t="s">
        <v>79</v>
      </c>
      <c r="H1261" s="4" t="s">
        <v>80</v>
      </c>
      <c r="I1261" s="4" t="s">
        <v>554</v>
      </c>
      <c r="J1261" s="8">
        <v>-20</v>
      </c>
      <c r="K1261" s="29">
        <v>51750</v>
      </c>
      <c r="L1261" s="35">
        <f t="shared" si="121"/>
        <v>-1035000</v>
      </c>
      <c r="M1261" s="102" t="s">
        <v>529</v>
      </c>
      <c r="N1261" s="104">
        <f t="shared" si="122"/>
        <v>-234.73912205300343</v>
      </c>
      <c r="O1261" s="104">
        <v>-234.73912205300343</v>
      </c>
      <c r="S1261" t="s">
        <v>552</v>
      </c>
      <c r="IO1261" t="s">
        <v>506</v>
      </c>
    </row>
    <row r="1262" spans="1:812" hidden="1" x14ac:dyDescent="0.25">
      <c r="B1262" s="5">
        <v>45518</v>
      </c>
      <c r="C1262" t="s">
        <v>103</v>
      </c>
      <c r="D1262" t="s">
        <v>0</v>
      </c>
      <c r="E1262" t="s">
        <v>14</v>
      </c>
      <c r="F1262" s="4" t="s">
        <v>39</v>
      </c>
      <c r="G1262" t="s">
        <v>40</v>
      </c>
      <c r="H1262" s="4" t="s">
        <v>41</v>
      </c>
      <c r="I1262" s="4" t="s">
        <v>312</v>
      </c>
      <c r="J1262" s="8">
        <v>-3</v>
      </c>
      <c r="K1262" s="29">
        <v>69875.829545454544</v>
      </c>
      <c r="L1262" s="35">
        <v>3493791.4772727271</v>
      </c>
      <c r="M1262" s="104" t="s">
        <v>529</v>
      </c>
      <c r="N1262" s="104">
        <f t="shared" si="122"/>
        <v>792.39569469687524</v>
      </c>
      <c r="O1262" s="104">
        <v>792.39569469687524</v>
      </c>
      <c r="Q1262" s="54">
        <v>20240121</v>
      </c>
      <c r="R1262" t="s">
        <v>413</v>
      </c>
    </row>
    <row r="1263" spans="1:812" hidden="1" x14ac:dyDescent="0.25">
      <c r="B1263" s="5">
        <v>45518</v>
      </c>
      <c r="C1263" t="s">
        <v>103</v>
      </c>
      <c r="D1263" t="s">
        <v>0</v>
      </c>
      <c r="E1263" t="s">
        <v>66</v>
      </c>
      <c r="F1263" s="4" t="s">
        <v>139</v>
      </c>
      <c r="G1263" t="s">
        <v>140</v>
      </c>
      <c r="H1263" s="4" t="s">
        <v>141</v>
      </c>
      <c r="I1263" s="4" t="s">
        <v>443</v>
      </c>
      <c r="J1263" s="8">
        <v>-4</v>
      </c>
      <c r="K1263" s="29">
        <v>51750</v>
      </c>
      <c r="L1263" s="35">
        <v>5175000</v>
      </c>
      <c r="M1263" s="104" t="s">
        <v>529</v>
      </c>
      <c r="N1263" s="104">
        <f t="shared" si="122"/>
        <v>1173.6956102650172</v>
      </c>
      <c r="O1263" s="104">
        <v>1173.6956102650172</v>
      </c>
      <c r="Q1263" s="54">
        <v>20240121</v>
      </c>
      <c r="R1263" t="s">
        <v>413</v>
      </c>
    </row>
    <row r="1264" spans="1:812" hidden="1" x14ac:dyDescent="0.25">
      <c r="B1264" s="5">
        <v>45524</v>
      </c>
      <c r="C1264" t="s">
        <v>103</v>
      </c>
      <c r="D1264" t="s">
        <v>0</v>
      </c>
      <c r="E1264" t="s">
        <v>66</v>
      </c>
      <c r="F1264" s="4" t="s">
        <v>67</v>
      </c>
      <c r="G1264" t="s">
        <v>216</v>
      </c>
      <c r="H1264" s="4" t="s">
        <v>69</v>
      </c>
      <c r="I1264" s="4" t="s">
        <v>342</v>
      </c>
      <c r="J1264" s="8">
        <v>-7</v>
      </c>
      <c r="K1264" s="29">
        <v>51750</v>
      </c>
      <c r="L1264" s="17">
        <f t="shared" ref="L1264:L1293" si="123">+J1264*K1264</f>
        <v>-362250</v>
      </c>
      <c r="M1264" s="102" t="s">
        <v>529</v>
      </c>
      <c r="N1264" s="104">
        <f t="shared" si="122"/>
        <v>-82.158692718551208</v>
      </c>
      <c r="O1264" s="104">
        <v>-82.158692718551208</v>
      </c>
      <c r="Q1264" s="54">
        <v>20240125</v>
      </c>
      <c r="R1264" t="s">
        <v>126</v>
      </c>
    </row>
    <row r="1265" spans="1:812" hidden="1" x14ac:dyDescent="0.25">
      <c r="B1265" s="5">
        <v>45524</v>
      </c>
      <c r="C1265" t="s">
        <v>103</v>
      </c>
      <c r="D1265" t="s">
        <v>0</v>
      </c>
      <c r="E1265" t="s">
        <v>66</v>
      </c>
      <c r="F1265" s="4" t="s">
        <v>71</v>
      </c>
      <c r="G1265" t="s">
        <v>72</v>
      </c>
      <c r="H1265" s="4" t="s">
        <v>27</v>
      </c>
      <c r="I1265" s="4" t="s">
        <v>556</v>
      </c>
      <c r="J1265" s="8">
        <v>-30</v>
      </c>
      <c r="K1265" s="29">
        <v>51750</v>
      </c>
      <c r="L1265" s="35">
        <f t="shared" si="123"/>
        <v>-1552500</v>
      </c>
      <c r="M1265" s="102" t="s">
        <v>529</v>
      </c>
      <c r="N1265" s="104">
        <f t="shared" si="122"/>
        <v>-352.10868307950517</v>
      </c>
      <c r="O1265" s="104">
        <v>-352.10868307950517</v>
      </c>
      <c r="Q1265" s="54">
        <v>20240125</v>
      </c>
      <c r="R1265" t="s">
        <v>126</v>
      </c>
    </row>
    <row r="1266" spans="1:812" s="93" customFormat="1" hidden="1" x14ac:dyDescent="0.25">
      <c r="A1266"/>
      <c r="B1266" s="5">
        <v>45524</v>
      </c>
      <c r="C1266" t="s">
        <v>103</v>
      </c>
      <c r="D1266" t="s">
        <v>0</v>
      </c>
      <c r="E1266" t="s">
        <v>66</v>
      </c>
      <c r="F1266" s="4" t="s">
        <v>139</v>
      </c>
      <c r="G1266" t="s">
        <v>140</v>
      </c>
      <c r="H1266" s="4" t="s">
        <v>141</v>
      </c>
      <c r="I1266" s="4" t="s">
        <v>443</v>
      </c>
      <c r="J1266" s="8">
        <v>-15</v>
      </c>
      <c r="K1266" s="29">
        <v>51750</v>
      </c>
      <c r="L1266" s="35">
        <f t="shared" si="123"/>
        <v>-776250</v>
      </c>
      <c r="M1266" s="102" t="s">
        <v>529</v>
      </c>
      <c r="N1266" s="104">
        <f t="shared" si="122"/>
        <v>-176.05434153975258</v>
      </c>
      <c r="O1266" s="104">
        <v>-176.05434153975258</v>
      </c>
      <c r="P1266"/>
      <c r="Q1266" s="54">
        <v>20240125</v>
      </c>
      <c r="R1266" t="s">
        <v>126</v>
      </c>
      <c r="S1266"/>
      <c r="T1266"/>
      <c r="U1266"/>
      <c r="V1266"/>
      <c r="W1266"/>
      <c r="X1266" s="17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/>
      <c r="BC1266"/>
      <c r="BD1266"/>
      <c r="BE1266"/>
      <c r="BF1266"/>
      <c r="BG1266"/>
      <c r="BH1266"/>
      <c r="BI1266"/>
      <c r="BJ1266"/>
      <c r="BK1266"/>
      <c r="BL1266"/>
      <c r="BM1266"/>
      <c r="BN1266"/>
      <c r="BO1266"/>
      <c r="BP1266"/>
      <c r="BQ1266"/>
      <c r="BR1266"/>
      <c r="BS1266"/>
      <c r="BT1266"/>
      <c r="BU1266"/>
      <c r="BV1266"/>
      <c r="BW1266"/>
      <c r="BX1266"/>
      <c r="BY1266"/>
      <c r="BZ1266"/>
      <c r="CA1266"/>
      <c r="CB1266"/>
      <c r="CC1266"/>
      <c r="CD1266"/>
      <c r="CE1266"/>
      <c r="CF1266"/>
      <c r="CG1266"/>
      <c r="CH1266"/>
      <c r="CI1266"/>
      <c r="CJ1266"/>
      <c r="CK1266"/>
      <c r="CL1266"/>
      <c r="CM1266"/>
      <c r="CN1266"/>
      <c r="CO1266"/>
      <c r="CP1266"/>
      <c r="CQ1266"/>
      <c r="CR1266"/>
      <c r="CS1266"/>
      <c r="CT1266"/>
      <c r="CU1266"/>
      <c r="CV1266"/>
      <c r="CW1266"/>
      <c r="CX1266"/>
      <c r="CY1266"/>
      <c r="CZ1266"/>
      <c r="DA1266"/>
      <c r="DB1266"/>
      <c r="DC1266"/>
      <c r="DD1266"/>
      <c r="DE1266"/>
      <c r="DF1266"/>
      <c r="DG1266"/>
      <c r="DH1266"/>
      <c r="DI1266"/>
      <c r="DJ1266"/>
      <c r="DK1266"/>
      <c r="DL1266"/>
      <c r="DM1266"/>
      <c r="DN1266"/>
      <c r="DO1266"/>
      <c r="DP1266"/>
      <c r="DQ1266"/>
      <c r="DR1266"/>
      <c r="DS1266"/>
      <c r="DT1266"/>
      <c r="DU1266"/>
      <c r="DV1266"/>
      <c r="DW1266"/>
      <c r="DX1266"/>
      <c r="DY1266"/>
      <c r="DZ1266"/>
      <c r="EA1266"/>
      <c r="EB1266"/>
      <c r="EC1266"/>
      <c r="ED1266"/>
      <c r="EE1266"/>
      <c r="EF1266"/>
      <c r="EG1266"/>
      <c r="EH1266"/>
      <c r="EI1266"/>
      <c r="EJ1266"/>
      <c r="EK1266"/>
      <c r="EL1266"/>
      <c r="EM1266"/>
      <c r="EN1266"/>
      <c r="EO1266"/>
      <c r="EP1266"/>
      <c r="EQ1266"/>
      <c r="ER1266"/>
      <c r="ES1266"/>
      <c r="ET1266"/>
      <c r="EU1266"/>
      <c r="EV1266"/>
      <c r="EW1266"/>
      <c r="EX1266"/>
      <c r="EY1266"/>
      <c r="EZ1266"/>
      <c r="FA1266"/>
      <c r="FB1266"/>
      <c r="FC1266"/>
      <c r="FD1266"/>
      <c r="FE1266"/>
      <c r="FF1266"/>
      <c r="FG1266"/>
      <c r="FH1266"/>
      <c r="FI1266"/>
      <c r="FJ1266"/>
      <c r="FK1266"/>
      <c r="FL1266"/>
      <c r="FM1266"/>
      <c r="FN1266"/>
      <c r="FO1266"/>
      <c r="FP1266"/>
      <c r="FQ1266"/>
      <c r="FR1266"/>
      <c r="FS1266"/>
      <c r="FT1266"/>
      <c r="FU1266"/>
      <c r="FV1266"/>
      <c r="FW1266"/>
      <c r="FX1266"/>
      <c r="FY1266"/>
      <c r="FZ1266"/>
      <c r="GA1266"/>
      <c r="GB1266"/>
      <c r="GC1266"/>
      <c r="GD1266"/>
      <c r="GE1266"/>
      <c r="GF1266"/>
      <c r="GG1266"/>
      <c r="GH1266"/>
      <c r="GI1266"/>
      <c r="GJ1266"/>
      <c r="GK1266"/>
      <c r="GL1266"/>
      <c r="GM1266"/>
      <c r="GN1266"/>
      <c r="GO1266"/>
      <c r="GP1266"/>
      <c r="GQ1266"/>
      <c r="GR1266"/>
      <c r="GS1266"/>
      <c r="GT1266"/>
      <c r="GU1266"/>
      <c r="GV1266"/>
      <c r="GW1266"/>
      <c r="GX1266"/>
      <c r="GY1266"/>
      <c r="GZ1266"/>
      <c r="HA1266"/>
      <c r="HB1266"/>
      <c r="HC1266"/>
      <c r="HD1266"/>
      <c r="HE1266"/>
      <c r="HF1266"/>
      <c r="HG1266"/>
      <c r="HH1266"/>
      <c r="HI1266"/>
      <c r="HJ1266"/>
      <c r="HK1266"/>
      <c r="HL1266"/>
      <c r="HM1266"/>
      <c r="HN1266"/>
      <c r="HO1266"/>
      <c r="HP1266"/>
      <c r="HQ1266"/>
      <c r="HR1266"/>
      <c r="HS1266"/>
      <c r="HT1266"/>
      <c r="HU1266"/>
      <c r="HV1266"/>
      <c r="HW1266"/>
      <c r="HX1266"/>
      <c r="HY1266"/>
      <c r="HZ1266"/>
      <c r="IA1266"/>
      <c r="IB1266"/>
      <c r="IC1266"/>
      <c r="ID1266"/>
      <c r="IE1266"/>
      <c r="IF1266"/>
      <c r="IG1266"/>
      <c r="IH1266"/>
      <c r="II1266"/>
      <c r="IJ1266"/>
      <c r="IK1266"/>
      <c r="IL1266"/>
      <c r="IM1266"/>
      <c r="IN1266"/>
      <c r="IO1266"/>
      <c r="IP1266"/>
      <c r="IQ1266"/>
      <c r="IR1266"/>
      <c r="IS1266"/>
      <c r="IT1266"/>
      <c r="IU1266"/>
      <c r="IV1266"/>
      <c r="IW1266"/>
      <c r="IX1266"/>
      <c r="IY1266"/>
      <c r="IZ1266"/>
      <c r="JA1266"/>
      <c r="JB1266"/>
      <c r="JC1266"/>
      <c r="JD1266"/>
      <c r="JE1266"/>
      <c r="JF1266"/>
      <c r="JG1266"/>
      <c r="JH1266"/>
      <c r="JI1266"/>
      <c r="JJ1266"/>
      <c r="JK1266"/>
      <c r="JL1266"/>
      <c r="JM1266"/>
      <c r="JN1266"/>
      <c r="JO1266"/>
      <c r="JP1266"/>
      <c r="JQ1266"/>
      <c r="JR1266"/>
      <c r="JS1266"/>
      <c r="JT1266"/>
      <c r="JU1266"/>
      <c r="JV1266"/>
      <c r="JW1266"/>
      <c r="JX1266"/>
      <c r="JY1266"/>
      <c r="JZ1266"/>
      <c r="KA1266"/>
      <c r="KB1266"/>
      <c r="KC1266"/>
      <c r="KD1266"/>
      <c r="KE1266"/>
      <c r="KF1266"/>
      <c r="KG1266"/>
      <c r="KH1266"/>
      <c r="KI1266"/>
      <c r="KJ1266"/>
      <c r="KK1266"/>
      <c r="KL1266"/>
      <c r="KM1266"/>
      <c r="KN1266"/>
      <c r="KO1266"/>
      <c r="KP1266"/>
      <c r="KQ1266"/>
      <c r="KR1266"/>
      <c r="KS1266"/>
      <c r="KT1266"/>
      <c r="KU1266"/>
      <c r="KV1266"/>
      <c r="KW1266"/>
      <c r="KX1266"/>
      <c r="KY1266"/>
      <c r="KZ1266"/>
      <c r="LA1266"/>
      <c r="LB1266"/>
      <c r="LC1266"/>
      <c r="LD1266"/>
      <c r="LE1266"/>
      <c r="LF1266"/>
      <c r="LG1266"/>
      <c r="LH1266"/>
      <c r="LI1266"/>
      <c r="LJ1266"/>
      <c r="LK1266"/>
      <c r="LL1266"/>
      <c r="LM1266"/>
      <c r="LN1266"/>
      <c r="LO1266"/>
      <c r="LP1266"/>
      <c r="LQ1266"/>
      <c r="LR1266"/>
      <c r="LS1266"/>
      <c r="LT1266"/>
      <c r="LU1266"/>
      <c r="LV1266"/>
      <c r="LW1266"/>
      <c r="LX1266"/>
      <c r="LY1266"/>
      <c r="LZ1266"/>
      <c r="MA1266"/>
      <c r="MB1266"/>
      <c r="MC1266"/>
      <c r="MD1266"/>
      <c r="ME1266"/>
      <c r="MF1266"/>
      <c r="MG1266"/>
      <c r="MH1266"/>
      <c r="MI1266"/>
      <c r="MJ1266"/>
      <c r="MK1266"/>
      <c r="ML1266"/>
      <c r="MM1266"/>
      <c r="MN1266"/>
      <c r="MO1266"/>
      <c r="MP1266"/>
      <c r="MQ1266"/>
      <c r="MR1266"/>
      <c r="MS1266"/>
      <c r="MT1266"/>
      <c r="MU1266"/>
      <c r="MV1266"/>
      <c r="MW1266"/>
      <c r="MX1266"/>
      <c r="MY1266"/>
      <c r="MZ1266"/>
      <c r="NA1266"/>
      <c r="NB1266"/>
      <c r="NC1266"/>
      <c r="ND1266"/>
      <c r="NE1266"/>
      <c r="NF1266"/>
      <c r="NG1266"/>
      <c r="NH1266"/>
      <c r="NI1266"/>
      <c r="NJ1266"/>
      <c r="NK1266"/>
      <c r="NL1266"/>
      <c r="NM1266"/>
      <c r="NN1266"/>
      <c r="NO1266"/>
      <c r="NP1266"/>
      <c r="NQ1266"/>
      <c r="NR1266"/>
      <c r="NS1266"/>
      <c r="NT1266"/>
      <c r="NU1266"/>
      <c r="NV1266"/>
      <c r="NW1266"/>
      <c r="NX1266"/>
      <c r="NY1266"/>
      <c r="NZ1266"/>
      <c r="OA1266"/>
      <c r="OB1266"/>
      <c r="OC1266"/>
      <c r="OD1266"/>
      <c r="OE1266"/>
      <c r="OF1266"/>
      <c r="OG1266"/>
      <c r="OH1266"/>
      <c r="OI1266"/>
      <c r="OJ1266"/>
      <c r="OK1266"/>
      <c r="OL1266"/>
      <c r="OM1266"/>
      <c r="ON1266"/>
      <c r="OO1266"/>
      <c r="OP1266"/>
      <c r="OQ1266"/>
      <c r="OR1266"/>
      <c r="OS1266"/>
      <c r="OT1266"/>
      <c r="OU1266"/>
      <c r="OV1266"/>
      <c r="OW1266"/>
      <c r="OX1266"/>
      <c r="OY1266"/>
      <c r="OZ1266"/>
      <c r="PA1266"/>
      <c r="PB1266"/>
      <c r="PC1266"/>
      <c r="PD1266"/>
      <c r="PE1266"/>
      <c r="PF1266"/>
      <c r="PG1266"/>
      <c r="PH1266"/>
      <c r="PI1266"/>
      <c r="PJ1266"/>
      <c r="PK1266"/>
      <c r="PL1266"/>
      <c r="PM1266"/>
      <c r="PN1266"/>
      <c r="PO1266"/>
      <c r="PP1266"/>
      <c r="PQ1266"/>
      <c r="PR1266"/>
      <c r="PS1266"/>
      <c r="PT1266"/>
      <c r="PU1266"/>
      <c r="PV1266"/>
      <c r="PW1266"/>
      <c r="PX1266"/>
      <c r="PY1266"/>
      <c r="PZ1266"/>
      <c r="QA1266"/>
      <c r="QB1266"/>
      <c r="QC1266"/>
      <c r="QD1266"/>
      <c r="QE1266"/>
      <c r="QF1266"/>
      <c r="QG1266"/>
      <c r="QH1266"/>
      <c r="QI1266"/>
      <c r="QJ1266"/>
      <c r="QK1266"/>
      <c r="QL1266"/>
      <c r="QM1266"/>
      <c r="QN1266"/>
      <c r="QO1266"/>
      <c r="QP1266"/>
      <c r="QQ1266"/>
      <c r="QR1266"/>
      <c r="QS1266"/>
      <c r="QT1266"/>
      <c r="QU1266"/>
      <c r="QV1266"/>
      <c r="QW1266"/>
      <c r="QX1266"/>
      <c r="QY1266"/>
      <c r="QZ1266"/>
      <c r="RA1266"/>
      <c r="RB1266"/>
      <c r="RC1266"/>
      <c r="RD1266"/>
      <c r="RE1266"/>
      <c r="RF1266"/>
      <c r="RG1266"/>
      <c r="RH1266"/>
      <c r="RI1266"/>
      <c r="RJ1266"/>
      <c r="RK1266"/>
      <c r="RL1266"/>
      <c r="RM1266"/>
      <c r="RN1266"/>
      <c r="RO1266"/>
      <c r="RP1266"/>
      <c r="RQ1266"/>
      <c r="RR1266"/>
      <c r="RS1266"/>
      <c r="RT1266"/>
      <c r="RU1266"/>
      <c r="RV1266"/>
      <c r="RW1266"/>
      <c r="RX1266"/>
      <c r="RY1266"/>
      <c r="RZ1266"/>
      <c r="SA1266"/>
      <c r="SB1266"/>
      <c r="SC1266"/>
      <c r="SD1266"/>
      <c r="SE1266"/>
      <c r="SF1266"/>
      <c r="SG1266"/>
      <c r="SH1266"/>
      <c r="SI1266"/>
      <c r="SJ1266"/>
      <c r="SK1266"/>
      <c r="SL1266"/>
      <c r="SM1266"/>
      <c r="SN1266"/>
      <c r="SO1266"/>
      <c r="SP1266"/>
      <c r="SQ1266"/>
      <c r="SR1266"/>
      <c r="SS1266"/>
      <c r="ST1266"/>
      <c r="SU1266"/>
      <c r="SV1266"/>
      <c r="SW1266"/>
      <c r="SX1266"/>
      <c r="SY1266"/>
      <c r="SZ1266"/>
      <c r="TA1266"/>
      <c r="TB1266"/>
      <c r="TC1266"/>
      <c r="TD1266"/>
      <c r="TE1266"/>
      <c r="TF1266"/>
      <c r="TG1266"/>
      <c r="TH1266"/>
      <c r="TI1266"/>
      <c r="TJ1266"/>
      <c r="TK1266"/>
      <c r="TL1266"/>
      <c r="TM1266"/>
      <c r="TN1266"/>
      <c r="TO1266"/>
      <c r="TP1266"/>
      <c r="TQ1266"/>
      <c r="TR1266"/>
      <c r="TS1266"/>
      <c r="TT1266"/>
      <c r="TU1266"/>
      <c r="TV1266"/>
      <c r="TW1266"/>
      <c r="TX1266"/>
      <c r="TY1266"/>
      <c r="TZ1266"/>
      <c r="UA1266"/>
      <c r="UB1266"/>
      <c r="UC1266"/>
      <c r="UD1266"/>
      <c r="UE1266"/>
      <c r="UF1266"/>
      <c r="UG1266"/>
      <c r="UH1266"/>
      <c r="UI1266"/>
      <c r="UJ1266"/>
      <c r="UK1266"/>
      <c r="UL1266"/>
      <c r="UM1266"/>
      <c r="UN1266"/>
      <c r="UO1266"/>
      <c r="UP1266"/>
      <c r="UQ1266"/>
      <c r="UR1266"/>
      <c r="US1266"/>
      <c r="UT1266"/>
      <c r="UU1266"/>
      <c r="UV1266"/>
      <c r="UW1266"/>
      <c r="UX1266"/>
      <c r="UY1266"/>
      <c r="UZ1266"/>
      <c r="VA1266"/>
      <c r="VB1266"/>
      <c r="VC1266"/>
      <c r="VD1266"/>
      <c r="VE1266"/>
      <c r="VF1266"/>
      <c r="VG1266"/>
      <c r="VH1266"/>
      <c r="VI1266"/>
      <c r="VJ1266"/>
      <c r="VK1266"/>
      <c r="VL1266"/>
      <c r="VM1266"/>
      <c r="VN1266"/>
      <c r="VO1266"/>
      <c r="VP1266"/>
      <c r="VQ1266"/>
      <c r="VR1266"/>
      <c r="VS1266"/>
      <c r="VT1266"/>
      <c r="VU1266"/>
      <c r="VV1266"/>
      <c r="VW1266"/>
      <c r="VX1266"/>
      <c r="VY1266"/>
      <c r="VZ1266"/>
      <c r="WA1266"/>
      <c r="WB1266"/>
      <c r="WC1266"/>
      <c r="WD1266"/>
      <c r="WE1266"/>
      <c r="WF1266"/>
      <c r="WG1266"/>
      <c r="WH1266"/>
      <c r="WI1266"/>
      <c r="WJ1266"/>
      <c r="WK1266"/>
      <c r="WL1266"/>
      <c r="WM1266"/>
      <c r="WN1266"/>
      <c r="WO1266"/>
      <c r="WP1266"/>
      <c r="WQ1266"/>
      <c r="WR1266"/>
      <c r="WS1266"/>
      <c r="WT1266"/>
      <c r="WU1266"/>
      <c r="WV1266"/>
      <c r="WW1266"/>
      <c r="WX1266"/>
      <c r="WY1266"/>
      <c r="WZ1266"/>
      <c r="XA1266"/>
      <c r="XB1266"/>
      <c r="XC1266"/>
      <c r="XD1266"/>
      <c r="XE1266"/>
      <c r="XF1266"/>
      <c r="XG1266"/>
      <c r="XH1266"/>
      <c r="XI1266"/>
      <c r="XJ1266"/>
      <c r="XK1266"/>
      <c r="XL1266"/>
      <c r="XM1266"/>
      <c r="XN1266"/>
      <c r="XO1266"/>
      <c r="XP1266"/>
      <c r="XQ1266"/>
      <c r="XR1266"/>
      <c r="XS1266"/>
      <c r="XT1266"/>
      <c r="XU1266"/>
      <c r="XV1266"/>
      <c r="XW1266"/>
      <c r="XX1266"/>
      <c r="XY1266"/>
      <c r="XZ1266"/>
      <c r="YA1266"/>
      <c r="YB1266"/>
      <c r="YC1266"/>
      <c r="YD1266"/>
      <c r="YE1266"/>
      <c r="YF1266"/>
      <c r="YG1266"/>
      <c r="YH1266"/>
      <c r="YI1266"/>
      <c r="YJ1266"/>
      <c r="YK1266"/>
      <c r="YL1266"/>
      <c r="YM1266"/>
      <c r="YN1266"/>
      <c r="YO1266"/>
      <c r="YP1266"/>
      <c r="YQ1266"/>
      <c r="YR1266"/>
      <c r="YS1266"/>
      <c r="YT1266"/>
      <c r="YU1266"/>
      <c r="YV1266"/>
      <c r="YW1266"/>
      <c r="YX1266"/>
      <c r="YY1266"/>
      <c r="YZ1266"/>
      <c r="ZA1266"/>
      <c r="ZB1266"/>
      <c r="ZC1266"/>
      <c r="ZD1266"/>
      <c r="ZE1266"/>
      <c r="ZF1266"/>
      <c r="ZG1266"/>
      <c r="ZH1266"/>
      <c r="ZI1266"/>
      <c r="ZJ1266"/>
      <c r="ZK1266"/>
      <c r="ZL1266"/>
      <c r="ZM1266"/>
      <c r="ZN1266"/>
      <c r="ZO1266"/>
      <c r="ZP1266"/>
      <c r="ZQ1266"/>
      <c r="ZR1266"/>
      <c r="ZS1266"/>
      <c r="ZT1266"/>
      <c r="ZU1266"/>
      <c r="ZV1266"/>
      <c r="ZW1266"/>
      <c r="ZX1266"/>
      <c r="ZY1266"/>
      <c r="ZZ1266"/>
      <c r="AAA1266"/>
      <c r="AAB1266"/>
      <c r="AAC1266"/>
      <c r="AAD1266"/>
      <c r="AAE1266"/>
      <c r="AAF1266"/>
      <c r="AAG1266"/>
      <c r="AAH1266"/>
      <c r="AAI1266"/>
      <c r="AAJ1266"/>
      <c r="AAK1266"/>
      <c r="AAL1266"/>
      <c r="AAM1266"/>
      <c r="AAN1266"/>
      <c r="AAO1266"/>
      <c r="AAP1266"/>
      <c r="AAQ1266"/>
      <c r="AAR1266"/>
      <c r="AAS1266"/>
      <c r="AAT1266"/>
      <c r="AAU1266"/>
      <c r="AAV1266"/>
      <c r="AAW1266"/>
      <c r="AAX1266"/>
      <c r="AAY1266"/>
      <c r="AAZ1266"/>
      <c r="ABA1266"/>
      <c r="ABB1266"/>
      <c r="ABC1266"/>
      <c r="ABD1266"/>
      <c r="ABE1266"/>
      <c r="ABF1266"/>
      <c r="ABG1266"/>
      <c r="ABH1266"/>
      <c r="ABI1266"/>
      <c r="ABJ1266"/>
      <c r="ABK1266"/>
      <c r="ABL1266"/>
      <c r="ABM1266"/>
      <c r="ABN1266"/>
      <c r="ABO1266"/>
      <c r="ABP1266"/>
      <c r="ABQ1266"/>
      <c r="ABR1266"/>
      <c r="ABS1266"/>
      <c r="ABT1266"/>
      <c r="ABU1266"/>
      <c r="ABV1266"/>
      <c r="ABW1266"/>
      <c r="ABX1266"/>
      <c r="ABY1266"/>
      <c r="ABZ1266"/>
      <c r="ACA1266"/>
      <c r="ACB1266"/>
      <c r="ACC1266"/>
      <c r="ACD1266"/>
      <c r="ACE1266"/>
      <c r="ACF1266"/>
      <c r="ACG1266"/>
      <c r="ACH1266"/>
      <c r="ACI1266"/>
      <c r="ACJ1266"/>
      <c r="ACK1266"/>
      <c r="ACL1266"/>
      <c r="ACM1266"/>
      <c r="ACN1266"/>
      <c r="ACO1266"/>
      <c r="ACP1266"/>
      <c r="ACQ1266"/>
      <c r="ACR1266"/>
      <c r="ACS1266"/>
      <c r="ACT1266"/>
      <c r="ACU1266"/>
      <c r="ACV1266"/>
      <c r="ACW1266"/>
      <c r="ACX1266"/>
      <c r="ACY1266"/>
      <c r="ACZ1266"/>
      <c r="ADA1266"/>
      <c r="ADB1266"/>
      <c r="ADC1266"/>
      <c r="ADD1266"/>
      <c r="ADE1266"/>
      <c r="ADF1266"/>
      <c r="ADG1266"/>
      <c r="ADH1266"/>
      <c r="ADI1266"/>
      <c r="ADJ1266"/>
      <c r="ADK1266"/>
      <c r="ADL1266"/>
      <c r="ADM1266"/>
      <c r="ADN1266"/>
      <c r="ADO1266"/>
      <c r="ADP1266"/>
      <c r="ADQ1266"/>
      <c r="ADR1266"/>
      <c r="ADS1266"/>
      <c r="ADT1266"/>
      <c r="ADU1266"/>
      <c r="ADV1266"/>
      <c r="ADW1266"/>
      <c r="ADX1266"/>
      <c r="ADY1266"/>
      <c r="ADZ1266"/>
      <c r="AEA1266"/>
      <c r="AEB1266"/>
      <c r="AEC1266"/>
      <c r="AED1266"/>
      <c r="AEE1266"/>
      <c r="AEF1266"/>
    </row>
    <row r="1267" spans="1:812" hidden="1" x14ac:dyDescent="0.25">
      <c r="B1267" s="5">
        <v>45524</v>
      </c>
      <c r="C1267" t="s">
        <v>103</v>
      </c>
      <c r="D1267" t="s">
        <v>4</v>
      </c>
      <c r="E1267" t="s">
        <v>66</v>
      </c>
      <c r="F1267" s="4" t="s">
        <v>102</v>
      </c>
      <c r="G1267" t="s">
        <v>101</v>
      </c>
      <c r="H1267" s="4" t="s">
        <v>107</v>
      </c>
      <c r="I1267" s="4" t="s">
        <v>138</v>
      </c>
      <c r="J1267" s="8">
        <v>-6</v>
      </c>
      <c r="K1267" s="29">
        <v>102340</v>
      </c>
      <c r="L1267" s="35">
        <f t="shared" si="123"/>
        <v>-614040</v>
      </c>
      <c r="M1267" s="102" t="s">
        <v>529</v>
      </c>
      <c r="N1267" s="104">
        <f t="shared" si="122"/>
        <v>-139.26493768640216</v>
      </c>
      <c r="O1267" s="104">
        <v>-139.26493768640216</v>
      </c>
      <c r="Q1267" s="54">
        <v>20240125</v>
      </c>
      <c r="R1267" t="s">
        <v>126</v>
      </c>
    </row>
    <row r="1268" spans="1:812" hidden="1" x14ac:dyDescent="0.25">
      <c r="B1268" s="5">
        <v>45524</v>
      </c>
      <c r="C1268" t="s">
        <v>103</v>
      </c>
      <c r="D1268" t="s">
        <v>4</v>
      </c>
      <c r="E1268" t="s">
        <v>66</v>
      </c>
      <c r="F1268" s="4" t="s">
        <v>274</v>
      </c>
      <c r="G1268" t="s">
        <v>273</v>
      </c>
      <c r="H1268" s="4" t="s">
        <v>271</v>
      </c>
      <c r="I1268" s="4" t="s">
        <v>138</v>
      </c>
      <c r="J1268" s="8">
        <v>-2</v>
      </c>
      <c r="K1268" s="29">
        <v>145000</v>
      </c>
      <c r="L1268" s="35">
        <f t="shared" si="123"/>
        <v>-290000</v>
      </c>
      <c r="M1268" s="102" t="s">
        <v>529</v>
      </c>
      <c r="N1268" s="104">
        <f t="shared" si="122"/>
        <v>-65.772314391662803</v>
      </c>
      <c r="O1268" s="104">
        <v>-65.772314391662803</v>
      </c>
      <c r="Q1268" s="54">
        <v>20240125</v>
      </c>
      <c r="R1268" t="s">
        <v>126</v>
      </c>
    </row>
    <row r="1269" spans="1:812" hidden="1" x14ac:dyDescent="0.25">
      <c r="B1269" s="5">
        <v>45524</v>
      </c>
      <c r="C1269" t="s">
        <v>103</v>
      </c>
      <c r="D1269" t="s">
        <v>4</v>
      </c>
      <c r="E1269" t="s">
        <v>66</v>
      </c>
      <c r="F1269" s="4" t="s">
        <v>276</v>
      </c>
      <c r="G1269" t="s">
        <v>275</v>
      </c>
      <c r="H1269" s="4" t="s">
        <v>148</v>
      </c>
      <c r="I1269" s="4" t="s">
        <v>138</v>
      </c>
      <c r="J1269" s="8">
        <v>-2</v>
      </c>
      <c r="K1269" s="29">
        <v>83600</v>
      </c>
      <c r="L1269" s="35">
        <f t="shared" si="123"/>
        <v>-167200</v>
      </c>
      <c r="M1269" s="102" t="s">
        <v>529</v>
      </c>
      <c r="N1269" s="104">
        <f t="shared" si="122"/>
        <v>-37.92114126305524</v>
      </c>
      <c r="O1269" s="104">
        <v>-37.92114126305524</v>
      </c>
      <c r="Q1269" s="54">
        <v>20240125</v>
      </c>
      <c r="R1269" t="s">
        <v>126</v>
      </c>
    </row>
    <row r="1270" spans="1:812" x14ac:dyDescent="0.25">
      <c r="A1270" s="93"/>
      <c r="B1270" s="92">
        <v>45524</v>
      </c>
      <c r="C1270" s="93" t="s">
        <v>63</v>
      </c>
      <c r="D1270" s="93" t="s">
        <v>0</v>
      </c>
      <c r="E1270" s="93" t="s">
        <v>14</v>
      </c>
      <c r="F1270" s="94" t="s">
        <v>42</v>
      </c>
      <c r="G1270" s="93" t="s">
        <v>43</v>
      </c>
      <c r="H1270" s="94" t="s">
        <v>44</v>
      </c>
      <c r="I1270" s="145" t="s">
        <v>565</v>
      </c>
      <c r="J1270" s="95">
        <v>100</v>
      </c>
      <c r="K1270" s="97">
        <v>14.569553805774278</v>
      </c>
      <c r="L1270" s="96">
        <f t="shared" si="123"/>
        <v>1456.9553805774278</v>
      </c>
      <c r="M1270" s="106" t="s">
        <v>527</v>
      </c>
      <c r="N1270" s="106"/>
      <c r="O1270" s="104">
        <v>1456.9553805774278</v>
      </c>
      <c r="P1270" s="93" t="s">
        <v>644</v>
      </c>
      <c r="Q1270" s="100"/>
      <c r="R1270" s="93"/>
      <c r="S1270" s="93"/>
      <c r="T1270" s="93"/>
      <c r="U1270" s="93"/>
      <c r="V1270" s="93"/>
      <c r="W1270" s="93"/>
      <c r="X1270" s="96"/>
      <c r="Y1270" s="93"/>
      <c r="Z1270" s="93"/>
      <c r="AA1270" s="93"/>
      <c r="AB1270" s="93"/>
      <c r="AC1270" s="93"/>
      <c r="AD1270" s="93"/>
      <c r="AE1270" s="93"/>
      <c r="AF1270" s="93"/>
      <c r="AG1270" s="93"/>
      <c r="AH1270" s="93"/>
      <c r="AI1270" s="93"/>
      <c r="AJ1270" s="93"/>
      <c r="AK1270" s="93"/>
      <c r="AL1270" s="93"/>
      <c r="AM1270" s="93"/>
      <c r="AN1270" s="93"/>
      <c r="AO1270" s="93"/>
      <c r="AP1270" s="93"/>
      <c r="AQ1270" s="93"/>
      <c r="AR1270" s="93"/>
      <c r="AS1270" s="93"/>
      <c r="AT1270" s="93"/>
      <c r="AU1270" s="93"/>
      <c r="AV1270" s="93"/>
      <c r="AW1270" s="93"/>
      <c r="AX1270" s="93"/>
      <c r="AY1270" s="93"/>
      <c r="AZ1270" s="93"/>
      <c r="BA1270" s="93"/>
      <c r="BB1270" s="93"/>
      <c r="BC1270" s="93"/>
      <c r="BD1270" s="93"/>
      <c r="BE1270" s="93"/>
      <c r="BF1270" s="93"/>
      <c r="BG1270" s="93"/>
      <c r="BH1270" s="93"/>
      <c r="BI1270" s="93"/>
      <c r="BJ1270" s="93"/>
      <c r="BK1270" s="93"/>
      <c r="BL1270" s="93"/>
      <c r="BM1270" s="93"/>
      <c r="BN1270" s="93"/>
      <c r="BO1270" s="93"/>
      <c r="BP1270" s="93"/>
      <c r="BQ1270" s="93"/>
      <c r="BR1270" s="93"/>
      <c r="BS1270" s="93"/>
      <c r="BT1270" s="93"/>
      <c r="BU1270" s="93"/>
      <c r="BV1270" s="93"/>
      <c r="BW1270" s="93"/>
      <c r="BX1270" s="93"/>
      <c r="BY1270" s="93"/>
      <c r="BZ1270" s="93"/>
      <c r="CA1270" s="93"/>
      <c r="CB1270" s="93"/>
      <c r="CC1270" s="93"/>
      <c r="CD1270" s="93"/>
      <c r="CE1270" s="93"/>
      <c r="CF1270" s="93"/>
      <c r="CG1270" s="93"/>
      <c r="CH1270" s="93"/>
      <c r="CI1270" s="93"/>
      <c r="CJ1270" s="93"/>
      <c r="CK1270" s="93"/>
      <c r="CL1270" s="93"/>
      <c r="CM1270" s="93"/>
      <c r="CN1270" s="93"/>
      <c r="CO1270" s="93"/>
      <c r="CP1270" s="93"/>
      <c r="CQ1270" s="93"/>
      <c r="CR1270" s="93"/>
      <c r="CS1270" s="93"/>
      <c r="CT1270" s="93"/>
      <c r="CU1270" s="93"/>
      <c r="CV1270" s="93"/>
      <c r="CW1270" s="93"/>
      <c r="CX1270" s="93"/>
      <c r="CY1270" s="93"/>
      <c r="CZ1270" s="93"/>
      <c r="DA1270" s="93"/>
      <c r="DB1270" s="93"/>
      <c r="DC1270" s="93"/>
      <c r="DD1270" s="93"/>
      <c r="DE1270" s="93"/>
      <c r="DF1270" s="93"/>
      <c r="DG1270" s="93"/>
      <c r="DH1270" s="93"/>
      <c r="DI1270" s="93"/>
      <c r="DJ1270" s="93"/>
      <c r="DK1270" s="93"/>
      <c r="DL1270" s="93"/>
      <c r="DM1270" s="93"/>
      <c r="DN1270" s="93"/>
      <c r="DO1270" s="93"/>
      <c r="DP1270" s="93"/>
      <c r="DQ1270" s="93"/>
      <c r="DR1270" s="93"/>
      <c r="DS1270" s="93"/>
      <c r="DT1270" s="93"/>
      <c r="DU1270" s="93"/>
      <c r="DV1270" s="93"/>
      <c r="DW1270" s="93"/>
      <c r="DX1270" s="93"/>
      <c r="DY1270" s="93"/>
      <c r="DZ1270" s="93"/>
      <c r="EA1270" s="93"/>
      <c r="EB1270" s="93"/>
      <c r="EC1270" s="93"/>
      <c r="ED1270" s="93"/>
      <c r="EE1270" s="93"/>
      <c r="EF1270" s="93"/>
      <c r="EG1270" s="93"/>
      <c r="EH1270" s="93"/>
      <c r="EI1270" s="93"/>
      <c r="EJ1270" s="93"/>
      <c r="EK1270" s="93"/>
      <c r="EL1270" s="93"/>
      <c r="EM1270" s="93"/>
      <c r="EN1270" s="93"/>
      <c r="EO1270" s="93"/>
      <c r="EP1270" s="93"/>
      <c r="EQ1270" s="93"/>
      <c r="ER1270" s="93"/>
      <c r="ES1270" s="93"/>
      <c r="ET1270" s="93"/>
      <c r="EU1270" s="93"/>
      <c r="EV1270" s="93"/>
      <c r="EW1270" s="93"/>
      <c r="EX1270" s="93"/>
      <c r="EY1270" s="93"/>
      <c r="EZ1270" s="93"/>
      <c r="FA1270" s="93"/>
      <c r="FB1270" s="93"/>
      <c r="FC1270" s="93"/>
      <c r="FD1270" s="93"/>
      <c r="FE1270" s="93"/>
      <c r="FF1270" s="93"/>
      <c r="FG1270" s="93"/>
      <c r="FH1270" s="93"/>
      <c r="FI1270" s="93"/>
      <c r="FJ1270" s="93"/>
      <c r="FK1270" s="93"/>
      <c r="FL1270" s="93"/>
      <c r="FM1270" s="93"/>
      <c r="FN1270" s="93"/>
      <c r="FO1270" s="93"/>
      <c r="FP1270" s="93"/>
      <c r="FQ1270" s="93"/>
      <c r="FR1270" s="93"/>
      <c r="FS1270" s="93"/>
      <c r="FT1270" s="93"/>
      <c r="FU1270" s="93"/>
      <c r="FV1270" s="93"/>
      <c r="FW1270" s="93"/>
      <c r="FX1270" s="93"/>
      <c r="FY1270" s="93"/>
      <c r="FZ1270" s="93"/>
      <c r="GA1270" s="93"/>
      <c r="GB1270" s="93"/>
      <c r="GC1270" s="93"/>
      <c r="GD1270" s="93"/>
      <c r="GE1270" s="93"/>
      <c r="GF1270" s="93"/>
      <c r="GG1270" s="93"/>
      <c r="GH1270" s="93"/>
      <c r="GI1270" s="93"/>
      <c r="GJ1270" s="93"/>
      <c r="GK1270" s="93"/>
      <c r="GL1270" s="93"/>
      <c r="GM1270" s="93"/>
      <c r="GN1270" s="93"/>
      <c r="GO1270" s="93"/>
      <c r="GP1270" s="93"/>
      <c r="GQ1270" s="93"/>
      <c r="GR1270" s="93"/>
      <c r="GS1270" s="93"/>
      <c r="GT1270" s="93"/>
      <c r="GU1270" s="93"/>
      <c r="GV1270" s="93"/>
      <c r="GW1270" s="93"/>
      <c r="GX1270" s="93"/>
      <c r="GY1270" s="93"/>
      <c r="GZ1270" s="93"/>
      <c r="HA1270" s="93"/>
      <c r="HB1270" s="93"/>
      <c r="HC1270" s="93"/>
      <c r="HD1270" s="93"/>
      <c r="HE1270" s="93"/>
      <c r="HF1270" s="93"/>
      <c r="HG1270" s="93"/>
      <c r="HH1270" s="93"/>
      <c r="HI1270" s="93"/>
      <c r="HJ1270" s="93"/>
      <c r="HK1270" s="93"/>
      <c r="HL1270" s="93"/>
      <c r="HM1270" s="93"/>
      <c r="HN1270" s="93"/>
      <c r="HO1270" s="93"/>
      <c r="HP1270" s="93"/>
      <c r="HQ1270" s="93"/>
      <c r="HR1270" s="93"/>
      <c r="HS1270" s="93"/>
      <c r="HT1270" s="93"/>
      <c r="HU1270" s="93"/>
      <c r="HV1270" s="93"/>
      <c r="HW1270" s="93"/>
      <c r="HX1270" s="93"/>
      <c r="HY1270" s="93"/>
      <c r="HZ1270" s="93"/>
      <c r="IA1270" s="93"/>
      <c r="IB1270" s="93"/>
      <c r="IC1270" s="93"/>
      <c r="ID1270" s="93"/>
      <c r="IE1270" s="93"/>
      <c r="IF1270" s="93"/>
      <c r="IG1270" s="93"/>
      <c r="IH1270" s="93"/>
      <c r="II1270" s="93"/>
      <c r="IJ1270" s="93"/>
      <c r="IK1270" s="93"/>
      <c r="IL1270" s="93"/>
      <c r="IM1270" s="93"/>
      <c r="IN1270" s="93"/>
      <c r="IO1270" s="93"/>
      <c r="IP1270" s="93"/>
      <c r="IQ1270" s="93"/>
      <c r="IR1270" s="93"/>
      <c r="IS1270" s="93"/>
      <c r="IT1270" s="93"/>
      <c r="IU1270" s="93"/>
      <c r="IV1270" s="93"/>
      <c r="IW1270" s="93"/>
      <c r="IX1270" s="93"/>
      <c r="IY1270" s="93"/>
      <c r="IZ1270" s="93"/>
      <c r="JA1270" s="93"/>
      <c r="JB1270" s="93"/>
      <c r="JC1270" s="93"/>
      <c r="JD1270" s="93"/>
      <c r="JE1270" s="93"/>
      <c r="JF1270" s="93"/>
      <c r="JG1270" s="93"/>
      <c r="JH1270" s="93"/>
      <c r="JI1270" s="93"/>
      <c r="JJ1270" s="93"/>
      <c r="JK1270" s="93"/>
      <c r="JL1270" s="93"/>
      <c r="JM1270" s="93"/>
      <c r="JN1270" s="93"/>
      <c r="JO1270" s="93"/>
      <c r="JP1270" s="93"/>
      <c r="JQ1270" s="93"/>
      <c r="JR1270" s="93"/>
      <c r="JS1270" s="93"/>
      <c r="JT1270" s="93"/>
      <c r="JU1270" s="93"/>
      <c r="JV1270" s="93"/>
      <c r="JW1270" s="93"/>
      <c r="JX1270" s="93"/>
      <c r="JY1270" s="93"/>
      <c r="JZ1270" s="93"/>
      <c r="KA1270" s="93"/>
      <c r="KB1270" s="93"/>
      <c r="KC1270" s="93"/>
      <c r="KD1270" s="93"/>
      <c r="KE1270" s="93"/>
      <c r="KF1270" s="93"/>
      <c r="KG1270" s="93"/>
      <c r="KH1270" s="93"/>
      <c r="KI1270" s="93"/>
      <c r="KJ1270" s="93"/>
      <c r="KK1270" s="93"/>
      <c r="KL1270" s="93"/>
      <c r="KM1270" s="93"/>
      <c r="KN1270" s="93"/>
      <c r="KO1270" s="93"/>
      <c r="KP1270" s="93"/>
      <c r="KQ1270" s="93"/>
      <c r="KR1270" s="93"/>
      <c r="KS1270" s="93"/>
      <c r="KT1270" s="93"/>
      <c r="KU1270" s="93"/>
      <c r="KV1270" s="93"/>
      <c r="KW1270" s="93"/>
      <c r="KX1270" s="93"/>
      <c r="KY1270" s="93"/>
      <c r="KZ1270" s="93"/>
      <c r="LA1270" s="93"/>
      <c r="LB1270" s="93"/>
      <c r="LC1270" s="93"/>
      <c r="LD1270" s="93"/>
      <c r="LE1270" s="93"/>
      <c r="LF1270" s="93"/>
      <c r="LG1270" s="93"/>
      <c r="LH1270" s="93"/>
      <c r="LI1270" s="93"/>
      <c r="LJ1270" s="93"/>
      <c r="LK1270" s="93"/>
      <c r="LL1270" s="93"/>
      <c r="LM1270" s="93"/>
      <c r="LN1270" s="93"/>
      <c r="LO1270" s="93"/>
      <c r="LP1270" s="93"/>
      <c r="LQ1270" s="93"/>
      <c r="LR1270" s="93"/>
      <c r="LS1270" s="93"/>
      <c r="LT1270" s="93"/>
      <c r="LU1270" s="93"/>
      <c r="LV1270" s="93"/>
      <c r="LW1270" s="93"/>
      <c r="LX1270" s="93"/>
      <c r="LY1270" s="93"/>
      <c r="LZ1270" s="93"/>
      <c r="MA1270" s="93"/>
      <c r="MB1270" s="93"/>
      <c r="MC1270" s="93"/>
      <c r="MD1270" s="93"/>
      <c r="ME1270" s="93"/>
      <c r="MF1270" s="93"/>
      <c r="MG1270" s="93"/>
      <c r="MH1270" s="93"/>
      <c r="MI1270" s="93"/>
      <c r="MJ1270" s="93"/>
      <c r="MK1270" s="93"/>
      <c r="ML1270" s="93"/>
      <c r="MM1270" s="93"/>
      <c r="MN1270" s="93"/>
      <c r="MO1270" s="93"/>
      <c r="MP1270" s="93"/>
      <c r="MQ1270" s="93"/>
      <c r="MR1270" s="93"/>
      <c r="MS1270" s="93"/>
      <c r="MT1270" s="93"/>
      <c r="MU1270" s="93"/>
      <c r="MV1270" s="93"/>
      <c r="MW1270" s="93"/>
      <c r="MX1270" s="93"/>
      <c r="MY1270" s="93"/>
      <c r="MZ1270" s="93"/>
      <c r="NA1270" s="93"/>
      <c r="NB1270" s="93"/>
      <c r="NC1270" s="93"/>
      <c r="ND1270" s="93"/>
      <c r="NE1270" s="93"/>
      <c r="NF1270" s="93"/>
      <c r="NG1270" s="93"/>
      <c r="NH1270" s="93"/>
      <c r="NI1270" s="93"/>
      <c r="NJ1270" s="93"/>
      <c r="NK1270" s="93"/>
      <c r="NL1270" s="93"/>
      <c r="NM1270" s="93"/>
      <c r="NN1270" s="93"/>
      <c r="NO1270" s="93"/>
      <c r="NP1270" s="93"/>
      <c r="NQ1270" s="93"/>
      <c r="NR1270" s="93"/>
      <c r="NS1270" s="93"/>
      <c r="NT1270" s="93"/>
      <c r="NU1270" s="93"/>
      <c r="NV1270" s="93"/>
      <c r="NW1270" s="93"/>
      <c r="NX1270" s="93"/>
      <c r="NY1270" s="93"/>
      <c r="NZ1270" s="93"/>
      <c r="OA1270" s="93"/>
      <c r="OB1270" s="93"/>
      <c r="OC1270" s="93"/>
      <c r="OD1270" s="93"/>
      <c r="OE1270" s="93"/>
      <c r="OF1270" s="93"/>
      <c r="OG1270" s="93"/>
      <c r="OH1270" s="93"/>
      <c r="OI1270" s="93"/>
      <c r="OJ1270" s="93"/>
      <c r="OK1270" s="93"/>
      <c r="OL1270" s="93"/>
      <c r="OM1270" s="93"/>
      <c r="ON1270" s="93"/>
      <c r="OO1270" s="93"/>
      <c r="OP1270" s="93"/>
      <c r="OQ1270" s="93"/>
      <c r="OR1270" s="93"/>
      <c r="OS1270" s="93"/>
      <c r="OT1270" s="93"/>
      <c r="OU1270" s="93"/>
      <c r="OV1270" s="93"/>
      <c r="OW1270" s="93"/>
      <c r="OX1270" s="93"/>
      <c r="OY1270" s="93"/>
      <c r="OZ1270" s="93"/>
      <c r="PA1270" s="93"/>
      <c r="PB1270" s="93"/>
      <c r="PC1270" s="93"/>
      <c r="PD1270" s="93"/>
      <c r="PE1270" s="93"/>
      <c r="PF1270" s="93"/>
      <c r="PG1270" s="93"/>
      <c r="PH1270" s="93"/>
      <c r="PI1270" s="93"/>
      <c r="PJ1270" s="93"/>
      <c r="PK1270" s="93"/>
      <c r="PL1270" s="93"/>
      <c r="PM1270" s="93"/>
      <c r="PN1270" s="93"/>
      <c r="PO1270" s="93"/>
      <c r="PP1270" s="93"/>
      <c r="PQ1270" s="93"/>
      <c r="PR1270" s="93"/>
      <c r="PS1270" s="93"/>
      <c r="PT1270" s="93"/>
      <c r="PU1270" s="93"/>
      <c r="PV1270" s="93"/>
      <c r="PW1270" s="93"/>
      <c r="PX1270" s="93"/>
      <c r="PY1270" s="93"/>
      <c r="PZ1270" s="93"/>
      <c r="QA1270" s="93"/>
      <c r="QB1270" s="93"/>
      <c r="QC1270" s="93"/>
      <c r="QD1270" s="93"/>
      <c r="QE1270" s="93"/>
      <c r="QF1270" s="93"/>
      <c r="QG1270" s="93"/>
      <c r="QH1270" s="93"/>
      <c r="QI1270" s="93"/>
      <c r="QJ1270" s="93"/>
      <c r="QK1270" s="93"/>
      <c r="QL1270" s="93"/>
      <c r="QM1270" s="93"/>
      <c r="QN1270" s="93"/>
      <c r="QO1270" s="93"/>
      <c r="QP1270" s="93"/>
      <c r="QQ1270" s="93"/>
      <c r="QR1270" s="93"/>
      <c r="QS1270" s="93"/>
      <c r="QT1270" s="93"/>
      <c r="QU1270" s="93"/>
      <c r="QV1270" s="93"/>
      <c r="QW1270" s="93"/>
      <c r="QX1270" s="93"/>
      <c r="QY1270" s="93"/>
      <c r="QZ1270" s="93"/>
      <c r="RA1270" s="93"/>
      <c r="RB1270" s="93"/>
      <c r="RC1270" s="93"/>
      <c r="RD1270" s="93"/>
      <c r="RE1270" s="93"/>
      <c r="RF1270" s="93"/>
      <c r="RG1270" s="93"/>
      <c r="RH1270" s="93"/>
      <c r="RI1270" s="93"/>
      <c r="RJ1270" s="93"/>
      <c r="RK1270" s="93"/>
      <c r="RL1270" s="93"/>
      <c r="RM1270" s="93"/>
      <c r="RN1270" s="93"/>
      <c r="RO1270" s="93"/>
      <c r="RP1270" s="93"/>
      <c r="RQ1270" s="93"/>
      <c r="RR1270" s="93"/>
      <c r="RS1270" s="93"/>
      <c r="RT1270" s="93"/>
      <c r="RU1270" s="93"/>
      <c r="RV1270" s="93"/>
      <c r="RW1270" s="93"/>
      <c r="RX1270" s="93"/>
      <c r="RY1270" s="93"/>
      <c r="RZ1270" s="93"/>
      <c r="SA1270" s="93"/>
      <c r="SB1270" s="93"/>
      <c r="SC1270" s="93"/>
      <c r="SD1270" s="93"/>
      <c r="SE1270" s="93"/>
      <c r="SF1270" s="93"/>
      <c r="SG1270" s="93"/>
      <c r="SH1270" s="93"/>
      <c r="SI1270" s="93"/>
      <c r="SJ1270" s="93"/>
      <c r="SK1270" s="93"/>
      <c r="SL1270" s="93"/>
      <c r="SM1270" s="93"/>
      <c r="SN1270" s="93"/>
      <c r="SO1270" s="93"/>
      <c r="SP1270" s="93"/>
      <c r="SQ1270" s="93"/>
      <c r="SR1270" s="93"/>
      <c r="SS1270" s="93"/>
      <c r="ST1270" s="93"/>
      <c r="SU1270" s="93"/>
      <c r="SV1270" s="93"/>
      <c r="SW1270" s="93"/>
      <c r="SX1270" s="93"/>
      <c r="SY1270" s="93"/>
      <c r="SZ1270" s="93"/>
      <c r="TA1270" s="93"/>
      <c r="TB1270" s="93"/>
      <c r="TC1270" s="93"/>
      <c r="TD1270" s="93"/>
      <c r="TE1270" s="93"/>
      <c r="TF1270" s="93"/>
      <c r="TG1270" s="93"/>
      <c r="TH1270" s="93"/>
      <c r="TI1270" s="93"/>
      <c r="TJ1270" s="93"/>
      <c r="TK1270" s="93"/>
      <c r="TL1270" s="93"/>
      <c r="TM1270" s="93"/>
      <c r="TN1270" s="93"/>
      <c r="TO1270" s="93"/>
      <c r="TP1270" s="93"/>
      <c r="TQ1270" s="93"/>
      <c r="TR1270" s="93"/>
      <c r="TS1270" s="93"/>
      <c r="TT1270" s="93"/>
      <c r="TU1270" s="93"/>
      <c r="TV1270" s="93"/>
      <c r="TW1270" s="93"/>
      <c r="TX1270" s="93"/>
      <c r="TY1270" s="93"/>
      <c r="TZ1270" s="93"/>
      <c r="UA1270" s="93"/>
      <c r="UB1270" s="93"/>
      <c r="UC1270" s="93"/>
      <c r="UD1270" s="93"/>
      <c r="UE1270" s="93"/>
      <c r="UF1270" s="93"/>
      <c r="UG1270" s="93"/>
      <c r="UH1270" s="93"/>
      <c r="UI1270" s="93"/>
      <c r="UJ1270" s="93"/>
      <c r="UK1270" s="93"/>
      <c r="UL1270" s="93"/>
      <c r="UM1270" s="93"/>
      <c r="UN1270" s="93"/>
      <c r="UO1270" s="93"/>
      <c r="UP1270" s="93"/>
      <c r="UQ1270" s="93"/>
      <c r="UR1270" s="93"/>
      <c r="US1270" s="93"/>
      <c r="UT1270" s="93"/>
      <c r="UU1270" s="93"/>
      <c r="UV1270" s="93"/>
      <c r="UW1270" s="93"/>
      <c r="UX1270" s="93"/>
      <c r="UY1270" s="93"/>
      <c r="UZ1270" s="93"/>
      <c r="VA1270" s="93"/>
      <c r="VB1270" s="93"/>
      <c r="VC1270" s="93"/>
      <c r="VD1270" s="93"/>
      <c r="VE1270" s="93"/>
      <c r="VF1270" s="93"/>
      <c r="VG1270" s="93"/>
      <c r="VH1270" s="93"/>
      <c r="VI1270" s="93"/>
      <c r="VJ1270" s="93"/>
      <c r="VK1270" s="93"/>
      <c r="VL1270" s="93"/>
      <c r="VM1270" s="93"/>
      <c r="VN1270" s="93"/>
      <c r="VO1270" s="93"/>
      <c r="VP1270" s="93"/>
      <c r="VQ1270" s="93"/>
      <c r="VR1270" s="93"/>
      <c r="VS1270" s="93"/>
      <c r="VT1270" s="93"/>
      <c r="VU1270" s="93"/>
      <c r="VV1270" s="93"/>
      <c r="VW1270" s="93"/>
      <c r="VX1270" s="93"/>
      <c r="VY1270" s="93"/>
      <c r="VZ1270" s="93"/>
      <c r="WA1270" s="93"/>
      <c r="WB1270" s="93"/>
      <c r="WC1270" s="93"/>
      <c r="WD1270" s="93"/>
      <c r="WE1270" s="93"/>
      <c r="WF1270" s="93"/>
      <c r="WG1270" s="93"/>
      <c r="WH1270" s="93"/>
      <c r="WI1270" s="93"/>
      <c r="WJ1270" s="93"/>
      <c r="WK1270" s="93"/>
      <c r="WL1270" s="93"/>
      <c r="WM1270" s="93"/>
      <c r="WN1270" s="93"/>
      <c r="WO1270" s="93"/>
      <c r="WP1270" s="93"/>
      <c r="WQ1270" s="93"/>
      <c r="WR1270" s="93"/>
      <c r="WS1270" s="93"/>
      <c r="WT1270" s="93"/>
      <c r="WU1270" s="93"/>
      <c r="WV1270" s="93"/>
      <c r="WW1270" s="93"/>
      <c r="WX1270" s="93"/>
      <c r="WY1270" s="93"/>
      <c r="WZ1270" s="93"/>
      <c r="XA1270" s="93"/>
      <c r="XB1270" s="93"/>
      <c r="XC1270" s="93"/>
      <c r="XD1270" s="93"/>
      <c r="XE1270" s="93"/>
      <c r="XF1270" s="93"/>
      <c r="XG1270" s="93"/>
      <c r="XH1270" s="93"/>
      <c r="XI1270" s="93"/>
      <c r="XJ1270" s="93"/>
      <c r="XK1270" s="93"/>
      <c r="XL1270" s="93"/>
      <c r="XM1270" s="93"/>
      <c r="XN1270" s="93"/>
      <c r="XO1270" s="93"/>
      <c r="XP1270" s="93"/>
      <c r="XQ1270" s="93"/>
      <c r="XR1270" s="93"/>
      <c r="XS1270" s="93"/>
      <c r="XT1270" s="93"/>
      <c r="XU1270" s="93"/>
      <c r="XV1270" s="93"/>
      <c r="XW1270" s="93"/>
      <c r="XX1270" s="93"/>
      <c r="XY1270" s="93"/>
      <c r="XZ1270" s="93"/>
      <c r="YA1270" s="93"/>
      <c r="YB1270" s="93"/>
      <c r="YC1270" s="93"/>
      <c r="YD1270" s="93"/>
      <c r="YE1270" s="93"/>
      <c r="YF1270" s="93"/>
      <c r="YG1270" s="93"/>
      <c r="YH1270" s="93"/>
      <c r="YI1270" s="93"/>
      <c r="YJ1270" s="93"/>
      <c r="YK1270" s="93"/>
      <c r="YL1270" s="93"/>
      <c r="YM1270" s="93"/>
      <c r="YN1270" s="93"/>
      <c r="YO1270" s="93"/>
      <c r="YP1270" s="93"/>
      <c r="YQ1270" s="93"/>
      <c r="YR1270" s="93"/>
      <c r="YS1270" s="93"/>
      <c r="YT1270" s="93"/>
      <c r="YU1270" s="93"/>
      <c r="YV1270" s="93"/>
      <c r="YW1270" s="93"/>
      <c r="YX1270" s="93"/>
      <c r="YY1270" s="93"/>
      <c r="YZ1270" s="93"/>
      <c r="ZA1270" s="93"/>
      <c r="ZB1270" s="93"/>
      <c r="ZC1270" s="93"/>
      <c r="ZD1270" s="93"/>
      <c r="ZE1270" s="93"/>
      <c r="ZF1270" s="93"/>
      <c r="ZG1270" s="93"/>
      <c r="ZH1270" s="93"/>
      <c r="ZI1270" s="93"/>
      <c r="ZJ1270" s="93"/>
      <c r="ZK1270" s="93"/>
      <c r="ZL1270" s="93"/>
      <c r="ZM1270" s="93"/>
      <c r="ZN1270" s="93"/>
      <c r="ZO1270" s="93"/>
      <c r="ZP1270" s="93"/>
      <c r="ZQ1270" s="93"/>
      <c r="ZR1270" s="93"/>
      <c r="ZS1270" s="93"/>
      <c r="ZT1270" s="93"/>
      <c r="ZU1270" s="93"/>
      <c r="ZV1270" s="93"/>
      <c r="ZW1270" s="93"/>
      <c r="ZX1270" s="93"/>
      <c r="ZY1270" s="93"/>
      <c r="ZZ1270" s="93"/>
      <c r="AAA1270" s="93"/>
      <c r="AAB1270" s="93"/>
      <c r="AAC1270" s="93"/>
      <c r="AAD1270" s="93"/>
      <c r="AAE1270" s="93"/>
      <c r="AAF1270" s="93"/>
      <c r="AAG1270" s="93"/>
      <c r="AAH1270" s="93"/>
      <c r="AAI1270" s="93"/>
      <c r="AAJ1270" s="93"/>
      <c r="AAK1270" s="93"/>
      <c r="AAL1270" s="93"/>
      <c r="AAM1270" s="93"/>
      <c r="AAN1270" s="93"/>
      <c r="AAO1270" s="93"/>
      <c r="AAP1270" s="93"/>
      <c r="AAQ1270" s="93"/>
      <c r="AAR1270" s="93"/>
      <c r="AAS1270" s="93"/>
      <c r="AAT1270" s="93"/>
      <c r="AAU1270" s="93"/>
      <c r="AAV1270" s="93"/>
      <c r="AAW1270" s="93"/>
      <c r="AAX1270" s="93"/>
      <c r="AAY1270" s="93"/>
      <c r="AAZ1270" s="93"/>
      <c r="ABA1270" s="93"/>
      <c r="ABB1270" s="93"/>
      <c r="ABC1270" s="93"/>
      <c r="ABD1270" s="93"/>
      <c r="ABE1270" s="93"/>
      <c r="ABF1270" s="93"/>
      <c r="ABG1270" s="93"/>
      <c r="ABH1270" s="93"/>
      <c r="ABI1270" s="93"/>
      <c r="ABJ1270" s="93"/>
      <c r="ABK1270" s="93"/>
      <c r="ABL1270" s="93"/>
      <c r="ABM1270" s="93"/>
      <c r="ABN1270" s="93"/>
      <c r="ABO1270" s="93"/>
      <c r="ABP1270" s="93"/>
      <c r="ABQ1270" s="93"/>
      <c r="ABR1270" s="93"/>
      <c r="ABS1270" s="93"/>
      <c r="ABT1270" s="93"/>
      <c r="ABU1270" s="93"/>
      <c r="ABV1270" s="93"/>
      <c r="ABW1270" s="93"/>
      <c r="ABX1270" s="93"/>
      <c r="ABY1270" s="93"/>
      <c r="ABZ1270" s="93"/>
      <c r="ACA1270" s="93"/>
      <c r="ACB1270" s="93"/>
      <c r="ACC1270" s="93"/>
      <c r="ACD1270" s="93"/>
      <c r="ACE1270" s="93"/>
      <c r="ACF1270" s="93"/>
      <c r="ACG1270" s="93"/>
      <c r="ACH1270" s="93"/>
      <c r="ACI1270" s="93"/>
      <c r="ACJ1270" s="93"/>
      <c r="ACK1270" s="93"/>
      <c r="ACL1270" s="93"/>
      <c r="ACM1270" s="93"/>
      <c r="ACN1270" s="93"/>
      <c r="ACO1270" s="93"/>
      <c r="ACP1270" s="93"/>
      <c r="ACQ1270" s="93"/>
      <c r="ACR1270" s="93"/>
      <c r="ACS1270" s="93"/>
      <c r="ACT1270" s="93"/>
      <c r="ACU1270" s="93"/>
      <c r="ACV1270" s="93"/>
      <c r="ACW1270" s="93"/>
      <c r="ACX1270" s="93"/>
      <c r="ACY1270" s="93"/>
      <c r="ACZ1270" s="93"/>
      <c r="ADA1270" s="93"/>
      <c r="ADB1270" s="93"/>
      <c r="ADC1270" s="93"/>
      <c r="ADD1270" s="93"/>
      <c r="ADE1270" s="93"/>
      <c r="ADF1270" s="93"/>
      <c r="ADG1270" s="93"/>
      <c r="ADH1270" s="93"/>
      <c r="ADI1270" s="93"/>
      <c r="ADJ1270" s="93"/>
      <c r="ADK1270" s="93"/>
      <c r="ADL1270" s="93"/>
      <c r="ADM1270" s="93"/>
      <c r="ADN1270" s="93"/>
      <c r="ADO1270" s="93"/>
      <c r="ADP1270" s="93"/>
      <c r="ADQ1270" s="93"/>
      <c r="ADR1270" s="93"/>
      <c r="ADS1270" s="93"/>
      <c r="ADT1270" s="93"/>
      <c r="ADU1270" s="93"/>
      <c r="ADV1270" s="93"/>
      <c r="ADW1270" s="93"/>
      <c r="ADX1270" s="93"/>
      <c r="ADY1270" s="93"/>
      <c r="ADZ1270" s="93"/>
      <c r="AEA1270" s="93"/>
      <c r="AEB1270" s="93"/>
      <c r="AEC1270" s="93"/>
      <c r="AED1270" s="93"/>
      <c r="AEE1270" s="93"/>
      <c r="AEF1270" s="93"/>
    </row>
    <row r="1271" spans="1:812" s="133" customFormat="1" hidden="1" x14ac:dyDescent="0.25">
      <c r="B1271" s="134">
        <v>45524</v>
      </c>
      <c r="C1271" s="133" t="s">
        <v>63</v>
      </c>
      <c r="D1271" s="133" t="s">
        <v>0</v>
      </c>
      <c r="E1271" s="133" t="s">
        <v>14</v>
      </c>
      <c r="F1271" s="135" t="s">
        <v>25</v>
      </c>
      <c r="G1271" s="133" t="s">
        <v>26</v>
      </c>
      <c r="H1271" s="135" t="s">
        <v>27</v>
      </c>
      <c r="I1271" s="135"/>
      <c r="J1271" s="136">
        <v>30</v>
      </c>
      <c r="K1271" s="137">
        <v>14.569553805774278</v>
      </c>
      <c r="L1271" s="138">
        <f t="shared" si="123"/>
        <v>437.08661417322833</v>
      </c>
      <c r="M1271" s="139" t="s">
        <v>527</v>
      </c>
      <c r="N1271" s="139"/>
      <c r="O1271" s="104">
        <v>437.08661417322833</v>
      </c>
      <c r="P1271" s="133" t="s">
        <v>644</v>
      </c>
      <c r="Q1271" s="140"/>
      <c r="X1271" s="181"/>
    </row>
    <row r="1272" spans="1:812" s="93" customFormat="1" hidden="1" x14ac:dyDescent="0.25">
      <c r="B1272" s="92">
        <v>45524</v>
      </c>
      <c r="C1272" s="93" t="s">
        <v>63</v>
      </c>
      <c r="D1272" s="93" t="s">
        <v>0</v>
      </c>
      <c r="E1272" s="93" t="s">
        <v>14</v>
      </c>
      <c r="F1272" s="94" t="s">
        <v>35</v>
      </c>
      <c r="G1272" s="93" t="s">
        <v>36</v>
      </c>
      <c r="H1272" s="94" t="s">
        <v>37</v>
      </c>
      <c r="I1272" s="94" t="s">
        <v>563</v>
      </c>
      <c r="J1272" s="95">
        <v>20</v>
      </c>
      <c r="K1272" s="97">
        <v>14.569553805774278</v>
      </c>
      <c r="L1272" s="96">
        <f t="shared" si="123"/>
        <v>291.39107611548559</v>
      </c>
      <c r="M1272" s="106" t="s">
        <v>527</v>
      </c>
      <c r="N1272" s="106"/>
      <c r="O1272" s="104">
        <v>291.39107611548559</v>
      </c>
      <c r="P1272" s="93" t="s">
        <v>644</v>
      </c>
      <c r="Q1272" s="100"/>
      <c r="X1272" s="96"/>
    </row>
    <row r="1273" spans="1:812" s="93" customFormat="1" hidden="1" x14ac:dyDescent="0.25">
      <c r="A1273"/>
      <c r="B1273" s="5">
        <v>45524</v>
      </c>
      <c r="C1273" t="s">
        <v>120</v>
      </c>
      <c r="D1273" t="s">
        <v>0</v>
      </c>
      <c r="E1273" t="s">
        <v>66</v>
      </c>
      <c r="F1273" s="4" t="s">
        <v>139</v>
      </c>
      <c r="G1273" t="s">
        <v>140</v>
      </c>
      <c r="H1273" s="4" t="s">
        <v>141</v>
      </c>
      <c r="I1273" s="4"/>
      <c r="J1273" s="8">
        <v>-2</v>
      </c>
      <c r="K1273" s="29">
        <v>51750</v>
      </c>
      <c r="L1273" s="35">
        <f t="shared" si="123"/>
        <v>-103500</v>
      </c>
      <c r="M1273" s="102" t="s">
        <v>529</v>
      </c>
      <c r="N1273" s="104">
        <f>L1273/4409.15</f>
        <v>-23.473912205300344</v>
      </c>
      <c r="O1273" s="104">
        <v>-23.473912205300344</v>
      </c>
      <c r="P1273"/>
      <c r="Q1273" s="54"/>
      <c r="R1273"/>
      <c r="S1273" t="s">
        <v>553</v>
      </c>
      <c r="T1273"/>
      <c r="U1273"/>
      <c r="V1273"/>
      <c r="W1273"/>
      <c r="X1273" s="17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  <c r="BI1273"/>
      <c r="BJ1273"/>
      <c r="BK1273"/>
      <c r="BL1273"/>
      <c r="BM1273"/>
      <c r="BN1273"/>
      <c r="BO1273"/>
      <c r="BP1273"/>
      <c r="BQ1273"/>
      <c r="BR1273"/>
      <c r="BS1273"/>
      <c r="BT1273"/>
      <c r="BU1273"/>
      <c r="BV1273"/>
      <c r="BW1273"/>
      <c r="BX1273"/>
      <c r="BY1273"/>
      <c r="BZ1273"/>
      <c r="CA1273"/>
      <c r="CB1273"/>
      <c r="CC1273"/>
      <c r="CD1273"/>
      <c r="CE1273"/>
      <c r="CF1273"/>
      <c r="CG1273"/>
      <c r="CH1273"/>
      <c r="CI1273"/>
      <c r="CJ1273"/>
      <c r="CK1273"/>
      <c r="CL1273"/>
      <c r="CM1273"/>
      <c r="CN1273"/>
      <c r="CO1273"/>
      <c r="CP1273"/>
      <c r="CQ1273"/>
      <c r="CR1273"/>
      <c r="CS1273"/>
      <c r="CT1273"/>
      <c r="CU1273"/>
      <c r="CV1273"/>
      <c r="CW1273"/>
      <c r="CX1273"/>
      <c r="CY1273"/>
      <c r="CZ1273"/>
      <c r="DA1273"/>
      <c r="DB1273"/>
      <c r="DC1273"/>
      <c r="DD1273"/>
      <c r="DE1273"/>
      <c r="DF1273"/>
      <c r="DG1273"/>
      <c r="DH1273"/>
      <c r="DI1273"/>
      <c r="DJ1273"/>
      <c r="DK1273"/>
      <c r="DL1273"/>
      <c r="DM1273"/>
      <c r="DN1273"/>
      <c r="DO1273"/>
      <c r="DP1273"/>
      <c r="DQ1273"/>
      <c r="DR1273"/>
      <c r="DS1273"/>
      <c r="DT1273"/>
      <c r="DU1273"/>
      <c r="DV1273"/>
      <c r="DW1273"/>
      <c r="DX1273"/>
      <c r="DY1273"/>
      <c r="DZ1273"/>
      <c r="EA1273"/>
      <c r="EB1273"/>
      <c r="EC1273"/>
      <c r="ED1273"/>
      <c r="EE1273"/>
      <c r="EF1273"/>
      <c r="EG1273"/>
      <c r="EH1273"/>
      <c r="EI1273"/>
      <c r="EJ1273"/>
      <c r="EK1273"/>
      <c r="EL1273"/>
      <c r="EM1273"/>
      <c r="EN1273"/>
      <c r="EO1273"/>
      <c r="EP1273"/>
      <c r="EQ1273"/>
      <c r="ER1273"/>
      <c r="ES1273"/>
      <c r="ET1273"/>
      <c r="EU1273"/>
      <c r="EV1273"/>
      <c r="EW1273"/>
      <c r="EX1273"/>
      <c r="EY1273"/>
      <c r="EZ1273"/>
      <c r="FA1273"/>
      <c r="FB1273"/>
      <c r="FC1273"/>
      <c r="FD1273"/>
      <c r="FE1273"/>
      <c r="FF1273"/>
      <c r="FG1273"/>
      <c r="FH1273"/>
      <c r="FI1273"/>
      <c r="FJ1273"/>
      <c r="FK1273"/>
      <c r="FL1273"/>
      <c r="FM1273"/>
      <c r="FN1273"/>
      <c r="FO1273"/>
      <c r="FP1273"/>
      <c r="FQ1273"/>
      <c r="FR1273"/>
      <c r="FS1273"/>
      <c r="FT1273"/>
      <c r="FU1273"/>
      <c r="FV1273"/>
      <c r="FW1273"/>
      <c r="FX1273"/>
      <c r="FY1273"/>
      <c r="FZ1273"/>
      <c r="GA1273"/>
      <c r="GB1273"/>
      <c r="GC1273"/>
      <c r="GD1273"/>
      <c r="GE1273"/>
      <c r="GF1273"/>
      <c r="GG1273"/>
      <c r="GH1273"/>
      <c r="GI1273"/>
      <c r="GJ1273"/>
      <c r="GK1273"/>
      <c r="GL1273"/>
      <c r="GM1273"/>
      <c r="GN1273"/>
      <c r="GO1273"/>
      <c r="GP1273"/>
      <c r="GQ1273"/>
      <c r="GR1273"/>
      <c r="GS1273"/>
      <c r="GT1273"/>
      <c r="GU1273"/>
      <c r="GV1273"/>
      <c r="GW1273"/>
      <c r="GX1273"/>
      <c r="GY1273"/>
      <c r="GZ1273"/>
      <c r="HA1273"/>
      <c r="HB1273"/>
      <c r="HC1273"/>
      <c r="HD1273"/>
      <c r="HE1273"/>
      <c r="HF1273"/>
      <c r="HG1273"/>
      <c r="HH1273"/>
      <c r="HI1273"/>
      <c r="HJ1273"/>
      <c r="HK1273"/>
      <c r="HL1273"/>
      <c r="HM1273"/>
      <c r="HN1273"/>
      <c r="HO1273"/>
      <c r="HP1273"/>
      <c r="HQ1273"/>
      <c r="HR1273"/>
      <c r="HS1273"/>
      <c r="HT1273"/>
      <c r="HU1273"/>
      <c r="HV1273"/>
      <c r="HW1273"/>
      <c r="HX1273"/>
      <c r="HY1273"/>
      <c r="HZ1273"/>
      <c r="IA1273"/>
      <c r="IB1273"/>
      <c r="IC1273"/>
      <c r="ID1273"/>
      <c r="IE1273"/>
      <c r="IF1273"/>
      <c r="IG1273"/>
      <c r="IH1273"/>
      <c r="II1273"/>
      <c r="IJ1273"/>
      <c r="IK1273"/>
      <c r="IL1273"/>
      <c r="IM1273"/>
      <c r="IN1273"/>
      <c r="IO1273"/>
      <c r="IP1273"/>
      <c r="IQ1273"/>
      <c r="IR1273"/>
      <c r="IS1273"/>
      <c r="IT1273"/>
      <c r="IU1273"/>
      <c r="IV1273"/>
      <c r="IW1273"/>
      <c r="IX1273"/>
      <c r="IY1273"/>
      <c r="IZ1273"/>
      <c r="JA1273"/>
      <c r="JB1273"/>
      <c r="JC1273"/>
      <c r="JD1273"/>
      <c r="JE1273"/>
      <c r="JF1273"/>
      <c r="JG1273"/>
      <c r="JH1273"/>
      <c r="JI1273"/>
      <c r="JJ1273"/>
      <c r="JK1273"/>
      <c r="JL1273"/>
      <c r="JM1273"/>
      <c r="JN1273"/>
      <c r="JO1273"/>
      <c r="JP1273"/>
      <c r="JQ1273"/>
      <c r="JR1273"/>
      <c r="JS1273"/>
      <c r="JT1273"/>
      <c r="JU1273"/>
      <c r="JV1273"/>
      <c r="JW1273"/>
      <c r="JX1273"/>
      <c r="JY1273"/>
      <c r="JZ1273"/>
      <c r="KA1273"/>
      <c r="KB1273"/>
      <c r="KC1273"/>
      <c r="KD1273"/>
      <c r="KE1273"/>
      <c r="KF1273"/>
      <c r="KG1273"/>
      <c r="KH1273"/>
      <c r="KI1273"/>
      <c r="KJ1273"/>
      <c r="KK1273"/>
      <c r="KL1273"/>
      <c r="KM1273"/>
      <c r="KN1273"/>
      <c r="KO1273"/>
      <c r="KP1273"/>
      <c r="KQ1273"/>
      <c r="KR1273"/>
      <c r="KS1273"/>
      <c r="KT1273"/>
      <c r="KU1273"/>
      <c r="KV1273"/>
      <c r="KW1273"/>
      <c r="KX1273"/>
      <c r="KY1273"/>
      <c r="KZ1273"/>
      <c r="LA1273"/>
      <c r="LB1273"/>
      <c r="LC1273"/>
      <c r="LD1273"/>
      <c r="LE1273"/>
      <c r="LF1273"/>
      <c r="LG1273"/>
      <c r="LH1273"/>
      <c r="LI1273"/>
      <c r="LJ1273"/>
      <c r="LK1273"/>
      <c r="LL1273"/>
      <c r="LM1273"/>
      <c r="LN1273"/>
      <c r="LO1273"/>
      <c r="LP1273"/>
      <c r="LQ1273"/>
      <c r="LR1273"/>
      <c r="LS1273"/>
      <c r="LT1273"/>
      <c r="LU1273"/>
      <c r="LV1273"/>
      <c r="LW1273"/>
      <c r="LX1273"/>
      <c r="LY1273"/>
      <c r="LZ1273"/>
      <c r="MA1273"/>
      <c r="MB1273"/>
      <c r="MC1273"/>
      <c r="MD1273"/>
      <c r="ME1273"/>
      <c r="MF1273"/>
      <c r="MG1273"/>
      <c r="MH1273"/>
      <c r="MI1273"/>
      <c r="MJ1273"/>
      <c r="MK1273"/>
      <c r="ML1273"/>
      <c r="MM1273"/>
      <c r="MN1273"/>
      <c r="MO1273"/>
      <c r="MP1273"/>
      <c r="MQ1273"/>
      <c r="MR1273"/>
      <c r="MS1273"/>
      <c r="MT1273"/>
      <c r="MU1273"/>
      <c r="MV1273"/>
      <c r="MW1273"/>
      <c r="MX1273"/>
      <c r="MY1273"/>
      <c r="MZ1273"/>
      <c r="NA1273"/>
      <c r="NB1273"/>
      <c r="NC1273"/>
      <c r="ND1273"/>
      <c r="NE1273"/>
      <c r="NF1273"/>
      <c r="NG1273"/>
      <c r="NH1273"/>
      <c r="NI1273"/>
      <c r="NJ1273"/>
      <c r="NK1273"/>
      <c r="NL1273"/>
      <c r="NM1273"/>
      <c r="NN1273"/>
      <c r="NO1273"/>
      <c r="NP1273"/>
      <c r="NQ1273"/>
      <c r="NR1273"/>
      <c r="NS1273"/>
      <c r="NT1273"/>
      <c r="NU1273"/>
      <c r="NV1273"/>
      <c r="NW1273"/>
      <c r="NX1273"/>
      <c r="NY1273"/>
      <c r="NZ1273"/>
      <c r="OA1273"/>
      <c r="OB1273"/>
      <c r="OC1273"/>
      <c r="OD1273"/>
      <c r="OE1273"/>
      <c r="OF1273"/>
      <c r="OG1273"/>
      <c r="OH1273"/>
      <c r="OI1273"/>
      <c r="OJ1273"/>
      <c r="OK1273"/>
      <c r="OL1273"/>
      <c r="OM1273"/>
      <c r="ON1273"/>
      <c r="OO1273"/>
      <c r="OP1273"/>
      <c r="OQ1273"/>
      <c r="OR1273"/>
      <c r="OS1273"/>
      <c r="OT1273"/>
      <c r="OU1273"/>
      <c r="OV1273"/>
      <c r="OW1273"/>
      <c r="OX1273"/>
      <c r="OY1273"/>
      <c r="OZ1273"/>
      <c r="PA1273"/>
      <c r="PB1273"/>
      <c r="PC1273"/>
      <c r="PD1273"/>
      <c r="PE1273"/>
      <c r="PF1273"/>
      <c r="PG1273"/>
      <c r="PH1273"/>
      <c r="PI1273"/>
      <c r="PJ1273"/>
      <c r="PK1273"/>
      <c r="PL1273"/>
      <c r="PM1273"/>
      <c r="PN1273"/>
      <c r="PO1273"/>
      <c r="PP1273"/>
      <c r="PQ1273"/>
      <c r="PR1273"/>
      <c r="PS1273"/>
      <c r="PT1273"/>
      <c r="PU1273"/>
      <c r="PV1273"/>
      <c r="PW1273"/>
      <c r="PX1273"/>
      <c r="PY1273"/>
      <c r="PZ1273"/>
      <c r="QA1273"/>
      <c r="QB1273"/>
      <c r="QC1273"/>
      <c r="QD1273"/>
      <c r="QE1273"/>
      <c r="QF1273"/>
      <c r="QG1273"/>
      <c r="QH1273"/>
      <c r="QI1273"/>
      <c r="QJ1273"/>
      <c r="QK1273"/>
      <c r="QL1273"/>
      <c r="QM1273"/>
      <c r="QN1273"/>
      <c r="QO1273"/>
      <c r="QP1273"/>
      <c r="QQ1273"/>
      <c r="QR1273"/>
      <c r="QS1273"/>
      <c r="QT1273"/>
      <c r="QU1273"/>
      <c r="QV1273"/>
      <c r="QW1273"/>
      <c r="QX1273"/>
      <c r="QY1273"/>
      <c r="QZ1273"/>
      <c r="RA1273"/>
      <c r="RB1273"/>
      <c r="RC1273"/>
      <c r="RD1273"/>
      <c r="RE1273"/>
      <c r="RF1273"/>
      <c r="RG1273"/>
      <c r="RH1273"/>
      <c r="RI1273"/>
      <c r="RJ1273"/>
      <c r="RK1273"/>
      <c r="RL1273"/>
      <c r="RM1273"/>
      <c r="RN1273"/>
      <c r="RO1273"/>
      <c r="RP1273"/>
      <c r="RQ1273"/>
      <c r="RR1273"/>
      <c r="RS1273"/>
      <c r="RT1273"/>
      <c r="RU1273"/>
      <c r="RV1273"/>
      <c r="RW1273"/>
      <c r="RX1273"/>
      <c r="RY1273"/>
      <c r="RZ1273"/>
      <c r="SA1273"/>
      <c r="SB1273"/>
      <c r="SC1273"/>
      <c r="SD1273"/>
      <c r="SE1273"/>
      <c r="SF1273"/>
      <c r="SG1273"/>
      <c r="SH1273"/>
      <c r="SI1273"/>
      <c r="SJ1273"/>
      <c r="SK1273"/>
      <c r="SL1273"/>
      <c r="SM1273"/>
      <c r="SN1273"/>
      <c r="SO1273"/>
      <c r="SP1273"/>
      <c r="SQ1273"/>
      <c r="SR1273"/>
      <c r="SS1273"/>
      <c r="ST1273"/>
      <c r="SU1273"/>
      <c r="SV1273"/>
      <c r="SW1273"/>
      <c r="SX1273"/>
      <c r="SY1273"/>
      <c r="SZ1273"/>
      <c r="TA1273"/>
      <c r="TB1273"/>
      <c r="TC1273"/>
      <c r="TD1273"/>
      <c r="TE1273"/>
      <c r="TF1273"/>
      <c r="TG1273"/>
      <c r="TH1273"/>
      <c r="TI1273"/>
      <c r="TJ1273"/>
      <c r="TK1273"/>
      <c r="TL1273"/>
      <c r="TM1273"/>
      <c r="TN1273"/>
      <c r="TO1273"/>
      <c r="TP1273"/>
      <c r="TQ1273"/>
      <c r="TR1273"/>
      <c r="TS1273"/>
      <c r="TT1273"/>
      <c r="TU1273"/>
      <c r="TV1273"/>
      <c r="TW1273"/>
      <c r="TX1273"/>
      <c r="TY1273"/>
      <c r="TZ1273"/>
      <c r="UA1273"/>
      <c r="UB1273"/>
      <c r="UC1273"/>
      <c r="UD1273"/>
      <c r="UE1273"/>
      <c r="UF1273"/>
      <c r="UG1273"/>
      <c r="UH1273"/>
      <c r="UI1273"/>
      <c r="UJ1273"/>
      <c r="UK1273"/>
      <c r="UL1273"/>
      <c r="UM1273"/>
      <c r="UN1273"/>
      <c r="UO1273"/>
      <c r="UP1273"/>
      <c r="UQ1273"/>
      <c r="UR1273"/>
      <c r="US1273"/>
      <c r="UT1273"/>
      <c r="UU1273"/>
      <c r="UV1273"/>
      <c r="UW1273"/>
      <c r="UX1273"/>
      <c r="UY1273"/>
      <c r="UZ1273"/>
      <c r="VA1273"/>
      <c r="VB1273"/>
      <c r="VC1273"/>
      <c r="VD1273"/>
      <c r="VE1273"/>
      <c r="VF1273"/>
      <c r="VG1273"/>
      <c r="VH1273"/>
      <c r="VI1273"/>
      <c r="VJ1273"/>
      <c r="VK1273"/>
      <c r="VL1273"/>
      <c r="VM1273"/>
      <c r="VN1273"/>
      <c r="VO1273"/>
      <c r="VP1273"/>
      <c r="VQ1273"/>
      <c r="VR1273"/>
      <c r="VS1273"/>
      <c r="VT1273"/>
      <c r="VU1273"/>
      <c r="VV1273"/>
      <c r="VW1273"/>
      <c r="VX1273"/>
      <c r="VY1273"/>
      <c r="VZ1273"/>
      <c r="WA1273"/>
      <c r="WB1273"/>
      <c r="WC1273"/>
      <c r="WD1273"/>
      <c r="WE1273"/>
      <c r="WF1273"/>
      <c r="WG1273"/>
      <c r="WH1273"/>
      <c r="WI1273"/>
      <c r="WJ1273"/>
      <c r="WK1273"/>
      <c r="WL1273"/>
      <c r="WM1273"/>
      <c r="WN1273"/>
      <c r="WO1273"/>
      <c r="WP1273"/>
      <c r="WQ1273"/>
      <c r="WR1273"/>
      <c r="WS1273"/>
      <c r="WT1273"/>
      <c r="WU1273"/>
      <c r="WV1273"/>
      <c r="WW1273"/>
      <c r="WX1273"/>
      <c r="WY1273"/>
      <c r="WZ1273"/>
      <c r="XA1273"/>
      <c r="XB1273"/>
      <c r="XC1273"/>
      <c r="XD1273"/>
      <c r="XE1273"/>
      <c r="XF1273"/>
      <c r="XG1273"/>
      <c r="XH1273"/>
      <c r="XI1273"/>
      <c r="XJ1273"/>
      <c r="XK1273"/>
      <c r="XL1273"/>
      <c r="XM1273"/>
      <c r="XN1273"/>
      <c r="XO1273"/>
      <c r="XP1273"/>
      <c r="XQ1273"/>
      <c r="XR1273"/>
      <c r="XS1273"/>
      <c r="XT1273"/>
      <c r="XU1273"/>
      <c r="XV1273"/>
      <c r="XW1273"/>
      <c r="XX1273"/>
      <c r="XY1273"/>
      <c r="XZ1273"/>
      <c r="YA1273"/>
      <c r="YB1273"/>
      <c r="YC1273"/>
      <c r="YD1273"/>
      <c r="YE1273"/>
      <c r="YF1273"/>
      <c r="YG1273"/>
      <c r="YH1273"/>
      <c r="YI1273"/>
      <c r="YJ1273"/>
      <c r="YK1273"/>
      <c r="YL1273"/>
      <c r="YM1273"/>
      <c r="YN1273"/>
      <c r="YO1273"/>
      <c r="YP1273"/>
      <c r="YQ1273"/>
      <c r="YR1273"/>
      <c r="YS1273"/>
      <c r="YT1273"/>
      <c r="YU1273"/>
      <c r="YV1273"/>
      <c r="YW1273"/>
      <c r="YX1273"/>
      <c r="YY1273"/>
      <c r="YZ1273"/>
      <c r="ZA1273"/>
      <c r="ZB1273"/>
      <c r="ZC1273"/>
      <c r="ZD1273"/>
      <c r="ZE1273"/>
      <c r="ZF1273"/>
      <c r="ZG1273"/>
      <c r="ZH1273"/>
      <c r="ZI1273"/>
      <c r="ZJ1273"/>
      <c r="ZK1273"/>
      <c r="ZL1273"/>
      <c r="ZM1273"/>
      <c r="ZN1273"/>
      <c r="ZO1273"/>
      <c r="ZP1273"/>
      <c r="ZQ1273"/>
      <c r="ZR1273"/>
      <c r="ZS1273"/>
      <c r="ZT1273"/>
      <c r="ZU1273"/>
      <c r="ZV1273"/>
      <c r="ZW1273"/>
      <c r="ZX1273"/>
      <c r="ZY1273"/>
      <c r="ZZ1273"/>
      <c r="AAA1273"/>
      <c r="AAB1273"/>
      <c r="AAC1273"/>
      <c r="AAD1273"/>
      <c r="AAE1273"/>
      <c r="AAF1273"/>
      <c r="AAG1273"/>
      <c r="AAH1273"/>
      <c r="AAI1273"/>
      <c r="AAJ1273"/>
      <c r="AAK1273"/>
      <c r="AAL1273"/>
      <c r="AAM1273"/>
      <c r="AAN1273"/>
      <c r="AAO1273"/>
      <c r="AAP1273"/>
      <c r="AAQ1273"/>
      <c r="AAR1273"/>
      <c r="AAS1273"/>
      <c r="AAT1273"/>
      <c r="AAU1273"/>
      <c r="AAV1273"/>
      <c r="AAW1273"/>
      <c r="AAX1273"/>
      <c r="AAY1273"/>
      <c r="AAZ1273"/>
      <c r="ABA1273"/>
      <c r="ABB1273"/>
      <c r="ABC1273"/>
      <c r="ABD1273"/>
      <c r="ABE1273"/>
      <c r="ABF1273"/>
      <c r="ABG1273"/>
      <c r="ABH1273"/>
      <c r="ABI1273"/>
      <c r="ABJ1273"/>
      <c r="ABK1273"/>
      <c r="ABL1273"/>
      <c r="ABM1273"/>
      <c r="ABN1273"/>
      <c r="ABO1273"/>
      <c r="ABP1273"/>
      <c r="ABQ1273"/>
      <c r="ABR1273"/>
      <c r="ABS1273"/>
      <c r="ABT1273"/>
      <c r="ABU1273"/>
      <c r="ABV1273"/>
      <c r="ABW1273"/>
      <c r="ABX1273"/>
      <c r="ABY1273"/>
      <c r="ABZ1273"/>
      <c r="ACA1273"/>
      <c r="ACB1273"/>
      <c r="ACC1273"/>
      <c r="ACD1273"/>
      <c r="ACE1273"/>
      <c r="ACF1273"/>
      <c r="ACG1273"/>
      <c r="ACH1273"/>
      <c r="ACI1273"/>
      <c r="ACJ1273"/>
      <c r="ACK1273"/>
      <c r="ACL1273"/>
      <c r="ACM1273"/>
      <c r="ACN1273"/>
      <c r="ACO1273"/>
      <c r="ACP1273"/>
      <c r="ACQ1273"/>
      <c r="ACR1273"/>
      <c r="ACS1273"/>
      <c r="ACT1273"/>
      <c r="ACU1273"/>
      <c r="ACV1273"/>
      <c r="ACW1273"/>
      <c r="ACX1273"/>
      <c r="ACY1273"/>
      <c r="ACZ1273"/>
      <c r="ADA1273"/>
      <c r="ADB1273"/>
      <c r="ADC1273"/>
      <c r="ADD1273"/>
      <c r="ADE1273"/>
      <c r="ADF1273"/>
      <c r="ADG1273"/>
      <c r="ADH1273"/>
      <c r="ADI1273"/>
      <c r="ADJ1273"/>
      <c r="ADK1273"/>
      <c r="ADL1273"/>
      <c r="ADM1273"/>
      <c r="ADN1273"/>
      <c r="ADO1273"/>
      <c r="ADP1273"/>
      <c r="ADQ1273"/>
      <c r="ADR1273"/>
      <c r="ADS1273"/>
      <c r="ADT1273"/>
      <c r="ADU1273"/>
      <c r="ADV1273"/>
      <c r="ADW1273"/>
      <c r="ADX1273"/>
      <c r="ADY1273"/>
      <c r="ADZ1273"/>
      <c r="AEA1273"/>
      <c r="AEB1273"/>
      <c r="AEC1273"/>
      <c r="AED1273"/>
      <c r="AEE1273"/>
      <c r="AEF1273"/>
    </row>
    <row r="1274" spans="1:812" s="93" customFormat="1" hidden="1" x14ac:dyDescent="0.25">
      <c r="B1274" s="92">
        <v>45524</v>
      </c>
      <c r="C1274" s="93" t="s">
        <v>63</v>
      </c>
      <c r="D1274" s="93" t="s">
        <v>0</v>
      </c>
      <c r="E1274" s="93" t="s">
        <v>14</v>
      </c>
      <c r="F1274" s="94" t="s">
        <v>54</v>
      </c>
      <c r="G1274" s="93" t="s">
        <v>55</v>
      </c>
      <c r="H1274" s="94" t="s">
        <v>56</v>
      </c>
      <c r="I1274" s="94" t="s">
        <v>566</v>
      </c>
      <c r="J1274" s="95">
        <v>50</v>
      </c>
      <c r="K1274" s="97">
        <v>18.73228346456693</v>
      </c>
      <c r="L1274" s="96">
        <f t="shared" si="123"/>
        <v>936.61417322834643</v>
      </c>
      <c r="M1274" s="106" t="s">
        <v>527</v>
      </c>
      <c r="N1274" s="106"/>
      <c r="O1274" s="104">
        <v>936.61417322834643</v>
      </c>
      <c r="P1274" s="93" t="s">
        <v>644</v>
      </c>
      <c r="Q1274" s="100"/>
      <c r="X1274" s="96"/>
      <c r="JN1274" s="93" t="s">
        <v>506</v>
      </c>
    </row>
    <row r="1275" spans="1:812" s="93" customFormat="1" hidden="1" x14ac:dyDescent="0.25">
      <c r="B1275" s="92">
        <v>45524</v>
      </c>
      <c r="C1275" s="93" t="s">
        <v>63</v>
      </c>
      <c r="D1275" s="93" t="s">
        <v>4</v>
      </c>
      <c r="E1275" s="93" t="s">
        <v>14</v>
      </c>
      <c r="F1275" s="94">
        <v>3318235</v>
      </c>
      <c r="G1275" s="93" t="s">
        <v>209</v>
      </c>
      <c r="H1275" s="94" t="s">
        <v>107</v>
      </c>
      <c r="I1275" s="94" t="s">
        <v>138</v>
      </c>
      <c r="J1275" s="95">
        <v>10</v>
      </c>
      <c r="K1275" s="97">
        <v>31.220472440944881</v>
      </c>
      <c r="L1275" s="96">
        <f t="shared" si="123"/>
        <v>312.20472440944883</v>
      </c>
      <c r="M1275" s="106" t="s">
        <v>527</v>
      </c>
      <c r="N1275" s="106"/>
      <c r="O1275" s="104">
        <v>312.20472440944883</v>
      </c>
      <c r="P1275" s="93" t="s">
        <v>644</v>
      </c>
      <c r="Q1275" s="100"/>
      <c r="X1275" s="96"/>
    </row>
    <row r="1276" spans="1:812" s="93" customFormat="1" hidden="1" x14ac:dyDescent="0.25">
      <c r="B1276" s="92">
        <v>45524</v>
      </c>
      <c r="C1276" s="93" t="s">
        <v>63</v>
      </c>
      <c r="D1276" s="93" t="s">
        <v>4</v>
      </c>
      <c r="E1276" s="93" t="s">
        <v>14</v>
      </c>
      <c r="F1276" s="94">
        <v>3308050</v>
      </c>
      <c r="G1276" s="93" t="s">
        <v>137</v>
      </c>
      <c r="H1276" s="94" t="s">
        <v>137</v>
      </c>
      <c r="I1276" s="94" t="s">
        <v>138</v>
      </c>
      <c r="J1276" s="95">
        <v>3</v>
      </c>
      <c r="K1276" s="97">
        <v>104.06824146981627</v>
      </c>
      <c r="L1276" s="96">
        <f t="shared" si="123"/>
        <v>312.20472440944883</v>
      </c>
      <c r="M1276" s="106" t="s">
        <v>527</v>
      </c>
      <c r="N1276" s="106"/>
      <c r="O1276" s="104">
        <v>312.20472440944883</v>
      </c>
      <c r="P1276" s="93" t="s">
        <v>644</v>
      </c>
      <c r="Q1276" s="100"/>
      <c r="X1276" s="96"/>
    </row>
    <row r="1277" spans="1:812" s="133" customFormat="1" hidden="1" x14ac:dyDescent="0.25">
      <c r="B1277" s="134">
        <v>45524</v>
      </c>
      <c r="C1277" s="133" t="s">
        <v>63</v>
      </c>
      <c r="D1277" s="133" t="s">
        <v>0</v>
      </c>
      <c r="E1277" s="133" t="s">
        <v>14</v>
      </c>
      <c r="F1277" s="135" t="s">
        <v>25</v>
      </c>
      <c r="G1277" s="133" t="s">
        <v>26</v>
      </c>
      <c r="H1277" s="135" t="s">
        <v>27</v>
      </c>
      <c r="I1277" s="135" t="s">
        <v>562</v>
      </c>
      <c r="J1277" s="136">
        <v>30</v>
      </c>
      <c r="K1277" s="137">
        <v>14.569553805774278</v>
      </c>
      <c r="L1277" s="138">
        <f t="shared" si="123"/>
        <v>437.08661417322833</v>
      </c>
      <c r="M1277" s="139" t="s">
        <v>527</v>
      </c>
      <c r="N1277" s="139"/>
      <c r="O1277" s="104">
        <v>437.08661417322833</v>
      </c>
      <c r="P1277" s="133" t="s">
        <v>645</v>
      </c>
      <c r="Q1277" s="140"/>
      <c r="X1277" s="181"/>
    </row>
    <row r="1278" spans="1:812" x14ac:dyDescent="0.25">
      <c r="A1278" s="93"/>
      <c r="B1278" s="92">
        <v>45524</v>
      </c>
      <c r="C1278" s="93" t="s">
        <v>63</v>
      </c>
      <c r="D1278" s="93" t="s">
        <v>0</v>
      </c>
      <c r="E1278" s="93" t="s">
        <v>14</v>
      </c>
      <c r="F1278" s="94" t="s">
        <v>42</v>
      </c>
      <c r="G1278" s="93" t="s">
        <v>43</v>
      </c>
      <c r="H1278" s="94" t="s">
        <v>44</v>
      </c>
      <c r="I1278" s="94" t="s">
        <v>565</v>
      </c>
      <c r="J1278" s="95">
        <v>100</v>
      </c>
      <c r="K1278" s="97">
        <v>14.569553805774278</v>
      </c>
      <c r="L1278" s="96">
        <f t="shared" si="123"/>
        <v>1456.9553805774278</v>
      </c>
      <c r="M1278" s="106" t="s">
        <v>527</v>
      </c>
      <c r="N1278" s="106"/>
      <c r="O1278" s="104">
        <v>1456.9553805774278</v>
      </c>
      <c r="P1278" s="93" t="s">
        <v>645</v>
      </c>
      <c r="Q1278" s="100"/>
      <c r="R1278" s="93"/>
      <c r="S1278" s="93"/>
      <c r="T1278" s="93"/>
      <c r="U1278" s="93"/>
      <c r="V1278" s="93"/>
      <c r="W1278" s="93"/>
      <c r="X1278" s="96"/>
      <c r="Y1278" s="93"/>
      <c r="Z1278" s="93"/>
      <c r="AA1278" s="93"/>
      <c r="AB1278" s="93"/>
      <c r="AC1278" s="93"/>
      <c r="AD1278" s="93"/>
      <c r="AE1278" s="93"/>
      <c r="AF1278" s="93"/>
      <c r="AG1278" s="93"/>
      <c r="AH1278" s="93"/>
      <c r="AI1278" s="93"/>
      <c r="AJ1278" s="93"/>
      <c r="AK1278" s="93"/>
      <c r="AL1278" s="93"/>
      <c r="AM1278" s="93"/>
      <c r="AN1278" s="93"/>
      <c r="AO1278" s="93"/>
      <c r="AP1278" s="93"/>
      <c r="AQ1278" s="93"/>
      <c r="AR1278" s="93"/>
      <c r="AS1278" s="93"/>
      <c r="AT1278" s="93"/>
      <c r="AU1278" s="93"/>
      <c r="AV1278" s="93"/>
      <c r="AW1278" s="93"/>
      <c r="AX1278" s="93"/>
      <c r="AY1278" s="93"/>
      <c r="AZ1278" s="93"/>
      <c r="BA1278" s="93"/>
      <c r="BB1278" s="93"/>
      <c r="BC1278" s="93"/>
      <c r="BD1278" s="93"/>
      <c r="BE1278" s="93"/>
      <c r="BF1278" s="93"/>
      <c r="BG1278" s="93"/>
      <c r="BH1278" s="93"/>
      <c r="BI1278" s="93"/>
      <c r="BJ1278" s="93"/>
      <c r="BK1278" s="93"/>
      <c r="BL1278" s="93"/>
      <c r="BM1278" s="93"/>
      <c r="BN1278" s="93"/>
      <c r="BO1278" s="93"/>
      <c r="BP1278" s="93"/>
      <c r="BQ1278" s="93"/>
      <c r="BR1278" s="93"/>
      <c r="BS1278" s="93"/>
      <c r="BT1278" s="93"/>
      <c r="BU1278" s="93"/>
      <c r="BV1278" s="93"/>
      <c r="BW1278" s="93"/>
      <c r="BX1278" s="93"/>
      <c r="BY1278" s="93"/>
      <c r="BZ1278" s="93"/>
      <c r="CA1278" s="93"/>
      <c r="CB1278" s="93"/>
      <c r="CC1278" s="93"/>
      <c r="CD1278" s="93"/>
      <c r="CE1278" s="93"/>
      <c r="CF1278" s="93"/>
      <c r="CG1278" s="93"/>
      <c r="CH1278" s="93"/>
      <c r="CI1278" s="93"/>
      <c r="CJ1278" s="93"/>
      <c r="CK1278" s="93"/>
      <c r="CL1278" s="93"/>
      <c r="CM1278" s="93"/>
      <c r="CN1278" s="93"/>
      <c r="CO1278" s="93"/>
      <c r="CP1278" s="93"/>
      <c r="CQ1278" s="93"/>
      <c r="CR1278" s="93"/>
      <c r="CS1278" s="93"/>
      <c r="CT1278" s="93"/>
      <c r="CU1278" s="93"/>
      <c r="CV1278" s="93"/>
      <c r="CW1278" s="93"/>
      <c r="CX1278" s="93"/>
      <c r="CY1278" s="93"/>
      <c r="CZ1278" s="93"/>
      <c r="DA1278" s="93"/>
      <c r="DB1278" s="93"/>
      <c r="DC1278" s="93"/>
      <c r="DD1278" s="93"/>
      <c r="DE1278" s="93"/>
      <c r="DF1278" s="93"/>
      <c r="DG1278" s="93"/>
      <c r="DH1278" s="93"/>
      <c r="DI1278" s="93"/>
      <c r="DJ1278" s="93"/>
      <c r="DK1278" s="93"/>
      <c r="DL1278" s="93"/>
      <c r="DM1278" s="93"/>
      <c r="DN1278" s="93"/>
      <c r="DO1278" s="93"/>
      <c r="DP1278" s="93"/>
      <c r="DQ1278" s="93"/>
      <c r="DR1278" s="93"/>
      <c r="DS1278" s="93"/>
      <c r="DT1278" s="93"/>
      <c r="DU1278" s="93"/>
      <c r="DV1278" s="93"/>
      <c r="DW1278" s="93"/>
      <c r="DX1278" s="93"/>
      <c r="DY1278" s="93"/>
      <c r="DZ1278" s="93"/>
      <c r="EA1278" s="93"/>
      <c r="EB1278" s="93"/>
      <c r="EC1278" s="93"/>
      <c r="ED1278" s="93"/>
      <c r="EE1278" s="93"/>
      <c r="EF1278" s="93"/>
      <c r="EG1278" s="93"/>
      <c r="EH1278" s="93"/>
      <c r="EI1278" s="93"/>
      <c r="EJ1278" s="93"/>
      <c r="EK1278" s="93"/>
      <c r="EL1278" s="93"/>
      <c r="EM1278" s="93"/>
      <c r="EN1278" s="93"/>
      <c r="EO1278" s="93"/>
      <c r="EP1278" s="93"/>
      <c r="EQ1278" s="93"/>
      <c r="ER1278" s="93"/>
      <c r="ES1278" s="93"/>
      <c r="ET1278" s="93"/>
      <c r="EU1278" s="93"/>
      <c r="EV1278" s="93"/>
      <c r="EW1278" s="93"/>
      <c r="EX1278" s="93"/>
      <c r="EY1278" s="93"/>
      <c r="EZ1278" s="93"/>
      <c r="FA1278" s="93"/>
      <c r="FB1278" s="93"/>
      <c r="FC1278" s="93"/>
      <c r="FD1278" s="93"/>
      <c r="FE1278" s="93"/>
      <c r="FF1278" s="93"/>
      <c r="FG1278" s="93"/>
      <c r="FH1278" s="93"/>
      <c r="FI1278" s="93"/>
      <c r="FJ1278" s="93"/>
      <c r="FK1278" s="93"/>
      <c r="FL1278" s="93"/>
      <c r="FM1278" s="93"/>
      <c r="FN1278" s="93"/>
      <c r="FO1278" s="93"/>
      <c r="FP1278" s="93"/>
      <c r="FQ1278" s="93"/>
      <c r="FR1278" s="93"/>
      <c r="FS1278" s="93"/>
      <c r="FT1278" s="93"/>
      <c r="FU1278" s="93"/>
      <c r="FV1278" s="93"/>
      <c r="FW1278" s="93"/>
      <c r="FX1278" s="93"/>
      <c r="FY1278" s="93"/>
      <c r="FZ1278" s="93"/>
      <c r="GA1278" s="93"/>
      <c r="GB1278" s="93"/>
      <c r="GC1278" s="93"/>
      <c r="GD1278" s="93"/>
      <c r="GE1278" s="93"/>
      <c r="GF1278" s="93"/>
      <c r="GG1278" s="93"/>
      <c r="GH1278" s="93"/>
      <c r="GI1278" s="93"/>
      <c r="GJ1278" s="93"/>
      <c r="GK1278" s="93"/>
      <c r="GL1278" s="93"/>
      <c r="GM1278" s="93"/>
      <c r="GN1278" s="93"/>
      <c r="GO1278" s="93"/>
      <c r="GP1278" s="93"/>
      <c r="GQ1278" s="93"/>
      <c r="GR1278" s="93"/>
      <c r="GS1278" s="93"/>
      <c r="GT1278" s="93"/>
      <c r="GU1278" s="93"/>
      <c r="GV1278" s="93"/>
      <c r="GW1278" s="93"/>
      <c r="GX1278" s="93"/>
      <c r="GY1278" s="93"/>
      <c r="GZ1278" s="93"/>
      <c r="HA1278" s="93"/>
      <c r="HB1278" s="93"/>
      <c r="HC1278" s="93"/>
      <c r="HD1278" s="93"/>
      <c r="HE1278" s="93"/>
      <c r="HF1278" s="93"/>
      <c r="HG1278" s="93"/>
      <c r="HH1278" s="93"/>
      <c r="HI1278" s="93"/>
      <c r="HJ1278" s="93"/>
      <c r="HK1278" s="93"/>
      <c r="HL1278" s="93"/>
      <c r="HM1278" s="93"/>
      <c r="HN1278" s="93"/>
      <c r="HO1278" s="93"/>
      <c r="HP1278" s="93"/>
      <c r="HQ1278" s="93"/>
      <c r="HR1278" s="93"/>
      <c r="HS1278" s="93"/>
      <c r="HT1278" s="93"/>
      <c r="HU1278" s="93"/>
      <c r="HV1278" s="93"/>
      <c r="HW1278" s="93"/>
      <c r="HX1278" s="93"/>
      <c r="HY1278" s="93"/>
      <c r="HZ1278" s="93"/>
      <c r="IA1278" s="93"/>
      <c r="IB1278" s="93"/>
      <c r="IC1278" s="93"/>
      <c r="ID1278" s="93"/>
      <c r="IE1278" s="93"/>
      <c r="IF1278" s="93"/>
      <c r="IG1278" s="93"/>
      <c r="IH1278" s="93"/>
      <c r="II1278" s="93"/>
      <c r="IJ1278" s="93"/>
      <c r="IK1278" s="93"/>
      <c r="IL1278" s="93"/>
      <c r="IM1278" s="93"/>
      <c r="IN1278" s="93"/>
      <c r="IO1278" s="93"/>
      <c r="IP1278" s="93"/>
      <c r="IQ1278" s="93"/>
      <c r="IR1278" s="93"/>
      <c r="IS1278" s="93"/>
      <c r="IT1278" s="93"/>
      <c r="IU1278" s="93"/>
      <c r="IV1278" s="93"/>
      <c r="IW1278" s="93"/>
      <c r="IX1278" s="93"/>
      <c r="IY1278" s="93"/>
      <c r="IZ1278" s="93"/>
      <c r="JA1278" s="93"/>
      <c r="JB1278" s="93"/>
      <c r="JC1278" s="93"/>
      <c r="JD1278" s="93"/>
      <c r="JE1278" s="93"/>
      <c r="JF1278" s="93"/>
      <c r="JG1278" s="93"/>
      <c r="JH1278" s="93"/>
      <c r="JI1278" s="93"/>
      <c r="JJ1278" s="93"/>
      <c r="JK1278" s="93"/>
      <c r="JL1278" s="93"/>
      <c r="JM1278" s="93"/>
      <c r="JN1278" s="93"/>
      <c r="JO1278" s="93"/>
      <c r="JP1278" s="93"/>
      <c r="JQ1278" s="93"/>
      <c r="JR1278" s="93"/>
      <c r="JS1278" s="93"/>
      <c r="JT1278" s="93"/>
      <c r="JU1278" s="93"/>
      <c r="JV1278" s="93"/>
      <c r="JW1278" s="93"/>
      <c r="JX1278" s="93"/>
      <c r="JY1278" s="93"/>
      <c r="JZ1278" s="93"/>
      <c r="KA1278" s="93"/>
      <c r="KB1278" s="93"/>
      <c r="KC1278" s="93"/>
      <c r="KD1278" s="93"/>
      <c r="KE1278" s="93"/>
      <c r="KF1278" s="93"/>
      <c r="KG1278" s="93"/>
      <c r="KH1278" s="93"/>
      <c r="KI1278" s="93"/>
      <c r="KJ1278" s="93"/>
      <c r="KK1278" s="93"/>
      <c r="KL1278" s="93"/>
      <c r="KM1278" s="93"/>
      <c r="KN1278" s="93"/>
      <c r="KO1278" s="93"/>
      <c r="KP1278" s="93"/>
      <c r="KQ1278" s="93"/>
      <c r="KR1278" s="93"/>
      <c r="KS1278" s="93"/>
      <c r="KT1278" s="93"/>
      <c r="KU1278" s="93"/>
      <c r="KV1278" s="93"/>
      <c r="KW1278" s="93"/>
      <c r="KX1278" s="93"/>
      <c r="KY1278" s="93"/>
      <c r="KZ1278" s="93"/>
      <c r="LA1278" s="93"/>
      <c r="LB1278" s="93"/>
      <c r="LC1278" s="93"/>
      <c r="LD1278" s="93"/>
      <c r="LE1278" s="93"/>
      <c r="LF1278" s="93"/>
      <c r="LG1278" s="93"/>
      <c r="LH1278" s="93"/>
      <c r="LI1278" s="93"/>
      <c r="LJ1278" s="93"/>
      <c r="LK1278" s="93"/>
      <c r="LL1278" s="93"/>
      <c r="LM1278" s="93"/>
      <c r="LN1278" s="93"/>
      <c r="LO1278" s="93"/>
      <c r="LP1278" s="93"/>
      <c r="LQ1278" s="93"/>
      <c r="LR1278" s="93"/>
      <c r="LS1278" s="93"/>
      <c r="LT1278" s="93"/>
      <c r="LU1278" s="93"/>
      <c r="LV1278" s="93"/>
      <c r="LW1278" s="93"/>
      <c r="LX1278" s="93"/>
      <c r="LY1278" s="93"/>
      <c r="LZ1278" s="93"/>
      <c r="MA1278" s="93"/>
      <c r="MB1278" s="93"/>
      <c r="MC1278" s="93"/>
      <c r="MD1278" s="93"/>
      <c r="ME1278" s="93"/>
      <c r="MF1278" s="93"/>
      <c r="MG1278" s="93"/>
      <c r="MH1278" s="93"/>
      <c r="MI1278" s="93"/>
      <c r="MJ1278" s="93"/>
      <c r="MK1278" s="93"/>
      <c r="ML1278" s="93"/>
      <c r="MM1278" s="93"/>
      <c r="MN1278" s="93"/>
      <c r="MO1278" s="93"/>
      <c r="MP1278" s="93"/>
      <c r="MQ1278" s="93"/>
      <c r="MR1278" s="93"/>
      <c r="MS1278" s="93"/>
      <c r="MT1278" s="93"/>
      <c r="MU1278" s="93"/>
      <c r="MV1278" s="93"/>
      <c r="MW1278" s="93"/>
      <c r="MX1278" s="93"/>
      <c r="MY1278" s="93"/>
      <c r="MZ1278" s="93"/>
      <c r="NA1278" s="93"/>
      <c r="NB1278" s="93"/>
      <c r="NC1278" s="93"/>
      <c r="ND1278" s="93"/>
      <c r="NE1278" s="93"/>
      <c r="NF1278" s="93"/>
      <c r="NG1278" s="93"/>
      <c r="NH1278" s="93"/>
      <c r="NI1278" s="93"/>
      <c r="NJ1278" s="93"/>
      <c r="NK1278" s="93"/>
      <c r="NL1278" s="93"/>
      <c r="NM1278" s="93"/>
      <c r="NN1278" s="93"/>
      <c r="NO1278" s="93"/>
      <c r="NP1278" s="93"/>
      <c r="NQ1278" s="93"/>
      <c r="NR1278" s="93"/>
      <c r="NS1278" s="93"/>
      <c r="NT1278" s="93"/>
      <c r="NU1278" s="93"/>
      <c r="NV1278" s="93"/>
      <c r="NW1278" s="93"/>
      <c r="NX1278" s="93"/>
      <c r="NY1278" s="93"/>
      <c r="NZ1278" s="93"/>
      <c r="OA1278" s="93"/>
      <c r="OB1278" s="93"/>
      <c r="OC1278" s="93"/>
      <c r="OD1278" s="93"/>
      <c r="OE1278" s="93"/>
      <c r="OF1278" s="93"/>
      <c r="OG1278" s="93"/>
      <c r="OH1278" s="93"/>
      <c r="OI1278" s="93"/>
      <c r="OJ1278" s="93"/>
      <c r="OK1278" s="93"/>
      <c r="OL1278" s="93"/>
      <c r="OM1278" s="93"/>
      <c r="ON1278" s="93"/>
      <c r="OO1278" s="93"/>
      <c r="OP1278" s="93"/>
      <c r="OQ1278" s="93"/>
      <c r="OR1278" s="93"/>
      <c r="OS1278" s="93"/>
      <c r="OT1278" s="93"/>
      <c r="OU1278" s="93"/>
      <c r="OV1278" s="93"/>
      <c r="OW1278" s="93"/>
      <c r="OX1278" s="93"/>
      <c r="OY1278" s="93"/>
      <c r="OZ1278" s="93"/>
      <c r="PA1278" s="93"/>
      <c r="PB1278" s="93"/>
      <c r="PC1278" s="93"/>
      <c r="PD1278" s="93"/>
      <c r="PE1278" s="93"/>
      <c r="PF1278" s="93"/>
      <c r="PG1278" s="93"/>
      <c r="PH1278" s="93"/>
      <c r="PI1278" s="93"/>
      <c r="PJ1278" s="93"/>
      <c r="PK1278" s="93"/>
      <c r="PL1278" s="93"/>
      <c r="PM1278" s="93"/>
      <c r="PN1278" s="93"/>
      <c r="PO1278" s="93"/>
      <c r="PP1278" s="93"/>
      <c r="PQ1278" s="93"/>
      <c r="PR1278" s="93"/>
      <c r="PS1278" s="93"/>
      <c r="PT1278" s="93"/>
      <c r="PU1278" s="93"/>
      <c r="PV1278" s="93"/>
      <c r="PW1278" s="93"/>
      <c r="PX1278" s="93"/>
      <c r="PY1278" s="93"/>
      <c r="PZ1278" s="93"/>
      <c r="QA1278" s="93"/>
      <c r="QB1278" s="93"/>
      <c r="QC1278" s="93"/>
      <c r="QD1278" s="93"/>
      <c r="QE1278" s="93"/>
      <c r="QF1278" s="93"/>
      <c r="QG1278" s="93"/>
      <c r="QH1278" s="93"/>
      <c r="QI1278" s="93"/>
      <c r="QJ1278" s="93"/>
      <c r="QK1278" s="93"/>
      <c r="QL1278" s="93"/>
      <c r="QM1278" s="93"/>
      <c r="QN1278" s="93"/>
      <c r="QO1278" s="93"/>
      <c r="QP1278" s="93"/>
      <c r="QQ1278" s="93"/>
      <c r="QR1278" s="93"/>
      <c r="QS1278" s="93"/>
      <c r="QT1278" s="93"/>
      <c r="QU1278" s="93"/>
      <c r="QV1278" s="93"/>
      <c r="QW1278" s="93"/>
      <c r="QX1278" s="93"/>
      <c r="QY1278" s="93"/>
      <c r="QZ1278" s="93"/>
      <c r="RA1278" s="93"/>
      <c r="RB1278" s="93"/>
      <c r="RC1278" s="93"/>
      <c r="RD1278" s="93"/>
      <c r="RE1278" s="93"/>
      <c r="RF1278" s="93"/>
      <c r="RG1278" s="93"/>
      <c r="RH1278" s="93"/>
      <c r="RI1278" s="93"/>
      <c r="RJ1278" s="93"/>
      <c r="RK1278" s="93"/>
      <c r="RL1278" s="93"/>
      <c r="RM1278" s="93"/>
      <c r="RN1278" s="93"/>
      <c r="RO1278" s="93"/>
      <c r="RP1278" s="93"/>
      <c r="RQ1278" s="93"/>
      <c r="RR1278" s="93"/>
      <c r="RS1278" s="93"/>
      <c r="RT1278" s="93"/>
      <c r="RU1278" s="93"/>
      <c r="RV1278" s="93"/>
      <c r="RW1278" s="93"/>
      <c r="RX1278" s="93"/>
      <c r="RY1278" s="93"/>
      <c r="RZ1278" s="93"/>
      <c r="SA1278" s="93"/>
      <c r="SB1278" s="93"/>
      <c r="SC1278" s="93"/>
      <c r="SD1278" s="93"/>
      <c r="SE1278" s="93"/>
      <c r="SF1278" s="93"/>
      <c r="SG1278" s="93"/>
      <c r="SH1278" s="93"/>
      <c r="SI1278" s="93"/>
      <c r="SJ1278" s="93"/>
      <c r="SK1278" s="93"/>
      <c r="SL1278" s="93"/>
      <c r="SM1278" s="93"/>
      <c r="SN1278" s="93"/>
      <c r="SO1278" s="93"/>
      <c r="SP1278" s="93"/>
      <c r="SQ1278" s="93"/>
      <c r="SR1278" s="93"/>
      <c r="SS1278" s="93"/>
      <c r="ST1278" s="93"/>
      <c r="SU1278" s="93"/>
      <c r="SV1278" s="93"/>
      <c r="SW1278" s="93"/>
      <c r="SX1278" s="93"/>
      <c r="SY1278" s="93"/>
      <c r="SZ1278" s="93"/>
      <c r="TA1278" s="93"/>
      <c r="TB1278" s="93"/>
      <c r="TC1278" s="93"/>
      <c r="TD1278" s="93"/>
      <c r="TE1278" s="93"/>
      <c r="TF1278" s="93"/>
      <c r="TG1278" s="93"/>
      <c r="TH1278" s="93"/>
      <c r="TI1278" s="93"/>
      <c r="TJ1278" s="93"/>
      <c r="TK1278" s="93"/>
      <c r="TL1278" s="93"/>
      <c r="TM1278" s="93"/>
      <c r="TN1278" s="93"/>
      <c r="TO1278" s="93"/>
      <c r="TP1278" s="93"/>
      <c r="TQ1278" s="93"/>
      <c r="TR1278" s="93"/>
      <c r="TS1278" s="93"/>
      <c r="TT1278" s="93"/>
      <c r="TU1278" s="93"/>
      <c r="TV1278" s="93"/>
      <c r="TW1278" s="93"/>
      <c r="TX1278" s="93"/>
      <c r="TY1278" s="93"/>
      <c r="TZ1278" s="93"/>
      <c r="UA1278" s="93"/>
      <c r="UB1278" s="93"/>
      <c r="UC1278" s="93"/>
      <c r="UD1278" s="93"/>
      <c r="UE1278" s="93"/>
      <c r="UF1278" s="93"/>
      <c r="UG1278" s="93"/>
      <c r="UH1278" s="93"/>
      <c r="UI1278" s="93"/>
      <c r="UJ1278" s="93"/>
      <c r="UK1278" s="93"/>
      <c r="UL1278" s="93"/>
      <c r="UM1278" s="93"/>
      <c r="UN1278" s="93"/>
      <c r="UO1278" s="93"/>
      <c r="UP1278" s="93"/>
      <c r="UQ1278" s="93"/>
      <c r="UR1278" s="93"/>
      <c r="US1278" s="93"/>
      <c r="UT1278" s="93"/>
      <c r="UU1278" s="93"/>
      <c r="UV1278" s="93"/>
      <c r="UW1278" s="93"/>
      <c r="UX1278" s="93"/>
      <c r="UY1278" s="93"/>
      <c r="UZ1278" s="93"/>
      <c r="VA1278" s="93"/>
      <c r="VB1278" s="93"/>
      <c r="VC1278" s="93"/>
      <c r="VD1278" s="93"/>
      <c r="VE1278" s="93"/>
      <c r="VF1278" s="93"/>
      <c r="VG1278" s="93"/>
      <c r="VH1278" s="93"/>
      <c r="VI1278" s="93"/>
      <c r="VJ1278" s="93"/>
      <c r="VK1278" s="93"/>
      <c r="VL1278" s="93"/>
      <c r="VM1278" s="93"/>
      <c r="VN1278" s="93"/>
      <c r="VO1278" s="93"/>
      <c r="VP1278" s="93"/>
      <c r="VQ1278" s="93"/>
      <c r="VR1278" s="93"/>
      <c r="VS1278" s="93"/>
      <c r="VT1278" s="93"/>
      <c r="VU1278" s="93"/>
      <c r="VV1278" s="93"/>
      <c r="VW1278" s="93"/>
      <c r="VX1278" s="93"/>
      <c r="VY1278" s="93"/>
      <c r="VZ1278" s="93"/>
      <c r="WA1278" s="93"/>
      <c r="WB1278" s="93"/>
      <c r="WC1278" s="93"/>
      <c r="WD1278" s="93"/>
      <c r="WE1278" s="93"/>
      <c r="WF1278" s="93"/>
      <c r="WG1278" s="93"/>
      <c r="WH1278" s="93"/>
      <c r="WI1278" s="93"/>
      <c r="WJ1278" s="93"/>
      <c r="WK1278" s="93"/>
      <c r="WL1278" s="93"/>
      <c r="WM1278" s="93"/>
      <c r="WN1278" s="93"/>
      <c r="WO1278" s="93"/>
      <c r="WP1278" s="93"/>
      <c r="WQ1278" s="93"/>
      <c r="WR1278" s="93"/>
      <c r="WS1278" s="93"/>
      <c r="WT1278" s="93"/>
      <c r="WU1278" s="93"/>
      <c r="WV1278" s="93"/>
      <c r="WW1278" s="93"/>
      <c r="WX1278" s="93"/>
      <c r="WY1278" s="93"/>
      <c r="WZ1278" s="93"/>
      <c r="XA1278" s="93"/>
      <c r="XB1278" s="93"/>
      <c r="XC1278" s="93"/>
      <c r="XD1278" s="93"/>
      <c r="XE1278" s="93"/>
      <c r="XF1278" s="93"/>
      <c r="XG1278" s="93"/>
      <c r="XH1278" s="93"/>
      <c r="XI1278" s="93"/>
      <c r="XJ1278" s="93"/>
      <c r="XK1278" s="93"/>
      <c r="XL1278" s="93"/>
      <c r="XM1278" s="93"/>
      <c r="XN1278" s="93"/>
      <c r="XO1278" s="93"/>
      <c r="XP1278" s="93"/>
      <c r="XQ1278" s="93"/>
      <c r="XR1278" s="93"/>
      <c r="XS1278" s="93"/>
      <c r="XT1278" s="93"/>
      <c r="XU1278" s="93"/>
      <c r="XV1278" s="93"/>
      <c r="XW1278" s="93"/>
      <c r="XX1278" s="93"/>
      <c r="XY1278" s="93"/>
      <c r="XZ1278" s="93"/>
      <c r="YA1278" s="93"/>
      <c r="YB1278" s="93"/>
      <c r="YC1278" s="93"/>
      <c r="YD1278" s="93"/>
      <c r="YE1278" s="93"/>
      <c r="YF1278" s="93"/>
      <c r="YG1278" s="93"/>
      <c r="YH1278" s="93"/>
      <c r="YI1278" s="93"/>
      <c r="YJ1278" s="93"/>
      <c r="YK1278" s="93"/>
      <c r="YL1278" s="93"/>
      <c r="YM1278" s="93"/>
      <c r="YN1278" s="93"/>
      <c r="YO1278" s="93"/>
      <c r="YP1278" s="93"/>
      <c r="YQ1278" s="93"/>
      <c r="YR1278" s="93"/>
      <c r="YS1278" s="93"/>
      <c r="YT1278" s="93"/>
      <c r="YU1278" s="93"/>
      <c r="YV1278" s="93"/>
      <c r="YW1278" s="93"/>
      <c r="YX1278" s="93"/>
      <c r="YY1278" s="93"/>
      <c r="YZ1278" s="93"/>
      <c r="ZA1278" s="93"/>
      <c r="ZB1278" s="93"/>
      <c r="ZC1278" s="93"/>
      <c r="ZD1278" s="93"/>
      <c r="ZE1278" s="93"/>
      <c r="ZF1278" s="93"/>
      <c r="ZG1278" s="93"/>
      <c r="ZH1278" s="93"/>
      <c r="ZI1278" s="93"/>
      <c r="ZJ1278" s="93"/>
      <c r="ZK1278" s="93"/>
      <c r="ZL1278" s="93"/>
      <c r="ZM1278" s="93"/>
      <c r="ZN1278" s="93"/>
      <c r="ZO1278" s="93"/>
      <c r="ZP1278" s="93"/>
      <c r="ZQ1278" s="93"/>
      <c r="ZR1278" s="93"/>
      <c r="ZS1278" s="93"/>
      <c r="ZT1278" s="93"/>
      <c r="ZU1278" s="93"/>
      <c r="ZV1278" s="93"/>
      <c r="ZW1278" s="93"/>
      <c r="ZX1278" s="93"/>
      <c r="ZY1278" s="93"/>
      <c r="ZZ1278" s="93"/>
      <c r="AAA1278" s="93"/>
      <c r="AAB1278" s="93"/>
      <c r="AAC1278" s="93"/>
      <c r="AAD1278" s="93"/>
      <c r="AAE1278" s="93"/>
      <c r="AAF1278" s="93"/>
      <c r="AAG1278" s="93"/>
      <c r="AAH1278" s="93"/>
      <c r="AAI1278" s="93"/>
      <c r="AAJ1278" s="93"/>
      <c r="AAK1278" s="93"/>
      <c r="AAL1278" s="93"/>
      <c r="AAM1278" s="93"/>
      <c r="AAN1278" s="93"/>
      <c r="AAO1278" s="93"/>
      <c r="AAP1278" s="93"/>
      <c r="AAQ1278" s="93"/>
      <c r="AAR1278" s="93"/>
      <c r="AAS1278" s="93"/>
      <c r="AAT1278" s="93"/>
      <c r="AAU1278" s="93"/>
      <c r="AAV1278" s="93"/>
      <c r="AAW1278" s="93"/>
      <c r="AAX1278" s="93"/>
      <c r="AAY1278" s="93"/>
      <c r="AAZ1278" s="93"/>
      <c r="ABA1278" s="93"/>
      <c r="ABB1278" s="93"/>
      <c r="ABC1278" s="93"/>
      <c r="ABD1278" s="93"/>
      <c r="ABE1278" s="93"/>
      <c r="ABF1278" s="93"/>
      <c r="ABG1278" s="93"/>
      <c r="ABH1278" s="93"/>
      <c r="ABI1278" s="93"/>
      <c r="ABJ1278" s="93"/>
      <c r="ABK1278" s="93"/>
      <c r="ABL1278" s="93"/>
      <c r="ABM1278" s="93"/>
      <c r="ABN1278" s="93"/>
      <c r="ABO1278" s="93"/>
      <c r="ABP1278" s="93"/>
      <c r="ABQ1278" s="93"/>
      <c r="ABR1278" s="93"/>
      <c r="ABS1278" s="93"/>
      <c r="ABT1278" s="93"/>
      <c r="ABU1278" s="93"/>
      <c r="ABV1278" s="93"/>
      <c r="ABW1278" s="93"/>
      <c r="ABX1278" s="93"/>
      <c r="ABY1278" s="93"/>
      <c r="ABZ1278" s="93"/>
      <c r="ACA1278" s="93"/>
      <c r="ACB1278" s="93"/>
      <c r="ACC1278" s="93"/>
      <c r="ACD1278" s="93"/>
      <c r="ACE1278" s="93"/>
      <c r="ACF1278" s="93"/>
      <c r="ACG1278" s="93"/>
      <c r="ACH1278" s="93"/>
      <c r="ACI1278" s="93"/>
      <c r="ACJ1278" s="93"/>
      <c r="ACK1278" s="93"/>
      <c r="ACL1278" s="93"/>
      <c r="ACM1278" s="93"/>
      <c r="ACN1278" s="93"/>
      <c r="ACO1278" s="93"/>
      <c r="ACP1278" s="93"/>
      <c r="ACQ1278" s="93"/>
      <c r="ACR1278" s="93"/>
      <c r="ACS1278" s="93"/>
      <c r="ACT1278" s="93"/>
      <c r="ACU1278" s="93"/>
      <c r="ACV1278" s="93"/>
      <c r="ACW1278" s="93"/>
      <c r="ACX1278" s="93"/>
      <c r="ACY1278" s="93"/>
      <c r="ACZ1278" s="93"/>
      <c r="ADA1278" s="93"/>
      <c r="ADB1278" s="93"/>
      <c r="ADC1278" s="93"/>
      <c r="ADD1278" s="93"/>
      <c r="ADE1278" s="93"/>
      <c r="ADF1278" s="93"/>
      <c r="ADG1278" s="93"/>
      <c r="ADH1278" s="93"/>
      <c r="ADI1278" s="93"/>
      <c r="ADJ1278" s="93"/>
      <c r="ADK1278" s="93"/>
      <c r="ADL1278" s="93"/>
      <c r="ADM1278" s="93"/>
      <c r="ADN1278" s="93"/>
      <c r="ADO1278" s="93"/>
      <c r="ADP1278" s="93"/>
      <c r="ADQ1278" s="93"/>
      <c r="ADR1278" s="93"/>
      <c r="ADS1278" s="93"/>
      <c r="ADT1278" s="93"/>
      <c r="ADU1278" s="93"/>
      <c r="ADV1278" s="93"/>
      <c r="ADW1278" s="93"/>
      <c r="ADX1278" s="93"/>
      <c r="ADY1278" s="93"/>
      <c r="ADZ1278" s="93"/>
      <c r="AEA1278" s="93"/>
      <c r="AEB1278" s="93"/>
      <c r="AEC1278" s="93"/>
      <c r="AED1278" s="93"/>
      <c r="AEE1278" s="93"/>
      <c r="AEF1278" s="93"/>
    </row>
    <row r="1279" spans="1:812" s="93" customFormat="1" hidden="1" x14ac:dyDescent="0.25">
      <c r="B1279" s="92">
        <v>45524</v>
      </c>
      <c r="C1279" s="93" t="s">
        <v>63</v>
      </c>
      <c r="D1279" s="93" t="s">
        <v>0</v>
      </c>
      <c r="E1279" s="93" t="s">
        <v>14</v>
      </c>
      <c r="F1279" s="94" t="s">
        <v>35</v>
      </c>
      <c r="G1279" s="93" t="s">
        <v>36</v>
      </c>
      <c r="H1279" s="94" t="s">
        <v>37</v>
      </c>
      <c r="I1279" s="94" t="s">
        <v>563</v>
      </c>
      <c r="J1279" s="95">
        <v>20</v>
      </c>
      <c r="K1279" s="97">
        <v>14.569553805774278</v>
      </c>
      <c r="L1279" s="96">
        <f t="shared" si="123"/>
        <v>291.39107611548559</v>
      </c>
      <c r="M1279" s="106" t="s">
        <v>527</v>
      </c>
      <c r="N1279" s="106"/>
      <c r="O1279" s="104">
        <v>291.39107611548559</v>
      </c>
      <c r="P1279" s="93" t="s">
        <v>645</v>
      </c>
      <c r="Q1279" s="100"/>
      <c r="X1279" s="96"/>
    </row>
    <row r="1280" spans="1:812" s="93" customFormat="1" hidden="1" x14ac:dyDescent="0.25">
      <c r="B1280" s="92">
        <v>45524</v>
      </c>
      <c r="C1280" s="93" t="s">
        <v>63</v>
      </c>
      <c r="D1280" s="93" t="s">
        <v>0</v>
      </c>
      <c r="E1280" s="93" t="s">
        <v>14</v>
      </c>
      <c r="F1280" s="94" t="s">
        <v>54</v>
      </c>
      <c r="G1280" s="93" t="s">
        <v>55</v>
      </c>
      <c r="H1280" s="94" t="s">
        <v>56</v>
      </c>
      <c r="I1280" s="94" t="s">
        <v>566</v>
      </c>
      <c r="J1280" s="95">
        <v>50</v>
      </c>
      <c r="K1280" s="97">
        <v>18.73228346456693</v>
      </c>
      <c r="L1280" s="96">
        <f t="shared" si="123"/>
        <v>936.61417322834643</v>
      </c>
      <c r="M1280" s="106" t="s">
        <v>527</v>
      </c>
      <c r="N1280" s="106"/>
      <c r="O1280" s="104">
        <v>936.61417322834643</v>
      </c>
      <c r="P1280" s="93" t="s">
        <v>645</v>
      </c>
      <c r="Q1280" s="100"/>
      <c r="X1280" s="96"/>
      <c r="JN1280" s="93" t="s">
        <v>506</v>
      </c>
    </row>
    <row r="1281" spans="1:812" s="93" customFormat="1" hidden="1" x14ac:dyDescent="0.25">
      <c r="B1281" s="92">
        <v>45524</v>
      </c>
      <c r="C1281" s="93" t="s">
        <v>63</v>
      </c>
      <c r="D1281" s="93" t="s">
        <v>4</v>
      </c>
      <c r="E1281" s="93" t="s">
        <v>14</v>
      </c>
      <c r="F1281" s="94">
        <v>3318235</v>
      </c>
      <c r="G1281" s="93" t="s">
        <v>209</v>
      </c>
      <c r="H1281" s="94" t="s">
        <v>107</v>
      </c>
      <c r="I1281" s="94" t="s">
        <v>138</v>
      </c>
      <c r="J1281" s="95">
        <v>10</v>
      </c>
      <c r="K1281" s="97">
        <v>31.220472440944881</v>
      </c>
      <c r="L1281" s="96">
        <f t="shared" si="123"/>
        <v>312.20472440944883</v>
      </c>
      <c r="M1281" s="106" t="s">
        <v>527</v>
      </c>
      <c r="N1281" s="106"/>
      <c r="O1281" s="104">
        <v>312.20472440944883</v>
      </c>
      <c r="P1281" s="93" t="s">
        <v>645</v>
      </c>
      <c r="Q1281" s="100"/>
      <c r="X1281" s="96"/>
    </row>
    <row r="1282" spans="1:812" s="93" customFormat="1" hidden="1" x14ac:dyDescent="0.25">
      <c r="B1282" s="92">
        <v>45524</v>
      </c>
      <c r="C1282" s="93" t="s">
        <v>63</v>
      </c>
      <c r="D1282" s="93" t="s">
        <v>4</v>
      </c>
      <c r="E1282" s="93" t="s">
        <v>14</v>
      </c>
      <c r="F1282" s="94">
        <v>3308050</v>
      </c>
      <c r="G1282" s="93" t="s">
        <v>137</v>
      </c>
      <c r="H1282" s="94" t="s">
        <v>137</v>
      </c>
      <c r="I1282" s="94" t="s">
        <v>138</v>
      </c>
      <c r="J1282" s="95">
        <v>3</v>
      </c>
      <c r="K1282" s="97">
        <v>104.06824146981627</v>
      </c>
      <c r="L1282" s="96">
        <f t="shared" si="123"/>
        <v>312.20472440944883</v>
      </c>
      <c r="M1282" s="106" t="s">
        <v>527</v>
      </c>
      <c r="N1282" s="106"/>
      <c r="O1282" s="104">
        <v>312.20472440944883</v>
      </c>
      <c r="P1282" s="93" t="s">
        <v>645</v>
      </c>
      <c r="Q1282" s="100"/>
      <c r="X1282" s="96"/>
    </row>
    <row r="1283" spans="1:812" hidden="1" x14ac:dyDescent="0.25">
      <c r="B1283" s="5">
        <v>45526</v>
      </c>
      <c r="C1283" t="s">
        <v>103</v>
      </c>
      <c r="D1283" t="s">
        <v>0</v>
      </c>
      <c r="E1283" t="s">
        <v>66</v>
      </c>
      <c r="F1283" s="4" t="s">
        <v>67</v>
      </c>
      <c r="G1283" t="s">
        <v>68</v>
      </c>
      <c r="H1283" s="4" t="s">
        <v>69</v>
      </c>
      <c r="I1283" s="4" t="s">
        <v>444</v>
      </c>
      <c r="J1283" s="8">
        <v>-20</v>
      </c>
      <c r="K1283" s="29">
        <v>51750</v>
      </c>
      <c r="L1283" s="35">
        <f t="shared" si="123"/>
        <v>-1035000</v>
      </c>
      <c r="M1283" s="102" t="s">
        <v>529</v>
      </c>
      <c r="N1283" s="104">
        <f t="shared" ref="N1283:N1285" si="124">L1283/4409.15</f>
        <v>-234.73912205300343</v>
      </c>
      <c r="O1283" s="104">
        <v>-234.73912205300343</v>
      </c>
      <c r="Q1283" s="54">
        <v>20240126</v>
      </c>
      <c r="R1283" t="s">
        <v>558</v>
      </c>
    </row>
    <row r="1284" spans="1:812" hidden="1" x14ac:dyDescent="0.25">
      <c r="B1284" s="5">
        <v>45526</v>
      </c>
      <c r="C1284" t="s">
        <v>103</v>
      </c>
      <c r="D1284" t="s">
        <v>0</v>
      </c>
      <c r="E1284" t="s">
        <v>66</v>
      </c>
      <c r="F1284" s="4" t="s">
        <v>75</v>
      </c>
      <c r="G1284" t="s">
        <v>76</v>
      </c>
      <c r="H1284" s="4" t="s">
        <v>37</v>
      </c>
      <c r="I1284" s="4" t="s">
        <v>521</v>
      </c>
      <c r="J1284" s="8">
        <v>-20</v>
      </c>
      <c r="K1284" s="29">
        <v>51750</v>
      </c>
      <c r="L1284" s="35">
        <f t="shared" si="123"/>
        <v>-1035000</v>
      </c>
      <c r="M1284" s="102" t="s">
        <v>529</v>
      </c>
      <c r="N1284" s="104">
        <f t="shared" si="124"/>
        <v>-234.73912205300343</v>
      </c>
      <c r="O1284" s="104">
        <v>-234.73912205300343</v>
      </c>
      <c r="Q1284" s="54">
        <v>20240126</v>
      </c>
      <c r="R1284" t="s">
        <v>558</v>
      </c>
    </row>
    <row r="1285" spans="1:812" hidden="1" x14ac:dyDescent="0.25">
      <c r="B1285" s="5">
        <v>45526</v>
      </c>
      <c r="C1285" t="s">
        <v>103</v>
      </c>
      <c r="D1285" t="s">
        <v>4</v>
      </c>
      <c r="E1285" t="s">
        <v>14</v>
      </c>
      <c r="F1285" s="4">
        <v>3348235</v>
      </c>
      <c r="G1285" t="s">
        <v>207</v>
      </c>
      <c r="H1285" s="4" t="s">
        <v>208</v>
      </c>
      <c r="I1285" s="4" t="s">
        <v>138</v>
      </c>
      <c r="J1285" s="8">
        <v>-3</v>
      </c>
      <c r="K1285" s="29">
        <v>153420.53519000002</v>
      </c>
      <c r="L1285" s="35">
        <f t="shared" si="123"/>
        <v>-460261.60557000007</v>
      </c>
      <c r="M1285" s="102" t="s">
        <v>527</v>
      </c>
      <c r="N1285" s="104">
        <f t="shared" si="124"/>
        <v>-104.38783111710876</v>
      </c>
      <c r="O1285" s="104">
        <v>-104.38783111710876</v>
      </c>
      <c r="Q1285" s="54">
        <v>20240126</v>
      </c>
      <c r="R1285" t="s">
        <v>558</v>
      </c>
    </row>
    <row r="1286" spans="1:812" hidden="1" x14ac:dyDescent="0.25">
      <c r="B1286" s="5">
        <v>45526</v>
      </c>
      <c r="C1286" t="s">
        <v>103</v>
      </c>
      <c r="D1286" t="s">
        <v>4</v>
      </c>
      <c r="E1286" t="s">
        <v>66</v>
      </c>
      <c r="F1286" s="4" t="s">
        <v>274</v>
      </c>
      <c r="G1286" t="s">
        <v>273</v>
      </c>
      <c r="H1286" s="4" t="s">
        <v>271</v>
      </c>
      <c r="I1286" s="4" t="s">
        <v>138</v>
      </c>
      <c r="J1286" s="8">
        <v>-6</v>
      </c>
      <c r="K1286" s="29">
        <v>145000</v>
      </c>
      <c r="L1286" s="35">
        <f t="shared" si="123"/>
        <v>-870000</v>
      </c>
      <c r="M1286" s="102" t="s">
        <v>529</v>
      </c>
      <c r="N1286" s="104">
        <f t="shared" ref="N1286:N1290" si="125">L1286/4409.15</f>
        <v>-197.31694317498838</v>
      </c>
      <c r="O1286" s="104">
        <v>-197.31694317498838</v>
      </c>
      <c r="Q1286" s="54">
        <v>20240126</v>
      </c>
      <c r="R1286" t="s">
        <v>558</v>
      </c>
    </row>
    <row r="1287" spans="1:812" hidden="1" x14ac:dyDescent="0.25">
      <c r="B1287" s="5">
        <v>45526</v>
      </c>
      <c r="C1287" t="s">
        <v>103</v>
      </c>
      <c r="D1287" t="s">
        <v>4</v>
      </c>
      <c r="E1287" t="s">
        <v>66</v>
      </c>
      <c r="F1287" s="4" t="s">
        <v>276</v>
      </c>
      <c r="G1287" t="s">
        <v>275</v>
      </c>
      <c r="H1287" s="4" t="s">
        <v>148</v>
      </c>
      <c r="I1287" s="4">
        <v>50361</v>
      </c>
      <c r="J1287" s="8">
        <v>-6</v>
      </c>
      <c r="K1287" s="29">
        <v>83600</v>
      </c>
      <c r="L1287" s="35">
        <f t="shared" si="123"/>
        <v>-501600</v>
      </c>
      <c r="M1287" s="102" t="s">
        <v>529</v>
      </c>
      <c r="N1287" s="104">
        <f t="shared" si="125"/>
        <v>-113.76342378916573</v>
      </c>
      <c r="O1287" s="104">
        <v>-113.76342378916573</v>
      </c>
      <c r="Q1287" s="54">
        <v>20240126</v>
      </c>
      <c r="R1287" t="s">
        <v>558</v>
      </c>
    </row>
    <row r="1288" spans="1:812" hidden="1" x14ac:dyDescent="0.25">
      <c r="B1288" s="5">
        <v>45526</v>
      </c>
      <c r="C1288" t="s">
        <v>103</v>
      </c>
      <c r="D1288" t="s">
        <v>4</v>
      </c>
      <c r="E1288" t="s">
        <v>14</v>
      </c>
      <c r="F1288" s="4">
        <v>3338235</v>
      </c>
      <c r="G1288" t="s">
        <v>231</v>
      </c>
      <c r="H1288" s="4" t="s">
        <v>231</v>
      </c>
      <c r="I1288" s="4" t="s">
        <v>138</v>
      </c>
      <c r="J1288" s="8">
        <v>-1</v>
      </c>
      <c r="K1288" s="29">
        <v>153420.53519000002</v>
      </c>
      <c r="L1288" s="35">
        <f t="shared" si="123"/>
        <v>-153420.53519000002</v>
      </c>
      <c r="M1288" s="102" t="s">
        <v>529</v>
      </c>
      <c r="N1288" s="104">
        <f t="shared" si="125"/>
        <v>-34.795943705702925</v>
      </c>
      <c r="O1288" s="104">
        <v>-34.795943705702925</v>
      </c>
      <c r="Q1288" s="54">
        <v>20240126</v>
      </c>
      <c r="R1288" t="s">
        <v>558</v>
      </c>
    </row>
    <row r="1289" spans="1:812" hidden="1" x14ac:dyDescent="0.25">
      <c r="B1289" s="5">
        <v>45528</v>
      </c>
      <c r="C1289" t="s">
        <v>121</v>
      </c>
      <c r="D1289" t="s">
        <v>0</v>
      </c>
      <c r="E1289" t="s">
        <v>66</v>
      </c>
      <c r="F1289" s="4" t="s">
        <v>75</v>
      </c>
      <c r="G1289" t="s">
        <v>76</v>
      </c>
      <c r="H1289" s="4" t="s">
        <v>37</v>
      </c>
      <c r="I1289" s="4" t="s">
        <v>285</v>
      </c>
      <c r="J1289" s="8">
        <v>-2</v>
      </c>
      <c r="K1289" s="29">
        <v>51750</v>
      </c>
      <c r="L1289" s="35">
        <f t="shared" si="123"/>
        <v>-103500</v>
      </c>
      <c r="M1289" s="102" t="s">
        <v>529</v>
      </c>
      <c r="N1289" s="104">
        <f t="shared" si="125"/>
        <v>-23.473912205300344</v>
      </c>
      <c r="O1289" s="104">
        <v>-23.473912205300344</v>
      </c>
      <c r="R1289" t="s">
        <v>462</v>
      </c>
    </row>
    <row r="1290" spans="1:812" hidden="1" x14ac:dyDescent="0.25">
      <c r="B1290" s="5">
        <v>45530</v>
      </c>
      <c r="C1290" t="s">
        <v>120</v>
      </c>
      <c r="D1290" t="s">
        <v>0</v>
      </c>
      <c r="E1290" t="s">
        <v>66</v>
      </c>
      <c r="F1290" s="4" t="s">
        <v>75</v>
      </c>
      <c r="G1290" t="s">
        <v>76</v>
      </c>
      <c r="H1290" s="4" t="s">
        <v>37</v>
      </c>
      <c r="I1290" s="4" t="s">
        <v>559</v>
      </c>
      <c r="J1290" s="8">
        <v>2</v>
      </c>
      <c r="K1290" s="29">
        <v>51750</v>
      </c>
      <c r="L1290" s="35">
        <f t="shared" si="123"/>
        <v>103500</v>
      </c>
      <c r="M1290" s="102" t="s">
        <v>529</v>
      </c>
      <c r="N1290" s="104">
        <f t="shared" si="125"/>
        <v>23.473912205300344</v>
      </c>
      <c r="O1290" s="104">
        <v>23.473912205300344</v>
      </c>
      <c r="R1290" t="s">
        <v>476</v>
      </c>
    </row>
    <row r="1291" spans="1:812" hidden="1" x14ac:dyDescent="0.25">
      <c r="A1291" s="93"/>
      <c r="B1291" s="92">
        <v>45524</v>
      </c>
      <c r="C1291" s="93" t="s">
        <v>63</v>
      </c>
      <c r="D1291" s="93" t="s">
        <v>0</v>
      </c>
      <c r="E1291" s="93" t="s">
        <v>14</v>
      </c>
      <c r="F1291" s="94" t="s">
        <v>39</v>
      </c>
      <c r="G1291" s="93" t="s">
        <v>40</v>
      </c>
      <c r="H1291" s="94" t="s">
        <v>41</v>
      </c>
      <c r="I1291" s="94" t="s">
        <v>564</v>
      </c>
      <c r="J1291" s="95">
        <v>15</v>
      </c>
      <c r="K1291" s="97">
        <v>14.569553805774278</v>
      </c>
      <c r="L1291" s="96">
        <f t="shared" si="123"/>
        <v>218.54330708661416</v>
      </c>
      <c r="M1291" s="106" t="s">
        <v>527</v>
      </c>
      <c r="N1291" s="106"/>
      <c r="O1291" s="104">
        <v>218.54330708661416</v>
      </c>
      <c r="P1291" s="93" t="s">
        <v>644</v>
      </c>
      <c r="Q1291" s="100"/>
      <c r="R1291" s="93"/>
      <c r="S1291" s="93"/>
      <c r="T1291" s="93"/>
      <c r="U1291" s="93"/>
      <c r="V1291" s="93"/>
      <c r="W1291" s="93"/>
      <c r="X1291" s="96"/>
      <c r="Y1291" s="93"/>
      <c r="Z1291" s="93"/>
      <c r="AA1291" s="93"/>
      <c r="AB1291" s="93"/>
      <c r="AC1291" s="93"/>
      <c r="AD1291" s="93"/>
      <c r="AE1291" s="93"/>
      <c r="AF1291" s="93"/>
      <c r="AG1291" s="93"/>
      <c r="AH1291" s="93"/>
      <c r="AI1291" s="93"/>
      <c r="AJ1291" s="93"/>
      <c r="AK1291" s="93"/>
      <c r="AL1291" s="93"/>
      <c r="AM1291" s="93"/>
      <c r="AN1291" s="93"/>
      <c r="AO1291" s="93"/>
      <c r="AP1291" s="93"/>
      <c r="AQ1291" s="93"/>
      <c r="AR1291" s="93"/>
      <c r="AS1291" s="93"/>
      <c r="AT1291" s="93"/>
      <c r="AU1291" s="93"/>
      <c r="AV1291" s="93"/>
      <c r="AW1291" s="93"/>
      <c r="AX1291" s="93"/>
      <c r="AY1291" s="93"/>
      <c r="AZ1291" s="93"/>
      <c r="BA1291" s="93"/>
      <c r="BB1291" s="93"/>
      <c r="BC1291" s="93"/>
      <c r="BD1291" s="93"/>
      <c r="BE1291" s="93"/>
      <c r="BF1291" s="93"/>
      <c r="BG1291" s="93"/>
      <c r="BH1291" s="93"/>
      <c r="BI1291" s="93"/>
      <c r="BJ1291" s="93"/>
      <c r="BK1291" s="93"/>
      <c r="BL1291" s="93"/>
      <c r="BM1291" s="93"/>
      <c r="BN1291" s="93"/>
      <c r="BO1291" s="93"/>
      <c r="BP1291" s="93"/>
      <c r="BQ1291" s="93"/>
      <c r="BR1291" s="93"/>
      <c r="BS1291" s="93"/>
      <c r="BT1291" s="93"/>
      <c r="BU1291" s="93"/>
      <c r="BV1291" s="93"/>
      <c r="BW1291" s="93"/>
      <c r="BX1291" s="93"/>
      <c r="BY1291" s="93"/>
      <c r="BZ1291" s="93"/>
      <c r="CA1291" s="93"/>
      <c r="CB1291" s="93"/>
      <c r="CC1291" s="93"/>
      <c r="CD1291" s="93"/>
      <c r="CE1291" s="93"/>
      <c r="CF1291" s="93"/>
      <c r="CG1291" s="93"/>
      <c r="CH1291" s="93"/>
      <c r="CI1291" s="93"/>
      <c r="CJ1291" s="93"/>
      <c r="CK1291" s="93"/>
      <c r="CL1291" s="93"/>
      <c r="CM1291" s="93"/>
      <c r="CN1291" s="93"/>
      <c r="CO1291" s="93"/>
      <c r="CP1291" s="93"/>
      <c r="CQ1291" s="93"/>
      <c r="CR1291" s="93"/>
      <c r="CS1291" s="93"/>
      <c r="CT1291" s="93"/>
      <c r="CU1291" s="93"/>
      <c r="CV1291" s="93"/>
      <c r="CW1291" s="93"/>
      <c r="CX1291" s="93"/>
      <c r="CY1291" s="93"/>
      <c r="CZ1291" s="93"/>
      <c r="DA1291" s="93"/>
      <c r="DB1291" s="93"/>
      <c r="DC1291" s="93"/>
      <c r="DD1291" s="93"/>
      <c r="DE1291" s="93"/>
      <c r="DF1291" s="93"/>
      <c r="DG1291" s="93"/>
      <c r="DH1291" s="93"/>
      <c r="DI1291" s="93"/>
      <c r="DJ1291" s="93"/>
      <c r="DK1291" s="93"/>
      <c r="DL1291" s="93"/>
      <c r="DM1291" s="93"/>
      <c r="DN1291" s="93"/>
      <c r="DO1291" s="93"/>
      <c r="DP1291" s="93"/>
      <c r="DQ1291" s="93"/>
      <c r="DR1291" s="93"/>
      <c r="DS1291" s="93"/>
      <c r="DT1291" s="93"/>
      <c r="DU1291" s="93"/>
      <c r="DV1291" s="93"/>
      <c r="DW1291" s="93"/>
      <c r="DX1291" s="93"/>
      <c r="DY1291" s="93"/>
      <c r="DZ1291" s="93"/>
      <c r="EA1291" s="93"/>
      <c r="EB1291" s="93"/>
      <c r="EC1291" s="93"/>
      <c r="ED1291" s="93"/>
      <c r="EE1291" s="93"/>
      <c r="EF1291" s="93"/>
      <c r="EG1291" s="93"/>
      <c r="EH1291" s="93"/>
      <c r="EI1291" s="93"/>
      <c r="EJ1291" s="93"/>
      <c r="EK1291" s="93"/>
      <c r="EL1291" s="93"/>
      <c r="EM1291" s="93"/>
      <c r="EN1291" s="93"/>
      <c r="EO1291" s="93"/>
      <c r="EP1291" s="93"/>
      <c r="EQ1291" s="93"/>
      <c r="ER1291" s="93"/>
      <c r="ES1291" s="93"/>
      <c r="ET1291" s="93"/>
      <c r="EU1291" s="93"/>
      <c r="EV1291" s="93"/>
      <c r="EW1291" s="93"/>
      <c r="EX1291" s="93"/>
      <c r="EY1291" s="93"/>
      <c r="EZ1291" s="93"/>
      <c r="FA1291" s="93"/>
      <c r="FB1291" s="93"/>
      <c r="FC1291" s="93"/>
      <c r="FD1291" s="93"/>
      <c r="FE1291" s="93"/>
      <c r="FF1291" s="93"/>
      <c r="FG1291" s="93"/>
      <c r="FH1291" s="93"/>
      <c r="FI1291" s="93"/>
      <c r="FJ1291" s="93"/>
      <c r="FK1291" s="93"/>
      <c r="FL1291" s="93"/>
      <c r="FM1291" s="93"/>
      <c r="FN1291" s="93"/>
      <c r="FO1291" s="93"/>
      <c r="FP1291" s="93"/>
      <c r="FQ1291" s="93"/>
      <c r="FR1291" s="93"/>
      <c r="FS1291" s="93"/>
      <c r="FT1291" s="93"/>
      <c r="FU1291" s="93"/>
      <c r="FV1291" s="93"/>
      <c r="FW1291" s="93"/>
      <c r="FX1291" s="93"/>
      <c r="FY1291" s="93"/>
      <c r="FZ1291" s="93"/>
      <c r="GA1291" s="93"/>
      <c r="GB1291" s="93"/>
      <c r="GC1291" s="93"/>
      <c r="GD1291" s="93"/>
      <c r="GE1291" s="93"/>
      <c r="GF1291" s="93"/>
      <c r="GG1291" s="93"/>
      <c r="GH1291" s="93"/>
      <c r="GI1291" s="93"/>
      <c r="GJ1291" s="93"/>
      <c r="GK1291" s="93"/>
      <c r="GL1291" s="93"/>
      <c r="GM1291" s="93"/>
      <c r="GN1291" s="93"/>
      <c r="GO1291" s="93"/>
      <c r="GP1291" s="93"/>
      <c r="GQ1291" s="93"/>
      <c r="GR1291" s="93"/>
      <c r="GS1291" s="93"/>
      <c r="GT1291" s="93"/>
      <c r="GU1291" s="93"/>
      <c r="GV1291" s="93"/>
      <c r="GW1291" s="93"/>
      <c r="GX1291" s="93"/>
      <c r="GY1291" s="93"/>
      <c r="GZ1291" s="93"/>
      <c r="HA1291" s="93"/>
      <c r="HB1291" s="93"/>
      <c r="HC1291" s="93"/>
      <c r="HD1291" s="93"/>
      <c r="HE1291" s="93"/>
      <c r="HF1291" s="93"/>
      <c r="HG1291" s="93"/>
      <c r="HH1291" s="93"/>
      <c r="HI1291" s="93"/>
      <c r="HJ1291" s="93"/>
      <c r="HK1291" s="93"/>
      <c r="HL1291" s="93"/>
      <c r="HM1291" s="93"/>
      <c r="HN1291" s="93"/>
      <c r="HO1291" s="93"/>
      <c r="HP1291" s="93"/>
      <c r="HQ1291" s="93"/>
      <c r="HR1291" s="93"/>
      <c r="HS1291" s="93"/>
      <c r="HT1291" s="93"/>
      <c r="HU1291" s="93"/>
      <c r="HV1291" s="93"/>
      <c r="HW1291" s="93"/>
      <c r="HX1291" s="93"/>
      <c r="HY1291" s="93"/>
      <c r="HZ1291" s="93"/>
      <c r="IA1291" s="93"/>
      <c r="IB1291" s="93"/>
      <c r="IC1291" s="93"/>
      <c r="ID1291" s="93"/>
      <c r="IE1291" s="93"/>
      <c r="IF1291" s="93"/>
      <c r="IG1291" s="93"/>
      <c r="IH1291" s="93"/>
      <c r="II1291" s="93"/>
      <c r="IJ1291" s="93"/>
      <c r="IK1291" s="93"/>
      <c r="IL1291" s="93"/>
      <c r="IM1291" s="93"/>
      <c r="IN1291" s="93"/>
      <c r="IO1291" s="93"/>
      <c r="IP1291" s="93"/>
      <c r="IQ1291" s="93"/>
      <c r="IR1291" s="93"/>
      <c r="IS1291" s="93"/>
      <c r="IT1291" s="93"/>
      <c r="IU1291" s="93"/>
      <c r="IV1291" s="93"/>
      <c r="IW1291" s="93"/>
      <c r="IX1291" s="93"/>
      <c r="IY1291" s="93"/>
      <c r="IZ1291" s="93"/>
      <c r="JA1291" s="93"/>
      <c r="JB1291" s="93"/>
      <c r="JC1291" s="93"/>
      <c r="JD1291" s="93"/>
      <c r="JE1291" s="93"/>
      <c r="JF1291" s="93"/>
      <c r="JG1291" s="93"/>
      <c r="JH1291" s="93"/>
      <c r="JI1291" s="93"/>
      <c r="JJ1291" s="93"/>
      <c r="JK1291" s="93" t="s">
        <v>506</v>
      </c>
      <c r="JL1291" s="93"/>
      <c r="JM1291" s="93"/>
      <c r="JN1291" s="93"/>
      <c r="JO1291" s="93"/>
      <c r="JP1291" s="93"/>
      <c r="JQ1291" s="93"/>
      <c r="JR1291" s="93"/>
      <c r="JS1291" s="93"/>
      <c r="JT1291" s="93"/>
      <c r="JU1291" s="93"/>
      <c r="JV1291" s="93"/>
      <c r="JW1291" s="93"/>
      <c r="JX1291" s="93"/>
      <c r="JY1291" s="93"/>
      <c r="JZ1291" s="93"/>
      <c r="KA1291" s="93"/>
      <c r="KB1291" s="93"/>
      <c r="KC1291" s="93"/>
      <c r="KD1291" s="93"/>
      <c r="KE1291" s="93"/>
      <c r="KF1291" s="93"/>
      <c r="KG1291" s="93"/>
      <c r="KH1291" s="93"/>
      <c r="KI1291" s="93"/>
      <c r="KJ1291" s="93"/>
      <c r="KK1291" s="93"/>
      <c r="KL1291" s="93"/>
      <c r="KM1291" s="93"/>
      <c r="KN1291" s="93"/>
      <c r="KO1291" s="93"/>
      <c r="KP1291" s="93"/>
      <c r="KQ1291" s="93"/>
      <c r="KR1291" s="93"/>
      <c r="KS1291" s="93"/>
      <c r="KT1291" s="93"/>
      <c r="KU1291" s="93"/>
      <c r="KV1291" s="93"/>
      <c r="KW1291" s="93"/>
      <c r="KX1291" s="93"/>
      <c r="KY1291" s="93"/>
      <c r="KZ1291" s="93"/>
      <c r="LA1291" s="93"/>
      <c r="LB1291" s="93"/>
      <c r="LC1291" s="93"/>
      <c r="LD1291" s="93"/>
      <c r="LE1291" s="93"/>
      <c r="LF1291" s="93"/>
      <c r="LG1291" s="93"/>
      <c r="LH1291" s="93"/>
      <c r="LI1291" s="93"/>
      <c r="LJ1291" s="93"/>
      <c r="LK1291" s="93"/>
      <c r="LL1291" s="93"/>
      <c r="LM1291" s="93"/>
      <c r="LN1291" s="93"/>
      <c r="LO1291" s="93"/>
      <c r="LP1291" s="93"/>
      <c r="LQ1291" s="93"/>
      <c r="LR1291" s="93"/>
      <c r="LS1291" s="93"/>
      <c r="LT1291" s="93"/>
      <c r="LU1291" s="93"/>
      <c r="LV1291" s="93"/>
      <c r="LW1291" s="93"/>
      <c r="LX1291" s="93"/>
      <c r="LY1291" s="93"/>
      <c r="LZ1291" s="93"/>
      <c r="MA1291" s="93"/>
      <c r="MB1291" s="93"/>
      <c r="MC1291" s="93"/>
      <c r="MD1291" s="93"/>
      <c r="ME1291" s="93"/>
      <c r="MF1291" s="93"/>
      <c r="MG1291" s="93"/>
      <c r="MH1291" s="93"/>
      <c r="MI1291" s="93"/>
      <c r="MJ1291" s="93"/>
      <c r="MK1291" s="93"/>
      <c r="ML1291" s="93"/>
      <c r="MM1291" s="93"/>
      <c r="MN1291" s="93"/>
      <c r="MO1291" s="93"/>
      <c r="MP1291" s="93"/>
      <c r="MQ1291" s="93"/>
      <c r="MR1291" s="93"/>
      <c r="MS1291" s="93"/>
      <c r="MT1291" s="93"/>
      <c r="MU1291" s="93"/>
      <c r="MV1291" s="93"/>
      <c r="MW1291" s="93"/>
      <c r="MX1291" s="93"/>
      <c r="MY1291" s="93"/>
      <c r="MZ1291" s="93"/>
      <c r="NA1291" s="93"/>
      <c r="NB1291" s="93"/>
      <c r="NC1291" s="93"/>
      <c r="ND1291" s="93"/>
      <c r="NE1291" s="93"/>
      <c r="NF1291" s="93"/>
      <c r="NG1291" s="93"/>
      <c r="NH1291" s="93"/>
      <c r="NI1291" s="93"/>
      <c r="NJ1291" s="93"/>
      <c r="NK1291" s="93"/>
      <c r="NL1291" s="93"/>
      <c r="NM1291" s="93"/>
      <c r="NN1291" s="93"/>
      <c r="NO1291" s="93"/>
      <c r="NP1291" s="93"/>
      <c r="NQ1291" s="93"/>
      <c r="NR1291" s="93"/>
      <c r="NS1291" s="93"/>
      <c r="NT1291" s="93"/>
      <c r="NU1291" s="93"/>
      <c r="NV1291" s="93"/>
      <c r="NW1291" s="93"/>
      <c r="NX1291" s="93"/>
      <c r="NY1291" s="93"/>
      <c r="NZ1291" s="93"/>
      <c r="OA1291" s="93"/>
      <c r="OB1291" s="93"/>
      <c r="OC1291" s="93"/>
      <c r="OD1291" s="93"/>
      <c r="OE1291" s="93"/>
      <c r="OF1291" s="93"/>
      <c r="OG1291" s="93"/>
      <c r="OH1291" s="93"/>
      <c r="OI1291" s="93"/>
      <c r="OJ1291" s="93"/>
      <c r="OK1291" s="93"/>
      <c r="OL1291" s="93"/>
      <c r="OM1291" s="93"/>
      <c r="ON1291" s="93"/>
      <c r="OO1291" s="93"/>
      <c r="OP1291" s="93"/>
      <c r="OQ1291" s="93"/>
      <c r="OR1291" s="93"/>
      <c r="OS1291" s="93"/>
      <c r="OT1291" s="93"/>
      <c r="OU1291" s="93"/>
      <c r="OV1291" s="93"/>
      <c r="OW1291" s="93"/>
      <c r="OX1291" s="93"/>
      <c r="OY1291" s="93"/>
      <c r="OZ1291" s="93"/>
      <c r="PA1291" s="93"/>
      <c r="PB1291" s="93"/>
      <c r="PC1291" s="93"/>
      <c r="PD1291" s="93"/>
      <c r="PE1291" s="93"/>
      <c r="PF1291" s="93"/>
      <c r="PG1291" s="93"/>
      <c r="PH1291" s="93"/>
      <c r="PI1291" s="93"/>
      <c r="PJ1291" s="93"/>
      <c r="PK1291" s="93"/>
      <c r="PL1291" s="93"/>
      <c r="PM1291" s="93"/>
      <c r="PN1291" s="93"/>
      <c r="PO1291" s="93"/>
      <c r="PP1291" s="93"/>
      <c r="PQ1291" s="93"/>
      <c r="PR1291" s="93"/>
      <c r="PS1291" s="93"/>
      <c r="PT1291" s="93"/>
      <c r="PU1291" s="93"/>
      <c r="PV1291" s="93"/>
      <c r="PW1291" s="93"/>
      <c r="PX1291" s="93"/>
      <c r="PY1291" s="93"/>
      <c r="PZ1291" s="93"/>
      <c r="QA1291" s="93"/>
      <c r="QB1291" s="93"/>
      <c r="QC1291" s="93"/>
      <c r="QD1291" s="93"/>
      <c r="QE1291" s="93"/>
      <c r="QF1291" s="93"/>
      <c r="QG1291" s="93"/>
      <c r="QH1291" s="93"/>
      <c r="QI1291" s="93"/>
      <c r="QJ1291" s="93"/>
      <c r="QK1291" s="93"/>
      <c r="QL1291" s="93"/>
      <c r="QM1291" s="93"/>
      <c r="QN1291" s="93"/>
      <c r="QO1291" s="93"/>
      <c r="QP1291" s="93"/>
      <c r="QQ1291" s="93"/>
      <c r="QR1291" s="93"/>
      <c r="QS1291" s="93"/>
      <c r="QT1291" s="93"/>
      <c r="QU1291" s="93"/>
      <c r="QV1291" s="93"/>
      <c r="QW1291" s="93"/>
      <c r="QX1291" s="93"/>
      <c r="QY1291" s="93"/>
      <c r="QZ1291" s="93"/>
      <c r="RA1291" s="93"/>
      <c r="RB1291" s="93"/>
      <c r="RC1291" s="93"/>
      <c r="RD1291" s="93"/>
      <c r="RE1291" s="93"/>
      <c r="RF1291" s="93"/>
      <c r="RG1291" s="93"/>
      <c r="RH1291" s="93"/>
      <c r="RI1291" s="93"/>
      <c r="RJ1291" s="93"/>
      <c r="RK1291" s="93"/>
      <c r="RL1291" s="93"/>
      <c r="RM1291" s="93"/>
      <c r="RN1291" s="93"/>
      <c r="RO1291" s="93"/>
      <c r="RP1291" s="93"/>
      <c r="RQ1291" s="93"/>
      <c r="RR1291" s="93"/>
      <c r="RS1291" s="93"/>
      <c r="RT1291" s="93"/>
      <c r="RU1291" s="93"/>
      <c r="RV1291" s="93"/>
      <c r="RW1291" s="93"/>
      <c r="RX1291" s="93"/>
      <c r="RY1291" s="93"/>
      <c r="RZ1291" s="93"/>
      <c r="SA1291" s="93"/>
      <c r="SB1291" s="93"/>
      <c r="SC1291" s="93"/>
      <c r="SD1291" s="93"/>
      <c r="SE1291" s="93"/>
      <c r="SF1291" s="93"/>
      <c r="SG1291" s="93"/>
      <c r="SH1291" s="93"/>
      <c r="SI1291" s="93"/>
      <c r="SJ1291" s="93"/>
      <c r="SK1291" s="93"/>
      <c r="SL1291" s="93"/>
      <c r="SM1291" s="93"/>
      <c r="SN1291" s="93"/>
      <c r="SO1291" s="93"/>
      <c r="SP1291" s="93"/>
      <c r="SQ1291" s="93"/>
      <c r="SR1291" s="93"/>
      <c r="SS1291" s="93"/>
      <c r="ST1291" s="93"/>
      <c r="SU1291" s="93"/>
      <c r="SV1291" s="93"/>
      <c r="SW1291" s="93"/>
      <c r="SX1291" s="93"/>
      <c r="SY1291" s="93"/>
      <c r="SZ1291" s="93"/>
      <c r="TA1291" s="93"/>
      <c r="TB1291" s="93"/>
      <c r="TC1291" s="93"/>
      <c r="TD1291" s="93"/>
      <c r="TE1291" s="93"/>
      <c r="TF1291" s="93"/>
      <c r="TG1291" s="93"/>
      <c r="TH1291" s="93"/>
      <c r="TI1291" s="93"/>
      <c r="TJ1291" s="93"/>
      <c r="TK1291" s="93"/>
      <c r="TL1291" s="93"/>
      <c r="TM1291" s="93"/>
      <c r="TN1291" s="93"/>
      <c r="TO1291" s="93"/>
      <c r="TP1291" s="93"/>
      <c r="TQ1291" s="93"/>
      <c r="TR1291" s="93"/>
      <c r="TS1291" s="93"/>
      <c r="TT1291" s="93"/>
      <c r="TU1291" s="93"/>
      <c r="TV1291" s="93"/>
      <c r="TW1291" s="93"/>
      <c r="TX1291" s="93"/>
      <c r="TY1291" s="93"/>
      <c r="TZ1291" s="93"/>
      <c r="UA1291" s="93"/>
      <c r="UB1291" s="93"/>
      <c r="UC1291" s="93"/>
      <c r="UD1291" s="93"/>
      <c r="UE1291" s="93"/>
      <c r="UF1291" s="93"/>
      <c r="UG1291" s="93"/>
      <c r="UH1291" s="93"/>
      <c r="UI1291" s="93"/>
      <c r="UJ1291" s="93"/>
      <c r="UK1291" s="93"/>
      <c r="UL1291" s="93"/>
      <c r="UM1291" s="93"/>
      <c r="UN1291" s="93"/>
      <c r="UO1291" s="93"/>
      <c r="UP1291" s="93"/>
      <c r="UQ1291" s="93"/>
      <c r="UR1291" s="93"/>
      <c r="US1291" s="93"/>
      <c r="UT1291" s="93"/>
      <c r="UU1291" s="93"/>
      <c r="UV1291" s="93"/>
      <c r="UW1291" s="93"/>
      <c r="UX1291" s="93"/>
      <c r="UY1291" s="93"/>
      <c r="UZ1291" s="93"/>
      <c r="VA1291" s="93"/>
      <c r="VB1291" s="93"/>
      <c r="VC1291" s="93"/>
      <c r="VD1291" s="93"/>
      <c r="VE1291" s="93"/>
      <c r="VF1291" s="93"/>
      <c r="VG1291" s="93"/>
      <c r="VH1291" s="93"/>
      <c r="VI1291" s="93"/>
      <c r="VJ1291" s="93"/>
      <c r="VK1291" s="93"/>
      <c r="VL1291" s="93"/>
      <c r="VM1291" s="93"/>
      <c r="VN1291" s="93"/>
      <c r="VO1291" s="93"/>
      <c r="VP1291" s="93"/>
      <c r="VQ1291" s="93"/>
      <c r="VR1291" s="93"/>
      <c r="VS1291" s="93"/>
      <c r="VT1291" s="93"/>
      <c r="VU1291" s="93"/>
      <c r="VV1291" s="93"/>
      <c r="VW1291" s="93"/>
      <c r="VX1291" s="93"/>
      <c r="VY1291" s="93"/>
      <c r="VZ1291" s="93"/>
      <c r="WA1291" s="93"/>
      <c r="WB1291" s="93"/>
      <c r="WC1291" s="93"/>
      <c r="WD1291" s="93"/>
      <c r="WE1291" s="93"/>
      <c r="WF1291" s="93"/>
      <c r="WG1291" s="93"/>
      <c r="WH1291" s="93"/>
      <c r="WI1291" s="93"/>
      <c r="WJ1291" s="93"/>
      <c r="WK1291" s="93"/>
      <c r="WL1291" s="93"/>
      <c r="WM1291" s="93"/>
      <c r="WN1291" s="93"/>
      <c r="WO1291" s="93"/>
      <c r="WP1291" s="93"/>
      <c r="WQ1291" s="93"/>
      <c r="WR1291" s="93"/>
      <c r="WS1291" s="93"/>
      <c r="WT1291" s="93"/>
      <c r="WU1291" s="93"/>
      <c r="WV1291" s="93"/>
      <c r="WW1291" s="93"/>
      <c r="WX1291" s="93"/>
      <c r="WY1291" s="93"/>
      <c r="WZ1291" s="93"/>
      <c r="XA1291" s="93"/>
      <c r="XB1291" s="93"/>
      <c r="XC1291" s="93"/>
      <c r="XD1291" s="93"/>
      <c r="XE1291" s="93"/>
      <c r="XF1291" s="93"/>
      <c r="XG1291" s="93"/>
      <c r="XH1291" s="93"/>
      <c r="XI1291" s="93"/>
      <c r="XJ1291" s="93"/>
      <c r="XK1291" s="93"/>
      <c r="XL1291" s="93"/>
      <c r="XM1291" s="93"/>
      <c r="XN1291" s="93"/>
      <c r="XO1291" s="93"/>
      <c r="XP1291" s="93"/>
      <c r="XQ1291" s="93"/>
      <c r="XR1291" s="93"/>
      <c r="XS1291" s="93"/>
      <c r="XT1291" s="93"/>
      <c r="XU1291" s="93"/>
      <c r="XV1291" s="93"/>
      <c r="XW1291" s="93"/>
      <c r="XX1291" s="93"/>
      <c r="XY1291" s="93"/>
      <c r="XZ1291" s="93"/>
      <c r="YA1291" s="93"/>
      <c r="YB1291" s="93"/>
      <c r="YC1291" s="93"/>
      <c r="YD1291" s="93"/>
      <c r="YE1291" s="93"/>
      <c r="YF1291" s="93"/>
      <c r="YG1291" s="93"/>
      <c r="YH1291" s="93"/>
      <c r="YI1291" s="93"/>
      <c r="YJ1291" s="93"/>
      <c r="YK1291" s="93"/>
      <c r="YL1291" s="93"/>
      <c r="YM1291" s="93"/>
      <c r="YN1291" s="93"/>
      <c r="YO1291" s="93"/>
      <c r="YP1291" s="93"/>
      <c r="YQ1291" s="93"/>
      <c r="YR1291" s="93"/>
      <c r="YS1291" s="93"/>
      <c r="YT1291" s="93"/>
      <c r="YU1291" s="93"/>
      <c r="YV1291" s="93"/>
      <c r="YW1291" s="93"/>
      <c r="YX1291" s="93"/>
      <c r="YY1291" s="93"/>
      <c r="YZ1291" s="93"/>
      <c r="ZA1291" s="93"/>
      <c r="ZB1291" s="93"/>
      <c r="ZC1291" s="93"/>
      <c r="ZD1291" s="93"/>
      <c r="ZE1291" s="93"/>
      <c r="ZF1291" s="93"/>
      <c r="ZG1291" s="93"/>
      <c r="ZH1291" s="93"/>
      <c r="ZI1291" s="93"/>
      <c r="ZJ1291" s="93"/>
      <c r="ZK1291" s="93"/>
      <c r="ZL1291" s="93"/>
      <c r="ZM1291" s="93"/>
      <c r="ZN1291" s="93"/>
      <c r="ZO1291" s="93"/>
      <c r="ZP1291" s="93"/>
      <c r="ZQ1291" s="93"/>
      <c r="ZR1291" s="93"/>
      <c r="ZS1291" s="93"/>
      <c r="ZT1291" s="93"/>
      <c r="ZU1291" s="93"/>
      <c r="ZV1291" s="93"/>
      <c r="ZW1291" s="93"/>
      <c r="ZX1291" s="93"/>
      <c r="ZY1291" s="93"/>
      <c r="ZZ1291" s="93"/>
      <c r="AAA1291" s="93"/>
      <c r="AAB1291" s="93"/>
      <c r="AAC1291" s="93"/>
      <c r="AAD1291" s="93"/>
      <c r="AAE1291" s="93"/>
      <c r="AAF1291" s="93"/>
      <c r="AAG1291" s="93"/>
      <c r="AAH1291" s="93"/>
      <c r="AAI1291" s="93"/>
      <c r="AAJ1291" s="93"/>
      <c r="AAK1291" s="93"/>
      <c r="AAL1291" s="93"/>
      <c r="AAM1291" s="93"/>
      <c r="AAN1291" s="93"/>
      <c r="AAO1291" s="93"/>
      <c r="AAP1291" s="93"/>
      <c r="AAQ1291" s="93"/>
      <c r="AAR1291" s="93"/>
      <c r="AAS1291" s="93"/>
      <c r="AAT1291" s="93"/>
      <c r="AAU1291" s="93"/>
      <c r="AAV1291" s="93"/>
      <c r="AAW1291" s="93"/>
      <c r="AAX1291" s="93"/>
      <c r="AAY1291" s="93"/>
      <c r="AAZ1291" s="93"/>
      <c r="ABA1291" s="93"/>
      <c r="ABB1291" s="93"/>
      <c r="ABC1291" s="93"/>
      <c r="ABD1291" s="93"/>
      <c r="ABE1291" s="93"/>
      <c r="ABF1291" s="93"/>
      <c r="ABG1291" s="93"/>
      <c r="ABH1291" s="93"/>
      <c r="ABI1291" s="93"/>
      <c r="ABJ1291" s="93"/>
      <c r="ABK1291" s="93"/>
      <c r="ABL1291" s="93"/>
      <c r="ABM1291" s="93"/>
      <c r="ABN1291" s="93"/>
      <c r="ABO1291" s="93"/>
      <c r="ABP1291" s="93"/>
      <c r="ABQ1291" s="93"/>
      <c r="ABR1291" s="93"/>
      <c r="ABS1291" s="93"/>
      <c r="ABT1291" s="93"/>
      <c r="ABU1291" s="93"/>
      <c r="ABV1291" s="93"/>
      <c r="ABW1291" s="93"/>
      <c r="ABX1291" s="93"/>
      <c r="ABY1291" s="93"/>
      <c r="ABZ1291" s="93"/>
      <c r="ACA1291" s="93"/>
      <c r="ACB1291" s="93"/>
      <c r="ACC1291" s="93"/>
      <c r="ACD1291" s="93"/>
      <c r="ACE1291" s="93"/>
      <c r="ACF1291" s="93"/>
      <c r="ACG1291" s="93"/>
      <c r="ACH1291" s="93"/>
      <c r="ACI1291" s="93"/>
      <c r="ACJ1291" s="93"/>
      <c r="ACK1291" s="93"/>
      <c r="ACL1291" s="93"/>
      <c r="ACM1291" s="93"/>
      <c r="ACN1291" s="93"/>
      <c r="ACO1291" s="93"/>
      <c r="ACP1291" s="93"/>
      <c r="ACQ1291" s="93"/>
      <c r="ACR1291" s="93"/>
      <c r="ACS1291" s="93"/>
      <c r="ACT1291" s="93"/>
      <c r="ACU1291" s="93"/>
      <c r="ACV1291" s="93"/>
      <c r="ACW1291" s="93"/>
      <c r="ACX1291" s="93"/>
      <c r="ACY1291" s="93"/>
      <c r="ACZ1291" s="93"/>
      <c r="ADA1291" s="93"/>
      <c r="ADB1291" s="93"/>
      <c r="ADC1291" s="93"/>
      <c r="ADD1291" s="93"/>
      <c r="ADE1291" s="93"/>
      <c r="ADF1291" s="93"/>
      <c r="ADG1291" s="93"/>
      <c r="ADH1291" s="93"/>
      <c r="ADI1291" s="93"/>
      <c r="ADJ1291" s="93"/>
      <c r="ADK1291" s="93"/>
      <c r="ADL1291" s="93"/>
      <c r="ADM1291" s="93"/>
      <c r="ADN1291" s="93"/>
      <c r="ADO1291" s="93"/>
      <c r="ADP1291" s="93"/>
      <c r="ADQ1291" s="93"/>
      <c r="ADR1291" s="93"/>
      <c r="ADS1291" s="93"/>
      <c r="ADT1291" s="93"/>
      <c r="ADU1291" s="93"/>
      <c r="ADV1291" s="93"/>
      <c r="ADW1291" s="93"/>
      <c r="ADX1291" s="93"/>
      <c r="ADY1291" s="93"/>
      <c r="ADZ1291" s="93"/>
      <c r="AEA1291" s="93"/>
      <c r="AEB1291" s="93"/>
      <c r="AEC1291" s="93"/>
      <c r="AED1291" s="93"/>
      <c r="AEE1291" s="93"/>
      <c r="AEF1291" s="93"/>
    </row>
    <row r="1292" spans="1:812" hidden="1" x14ac:dyDescent="0.25">
      <c r="B1292" s="5">
        <v>45530</v>
      </c>
      <c r="C1292" t="s">
        <v>103</v>
      </c>
      <c r="D1292" t="s">
        <v>0</v>
      </c>
      <c r="E1292" t="s">
        <v>66</v>
      </c>
      <c r="F1292" s="4" t="s">
        <v>86</v>
      </c>
      <c r="G1292" t="s">
        <v>87</v>
      </c>
      <c r="H1292" s="4" t="s">
        <v>50</v>
      </c>
      <c r="I1292" s="4" t="s">
        <v>524</v>
      </c>
      <c r="J1292" s="8">
        <v>-15</v>
      </c>
      <c r="K1292" s="29">
        <v>51750</v>
      </c>
      <c r="L1292" s="17">
        <f t="shared" si="123"/>
        <v>-776250</v>
      </c>
      <c r="M1292" s="102" t="s">
        <v>529</v>
      </c>
      <c r="N1292" s="104">
        <f>L1292/4409.15</f>
        <v>-176.05434153975258</v>
      </c>
      <c r="O1292" s="104">
        <v>-176.05434153975258</v>
      </c>
      <c r="Q1292" s="54">
        <v>20240130</v>
      </c>
      <c r="R1292" t="s">
        <v>577</v>
      </c>
    </row>
    <row r="1293" spans="1:812" hidden="1" x14ac:dyDescent="0.25">
      <c r="A1293" s="93"/>
      <c r="B1293" s="92">
        <v>45524</v>
      </c>
      <c r="C1293" s="93" t="s">
        <v>63</v>
      </c>
      <c r="D1293" s="93" t="s">
        <v>0</v>
      </c>
      <c r="E1293" s="93" t="s">
        <v>14</v>
      </c>
      <c r="F1293" s="94" t="s">
        <v>39</v>
      </c>
      <c r="G1293" s="93" t="s">
        <v>40</v>
      </c>
      <c r="H1293" s="94" t="s">
        <v>41</v>
      </c>
      <c r="I1293" s="94" t="s">
        <v>564</v>
      </c>
      <c r="J1293" s="95">
        <v>15</v>
      </c>
      <c r="K1293" s="97">
        <v>14.569553805774278</v>
      </c>
      <c r="L1293" s="96">
        <f t="shared" si="123"/>
        <v>218.54330708661416</v>
      </c>
      <c r="M1293" s="106" t="s">
        <v>527</v>
      </c>
      <c r="N1293" s="106"/>
      <c r="O1293" s="104">
        <v>218.54330708661416</v>
      </c>
      <c r="P1293" s="93" t="s">
        <v>645</v>
      </c>
      <c r="Q1293" s="100"/>
      <c r="R1293" s="93"/>
      <c r="S1293" s="93"/>
      <c r="T1293" s="93"/>
      <c r="U1293" s="93"/>
      <c r="V1293" s="93"/>
      <c r="W1293" s="93"/>
      <c r="X1293" s="96"/>
      <c r="Y1293" s="93"/>
      <c r="Z1293" s="93"/>
      <c r="AA1293" s="93"/>
      <c r="AB1293" s="93"/>
      <c r="AC1293" s="93"/>
      <c r="AD1293" s="93"/>
      <c r="AE1293" s="93"/>
      <c r="AF1293" s="93"/>
      <c r="AG1293" s="93"/>
      <c r="AH1293" s="93"/>
      <c r="AI1293" s="93"/>
      <c r="AJ1293" s="93"/>
      <c r="AK1293" s="93"/>
      <c r="AL1293" s="93"/>
      <c r="AM1293" s="93"/>
      <c r="AN1293" s="93"/>
      <c r="AO1293" s="93"/>
      <c r="AP1293" s="93"/>
      <c r="AQ1293" s="93"/>
      <c r="AR1293" s="93"/>
      <c r="AS1293" s="93"/>
      <c r="AT1293" s="93"/>
      <c r="AU1293" s="93"/>
      <c r="AV1293" s="93"/>
      <c r="AW1293" s="93"/>
      <c r="AX1293" s="93"/>
      <c r="AY1293" s="93"/>
      <c r="AZ1293" s="93"/>
      <c r="BA1293" s="93"/>
      <c r="BB1293" s="93"/>
      <c r="BC1293" s="93"/>
      <c r="BD1293" s="93"/>
      <c r="BE1293" s="93"/>
      <c r="BF1293" s="93"/>
      <c r="BG1293" s="93"/>
      <c r="BH1293" s="93"/>
      <c r="BI1293" s="93"/>
      <c r="BJ1293" s="93"/>
      <c r="BK1293" s="93"/>
      <c r="BL1293" s="93"/>
      <c r="BM1293" s="93"/>
      <c r="BN1293" s="93"/>
      <c r="BO1293" s="93"/>
      <c r="BP1293" s="93"/>
      <c r="BQ1293" s="93"/>
      <c r="BR1293" s="93"/>
      <c r="BS1293" s="93"/>
      <c r="BT1293" s="93"/>
      <c r="BU1293" s="93"/>
      <c r="BV1293" s="93"/>
      <c r="BW1293" s="93"/>
      <c r="BX1293" s="93"/>
      <c r="BY1293" s="93"/>
      <c r="BZ1293" s="93"/>
      <c r="CA1293" s="93"/>
      <c r="CB1293" s="93"/>
      <c r="CC1293" s="93"/>
      <c r="CD1293" s="93"/>
      <c r="CE1293" s="93"/>
      <c r="CF1293" s="93"/>
      <c r="CG1293" s="93"/>
      <c r="CH1293" s="93"/>
      <c r="CI1293" s="93"/>
      <c r="CJ1293" s="93"/>
      <c r="CK1293" s="93"/>
      <c r="CL1293" s="93"/>
      <c r="CM1293" s="93"/>
      <c r="CN1293" s="93"/>
      <c r="CO1293" s="93"/>
      <c r="CP1293" s="93"/>
      <c r="CQ1293" s="93"/>
      <c r="CR1293" s="93"/>
      <c r="CS1293" s="93"/>
      <c r="CT1293" s="93"/>
      <c r="CU1293" s="93"/>
      <c r="CV1293" s="93"/>
      <c r="CW1293" s="93"/>
      <c r="CX1293" s="93"/>
      <c r="CY1293" s="93"/>
      <c r="CZ1293" s="93"/>
      <c r="DA1293" s="93"/>
      <c r="DB1293" s="93"/>
      <c r="DC1293" s="93"/>
      <c r="DD1293" s="93"/>
      <c r="DE1293" s="93"/>
      <c r="DF1293" s="93"/>
      <c r="DG1293" s="93"/>
      <c r="DH1293" s="93"/>
      <c r="DI1293" s="93"/>
      <c r="DJ1293" s="93"/>
      <c r="DK1293" s="93"/>
      <c r="DL1293" s="93"/>
      <c r="DM1293" s="93"/>
      <c r="DN1293" s="93"/>
      <c r="DO1293" s="93"/>
      <c r="DP1293" s="93"/>
      <c r="DQ1293" s="93"/>
      <c r="DR1293" s="93"/>
      <c r="DS1293" s="93"/>
      <c r="DT1293" s="93"/>
      <c r="DU1293" s="93"/>
      <c r="DV1293" s="93"/>
      <c r="DW1293" s="93"/>
      <c r="DX1293" s="93"/>
      <c r="DY1293" s="93"/>
      <c r="DZ1293" s="93"/>
      <c r="EA1293" s="93"/>
      <c r="EB1293" s="93"/>
      <c r="EC1293" s="93"/>
      <c r="ED1293" s="93"/>
      <c r="EE1293" s="93"/>
      <c r="EF1293" s="93"/>
      <c r="EG1293" s="93"/>
      <c r="EH1293" s="93"/>
      <c r="EI1293" s="93"/>
      <c r="EJ1293" s="93"/>
      <c r="EK1293" s="93"/>
      <c r="EL1293" s="93"/>
      <c r="EM1293" s="93"/>
      <c r="EN1293" s="93"/>
      <c r="EO1293" s="93"/>
      <c r="EP1293" s="93"/>
      <c r="EQ1293" s="93"/>
      <c r="ER1293" s="93"/>
      <c r="ES1293" s="93"/>
      <c r="ET1293" s="93"/>
      <c r="EU1293" s="93"/>
      <c r="EV1293" s="93"/>
      <c r="EW1293" s="93"/>
      <c r="EX1293" s="93"/>
      <c r="EY1293" s="93"/>
      <c r="EZ1293" s="93"/>
      <c r="FA1293" s="93"/>
      <c r="FB1293" s="93"/>
      <c r="FC1293" s="93"/>
      <c r="FD1293" s="93"/>
      <c r="FE1293" s="93"/>
      <c r="FF1293" s="93"/>
      <c r="FG1293" s="93"/>
      <c r="FH1293" s="93"/>
      <c r="FI1293" s="93"/>
      <c r="FJ1293" s="93"/>
      <c r="FK1293" s="93"/>
      <c r="FL1293" s="93"/>
      <c r="FM1293" s="93"/>
      <c r="FN1293" s="93"/>
      <c r="FO1293" s="93"/>
      <c r="FP1293" s="93"/>
      <c r="FQ1293" s="93"/>
      <c r="FR1293" s="93"/>
      <c r="FS1293" s="93"/>
      <c r="FT1293" s="93"/>
      <c r="FU1293" s="93"/>
      <c r="FV1293" s="93"/>
      <c r="FW1293" s="93"/>
      <c r="FX1293" s="93"/>
      <c r="FY1293" s="93"/>
      <c r="FZ1293" s="93"/>
      <c r="GA1293" s="93"/>
      <c r="GB1293" s="93"/>
      <c r="GC1293" s="93"/>
      <c r="GD1293" s="93"/>
      <c r="GE1293" s="93"/>
      <c r="GF1293" s="93"/>
      <c r="GG1293" s="93"/>
      <c r="GH1293" s="93"/>
      <c r="GI1293" s="93"/>
      <c r="GJ1293" s="93"/>
      <c r="GK1293" s="93"/>
      <c r="GL1293" s="93"/>
      <c r="GM1293" s="93"/>
      <c r="GN1293" s="93"/>
      <c r="GO1293" s="93"/>
      <c r="GP1293" s="93"/>
      <c r="GQ1293" s="93"/>
      <c r="GR1293" s="93"/>
      <c r="GS1293" s="93"/>
      <c r="GT1293" s="93"/>
      <c r="GU1293" s="93"/>
      <c r="GV1293" s="93"/>
      <c r="GW1293" s="93"/>
      <c r="GX1293" s="93"/>
      <c r="GY1293" s="93"/>
      <c r="GZ1293" s="93"/>
      <c r="HA1293" s="93"/>
      <c r="HB1293" s="93"/>
      <c r="HC1293" s="93"/>
      <c r="HD1293" s="93"/>
      <c r="HE1293" s="93"/>
      <c r="HF1293" s="93"/>
      <c r="HG1293" s="93"/>
      <c r="HH1293" s="93"/>
      <c r="HI1293" s="93"/>
      <c r="HJ1293" s="93"/>
      <c r="HK1293" s="93"/>
      <c r="HL1293" s="93"/>
      <c r="HM1293" s="93"/>
      <c r="HN1293" s="93"/>
      <c r="HO1293" s="93"/>
      <c r="HP1293" s="93"/>
      <c r="HQ1293" s="93"/>
      <c r="HR1293" s="93"/>
      <c r="HS1293" s="93"/>
      <c r="HT1293" s="93"/>
      <c r="HU1293" s="93"/>
      <c r="HV1293" s="93"/>
      <c r="HW1293" s="93"/>
      <c r="HX1293" s="93"/>
      <c r="HY1293" s="93"/>
      <c r="HZ1293" s="93"/>
      <c r="IA1293" s="93"/>
      <c r="IB1293" s="93"/>
      <c r="IC1293" s="93"/>
      <c r="ID1293" s="93"/>
      <c r="IE1293" s="93"/>
      <c r="IF1293" s="93"/>
      <c r="IG1293" s="93"/>
      <c r="IH1293" s="93"/>
      <c r="II1293" s="93"/>
      <c r="IJ1293" s="93"/>
      <c r="IK1293" s="93"/>
      <c r="IL1293" s="93"/>
      <c r="IM1293" s="93"/>
      <c r="IN1293" s="93"/>
      <c r="IO1293" s="93"/>
      <c r="IP1293" s="93"/>
      <c r="IQ1293" s="93"/>
      <c r="IR1293" s="93"/>
      <c r="IS1293" s="93"/>
      <c r="IT1293" s="93"/>
      <c r="IU1293" s="93"/>
      <c r="IV1293" s="93"/>
      <c r="IW1293" s="93"/>
      <c r="IX1293" s="93"/>
      <c r="IY1293" s="93"/>
      <c r="IZ1293" s="93"/>
      <c r="JA1293" s="93"/>
      <c r="JB1293" s="93"/>
      <c r="JC1293" s="93"/>
      <c r="JD1293" s="93"/>
      <c r="JE1293" s="93"/>
      <c r="JF1293" s="93"/>
      <c r="JG1293" s="93"/>
      <c r="JH1293" s="93"/>
      <c r="JI1293" s="93"/>
      <c r="JJ1293" s="93"/>
      <c r="JK1293" s="93" t="s">
        <v>506</v>
      </c>
      <c r="JL1293" s="93"/>
      <c r="JM1293" s="93"/>
      <c r="JN1293" s="93"/>
      <c r="JO1293" s="93"/>
      <c r="JP1293" s="93"/>
      <c r="JQ1293" s="93"/>
      <c r="JR1293" s="93"/>
      <c r="JS1293" s="93"/>
      <c r="JT1293" s="93"/>
      <c r="JU1293" s="93"/>
      <c r="JV1293" s="93"/>
      <c r="JW1293" s="93"/>
      <c r="JX1293" s="93"/>
      <c r="JY1293" s="93"/>
      <c r="JZ1293" s="93"/>
      <c r="KA1293" s="93"/>
      <c r="KB1293" s="93"/>
      <c r="KC1293" s="93"/>
      <c r="KD1293" s="93"/>
      <c r="KE1293" s="93"/>
      <c r="KF1293" s="93"/>
      <c r="KG1293" s="93"/>
      <c r="KH1293" s="93"/>
      <c r="KI1293" s="93"/>
      <c r="KJ1293" s="93"/>
      <c r="KK1293" s="93"/>
      <c r="KL1293" s="93"/>
      <c r="KM1293" s="93"/>
      <c r="KN1293" s="93"/>
      <c r="KO1293" s="93"/>
      <c r="KP1293" s="93"/>
      <c r="KQ1293" s="93"/>
      <c r="KR1293" s="93"/>
      <c r="KS1293" s="93"/>
      <c r="KT1293" s="93"/>
      <c r="KU1293" s="93"/>
      <c r="KV1293" s="93"/>
      <c r="KW1293" s="93"/>
      <c r="KX1293" s="93"/>
      <c r="KY1293" s="93"/>
      <c r="KZ1293" s="93"/>
      <c r="LA1293" s="93"/>
      <c r="LB1293" s="93"/>
      <c r="LC1293" s="93"/>
      <c r="LD1293" s="93"/>
      <c r="LE1293" s="93"/>
      <c r="LF1293" s="93"/>
      <c r="LG1293" s="93"/>
      <c r="LH1293" s="93"/>
      <c r="LI1293" s="93"/>
      <c r="LJ1293" s="93"/>
      <c r="LK1293" s="93"/>
      <c r="LL1293" s="93"/>
      <c r="LM1293" s="93"/>
      <c r="LN1293" s="93"/>
      <c r="LO1293" s="93"/>
      <c r="LP1293" s="93"/>
      <c r="LQ1293" s="93"/>
      <c r="LR1293" s="93"/>
      <c r="LS1293" s="93"/>
      <c r="LT1293" s="93"/>
      <c r="LU1293" s="93"/>
      <c r="LV1293" s="93"/>
      <c r="LW1293" s="93"/>
      <c r="LX1293" s="93"/>
      <c r="LY1293" s="93"/>
      <c r="LZ1293" s="93"/>
      <c r="MA1293" s="93"/>
      <c r="MB1293" s="93"/>
      <c r="MC1293" s="93"/>
      <c r="MD1293" s="93"/>
      <c r="ME1293" s="93"/>
      <c r="MF1293" s="93"/>
      <c r="MG1293" s="93"/>
      <c r="MH1293" s="93"/>
      <c r="MI1293" s="93"/>
      <c r="MJ1293" s="93"/>
      <c r="MK1293" s="93"/>
      <c r="ML1293" s="93"/>
      <c r="MM1293" s="93"/>
      <c r="MN1293" s="93"/>
      <c r="MO1293" s="93"/>
      <c r="MP1293" s="93"/>
      <c r="MQ1293" s="93"/>
      <c r="MR1293" s="93"/>
      <c r="MS1293" s="93"/>
      <c r="MT1293" s="93"/>
      <c r="MU1293" s="93"/>
      <c r="MV1293" s="93"/>
      <c r="MW1293" s="93"/>
      <c r="MX1293" s="93"/>
      <c r="MY1293" s="93"/>
      <c r="MZ1293" s="93"/>
      <c r="NA1293" s="93"/>
      <c r="NB1293" s="93"/>
      <c r="NC1293" s="93"/>
      <c r="ND1293" s="93"/>
      <c r="NE1293" s="93"/>
      <c r="NF1293" s="93"/>
      <c r="NG1293" s="93"/>
      <c r="NH1293" s="93"/>
      <c r="NI1293" s="93"/>
      <c r="NJ1293" s="93"/>
      <c r="NK1293" s="93"/>
      <c r="NL1293" s="93"/>
      <c r="NM1293" s="93"/>
      <c r="NN1293" s="93"/>
      <c r="NO1293" s="93"/>
      <c r="NP1293" s="93"/>
      <c r="NQ1293" s="93"/>
      <c r="NR1293" s="93"/>
      <c r="NS1293" s="93"/>
      <c r="NT1293" s="93"/>
      <c r="NU1293" s="93"/>
      <c r="NV1293" s="93"/>
      <c r="NW1293" s="93"/>
      <c r="NX1293" s="93"/>
      <c r="NY1293" s="93"/>
      <c r="NZ1293" s="93"/>
      <c r="OA1293" s="93"/>
      <c r="OB1293" s="93"/>
      <c r="OC1293" s="93"/>
      <c r="OD1293" s="93"/>
      <c r="OE1293" s="93"/>
      <c r="OF1293" s="93"/>
      <c r="OG1293" s="93"/>
      <c r="OH1293" s="93"/>
      <c r="OI1293" s="93"/>
      <c r="OJ1293" s="93"/>
      <c r="OK1293" s="93"/>
      <c r="OL1293" s="93"/>
      <c r="OM1293" s="93"/>
      <c r="ON1293" s="93"/>
      <c r="OO1293" s="93"/>
      <c r="OP1293" s="93"/>
      <c r="OQ1293" s="93"/>
      <c r="OR1293" s="93"/>
      <c r="OS1293" s="93"/>
      <c r="OT1293" s="93"/>
      <c r="OU1293" s="93"/>
      <c r="OV1293" s="93"/>
      <c r="OW1293" s="93"/>
      <c r="OX1293" s="93"/>
      <c r="OY1293" s="93"/>
      <c r="OZ1293" s="93"/>
      <c r="PA1293" s="93"/>
      <c r="PB1293" s="93"/>
      <c r="PC1293" s="93"/>
      <c r="PD1293" s="93"/>
      <c r="PE1293" s="93"/>
      <c r="PF1293" s="93"/>
      <c r="PG1293" s="93"/>
      <c r="PH1293" s="93"/>
      <c r="PI1293" s="93"/>
      <c r="PJ1293" s="93"/>
      <c r="PK1293" s="93"/>
      <c r="PL1293" s="93"/>
      <c r="PM1293" s="93"/>
      <c r="PN1293" s="93"/>
      <c r="PO1293" s="93"/>
      <c r="PP1293" s="93"/>
      <c r="PQ1293" s="93"/>
      <c r="PR1293" s="93"/>
      <c r="PS1293" s="93"/>
      <c r="PT1293" s="93"/>
      <c r="PU1293" s="93"/>
      <c r="PV1293" s="93"/>
      <c r="PW1293" s="93"/>
      <c r="PX1293" s="93"/>
      <c r="PY1293" s="93"/>
      <c r="PZ1293" s="93"/>
      <c r="QA1293" s="93"/>
      <c r="QB1293" s="93"/>
      <c r="QC1293" s="93"/>
      <c r="QD1293" s="93"/>
      <c r="QE1293" s="93"/>
      <c r="QF1293" s="93"/>
      <c r="QG1293" s="93"/>
      <c r="QH1293" s="93"/>
      <c r="QI1293" s="93"/>
      <c r="QJ1293" s="93"/>
      <c r="QK1293" s="93"/>
      <c r="QL1293" s="93"/>
      <c r="QM1293" s="93"/>
      <c r="QN1293" s="93"/>
      <c r="QO1293" s="93"/>
      <c r="QP1293" s="93"/>
      <c r="QQ1293" s="93"/>
      <c r="QR1293" s="93"/>
      <c r="QS1293" s="93"/>
      <c r="QT1293" s="93"/>
      <c r="QU1293" s="93"/>
      <c r="QV1293" s="93"/>
      <c r="QW1293" s="93"/>
      <c r="QX1293" s="93"/>
      <c r="QY1293" s="93"/>
      <c r="QZ1293" s="93"/>
      <c r="RA1293" s="93"/>
      <c r="RB1293" s="93"/>
      <c r="RC1293" s="93"/>
      <c r="RD1293" s="93"/>
      <c r="RE1293" s="93"/>
      <c r="RF1293" s="93"/>
      <c r="RG1293" s="93"/>
      <c r="RH1293" s="93"/>
      <c r="RI1293" s="93"/>
      <c r="RJ1293" s="93"/>
      <c r="RK1293" s="93"/>
      <c r="RL1293" s="93"/>
      <c r="RM1293" s="93"/>
      <c r="RN1293" s="93"/>
      <c r="RO1293" s="93"/>
      <c r="RP1293" s="93"/>
      <c r="RQ1293" s="93"/>
      <c r="RR1293" s="93"/>
      <c r="RS1293" s="93"/>
      <c r="RT1293" s="93"/>
      <c r="RU1293" s="93"/>
      <c r="RV1293" s="93"/>
      <c r="RW1293" s="93"/>
      <c r="RX1293" s="93"/>
      <c r="RY1293" s="93"/>
      <c r="RZ1293" s="93"/>
      <c r="SA1293" s="93"/>
      <c r="SB1293" s="93"/>
      <c r="SC1293" s="93"/>
      <c r="SD1293" s="93"/>
      <c r="SE1293" s="93"/>
      <c r="SF1293" s="93"/>
      <c r="SG1293" s="93"/>
      <c r="SH1293" s="93"/>
      <c r="SI1293" s="93"/>
      <c r="SJ1293" s="93"/>
      <c r="SK1293" s="93"/>
      <c r="SL1293" s="93"/>
      <c r="SM1293" s="93"/>
      <c r="SN1293" s="93"/>
      <c r="SO1293" s="93"/>
      <c r="SP1293" s="93"/>
      <c r="SQ1293" s="93"/>
      <c r="SR1293" s="93"/>
      <c r="SS1293" s="93"/>
      <c r="ST1293" s="93"/>
      <c r="SU1293" s="93"/>
      <c r="SV1293" s="93"/>
      <c r="SW1293" s="93"/>
      <c r="SX1293" s="93"/>
      <c r="SY1293" s="93"/>
      <c r="SZ1293" s="93"/>
      <c r="TA1293" s="93"/>
      <c r="TB1293" s="93"/>
      <c r="TC1293" s="93"/>
      <c r="TD1293" s="93"/>
      <c r="TE1293" s="93"/>
      <c r="TF1293" s="93"/>
      <c r="TG1293" s="93"/>
      <c r="TH1293" s="93"/>
      <c r="TI1293" s="93"/>
      <c r="TJ1293" s="93"/>
      <c r="TK1293" s="93"/>
      <c r="TL1293" s="93"/>
      <c r="TM1293" s="93"/>
      <c r="TN1293" s="93"/>
      <c r="TO1293" s="93"/>
      <c r="TP1293" s="93"/>
      <c r="TQ1293" s="93"/>
      <c r="TR1293" s="93"/>
      <c r="TS1293" s="93"/>
      <c r="TT1293" s="93"/>
      <c r="TU1293" s="93"/>
      <c r="TV1293" s="93"/>
      <c r="TW1293" s="93"/>
      <c r="TX1293" s="93"/>
      <c r="TY1293" s="93"/>
      <c r="TZ1293" s="93"/>
      <c r="UA1293" s="93"/>
      <c r="UB1293" s="93"/>
      <c r="UC1293" s="93"/>
      <c r="UD1293" s="93"/>
      <c r="UE1293" s="93"/>
      <c r="UF1293" s="93"/>
      <c r="UG1293" s="93"/>
      <c r="UH1293" s="93"/>
      <c r="UI1293" s="93"/>
      <c r="UJ1293" s="93"/>
      <c r="UK1293" s="93"/>
      <c r="UL1293" s="93"/>
      <c r="UM1293" s="93"/>
      <c r="UN1293" s="93"/>
      <c r="UO1293" s="93"/>
      <c r="UP1293" s="93"/>
      <c r="UQ1293" s="93"/>
      <c r="UR1293" s="93"/>
      <c r="US1293" s="93"/>
      <c r="UT1293" s="93"/>
      <c r="UU1293" s="93"/>
      <c r="UV1293" s="93"/>
      <c r="UW1293" s="93"/>
      <c r="UX1293" s="93"/>
      <c r="UY1293" s="93"/>
      <c r="UZ1293" s="93"/>
      <c r="VA1293" s="93"/>
      <c r="VB1293" s="93"/>
      <c r="VC1293" s="93"/>
      <c r="VD1293" s="93"/>
      <c r="VE1293" s="93"/>
      <c r="VF1293" s="93"/>
      <c r="VG1293" s="93"/>
      <c r="VH1293" s="93"/>
      <c r="VI1293" s="93"/>
      <c r="VJ1293" s="93"/>
      <c r="VK1293" s="93"/>
      <c r="VL1293" s="93"/>
      <c r="VM1293" s="93"/>
      <c r="VN1293" s="93"/>
      <c r="VO1293" s="93"/>
      <c r="VP1293" s="93"/>
      <c r="VQ1293" s="93"/>
      <c r="VR1293" s="93"/>
      <c r="VS1293" s="93"/>
      <c r="VT1293" s="93"/>
      <c r="VU1293" s="93"/>
      <c r="VV1293" s="93"/>
      <c r="VW1293" s="93"/>
      <c r="VX1293" s="93"/>
      <c r="VY1293" s="93"/>
      <c r="VZ1293" s="93"/>
      <c r="WA1293" s="93"/>
      <c r="WB1293" s="93"/>
      <c r="WC1293" s="93"/>
      <c r="WD1293" s="93"/>
      <c r="WE1293" s="93"/>
      <c r="WF1293" s="93"/>
      <c r="WG1293" s="93"/>
      <c r="WH1293" s="93"/>
      <c r="WI1293" s="93"/>
      <c r="WJ1293" s="93"/>
      <c r="WK1293" s="93"/>
      <c r="WL1293" s="93"/>
      <c r="WM1293" s="93"/>
      <c r="WN1293" s="93"/>
      <c r="WO1293" s="93"/>
      <c r="WP1293" s="93"/>
      <c r="WQ1293" s="93"/>
      <c r="WR1293" s="93"/>
      <c r="WS1293" s="93"/>
      <c r="WT1293" s="93"/>
      <c r="WU1293" s="93"/>
      <c r="WV1293" s="93"/>
      <c r="WW1293" s="93"/>
      <c r="WX1293" s="93"/>
      <c r="WY1293" s="93"/>
      <c r="WZ1293" s="93"/>
      <c r="XA1293" s="93"/>
      <c r="XB1293" s="93"/>
      <c r="XC1293" s="93"/>
      <c r="XD1293" s="93"/>
      <c r="XE1293" s="93"/>
      <c r="XF1293" s="93"/>
      <c r="XG1293" s="93"/>
      <c r="XH1293" s="93"/>
      <c r="XI1293" s="93"/>
      <c r="XJ1293" s="93"/>
      <c r="XK1293" s="93"/>
      <c r="XL1293" s="93"/>
      <c r="XM1293" s="93"/>
      <c r="XN1293" s="93"/>
      <c r="XO1293" s="93"/>
      <c r="XP1293" s="93"/>
      <c r="XQ1293" s="93"/>
      <c r="XR1293" s="93"/>
      <c r="XS1293" s="93"/>
      <c r="XT1293" s="93"/>
      <c r="XU1293" s="93"/>
      <c r="XV1293" s="93"/>
      <c r="XW1293" s="93"/>
      <c r="XX1293" s="93"/>
      <c r="XY1293" s="93"/>
      <c r="XZ1293" s="93"/>
      <c r="YA1293" s="93"/>
      <c r="YB1293" s="93"/>
      <c r="YC1293" s="93"/>
      <c r="YD1293" s="93"/>
      <c r="YE1293" s="93"/>
      <c r="YF1293" s="93"/>
      <c r="YG1293" s="93"/>
      <c r="YH1293" s="93"/>
      <c r="YI1293" s="93"/>
      <c r="YJ1293" s="93"/>
      <c r="YK1293" s="93"/>
      <c r="YL1293" s="93"/>
      <c r="YM1293" s="93"/>
      <c r="YN1293" s="93"/>
      <c r="YO1293" s="93"/>
      <c r="YP1293" s="93"/>
      <c r="YQ1293" s="93"/>
      <c r="YR1293" s="93"/>
      <c r="YS1293" s="93"/>
      <c r="YT1293" s="93"/>
      <c r="YU1293" s="93"/>
      <c r="YV1293" s="93"/>
      <c r="YW1293" s="93"/>
      <c r="YX1293" s="93"/>
      <c r="YY1293" s="93"/>
      <c r="YZ1293" s="93"/>
      <c r="ZA1293" s="93"/>
      <c r="ZB1293" s="93"/>
      <c r="ZC1293" s="93"/>
      <c r="ZD1293" s="93"/>
      <c r="ZE1293" s="93"/>
      <c r="ZF1293" s="93"/>
      <c r="ZG1293" s="93"/>
      <c r="ZH1293" s="93"/>
      <c r="ZI1293" s="93"/>
      <c r="ZJ1293" s="93"/>
      <c r="ZK1293" s="93"/>
      <c r="ZL1293" s="93"/>
      <c r="ZM1293" s="93"/>
      <c r="ZN1293" s="93"/>
      <c r="ZO1293" s="93"/>
      <c r="ZP1293" s="93"/>
      <c r="ZQ1293" s="93"/>
      <c r="ZR1293" s="93"/>
      <c r="ZS1293" s="93"/>
      <c r="ZT1293" s="93"/>
      <c r="ZU1293" s="93"/>
      <c r="ZV1293" s="93"/>
      <c r="ZW1293" s="93"/>
      <c r="ZX1293" s="93"/>
      <c r="ZY1293" s="93"/>
      <c r="ZZ1293" s="93"/>
      <c r="AAA1293" s="93"/>
      <c r="AAB1293" s="93"/>
      <c r="AAC1293" s="93"/>
      <c r="AAD1293" s="93"/>
      <c r="AAE1293" s="93"/>
      <c r="AAF1293" s="93"/>
      <c r="AAG1293" s="93"/>
      <c r="AAH1293" s="93"/>
      <c r="AAI1293" s="93"/>
      <c r="AAJ1293" s="93"/>
      <c r="AAK1293" s="93"/>
      <c r="AAL1293" s="93"/>
      <c r="AAM1293" s="93"/>
      <c r="AAN1293" s="93"/>
      <c r="AAO1293" s="93"/>
      <c r="AAP1293" s="93"/>
      <c r="AAQ1293" s="93"/>
      <c r="AAR1293" s="93"/>
      <c r="AAS1293" s="93"/>
      <c r="AAT1293" s="93"/>
      <c r="AAU1293" s="93"/>
      <c r="AAV1293" s="93"/>
      <c r="AAW1293" s="93"/>
      <c r="AAX1293" s="93"/>
      <c r="AAY1293" s="93"/>
      <c r="AAZ1293" s="93"/>
      <c r="ABA1293" s="93"/>
      <c r="ABB1293" s="93"/>
      <c r="ABC1293" s="93"/>
      <c r="ABD1293" s="93"/>
      <c r="ABE1293" s="93"/>
      <c r="ABF1293" s="93"/>
      <c r="ABG1293" s="93"/>
      <c r="ABH1293" s="93"/>
      <c r="ABI1293" s="93"/>
      <c r="ABJ1293" s="93"/>
      <c r="ABK1293" s="93"/>
      <c r="ABL1293" s="93"/>
      <c r="ABM1293" s="93"/>
      <c r="ABN1293" s="93"/>
      <c r="ABO1293" s="93"/>
      <c r="ABP1293" s="93"/>
      <c r="ABQ1293" s="93"/>
      <c r="ABR1293" s="93"/>
      <c r="ABS1293" s="93"/>
      <c r="ABT1293" s="93"/>
      <c r="ABU1293" s="93"/>
      <c r="ABV1293" s="93"/>
      <c r="ABW1293" s="93"/>
      <c r="ABX1293" s="93"/>
      <c r="ABY1293" s="93"/>
      <c r="ABZ1293" s="93"/>
      <c r="ACA1293" s="93"/>
      <c r="ACB1293" s="93"/>
      <c r="ACC1293" s="93"/>
      <c r="ACD1293" s="93"/>
      <c r="ACE1293" s="93"/>
      <c r="ACF1293" s="93"/>
      <c r="ACG1293" s="93"/>
      <c r="ACH1293" s="93"/>
      <c r="ACI1293" s="93"/>
      <c r="ACJ1293" s="93"/>
      <c r="ACK1293" s="93"/>
      <c r="ACL1293" s="93"/>
      <c r="ACM1293" s="93"/>
      <c r="ACN1293" s="93"/>
      <c r="ACO1293" s="93"/>
      <c r="ACP1293" s="93"/>
      <c r="ACQ1293" s="93"/>
      <c r="ACR1293" s="93"/>
      <c r="ACS1293" s="93"/>
      <c r="ACT1293" s="93"/>
      <c r="ACU1293" s="93"/>
      <c r="ACV1293" s="93"/>
      <c r="ACW1293" s="93"/>
      <c r="ACX1293" s="93"/>
      <c r="ACY1293" s="93"/>
      <c r="ACZ1293" s="93"/>
      <c r="ADA1293" s="93"/>
      <c r="ADB1293" s="93"/>
      <c r="ADC1293" s="93"/>
      <c r="ADD1293" s="93"/>
      <c r="ADE1293" s="93"/>
      <c r="ADF1293" s="93"/>
      <c r="ADG1293" s="93"/>
      <c r="ADH1293" s="93"/>
      <c r="ADI1293" s="93"/>
      <c r="ADJ1293" s="93"/>
      <c r="ADK1293" s="93"/>
      <c r="ADL1293" s="93"/>
      <c r="ADM1293" s="93"/>
      <c r="ADN1293" s="93"/>
      <c r="ADO1293" s="93"/>
      <c r="ADP1293" s="93"/>
      <c r="ADQ1293" s="93"/>
      <c r="ADR1293" s="93"/>
      <c r="ADS1293" s="93"/>
      <c r="ADT1293" s="93"/>
      <c r="ADU1293" s="93"/>
      <c r="ADV1293" s="93"/>
      <c r="ADW1293" s="93"/>
      <c r="ADX1293" s="93"/>
      <c r="ADY1293" s="93"/>
      <c r="ADZ1293" s="93"/>
      <c r="AEA1293" s="93"/>
      <c r="AEB1293" s="93"/>
      <c r="AEC1293" s="93"/>
      <c r="AED1293" s="93"/>
      <c r="AEE1293" s="93"/>
      <c r="AEF1293" s="93"/>
    </row>
    <row r="1294" spans="1:812" hidden="1" x14ac:dyDescent="0.25">
      <c r="B1294" s="5">
        <v>45530</v>
      </c>
      <c r="C1294" t="s">
        <v>103</v>
      </c>
      <c r="D1294" t="s">
        <v>0</v>
      </c>
      <c r="E1294" t="s">
        <v>66</v>
      </c>
      <c r="F1294" s="4" t="s">
        <v>75</v>
      </c>
      <c r="G1294" t="s">
        <v>76</v>
      </c>
      <c r="H1294" s="4" t="s">
        <v>37</v>
      </c>
      <c r="I1294" s="4" t="s">
        <v>285</v>
      </c>
      <c r="J1294" s="8">
        <v>-27</v>
      </c>
      <c r="K1294" s="29">
        <v>51750</v>
      </c>
      <c r="L1294" s="17">
        <v>5175000</v>
      </c>
      <c r="M1294" s="102" t="s">
        <v>529</v>
      </c>
      <c r="N1294" s="104">
        <f t="shared" ref="N1294:N1338" si="126">L1294/4409.15</f>
        <v>1173.6956102650172</v>
      </c>
      <c r="O1294" s="104">
        <v>1173.6956102650172</v>
      </c>
      <c r="Q1294" s="54">
        <v>20240130</v>
      </c>
      <c r="R1294" t="s">
        <v>577</v>
      </c>
    </row>
    <row r="1295" spans="1:812" hidden="1" x14ac:dyDescent="0.25">
      <c r="B1295" s="5">
        <v>45530</v>
      </c>
      <c r="C1295" t="s">
        <v>103</v>
      </c>
      <c r="D1295" t="s">
        <v>0</v>
      </c>
      <c r="E1295" t="s">
        <v>66</v>
      </c>
      <c r="F1295" s="4" t="s">
        <v>71</v>
      </c>
      <c r="G1295" t="s">
        <v>72</v>
      </c>
      <c r="H1295" s="4" t="s">
        <v>27</v>
      </c>
      <c r="I1295" s="4" t="s">
        <v>556</v>
      </c>
      <c r="J1295" s="8">
        <v>-3</v>
      </c>
      <c r="K1295" s="29">
        <v>51750</v>
      </c>
      <c r="L1295" s="17">
        <f>+J1295*K1295</f>
        <v>-155250</v>
      </c>
      <c r="M1295" s="102" t="s">
        <v>529</v>
      </c>
      <c r="N1295" s="104">
        <f t="shared" si="126"/>
        <v>-35.210868307950513</v>
      </c>
      <c r="O1295" s="104">
        <v>-35.210868307950513</v>
      </c>
      <c r="Q1295" s="54">
        <v>20240130</v>
      </c>
      <c r="R1295" t="s">
        <v>577</v>
      </c>
    </row>
    <row r="1296" spans="1:812" hidden="1" x14ac:dyDescent="0.25">
      <c r="B1296" s="5">
        <v>45530</v>
      </c>
      <c r="C1296" t="s">
        <v>121</v>
      </c>
      <c r="D1296" t="s">
        <v>0</v>
      </c>
      <c r="E1296" t="s">
        <v>66</v>
      </c>
      <c r="F1296" s="4" t="s">
        <v>139</v>
      </c>
      <c r="G1296" t="s">
        <v>140</v>
      </c>
      <c r="H1296" s="4" t="s">
        <v>141</v>
      </c>
      <c r="I1296" s="4" t="s">
        <v>443</v>
      </c>
      <c r="J1296" s="8">
        <v>-1</v>
      </c>
      <c r="K1296" s="29">
        <v>51750</v>
      </c>
      <c r="L1296" s="35">
        <f>+J1296*K1296</f>
        <v>-51750</v>
      </c>
      <c r="M1296" s="102" t="s">
        <v>529</v>
      </c>
      <c r="N1296" s="104">
        <f t="shared" si="126"/>
        <v>-11.736956102650172</v>
      </c>
      <c r="O1296" s="104">
        <v>-11.736956102650172</v>
      </c>
      <c r="S1296" t="s">
        <v>552</v>
      </c>
    </row>
    <row r="1297" spans="2:305" hidden="1" x14ac:dyDescent="0.25">
      <c r="B1297" s="5">
        <v>45530</v>
      </c>
      <c r="C1297" t="s">
        <v>103</v>
      </c>
      <c r="D1297" t="s">
        <v>0</v>
      </c>
      <c r="E1297" t="s">
        <v>66</v>
      </c>
      <c r="F1297" s="4" t="s">
        <v>78</v>
      </c>
      <c r="G1297" t="s">
        <v>79</v>
      </c>
      <c r="H1297" s="4" t="s">
        <v>80</v>
      </c>
      <c r="I1297" s="4" t="s">
        <v>510</v>
      </c>
      <c r="J1297" s="8">
        <v>-10</v>
      </c>
      <c r="K1297" s="29">
        <v>51750</v>
      </c>
      <c r="L1297" s="17">
        <v>13455000</v>
      </c>
      <c r="M1297" s="102" t="s">
        <v>529</v>
      </c>
      <c r="N1297" s="104">
        <f t="shared" si="126"/>
        <v>3051.6085866890448</v>
      </c>
      <c r="O1297" s="104">
        <v>3051.6085866890448</v>
      </c>
      <c r="Q1297" s="54">
        <v>20240130</v>
      </c>
      <c r="R1297" t="s">
        <v>577</v>
      </c>
      <c r="IO1297" t="s">
        <v>506</v>
      </c>
    </row>
    <row r="1298" spans="2:305" hidden="1" x14ac:dyDescent="0.25">
      <c r="B1298" s="5">
        <v>45531</v>
      </c>
      <c r="C1298" t="s">
        <v>103</v>
      </c>
      <c r="D1298" t="s">
        <v>0</v>
      </c>
      <c r="E1298" t="s">
        <v>66</v>
      </c>
      <c r="F1298" s="4" t="s">
        <v>139</v>
      </c>
      <c r="G1298" t="s">
        <v>140</v>
      </c>
      <c r="H1298" s="4" t="s">
        <v>141</v>
      </c>
      <c r="I1298" s="4" t="s">
        <v>517</v>
      </c>
      <c r="J1298" s="8">
        <v>-13</v>
      </c>
      <c r="K1298" s="29">
        <v>51750</v>
      </c>
      <c r="L1298" s="35">
        <f>+J1298*K1298</f>
        <v>-672750</v>
      </c>
      <c r="M1298" s="102" t="s">
        <v>529</v>
      </c>
      <c r="N1298" s="104">
        <f t="shared" si="126"/>
        <v>-152.58042933445222</v>
      </c>
      <c r="O1298" s="104">
        <v>-152.58042933445222</v>
      </c>
      <c r="Q1298" s="54">
        <v>20240127</v>
      </c>
      <c r="R1298" t="s">
        <v>480</v>
      </c>
    </row>
    <row r="1299" spans="2:305" hidden="1" x14ac:dyDescent="0.25">
      <c r="B1299" s="5">
        <v>45531</v>
      </c>
      <c r="C1299" t="s">
        <v>103</v>
      </c>
      <c r="D1299" t="s">
        <v>0</v>
      </c>
      <c r="E1299" t="s">
        <v>66</v>
      </c>
      <c r="F1299" s="4" t="s">
        <v>78</v>
      </c>
      <c r="G1299" t="s">
        <v>79</v>
      </c>
      <c r="H1299" s="4" t="s">
        <v>80</v>
      </c>
      <c r="I1299" s="4" t="s">
        <v>510</v>
      </c>
      <c r="J1299" s="8">
        <v>-30</v>
      </c>
      <c r="K1299" s="29">
        <v>51750</v>
      </c>
      <c r="L1299" s="35">
        <f>+J1299*K1299</f>
        <v>-1552500</v>
      </c>
      <c r="M1299" s="102" t="s">
        <v>529</v>
      </c>
      <c r="N1299" s="104">
        <f t="shared" si="126"/>
        <v>-352.10868307950517</v>
      </c>
      <c r="O1299" s="104">
        <v>-352.10868307950517</v>
      </c>
      <c r="Q1299" s="54">
        <v>20240127</v>
      </c>
      <c r="R1299" t="s">
        <v>480</v>
      </c>
      <c r="IO1299" t="s">
        <v>506</v>
      </c>
    </row>
    <row r="1300" spans="2:305" hidden="1" x14ac:dyDescent="0.25">
      <c r="B1300" s="5">
        <v>45531</v>
      </c>
      <c r="C1300" t="s">
        <v>103</v>
      </c>
      <c r="D1300" t="s">
        <v>0</v>
      </c>
      <c r="E1300" t="s">
        <v>66</v>
      </c>
      <c r="F1300" s="4" t="s">
        <v>86</v>
      </c>
      <c r="G1300" t="s">
        <v>87</v>
      </c>
      <c r="H1300" s="4" t="s">
        <v>50</v>
      </c>
      <c r="I1300" s="4" t="s">
        <v>524</v>
      </c>
      <c r="J1300" s="8">
        <v>-12</v>
      </c>
      <c r="K1300" s="29">
        <v>51750</v>
      </c>
      <c r="L1300" s="35">
        <f>+J1300*K1300</f>
        <v>-621000</v>
      </c>
      <c r="M1300" s="102" t="s">
        <v>529</v>
      </c>
      <c r="N1300" s="104">
        <f t="shared" si="126"/>
        <v>-140.84347323180205</v>
      </c>
      <c r="O1300" s="104">
        <v>-140.84347323180205</v>
      </c>
      <c r="Q1300" s="54">
        <v>20240127</v>
      </c>
      <c r="R1300" t="s">
        <v>480</v>
      </c>
    </row>
    <row r="1301" spans="2:305" hidden="1" x14ac:dyDescent="0.25">
      <c r="B1301" s="5">
        <v>45531</v>
      </c>
      <c r="C1301" t="s">
        <v>103</v>
      </c>
      <c r="D1301" t="s">
        <v>0</v>
      </c>
      <c r="E1301" t="s">
        <v>66</v>
      </c>
      <c r="F1301" s="4" t="s">
        <v>86</v>
      </c>
      <c r="G1301" t="s">
        <v>87</v>
      </c>
      <c r="H1301" s="4" t="s">
        <v>50</v>
      </c>
      <c r="I1301" s="4" t="s">
        <v>512</v>
      </c>
      <c r="J1301" s="8">
        <v>-20</v>
      </c>
      <c r="K1301" s="29">
        <v>51750</v>
      </c>
      <c r="L1301" s="17">
        <f>+J1301*K1301</f>
        <v>-1035000</v>
      </c>
      <c r="M1301" s="102" t="s">
        <v>529</v>
      </c>
      <c r="N1301" s="104">
        <f t="shared" si="126"/>
        <v>-234.73912205300343</v>
      </c>
      <c r="O1301" s="104">
        <v>-234.73912205300343</v>
      </c>
      <c r="Q1301" s="54">
        <v>20240131</v>
      </c>
      <c r="R1301" t="s">
        <v>575</v>
      </c>
    </row>
    <row r="1302" spans="2:305" hidden="1" x14ac:dyDescent="0.25">
      <c r="B1302" s="5">
        <v>45531</v>
      </c>
      <c r="C1302" t="s">
        <v>103</v>
      </c>
      <c r="D1302" t="s">
        <v>0</v>
      </c>
      <c r="E1302" t="s">
        <v>66</v>
      </c>
      <c r="F1302" s="4" t="s">
        <v>78</v>
      </c>
      <c r="G1302" t="s">
        <v>79</v>
      </c>
      <c r="H1302" s="4" t="s">
        <v>80</v>
      </c>
      <c r="I1302" s="4" t="s">
        <v>510</v>
      </c>
      <c r="J1302" s="8">
        <v>-3</v>
      </c>
      <c r="K1302" s="29">
        <v>51750</v>
      </c>
      <c r="L1302" s="17">
        <v>-1035000</v>
      </c>
      <c r="M1302" s="102" t="s">
        <v>529</v>
      </c>
      <c r="N1302" s="104">
        <f t="shared" si="126"/>
        <v>-234.73912205300343</v>
      </c>
      <c r="O1302" s="104">
        <v>-234.73912205300343</v>
      </c>
      <c r="Q1302" s="54">
        <v>20240131</v>
      </c>
      <c r="R1302" t="s">
        <v>575</v>
      </c>
      <c r="IU1302" t="s">
        <v>506</v>
      </c>
    </row>
    <row r="1303" spans="2:305" hidden="1" x14ac:dyDescent="0.25">
      <c r="B1303" s="5">
        <v>45530</v>
      </c>
      <c r="C1303" t="s">
        <v>103</v>
      </c>
      <c r="D1303" t="s">
        <v>0</v>
      </c>
      <c r="E1303" t="s">
        <v>66</v>
      </c>
      <c r="F1303" s="4" t="s">
        <v>139</v>
      </c>
      <c r="G1303" t="s">
        <v>140</v>
      </c>
      <c r="H1303" s="4" t="s">
        <v>141</v>
      </c>
      <c r="I1303" s="4" t="s">
        <v>516</v>
      </c>
      <c r="J1303" s="8">
        <v>-15</v>
      </c>
      <c r="K1303" s="29">
        <v>51750</v>
      </c>
      <c r="L1303" s="17">
        <v>1035000</v>
      </c>
      <c r="M1303" s="102" t="s">
        <v>529</v>
      </c>
      <c r="N1303" s="104">
        <f t="shared" si="126"/>
        <v>234.73912205300343</v>
      </c>
      <c r="O1303" s="104">
        <v>234.73912205300343</v>
      </c>
      <c r="Q1303" s="54">
        <v>20240130</v>
      </c>
      <c r="R1303" t="s">
        <v>577</v>
      </c>
      <c r="IQ1303" t="s">
        <v>506</v>
      </c>
    </row>
    <row r="1304" spans="2:305" hidden="1" x14ac:dyDescent="0.25">
      <c r="B1304" s="5">
        <v>45531</v>
      </c>
      <c r="C1304" t="s">
        <v>103</v>
      </c>
      <c r="D1304" t="s">
        <v>0</v>
      </c>
      <c r="E1304" t="s">
        <v>66</v>
      </c>
      <c r="F1304" s="4" t="s">
        <v>75</v>
      </c>
      <c r="G1304" t="s">
        <v>76</v>
      </c>
      <c r="H1304" s="4" t="s">
        <v>37</v>
      </c>
      <c r="I1304" s="4" t="s">
        <v>379</v>
      </c>
      <c r="J1304" s="8">
        <v>-10</v>
      </c>
      <c r="K1304" s="29">
        <v>51750</v>
      </c>
      <c r="L1304" s="17">
        <f t="shared" ref="L1304:L1332" si="127">+J1304*K1304</f>
        <v>-517500</v>
      </c>
      <c r="M1304" s="102" t="s">
        <v>529</v>
      </c>
      <c r="N1304" s="104">
        <f t="shared" si="126"/>
        <v>-117.36956102650171</v>
      </c>
      <c r="O1304" s="104">
        <v>-117.36956102650171</v>
      </c>
      <c r="Q1304" s="54">
        <v>20240131</v>
      </c>
      <c r="R1304" t="s">
        <v>575</v>
      </c>
    </row>
    <row r="1305" spans="2:305" hidden="1" x14ac:dyDescent="0.25">
      <c r="B1305" s="5">
        <v>45531</v>
      </c>
      <c r="C1305" t="s">
        <v>103</v>
      </c>
      <c r="D1305" t="s">
        <v>4</v>
      </c>
      <c r="E1305" t="s">
        <v>66</v>
      </c>
      <c r="F1305" s="4" t="s">
        <v>102</v>
      </c>
      <c r="G1305" t="s">
        <v>101</v>
      </c>
      <c r="H1305" s="4" t="s">
        <v>107</v>
      </c>
      <c r="I1305" s="4" t="s">
        <v>138</v>
      </c>
      <c r="J1305" s="8">
        <v>-4</v>
      </c>
      <c r="K1305" s="29">
        <v>102340</v>
      </c>
      <c r="L1305" s="17">
        <f t="shared" si="127"/>
        <v>-409360</v>
      </c>
      <c r="M1305" s="102" t="s">
        <v>529</v>
      </c>
      <c r="N1305" s="104">
        <f t="shared" si="126"/>
        <v>-92.843291790934771</v>
      </c>
      <c r="O1305" s="104">
        <v>-92.843291790934771</v>
      </c>
      <c r="Q1305" s="54">
        <v>20240131</v>
      </c>
      <c r="R1305" t="s">
        <v>575</v>
      </c>
    </row>
    <row r="1306" spans="2:305" hidden="1" x14ac:dyDescent="0.25">
      <c r="B1306" s="5">
        <v>45531</v>
      </c>
      <c r="C1306" t="s">
        <v>103</v>
      </c>
      <c r="D1306" t="s">
        <v>0</v>
      </c>
      <c r="E1306" t="s">
        <v>66</v>
      </c>
      <c r="F1306" s="4" t="s">
        <v>78</v>
      </c>
      <c r="G1306" t="s">
        <v>79</v>
      </c>
      <c r="H1306" s="4" t="s">
        <v>80</v>
      </c>
      <c r="I1306" s="4" t="s">
        <v>508</v>
      </c>
      <c r="J1306" s="8">
        <v>-17</v>
      </c>
      <c r="K1306" s="29">
        <v>51750</v>
      </c>
      <c r="L1306" s="17">
        <f t="shared" si="127"/>
        <v>-879750</v>
      </c>
      <c r="M1306" s="102" t="s">
        <v>529</v>
      </c>
      <c r="N1306" s="104">
        <f t="shared" si="126"/>
        <v>-199.52825374505292</v>
      </c>
      <c r="O1306" s="104">
        <v>-199.52825374505292</v>
      </c>
      <c r="Q1306" s="54">
        <v>20240131</v>
      </c>
      <c r="R1306" t="s">
        <v>575</v>
      </c>
      <c r="IU1306" t="s">
        <v>506</v>
      </c>
    </row>
    <row r="1307" spans="2:305" hidden="1" x14ac:dyDescent="0.25">
      <c r="B1307" s="5">
        <v>45531</v>
      </c>
      <c r="C1307" t="s">
        <v>189</v>
      </c>
      <c r="D1307" t="s">
        <v>4</v>
      </c>
      <c r="E1307" t="s">
        <v>66</v>
      </c>
      <c r="F1307" s="4" t="s">
        <v>96</v>
      </c>
      <c r="G1307" t="s">
        <v>95</v>
      </c>
      <c r="H1307" s="4" t="s">
        <v>106</v>
      </c>
      <c r="I1307" s="4" t="s">
        <v>138</v>
      </c>
      <c r="J1307" s="8">
        <v>-3</v>
      </c>
      <c r="K1307" s="29">
        <v>647360</v>
      </c>
      <c r="L1307" s="17">
        <f t="shared" si="127"/>
        <v>-1942080</v>
      </c>
      <c r="M1307" s="102" t="s">
        <v>529</v>
      </c>
      <c r="N1307" s="104">
        <f t="shared" si="126"/>
        <v>-440.46584942676031</v>
      </c>
      <c r="O1307" s="104">
        <v>-440.46584942676031</v>
      </c>
      <c r="Q1307" s="54">
        <v>20240131</v>
      </c>
      <c r="R1307" t="s">
        <v>575</v>
      </c>
      <c r="S1307" t="s">
        <v>536</v>
      </c>
    </row>
    <row r="1308" spans="2:305" hidden="1" x14ac:dyDescent="0.25">
      <c r="B1308" s="5">
        <v>45531</v>
      </c>
      <c r="C1308" t="s">
        <v>189</v>
      </c>
      <c r="D1308" t="s">
        <v>4</v>
      </c>
      <c r="E1308" t="s">
        <v>66</v>
      </c>
      <c r="F1308" s="4" t="s">
        <v>102</v>
      </c>
      <c r="G1308" t="s">
        <v>101</v>
      </c>
      <c r="H1308" s="4" t="s">
        <v>107</v>
      </c>
      <c r="I1308" s="4" t="s">
        <v>138</v>
      </c>
      <c r="J1308" s="8">
        <v>-3</v>
      </c>
      <c r="K1308" s="29">
        <v>102340</v>
      </c>
      <c r="L1308" s="17">
        <f t="shared" si="127"/>
        <v>-307020</v>
      </c>
      <c r="M1308" s="102" t="s">
        <v>529</v>
      </c>
      <c r="N1308" s="104">
        <f t="shared" si="126"/>
        <v>-69.632468843201082</v>
      </c>
      <c r="O1308" s="104">
        <v>-69.632468843201082</v>
      </c>
      <c r="Q1308" s="54">
        <v>20240131</v>
      </c>
      <c r="R1308" t="s">
        <v>575</v>
      </c>
    </row>
    <row r="1309" spans="2:305" s="109" customFormat="1" hidden="1" x14ac:dyDescent="0.25">
      <c r="B1309" s="110">
        <v>45533</v>
      </c>
      <c r="C1309" s="109" t="s">
        <v>63</v>
      </c>
      <c r="D1309" s="109" t="s">
        <v>0</v>
      </c>
      <c r="E1309" s="109" t="s">
        <v>66</v>
      </c>
      <c r="F1309" s="111" t="s">
        <v>71</v>
      </c>
      <c r="G1309" s="109" t="s">
        <v>72</v>
      </c>
      <c r="H1309" s="111" t="s">
        <v>27</v>
      </c>
      <c r="I1309" s="111" t="s">
        <v>567</v>
      </c>
      <c r="J1309" s="112">
        <v>1</v>
      </c>
      <c r="K1309" s="113">
        <v>51750</v>
      </c>
      <c r="L1309" s="114">
        <f t="shared" si="127"/>
        <v>51750</v>
      </c>
      <c r="M1309" s="115" t="s">
        <v>529</v>
      </c>
      <c r="N1309" s="104">
        <f t="shared" si="126"/>
        <v>11.736956102650172</v>
      </c>
      <c r="O1309" s="104">
        <v>11.736956102650172</v>
      </c>
      <c r="P1309" s="109" t="s">
        <v>568</v>
      </c>
      <c r="Q1309" s="151"/>
      <c r="X1309" s="114"/>
    </row>
    <row r="1310" spans="2:305" s="69" customFormat="1" hidden="1" x14ac:dyDescent="0.25">
      <c r="B1310" s="68">
        <v>45533</v>
      </c>
      <c r="C1310" s="69" t="s">
        <v>63</v>
      </c>
      <c r="D1310" s="69" t="s">
        <v>0</v>
      </c>
      <c r="E1310" s="69" t="s">
        <v>66</v>
      </c>
      <c r="F1310" s="70" t="s">
        <v>71</v>
      </c>
      <c r="G1310" s="69" t="s">
        <v>72</v>
      </c>
      <c r="H1310" s="70" t="s">
        <v>27</v>
      </c>
      <c r="I1310" s="132" t="s">
        <v>569</v>
      </c>
      <c r="J1310" s="71">
        <v>99</v>
      </c>
      <c r="K1310" s="72">
        <v>51750</v>
      </c>
      <c r="L1310" s="73">
        <f t="shared" si="127"/>
        <v>5123250</v>
      </c>
      <c r="M1310" s="107" t="s">
        <v>529</v>
      </c>
      <c r="N1310" s="104">
        <f t="shared" si="126"/>
        <v>1161.9586541623669</v>
      </c>
      <c r="O1310" s="104">
        <v>1161.9586541623669</v>
      </c>
      <c r="P1310" s="69" t="s">
        <v>568</v>
      </c>
      <c r="Q1310" s="91"/>
      <c r="X1310" s="73"/>
    </row>
    <row r="1311" spans="2:305" s="69" customFormat="1" hidden="1" x14ac:dyDescent="0.25">
      <c r="B1311" s="68">
        <v>45533</v>
      </c>
      <c r="C1311" s="69" t="s">
        <v>63</v>
      </c>
      <c r="D1311" s="69" t="s">
        <v>0</v>
      </c>
      <c r="E1311" s="69" t="s">
        <v>66</v>
      </c>
      <c r="F1311" s="70" t="s">
        <v>86</v>
      </c>
      <c r="G1311" s="69" t="s">
        <v>87</v>
      </c>
      <c r="H1311" s="70" t="s">
        <v>50</v>
      </c>
      <c r="I1311" s="154" t="s">
        <v>570</v>
      </c>
      <c r="J1311" s="157">
        <v>50</v>
      </c>
      <c r="K1311" s="72">
        <v>51750</v>
      </c>
      <c r="L1311" s="73">
        <f t="shared" si="127"/>
        <v>2587500</v>
      </c>
      <c r="M1311" s="107" t="s">
        <v>529</v>
      </c>
      <c r="N1311" s="104">
        <f t="shared" si="126"/>
        <v>586.8478051325086</v>
      </c>
      <c r="O1311" s="104">
        <v>586.8478051325086</v>
      </c>
      <c r="P1311" s="69" t="s">
        <v>568</v>
      </c>
      <c r="Q1311" s="91"/>
      <c r="X1311" s="73"/>
      <c r="KS1311" s="69" t="s">
        <v>506</v>
      </c>
    </row>
    <row r="1312" spans="2:305" s="69" customFormat="1" hidden="1" x14ac:dyDescent="0.25">
      <c r="B1312" s="68">
        <v>45533</v>
      </c>
      <c r="C1312" s="69" t="s">
        <v>63</v>
      </c>
      <c r="D1312" s="69" t="s">
        <v>0</v>
      </c>
      <c r="E1312" s="69" t="s">
        <v>66</v>
      </c>
      <c r="F1312" s="70" t="s">
        <v>82</v>
      </c>
      <c r="G1312" s="69" t="s">
        <v>83</v>
      </c>
      <c r="H1312" s="70" t="s">
        <v>84</v>
      </c>
      <c r="I1312" s="70" t="s">
        <v>571</v>
      </c>
      <c r="J1312" s="71">
        <v>4</v>
      </c>
      <c r="K1312" s="72">
        <v>51750</v>
      </c>
      <c r="L1312" s="73">
        <f t="shared" si="127"/>
        <v>207000</v>
      </c>
      <c r="M1312" s="107" t="s">
        <v>529</v>
      </c>
      <c r="N1312" s="104">
        <f t="shared" si="126"/>
        <v>46.947824410600688</v>
      </c>
      <c r="O1312" s="104">
        <v>46.947824410600688</v>
      </c>
      <c r="P1312" s="69" t="s">
        <v>568</v>
      </c>
      <c r="Q1312" s="91"/>
      <c r="X1312" s="73"/>
    </row>
    <row r="1313" spans="2:305" s="69" customFormat="1" hidden="1" x14ac:dyDescent="0.25">
      <c r="B1313" s="68">
        <v>45533</v>
      </c>
      <c r="C1313" s="69" t="s">
        <v>63</v>
      </c>
      <c r="D1313" s="69" t="s">
        <v>0</v>
      </c>
      <c r="E1313" s="69" t="s">
        <v>66</v>
      </c>
      <c r="F1313" s="70" t="s">
        <v>82</v>
      </c>
      <c r="G1313" s="69" t="s">
        <v>83</v>
      </c>
      <c r="H1313" s="70" t="s">
        <v>84</v>
      </c>
      <c r="I1313" s="70" t="s">
        <v>572</v>
      </c>
      <c r="J1313" s="71">
        <v>2</v>
      </c>
      <c r="K1313" s="72">
        <v>51750</v>
      </c>
      <c r="L1313" s="73">
        <f t="shared" si="127"/>
        <v>103500</v>
      </c>
      <c r="M1313" s="107" t="s">
        <v>529</v>
      </c>
      <c r="N1313" s="104">
        <f t="shared" si="126"/>
        <v>23.473912205300344</v>
      </c>
      <c r="O1313" s="104">
        <v>23.473912205300344</v>
      </c>
      <c r="P1313" s="69" t="s">
        <v>568</v>
      </c>
      <c r="Q1313" s="91"/>
      <c r="X1313" s="73"/>
    </row>
    <row r="1314" spans="2:305" s="69" customFormat="1" hidden="1" x14ac:dyDescent="0.25">
      <c r="B1314" s="68">
        <v>45533</v>
      </c>
      <c r="C1314" s="69" t="s">
        <v>63</v>
      </c>
      <c r="D1314" s="69" t="s">
        <v>0</v>
      </c>
      <c r="E1314" s="69" t="s">
        <v>66</v>
      </c>
      <c r="F1314" s="70" t="s">
        <v>82</v>
      </c>
      <c r="G1314" s="69" t="s">
        <v>83</v>
      </c>
      <c r="H1314" s="70" t="s">
        <v>84</v>
      </c>
      <c r="I1314" s="154" t="s">
        <v>573</v>
      </c>
      <c r="J1314" s="157">
        <v>79</v>
      </c>
      <c r="K1314" s="72">
        <v>51750</v>
      </c>
      <c r="L1314" s="73">
        <f t="shared" si="127"/>
        <v>4088250</v>
      </c>
      <c r="M1314" s="107" t="s">
        <v>529</v>
      </c>
      <c r="N1314" s="104">
        <f t="shared" si="126"/>
        <v>927.21953210936351</v>
      </c>
      <c r="O1314" s="104">
        <v>927.21953210936351</v>
      </c>
      <c r="P1314" s="69" t="s">
        <v>568</v>
      </c>
      <c r="Q1314" s="91"/>
      <c r="X1314" s="73"/>
    </row>
    <row r="1315" spans="2:305" s="69" customFormat="1" hidden="1" x14ac:dyDescent="0.25">
      <c r="B1315" s="68">
        <v>45533</v>
      </c>
      <c r="C1315" s="69" t="s">
        <v>63</v>
      </c>
      <c r="D1315" s="69" t="s">
        <v>0</v>
      </c>
      <c r="E1315" s="69" t="s">
        <v>66</v>
      </c>
      <c r="F1315" s="70" t="s">
        <v>82</v>
      </c>
      <c r="G1315" s="69" t="s">
        <v>83</v>
      </c>
      <c r="H1315" s="70" t="s">
        <v>84</v>
      </c>
      <c r="I1315" s="70" t="s">
        <v>574</v>
      </c>
      <c r="J1315" s="71">
        <v>15</v>
      </c>
      <c r="K1315" s="72">
        <v>51750</v>
      </c>
      <c r="L1315" s="73">
        <f t="shared" si="127"/>
        <v>776250</v>
      </c>
      <c r="M1315" s="107" t="s">
        <v>529</v>
      </c>
      <c r="N1315" s="104">
        <f t="shared" si="126"/>
        <v>176.05434153975258</v>
      </c>
      <c r="O1315" s="104">
        <v>176.05434153975258</v>
      </c>
      <c r="P1315" s="69" t="s">
        <v>568</v>
      </c>
      <c r="Q1315" s="91"/>
      <c r="X1315" s="73"/>
    </row>
    <row r="1316" spans="2:305" hidden="1" x14ac:dyDescent="0.25">
      <c r="B1316" s="5">
        <v>45533</v>
      </c>
      <c r="C1316" t="s">
        <v>120</v>
      </c>
      <c r="D1316" t="s">
        <v>0</v>
      </c>
      <c r="E1316" t="s">
        <v>66</v>
      </c>
      <c r="F1316" s="4" t="s">
        <v>247</v>
      </c>
      <c r="G1316" t="s">
        <v>354</v>
      </c>
      <c r="H1316" s="4" t="s">
        <v>265</v>
      </c>
      <c r="I1316" s="4" t="s">
        <v>361</v>
      </c>
      <c r="J1316" s="8">
        <v>-1</v>
      </c>
      <c r="K1316" s="29">
        <f>67500*0.9</f>
        <v>60750</v>
      </c>
      <c r="L1316" s="35">
        <f t="shared" si="127"/>
        <v>-60750</v>
      </c>
      <c r="M1316" s="104" t="s">
        <v>529</v>
      </c>
      <c r="N1316" s="104">
        <f t="shared" si="126"/>
        <v>-13.778165859632811</v>
      </c>
      <c r="O1316" s="104">
        <v>-13.778165859632811</v>
      </c>
      <c r="Q1316"/>
      <c r="R1316" t="s">
        <v>453</v>
      </c>
    </row>
    <row r="1317" spans="2:305" hidden="1" x14ac:dyDescent="0.25">
      <c r="B1317" s="5">
        <v>45533</v>
      </c>
      <c r="C1317" t="s">
        <v>120</v>
      </c>
      <c r="D1317" t="s">
        <v>0</v>
      </c>
      <c r="E1317" t="s">
        <v>66</v>
      </c>
      <c r="F1317" s="4" t="s">
        <v>249</v>
      </c>
      <c r="G1317" t="s">
        <v>355</v>
      </c>
      <c r="H1317" s="4" t="s">
        <v>266</v>
      </c>
      <c r="I1317" s="4" t="s">
        <v>362</v>
      </c>
      <c r="J1317" s="8">
        <v>-3</v>
      </c>
      <c r="K1317" s="29">
        <v>60750</v>
      </c>
      <c r="L1317" s="35">
        <f t="shared" si="127"/>
        <v>-182250</v>
      </c>
      <c r="M1317" s="104" t="s">
        <v>529</v>
      </c>
      <c r="N1317" s="104">
        <f t="shared" si="126"/>
        <v>-41.334497578898429</v>
      </c>
      <c r="O1317" s="104">
        <v>-41.334497578898429</v>
      </c>
      <c r="R1317" t="s">
        <v>560</v>
      </c>
    </row>
    <row r="1318" spans="2:305" hidden="1" x14ac:dyDescent="0.25">
      <c r="B1318" s="5">
        <v>45533</v>
      </c>
      <c r="C1318" t="s">
        <v>120</v>
      </c>
      <c r="D1318" t="s">
        <v>0</v>
      </c>
      <c r="E1318" t="s">
        <v>66</v>
      </c>
      <c r="F1318" s="4" t="s">
        <v>251</v>
      </c>
      <c r="G1318" t="s">
        <v>356</v>
      </c>
      <c r="H1318" s="4" t="s">
        <v>267</v>
      </c>
      <c r="I1318" s="4" t="s">
        <v>363</v>
      </c>
      <c r="J1318" s="8">
        <v>-3</v>
      </c>
      <c r="K1318" s="29">
        <v>60750</v>
      </c>
      <c r="L1318" s="35">
        <f t="shared" si="127"/>
        <v>-182250</v>
      </c>
      <c r="M1318" s="104" t="s">
        <v>529</v>
      </c>
      <c r="N1318" s="104">
        <f t="shared" si="126"/>
        <v>-41.334497578898429</v>
      </c>
      <c r="O1318" s="104">
        <v>-41.334497578898429</v>
      </c>
      <c r="R1318" t="s">
        <v>560</v>
      </c>
    </row>
    <row r="1319" spans="2:305" hidden="1" x14ac:dyDescent="0.25">
      <c r="B1319" s="5">
        <v>45533</v>
      </c>
      <c r="C1319" t="s">
        <v>120</v>
      </c>
      <c r="D1319" t="s">
        <v>0</v>
      </c>
      <c r="E1319" t="s">
        <v>66</v>
      </c>
      <c r="F1319" s="4" t="s">
        <v>255</v>
      </c>
      <c r="G1319" t="s">
        <v>358</v>
      </c>
      <c r="H1319" s="4" t="s">
        <v>269</v>
      </c>
      <c r="I1319" s="4" t="s">
        <v>365</v>
      </c>
      <c r="J1319" s="8">
        <v>-3</v>
      </c>
      <c r="K1319" s="29">
        <v>60750</v>
      </c>
      <c r="L1319" s="35">
        <f t="shared" si="127"/>
        <v>-182250</v>
      </c>
      <c r="M1319" s="104" t="s">
        <v>529</v>
      </c>
      <c r="N1319" s="104">
        <f t="shared" si="126"/>
        <v>-41.334497578898429</v>
      </c>
      <c r="O1319" s="104">
        <v>-41.334497578898429</v>
      </c>
      <c r="R1319" t="s">
        <v>560</v>
      </c>
    </row>
    <row r="1320" spans="2:305" hidden="1" x14ac:dyDescent="0.25">
      <c r="B1320" s="5">
        <v>45533</v>
      </c>
      <c r="C1320" t="s">
        <v>120</v>
      </c>
      <c r="D1320" t="s">
        <v>0</v>
      </c>
      <c r="E1320" t="s">
        <v>66</v>
      </c>
      <c r="F1320" s="4" t="s">
        <v>253</v>
      </c>
      <c r="G1320" t="s">
        <v>357</v>
      </c>
      <c r="H1320" s="4" t="s">
        <v>268</v>
      </c>
      <c r="I1320" s="4" t="s">
        <v>364</v>
      </c>
      <c r="J1320" s="8">
        <v>-3</v>
      </c>
      <c r="K1320" s="29">
        <v>60750</v>
      </c>
      <c r="L1320" s="35">
        <f t="shared" si="127"/>
        <v>-182250</v>
      </c>
      <c r="M1320" s="104" t="s">
        <v>529</v>
      </c>
      <c r="N1320" s="104">
        <f t="shared" si="126"/>
        <v>-41.334497578898429</v>
      </c>
      <c r="O1320" s="104">
        <v>-41.334497578898429</v>
      </c>
      <c r="R1320" t="s">
        <v>560</v>
      </c>
    </row>
    <row r="1321" spans="2:305" hidden="1" x14ac:dyDescent="0.25">
      <c r="B1321" s="5">
        <v>45533</v>
      </c>
      <c r="C1321" t="s">
        <v>215</v>
      </c>
      <c r="D1321" t="s">
        <v>4</v>
      </c>
      <c r="E1321" t="s">
        <v>66</v>
      </c>
      <c r="F1321" s="4" t="s">
        <v>102</v>
      </c>
      <c r="G1321" t="s">
        <v>101</v>
      </c>
      <c r="H1321" s="4" t="s">
        <v>107</v>
      </c>
      <c r="I1321" s="4" t="s">
        <v>138</v>
      </c>
      <c r="J1321" s="8">
        <v>-3</v>
      </c>
      <c r="K1321" s="29">
        <v>102340</v>
      </c>
      <c r="L1321" s="35">
        <f t="shared" si="127"/>
        <v>-307020</v>
      </c>
      <c r="M1321" s="102" t="s">
        <v>529</v>
      </c>
      <c r="N1321" s="104">
        <f t="shared" si="126"/>
        <v>-69.632468843201082</v>
      </c>
      <c r="O1321" s="104">
        <v>-69.632468843201082</v>
      </c>
      <c r="R1321" t="s">
        <v>226</v>
      </c>
      <c r="S1321" t="s">
        <v>561</v>
      </c>
    </row>
    <row r="1322" spans="2:305" hidden="1" x14ac:dyDescent="0.25">
      <c r="B1322" s="5">
        <v>45533</v>
      </c>
      <c r="C1322" t="s">
        <v>215</v>
      </c>
      <c r="D1322" t="s">
        <v>4</v>
      </c>
      <c r="E1322" t="s">
        <v>66</v>
      </c>
      <c r="F1322" s="4" t="s">
        <v>96</v>
      </c>
      <c r="G1322" t="s">
        <v>95</v>
      </c>
      <c r="H1322" s="4" t="s">
        <v>106</v>
      </c>
      <c r="I1322" s="4" t="s">
        <v>138</v>
      </c>
      <c r="J1322" s="8">
        <v>-3</v>
      </c>
      <c r="K1322" s="29">
        <v>647360</v>
      </c>
      <c r="L1322" s="35">
        <f t="shared" si="127"/>
        <v>-1942080</v>
      </c>
      <c r="M1322" s="102" t="s">
        <v>529</v>
      </c>
      <c r="N1322" s="104">
        <f t="shared" si="126"/>
        <v>-440.46584942676031</v>
      </c>
      <c r="O1322" s="104">
        <v>-440.46584942676031</v>
      </c>
      <c r="R1322" t="s">
        <v>226</v>
      </c>
      <c r="S1322" t="s">
        <v>561</v>
      </c>
    </row>
    <row r="1323" spans="2:305" hidden="1" x14ac:dyDescent="0.25">
      <c r="B1323" s="5">
        <v>45533</v>
      </c>
      <c r="C1323" t="s">
        <v>215</v>
      </c>
      <c r="D1323" t="s">
        <v>4</v>
      </c>
      <c r="E1323" t="s">
        <v>66</v>
      </c>
      <c r="F1323" s="4" t="s">
        <v>274</v>
      </c>
      <c r="G1323" t="s">
        <v>273</v>
      </c>
      <c r="H1323" s="4" t="s">
        <v>271</v>
      </c>
      <c r="I1323" s="4" t="s">
        <v>138</v>
      </c>
      <c r="J1323" s="8">
        <v>-9</v>
      </c>
      <c r="K1323" s="29">
        <v>145000</v>
      </c>
      <c r="L1323" s="35">
        <f t="shared" si="127"/>
        <v>-1305000</v>
      </c>
      <c r="M1323" s="102" t="s">
        <v>529</v>
      </c>
      <c r="N1323" s="104">
        <f t="shared" si="126"/>
        <v>-295.97541476248261</v>
      </c>
      <c r="O1323" s="104">
        <v>-295.97541476248261</v>
      </c>
      <c r="R1323" t="s">
        <v>226</v>
      </c>
      <c r="S1323" t="s">
        <v>561</v>
      </c>
    </row>
    <row r="1324" spans="2:305" hidden="1" x14ac:dyDescent="0.25">
      <c r="B1324" s="5">
        <v>45533</v>
      </c>
      <c r="C1324" t="s">
        <v>215</v>
      </c>
      <c r="D1324" t="s">
        <v>0</v>
      </c>
      <c r="E1324" t="s">
        <v>66</v>
      </c>
      <c r="F1324" s="4" t="s">
        <v>71</v>
      </c>
      <c r="G1324" t="s">
        <v>72</v>
      </c>
      <c r="H1324" s="4" t="s">
        <v>27</v>
      </c>
      <c r="I1324" s="4" t="s">
        <v>569</v>
      </c>
      <c r="J1324" s="8">
        <v>-11</v>
      </c>
      <c r="K1324" s="29">
        <v>51750</v>
      </c>
      <c r="L1324" s="17">
        <f t="shared" si="127"/>
        <v>-569250</v>
      </c>
      <c r="M1324" s="102" t="s">
        <v>529</v>
      </c>
      <c r="N1324" s="104">
        <f t="shared" si="126"/>
        <v>-129.10651712915188</v>
      </c>
      <c r="O1324" s="104">
        <v>-129.10651712915188</v>
      </c>
      <c r="R1324" t="s">
        <v>226</v>
      </c>
      <c r="S1324" t="s">
        <v>578</v>
      </c>
    </row>
    <row r="1325" spans="2:305" hidden="1" x14ac:dyDescent="0.25">
      <c r="B1325" s="5">
        <v>45533</v>
      </c>
      <c r="C1325" t="s">
        <v>215</v>
      </c>
      <c r="D1325" t="s">
        <v>0</v>
      </c>
      <c r="E1325" t="s">
        <v>66</v>
      </c>
      <c r="F1325" s="4" t="s">
        <v>86</v>
      </c>
      <c r="G1325" t="s">
        <v>87</v>
      </c>
      <c r="H1325" s="4" t="s">
        <v>50</v>
      </c>
      <c r="I1325" s="4" t="s">
        <v>570</v>
      </c>
      <c r="J1325" s="8">
        <v>-4</v>
      </c>
      <c r="K1325" s="29">
        <v>51750</v>
      </c>
      <c r="L1325" s="17">
        <f t="shared" si="127"/>
        <v>-207000</v>
      </c>
      <c r="M1325" s="102" t="s">
        <v>529</v>
      </c>
      <c r="N1325" s="104">
        <f t="shared" si="126"/>
        <v>-46.947824410600688</v>
      </c>
      <c r="O1325" s="104">
        <v>-46.947824410600688</v>
      </c>
      <c r="R1325" t="s">
        <v>226</v>
      </c>
      <c r="S1325" t="s">
        <v>578</v>
      </c>
      <c r="KS1325" t="s">
        <v>506</v>
      </c>
    </row>
    <row r="1326" spans="2:305" hidden="1" x14ac:dyDescent="0.25">
      <c r="B1326" s="5">
        <v>45538</v>
      </c>
      <c r="C1326" t="s">
        <v>103</v>
      </c>
      <c r="D1326" t="s">
        <v>0</v>
      </c>
      <c r="E1326" t="s">
        <v>66</v>
      </c>
      <c r="F1326" s="4" t="s">
        <v>75</v>
      </c>
      <c r="G1326" t="s">
        <v>76</v>
      </c>
      <c r="H1326" s="4" t="s">
        <v>37</v>
      </c>
      <c r="I1326" s="4" t="s">
        <v>521</v>
      </c>
      <c r="J1326" s="8">
        <v>-5</v>
      </c>
      <c r="K1326" s="29">
        <v>51750</v>
      </c>
      <c r="L1326" s="35">
        <f t="shared" si="127"/>
        <v>-258750</v>
      </c>
      <c r="M1326" s="102" t="s">
        <v>529</v>
      </c>
      <c r="N1326" s="104">
        <f t="shared" si="126"/>
        <v>-58.684780513250857</v>
      </c>
      <c r="O1326" s="104">
        <v>-58.684780513250857</v>
      </c>
      <c r="Q1326" s="54">
        <v>20240164</v>
      </c>
      <c r="R1326" t="s">
        <v>627</v>
      </c>
    </row>
    <row r="1327" spans="2:305" s="125" customFormat="1" hidden="1" x14ac:dyDescent="0.25">
      <c r="B1327" s="124">
        <v>45538</v>
      </c>
      <c r="C1327" s="125" t="s">
        <v>103</v>
      </c>
      <c r="D1327" s="125" t="s">
        <v>0</v>
      </c>
      <c r="E1327" s="125" t="s">
        <v>66</v>
      </c>
      <c r="F1327" s="126" t="s">
        <v>247</v>
      </c>
      <c r="G1327" s="125" t="s">
        <v>354</v>
      </c>
      <c r="H1327" s="126" t="s">
        <v>265</v>
      </c>
      <c r="I1327" s="126" t="s">
        <v>361</v>
      </c>
      <c r="J1327" s="127">
        <v>-2</v>
      </c>
      <c r="K1327" s="128">
        <v>60750</v>
      </c>
      <c r="L1327" s="129">
        <f t="shared" si="127"/>
        <v>-121500</v>
      </c>
      <c r="M1327" s="130" t="s">
        <v>529</v>
      </c>
      <c r="N1327" s="104">
        <f t="shared" si="126"/>
        <v>-27.556331719265621</v>
      </c>
      <c r="O1327" s="104">
        <v>-27.556331719265621</v>
      </c>
      <c r="Q1327" s="131">
        <v>20240164</v>
      </c>
      <c r="R1327" s="125" t="s">
        <v>627</v>
      </c>
      <c r="X1327" s="129"/>
    </row>
    <row r="1328" spans="2:305" s="125" customFormat="1" hidden="1" x14ac:dyDescent="0.25">
      <c r="B1328" s="124">
        <v>45538</v>
      </c>
      <c r="C1328" s="125" t="s">
        <v>103</v>
      </c>
      <c r="D1328" s="125" t="s">
        <v>0</v>
      </c>
      <c r="E1328" s="125" t="s">
        <v>66</v>
      </c>
      <c r="F1328" s="126" t="s">
        <v>249</v>
      </c>
      <c r="G1328" s="125" t="s">
        <v>355</v>
      </c>
      <c r="H1328" s="126" t="s">
        <v>266</v>
      </c>
      <c r="I1328" s="126" t="s">
        <v>362</v>
      </c>
      <c r="J1328" s="127">
        <v>-1</v>
      </c>
      <c r="K1328" s="128">
        <v>60750</v>
      </c>
      <c r="L1328" s="129">
        <f t="shared" si="127"/>
        <v>-60750</v>
      </c>
      <c r="M1328" s="130" t="s">
        <v>529</v>
      </c>
      <c r="N1328" s="104">
        <f t="shared" si="126"/>
        <v>-13.778165859632811</v>
      </c>
      <c r="O1328" s="104">
        <v>-13.778165859632811</v>
      </c>
      <c r="Q1328" s="131">
        <v>20240164</v>
      </c>
      <c r="R1328" s="125" t="s">
        <v>627</v>
      </c>
      <c r="X1328" s="129"/>
    </row>
    <row r="1329" spans="2:274" s="125" customFormat="1" hidden="1" x14ac:dyDescent="0.25">
      <c r="B1329" s="124">
        <v>45538</v>
      </c>
      <c r="C1329" s="125" t="s">
        <v>103</v>
      </c>
      <c r="D1329" s="125" t="s">
        <v>0</v>
      </c>
      <c r="E1329" s="125" t="s">
        <v>66</v>
      </c>
      <c r="F1329" s="126" t="s">
        <v>251</v>
      </c>
      <c r="G1329" s="125" t="s">
        <v>356</v>
      </c>
      <c r="H1329" s="126" t="s">
        <v>267</v>
      </c>
      <c r="I1329" s="126" t="s">
        <v>363</v>
      </c>
      <c r="J1329" s="127">
        <v>-4</v>
      </c>
      <c r="K1329" s="128">
        <v>60750</v>
      </c>
      <c r="L1329" s="129">
        <f t="shared" si="127"/>
        <v>-243000</v>
      </c>
      <c r="M1329" s="130" t="s">
        <v>529</v>
      </c>
      <c r="N1329" s="104">
        <f t="shared" si="126"/>
        <v>-55.112663438531243</v>
      </c>
      <c r="O1329" s="104">
        <v>-55.112663438531243</v>
      </c>
      <c r="Q1329" s="131">
        <v>20240164</v>
      </c>
      <c r="R1329" s="125" t="s">
        <v>627</v>
      </c>
      <c r="X1329" s="129"/>
    </row>
    <row r="1330" spans="2:274" s="125" customFormat="1" hidden="1" x14ac:dyDescent="0.25">
      <c r="B1330" s="124">
        <v>45538</v>
      </c>
      <c r="C1330" s="125" t="s">
        <v>103</v>
      </c>
      <c r="D1330" s="125" t="s">
        <v>0</v>
      </c>
      <c r="E1330" s="125" t="s">
        <v>66</v>
      </c>
      <c r="F1330" s="126" t="s">
        <v>253</v>
      </c>
      <c r="G1330" s="125" t="s">
        <v>357</v>
      </c>
      <c r="H1330" s="126" t="s">
        <v>268</v>
      </c>
      <c r="I1330" s="126" t="s">
        <v>364</v>
      </c>
      <c r="J1330" s="127">
        <v>-5</v>
      </c>
      <c r="K1330" s="128">
        <v>60750</v>
      </c>
      <c r="L1330" s="129">
        <f t="shared" si="127"/>
        <v>-303750</v>
      </c>
      <c r="M1330" s="130" t="s">
        <v>529</v>
      </c>
      <c r="N1330" s="104">
        <f t="shared" si="126"/>
        <v>-68.89082929816405</v>
      </c>
      <c r="O1330" s="104">
        <v>-68.89082929816405</v>
      </c>
      <c r="Q1330" s="131">
        <v>20240164</v>
      </c>
      <c r="R1330" s="125" t="s">
        <v>627</v>
      </c>
      <c r="X1330" s="129"/>
    </row>
    <row r="1331" spans="2:274" s="125" customFormat="1" hidden="1" x14ac:dyDescent="0.25">
      <c r="B1331" s="124">
        <v>45538</v>
      </c>
      <c r="C1331" s="125" t="s">
        <v>103</v>
      </c>
      <c r="D1331" s="125" t="s">
        <v>0</v>
      </c>
      <c r="E1331" s="125" t="s">
        <v>66</v>
      </c>
      <c r="F1331" s="126" t="s">
        <v>255</v>
      </c>
      <c r="G1331" s="125" t="s">
        <v>358</v>
      </c>
      <c r="H1331" s="126" t="s">
        <v>269</v>
      </c>
      <c r="I1331" s="126" t="s">
        <v>365</v>
      </c>
      <c r="J1331" s="127">
        <v>-4</v>
      </c>
      <c r="K1331" s="128">
        <v>60750</v>
      </c>
      <c r="L1331" s="129">
        <f t="shared" si="127"/>
        <v>-243000</v>
      </c>
      <c r="M1331" s="130" t="s">
        <v>529</v>
      </c>
      <c r="N1331" s="104">
        <f t="shared" si="126"/>
        <v>-55.112663438531243</v>
      </c>
      <c r="O1331" s="104">
        <v>-55.112663438531243</v>
      </c>
      <c r="Q1331" s="131">
        <v>20240164</v>
      </c>
      <c r="R1331" s="125" t="s">
        <v>627</v>
      </c>
      <c r="X1331" s="129"/>
    </row>
    <row r="1332" spans="2:274" hidden="1" x14ac:dyDescent="0.25">
      <c r="B1332" s="5">
        <v>45538</v>
      </c>
      <c r="C1332" t="s">
        <v>103</v>
      </c>
      <c r="D1332" t="s">
        <v>0</v>
      </c>
      <c r="E1332" t="s">
        <v>66</v>
      </c>
      <c r="F1332" s="4" t="s">
        <v>78</v>
      </c>
      <c r="G1332" t="s">
        <v>79</v>
      </c>
      <c r="H1332" s="4" t="s">
        <v>80</v>
      </c>
      <c r="I1332" s="4" t="s">
        <v>510</v>
      </c>
      <c r="J1332" s="8">
        <v>-7</v>
      </c>
      <c r="K1332" s="29">
        <v>51750</v>
      </c>
      <c r="L1332" s="17">
        <f t="shared" si="127"/>
        <v>-362250</v>
      </c>
      <c r="M1332" s="102" t="s">
        <v>529</v>
      </c>
      <c r="N1332" s="104">
        <f t="shared" si="126"/>
        <v>-82.158692718551208</v>
      </c>
      <c r="O1332" s="104">
        <v>-82.158692718551208</v>
      </c>
      <c r="Q1332" s="54">
        <v>20240164</v>
      </c>
      <c r="R1332" t="s">
        <v>627</v>
      </c>
      <c r="IO1332" t="s">
        <v>506</v>
      </c>
    </row>
    <row r="1333" spans="2:274" hidden="1" x14ac:dyDescent="0.25">
      <c r="B1333" s="5">
        <v>45540</v>
      </c>
      <c r="C1333" t="s">
        <v>103</v>
      </c>
      <c r="D1333" t="s">
        <v>0</v>
      </c>
      <c r="E1333" t="s">
        <v>66</v>
      </c>
      <c r="F1333" s="4" t="s">
        <v>78</v>
      </c>
      <c r="G1333" t="s">
        <v>79</v>
      </c>
      <c r="H1333" s="4" t="s">
        <v>80</v>
      </c>
      <c r="I1333" s="4" t="s">
        <v>510</v>
      </c>
      <c r="J1333" s="8">
        <v>-50</v>
      </c>
      <c r="K1333" s="29">
        <v>51750</v>
      </c>
      <c r="L1333" s="17">
        <v>-2587500</v>
      </c>
      <c r="M1333" s="102" t="s">
        <v>529</v>
      </c>
      <c r="N1333" s="104">
        <f t="shared" si="126"/>
        <v>-586.8478051325086</v>
      </c>
      <c r="O1333" s="104">
        <v>-586.8478051325086</v>
      </c>
      <c r="Q1333" s="54">
        <v>20240139</v>
      </c>
      <c r="R1333" t="s">
        <v>575</v>
      </c>
      <c r="IO1333" t="s">
        <v>506</v>
      </c>
    </row>
    <row r="1334" spans="2:274" hidden="1" x14ac:dyDescent="0.25">
      <c r="B1334" s="5">
        <v>45531</v>
      </c>
      <c r="C1334" t="s">
        <v>103</v>
      </c>
      <c r="D1334" t="s">
        <v>0</v>
      </c>
      <c r="E1334" t="s">
        <v>66</v>
      </c>
      <c r="F1334" s="4" t="s">
        <v>139</v>
      </c>
      <c r="G1334" t="s">
        <v>140</v>
      </c>
      <c r="H1334" s="4" t="s">
        <v>41</v>
      </c>
      <c r="I1334" s="4" t="s">
        <v>380</v>
      </c>
      <c r="J1334" s="8">
        <v>-10</v>
      </c>
      <c r="K1334" s="29">
        <v>51750</v>
      </c>
      <c r="L1334" s="17">
        <f>+J1334*K1334</f>
        <v>-517500</v>
      </c>
      <c r="M1334" s="102" t="s">
        <v>529</v>
      </c>
      <c r="N1334" s="104">
        <f t="shared" si="126"/>
        <v>-117.36956102650171</v>
      </c>
      <c r="O1334" s="104">
        <v>-117.36956102650171</v>
      </c>
      <c r="Q1334" s="54">
        <v>20240131</v>
      </c>
      <c r="R1334" t="s">
        <v>575</v>
      </c>
    </row>
    <row r="1335" spans="2:274" hidden="1" x14ac:dyDescent="0.25">
      <c r="B1335" s="5">
        <v>45538</v>
      </c>
      <c r="C1335" t="s">
        <v>103</v>
      </c>
      <c r="D1335" t="s">
        <v>0</v>
      </c>
      <c r="E1335" t="s">
        <v>66</v>
      </c>
      <c r="F1335" s="4" t="s">
        <v>139</v>
      </c>
      <c r="G1335" t="s">
        <v>140</v>
      </c>
      <c r="H1335" s="4" t="s">
        <v>141</v>
      </c>
      <c r="I1335" s="4" t="s">
        <v>523</v>
      </c>
      <c r="J1335" s="8">
        <v>-5</v>
      </c>
      <c r="K1335" s="29">
        <v>51750</v>
      </c>
      <c r="L1335" s="35">
        <f>+J1335*K1335</f>
        <v>-258750</v>
      </c>
      <c r="M1335" s="104" t="s">
        <v>529</v>
      </c>
      <c r="N1335" s="104">
        <f t="shared" si="126"/>
        <v>-58.684780513250857</v>
      </c>
      <c r="O1335" s="104">
        <v>-58.684780513250857</v>
      </c>
      <c r="Q1335" s="54">
        <v>20240164</v>
      </c>
      <c r="R1335" t="s">
        <v>627</v>
      </c>
    </row>
    <row r="1336" spans="2:274" hidden="1" x14ac:dyDescent="0.25">
      <c r="B1336" s="5">
        <v>45540</v>
      </c>
      <c r="C1336" t="s">
        <v>103</v>
      </c>
      <c r="D1336" t="s">
        <v>0</v>
      </c>
      <c r="E1336" t="s">
        <v>66</v>
      </c>
      <c r="F1336" s="4" t="s">
        <v>139</v>
      </c>
      <c r="G1336" t="s">
        <v>140</v>
      </c>
      <c r="H1336" s="4" t="s">
        <v>141</v>
      </c>
      <c r="I1336" s="4" t="s">
        <v>517</v>
      </c>
      <c r="J1336" s="8">
        <v>-6</v>
      </c>
      <c r="K1336" s="29">
        <v>51750</v>
      </c>
      <c r="L1336" s="17">
        <v>-310500</v>
      </c>
      <c r="M1336" s="102" t="s">
        <v>529</v>
      </c>
      <c r="N1336" s="104">
        <f t="shared" si="126"/>
        <v>-70.421736615901025</v>
      </c>
      <c r="O1336" s="104">
        <v>-70.421736615901025</v>
      </c>
      <c r="Q1336" s="54">
        <v>20240139</v>
      </c>
      <c r="R1336" t="s">
        <v>575</v>
      </c>
    </row>
    <row r="1337" spans="2:274" hidden="1" x14ac:dyDescent="0.25">
      <c r="B1337" s="5">
        <v>45540</v>
      </c>
      <c r="C1337" t="s">
        <v>103</v>
      </c>
      <c r="D1337" t="s">
        <v>0</v>
      </c>
      <c r="E1337" t="s">
        <v>66</v>
      </c>
      <c r="F1337" s="4" t="s">
        <v>139</v>
      </c>
      <c r="G1337" t="s">
        <v>140</v>
      </c>
      <c r="H1337" s="4" t="s">
        <v>141</v>
      </c>
      <c r="I1337" s="4" t="s">
        <v>518</v>
      </c>
      <c r="J1337" s="8">
        <v>-41</v>
      </c>
      <c r="K1337" s="29">
        <v>51750</v>
      </c>
      <c r="L1337" s="17">
        <v>-2121750</v>
      </c>
      <c r="M1337" s="102" t="s">
        <v>529</v>
      </c>
      <c r="N1337" s="104">
        <f t="shared" si="126"/>
        <v>-481.21520020865705</v>
      </c>
      <c r="O1337" s="104">
        <v>-481.21520020865705</v>
      </c>
      <c r="Q1337" s="54">
        <v>20240139</v>
      </c>
      <c r="R1337" t="s">
        <v>575</v>
      </c>
      <c r="IR1337" t="s">
        <v>506</v>
      </c>
    </row>
    <row r="1338" spans="2:274" hidden="1" x14ac:dyDescent="0.25">
      <c r="B1338" s="5">
        <v>45540</v>
      </c>
      <c r="C1338" t="s">
        <v>103</v>
      </c>
      <c r="D1338" t="s">
        <v>0</v>
      </c>
      <c r="E1338" t="s">
        <v>66</v>
      </c>
      <c r="F1338" s="4" t="s">
        <v>139</v>
      </c>
      <c r="G1338" t="s">
        <v>140</v>
      </c>
      <c r="H1338" s="4" t="s">
        <v>141</v>
      </c>
      <c r="I1338" s="4" t="s">
        <v>515</v>
      </c>
      <c r="J1338" s="8">
        <v>-3</v>
      </c>
      <c r="K1338" s="29">
        <v>51750</v>
      </c>
      <c r="L1338" s="17">
        <v>-155250</v>
      </c>
      <c r="M1338" s="102" t="s">
        <v>529</v>
      </c>
      <c r="N1338" s="104">
        <f t="shared" si="126"/>
        <v>-35.210868307950513</v>
      </c>
      <c r="O1338" s="104">
        <v>-35.210868307950513</v>
      </c>
      <c r="Q1338" s="54">
        <v>20240139</v>
      </c>
      <c r="R1338" t="s">
        <v>575</v>
      </c>
    </row>
    <row r="1339" spans="2:274" hidden="1" x14ac:dyDescent="0.25">
      <c r="B1339" s="5">
        <v>45540</v>
      </c>
      <c r="C1339" t="s">
        <v>103</v>
      </c>
      <c r="D1339" t="s">
        <v>0</v>
      </c>
      <c r="E1339" t="s">
        <v>14</v>
      </c>
      <c r="F1339" s="4" t="s">
        <v>54</v>
      </c>
      <c r="G1339" t="s">
        <v>55</v>
      </c>
      <c r="H1339" s="4" t="s">
        <v>56</v>
      </c>
      <c r="I1339" s="4" t="s">
        <v>566</v>
      </c>
      <c r="J1339" s="8">
        <v>-25</v>
      </c>
      <c r="K1339" s="79">
        <v>18.73228346456693</v>
      </c>
      <c r="L1339" s="17">
        <f>+J1339*K1339</f>
        <v>-468.30708661417322</v>
      </c>
      <c r="M1339" s="102" t="s">
        <v>527</v>
      </c>
      <c r="O1339" s="104">
        <v>-468.30708661417322</v>
      </c>
      <c r="Q1339">
        <v>20240138</v>
      </c>
      <c r="R1339" t="s">
        <v>136</v>
      </c>
      <c r="JN1339" t="s">
        <v>506</v>
      </c>
    </row>
    <row r="1340" spans="2:274" hidden="1" x14ac:dyDescent="0.25">
      <c r="B1340" s="5">
        <v>45544</v>
      </c>
      <c r="C1340" t="s">
        <v>120</v>
      </c>
      <c r="D1340" t="s">
        <v>4</v>
      </c>
      <c r="E1340" t="s">
        <v>66</v>
      </c>
      <c r="F1340" s="4" t="s">
        <v>102</v>
      </c>
      <c r="G1340" t="s">
        <v>101</v>
      </c>
      <c r="H1340" s="4" t="s">
        <v>107</v>
      </c>
      <c r="I1340" s="4" t="s">
        <v>138</v>
      </c>
      <c r="J1340" s="8">
        <v>-3</v>
      </c>
      <c r="K1340" s="29">
        <v>102340</v>
      </c>
      <c r="L1340" s="35">
        <f>+J1340*K1340</f>
        <v>-307020</v>
      </c>
      <c r="M1340" s="102" t="s">
        <v>529</v>
      </c>
      <c r="N1340" s="104">
        <f t="shared" ref="N1340:N1343" si="128">L1340/4409.15</f>
        <v>-69.632468843201082</v>
      </c>
      <c r="O1340" s="104">
        <v>-69.632468843201082</v>
      </c>
      <c r="R1340" t="s">
        <v>226</v>
      </c>
      <c r="S1340" t="s">
        <v>581</v>
      </c>
    </row>
    <row r="1341" spans="2:274" hidden="1" x14ac:dyDescent="0.25">
      <c r="B1341" s="5">
        <v>45544</v>
      </c>
      <c r="C1341" t="s">
        <v>120</v>
      </c>
      <c r="D1341" t="s">
        <v>4</v>
      </c>
      <c r="E1341" t="s">
        <v>66</v>
      </c>
      <c r="F1341" s="4" t="s">
        <v>96</v>
      </c>
      <c r="G1341" t="s">
        <v>95</v>
      </c>
      <c r="H1341" s="4" t="s">
        <v>106</v>
      </c>
      <c r="I1341" s="4">
        <v>52006</v>
      </c>
      <c r="J1341" s="8">
        <v>-3</v>
      </c>
      <c r="K1341" s="29">
        <v>647360</v>
      </c>
      <c r="L1341" s="35">
        <f>+J1341*K1341</f>
        <v>-1942080</v>
      </c>
      <c r="M1341" s="102" t="s">
        <v>529</v>
      </c>
      <c r="N1341" s="104">
        <f t="shared" si="128"/>
        <v>-440.46584942676031</v>
      </c>
      <c r="O1341" s="104">
        <v>-440.46584942676031</v>
      </c>
      <c r="R1341" t="s">
        <v>226</v>
      </c>
      <c r="S1341" t="s">
        <v>579</v>
      </c>
    </row>
    <row r="1342" spans="2:274" hidden="1" x14ac:dyDescent="0.25">
      <c r="B1342" s="5">
        <v>45544</v>
      </c>
      <c r="C1342" t="s">
        <v>120</v>
      </c>
      <c r="D1342" t="s">
        <v>4</v>
      </c>
      <c r="E1342" t="s">
        <v>66</v>
      </c>
      <c r="F1342" s="4" t="s">
        <v>274</v>
      </c>
      <c r="G1342" t="s">
        <v>273</v>
      </c>
      <c r="H1342" s="4" t="s">
        <v>271</v>
      </c>
      <c r="I1342" s="4" t="s">
        <v>138</v>
      </c>
      <c r="J1342" s="8">
        <v>6</v>
      </c>
      <c r="K1342" s="29">
        <v>145000</v>
      </c>
      <c r="L1342" s="35">
        <f>+J1342*K1342</f>
        <v>870000</v>
      </c>
      <c r="M1342" s="102" t="s">
        <v>529</v>
      </c>
      <c r="N1342" s="104">
        <f t="shared" si="128"/>
        <v>197.31694317498838</v>
      </c>
      <c r="O1342" s="104">
        <v>197.31694317498838</v>
      </c>
      <c r="R1342" t="s">
        <v>226</v>
      </c>
      <c r="S1342" t="s">
        <v>580</v>
      </c>
    </row>
    <row r="1343" spans="2:274" hidden="1" x14ac:dyDescent="0.25">
      <c r="B1343" s="5">
        <v>45544</v>
      </c>
      <c r="C1343" t="s">
        <v>120</v>
      </c>
      <c r="D1343" t="s">
        <v>4</v>
      </c>
      <c r="E1343" t="s">
        <v>66</v>
      </c>
      <c r="F1343" s="4" t="s">
        <v>274</v>
      </c>
      <c r="G1343" t="s">
        <v>273</v>
      </c>
      <c r="H1343" s="4" t="s">
        <v>271</v>
      </c>
      <c r="I1343" s="4" t="s">
        <v>138</v>
      </c>
      <c r="J1343" s="8">
        <v>3</v>
      </c>
      <c r="K1343" s="29">
        <v>145000</v>
      </c>
      <c r="L1343" s="35">
        <f>+J1343*K1343</f>
        <v>435000</v>
      </c>
      <c r="M1343" s="102" t="s">
        <v>529</v>
      </c>
      <c r="N1343" s="104">
        <f t="shared" si="128"/>
        <v>98.658471587494191</v>
      </c>
      <c r="O1343" s="104">
        <v>98.658471587494191</v>
      </c>
      <c r="R1343" t="s">
        <v>226</v>
      </c>
      <c r="S1343" t="s">
        <v>579</v>
      </c>
    </row>
    <row r="1344" spans="2:274" hidden="1" x14ac:dyDescent="0.25">
      <c r="B1344" s="5">
        <v>45545</v>
      </c>
      <c r="C1344" t="s">
        <v>103</v>
      </c>
      <c r="D1344" t="s">
        <v>0</v>
      </c>
      <c r="E1344" t="s">
        <v>14</v>
      </c>
      <c r="F1344" s="4" t="s">
        <v>25</v>
      </c>
      <c r="G1344" t="s">
        <v>26</v>
      </c>
      <c r="H1344" s="4" t="s">
        <v>27</v>
      </c>
      <c r="I1344" s="4" t="s">
        <v>490</v>
      </c>
      <c r="J1344" s="8">
        <v>-3</v>
      </c>
      <c r="K1344" s="79">
        <v>14.583333333333334</v>
      </c>
      <c r="L1344" s="35">
        <v>583.33333333333337</v>
      </c>
      <c r="M1344" s="102" t="s">
        <v>527</v>
      </c>
      <c r="O1344" s="35">
        <v>583.33333333333337</v>
      </c>
      <c r="Q1344" s="54">
        <v>20240140</v>
      </c>
      <c r="R1344" t="s">
        <v>136</v>
      </c>
    </row>
    <row r="1345" spans="2:274" hidden="1" x14ac:dyDescent="0.25">
      <c r="B1345" s="5">
        <v>45540</v>
      </c>
      <c r="C1345" t="s">
        <v>103</v>
      </c>
      <c r="D1345" t="s">
        <v>0</v>
      </c>
      <c r="E1345" t="s">
        <v>14</v>
      </c>
      <c r="F1345" s="4" t="s">
        <v>39</v>
      </c>
      <c r="G1345" t="s">
        <v>40</v>
      </c>
      <c r="H1345" s="4" t="s">
        <v>41</v>
      </c>
      <c r="I1345" s="4" t="s">
        <v>312</v>
      </c>
      <c r="J1345" s="8">
        <v>-7</v>
      </c>
      <c r="K1345" s="29">
        <v>69875.829545454544</v>
      </c>
      <c r="L1345" s="17">
        <v>3493791.4772727271</v>
      </c>
      <c r="M1345" s="102" t="s">
        <v>529</v>
      </c>
      <c r="N1345" s="104">
        <f>L1345/4409.15</f>
        <v>792.39569469687524</v>
      </c>
      <c r="O1345" s="104">
        <v>792.39569469687524</v>
      </c>
      <c r="Q1345">
        <v>20240138</v>
      </c>
      <c r="R1345" t="s">
        <v>136</v>
      </c>
    </row>
    <row r="1346" spans="2:274" hidden="1" x14ac:dyDescent="0.25">
      <c r="B1346" s="5">
        <v>45545</v>
      </c>
      <c r="C1346" t="s">
        <v>103</v>
      </c>
      <c r="D1346" t="s">
        <v>0</v>
      </c>
      <c r="E1346" t="s">
        <v>14</v>
      </c>
      <c r="F1346" s="4" t="s">
        <v>54</v>
      </c>
      <c r="G1346" t="s">
        <v>55</v>
      </c>
      <c r="H1346" s="4" t="s">
        <v>56</v>
      </c>
      <c r="I1346" s="4" t="s">
        <v>566</v>
      </c>
      <c r="J1346" s="8">
        <v>-10</v>
      </c>
      <c r="K1346" s="79">
        <v>18.73228346456693</v>
      </c>
      <c r="L1346" s="17">
        <f>+J1346*K1346</f>
        <v>-187.3228346456693</v>
      </c>
      <c r="M1346" s="102" t="s">
        <v>527</v>
      </c>
      <c r="O1346" s="104">
        <v>-187.3228346456693</v>
      </c>
      <c r="Q1346" s="54">
        <v>20240140</v>
      </c>
      <c r="R1346" t="s">
        <v>136</v>
      </c>
      <c r="JN1346" t="s">
        <v>506</v>
      </c>
    </row>
    <row r="1347" spans="2:274" x14ac:dyDescent="0.25">
      <c r="B1347" s="5">
        <v>45545</v>
      </c>
      <c r="C1347" t="s">
        <v>103</v>
      </c>
      <c r="D1347" t="s">
        <v>0</v>
      </c>
      <c r="E1347" t="s">
        <v>14</v>
      </c>
      <c r="F1347" s="4" t="s">
        <v>42</v>
      </c>
      <c r="G1347" t="s">
        <v>43</v>
      </c>
      <c r="H1347" s="4" t="s">
        <v>44</v>
      </c>
      <c r="I1347" s="4" t="s">
        <v>565</v>
      </c>
      <c r="J1347" s="8">
        <v>-10</v>
      </c>
      <c r="K1347" s="79">
        <v>14.569553805774278</v>
      </c>
      <c r="L1347" s="17">
        <f>+J1347*K1347</f>
        <v>-145.69553805774279</v>
      </c>
      <c r="M1347" s="102" t="s">
        <v>527</v>
      </c>
      <c r="O1347" s="104">
        <v>-145.69553805774279</v>
      </c>
      <c r="Q1347" s="54">
        <v>20240140</v>
      </c>
      <c r="R1347" t="s">
        <v>136</v>
      </c>
    </row>
    <row r="1348" spans="2:274" hidden="1" x14ac:dyDescent="0.25">
      <c r="B1348" s="5">
        <v>45540</v>
      </c>
      <c r="C1348" t="s">
        <v>103</v>
      </c>
      <c r="D1348" t="s">
        <v>0</v>
      </c>
      <c r="E1348" t="s">
        <v>14</v>
      </c>
      <c r="F1348" s="4" t="s">
        <v>39</v>
      </c>
      <c r="G1348" t="s">
        <v>40</v>
      </c>
      <c r="H1348" s="4" t="s">
        <v>41</v>
      </c>
      <c r="I1348" s="4" t="s">
        <v>311</v>
      </c>
      <c r="J1348" s="8">
        <v>-3</v>
      </c>
      <c r="K1348" s="29">
        <v>69875.829545454544</v>
      </c>
      <c r="L1348" s="17">
        <v>1397516.5909090908</v>
      </c>
      <c r="M1348" s="102" t="s">
        <v>529</v>
      </c>
      <c r="N1348" s="104">
        <f t="shared" ref="N1348:N1349" si="129">L1348/4409.15</f>
        <v>316.9582778787501</v>
      </c>
      <c r="O1348" s="104">
        <v>316.9582778787501</v>
      </c>
      <c r="Q1348">
        <v>20240138</v>
      </c>
      <c r="R1348" t="s">
        <v>136</v>
      </c>
    </row>
    <row r="1349" spans="2:274" hidden="1" x14ac:dyDescent="0.25">
      <c r="B1349" s="5">
        <v>45545</v>
      </c>
      <c r="C1349" t="s">
        <v>103</v>
      </c>
      <c r="D1349" t="s">
        <v>0</v>
      </c>
      <c r="E1349" t="s">
        <v>14</v>
      </c>
      <c r="F1349" s="4" t="s">
        <v>39</v>
      </c>
      <c r="G1349" t="s">
        <v>40</v>
      </c>
      <c r="H1349" s="4" t="s">
        <v>41</v>
      </c>
      <c r="I1349" s="4" t="s">
        <v>311</v>
      </c>
      <c r="J1349" s="8">
        <v>-10</v>
      </c>
      <c r="K1349" s="29">
        <v>69875.829545454544</v>
      </c>
      <c r="L1349" s="17">
        <f t="shared" ref="L1349:L1376" si="130">+J1349*K1349</f>
        <v>-698758.29545454541</v>
      </c>
      <c r="M1349" s="102" t="s">
        <v>529</v>
      </c>
      <c r="N1349" s="104">
        <f t="shared" si="129"/>
        <v>-158.47913893937505</v>
      </c>
      <c r="O1349" s="104">
        <v>-158.47913893937505</v>
      </c>
      <c r="Q1349" s="54">
        <v>20240140</v>
      </c>
      <c r="R1349" t="s">
        <v>136</v>
      </c>
    </row>
    <row r="1350" spans="2:274" hidden="1" x14ac:dyDescent="0.25">
      <c r="B1350" s="5">
        <v>45546</v>
      </c>
      <c r="C1350" t="s">
        <v>103</v>
      </c>
      <c r="D1350" t="s">
        <v>0</v>
      </c>
      <c r="E1350" t="s">
        <v>14</v>
      </c>
      <c r="F1350" s="4" t="s">
        <v>327</v>
      </c>
      <c r="G1350" t="s">
        <v>328</v>
      </c>
      <c r="H1350" s="4" t="s">
        <v>329</v>
      </c>
      <c r="I1350" s="4" t="s">
        <v>330</v>
      </c>
      <c r="J1350" s="8">
        <v>-3</v>
      </c>
      <c r="K1350" s="29">
        <v>18</v>
      </c>
      <c r="L1350" s="17">
        <f t="shared" si="130"/>
        <v>-54</v>
      </c>
      <c r="M1350" s="102" t="s">
        <v>527</v>
      </c>
      <c r="O1350" s="104">
        <v>-54</v>
      </c>
      <c r="Q1350" s="54">
        <v>20240141</v>
      </c>
      <c r="R1350" t="s">
        <v>232</v>
      </c>
    </row>
    <row r="1351" spans="2:274" hidden="1" x14ac:dyDescent="0.25">
      <c r="B1351" s="5">
        <v>45546</v>
      </c>
      <c r="C1351" t="s">
        <v>103</v>
      </c>
      <c r="D1351" t="s">
        <v>0</v>
      </c>
      <c r="E1351" t="s">
        <v>14</v>
      </c>
      <c r="F1351" s="4" t="s">
        <v>48</v>
      </c>
      <c r="G1351" t="s">
        <v>49</v>
      </c>
      <c r="H1351" s="4" t="s">
        <v>50</v>
      </c>
      <c r="I1351" s="4" t="s">
        <v>487</v>
      </c>
      <c r="J1351" s="8">
        <v>-10</v>
      </c>
      <c r="K1351" s="79">
        <v>14.447761194029852</v>
      </c>
      <c r="L1351" s="17">
        <f t="shared" si="130"/>
        <v>-144.47761194029852</v>
      </c>
      <c r="M1351" s="102" t="s">
        <v>527</v>
      </c>
      <c r="O1351" s="104">
        <v>-144.47761194029852</v>
      </c>
      <c r="Q1351" s="54">
        <v>20240141</v>
      </c>
      <c r="R1351" t="s">
        <v>232</v>
      </c>
    </row>
    <row r="1352" spans="2:274" hidden="1" x14ac:dyDescent="0.25">
      <c r="B1352" s="5">
        <v>45546</v>
      </c>
      <c r="C1352" t="s">
        <v>103</v>
      </c>
      <c r="D1352" t="s">
        <v>0</v>
      </c>
      <c r="E1352" t="s">
        <v>66</v>
      </c>
      <c r="F1352" s="4" t="s">
        <v>139</v>
      </c>
      <c r="G1352" t="s">
        <v>140</v>
      </c>
      <c r="H1352" s="4" t="s">
        <v>141</v>
      </c>
      <c r="I1352" s="4" t="s">
        <v>443</v>
      </c>
      <c r="J1352" s="8">
        <v>-3</v>
      </c>
      <c r="K1352" s="29">
        <v>51750</v>
      </c>
      <c r="L1352" s="17">
        <f t="shared" si="130"/>
        <v>-155250</v>
      </c>
      <c r="M1352" s="102" t="s">
        <v>529</v>
      </c>
      <c r="N1352" s="104">
        <f t="shared" ref="N1352:N1353" si="131">L1352/4409.15</f>
        <v>-35.210868307950513</v>
      </c>
      <c r="O1352" s="104">
        <v>-35.210868307950513</v>
      </c>
      <c r="Q1352" s="54">
        <v>20240141</v>
      </c>
      <c r="R1352" t="s">
        <v>232</v>
      </c>
    </row>
    <row r="1353" spans="2:274" hidden="1" x14ac:dyDescent="0.25">
      <c r="B1353" s="5">
        <v>45546</v>
      </c>
      <c r="C1353" t="s">
        <v>103</v>
      </c>
      <c r="D1353" t="s">
        <v>0</v>
      </c>
      <c r="E1353" t="s">
        <v>66</v>
      </c>
      <c r="F1353" s="4" t="s">
        <v>139</v>
      </c>
      <c r="G1353" t="s">
        <v>140</v>
      </c>
      <c r="H1353" s="4" t="s">
        <v>141</v>
      </c>
      <c r="I1353" s="4" t="s">
        <v>516</v>
      </c>
      <c r="J1353" s="8">
        <v>-3</v>
      </c>
      <c r="K1353" s="29">
        <v>51750</v>
      </c>
      <c r="L1353" s="17">
        <f t="shared" si="130"/>
        <v>-155250</v>
      </c>
      <c r="M1353" s="102" t="s">
        <v>529</v>
      </c>
      <c r="N1353" s="104">
        <f t="shared" si="131"/>
        <v>-35.210868307950513</v>
      </c>
      <c r="O1353" s="104">
        <v>-35.210868307950513</v>
      </c>
      <c r="Q1353" s="54">
        <v>20240141</v>
      </c>
      <c r="R1353" t="s">
        <v>232</v>
      </c>
      <c r="IQ1353" t="s">
        <v>506</v>
      </c>
    </row>
    <row r="1354" spans="2:274" hidden="1" x14ac:dyDescent="0.25">
      <c r="B1354" s="5">
        <v>45546</v>
      </c>
      <c r="C1354" t="s">
        <v>103</v>
      </c>
      <c r="D1354" t="s">
        <v>0</v>
      </c>
      <c r="E1354" t="s">
        <v>14</v>
      </c>
      <c r="F1354" s="4" t="s">
        <v>25</v>
      </c>
      <c r="G1354" t="s">
        <v>26</v>
      </c>
      <c r="H1354" s="4" t="s">
        <v>27</v>
      </c>
      <c r="I1354" s="4" t="s">
        <v>562</v>
      </c>
      <c r="J1354" s="8">
        <v>-14</v>
      </c>
      <c r="K1354" s="79">
        <v>14.569553805774278</v>
      </c>
      <c r="L1354" s="17">
        <f t="shared" si="130"/>
        <v>-203.9737532808399</v>
      </c>
      <c r="M1354" s="102" t="s">
        <v>527</v>
      </c>
      <c r="O1354" s="104">
        <v>-203.9737532808399</v>
      </c>
      <c r="Q1354" s="54">
        <v>20240141</v>
      </c>
      <c r="R1354" t="s">
        <v>232</v>
      </c>
    </row>
    <row r="1355" spans="2:274" x14ac:dyDescent="0.25">
      <c r="B1355" s="5">
        <v>45546</v>
      </c>
      <c r="C1355" t="s">
        <v>103</v>
      </c>
      <c r="D1355" t="s">
        <v>0</v>
      </c>
      <c r="E1355" t="s">
        <v>14</v>
      </c>
      <c r="F1355" s="4" t="s">
        <v>42</v>
      </c>
      <c r="G1355" t="s">
        <v>43</v>
      </c>
      <c r="H1355" s="4" t="s">
        <v>44</v>
      </c>
      <c r="I1355" s="4" t="s">
        <v>565</v>
      </c>
      <c r="J1355" s="8">
        <v>-40</v>
      </c>
      <c r="K1355" s="79">
        <v>14.569553805774278</v>
      </c>
      <c r="L1355" s="17">
        <f t="shared" si="130"/>
        <v>-582.78215223097118</v>
      </c>
      <c r="M1355" s="102" t="s">
        <v>527</v>
      </c>
      <c r="O1355" s="104">
        <v>-582.78215223097118</v>
      </c>
      <c r="Q1355" s="54">
        <v>20240141</v>
      </c>
      <c r="R1355" t="s">
        <v>232</v>
      </c>
    </row>
    <row r="1356" spans="2:274" hidden="1" x14ac:dyDescent="0.25">
      <c r="B1356" s="5">
        <v>45548</v>
      </c>
      <c r="C1356" t="s">
        <v>103</v>
      </c>
      <c r="D1356" t="s">
        <v>0</v>
      </c>
      <c r="E1356" t="s">
        <v>14</v>
      </c>
      <c r="F1356" s="4" t="s">
        <v>54</v>
      </c>
      <c r="G1356" t="s">
        <v>55</v>
      </c>
      <c r="H1356" s="4" t="s">
        <v>56</v>
      </c>
      <c r="I1356" s="4" t="s">
        <v>566</v>
      </c>
      <c r="J1356" s="8">
        <v>-14</v>
      </c>
      <c r="K1356" s="79">
        <v>18.73228346456693</v>
      </c>
      <c r="L1356" s="17">
        <f t="shared" si="130"/>
        <v>-262.25196850393701</v>
      </c>
      <c r="M1356" s="102" t="s">
        <v>527</v>
      </c>
      <c r="O1356" s="104">
        <v>-262.25196850393701</v>
      </c>
      <c r="Q1356" s="54">
        <v>20240143</v>
      </c>
      <c r="R1356" t="s">
        <v>234</v>
      </c>
      <c r="JN1356" t="s">
        <v>506</v>
      </c>
    </row>
    <row r="1357" spans="2:274" x14ac:dyDescent="0.25">
      <c r="B1357" s="5">
        <v>45548</v>
      </c>
      <c r="C1357" t="s">
        <v>103</v>
      </c>
      <c r="D1357" t="s">
        <v>0</v>
      </c>
      <c r="E1357" t="s">
        <v>14</v>
      </c>
      <c r="F1357" s="4" t="s">
        <v>42</v>
      </c>
      <c r="G1357" t="s">
        <v>43</v>
      </c>
      <c r="H1357" s="4" t="s">
        <v>44</v>
      </c>
      <c r="I1357" s="4" t="s">
        <v>565</v>
      </c>
      <c r="J1357" s="8">
        <v>-7</v>
      </c>
      <c r="K1357" s="79">
        <v>14.569553805774278</v>
      </c>
      <c r="L1357" s="17">
        <f t="shared" si="130"/>
        <v>-101.98687664041995</v>
      </c>
      <c r="M1357" s="102" t="s">
        <v>527</v>
      </c>
      <c r="O1357" s="104">
        <v>-101.98687664041995</v>
      </c>
      <c r="Q1357" s="54">
        <v>20240143</v>
      </c>
      <c r="R1357" t="s">
        <v>234</v>
      </c>
    </row>
    <row r="1358" spans="2:274" hidden="1" x14ac:dyDescent="0.25">
      <c r="B1358" s="5">
        <v>45548</v>
      </c>
      <c r="C1358" t="s">
        <v>103</v>
      </c>
      <c r="D1358" t="s">
        <v>0</v>
      </c>
      <c r="E1358" t="s">
        <v>14</v>
      </c>
      <c r="F1358" s="4" t="s">
        <v>54</v>
      </c>
      <c r="G1358" t="s">
        <v>55</v>
      </c>
      <c r="H1358" s="4" t="s">
        <v>56</v>
      </c>
      <c r="I1358" s="4" t="s">
        <v>566</v>
      </c>
      <c r="J1358" s="8">
        <v>-8</v>
      </c>
      <c r="K1358" s="79">
        <v>18.73228346456693</v>
      </c>
      <c r="L1358" s="17">
        <f t="shared" si="130"/>
        <v>-149.85826771653544</v>
      </c>
      <c r="M1358" s="102" t="s">
        <v>527</v>
      </c>
      <c r="O1358" s="104">
        <v>-149.85826771653544</v>
      </c>
      <c r="Q1358" s="54">
        <v>20240142</v>
      </c>
      <c r="R1358" t="s">
        <v>413</v>
      </c>
      <c r="JN1358" t="s">
        <v>506</v>
      </c>
    </row>
    <row r="1359" spans="2:274" hidden="1" x14ac:dyDescent="0.25">
      <c r="B1359" s="5">
        <v>45548</v>
      </c>
      <c r="C1359" t="s">
        <v>103</v>
      </c>
      <c r="D1359" t="s">
        <v>0</v>
      </c>
      <c r="E1359" t="s">
        <v>14</v>
      </c>
      <c r="F1359" s="4" t="s">
        <v>25</v>
      </c>
      <c r="G1359" t="s">
        <v>26</v>
      </c>
      <c r="H1359" s="4" t="s">
        <v>27</v>
      </c>
      <c r="I1359" s="4" t="s">
        <v>562</v>
      </c>
      <c r="J1359" s="8">
        <v>-4</v>
      </c>
      <c r="K1359" s="79">
        <v>14.569553805774278</v>
      </c>
      <c r="L1359" s="17">
        <f t="shared" si="130"/>
        <v>-58.278215223097114</v>
      </c>
      <c r="M1359" s="102" t="s">
        <v>527</v>
      </c>
      <c r="O1359" s="104">
        <v>-58.278215223097114</v>
      </c>
      <c r="Q1359" s="54">
        <v>20240142</v>
      </c>
      <c r="R1359" t="s">
        <v>413</v>
      </c>
    </row>
    <row r="1360" spans="2:274" hidden="1" x14ac:dyDescent="0.25">
      <c r="B1360" s="5">
        <v>45548</v>
      </c>
      <c r="C1360" t="s">
        <v>103</v>
      </c>
      <c r="D1360" t="s">
        <v>0</v>
      </c>
      <c r="E1360" t="s">
        <v>14</v>
      </c>
      <c r="F1360" s="4" t="s">
        <v>289</v>
      </c>
      <c r="G1360" t="s">
        <v>15</v>
      </c>
      <c r="H1360" s="4" t="s">
        <v>16</v>
      </c>
      <c r="I1360" s="4" t="s">
        <v>18</v>
      </c>
      <c r="J1360" s="8">
        <v>-3</v>
      </c>
      <c r="K1360" s="29">
        <v>73331</v>
      </c>
      <c r="L1360" s="17">
        <f t="shared" si="130"/>
        <v>-219993</v>
      </c>
      <c r="M1360" s="102" t="s">
        <v>529</v>
      </c>
      <c r="N1360" s="104">
        <f>L1360/4409.15</f>
        <v>-49.894650896431287</v>
      </c>
      <c r="O1360" s="104">
        <v>-49.894650896431287</v>
      </c>
      <c r="Q1360" s="54">
        <v>20240142</v>
      </c>
      <c r="R1360" t="s">
        <v>413</v>
      </c>
      <c r="S1360" t="s">
        <v>441</v>
      </c>
    </row>
    <row r="1361" spans="1:812" x14ac:dyDescent="0.25">
      <c r="B1361" s="5">
        <v>45548</v>
      </c>
      <c r="C1361" t="s">
        <v>103</v>
      </c>
      <c r="D1361" t="s">
        <v>0</v>
      </c>
      <c r="E1361" t="s">
        <v>14</v>
      </c>
      <c r="F1361" s="4" t="s">
        <v>42</v>
      </c>
      <c r="G1361" t="s">
        <v>43</v>
      </c>
      <c r="H1361" s="4" t="s">
        <v>44</v>
      </c>
      <c r="I1361" s="4" t="s">
        <v>565</v>
      </c>
      <c r="J1361" s="8">
        <v>-10</v>
      </c>
      <c r="K1361" s="79">
        <v>14.569553805774278</v>
      </c>
      <c r="L1361" s="17">
        <f t="shared" si="130"/>
        <v>-145.69553805774279</v>
      </c>
      <c r="M1361" s="102" t="s">
        <v>527</v>
      </c>
      <c r="O1361" s="104">
        <v>-145.69553805774279</v>
      </c>
      <c r="Q1361" s="54">
        <v>20240142</v>
      </c>
      <c r="R1361" t="s">
        <v>413</v>
      </c>
    </row>
    <row r="1362" spans="1:812" hidden="1" x14ac:dyDescent="0.25">
      <c r="B1362" s="5">
        <v>45552</v>
      </c>
      <c r="C1362" t="s">
        <v>120</v>
      </c>
      <c r="D1362" t="s">
        <v>4</v>
      </c>
      <c r="E1362" t="s">
        <v>14</v>
      </c>
      <c r="F1362" s="4">
        <v>3308050</v>
      </c>
      <c r="G1362" t="s">
        <v>137</v>
      </c>
      <c r="H1362" s="4" t="s">
        <v>137</v>
      </c>
      <c r="I1362" s="4" t="s">
        <v>138</v>
      </c>
      <c r="J1362" s="8">
        <v>-10</v>
      </c>
      <c r="K1362" s="79">
        <v>104.3726235741445</v>
      </c>
      <c r="L1362" s="17">
        <f t="shared" si="130"/>
        <v>-1043.726235741445</v>
      </c>
      <c r="M1362" s="102" t="s">
        <v>527</v>
      </c>
      <c r="O1362" s="104">
        <v>-1043.726235741445</v>
      </c>
      <c r="R1362" s="102" t="s">
        <v>149</v>
      </c>
      <c r="S1362" t="s">
        <v>658</v>
      </c>
      <c r="JF1362" t="s">
        <v>506</v>
      </c>
    </row>
    <row r="1363" spans="1:812" hidden="1" x14ac:dyDescent="0.25">
      <c r="B1363" s="5">
        <v>45552</v>
      </c>
      <c r="C1363" t="s">
        <v>120</v>
      </c>
      <c r="D1363" t="s">
        <v>4</v>
      </c>
      <c r="E1363" t="s">
        <v>14</v>
      </c>
      <c r="F1363" s="4">
        <v>3318235</v>
      </c>
      <c r="G1363" t="s">
        <v>209</v>
      </c>
      <c r="H1363" s="4" t="s">
        <v>107</v>
      </c>
      <c r="I1363" s="4" t="s">
        <v>138</v>
      </c>
      <c r="J1363" s="8">
        <v>-13</v>
      </c>
      <c r="K1363" s="79">
        <v>31.220472440944881</v>
      </c>
      <c r="L1363" s="17">
        <f t="shared" si="130"/>
        <v>-405.86614173228344</v>
      </c>
      <c r="M1363" s="102" t="s">
        <v>527</v>
      </c>
      <c r="O1363" s="104">
        <v>-405.86614173228344</v>
      </c>
      <c r="R1363" s="102" t="s">
        <v>149</v>
      </c>
      <c r="S1363" t="s">
        <v>658</v>
      </c>
    </row>
    <row r="1364" spans="1:812" hidden="1" x14ac:dyDescent="0.25">
      <c r="B1364" s="5">
        <v>45546</v>
      </c>
      <c r="C1364" t="s">
        <v>103</v>
      </c>
      <c r="D1364" t="s">
        <v>0</v>
      </c>
      <c r="E1364" t="s">
        <v>14</v>
      </c>
      <c r="F1364" s="4" t="s">
        <v>39</v>
      </c>
      <c r="G1364" t="s">
        <v>40</v>
      </c>
      <c r="H1364" s="4" t="s">
        <v>41</v>
      </c>
      <c r="I1364" s="4" t="s">
        <v>564</v>
      </c>
      <c r="J1364" s="8">
        <v>-11</v>
      </c>
      <c r="K1364" s="79">
        <v>14.569553805774278</v>
      </c>
      <c r="L1364" s="17">
        <f t="shared" si="130"/>
        <v>-160.26509186351706</v>
      </c>
      <c r="M1364" s="102" t="s">
        <v>527</v>
      </c>
      <c r="O1364" s="104">
        <v>-160.26509186351706</v>
      </c>
      <c r="Q1364" s="54">
        <v>20240141</v>
      </c>
      <c r="R1364" t="s">
        <v>232</v>
      </c>
      <c r="JK1364" t="s">
        <v>506</v>
      </c>
    </row>
    <row r="1365" spans="1:812" hidden="1" x14ac:dyDescent="0.25">
      <c r="B1365" s="5">
        <v>45552</v>
      </c>
      <c r="C1365" t="s">
        <v>120</v>
      </c>
      <c r="D1365" t="s">
        <v>0</v>
      </c>
      <c r="E1365" t="s">
        <v>66</v>
      </c>
      <c r="F1365" s="4" t="s">
        <v>86</v>
      </c>
      <c r="G1365" t="s">
        <v>87</v>
      </c>
      <c r="H1365" s="4" t="s">
        <v>50</v>
      </c>
      <c r="I1365" s="4" t="s">
        <v>535</v>
      </c>
      <c r="J1365" s="8">
        <v>-1</v>
      </c>
      <c r="K1365" s="29">
        <v>51750</v>
      </c>
      <c r="L1365" s="17">
        <f t="shared" si="130"/>
        <v>-51750</v>
      </c>
      <c r="M1365" s="102" t="s">
        <v>529</v>
      </c>
      <c r="N1365" s="104">
        <f t="shared" ref="N1365:N1376" si="132">L1365/4409.15</f>
        <v>-11.736956102650172</v>
      </c>
      <c r="O1365" s="104">
        <v>-11.736956102650172</v>
      </c>
      <c r="S1365" t="s">
        <v>453</v>
      </c>
    </row>
    <row r="1366" spans="1:812" hidden="1" x14ac:dyDescent="0.25">
      <c r="B1366" s="5">
        <v>45552</v>
      </c>
      <c r="C1366" t="s">
        <v>120</v>
      </c>
      <c r="D1366" t="s">
        <v>0</v>
      </c>
      <c r="E1366" t="s">
        <v>66</v>
      </c>
      <c r="F1366" s="4" t="s">
        <v>75</v>
      </c>
      <c r="G1366" t="s">
        <v>76</v>
      </c>
      <c r="H1366" s="4" t="s">
        <v>37</v>
      </c>
      <c r="I1366" s="4" t="s">
        <v>559</v>
      </c>
      <c r="J1366" s="8">
        <v>-1</v>
      </c>
      <c r="K1366" s="29">
        <v>51750</v>
      </c>
      <c r="L1366" s="17">
        <f t="shared" si="130"/>
        <v>-51750</v>
      </c>
      <c r="M1366" s="102" t="s">
        <v>529</v>
      </c>
      <c r="N1366" s="104">
        <f t="shared" si="132"/>
        <v>-11.736956102650172</v>
      </c>
      <c r="O1366" s="104">
        <v>-11.736956102650172</v>
      </c>
      <c r="S1366" t="s">
        <v>453</v>
      </c>
    </row>
    <row r="1367" spans="1:812" hidden="1" x14ac:dyDescent="0.25">
      <c r="B1367" s="5">
        <v>45553</v>
      </c>
      <c r="C1367" t="s">
        <v>103</v>
      </c>
      <c r="D1367" t="s">
        <v>0</v>
      </c>
      <c r="E1367" t="s">
        <v>66</v>
      </c>
      <c r="F1367" s="4" t="s">
        <v>75</v>
      </c>
      <c r="G1367" t="s">
        <v>76</v>
      </c>
      <c r="H1367" s="4" t="s">
        <v>37</v>
      </c>
      <c r="I1367" s="4" t="s">
        <v>285</v>
      </c>
      <c r="J1367" s="8">
        <v>-5</v>
      </c>
      <c r="K1367" s="29">
        <v>51750</v>
      </c>
      <c r="L1367" s="35">
        <f t="shared" si="130"/>
        <v>-258750</v>
      </c>
      <c r="M1367" s="102" t="s">
        <v>529</v>
      </c>
      <c r="N1367" s="104">
        <f t="shared" si="132"/>
        <v>-58.684780513250857</v>
      </c>
      <c r="O1367" s="104">
        <v>-58.684780513250857</v>
      </c>
      <c r="Q1367" s="54">
        <v>20240144</v>
      </c>
      <c r="R1367" t="s">
        <v>243</v>
      </c>
    </row>
    <row r="1368" spans="1:812" hidden="1" x14ac:dyDescent="0.25">
      <c r="B1368" s="5">
        <v>45546</v>
      </c>
      <c r="C1368" t="s">
        <v>103</v>
      </c>
      <c r="D1368" t="s">
        <v>0</v>
      </c>
      <c r="E1368" t="s">
        <v>14</v>
      </c>
      <c r="F1368" s="4" t="s">
        <v>39</v>
      </c>
      <c r="G1368" t="s">
        <v>40</v>
      </c>
      <c r="H1368" s="4" t="s">
        <v>41</v>
      </c>
      <c r="I1368" s="4" t="s">
        <v>312</v>
      </c>
      <c r="J1368" s="8">
        <v>-9</v>
      </c>
      <c r="K1368" s="29">
        <v>69875.829545454544</v>
      </c>
      <c r="L1368" s="17">
        <f t="shared" si="130"/>
        <v>-628882.46590909094</v>
      </c>
      <c r="M1368" s="102" t="s">
        <v>529</v>
      </c>
      <c r="N1368" s="104">
        <f t="shared" si="132"/>
        <v>-142.63122504543756</v>
      </c>
      <c r="O1368" s="104">
        <v>-142.63122504543756</v>
      </c>
      <c r="Q1368" s="54">
        <v>20240141</v>
      </c>
      <c r="R1368" t="s">
        <v>232</v>
      </c>
    </row>
    <row r="1369" spans="1:812" hidden="1" x14ac:dyDescent="0.25">
      <c r="B1369" s="5">
        <v>45552</v>
      </c>
      <c r="C1369" t="s">
        <v>120</v>
      </c>
      <c r="D1369" t="s">
        <v>0</v>
      </c>
      <c r="E1369" t="s">
        <v>66</v>
      </c>
      <c r="F1369" s="4" t="s">
        <v>139</v>
      </c>
      <c r="G1369" t="s">
        <v>140</v>
      </c>
      <c r="H1369" s="4" t="s">
        <v>141</v>
      </c>
      <c r="I1369" s="4" t="s">
        <v>443</v>
      </c>
      <c r="J1369" s="8">
        <v>-1</v>
      </c>
      <c r="K1369" s="29">
        <v>51750</v>
      </c>
      <c r="L1369" s="17">
        <f t="shared" si="130"/>
        <v>-51750</v>
      </c>
      <c r="M1369" s="102" t="s">
        <v>529</v>
      </c>
      <c r="N1369" s="104">
        <f t="shared" si="132"/>
        <v>-11.736956102650172</v>
      </c>
      <c r="O1369" s="104">
        <v>-11.736956102650172</v>
      </c>
      <c r="S1369" t="s">
        <v>453</v>
      </c>
    </row>
    <row r="1370" spans="1:812" hidden="1" x14ac:dyDescent="0.25">
      <c r="B1370" s="5">
        <v>45553</v>
      </c>
      <c r="C1370" t="s">
        <v>103</v>
      </c>
      <c r="D1370" t="s">
        <v>0</v>
      </c>
      <c r="E1370" t="s">
        <v>66</v>
      </c>
      <c r="F1370" s="4" t="s">
        <v>86</v>
      </c>
      <c r="G1370" t="s">
        <v>87</v>
      </c>
      <c r="H1370" s="4" t="s">
        <v>50</v>
      </c>
      <c r="I1370" s="4" t="s">
        <v>524</v>
      </c>
      <c r="J1370" s="8">
        <v>-10</v>
      </c>
      <c r="K1370" s="29">
        <v>51750</v>
      </c>
      <c r="L1370" s="17">
        <f t="shared" si="130"/>
        <v>-517500</v>
      </c>
      <c r="M1370" s="102" t="s">
        <v>529</v>
      </c>
      <c r="N1370" s="104">
        <f t="shared" si="132"/>
        <v>-117.36956102650171</v>
      </c>
      <c r="O1370" s="104">
        <v>-117.36956102650171</v>
      </c>
      <c r="Q1370" s="54">
        <v>20240144</v>
      </c>
      <c r="R1370" t="s">
        <v>243</v>
      </c>
    </row>
    <row r="1371" spans="1:812" hidden="1" x14ac:dyDescent="0.25">
      <c r="B1371" s="5">
        <v>45553</v>
      </c>
      <c r="C1371" t="s">
        <v>103</v>
      </c>
      <c r="D1371" t="s">
        <v>4</v>
      </c>
      <c r="E1371" t="s">
        <v>66</v>
      </c>
      <c r="F1371" s="4" t="s">
        <v>274</v>
      </c>
      <c r="G1371" t="s">
        <v>273</v>
      </c>
      <c r="H1371" s="4" t="s">
        <v>271</v>
      </c>
      <c r="I1371" s="4" t="s">
        <v>138</v>
      </c>
      <c r="J1371" s="8">
        <v>-2</v>
      </c>
      <c r="K1371" s="29">
        <v>145000</v>
      </c>
      <c r="L1371" s="17">
        <f t="shared" si="130"/>
        <v>-290000</v>
      </c>
      <c r="M1371" s="102" t="s">
        <v>529</v>
      </c>
      <c r="N1371" s="104">
        <f t="shared" si="132"/>
        <v>-65.772314391662803</v>
      </c>
      <c r="O1371" s="104">
        <v>-65.772314391662803</v>
      </c>
      <c r="Q1371" s="54">
        <v>20240144</v>
      </c>
      <c r="R1371" t="s">
        <v>243</v>
      </c>
      <c r="S1371" t="s">
        <v>580</v>
      </c>
    </row>
    <row r="1372" spans="1:812" hidden="1" x14ac:dyDescent="0.25">
      <c r="B1372" s="5">
        <v>45553</v>
      </c>
      <c r="C1372" t="s">
        <v>103</v>
      </c>
      <c r="D1372" t="s">
        <v>4</v>
      </c>
      <c r="E1372" t="s">
        <v>66</v>
      </c>
      <c r="F1372" s="4" t="s">
        <v>276</v>
      </c>
      <c r="G1372" t="s">
        <v>275</v>
      </c>
      <c r="H1372" s="4" t="s">
        <v>148</v>
      </c>
      <c r="I1372" s="4">
        <v>50361</v>
      </c>
      <c r="J1372" s="8">
        <v>-2</v>
      </c>
      <c r="K1372" s="29">
        <v>83600</v>
      </c>
      <c r="L1372" s="17">
        <f t="shared" si="130"/>
        <v>-167200</v>
      </c>
      <c r="M1372" s="102" t="s">
        <v>529</v>
      </c>
      <c r="N1372" s="104">
        <f t="shared" si="132"/>
        <v>-37.92114126305524</v>
      </c>
      <c r="O1372" s="104">
        <v>-37.92114126305524</v>
      </c>
      <c r="Q1372" s="54">
        <v>20240144</v>
      </c>
      <c r="R1372" t="s">
        <v>243</v>
      </c>
    </row>
    <row r="1373" spans="1:812" hidden="1" x14ac:dyDescent="0.25">
      <c r="B1373" s="5">
        <v>45553</v>
      </c>
      <c r="C1373" t="s">
        <v>103</v>
      </c>
      <c r="D1373" t="s">
        <v>0</v>
      </c>
      <c r="E1373" t="s">
        <v>66</v>
      </c>
      <c r="F1373" s="4" t="s">
        <v>78</v>
      </c>
      <c r="G1373" t="s">
        <v>79</v>
      </c>
      <c r="H1373" s="4" t="s">
        <v>80</v>
      </c>
      <c r="I1373" s="4" t="s">
        <v>510</v>
      </c>
      <c r="J1373" s="8">
        <v>-6</v>
      </c>
      <c r="K1373" s="29">
        <v>51750</v>
      </c>
      <c r="L1373" s="17">
        <f t="shared" si="130"/>
        <v>-310500</v>
      </c>
      <c r="M1373" s="102" t="s">
        <v>529</v>
      </c>
      <c r="N1373" s="104">
        <f t="shared" si="132"/>
        <v>-70.421736615901025</v>
      </c>
      <c r="O1373" s="104">
        <v>-70.421736615901025</v>
      </c>
      <c r="Q1373" s="54">
        <v>20240144</v>
      </c>
      <c r="R1373" t="s">
        <v>243</v>
      </c>
      <c r="IO1373" t="s">
        <v>506</v>
      </c>
    </row>
    <row r="1374" spans="1:812" s="69" customFormat="1" hidden="1" x14ac:dyDescent="0.25">
      <c r="A1374"/>
      <c r="B1374" s="5">
        <v>45553</v>
      </c>
      <c r="C1374" t="s">
        <v>103</v>
      </c>
      <c r="D1374" t="s">
        <v>0</v>
      </c>
      <c r="E1374" t="s">
        <v>66</v>
      </c>
      <c r="F1374" s="4" t="s">
        <v>139</v>
      </c>
      <c r="G1374" t="s">
        <v>140</v>
      </c>
      <c r="H1374" s="4" t="s">
        <v>141</v>
      </c>
      <c r="I1374" s="4" t="s">
        <v>516</v>
      </c>
      <c r="J1374" s="8">
        <v>-2</v>
      </c>
      <c r="K1374" s="29">
        <v>51750</v>
      </c>
      <c r="L1374" s="17">
        <f t="shared" si="130"/>
        <v>-103500</v>
      </c>
      <c r="M1374" s="102" t="s">
        <v>529</v>
      </c>
      <c r="N1374" s="104">
        <f t="shared" si="132"/>
        <v>-23.473912205300344</v>
      </c>
      <c r="O1374" s="104">
        <v>-23.473912205300344</v>
      </c>
      <c r="P1374"/>
      <c r="Q1374" s="54">
        <v>20240144</v>
      </c>
      <c r="R1374" t="s">
        <v>243</v>
      </c>
      <c r="S1374"/>
      <c r="T1374"/>
      <c r="U1374"/>
      <c r="V1374"/>
      <c r="W1374"/>
      <c r="X1374" s="17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  <c r="AY1374"/>
      <c r="AZ1374"/>
      <c r="BA1374"/>
      <c r="BB1374"/>
      <c r="BC1374"/>
      <c r="BD1374"/>
      <c r="BE1374"/>
      <c r="BF1374"/>
      <c r="BG1374"/>
      <c r="BH1374"/>
      <c r="BI1374"/>
      <c r="BJ1374"/>
      <c r="BK1374"/>
      <c r="BL1374"/>
      <c r="BM1374"/>
      <c r="BN1374"/>
      <c r="BO1374"/>
      <c r="BP1374"/>
      <c r="BQ1374"/>
      <c r="BR1374"/>
      <c r="BS1374"/>
      <c r="BT1374"/>
      <c r="BU1374"/>
      <c r="BV1374"/>
      <c r="BW1374"/>
      <c r="BX1374"/>
      <c r="BY1374"/>
      <c r="BZ1374"/>
      <c r="CA1374"/>
      <c r="CB1374"/>
      <c r="CC1374"/>
      <c r="CD1374"/>
      <c r="CE1374"/>
      <c r="CF1374"/>
      <c r="CG1374"/>
      <c r="CH1374"/>
      <c r="CI1374"/>
      <c r="CJ1374"/>
      <c r="CK1374"/>
      <c r="CL1374"/>
      <c r="CM1374"/>
      <c r="CN1374"/>
      <c r="CO1374"/>
      <c r="CP1374"/>
      <c r="CQ1374"/>
      <c r="CR1374"/>
      <c r="CS1374"/>
      <c r="CT1374"/>
      <c r="CU1374"/>
      <c r="CV1374"/>
      <c r="CW1374"/>
      <c r="CX1374"/>
      <c r="CY1374"/>
      <c r="CZ1374"/>
      <c r="DA1374"/>
      <c r="DB1374"/>
      <c r="DC1374"/>
      <c r="DD1374"/>
      <c r="DE1374"/>
      <c r="DF1374"/>
      <c r="DG1374"/>
      <c r="DH1374"/>
      <c r="DI1374"/>
      <c r="DJ1374"/>
      <c r="DK1374"/>
      <c r="DL1374"/>
      <c r="DM1374"/>
      <c r="DN1374"/>
      <c r="DO1374"/>
      <c r="DP1374"/>
      <c r="DQ1374"/>
      <c r="DR1374"/>
      <c r="DS1374"/>
      <c r="DT1374"/>
      <c r="DU1374"/>
      <c r="DV1374"/>
      <c r="DW1374"/>
      <c r="DX1374"/>
      <c r="DY1374"/>
      <c r="DZ1374"/>
      <c r="EA1374"/>
      <c r="EB1374"/>
      <c r="EC1374"/>
      <c r="ED1374"/>
      <c r="EE1374"/>
      <c r="EF1374"/>
      <c r="EG1374"/>
      <c r="EH1374"/>
      <c r="EI1374"/>
      <c r="EJ1374"/>
      <c r="EK1374"/>
      <c r="EL1374"/>
      <c r="EM1374"/>
      <c r="EN1374"/>
      <c r="EO1374"/>
      <c r="EP1374"/>
      <c r="EQ1374"/>
      <c r="ER1374"/>
      <c r="ES1374"/>
      <c r="ET1374"/>
      <c r="EU1374"/>
      <c r="EV1374"/>
      <c r="EW1374"/>
      <c r="EX1374"/>
      <c r="EY1374"/>
      <c r="EZ1374"/>
      <c r="FA1374"/>
      <c r="FB1374"/>
      <c r="FC1374"/>
      <c r="FD1374"/>
      <c r="FE1374"/>
      <c r="FF1374"/>
      <c r="FG1374"/>
      <c r="FH1374"/>
      <c r="FI1374"/>
      <c r="FJ1374"/>
      <c r="FK1374"/>
      <c r="FL1374"/>
      <c r="FM1374"/>
      <c r="FN1374"/>
      <c r="FO1374"/>
      <c r="FP1374"/>
      <c r="FQ1374"/>
      <c r="FR1374"/>
      <c r="FS1374"/>
      <c r="FT1374"/>
      <c r="FU1374"/>
      <c r="FV1374"/>
      <c r="FW1374"/>
      <c r="FX1374"/>
      <c r="FY1374"/>
      <c r="FZ1374"/>
      <c r="GA1374"/>
      <c r="GB1374"/>
      <c r="GC1374"/>
      <c r="GD1374"/>
      <c r="GE1374"/>
      <c r="GF1374"/>
      <c r="GG1374"/>
      <c r="GH1374"/>
      <c r="GI1374"/>
      <c r="GJ1374"/>
      <c r="GK1374"/>
      <c r="GL1374"/>
      <c r="GM1374"/>
      <c r="GN1374"/>
      <c r="GO1374"/>
      <c r="GP1374"/>
      <c r="GQ1374"/>
      <c r="GR1374"/>
      <c r="GS1374"/>
      <c r="GT1374"/>
      <c r="GU1374"/>
      <c r="GV1374"/>
      <c r="GW1374"/>
      <c r="GX1374"/>
      <c r="GY1374"/>
      <c r="GZ1374"/>
      <c r="HA1374"/>
      <c r="HB1374"/>
      <c r="HC1374"/>
      <c r="HD1374"/>
      <c r="HE1374"/>
      <c r="HF1374"/>
      <c r="HG1374"/>
      <c r="HH1374"/>
      <c r="HI1374"/>
      <c r="HJ1374"/>
      <c r="HK1374"/>
      <c r="HL1374"/>
      <c r="HM1374"/>
      <c r="HN1374"/>
      <c r="HO1374"/>
      <c r="HP1374"/>
      <c r="HQ1374"/>
      <c r="HR1374"/>
      <c r="HS1374"/>
      <c r="HT1374"/>
      <c r="HU1374"/>
      <c r="HV1374"/>
      <c r="HW1374"/>
      <c r="HX1374"/>
      <c r="HY1374"/>
      <c r="HZ1374"/>
      <c r="IA1374"/>
      <c r="IB1374"/>
      <c r="IC1374"/>
      <c r="ID1374"/>
      <c r="IE1374"/>
      <c r="IF1374"/>
      <c r="IG1374"/>
      <c r="IH1374"/>
      <c r="II1374"/>
      <c r="IJ1374"/>
      <c r="IK1374"/>
      <c r="IL1374"/>
      <c r="IM1374"/>
      <c r="IN1374"/>
      <c r="IO1374"/>
      <c r="IP1374"/>
      <c r="IQ1374" t="s">
        <v>506</v>
      </c>
      <c r="IR1374"/>
      <c r="IS1374"/>
      <c r="IT1374"/>
      <c r="IU1374"/>
      <c r="IV1374"/>
      <c r="IW1374"/>
      <c r="IX1374"/>
      <c r="IY1374"/>
      <c r="IZ1374"/>
      <c r="JA1374"/>
      <c r="JB1374"/>
      <c r="JC1374"/>
      <c r="JD1374"/>
      <c r="JE1374"/>
      <c r="JF1374"/>
      <c r="JG1374"/>
      <c r="JH1374"/>
      <c r="JI1374"/>
      <c r="JJ1374"/>
      <c r="JK1374"/>
      <c r="JL1374"/>
      <c r="JM1374"/>
      <c r="JN1374"/>
      <c r="JO1374"/>
      <c r="JP1374"/>
      <c r="JQ1374"/>
      <c r="JR1374"/>
      <c r="JS1374"/>
      <c r="JT1374"/>
      <c r="JU1374"/>
      <c r="JV1374"/>
      <c r="JW1374"/>
      <c r="JX1374"/>
      <c r="JY1374"/>
      <c r="JZ1374"/>
      <c r="KA1374"/>
      <c r="KB1374"/>
      <c r="KC1374"/>
      <c r="KD1374"/>
      <c r="KE1374"/>
      <c r="KF1374"/>
      <c r="KG1374"/>
      <c r="KH1374"/>
      <c r="KI1374"/>
      <c r="KJ1374"/>
      <c r="KK1374"/>
      <c r="KL1374"/>
      <c r="KM1374"/>
      <c r="KN1374"/>
      <c r="KO1374"/>
      <c r="KP1374"/>
      <c r="KQ1374"/>
      <c r="KR1374"/>
      <c r="KS1374"/>
      <c r="KT1374"/>
      <c r="KU1374"/>
      <c r="KV1374"/>
      <c r="KW1374"/>
      <c r="KX1374"/>
      <c r="KY1374"/>
      <c r="KZ1374"/>
      <c r="LA1374"/>
      <c r="LB1374"/>
      <c r="LC1374"/>
      <c r="LD1374"/>
      <c r="LE1374"/>
      <c r="LF1374"/>
      <c r="LG1374"/>
      <c r="LH1374"/>
      <c r="LI1374"/>
      <c r="LJ1374"/>
      <c r="LK1374"/>
      <c r="LL1374"/>
      <c r="LM1374"/>
      <c r="LN1374"/>
      <c r="LO1374"/>
      <c r="LP1374"/>
      <c r="LQ1374"/>
      <c r="LR1374"/>
      <c r="LS1374"/>
      <c r="LT1374"/>
      <c r="LU1374"/>
      <c r="LV1374"/>
      <c r="LW1374"/>
      <c r="LX1374"/>
      <c r="LY1374"/>
      <c r="LZ1374"/>
      <c r="MA1374"/>
      <c r="MB1374"/>
      <c r="MC1374"/>
      <c r="MD1374"/>
      <c r="ME1374"/>
      <c r="MF1374"/>
      <c r="MG1374"/>
      <c r="MH1374"/>
      <c r="MI1374"/>
      <c r="MJ1374"/>
      <c r="MK1374"/>
      <c r="ML1374"/>
      <c r="MM1374"/>
      <c r="MN1374"/>
      <c r="MO1374"/>
      <c r="MP1374"/>
      <c r="MQ1374"/>
      <c r="MR1374"/>
      <c r="MS1374"/>
      <c r="MT1374"/>
      <c r="MU1374"/>
      <c r="MV1374"/>
      <c r="MW1374"/>
      <c r="MX1374"/>
      <c r="MY1374"/>
      <c r="MZ1374"/>
      <c r="NA1374"/>
      <c r="NB1374"/>
      <c r="NC1374"/>
      <c r="ND1374"/>
      <c r="NE1374"/>
      <c r="NF1374"/>
      <c r="NG1374"/>
      <c r="NH1374"/>
      <c r="NI1374"/>
      <c r="NJ1374"/>
      <c r="NK1374"/>
      <c r="NL1374"/>
      <c r="NM1374"/>
      <c r="NN1374"/>
      <c r="NO1374"/>
      <c r="NP1374"/>
      <c r="NQ1374"/>
      <c r="NR1374"/>
      <c r="NS1374"/>
      <c r="NT1374"/>
      <c r="NU1374"/>
      <c r="NV1374"/>
      <c r="NW1374"/>
      <c r="NX1374"/>
      <c r="NY1374"/>
      <c r="NZ1374"/>
      <c r="OA1374"/>
      <c r="OB1374"/>
      <c r="OC1374"/>
      <c r="OD1374"/>
      <c r="OE1374"/>
      <c r="OF1374"/>
      <c r="OG1374"/>
      <c r="OH1374"/>
      <c r="OI1374"/>
      <c r="OJ1374"/>
      <c r="OK1374"/>
      <c r="OL1374"/>
      <c r="OM1374"/>
      <c r="ON1374"/>
      <c r="OO1374"/>
      <c r="OP1374"/>
      <c r="OQ1374"/>
      <c r="OR1374"/>
      <c r="OS1374"/>
      <c r="OT1374"/>
      <c r="OU1374"/>
      <c r="OV1374"/>
      <c r="OW1374"/>
      <c r="OX1374"/>
      <c r="OY1374"/>
      <c r="OZ1374"/>
      <c r="PA1374"/>
      <c r="PB1374"/>
      <c r="PC1374"/>
      <c r="PD1374"/>
      <c r="PE1374"/>
      <c r="PF1374"/>
      <c r="PG1374"/>
      <c r="PH1374"/>
      <c r="PI1374"/>
      <c r="PJ1374"/>
      <c r="PK1374"/>
      <c r="PL1374"/>
      <c r="PM1374"/>
      <c r="PN1374"/>
      <c r="PO1374"/>
      <c r="PP1374"/>
      <c r="PQ1374"/>
      <c r="PR1374"/>
      <c r="PS1374"/>
      <c r="PT1374"/>
      <c r="PU1374"/>
      <c r="PV1374"/>
      <c r="PW1374"/>
      <c r="PX1374"/>
      <c r="PY1374"/>
      <c r="PZ1374"/>
      <c r="QA1374"/>
      <c r="QB1374"/>
      <c r="QC1374"/>
      <c r="QD1374"/>
      <c r="QE1374"/>
      <c r="QF1374"/>
      <c r="QG1374"/>
      <c r="QH1374"/>
      <c r="QI1374"/>
      <c r="QJ1374"/>
      <c r="QK1374"/>
      <c r="QL1374"/>
      <c r="QM1374"/>
      <c r="QN1374"/>
      <c r="QO1374"/>
      <c r="QP1374"/>
      <c r="QQ1374"/>
      <c r="QR1374"/>
      <c r="QS1374"/>
      <c r="QT1374"/>
      <c r="QU1374"/>
      <c r="QV1374"/>
      <c r="QW1374"/>
      <c r="QX1374"/>
      <c r="QY1374"/>
      <c r="QZ1374"/>
      <c r="RA1374"/>
      <c r="RB1374"/>
      <c r="RC1374"/>
      <c r="RD1374"/>
      <c r="RE1374"/>
      <c r="RF1374"/>
      <c r="RG1374"/>
      <c r="RH1374"/>
      <c r="RI1374"/>
      <c r="RJ1374"/>
      <c r="RK1374"/>
      <c r="RL1374"/>
      <c r="RM1374"/>
      <c r="RN1374"/>
      <c r="RO1374"/>
      <c r="RP1374"/>
      <c r="RQ1374"/>
      <c r="RR1374"/>
      <c r="RS1374"/>
      <c r="RT1374"/>
      <c r="RU1374"/>
      <c r="RV1374"/>
      <c r="RW1374"/>
      <c r="RX1374"/>
      <c r="RY1374"/>
      <c r="RZ1374"/>
      <c r="SA1374"/>
      <c r="SB1374"/>
      <c r="SC1374"/>
      <c r="SD1374"/>
      <c r="SE1374"/>
      <c r="SF1374"/>
      <c r="SG1374"/>
      <c r="SH1374"/>
      <c r="SI1374"/>
      <c r="SJ1374"/>
      <c r="SK1374"/>
      <c r="SL1374"/>
      <c r="SM1374"/>
      <c r="SN1374"/>
      <c r="SO1374"/>
      <c r="SP1374"/>
      <c r="SQ1374"/>
      <c r="SR1374"/>
      <c r="SS1374"/>
      <c r="ST1374"/>
      <c r="SU1374"/>
      <c r="SV1374"/>
      <c r="SW1374"/>
      <c r="SX1374"/>
      <c r="SY1374"/>
      <c r="SZ1374"/>
      <c r="TA1374"/>
      <c r="TB1374"/>
      <c r="TC1374"/>
      <c r="TD1374"/>
      <c r="TE1374"/>
      <c r="TF1374"/>
      <c r="TG1374"/>
      <c r="TH1374"/>
      <c r="TI1374"/>
      <c r="TJ1374"/>
      <c r="TK1374"/>
      <c r="TL1374"/>
      <c r="TM1374"/>
      <c r="TN1374"/>
      <c r="TO1374"/>
      <c r="TP1374"/>
      <c r="TQ1374"/>
      <c r="TR1374"/>
      <c r="TS1374"/>
      <c r="TT1374"/>
      <c r="TU1374"/>
      <c r="TV1374"/>
      <c r="TW1374"/>
      <c r="TX1374"/>
      <c r="TY1374"/>
      <c r="TZ1374"/>
      <c r="UA1374"/>
      <c r="UB1374"/>
      <c r="UC1374"/>
      <c r="UD1374"/>
      <c r="UE1374"/>
      <c r="UF1374"/>
      <c r="UG1374"/>
      <c r="UH1374"/>
      <c r="UI1374"/>
      <c r="UJ1374"/>
      <c r="UK1374"/>
      <c r="UL1374"/>
      <c r="UM1374"/>
      <c r="UN1374"/>
      <c r="UO1374"/>
      <c r="UP1374"/>
      <c r="UQ1374"/>
      <c r="UR1374"/>
      <c r="US1374"/>
      <c r="UT1374"/>
      <c r="UU1374"/>
      <c r="UV1374"/>
      <c r="UW1374"/>
      <c r="UX1374"/>
      <c r="UY1374"/>
      <c r="UZ1374"/>
      <c r="VA1374"/>
      <c r="VB1374"/>
      <c r="VC1374"/>
      <c r="VD1374"/>
      <c r="VE1374"/>
      <c r="VF1374"/>
      <c r="VG1374"/>
      <c r="VH1374"/>
      <c r="VI1374"/>
      <c r="VJ1374"/>
      <c r="VK1374"/>
      <c r="VL1374"/>
      <c r="VM1374"/>
      <c r="VN1374"/>
      <c r="VO1374"/>
      <c r="VP1374"/>
      <c r="VQ1374"/>
      <c r="VR1374"/>
      <c r="VS1374"/>
      <c r="VT1374"/>
      <c r="VU1374"/>
      <c r="VV1374"/>
      <c r="VW1374"/>
      <c r="VX1374"/>
      <c r="VY1374"/>
      <c r="VZ1374"/>
      <c r="WA1374"/>
      <c r="WB1374"/>
      <c r="WC1374"/>
      <c r="WD1374"/>
      <c r="WE1374"/>
      <c r="WF1374"/>
      <c r="WG1374"/>
      <c r="WH1374"/>
      <c r="WI1374"/>
      <c r="WJ1374"/>
      <c r="WK1374"/>
      <c r="WL1374"/>
      <c r="WM1374"/>
      <c r="WN1374"/>
      <c r="WO1374"/>
      <c r="WP1374"/>
      <c r="WQ1374"/>
      <c r="WR1374"/>
      <c r="WS1374"/>
      <c r="WT1374"/>
      <c r="WU1374"/>
      <c r="WV1374"/>
      <c r="WW1374"/>
      <c r="WX1374"/>
      <c r="WY1374"/>
      <c r="WZ1374"/>
      <c r="XA1374"/>
      <c r="XB1374"/>
      <c r="XC1374"/>
      <c r="XD1374"/>
      <c r="XE1374"/>
      <c r="XF1374"/>
      <c r="XG1374"/>
      <c r="XH1374"/>
      <c r="XI1374"/>
      <c r="XJ1374"/>
      <c r="XK1374"/>
      <c r="XL1374"/>
      <c r="XM1374"/>
      <c r="XN1374"/>
      <c r="XO1374"/>
      <c r="XP1374"/>
      <c r="XQ1374"/>
      <c r="XR1374"/>
      <c r="XS1374"/>
      <c r="XT1374"/>
      <c r="XU1374"/>
      <c r="XV1374"/>
      <c r="XW1374"/>
      <c r="XX1374"/>
      <c r="XY1374"/>
      <c r="XZ1374"/>
      <c r="YA1374"/>
      <c r="YB1374"/>
      <c r="YC1374"/>
      <c r="YD1374"/>
      <c r="YE1374"/>
      <c r="YF1374"/>
      <c r="YG1374"/>
      <c r="YH1374"/>
      <c r="YI1374"/>
      <c r="YJ1374"/>
      <c r="YK1374"/>
      <c r="YL1374"/>
      <c r="YM1374"/>
      <c r="YN1374"/>
      <c r="YO1374"/>
      <c r="YP1374"/>
      <c r="YQ1374"/>
      <c r="YR1374"/>
      <c r="YS1374"/>
      <c r="YT1374"/>
      <c r="YU1374"/>
      <c r="YV1374"/>
      <c r="YW1374"/>
      <c r="YX1374"/>
      <c r="YY1374"/>
      <c r="YZ1374"/>
      <c r="ZA1374"/>
      <c r="ZB1374"/>
      <c r="ZC1374"/>
      <c r="ZD1374"/>
      <c r="ZE1374"/>
      <c r="ZF1374"/>
      <c r="ZG1374"/>
      <c r="ZH1374"/>
      <c r="ZI1374"/>
      <c r="ZJ1374"/>
      <c r="ZK1374"/>
      <c r="ZL1374"/>
      <c r="ZM1374"/>
      <c r="ZN1374"/>
      <c r="ZO1374"/>
      <c r="ZP1374"/>
      <c r="ZQ1374"/>
      <c r="ZR1374"/>
      <c r="ZS1374"/>
      <c r="ZT1374"/>
      <c r="ZU1374"/>
      <c r="ZV1374"/>
      <c r="ZW1374"/>
      <c r="ZX1374"/>
      <c r="ZY1374"/>
      <c r="ZZ1374"/>
      <c r="AAA1374"/>
      <c r="AAB1374"/>
      <c r="AAC1374"/>
      <c r="AAD1374"/>
      <c r="AAE1374"/>
      <c r="AAF1374"/>
      <c r="AAG1374"/>
      <c r="AAH1374"/>
      <c r="AAI1374"/>
      <c r="AAJ1374"/>
      <c r="AAK1374"/>
      <c r="AAL1374"/>
      <c r="AAM1374"/>
      <c r="AAN1374"/>
      <c r="AAO1374"/>
      <c r="AAP1374"/>
      <c r="AAQ1374"/>
      <c r="AAR1374"/>
      <c r="AAS1374"/>
      <c r="AAT1374"/>
      <c r="AAU1374"/>
      <c r="AAV1374"/>
      <c r="AAW1374"/>
      <c r="AAX1374"/>
      <c r="AAY1374"/>
      <c r="AAZ1374"/>
      <c r="ABA1374"/>
      <c r="ABB1374"/>
      <c r="ABC1374"/>
      <c r="ABD1374"/>
      <c r="ABE1374"/>
      <c r="ABF1374"/>
      <c r="ABG1374"/>
      <c r="ABH1374"/>
      <c r="ABI1374"/>
      <c r="ABJ1374"/>
      <c r="ABK1374"/>
      <c r="ABL1374"/>
      <c r="ABM1374"/>
      <c r="ABN1374"/>
      <c r="ABO1374"/>
      <c r="ABP1374"/>
      <c r="ABQ1374"/>
      <c r="ABR1374"/>
      <c r="ABS1374"/>
      <c r="ABT1374"/>
      <c r="ABU1374"/>
      <c r="ABV1374"/>
      <c r="ABW1374"/>
      <c r="ABX1374"/>
      <c r="ABY1374"/>
      <c r="ABZ1374"/>
      <c r="ACA1374"/>
      <c r="ACB1374"/>
      <c r="ACC1374"/>
      <c r="ACD1374"/>
      <c r="ACE1374"/>
      <c r="ACF1374"/>
      <c r="ACG1374"/>
      <c r="ACH1374"/>
      <c r="ACI1374"/>
      <c r="ACJ1374"/>
      <c r="ACK1374"/>
      <c r="ACL1374"/>
      <c r="ACM1374"/>
      <c r="ACN1374"/>
      <c r="ACO1374"/>
      <c r="ACP1374"/>
      <c r="ACQ1374"/>
      <c r="ACR1374"/>
      <c r="ACS1374"/>
      <c r="ACT1374"/>
      <c r="ACU1374"/>
      <c r="ACV1374"/>
      <c r="ACW1374"/>
      <c r="ACX1374"/>
      <c r="ACY1374"/>
      <c r="ACZ1374"/>
      <c r="ADA1374"/>
      <c r="ADB1374"/>
      <c r="ADC1374"/>
      <c r="ADD1374"/>
      <c r="ADE1374"/>
      <c r="ADF1374"/>
      <c r="ADG1374"/>
      <c r="ADH1374"/>
      <c r="ADI1374"/>
      <c r="ADJ1374"/>
      <c r="ADK1374"/>
      <c r="ADL1374"/>
      <c r="ADM1374"/>
      <c r="ADN1374"/>
      <c r="ADO1374"/>
      <c r="ADP1374"/>
      <c r="ADQ1374"/>
      <c r="ADR1374"/>
      <c r="ADS1374"/>
      <c r="ADT1374"/>
      <c r="ADU1374"/>
      <c r="ADV1374"/>
      <c r="ADW1374"/>
      <c r="ADX1374"/>
      <c r="ADY1374"/>
      <c r="ADZ1374"/>
      <c r="AEA1374"/>
      <c r="AEB1374"/>
      <c r="AEC1374"/>
      <c r="AED1374"/>
      <c r="AEE1374"/>
      <c r="AEF1374"/>
    </row>
    <row r="1375" spans="1:812" hidden="1" x14ac:dyDescent="0.25">
      <c r="B1375" s="5">
        <v>45553</v>
      </c>
      <c r="C1375" t="s">
        <v>103</v>
      </c>
      <c r="D1375" t="s">
        <v>0</v>
      </c>
      <c r="E1375" t="s">
        <v>66</v>
      </c>
      <c r="F1375" s="4" t="s">
        <v>139</v>
      </c>
      <c r="G1375" t="s">
        <v>140</v>
      </c>
      <c r="H1375" s="4" t="s">
        <v>141</v>
      </c>
      <c r="I1375" s="4" t="s">
        <v>443</v>
      </c>
      <c r="J1375" s="8">
        <v>-1</v>
      </c>
      <c r="K1375" s="29">
        <v>51750</v>
      </c>
      <c r="L1375" s="17">
        <f t="shared" si="130"/>
        <v>-51750</v>
      </c>
      <c r="M1375" s="102" t="s">
        <v>529</v>
      </c>
      <c r="N1375" s="104">
        <f t="shared" si="132"/>
        <v>-11.736956102650172</v>
      </c>
      <c r="O1375" s="104">
        <v>-11.736956102650172</v>
      </c>
      <c r="Q1375" s="54">
        <v>20240144</v>
      </c>
      <c r="R1375" t="s">
        <v>243</v>
      </c>
    </row>
    <row r="1376" spans="1:812" hidden="1" x14ac:dyDescent="0.25">
      <c r="B1376" s="5">
        <v>45554</v>
      </c>
      <c r="C1376" t="s">
        <v>189</v>
      </c>
      <c r="D1376" t="s">
        <v>0</v>
      </c>
      <c r="E1376" t="s">
        <v>66</v>
      </c>
      <c r="F1376" s="4" t="s">
        <v>86</v>
      </c>
      <c r="G1376" t="s">
        <v>87</v>
      </c>
      <c r="H1376" s="4" t="s">
        <v>50</v>
      </c>
      <c r="I1376" s="4" t="s">
        <v>446</v>
      </c>
      <c r="J1376" s="8">
        <v>-2</v>
      </c>
      <c r="K1376" s="29">
        <v>51750</v>
      </c>
      <c r="L1376" s="17">
        <f t="shared" si="130"/>
        <v>-103500</v>
      </c>
      <c r="M1376" s="102" t="s">
        <v>529</v>
      </c>
      <c r="N1376" s="104">
        <f t="shared" si="132"/>
        <v>-23.473912205300344</v>
      </c>
      <c r="O1376" s="104">
        <v>-23.473912205300344</v>
      </c>
      <c r="S1376" t="s">
        <v>583</v>
      </c>
    </row>
    <row r="1377" spans="2:332" hidden="1" x14ac:dyDescent="0.25">
      <c r="B1377" s="5">
        <v>45554</v>
      </c>
      <c r="C1377" t="s">
        <v>120</v>
      </c>
      <c r="D1377" t="s">
        <v>0</v>
      </c>
      <c r="E1377" t="s">
        <v>14</v>
      </c>
      <c r="F1377" s="4" t="s">
        <v>48</v>
      </c>
      <c r="G1377" t="s">
        <v>49</v>
      </c>
      <c r="H1377" s="4" t="s">
        <v>50</v>
      </c>
      <c r="I1377" s="4" t="s">
        <v>486</v>
      </c>
      <c r="J1377" s="8">
        <v>-2</v>
      </c>
      <c r="K1377" s="79">
        <v>14.694879832810868</v>
      </c>
      <c r="L1377" s="17">
        <v>385.29310344827587</v>
      </c>
      <c r="M1377" s="102" t="s">
        <v>527</v>
      </c>
      <c r="O1377" s="17">
        <v>385.29310344827587</v>
      </c>
      <c r="S1377" t="s">
        <v>589</v>
      </c>
    </row>
    <row r="1378" spans="2:332" hidden="1" x14ac:dyDescent="0.25">
      <c r="B1378" s="5">
        <v>45556</v>
      </c>
      <c r="C1378" t="s">
        <v>103</v>
      </c>
      <c r="D1378" t="s">
        <v>0</v>
      </c>
      <c r="E1378" t="s">
        <v>66</v>
      </c>
      <c r="F1378" s="4" t="s">
        <v>86</v>
      </c>
      <c r="G1378" t="s">
        <v>87</v>
      </c>
      <c r="H1378" s="4" t="s">
        <v>50</v>
      </c>
      <c r="I1378" s="4" t="s">
        <v>524</v>
      </c>
      <c r="J1378" s="8">
        <v>-10</v>
      </c>
      <c r="K1378" s="29">
        <v>51750</v>
      </c>
      <c r="L1378" s="17">
        <f>+J1378*K1378</f>
        <v>-517500</v>
      </c>
      <c r="M1378" s="102" t="s">
        <v>529</v>
      </c>
      <c r="N1378" s="104">
        <f t="shared" ref="N1378:N1439" si="133">L1378/4409.15</f>
        <v>-117.36956102650171</v>
      </c>
      <c r="O1378" s="104">
        <v>-117.36956102650171</v>
      </c>
      <c r="Q1378" s="54">
        <v>20240145</v>
      </c>
      <c r="R1378" t="s">
        <v>500</v>
      </c>
    </row>
    <row r="1379" spans="2:332" hidden="1" x14ac:dyDescent="0.25">
      <c r="B1379" s="5">
        <v>45556</v>
      </c>
      <c r="C1379" t="s">
        <v>103</v>
      </c>
      <c r="D1379" t="s">
        <v>0</v>
      </c>
      <c r="E1379" t="s">
        <v>66</v>
      </c>
      <c r="F1379" s="4" t="s">
        <v>78</v>
      </c>
      <c r="G1379" t="s">
        <v>79</v>
      </c>
      <c r="H1379" s="4" t="s">
        <v>80</v>
      </c>
      <c r="I1379" s="4" t="s">
        <v>510</v>
      </c>
      <c r="J1379" s="8">
        <v>-9</v>
      </c>
      <c r="K1379" s="29">
        <v>51750</v>
      </c>
      <c r="L1379" s="17">
        <f>+J1379*K1379</f>
        <v>-465750</v>
      </c>
      <c r="M1379" s="102" t="s">
        <v>529</v>
      </c>
      <c r="N1379" s="104">
        <f t="shared" si="133"/>
        <v>-105.63260492385155</v>
      </c>
      <c r="O1379" s="104">
        <v>-105.63260492385155</v>
      </c>
      <c r="Q1379" s="54">
        <v>20240145</v>
      </c>
      <c r="R1379" t="s">
        <v>500</v>
      </c>
      <c r="IO1379" t="s">
        <v>506</v>
      </c>
    </row>
    <row r="1380" spans="2:332" hidden="1" x14ac:dyDescent="0.25">
      <c r="B1380" s="5">
        <v>45558</v>
      </c>
      <c r="C1380" t="s">
        <v>103</v>
      </c>
      <c r="D1380" t="s">
        <v>0</v>
      </c>
      <c r="E1380" t="s">
        <v>66</v>
      </c>
      <c r="F1380" s="4" t="s">
        <v>86</v>
      </c>
      <c r="G1380" t="s">
        <v>87</v>
      </c>
      <c r="H1380" s="4" t="s">
        <v>50</v>
      </c>
      <c r="I1380" s="4" t="s">
        <v>524</v>
      </c>
      <c r="J1380" s="8">
        <v>-1</v>
      </c>
      <c r="K1380" s="29">
        <v>51750</v>
      </c>
      <c r="L1380" s="35">
        <v>2587500</v>
      </c>
      <c r="M1380" s="104" t="s">
        <v>529</v>
      </c>
      <c r="N1380" s="104">
        <f t="shared" si="133"/>
        <v>586.8478051325086</v>
      </c>
      <c r="O1380" s="104">
        <v>586.8478051325086</v>
      </c>
      <c r="Q1380" s="54">
        <v>20240157</v>
      </c>
      <c r="R1380" t="s">
        <v>591</v>
      </c>
    </row>
    <row r="1381" spans="2:332" hidden="1" x14ac:dyDescent="0.25">
      <c r="B1381" s="5">
        <v>45559</v>
      </c>
      <c r="C1381" t="s">
        <v>103</v>
      </c>
      <c r="D1381" t="s">
        <v>0</v>
      </c>
      <c r="E1381" t="s">
        <v>66</v>
      </c>
      <c r="F1381" s="4" t="s">
        <v>86</v>
      </c>
      <c r="G1381" t="s">
        <v>87</v>
      </c>
      <c r="H1381" s="4" t="s">
        <v>50</v>
      </c>
      <c r="I1381" s="4" t="s">
        <v>524</v>
      </c>
      <c r="J1381" s="8">
        <v>-1</v>
      </c>
      <c r="K1381" s="29">
        <v>51750</v>
      </c>
      <c r="L1381" s="35">
        <v>2587500</v>
      </c>
      <c r="M1381" s="104" t="s">
        <v>529</v>
      </c>
      <c r="N1381" s="104">
        <f t="shared" si="133"/>
        <v>586.8478051325086</v>
      </c>
      <c r="O1381" s="104">
        <v>586.8478051325086</v>
      </c>
      <c r="Q1381" s="54">
        <v>20240157</v>
      </c>
      <c r="R1381" t="s">
        <v>591</v>
      </c>
    </row>
    <row r="1382" spans="2:332" hidden="1" x14ac:dyDescent="0.25">
      <c r="B1382" s="5">
        <v>45559</v>
      </c>
      <c r="C1382" t="s">
        <v>103</v>
      </c>
      <c r="D1382" t="s">
        <v>0</v>
      </c>
      <c r="E1382" t="s">
        <v>66</v>
      </c>
      <c r="F1382" s="4" t="s">
        <v>71</v>
      </c>
      <c r="G1382" t="s">
        <v>72</v>
      </c>
      <c r="H1382" s="4" t="s">
        <v>27</v>
      </c>
      <c r="I1382" s="4" t="s">
        <v>569</v>
      </c>
      <c r="J1382" s="8">
        <v>-1</v>
      </c>
      <c r="K1382" s="29">
        <v>51750</v>
      </c>
      <c r="L1382" s="35">
        <f>+J1382*K1382</f>
        <v>-51750</v>
      </c>
      <c r="M1382" s="104" t="s">
        <v>529</v>
      </c>
      <c r="N1382" s="104">
        <f t="shared" si="133"/>
        <v>-11.736956102650172</v>
      </c>
      <c r="O1382" s="104">
        <v>-11.736956102650172</v>
      </c>
      <c r="Q1382" s="54">
        <v>20240157</v>
      </c>
      <c r="R1382" t="s">
        <v>591</v>
      </c>
    </row>
    <row r="1383" spans="2:332" hidden="1" x14ac:dyDescent="0.25">
      <c r="B1383" s="5">
        <v>45559</v>
      </c>
      <c r="C1383" t="s">
        <v>103</v>
      </c>
      <c r="D1383" t="s">
        <v>0</v>
      </c>
      <c r="E1383" t="s">
        <v>66</v>
      </c>
      <c r="F1383" s="4" t="s">
        <v>67</v>
      </c>
      <c r="G1383" t="s">
        <v>151</v>
      </c>
      <c r="H1383" s="4" t="s">
        <v>69</v>
      </c>
      <c r="I1383" s="4" t="s">
        <v>308</v>
      </c>
      <c r="J1383" s="8">
        <v>-1</v>
      </c>
      <c r="K1383" s="29">
        <v>51750</v>
      </c>
      <c r="L1383" s="35">
        <v>2587500</v>
      </c>
      <c r="M1383" s="104" t="s">
        <v>529</v>
      </c>
      <c r="N1383" s="104">
        <f t="shared" si="133"/>
        <v>586.8478051325086</v>
      </c>
      <c r="O1383" s="104">
        <v>586.8478051325086</v>
      </c>
      <c r="Q1383" s="54">
        <v>20240157</v>
      </c>
      <c r="R1383" t="s">
        <v>591</v>
      </c>
    </row>
    <row r="1384" spans="2:332" hidden="1" x14ac:dyDescent="0.25">
      <c r="B1384" s="5">
        <v>45559</v>
      </c>
      <c r="C1384" t="s">
        <v>103</v>
      </c>
      <c r="D1384" t="s">
        <v>0</v>
      </c>
      <c r="E1384" t="s">
        <v>66</v>
      </c>
      <c r="F1384" s="4" t="s">
        <v>82</v>
      </c>
      <c r="G1384" t="s">
        <v>83</v>
      </c>
      <c r="H1384" s="4" t="s">
        <v>84</v>
      </c>
      <c r="I1384" s="4" t="s">
        <v>299</v>
      </c>
      <c r="J1384" s="8">
        <v>-2</v>
      </c>
      <c r="K1384" s="29">
        <v>51750</v>
      </c>
      <c r="L1384" s="35">
        <v>2587500</v>
      </c>
      <c r="M1384" s="104" t="s">
        <v>529</v>
      </c>
      <c r="N1384" s="104">
        <f t="shared" si="133"/>
        <v>586.8478051325086</v>
      </c>
      <c r="O1384" s="104">
        <v>586.8478051325086</v>
      </c>
      <c r="Q1384" s="54">
        <v>20240157</v>
      </c>
      <c r="R1384" t="s">
        <v>591</v>
      </c>
    </row>
    <row r="1385" spans="2:332" hidden="1" x14ac:dyDescent="0.25">
      <c r="B1385" s="5">
        <v>45559</v>
      </c>
      <c r="C1385" t="s">
        <v>103</v>
      </c>
      <c r="D1385" t="s">
        <v>0</v>
      </c>
      <c r="E1385" t="s">
        <v>66</v>
      </c>
      <c r="F1385" s="4" t="s">
        <v>91</v>
      </c>
      <c r="G1385" t="s">
        <v>92</v>
      </c>
      <c r="H1385" s="4" t="s">
        <v>93</v>
      </c>
      <c r="I1385" s="4" t="s">
        <v>183</v>
      </c>
      <c r="J1385" s="8">
        <v>-2</v>
      </c>
      <c r="K1385" s="29">
        <v>51750</v>
      </c>
      <c r="L1385" s="35">
        <v>2587500</v>
      </c>
      <c r="M1385" s="104" t="s">
        <v>529</v>
      </c>
      <c r="N1385" s="104">
        <f t="shared" si="133"/>
        <v>586.8478051325086</v>
      </c>
      <c r="O1385" s="104">
        <v>586.8478051325086</v>
      </c>
      <c r="Q1385" s="54">
        <v>20240157</v>
      </c>
      <c r="R1385" t="s">
        <v>591</v>
      </c>
    </row>
    <row r="1386" spans="2:332" hidden="1" x14ac:dyDescent="0.25">
      <c r="B1386" s="5">
        <v>45559</v>
      </c>
      <c r="C1386" t="s">
        <v>103</v>
      </c>
      <c r="D1386" t="s">
        <v>0</v>
      </c>
      <c r="E1386" t="s">
        <v>66</v>
      </c>
      <c r="F1386" s="4" t="s">
        <v>78</v>
      </c>
      <c r="G1386" t="s">
        <v>79</v>
      </c>
      <c r="H1386" s="4" t="s">
        <v>80</v>
      </c>
      <c r="I1386" s="4" t="s">
        <v>510</v>
      </c>
      <c r="J1386" s="8">
        <v>-2</v>
      </c>
      <c r="K1386" s="29">
        <v>51750</v>
      </c>
      <c r="L1386" s="35">
        <v>13455000</v>
      </c>
      <c r="M1386" s="104" t="s">
        <v>529</v>
      </c>
      <c r="N1386" s="104">
        <f t="shared" si="133"/>
        <v>3051.6085866890448</v>
      </c>
      <c r="O1386" s="104">
        <v>3051.6085866890448</v>
      </c>
      <c r="Q1386" s="54">
        <v>20240157</v>
      </c>
      <c r="R1386" t="s">
        <v>591</v>
      </c>
      <c r="IO1386" t="s">
        <v>506</v>
      </c>
    </row>
    <row r="1387" spans="2:332" s="109" customFormat="1" hidden="1" x14ac:dyDescent="0.25">
      <c r="B1387" s="110">
        <v>45554</v>
      </c>
      <c r="C1387" s="109" t="s">
        <v>63</v>
      </c>
      <c r="D1387" s="109" t="s">
        <v>0</v>
      </c>
      <c r="E1387" s="109" t="s">
        <v>66</v>
      </c>
      <c r="F1387" s="111" t="s">
        <v>139</v>
      </c>
      <c r="G1387" s="109" t="s">
        <v>140</v>
      </c>
      <c r="H1387" s="111" t="s">
        <v>141</v>
      </c>
      <c r="I1387" s="111" t="s">
        <v>518</v>
      </c>
      <c r="J1387" s="112">
        <v>29</v>
      </c>
      <c r="K1387" s="113">
        <v>51750</v>
      </c>
      <c r="L1387" s="114">
        <f>+J1387*K1387</f>
        <v>1500750</v>
      </c>
      <c r="M1387" s="115" t="s">
        <v>529</v>
      </c>
      <c r="N1387" s="104">
        <f t="shared" si="133"/>
        <v>340.37172697685497</v>
      </c>
      <c r="O1387" s="104">
        <v>340.37172697685497</v>
      </c>
      <c r="P1387" s="109" t="s">
        <v>582</v>
      </c>
      <c r="X1387" s="114"/>
      <c r="LT1387" s="109" t="s">
        <v>506</v>
      </c>
    </row>
    <row r="1388" spans="2:332" hidden="1" x14ac:dyDescent="0.25">
      <c r="B1388" s="5">
        <v>45560</v>
      </c>
      <c r="C1388" t="s">
        <v>103</v>
      </c>
      <c r="D1388" t="s">
        <v>0</v>
      </c>
      <c r="E1388" t="s">
        <v>66</v>
      </c>
      <c r="F1388" s="4" t="s">
        <v>86</v>
      </c>
      <c r="G1388" t="s">
        <v>87</v>
      </c>
      <c r="H1388" s="4" t="s">
        <v>50</v>
      </c>
      <c r="I1388" s="4" t="s">
        <v>524</v>
      </c>
      <c r="J1388" s="8">
        <v>-6</v>
      </c>
      <c r="K1388" s="29">
        <v>51750</v>
      </c>
      <c r="L1388" s="35">
        <v>2587500</v>
      </c>
      <c r="M1388" s="104" t="s">
        <v>529</v>
      </c>
      <c r="N1388" s="104">
        <f t="shared" si="133"/>
        <v>586.8478051325086</v>
      </c>
      <c r="O1388" s="104">
        <v>586.8478051325086</v>
      </c>
      <c r="Q1388" s="54">
        <v>20240148</v>
      </c>
      <c r="R1388" t="s">
        <v>592</v>
      </c>
    </row>
    <row r="1389" spans="2:332" hidden="1" x14ac:dyDescent="0.25">
      <c r="B1389" s="5">
        <v>45560</v>
      </c>
      <c r="C1389" t="s">
        <v>103</v>
      </c>
      <c r="D1389" t="s">
        <v>0</v>
      </c>
      <c r="E1389" t="s">
        <v>66</v>
      </c>
      <c r="F1389" s="4" t="s">
        <v>71</v>
      </c>
      <c r="G1389" t="s">
        <v>72</v>
      </c>
      <c r="H1389" s="4" t="s">
        <v>27</v>
      </c>
      <c r="I1389" s="4" t="s">
        <v>569</v>
      </c>
      <c r="J1389" s="8">
        <v>-4</v>
      </c>
      <c r="K1389" s="29">
        <v>51750</v>
      </c>
      <c r="L1389" s="35">
        <f>+J1389*K1389</f>
        <v>-207000</v>
      </c>
      <c r="M1389" s="104" t="s">
        <v>529</v>
      </c>
      <c r="N1389" s="104">
        <f t="shared" si="133"/>
        <v>-46.947824410600688</v>
      </c>
      <c r="O1389" s="104">
        <v>-46.947824410600688</v>
      </c>
      <c r="Q1389" s="54">
        <v>20240149</v>
      </c>
      <c r="R1389" t="s">
        <v>593</v>
      </c>
    </row>
    <row r="1390" spans="2:332" hidden="1" x14ac:dyDescent="0.25">
      <c r="B1390" s="5">
        <v>45560</v>
      </c>
      <c r="C1390" t="s">
        <v>103</v>
      </c>
      <c r="D1390" t="s">
        <v>0</v>
      </c>
      <c r="E1390" t="s">
        <v>66</v>
      </c>
      <c r="F1390" s="4" t="s">
        <v>78</v>
      </c>
      <c r="G1390" t="s">
        <v>79</v>
      </c>
      <c r="H1390" s="4" t="s">
        <v>80</v>
      </c>
      <c r="I1390" s="4" t="s">
        <v>510</v>
      </c>
      <c r="J1390" s="8">
        <v>-6</v>
      </c>
      <c r="K1390" s="29">
        <v>51750</v>
      </c>
      <c r="L1390" s="35">
        <v>13455000</v>
      </c>
      <c r="M1390" s="104" t="s">
        <v>529</v>
      </c>
      <c r="N1390" s="104">
        <f t="shared" si="133"/>
        <v>3051.6085866890448</v>
      </c>
      <c r="O1390" s="104">
        <v>3051.6085866890448</v>
      </c>
      <c r="Q1390" s="54">
        <v>20240148</v>
      </c>
      <c r="R1390" t="s">
        <v>592</v>
      </c>
      <c r="IO1390" t="s">
        <v>506</v>
      </c>
    </row>
    <row r="1391" spans="2:332" hidden="1" x14ac:dyDescent="0.25">
      <c r="B1391" s="5">
        <v>45560</v>
      </c>
      <c r="C1391" t="s">
        <v>103</v>
      </c>
      <c r="D1391" t="s">
        <v>0</v>
      </c>
      <c r="E1391" t="s">
        <v>66</v>
      </c>
      <c r="F1391" s="4" t="s">
        <v>82</v>
      </c>
      <c r="G1391" t="s">
        <v>83</v>
      </c>
      <c r="H1391" s="4" t="s">
        <v>84</v>
      </c>
      <c r="I1391" s="4" t="s">
        <v>299</v>
      </c>
      <c r="J1391" s="8">
        <v>-4</v>
      </c>
      <c r="K1391" s="29">
        <v>51750</v>
      </c>
      <c r="L1391" s="35">
        <v>2587500</v>
      </c>
      <c r="M1391" s="104" t="s">
        <v>529</v>
      </c>
      <c r="N1391" s="104">
        <f t="shared" si="133"/>
        <v>586.8478051325086</v>
      </c>
      <c r="O1391" s="104">
        <v>586.8478051325086</v>
      </c>
      <c r="Q1391" s="54">
        <v>20240149</v>
      </c>
      <c r="R1391" t="s">
        <v>593</v>
      </c>
    </row>
    <row r="1392" spans="2:332" hidden="1" x14ac:dyDescent="0.25">
      <c r="B1392" s="5">
        <v>45560</v>
      </c>
      <c r="C1392" t="s">
        <v>103</v>
      </c>
      <c r="D1392" t="s">
        <v>0</v>
      </c>
      <c r="E1392" t="s">
        <v>66</v>
      </c>
      <c r="F1392" s="4" t="s">
        <v>86</v>
      </c>
      <c r="G1392" t="s">
        <v>87</v>
      </c>
      <c r="H1392" s="4" t="s">
        <v>50</v>
      </c>
      <c r="I1392" s="4" t="s">
        <v>524</v>
      </c>
      <c r="J1392" s="8">
        <v>-4</v>
      </c>
      <c r="K1392" s="29">
        <v>51750</v>
      </c>
      <c r="L1392" s="35">
        <v>2587500</v>
      </c>
      <c r="M1392" s="104" t="s">
        <v>529</v>
      </c>
      <c r="N1392" s="104">
        <f t="shared" si="133"/>
        <v>586.8478051325086</v>
      </c>
      <c r="O1392" s="104">
        <v>586.8478051325086</v>
      </c>
      <c r="Q1392" s="54">
        <v>20240149</v>
      </c>
      <c r="R1392" t="s">
        <v>593</v>
      </c>
    </row>
    <row r="1393" spans="2:332" hidden="1" x14ac:dyDescent="0.25">
      <c r="B1393" s="5">
        <v>45560</v>
      </c>
      <c r="C1393" t="s">
        <v>103</v>
      </c>
      <c r="D1393" t="s">
        <v>0</v>
      </c>
      <c r="E1393" t="s">
        <v>66</v>
      </c>
      <c r="F1393" s="4" t="s">
        <v>91</v>
      </c>
      <c r="G1393" t="s">
        <v>92</v>
      </c>
      <c r="H1393" s="4" t="s">
        <v>93</v>
      </c>
      <c r="I1393" s="4" t="s">
        <v>183</v>
      </c>
      <c r="J1393" s="8">
        <v>-2</v>
      </c>
      <c r="K1393" s="29">
        <v>51750</v>
      </c>
      <c r="L1393" s="35">
        <v>2587500</v>
      </c>
      <c r="M1393" s="104" t="s">
        <v>529</v>
      </c>
      <c r="N1393" s="104">
        <f t="shared" si="133"/>
        <v>586.8478051325086</v>
      </c>
      <c r="O1393" s="104">
        <v>586.8478051325086</v>
      </c>
      <c r="Q1393" s="54">
        <v>20240149</v>
      </c>
      <c r="R1393" t="s">
        <v>593</v>
      </c>
    </row>
    <row r="1394" spans="2:332" hidden="1" x14ac:dyDescent="0.25">
      <c r="B1394" s="5">
        <v>45560</v>
      </c>
      <c r="C1394" t="s">
        <v>103</v>
      </c>
      <c r="D1394" t="s">
        <v>4</v>
      </c>
      <c r="E1394" t="s">
        <v>66</v>
      </c>
      <c r="F1394" s="4" t="s">
        <v>96</v>
      </c>
      <c r="G1394" t="s">
        <v>95</v>
      </c>
      <c r="H1394" s="4" t="s">
        <v>106</v>
      </c>
      <c r="I1394" s="4">
        <v>52006</v>
      </c>
      <c r="J1394" s="8">
        <v>-1</v>
      </c>
      <c r="K1394" s="29">
        <v>647360</v>
      </c>
      <c r="L1394" s="35">
        <v>1942080</v>
      </c>
      <c r="M1394" s="104" t="s">
        <v>529</v>
      </c>
      <c r="N1394" s="104">
        <f t="shared" si="133"/>
        <v>440.46584942676031</v>
      </c>
      <c r="O1394" s="104">
        <v>440.46584942676031</v>
      </c>
      <c r="Q1394" s="54">
        <v>20240149</v>
      </c>
      <c r="R1394" t="s">
        <v>593</v>
      </c>
    </row>
    <row r="1395" spans="2:332" hidden="1" x14ac:dyDescent="0.25">
      <c r="B1395" s="5">
        <v>45560</v>
      </c>
      <c r="C1395" t="s">
        <v>103</v>
      </c>
      <c r="D1395" t="s">
        <v>4</v>
      </c>
      <c r="E1395" t="s">
        <v>66</v>
      </c>
      <c r="F1395" s="4" t="s">
        <v>102</v>
      </c>
      <c r="G1395" t="s">
        <v>101</v>
      </c>
      <c r="H1395" s="4" t="s">
        <v>107</v>
      </c>
      <c r="I1395" s="4" t="s">
        <v>138</v>
      </c>
      <c r="J1395" s="8">
        <v>-1</v>
      </c>
      <c r="K1395" s="29">
        <v>102340</v>
      </c>
      <c r="L1395" s="35">
        <v>307020</v>
      </c>
      <c r="M1395" s="104" t="s">
        <v>529</v>
      </c>
      <c r="N1395" s="104">
        <f t="shared" si="133"/>
        <v>69.632468843201082</v>
      </c>
      <c r="O1395" s="104">
        <v>69.632468843201082</v>
      </c>
      <c r="Q1395" s="54">
        <v>20240149</v>
      </c>
      <c r="R1395" t="s">
        <v>593</v>
      </c>
    </row>
    <row r="1396" spans="2:332" hidden="1" x14ac:dyDescent="0.25">
      <c r="B1396" s="5">
        <v>45560</v>
      </c>
      <c r="C1396" t="s">
        <v>103</v>
      </c>
      <c r="D1396" t="s">
        <v>0</v>
      </c>
      <c r="E1396" t="s">
        <v>66</v>
      </c>
      <c r="F1396" s="4" t="s">
        <v>71</v>
      </c>
      <c r="G1396" t="s">
        <v>72</v>
      </c>
      <c r="H1396" s="4" t="s">
        <v>27</v>
      </c>
      <c r="I1396" s="4" t="s">
        <v>569</v>
      </c>
      <c r="J1396" s="8">
        <v>-2</v>
      </c>
      <c r="K1396" s="29">
        <v>51750</v>
      </c>
      <c r="L1396" s="35">
        <f>+J1396*K1396</f>
        <v>-103500</v>
      </c>
      <c r="M1396" s="104" t="s">
        <v>529</v>
      </c>
      <c r="N1396" s="104">
        <f t="shared" si="133"/>
        <v>-23.473912205300344</v>
      </c>
      <c r="O1396" s="104">
        <v>-23.473912205300344</v>
      </c>
      <c r="Q1396" s="54">
        <v>20240149</v>
      </c>
      <c r="R1396" t="s">
        <v>593</v>
      </c>
    </row>
    <row r="1397" spans="2:332" hidden="1" x14ac:dyDescent="0.25">
      <c r="B1397" s="5">
        <v>45560</v>
      </c>
      <c r="C1397" t="s">
        <v>103</v>
      </c>
      <c r="D1397" t="s">
        <v>0</v>
      </c>
      <c r="E1397" t="s">
        <v>66</v>
      </c>
      <c r="F1397" s="4" t="s">
        <v>75</v>
      </c>
      <c r="G1397" t="s">
        <v>76</v>
      </c>
      <c r="H1397" s="4" t="s">
        <v>37</v>
      </c>
      <c r="I1397" s="4" t="s">
        <v>513</v>
      </c>
      <c r="J1397" s="8">
        <v>-2</v>
      </c>
      <c r="K1397" s="29">
        <v>51750</v>
      </c>
      <c r="L1397" s="35">
        <v>4657500</v>
      </c>
      <c r="M1397" s="104" t="s">
        <v>529</v>
      </c>
      <c r="N1397" s="104">
        <f t="shared" si="133"/>
        <v>1056.3260492385155</v>
      </c>
      <c r="O1397" s="104">
        <v>1056.3260492385155</v>
      </c>
      <c r="Q1397" s="54">
        <v>20240149</v>
      </c>
      <c r="R1397" t="s">
        <v>593</v>
      </c>
      <c r="IP1397" t="s">
        <v>506</v>
      </c>
    </row>
    <row r="1398" spans="2:332" hidden="1" x14ac:dyDescent="0.25">
      <c r="B1398" s="5">
        <v>45560</v>
      </c>
      <c r="C1398" t="s">
        <v>103</v>
      </c>
      <c r="D1398" t="s">
        <v>0</v>
      </c>
      <c r="E1398" t="s">
        <v>66</v>
      </c>
      <c r="F1398" s="4" t="s">
        <v>78</v>
      </c>
      <c r="G1398" t="s">
        <v>79</v>
      </c>
      <c r="H1398" s="4" t="s">
        <v>80</v>
      </c>
      <c r="I1398" s="4" t="s">
        <v>510</v>
      </c>
      <c r="J1398" s="8">
        <v>-4</v>
      </c>
      <c r="K1398" s="29">
        <v>51750</v>
      </c>
      <c r="L1398" s="35">
        <v>13455000</v>
      </c>
      <c r="M1398" s="104" t="s">
        <v>529</v>
      </c>
      <c r="N1398" s="104">
        <f t="shared" si="133"/>
        <v>3051.6085866890448</v>
      </c>
      <c r="O1398" s="104">
        <v>3051.6085866890448</v>
      </c>
      <c r="Q1398" s="54">
        <v>20240149</v>
      </c>
      <c r="R1398" t="s">
        <v>593</v>
      </c>
      <c r="IO1398" t="s">
        <v>506</v>
      </c>
    </row>
    <row r="1399" spans="2:332" hidden="1" x14ac:dyDescent="0.25">
      <c r="B1399" s="5">
        <v>45560</v>
      </c>
      <c r="C1399" t="s">
        <v>103</v>
      </c>
      <c r="D1399" t="s">
        <v>0</v>
      </c>
      <c r="E1399" t="s">
        <v>66</v>
      </c>
      <c r="F1399" s="4" t="s">
        <v>86</v>
      </c>
      <c r="G1399" t="s">
        <v>87</v>
      </c>
      <c r="H1399" s="4" t="s">
        <v>50</v>
      </c>
      <c r="I1399" s="4" t="s">
        <v>524</v>
      </c>
      <c r="J1399" s="8">
        <v>-1</v>
      </c>
      <c r="K1399" s="29">
        <v>51750</v>
      </c>
      <c r="L1399" s="35">
        <v>2587500</v>
      </c>
      <c r="M1399" s="104" t="s">
        <v>529</v>
      </c>
      <c r="N1399" s="104">
        <f t="shared" si="133"/>
        <v>586.8478051325086</v>
      </c>
      <c r="O1399" s="104">
        <v>586.8478051325086</v>
      </c>
      <c r="Q1399" s="54">
        <v>20240149</v>
      </c>
      <c r="R1399" t="s">
        <v>593</v>
      </c>
    </row>
    <row r="1400" spans="2:332" hidden="1" x14ac:dyDescent="0.25">
      <c r="B1400" s="5">
        <v>45554</v>
      </c>
      <c r="C1400" t="s">
        <v>189</v>
      </c>
      <c r="D1400" t="s">
        <v>0</v>
      </c>
      <c r="E1400" t="s">
        <v>66</v>
      </c>
      <c r="F1400" s="4" t="s">
        <v>139</v>
      </c>
      <c r="G1400" t="s">
        <v>140</v>
      </c>
      <c r="H1400" s="4" t="s">
        <v>141</v>
      </c>
      <c r="I1400" s="4" t="s">
        <v>518</v>
      </c>
      <c r="J1400" s="8">
        <v>-2</v>
      </c>
      <c r="K1400" s="29">
        <v>51750</v>
      </c>
      <c r="L1400" s="17">
        <f>+J1400*K1400</f>
        <v>-103500</v>
      </c>
      <c r="M1400" s="102" t="s">
        <v>529</v>
      </c>
      <c r="N1400" s="104">
        <f t="shared" si="133"/>
        <v>-23.473912205300344</v>
      </c>
      <c r="O1400" s="104">
        <v>-23.473912205300344</v>
      </c>
      <c r="S1400" t="s">
        <v>583</v>
      </c>
      <c r="LT1400" t="s">
        <v>506</v>
      </c>
    </row>
    <row r="1401" spans="2:332" hidden="1" x14ac:dyDescent="0.25">
      <c r="B1401" s="5">
        <v>45561</v>
      </c>
      <c r="C1401" t="s">
        <v>103</v>
      </c>
      <c r="D1401" t="s">
        <v>0</v>
      </c>
      <c r="E1401" t="s">
        <v>66</v>
      </c>
      <c r="F1401" s="4" t="s">
        <v>78</v>
      </c>
      <c r="G1401" t="s">
        <v>79</v>
      </c>
      <c r="H1401" s="4" t="s">
        <v>80</v>
      </c>
      <c r="I1401" s="4" t="s">
        <v>510</v>
      </c>
      <c r="J1401" s="8">
        <v>-4</v>
      </c>
      <c r="K1401" s="29">
        <v>51750</v>
      </c>
      <c r="L1401" s="35">
        <v>2587500</v>
      </c>
      <c r="M1401" s="104" t="s">
        <v>529</v>
      </c>
      <c r="N1401" s="104">
        <f t="shared" si="133"/>
        <v>586.8478051325086</v>
      </c>
      <c r="O1401" s="104">
        <v>586.8478051325086</v>
      </c>
      <c r="Q1401" s="54">
        <v>20240157</v>
      </c>
      <c r="R1401" t="s">
        <v>591</v>
      </c>
    </row>
    <row r="1402" spans="2:332" hidden="1" x14ac:dyDescent="0.25">
      <c r="B1402" s="5">
        <v>45561</v>
      </c>
      <c r="C1402" t="s">
        <v>103</v>
      </c>
      <c r="D1402" t="s">
        <v>0</v>
      </c>
      <c r="E1402" t="s">
        <v>66</v>
      </c>
      <c r="F1402" s="4" t="s">
        <v>82</v>
      </c>
      <c r="G1402" t="s">
        <v>83</v>
      </c>
      <c r="H1402" s="4" t="s">
        <v>84</v>
      </c>
      <c r="I1402" s="4" t="s">
        <v>299</v>
      </c>
      <c r="J1402" s="8">
        <v>-4</v>
      </c>
      <c r="K1402" s="29">
        <v>51750</v>
      </c>
      <c r="L1402" s="35">
        <v>2587500</v>
      </c>
      <c r="M1402" s="104" t="s">
        <v>529</v>
      </c>
      <c r="N1402" s="104">
        <f t="shared" si="133"/>
        <v>586.8478051325086</v>
      </c>
      <c r="O1402" s="104">
        <v>586.8478051325086</v>
      </c>
      <c r="Q1402" s="54">
        <v>20240157</v>
      </c>
      <c r="R1402" t="s">
        <v>591</v>
      </c>
    </row>
    <row r="1403" spans="2:332" hidden="1" x14ac:dyDescent="0.25">
      <c r="B1403" s="5">
        <v>45561</v>
      </c>
      <c r="C1403" t="s">
        <v>103</v>
      </c>
      <c r="D1403" t="s">
        <v>0</v>
      </c>
      <c r="E1403" t="s">
        <v>66</v>
      </c>
      <c r="F1403" s="4" t="s">
        <v>71</v>
      </c>
      <c r="G1403" t="s">
        <v>72</v>
      </c>
      <c r="H1403" s="4" t="s">
        <v>27</v>
      </c>
      <c r="I1403" s="4" t="s">
        <v>569</v>
      </c>
      <c r="J1403" s="8">
        <v>-2</v>
      </c>
      <c r="K1403" s="29">
        <v>51750</v>
      </c>
      <c r="L1403" s="35">
        <f>+J1403*K1403</f>
        <v>-103500</v>
      </c>
      <c r="M1403" s="104" t="s">
        <v>529</v>
      </c>
      <c r="N1403" s="104">
        <f t="shared" si="133"/>
        <v>-23.473912205300344</v>
      </c>
      <c r="O1403" s="104">
        <v>-23.473912205300344</v>
      </c>
      <c r="Q1403" s="54">
        <v>20240150</v>
      </c>
      <c r="R1403" t="s">
        <v>594</v>
      </c>
    </row>
    <row r="1404" spans="2:332" hidden="1" x14ac:dyDescent="0.25">
      <c r="B1404" s="5">
        <v>45561</v>
      </c>
      <c r="C1404" t="s">
        <v>103</v>
      </c>
      <c r="D1404" t="s">
        <v>0</v>
      </c>
      <c r="E1404" t="s">
        <v>66</v>
      </c>
      <c r="F1404" s="4" t="s">
        <v>75</v>
      </c>
      <c r="G1404" t="s">
        <v>76</v>
      </c>
      <c r="H1404" s="4" t="s">
        <v>37</v>
      </c>
      <c r="I1404" s="4" t="s">
        <v>513</v>
      </c>
      <c r="J1404" s="8">
        <v>-2</v>
      </c>
      <c r="K1404" s="29">
        <v>51750</v>
      </c>
      <c r="L1404" s="35">
        <v>4657500</v>
      </c>
      <c r="M1404" s="104" t="s">
        <v>529</v>
      </c>
      <c r="N1404" s="104">
        <f t="shared" si="133"/>
        <v>1056.3260492385155</v>
      </c>
      <c r="O1404" s="104">
        <v>1056.3260492385155</v>
      </c>
      <c r="Q1404" s="54">
        <v>20240150</v>
      </c>
      <c r="R1404" t="s">
        <v>594</v>
      </c>
      <c r="IP1404" t="s">
        <v>506</v>
      </c>
    </row>
    <row r="1405" spans="2:332" hidden="1" x14ac:dyDescent="0.25">
      <c r="B1405" s="5">
        <v>45560</v>
      </c>
      <c r="C1405" t="s">
        <v>103</v>
      </c>
      <c r="D1405" t="s">
        <v>0</v>
      </c>
      <c r="E1405" t="s">
        <v>66</v>
      </c>
      <c r="F1405" s="4" t="s">
        <v>139</v>
      </c>
      <c r="G1405" t="s">
        <v>140</v>
      </c>
      <c r="H1405" s="4" t="s">
        <v>141</v>
      </c>
      <c r="I1405" s="4" t="s">
        <v>518</v>
      </c>
      <c r="J1405" s="8">
        <v>-6</v>
      </c>
      <c r="K1405" s="29">
        <v>51750</v>
      </c>
      <c r="L1405" s="35">
        <v>2121750</v>
      </c>
      <c r="M1405" s="104" t="s">
        <v>529</v>
      </c>
      <c r="N1405" s="104">
        <f t="shared" si="133"/>
        <v>481.21520020865705</v>
      </c>
      <c r="O1405" s="104">
        <v>481.21520020865705</v>
      </c>
      <c r="Q1405" s="54">
        <v>20240148</v>
      </c>
      <c r="R1405" t="s">
        <v>592</v>
      </c>
      <c r="IR1405" t="s">
        <v>506</v>
      </c>
    </row>
    <row r="1406" spans="2:332" hidden="1" x14ac:dyDescent="0.25">
      <c r="B1406" s="5">
        <v>45560</v>
      </c>
      <c r="C1406" t="s">
        <v>103</v>
      </c>
      <c r="D1406" t="s">
        <v>0</v>
      </c>
      <c r="E1406" t="s">
        <v>66</v>
      </c>
      <c r="F1406" s="4" t="s">
        <v>78</v>
      </c>
      <c r="G1406" t="s">
        <v>79</v>
      </c>
      <c r="H1406" s="4" t="s">
        <v>80</v>
      </c>
      <c r="I1406" s="4" t="s">
        <v>510</v>
      </c>
      <c r="J1406" s="8">
        <v>-2</v>
      </c>
      <c r="K1406" s="29">
        <v>51750</v>
      </c>
      <c r="L1406" s="35">
        <v>13455000</v>
      </c>
      <c r="M1406" s="104" t="s">
        <v>529</v>
      </c>
      <c r="N1406" s="104">
        <f t="shared" si="133"/>
        <v>3051.6085866890448</v>
      </c>
      <c r="O1406" s="104">
        <v>3051.6085866890448</v>
      </c>
      <c r="Q1406" s="54">
        <v>20240149</v>
      </c>
      <c r="R1406" t="s">
        <v>593</v>
      </c>
      <c r="IO1406" t="s">
        <v>506</v>
      </c>
    </row>
    <row r="1407" spans="2:332" hidden="1" x14ac:dyDescent="0.25">
      <c r="B1407" s="5">
        <v>45561</v>
      </c>
      <c r="C1407" t="s">
        <v>103</v>
      </c>
      <c r="D1407" t="s">
        <v>0</v>
      </c>
      <c r="E1407" t="s">
        <v>66</v>
      </c>
      <c r="F1407" s="4" t="s">
        <v>86</v>
      </c>
      <c r="G1407" t="s">
        <v>87</v>
      </c>
      <c r="H1407" s="4" t="s">
        <v>50</v>
      </c>
      <c r="I1407" s="4" t="s">
        <v>524</v>
      </c>
      <c r="J1407" s="8">
        <v>-1</v>
      </c>
      <c r="K1407" s="29">
        <v>51750</v>
      </c>
      <c r="L1407" s="35">
        <v>2587500</v>
      </c>
      <c r="M1407" s="104" t="s">
        <v>529</v>
      </c>
      <c r="N1407" s="104">
        <f t="shared" si="133"/>
        <v>586.8478051325086</v>
      </c>
      <c r="O1407" s="104">
        <v>586.8478051325086</v>
      </c>
      <c r="Q1407" s="54">
        <v>20240150</v>
      </c>
      <c r="R1407" t="s">
        <v>594</v>
      </c>
    </row>
    <row r="1408" spans="2:332" hidden="1" x14ac:dyDescent="0.25">
      <c r="B1408" s="5">
        <v>45561</v>
      </c>
      <c r="C1408" t="s">
        <v>103</v>
      </c>
      <c r="D1408" t="s">
        <v>4</v>
      </c>
      <c r="E1408" t="s">
        <v>66</v>
      </c>
      <c r="F1408" s="4" t="s">
        <v>274</v>
      </c>
      <c r="G1408" t="s">
        <v>273</v>
      </c>
      <c r="H1408" s="4" t="s">
        <v>271</v>
      </c>
      <c r="I1408" s="4" t="s">
        <v>138</v>
      </c>
      <c r="J1408" s="8">
        <v>-1</v>
      </c>
      <c r="K1408" s="29">
        <v>145000</v>
      </c>
      <c r="L1408" s="35">
        <v>-1305000</v>
      </c>
      <c r="M1408" s="104" t="s">
        <v>529</v>
      </c>
      <c r="N1408" s="104">
        <f t="shared" si="133"/>
        <v>-295.97541476248261</v>
      </c>
      <c r="O1408" s="104">
        <v>-295.97541476248261</v>
      </c>
      <c r="Q1408" s="54">
        <v>20240150</v>
      </c>
      <c r="R1408" t="s">
        <v>594</v>
      </c>
    </row>
    <row r="1409" spans="2:250" hidden="1" x14ac:dyDescent="0.25">
      <c r="B1409" s="5">
        <v>45561</v>
      </c>
      <c r="C1409" t="s">
        <v>103</v>
      </c>
      <c r="D1409" t="s">
        <v>4</v>
      </c>
      <c r="E1409" t="s">
        <v>66</v>
      </c>
      <c r="F1409" s="4" t="s">
        <v>276</v>
      </c>
      <c r="G1409" t="s">
        <v>275</v>
      </c>
      <c r="H1409" s="4" t="s">
        <v>148</v>
      </c>
      <c r="I1409" s="4">
        <v>50361</v>
      </c>
      <c r="J1409" s="8">
        <v>-1</v>
      </c>
      <c r="K1409" s="29">
        <v>83600</v>
      </c>
      <c r="L1409" s="35">
        <v>-167200</v>
      </c>
      <c r="M1409" s="104" t="s">
        <v>529</v>
      </c>
      <c r="N1409" s="104">
        <f t="shared" si="133"/>
        <v>-37.92114126305524</v>
      </c>
      <c r="O1409" s="104">
        <v>-37.92114126305524</v>
      </c>
      <c r="Q1409" s="54">
        <v>20240150</v>
      </c>
      <c r="R1409" t="s">
        <v>594</v>
      </c>
    </row>
    <row r="1410" spans="2:250" hidden="1" x14ac:dyDescent="0.25">
      <c r="B1410" s="5">
        <v>45561</v>
      </c>
      <c r="C1410" t="s">
        <v>103</v>
      </c>
      <c r="D1410" t="s">
        <v>4</v>
      </c>
      <c r="E1410" t="s">
        <v>66</v>
      </c>
      <c r="F1410" s="4" t="s">
        <v>96</v>
      </c>
      <c r="G1410" t="s">
        <v>95</v>
      </c>
      <c r="H1410" s="4" t="s">
        <v>106</v>
      </c>
      <c r="I1410" s="4">
        <v>52006</v>
      </c>
      <c r="J1410" s="8">
        <v>-1</v>
      </c>
      <c r="K1410" s="29">
        <v>647360</v>
      </c>
      <c r="L1410" s="35">
        <v>1942080</v>
      </c>
      <c r="M1410" s="104" t="s">
        <v>529</v>
      </c>
      <c r="N1410" s="104">
        <f t="shared" si="133"/>
        <v>440.46584942676031</v>
      </c>
      <c r="O1410" s="104">
        <v>440.46584942676031</v>
      </c>
      <c r="Q1410" s="54">
        <v>20240150</v>
      </c>
      <c r="R1410" t="s">
        <v>594</v>
      </c>
    </row>
    <row r="1411" spans="2:250" hidden="1" x14ac:dyDescent="0.25">
      <c r="B1411" s="5">
        <v>45561</v>
      </c>
      <c r="C1411" t="s">
        <v>103</v>
      </c>
      <c r="D1411" t="s">
        <v>4</v>
      </c>
      <c r="E1411" t="s">
        <v>66</v>
      </c>
      <c r="F1411" s="4" t="s">
        <v>102</v>
      </c>
      <c r="G1411" t="s">
        <v>101</v>
      </c>
      <c r="H1411" s="4" t="s">
        <v>107</v>
      </c>
      <c r="I1411" s="4" t="s">
        <v>138</v>
      </c>
      <c r="J1411" s="8">
        <v>-1</v>
      </c>
      <c r="K1411" s="29">
        <v>102340</v>
      </c>
      <c r="L1411" s="35">
        <v>307020</v>
      </c>
      <c r="M1411" s="104" t="s">
        <v>529</v>
      </c>
      <c r="N1411" s="104">
        <f t="shared" si="133"/>
        <v>69.632468843201082</v>
      </c>
      <c r="O1411" s="104">
        <v>69.632468843201082</v>
      </c>
      <c r="Q1411" s="54">
        <v>20240150</v>
      </c>
      <c r="R1411" t="s">
        <v>594</v>
      </c>
    </row>
    <row r="1412" spans="2:250" hidden="1" x14ac:dyDescent="0.25">
      <c r="B1412" s="5">
        <v>45561</v>
      </c>
      <c r="C1412" t="s">
        <v>103</v>
      </c>
      <c r="D1412" t="s">
        <v>0</v>
      </c>
      <c r="E1412" t="s">
        <v>66</v>
      </c>
      <c r="F1412" s="4" t="s">
        <v>71</v>
      </c>
      <c r="G1412" t="s">
        <v>72</v>
      </c>
      <c r="H1412" s="4" t="s">
        <v>27</v>
      </c>
      <c r="I1412" s="4" t="s">
        <v>569</v>
      </c>
      <c r="J1412" s="8">
        <v>-2</v>
      </c>
      <c r="K1412" s="29">
        <v>51750</v>
      </c>
      <c r="L1412" s="35">
        <f>+J1412*K1412</f>
        <v>-103500</v>
      </c>
      <c r="M1412" s="104" t="s">
        <v>529</v>
      </c>
      <c r="N1412" s="104">
        <f t="shared" si="133"/>
        <v>-23.473912205300344</v>
      </c>
      <c r="O1412" s="104">
        <v>-23.473912205300344</v>
      </c>
      <c r="Q1412" s="54">
        <v>20240150</v>
      </c>
      <c r="R1412" t="s">
        <v>594</v>
      </c>
    </row>
    <row r="1413" spans="2:250" hidden="1" x14ac:dyDescent="0.25">
      <c r="B1413" s="5">
        <v>45561</v>
      </c>
      <c r="C1413" t="s">
        <v>103</v>
      </c>
      <c r="D1413" t="s">
        <v>0</v>
      </c>
      <c r="E1413" t="s">
        <v>66</v>
      </c>
      <c r="F1413" s="4" t="s">
        <v>75</v>
      </c>
      <c r="G1413" t="s">
        <v>76</v>
      </c>
      <c r="H1413" s="4" t="s">
        <v>37</v>
      </c>
      <c r="I1413" s="4" t="s">
        <v>513</v>
      </c>
      <c r="J1413" s="8">
        <v>-2</v>
      </c>
      <c r="K1413" s="29">
        <v>51750</v>
      </c>
      <c r="L1413" s="35">
        <v>4657500</v>
      </c>
      <c r="M1413" s="104" t="s">
        <v>529</v>
      </c>
      <c r="N1413" s="104">
        <f t="shared" si="133"/>
        <v>1056.3260492385155</v>
      </c>
      <c r="O1413" s="104">
        <v>1056.3260492385155</v>
      </c>
      <c r="Q1413" s="54">
        <v>20240150</v>
      </c>
      <c r="R1413" t="s">
        <v>594</v>
      </c>
      <c r="IP1413" t="s">
        <v>506</v>
      </c>
    </row>
    <row r="1414" spans="2:250" hidden="1" x14ac:dyDescent="0.25">
      <c r="B1414" s="5">
        <v>45561</v>
      </c>
      <c r="C1414" t="s">
        <v>103</v>
      </c>
      <c r="D1414" t="s">
        <v>0</v>
      </c>
      <c r="E1414" t="s">
        <v>66</v>
      </c>
      <c r="F1414" s="4" t="s">
        <v>78</v>
      </c>
      <c r="G1414" t="s">
        <v>79</v>
      </c>
      <c r="H1414" s="4" t="s">
        <v>80</v>
      </c>
      <c r="I1414" s="4" t="s">
        <v>510</v>
      </c>
      <c r="J1414" s="8">
        <v>-2</v>
      </c>
      <c r="K1414" s="29">
        <v>51750</v>
      </c>
      <c r="L1414" s="35">
        <v>13455000</v>
      </c>
      <c r="M1414" s="104" t="s">
        <v>529</v>
      </c>
      <c r="N1414" s="104">
        <f t="shared" si="133"/>
        <v>3051.6085866890448</v>
      </c>
      <c r="O1414" s="104">
        <v>3051.6085866890448</v>
      </c>
      <c r="Q1414" s="54">
        <v>20240150</v>
      </c>
      <c r="R1414" t="s">
        <v>594</v>
      </c>
      <c r="IO1414" t="s">
        <v>506</v>
      </c>
    </row>
    <row r="1415" spans="2:250" hidden="1" x14ac:dyDescent="0.25">
      <c r="B1415" s="5">
        <v>45561</v>
      </c>
      <c r="C1415" t="s">
        <v>103</v>
      </c>
      <c r="D1415" t="s">
        <v>0</v>
      </c>
      <c r="E1415" t="s">
        <v>66</v>
      </c>
      <c r="F1415" s="4" t="s">
        <v>86</v>
      </c>
      <c r="G1415" t="s">
        <v>87</v>
      </c>
      <c r="H1415" s="4" t="s">
        <v>50</v>
      </c>
      <c r="I1415" s="4" t="s">
        <v>524</v>
      </c>
      <c r="J1415" s="8">
        <v>-1</v>
      </c>
      <c r="K1415" s="29">
        <v>51750</v>
      </c>
      <c r="L1415" s="35">
        <v>2587500</v>
      </c>
      <c r="M1415" s="104" t="s">
        <v>529</v>
      </c>
      <c r="N1415" s="104">
        <f t="shared" si="133"/>
        <v>586.8478051325086</v>
      </c>
      <c r="O1415" s="104">
        <v>586.8478051325086</v>
      </c>
      <c r="Q1415" s="54">
        <v>20240150</v>
      </c>
      <c r="R1415" t="s">
        <v>594</v>
      </c>
    </row>
    <row r="1416" spans="2:250" hidden="1" x14ac:dyDescent="0.25">
      <c r="B1416" s="5">
        <v>45561</v>
      </c>
      <c r="C1416" t="s">
        <v>103</v>
      </c>
      <c r="D1416" t="s">
        <v>0</v>
      </c>
      <c r="E1416" t="s">
        <v>66</v>
      </c>
      <c r="F1416" s="4" t="s">
        <v>71</v>
      </c>
      <c r="G1416" t="s">
        <v>72</v>
      </c>
      <c r="H1416" s="4" t="s">
        <v>27</v>
      </c>
      <c r="I1416" s="4" t="s">
        <v>569</v>
      </c>
      <c r="J1416" s="8">
        <v>-2</v>
      </c>
      <c r="K1416" s="29">
        <v>51750</v>
      </c>
      <c r="L1416" s="35">
        <f>+J1416*K1416</f>
        <v>-103500</v>
      </c>
      <c r="M1416" s="104" t="s">
        <v>529</v>
      </c>
      <c r="N1416" s="104">
        <f t="shared" si="133"/>
        <v>-23.473912205300344</v>
      </c>
      <c r="O1416" s="104">
        <v>-23.473912205300344</v>
      </c>
      <c r="Q1416" s="54">
        <v>20240151</v>
      </c>
      <c r="R1416" t="s">
        <v>595</v>
      </c>
    </row>
    <row r="1417" spans="2:250" hidden="1" x14ac:dyDescent="0.25">
      <c r="B1417" s="5">
        <v>45561</v>
      </c>
      <c r="C1417" t="s">
        <v>103</v>
      </c>
      <c r="D1417" t="s">
        <v>0</v>
      </c>
      <c r="E1417" t="s">
        <v>66</v>
      </c>
      <c r="F1417" s="4" t="s">
        <v>75</v>
      </c>
      <c r="G1417" t="s">
        <v>76</v>
      </c>
      <c r="H1417" s="4" t="s">
        <v>37</v>
      </c>
      <c r="I1417" s="4" t="s">
        <v>513</v>
      </c>
      <c r="J1417" s="8">
        <v>-2</v>
      </c>
      <c r="K1417" s="29">
        <v>51750</v>
      </c>
      <c r="L1417" s="35">
        <v>4657500</v>
      </c>
      <c r="M1417" s="104" t="s">
        <v>529</v>
      </c>
      <c r="N1417" s="104">
        <f t="shared" si="133"/>
        <v>1056.3260492385155</v>
      </c>
      <c r="O1417" s="104">
        <v>1056.3260492385155</v>
      </c>
      <c r="Q1417" s="54">
        <v>20240151</v>
      </c>
      <c r="R1417" t="s">
        <v>595</v>
      </c>
      <c r="IP1417" t="s">
        <v>506</v>
      </c>
    </row>
    <row r="1418" spans="2:250" hidden="1" x14ac:dyDescent="0.25">
      <c r="B1418" s="5">
        <v>45561</v>
      </c>
      <c r="C1418" t="s">
        <v>121</v>
      </c>
      <c r="D1418" t="s">
        <v>0</v>
      </c>
      <c r="E1418" t="s">
        <v>66</v>
      </c>
      <c r="F1418" s="4" t="s">
        <v>139</v>
      </c>
      <c r="G1418" t="s">
        <v>140</v>
      </c>
      <c r="H1418" s="4" t="s">
        <v>141</v>
      </c>
      <c r="I1418" s="4" t="s">
        <v>380</v>
      </c>
      <c r="J1418" s="8">
        <v>1</v>
      </c>
      <c r="K1418" s="29">
        <v>51750</v>
      </c>
      <c r="L1418" s="17">
        <f>+J1418*K1418</f>
        <v>51750</v>
      </c>
      <c r="M1418" s="102" t="s">
        <v>529</v>
      </c>
      <c r="N1418" s="104">
        <f t="shared" si="133"/>
        <v>11.736956102650172</v>
      </c>
      <c r="O1418" s="104">
        <v>11.736956102650172</v>
      </c>
      <c r="S1418" t="s">
        <v>585</v>
      </c>
    </row>
    <row r="1419" spans="2:250" hidden="1" x14ac:dyDescent="0.25">
      <c r="B1419" s="5">
        <v>45561</v>
      </c>
      <c r="C1419" t="s">
        <v>103</v>
      </c>
      <c r="D1419" t="s">
        <v>0</v>
      </c>
      <c r="E1419" t="s">
        <v>66</v>
      </c>
      <c r="F1419" s="4" t="s">
        <v>78</v>
      </c>
      <c r="G1419" t="s">
        <v>79</v>
      </c>
      <c r="H1419" s="4" t="s">
        <v>80</v>
      </c>
      <c r="I1419" s="4" t="s">
        <v>510</v>
      </c>
      <c r="J1419" s="8">
        <v>-2</v>
      </c>
      <c r="K1419" s="29">
        <v>51750</v>
      </c>
      <c r="L1419" s="35">
        <v>13455000</v>
      </c>
      <c r="M1419" s="104" t="s">
        <v>529</v>
      </c>
      <c r="N1419" s="104">
        <f t="shared" si="133"/>
        <v>3051.6085866890448</v>
      </c>
      <c r="O1419" s="104">
        <v>3051.6085866890448</v>
      </c>
      <c r="Q1419" s="54">
        <v>20240150</v>
      </c>
      <c r="R1419" t="s">
        <v>594</v>
      </c>
      <c r="IO1419" t="s">
        <v>506</v>
      </c>
    </row>
    <row r="1420" spans="2:250" hidden="1" x14ac:dyDescent="0.25">
      <c r="B1420" s="5">
        <v>45561</v>
      </c>
      <c r="C1420" t="s">
        <v>103</v>
      </c>
      <c r="D1420" t="s">
        <v>0</v>
      </c>
      <c r="E1420" t="s">
        <v>66</v>
      </c>
      <c r="F1420" s="4" t="s">
        <v>86</v>
      </c>
      <c r="G1420" t="s">
        <v>87</v>
      </c>
      <c r="H1420" s="4" t="s">
        <v>50</v>
      </c>
      <c r="I1420" s="4" t="s">
        <v>524</v>
      </c>
      <c r="J1420" s="8">
        <v>-1</v>
      </c>
      <c r="K1420" s="29">
        <v>51750</v>
      </c>
      <c r="L1420" s="35">
        <v>2587500</v>
      </c>
      <c r="M1420" s="104" t="s">
        <v>529</v>
      </c>
      <c r="N1420" s="104">
        <f t="shared" si="133"/>
        <v>586.8478051325086</v>
      </c>
      <c r="O1420" s="104">
        <v>586.8478051325086</v>
      </c>
      <c r="Q1420" s="54">
        <v>20240151</v>
      </c>
      <c r="R1420" t="s">
        <v>595</v>
      </c>
    </row>
    <row r="1421" spans="2:250" hidden="1" x14ac:dyDescent="0.25">
      <c r="B1421" s="5">
        <v>45561</v>
      </c>
      <c r="C1421" t="s">
        <v>103</v>
      </c>
      <c r="D1421" t="s">
        <v>4</v>
      </c>
      <c r="E1421" t="s">
        <v>66</v>
      </c>
      <c r="F1421" s="4" t="s">
        <v>274</v>
      </c>
      <c r="G1421" t="s">
        <v>273</v>
      </c>
      <c r="H1421" s="4" t="s">
        <v>271</v>
      </c>
      <c r="I1421" s="4" t="s">
        <v>138</v>
      </c>
      <c r="J1421" s="8">
        <v>-1</v>
      </c>
      <c r="K1421" s="29">
        <v>145000</v>
      </c>
      <c r="L1421" s="35">
        <v>-1305000</v>
      </c>
      <c r="M1421" s="104" t="s">
        <v>529</v>
      </c>
      <c r="N1421" s="104">
        <f t="shared" si="133"/>
        <v>-295.97541476248261</v>
      </c>
      <c r="O1421" s="104">
        <v>-295.97541476248261</v>
      </c>
      <c r="Q1421" s="54">
        <v>20240151</v>
      </c>
      <c r="R1421" t="s">
        <v>595</v>
      </c>
    </row>
    <row r="1422" spans="2:250" hidden="1" x14ac:dyDescent="0.25">
      <c r="B1422" s="5">
        <v>45561</v>
      </c>
      <c r="C1422" t="s">
        <v>103</v>
      </c>
      <c r="D1422" t="s">
        <v>4</v>
      </c>
      <c r="E1422" t="s">
        <v>66</v>
      </c>
      <c r="F1422" s="4" t="s">
        <v>276</v>
      </c>
      <c r="G1422" t="s">
        <v>275</v>
      </c>
      <c r="H1422" s="4" t="s">
        <v>148</v>
      </c>
      <c r="I1422" s="4">
        <v>50361</v>
      </c>
      <c r="J1422" s="8">
        <v>-1</v>
      </c>
      <c r="K1422" s="29">
        <v>83600</v>
      </c>
      <c r="L1422" s="35">
        <v>-167200</v>
      </c>
      <c r="M1422" s="104" t="s">
        <v>529</v>
      </c>
      <c r="N1422" s="104">
        <f t="shared" si="133"/>
        <v>-37.92114126305524</v>
      </c>
      <c r="O1422" s="104">
        <v>-37.92114126305524</v>
      </c>
      <c r="Q1422" s="54">
        <v>20240151</v>
      </c>
      <c r="R1422" t="s">
        <v>595</v>
      </c>
    </row>
    <row r="1423" spans="2:250" hidden="1" x14ac:dyDescent="0.25">
      <c r="B1423" s="5">
        <v>45561</v>
      </c>
      <c r="C1423" t="s">
        <v>103</v>
      </c>
      <c r="D1423" t="s">
        <v>4</v>
      </c>
      <c r="E1423" t="s">
        <v>66</v>
      </c>
      <c r="F1423" s="4" t="s">
        <v>96</v>
      </c>
      <c r="G1423" t="s">
        <v>95</v>
      </c>
      <c r="H1423" s="4" t="s">
        <v>106</v>
      </c>
      <c r="I1423" s="4">
        <v>52006</v>
      </c>
      <c r="J1423" s="8">
        <v>-1</v>
      </c>
      <c r="K1423" s="29">
        <v>647360</v>
      </c>
      <c r="L1423" s="35">
        <v>1942080</v>
      </c>
      <c r="M1423" s="104" t="s">
        <v>529</v>
      </c>
      <c r="N1423" s="104">
        <f t="shared" si="133"/>
        <v>440.46584942676031</v>
      </c>
      <c r="O1423" s="104">
        <v>440.46584942676031</v>
      </c>
      <c r="Q1423" s="54">
        <v>20240151</v>
      </c>
      <c r="R1423" t="s">
        <v>595</v>
      </c>
    </row>
    <row r="1424" spans="2:250" hidden="1" x14ac:dyDescent="0.25">
      <c r="B1424" s="5">
        <v>45561</v>
      </c>
      <c r="C1424" t="s">
        <v>103</v>
      </c>
      <c r="D1424" t="s">
        <v>4</v>
      </c>
      <c r="E1424" t="s">
        <v>66</v>
      </c>
      <c r="F1424" s="4" t="s">
        <v>102</v>
      </c>
      <c r="G1424" t="s">
        <v>101</v>
      </c>
      <c r="H1424" s="4" t="s">
        <v>107</v>
      </c>
      <c r="I1424" s="4" t="s">
        <v>138</v>
      </c>
      <c r="J1424" s="8">
        <v>-1</v>
      </c>
      <c r="K1424" s="29">
        <v>102340</v>
      </c>
      <c r="L1424" s="35">
        <v>307020</v>
      </c>
      <c r="M1424" s="104" t="s">
        <v>529</v>
      </c>
      <c r="N1424" s="104">
        <f t="shared" si="133"/>
        <v>69.632468843201082</v>
      </c>
      <c r="O1424" s="104">
        <v>69.632468843201082</v>
      </c>
      <c r="Q1424" s="54">
        <v>20240151</v>
      </c>
      <c r="R1424" t="s">
        <v>595</v>
      </c>
    </row>
    <row r="1425" spans="2:252" hidden="1" x14ac:dyDescent="0.25">
      <c r="B1425" s="5">
        <v>45561</v>
      </c>
      <c r="C1425" t="s">
        <v>103</v>
      </c>
      <c r="D1425" t="s">
        <v>0</v>
      </c>
      <c r="E1425" t="s">
        <v>66</v>
      </c>
      <c r="F1425" s="4" t="s">
        <v>71</v>
      </c>
      <c r="G1425" t="s">
        <v>72</v>
      </c>
      <c r="H1425" s="4" t="s">
        <v>27</v>
      </c>
      <c r="I1425" s="4" t="s">
        <v>569</v>
      </c>
      <c r="J1425" s="8">
        <v>-2</v>
      </c>
      <c r="K1425" s="29">
        <v>51750</v>
      </c>
      <c r="L1425" s="35">
        <f>+J1425*K1425</f>
        <v>-103500</v>
      </c>
      <c r="M1425" s="104" t="s">
        <v>529</v>
      </c>
      <c r="N1425" s="104">
        <f t="shared" si="133"/>
        <v>-23.473912205300344</v>
      </c>
      <c r="O1425" s="104">
        <v>-23.473912205300344</v>
      </c>
      <c r="Q1425" s="54">
        <v>20240151</v>
      </c>
      <c r="R1425" t="s">
        <v>595</v>
      </c>
    </row>
    <row r="1426" spans="2:252" hidden="1" x14ac:dyDescent="0.25">
      <c r="B1426" s="5">
        <v>45561</v>
      </c>
      <c r="C1426" t="s">
        <v>103</v>
      </c>
      <c r="D1426" t="s">
        <v>0</v>
      </c>
      <c r="E1426" t="s">
        <v>66</v>
      </c>
      <c r="F1426" s="4" t="s">
        <v>75</v>
      </c>
      <c r="G1426" t="s">
        <v>76</v>
      </c>
      <c r="H1426" s="4" t="s">
        <v>37</v>
      </c>
      <c r="I1426" s="4" t="s">
        <v>513</v>
      </c>
      <c r="J1426" s="8">
        <v>-2</v>
      </c>
      <c r="K1426" s="29">
        <v>51750</v>
      </c>
      <c r="L1426" s="35">
        <v>4657500</v>
      </c>
      <c r="M1426" s="104" t="s">
        <v>529</v>
      </c>
      <c r="N1426" s="104">
        <f t="shared" si="133"/>
        <v>1056.3260492385155</v>
      </c>
      <c r="O1426" s="104">
        <v>1056.3260492385155</v>
      </c>
      <c r="Q1426" s="54">
        <v>20240151</v>
      </c>
      <c r="R1426" t="s">
        <v>595</v>
      </c>
      <c r="IP1426" t="s">
        <v>506</v>
      </c>
    </row>
    <row r="1427" spans="2:252" hidden="1" x14ac:dyDescent="0.25">
      <c r="B1427" s="5">
        <v>45561</v>
      </c>
      <c r="C1427" t="s">
        <v>103</v>
      </c>
      <c r="D1427" t="s">
        <v>0</v>
      </c>
      <c r="E1427" t="s">
        <v>66</v>
      </c>
      <c r="F1427" s="4" t="s">
        <v>78</v>
      </c>
      <c r="G1427" t="s">
        <v>79</v>
      </c>
      <c r="H1427" s="4" t="s">
        <v>80</v>
      </c>
      <c r="I1427" s="4" t="s">
        <v>510</v>
      </c>
      <c r="J1427" s="8">
        <v>-2</v>
      </c>
      <c r="K1427" s="29">
        <v>51750</v>
      </c>
      <c r="L1427" s="35">
        <v>13455000</v>
      </c>
      <c r="M1427" s="104" t="s">
        <v>529</v>
      </c>
      <c r="N1427" s="104">
        <f t="shared" si="133"/>
        <v>3051.6085866890448</v>
      </c>
      <c r="O1427" s="104">
        <v>3051.6085866890448</v>
      </c>
      <c r="Q1427" s="54">
        <v>20240151</v>
      </c>
      <c r="R1427" t="s">
        <v>595</v>
      </c>
      <c r="IO1427" t="s">
        <v>506</v>
      </c>
    </row>
    <row r="1428" spans="2:252" hidden="1" x14ac:dyDescent="0.25">
      <c r="B1428" s="5">
        <v>45561</v>
      </c>
      <c r="C1428" t="s">
        <v>103</v>
      </c>
      <c r="D1428" t="s">
        <v>0</v>
      </c>
      <c r="E1428" t="s">
        <v>66</v>
      </c>
      <c r="F1428" s="4" t="s">
        <v>86</v>
      </c>
      <c r="G1428" t="s">
        <v>87</v>
      </c>
      <c r="H1428" s="4" t="s">
        <v>50</v>
      </c>
      <c r="I1428" s="4" t="s">
        <v>524</v>
      </c>
      <c r="J1428" s="8">
        <v>-1</v>
      </c>
      <c r="K1428" s="29">
        <v>51750</v>
      </c>
      <c r="L1428" s="35">
        <v>2587500</v>
      </c>
      <c r="M1428" s="104" t="s">
        <v>529</v>
      </c>
      <c r="N1428" s="104">
        <f t="shared" si="133"/>
        <v>586.8478051325086</v>
      </c>
      <c r="O1428" s="104">
        <v>586.8478051325086</v>
      </c>
      <c r="Q1428" s="54">
        <v>20240151</v>
      </c>
      <c r="R1428" t="s">
        <v>595</v>
      </c>
    </row>
    <row r="1429" spans="2:252" hidden="1" x14ac:dyDescent="0.25">
      <c r="B1429" s="5">
        <v>45561</v>
      </c>
      <c r="C1429" t="s">
        <v>103</v>
      </c>
      <c r="D1429" t="s">
        <v>0</v>
      </c>
      <c r="E1429" t="s">
        <v>66</v>
      </c>
      <c r="F1429" s="4" t="s">
        <v>71</v>
      </c>
      <c r="G1429" t="s">
        <v>72</v>
      </c>
      <c r="H1429" s="4" t="s">
        <v>27</v>
      </c>
      <c r="I1429" s="4" t="s">
        <v>569</v>
      </c>
      <c r="J1429" s="8">
        <v>-2</v>
      </c>
      <c r="K1429" s="29">
        <v>51750</v>
      </c>
      <c r="L1429" s="35">
        <f>+J1429*K1429</f>
        <v>-103500</v>
      </c>
      <c r="M1429" s="104" t="s">
        <v>529</v>
      </c>
      <c r="N1429" s="104">
        <f t="shared" si="133"/>
        <v>-23.473912205300344</v>
      </c>
      <c r="O1429" s="104">
        <v>-23.473912205300344</v>
      </c>
      <c r="Q1429" s="54">
        <v>20240152</v>
      </c>
      <c r="R1429" t="s">
        <v>596</v>
      </c>
    </row>
    <row r="1430" spans="2:252" hidden="1" x14ac:dyDescent="0.25">
      <c r="B1430" s="5">
        <v>45561</v>
      </c>
      <c r="C1430" t="s">
        <v>103</v>
      </c>
      <c r="D1430" t="s">
        <v>0</v>
      </c>
      <c r="E1430" t="s">
        <v>66</v>
      </c>
      <c r="F1430" s="4" t="s">
        <v>139</v>
      </c>
      <c r="G1430" t="s">
        <v>140</v>
      </c>
      <c r="H1430" s="4" t="s">
        <v>141</v>
      </c>
      <c r="I1430" s="4" t="s">
        <v>518</v>
      </c>
      <c r="J1430" s="8">
        <v>-4</v>
      </c>
      <c r="K1430" s="29">
        <v>51750</v>
      </c>
      <c r="L1430" s="35">
        <v>2121750</v>
      </c>
      <c r="M1430" s="104" t="s">
        <v>529</v>
      </c>
      <c r="N1430" s="104">
        <f t="shared" si="133"/>
        <v>481.21520020865705</v>
      </c>
      <c r="O1430" s="104">
        <v>481.21520020865705</v>
      </c>
      <c r="Q1430" s="54">
        <v>20240150</v>
      </c>
      <c r="R1430" t="s">
        <v>594</v>
      </c>
      <c r="IR1430" t="s">
        <v>506</v>
      </c>
    </row>
    <row r="1431" spans="2:252" hidden="1" x14ac:dyDescent="0.25">
      <c r="B1431" s="5">
        <v>45561</v>
      </c>
      <c r="C1431" t="s">
        <v>103</v>
      </c>
      <c r="D1431" t="s">
        <v>4</v>
      </c>
      <c r="E1431" t="s">
        <v>66</v>
      </c>
      <c r="F1431" s="4" t="s">
        <v>96</v>
      </c>
      <c r="G1431" t="s">
        <v>95</v>
      </c>
      <c r="H1431" s="4" t="s">
        <v>106</v>
      </c>
      <c r="I1431" s="4">
        <v>52006</v>
      </c>
      <c r="J1431" s="8">
        <v>-1</v>
      </c>
      <c r="K1431" s="29">
        <v>647360</v>
      </c>
      <c r="L1431" s="35">
        <v>1942080</v>
      </c>
      <c r="M1431" s="104" t="s">
        <v>529</v>
      </c>
      <c r="N1431" s="104">
        <f t="shared" si="133"/>
        <v>440.46584942676031</v>
      </c>
      <c r="O1431" s="104">
        <v>440.46584942676031</v>
      </c>
      <c r="Q1431" s="54">
        <v>20240152</v>
      </c>
      <c r="R1431" t="s">
        <v>596</v>
      </c>
    </row>
    <row r="1432" spans="2:252" hidden="1" x14ac:dyDescent="0.25">
      <c r="B1432" s="5">
        <v>45561</v>
      </c>
      <c r="C1432" t="s">
        <v>103</v>
      </c>
      <c r="D1432" t="s">
        <v>4</v>
      </c>
      <c r="E1432" t="s">
        <v>66</v>
      </c>
      <c r="F1432" s="4" t="s">
        <v>102</v>
      </c>
      <c r="G1432" t="s">
        <v>101</v>
      </c>
      <c r="H1432" s="4" t="s">
        <v>107</v>
      </c>
      <c r="I1432" s="4" t="s">
        <v>138</v>
      </c>
      <c r="J1432" s="8">
        <v>-1</v>
      </c>
      <c r="K1432" s="29">
        <v>102340</v>
      </c>
      <c r="L1432" s="35">
        <v>307020</v>
      </c>
      <c r="M1432" s="104" t="s">
        <v>529</v>
      </c>
      <c r="N1432" s="104">
        <f t="shared" si="133"/>
        <v>69.632468843201082</v>
      </c>
      <c r="O1432" s="104">
        <v>69.632468843201082</v>
      </c>
      <c r="Q1432" s="54">
        <v>20240152</v>
      </c>
      <c r="R1432" t="s">
        <v>596</v>
      </c>
    </row>
    <row r="1433" spans="2:252" hidden="1" x14ac:dyDescent="0.25">
      <c r="B1433" s="5">
        <v>45561</v>
      </c>
      <c r="C1433" t="s">
        <v>103</v>
      </c>
      <c r="D1433" t="s">
        <v>0</v>
      </c>
      <c r="E1433" t="s">
        <v>66</v>
      </c>
      <c r="F1433" s="4" t="s">
        <v>78</v>
      </c>
      <c r="G1433" t="s">
        <v>79</v>
      </c>
      <c r="H1433" s="4" t="s">
        <v>80</v>
      </c>
      <c r="I1433" s="4" t="s">
        <v>510</v>
      </c>
      <c r="J1433" s="8">
        <v>-2</v>
      </c>
      <c r="K1433" s="29">
        <v>51750</v>
      </c>
      <c r="L1433" s="35">
        <v>13455000</v>
      </c>
      <c r="M1433" s="104" t="s">
        <v>529</v>
      </c>
      <c r="N1433" s="104">
        <f t="shared" si="133"/>
        <v>3051.6085866890448</v>
      </c>
      <c r="O1433" s="104">
        <v>3051.6085866890448</v>
      </c>
      <c r="Q1433" s="54">
        <v>20240151</v>
      </c>
      <c r="R1433" t="s">
        <v>595</v>
      </c>
      <c r="IO1433" t="s">
        <v>506</v>
      </c>
    </row>
    <row r="1434" spans="2:252" hidden="1" x14ac:dyDescent="0.25">
      <c r="B1434" s="5">
        <v>45561</v>
      </c>
      <c r="C1434" t="s">
        <v>103</v>
      </c>
      <c r="D1434" t="s">
        <v>0</v>
      </c>
      <c r="E1434" t="s">
        <v>66</v>
      </c>
      <c r="F1434" s="4" t="s">
        <v>71</v>
      </c>
      <c r="G1434" t="s">
        <v>72</v>
      </c>
      <c r="H1434" s="4" t="s">
        <v>27</v>
      </c>
      <c r="I1434" s="4" t="s">
        <v>569</v>
      </c>
      <c r="J1434" s="8">
        <v>-2</v>
      </c>
      <c r="K1434" s="29">
        <v>51750</v>
      </c>
      <c r="L1434" s="35">
        <f>+J1434*K1434</f>
        <v>-103500</v>
      </c>
      <c r="M1434" s="104" t="s">
        <v>529</v>
      </c>
      <c r="N1434" s="104">
        <f t="shared" si="133"/>
        <v>-23.473912205300344</v>
      </c>
      <c r="O1434" s="104">
        <v>-23.473912205300344</v>
      </c>
      <c r="Q1434" s="54">
        <v>20240153</v>
      </c>
      <c r="R1434" t="s">
        <v>597</v>
      </c>
    </row>
    <row r="1435" spans="2:252" hidden="1" x14ac:dyDescent="0.25">
      <c r="B1435" s="5">
        <v>45561</v>
      </c>
      <c r="C1435" t="s">
        <v>103</v>
      </c>
      <c r="D1435" t="s">
        <v>0</v>
      </c>
      <c r="E1435" t="s">
        <v>66</v>
      </c>
      <c r="F1435" s="4" t="s">
        <v>139</v>
      </c>
      <c r="G1435" t="s">
        <v>140</v>
      </c>
      <c r="H1435" s="4" t="s">
        <v>141</v>
      </c>
      <c r="I1435" s="4" t="s">
        <v>518</v>
      </c>
      <c r="J1435" s="8">
        <v>-4</v>
      </c>
      <c r="K1435" s="29">
        <v>51750</v>
      </c>
      <c r="L1435" s="35">
        <v>2121750</v>
      </c>
      <c r="M1435" s="104" t="s">
        <v>529</v>
      </c>
      <c r="N1435" s="104">
        <f t="shared" si="133"/>
        <v>481.21520020865705</v>
      </c>
      <c r="O1435" s="104">
        <v>481.21520020865705</v>
      </c>
      <c r="Q1435" s="54">
        <v>20240151</v>
      </c>
      <c r="R1435" t="s">
        <v>595</v>
      </c>
      <c r="IR1435" t="s">
        <v>506</v>
      </c>
    </row>
    <row r="1436" spans="2:252" hidden="1" x14ac:dyDescent="0.25">
      <c r="B1436" s="5">
        <v>45561</v>
      </c>
      <c r="C1436" t="s">
        <v>103</v>
      </c>
      <c r="D1436" t="s">
        <v>0</v>
      </c>
      <c r="E1436" t="s">
        <v>66</v>
      </c>
      <c r="F1436" s="4" t="s">
        <v>78</v>
      </c>
      <c r="G1436" t="s">
        <v>79</v>
      </c>
      <c r="H1436" s="4" t="s">
        <v>80</v>
      </c>
      <c r="I1436" s="4" t="s">
        <v>510</v>
      </c>
      <c r="J1436" s="8">
        <v>-2</v>
      </c>
      <c r="K1436" s="29">
        <v>51750</v>
      </c>
      <c r="L1436" s="35">
        <v>13455000</v>
      </c>
      <c r="M1436" s="104" t="s">
        <v>529</v>
      </c>
      <c r="N1436" s="104">
        <f t="shared" si="133"/>
        <v>3051.6085866890448</v>
      </c>
      <c r="O1436" s="104">
        <v>3051.6085866890448</v>
      </c>
      <c r="Q1436" s="54">
        <v>20240152</v>
      </c>
      <c r="R1436" t="s">
        <v>596</v>
      </c>
      <c r="IO1436" t="s">
        <v>506</v>
      </c>
    </row>
    <row r="1437" spans="2:252" hidden="1" x14ac:dyDescent="0.25">
      <c r="B1437" s="5">
        <v>45561</v>
      </c>
      <c r="C1437" t="s">
        <v>103</v>
      </c>
      <c r="D1437" t="s">
        <v>4</v>
      </c>
      <c r="E1437" t="s">
        <v>66</v>
      </c>
      <c r="F1437" s="4" t="s">
        <v>96</v>
      </c>
      <c r="G1437" t="s">
        <v>95</v>
      </c>
      <c r="H1437" s="4" t="s">
        <v>106</v>
      </c>
      <c r="I1437" s="4">
        <v>52006</v>
      </c>
      <c r="J1437" s="8">
        <v>-1</v>
      </c>
      <c r="K1437" s="29">
        <v>647360</v>
      </c>
      <c r="L1437" s="35">
        <v>1942080</v>
      </c>
      <c r="M1437" s="104" t="s">
        <v>529</v>
      </c>
      <c r="N1437" s="104">
        <f t="shared" si="133"/>
        <v>440.46584942676031</v>
      </c>
      <c r="O1437" s="104">
        <v>440.46584942676031</v>
      </c>
      <c r="Q1437" s="54">
        <v>20240153</v>
      </c>
      <c r="R1437" t="s">
        <v>597</v>
      </c>
    </row>
    <row r="1438" spans="2:252" hidden="1" x14ac:dyDescent="0.25">
      <c r="B1438" s="5">
        <v>45561</v>
      </c>
      <c r="C1438" t="s">
        <v>103</v>
      </c>
      <c r="D1438" t="s">
        <v>4</v>
      </c>
      <c r="E1438" t="s">
        <v>66</v>
      </c>
      <c r="F1438" s="4" t="s">
        <v>102</v>
      </c>
      <c r="G1438" t="s">
        <v>101</v>
      </c>
      <c r="H1438" s="4" t="s">
        <v>107</v>
      </c>
      <c r="I1438" s="4" t="s">
        <v>138</v>
      </c>
      <c r="J1438" s="8">
        <v>-1</v>
      </c>
      <c r="K1438" s="29">
        <v>102340</v>
      </c>
      <c r="L1438" s="35">
        <v>307020</v>
      </c>
      <c r="M1438" s="104" t="s">
        <v>529</v>
      </c>
      <c r="N1438" s="104">
        <f t="shared" si="133"/>
        <v>69.632468843201082</v>
      </c>
      <c r="O1438" s="104">
        <v>69.632468843201082</v>
      </c>
      <c r="Q1438" s="54">
        <v>20240153</v>
      </c>
      <c r="R1438" t="s">
        <v>597</v>
      </c>
    </row>
    <row r="1439" spans="2:252" hidden="1" x14ac:dyDescent="0.25">
      <c r="B1439" s="5">
        <v>45561</v>
      </c>
      <c r="C1439" t="s">
        <v>103</v>
      </c>
      <c r="D1439" t="s">
        <v>0</v>
      </c>
      <c r="E1439" t="s">
        <v>66</v>
      </c>
      <c r="F1439" s="4" t="s">
        <v>78</v>
      </c>
      <c r="G1439" t="s">
        <v>79</v>
      </c>
      <c r="H1439" s="4" t="s">
        <v>80</v>
      </c>
      <c r="I1439" s="4" t="s">
        <v>510</v>
      </c>
      <c r="J1439" s="8">
        <v>-4</v>
      </c>
      <c r="K1439" s="29">
        <v>51750</v>
      </c>
      <c r="L1439" s="35">
        <v>13455000</v>
      </c>
      <c r="M1439" s="104" t="s">
        <v>529</v>
      </c>
      <c r="N1439" s="104">
        <f t="shared" si="133"/>
        <v>3051.6085866890448</v>
      </c>
      <c r="O1439" s="104">
        <v>3051.6085866890448</v>
      </c>
      <c r="Q1439" s="54">
        <v>20240153</v>
      </c>
      <c r="R1439" t="s">
        <v>597</v>
      </c>
      <c r="IO1439" t="s">
        <v>506</v>
      </c>
    </row>
    <row r="1440" spans="2:252" hidden="1" x14ac:dyDescent="0.25">
      <c r="B1440" s="5">
        <v>45561</v>
      </c>
      <c r="C1440" t="s">
        <v>103</v>
      </c>
      <c r="D1440" t="s">
        <v>0</v>
      </c>
      <c r="E1440" t="s">
        <v>14</v>
      </c>
      <c r="F1440" s="4" t="s">
        <v>25</v>
      </c>
      <c r="G1440" t="s">
        <v>26</v>
      </c>
      <c r="H1440" s="4" t="s">
        <v>27</v>
      </c>
      <c r="I1440" s="4" t="s">
        <v>562</v>
      </c>
      <c r="J1440" s="8">
        <v>-2</v>
      </c>
      <c r="K1440" s="79">
        <v>14.569553805774278</v>
      </c>
      <c r="L1440" s="35">
        <f>+J1440*K1440</f>
        <v>-29.139107611548557</v>
      </c>
      <c r="M1440" s="104" t="s">
        <v>527</v>
      </c>
      <c r="N1440" s="104"/>
      <c r="O1440" s="104">
        <v>-29.139107611548557</v>
      </c>
      <c r="Q1440" s="54">
        <v>20240154</v>
      </c>
      <c r="R1440" t="s">
        <v>586</v>
      </c>
    </row>
    <row r="1441" spans="2:274" hidden="1" x14ac:dyDescent="0.25">
      <c r="B1441" s="5">
        <v>45561</v>
      </c>
      <c r="C1441" t="s">
        <v>103</v>
      </c>
      <c r="D1441" t="s">
        <v>0</v>
      </c>
      <c r="E1441" t="s">
        <v>66</v>
      </c>
      <c r="F1441" s="4" t="s">
        <v>139</v>
      </c>
      <c r="G1441" t="s">
        <v>140</v>
      </c>
      <c r="H1441" s="4" t="s">
        <v>141</v>
      </c>
      <c r="I1441" s="4" t="s">
        <v>518</v>
      </c>
      <c r="J1441" s="8">
        <v>-2</v>
      </c>
      <c r="K1441" s="29">
        <v>51750</v>
      </c>
      <c r="L1441" s="35">
        <v>2121750</v>
      </c>
      <c r="M1441" s="104" t="s">
        <v>529</v>
      </c>
      <c r="N1441" s="104">
        <f>L1441/4409.15</f>
        <v>481.21520020865705</v>
      </c>
      <c r="O1441" s="104">
        <v>481.21520020865705</v>
      </c>
      <c r="Q1441" s="54">
        <v>20240152</v>
      </c>
      <c r="R1441" t="s">
        <v>596</v>
      </c>
      <c r="IR1441" t="s">
        <v>506</v>
      </c>
    </row>
    <row r="1442" spans="2:274" hidden="1" x14ac:dyDescent="0.25">
      <c r="B1442" s="5">
        <v>45561</v>
      </c>
      <c r="C1442" t="s">
        <v>103</v>
      </c>
      <c r="D1442" t="s">
        <v>0</v>
      </c>
      <c r="E1442" t="s">
        <v>14</v>
      </c>
      <c r="F1442" s="4" t="s">
        <v>54</v>
      </c>
      <c r="G1442" t="s">
        <v>55</v>
      </c>
      <c r="H1442" s="4" t="s">
        <v>56</v>
      </c>
      <c r="I1442" s="4" t="s">
        <v>566</v>
      </c>
      <c r="J1442" s="8">
        <v>-2</v>
      </c>
      <c r="K1442" s="79">
        <v>18.73228346456693</v>
      </c>
      <c r="L1442" s="35">
        <f>+J1442*K1442</f>
        <v>-37.464566929133859</v>
      </c>
      <c r="M1442" s="104" t="s">
        <v>527</v>
      </c>
      <c r="N1442" s="104"/>
      <c r="O1442" s="104">
        <v>-37.464566929133859</v>
      </c>
      <c r="Q1442" s="54">
        <v>20240154</v>
      </c>
      <c r="R1442" t="s">
        <v>586</v>
      </c>
      <c r="JN1442" t="s">
        <v>506</v>
      </c>
    </row>
    <row r="1443" spans="2:274" hidden="1" x14ac:dyDescent="0.25">
      <c r="B1443" s="5">
        <v>45561</v>
      </c>
      <c r="C1443" t="s">
        <v>103</v>
      </c>
      <c r="D1443" t="s">
        <v>4</v>
      </c>
      <c r="E1443" t="s">
        <v>14</v>
      </c>
      <c r="F1443" s="4">
        <v>3308050</v>
      </c>
      <c r="G1443" t="s">
        <v>137</v>
      </c>
      <c r="H1443" s="4" t="s">
        <v>137</v>
      </c>
      <c r="I1443" s="4" t="s">
        <v>138</v>
      </c>
      <c r="J1443" s="8">
        <v>-1</v>
      </c>
      <c r="K1443" s="79">
        <v>104.06824146981627</v>
      </c>
      <c r="L1443" s="35">
        <f>+J1443*K1443</f>
        <v>-104.06824146981627</v>
      </c>
      <c r="M1443" s="104" t="s">
        <v>527</v>
      </c>
      <c r="N1443" s="104"/>
      <c r="O1443" s="104">
        <v>-104.06824146981627</v>
      </c>
      <c r="Q1443" s="54">
        <v>20240154</v>
      </c>
      <c r="R1443" s="104" t="s">
        <v>586</v>
      </c>
    </row>
    <row r="1444" spans="2:274" hidden="1" x14ac:dyDescent="0.25">
      <c r="B1444" s="5">
        <v>45561</v>
      </c>
      <c r="C1444" t="s">
        <v>103</v>
      </c>
      <c r="D1444" t="s">
        <v>4</v>
      </c>
      <c r="E1444" t="s">
        <v>14</v>
      </c>
      <c r="F1444" s="4">
        <v>3318235</v>
      </c>
      <c r="G1444" t="s">
        <v>209</v>
      </c>
      <c r="H1444" s="4" t="s">
        <v>107</v>
      </c>
      <c r="I1444" s="4" t="s">
        <v>138</v>
      </c>
      <c r="J1444" s="8">
        <v>-1</v>
      </c>
      <c r="K1444" s="79">
        <v>31.220472440944881</v>
      </c>
      <c r="L1444" s="35">
        <f>+J1444*K1444</f>
        <v>-31.220472440944881</v>
      </c>
      <c r="M1444" s="104" t="s">
        <v>527</v>
      </c>
      <c r="N1444" s="104"/>
      <c r="O1444" s="104">
        <v>-31.220472440944881</v>
      </c>
      <c r="Q1444" s="54">
        <v>20240154</v>
      </c>
      <c r="R1444" t="s">
        <v>586</v>
      </c>
    </row>
    <row r="1445" spans="2:274" hidden="1" x14ac:dyDescent="0.25">
      <c r="B1445" s="5">
        <v>45561</v>
      </c>
      <c r="C1445" t="s">
        <v>103</v>
      </c>
      <c r="D1445" t="s">
        <v>0</v>
      </c>
      <c r="E1445" t="s">
        <v>66</v>
      </c>
      <c r="F1445" s="4" t="s">
        <v>71</v>
      </c>
      <c r="G1445" t="s">
        <v>72</v>
      </c>
      <c r="H1445" s="4" t="s">
        <v>27</v>
      </c>
      <c r="I1445" s="4" t="s">
        <v>569</v>
      </c>
      <c r="J1445" s="8">
        <v>-2</v>
      </c>
      <c r="K1445" s="29">
        <v>51750</v>
      </c>
      <c r="L1445" s="35">
        <f>+J1445*K1445</f>
        <v>-103500</v>
      </c>
      <c r="M1445" s="104" t="s">
        <v>529</v>
      </c>
      <c r="N1445" s="104">
        <f t="shared" ref="N1445:N1454" si="134">L1445/4409.15</f>
        <v>-23.473912205300344</v>
      </c>
      <c r="O1445" s="104">
        <v>-23.473912205300344</v>
      </c>
      <c r="Q1445" s="54">
        <v>20240155</v>
      </c>
      <c r="R1445" t="s">
        <v>593</v>
      </c>
    </row>
    <row r="1446" spans="2:274" hidden="1" x14ac:dyDescent="0.25">
      <c r="B1446" s="5">
        <v>45561</v>
      </c>
      <c r="C1446" t="s">
        <v>103</v>
      </c>
      <c r="D1446" t="s">
        <v>0</v>
      </c>
      <c r="E1446" t="s">
        <v>66</v>
      </c>
      <c r="F1446" s="4" t="s">
        <v>75</v>
      </c>
      <c r="G1446" t="s">
        <v>76</v>
      </c>
      <c r="H1446" s="4" t="s">
        <v>37</v>
      </c>
      <c r="I1446" s="4" t="s">
        <v>513</v>
      </c>
      <c r="J1446" s="8">
        <v>-2</v>
      </c>
      <c r="K1446" s="29">
        <v>51750</v>
      </c>
      <c r="L1446" s="35">
        <v>4657500</v>
      </c>
      <c r="M1446" s="104" t="s">
        <v>529</v>
      </c>
      <c r="N1446" s="104">
        <f t="shared" si="134"/>
        <v>1056.3260492385155</v>
      </c>
      <c r="O1446" s="104">
        <v>1056.3260492385155</v>
      </c>
      <c r="Q1446" s="54">
        <v>20240155</v>
      </c>
      <c r="R1446" t="s">
        <v>593</v>
      </c>
      <c r="IP1446" t="s">
        <v>506</v>
      </c>
    </row>
    <row r="1447" spans="2:274" hidden="1" x14ac:dyDescent="0.25">
      <c r="B1447" s="5">
        <v>45561</v>
      </c>
      <c r="C1447" t="s">
        <v>103</v>
      </c>
      <c r="D1447" t="s">
        <v>0</v>
      </c>
      <c r="E1447" t="s">
        <v>66</v>
      </c>
      <c r="F1447" s="4" t="s">
        <v>139</v>
      </c>
      <c r="G1447" t="s">
        <v>140</v>
      </c>
      <c r="H1447" s="4" t="s">
        <v>141</v>
      </c>
      <c r="I1447" s="4" t="s">
        <v>518</v>
      </c>
      <c r="J1447" s="8">
        <v>-2</v>
      </c>
      <c r="K1447" s="29">
        <v>51750</v>
      </c>
      <c r="L1447" s="35">
        <v>2121750</v>
      </c>
      <c r="M1447" s="104" t="s">
        <v>529</v>
      </c>
      <c r="N1447" s="104">
        <f t="shared" si="134"/>
        <v>481.21520020865705</v>
      </c>
      <c r="O1447" s="104">
        <v>481.21520020865705</v>
      </c>
      <c r="Q1447" s="54">
        <v>20240153</v>
      </c>
      <c r="R1447" t="s">
        <v>597</v>
      </c>
      <c r="IR1447" t="s">
        <v>506</v>
      </c>
    </row>
    <row r="1448" spans="2:274" hidden="1" x14ac:dyDescent="0.25">
      <c r="B1448" s="5">
        <v>45561</v>
      </c>
      <c r="C1448" t="s">
        <v>103</v>
      </c>
      <c r="D1448" t="s">
        <v>0</v>
      </c>
      <c r="E1448" t="s">
        <v>66</v>
      </c>
      <c r="F1448" s="4" t="s">
        <v>78</v>
      </c>
      <c r="G1448" t="s">
        <v>79</v>
      </c>
      <c r="H1448" s="4" t="s">
        <v>80</v>
      </c>
      <c r="I1448" s="4" t="s">
        <v>510</v>
      </c>
      <c r="J1448" s="8">
        <v>-2</v>
      </c>
      <c r="K1448" s="29">
        <v>51750</v>
      </c>
      <c r="L1448" s="35">
        <v>13455000</v>
      </c>
      <c r="M1448" s="104" t="s">
        <v>529</v>
      </c>
      <c r="N1448" s="104">
        <f t="shared" si="134"/>
        <v>3051.6085866890448</v>
      </c>
      <c r="O1448" s="104">
        <v>3051.6085866890448</v>
      </c>
      <c r="Q1448" s="54">
        <v>20240153</v>
      </c>
      <c r="R1448" t="s">
        <v>597</v>
      </c>
      <c r="IO1448" t="s">
        <v>506</v>
      </c>
    </row>
    <row r="1449" spans="2:274" hidden="1" x14ac:dyDescent="0.25">
      <c r="B1449" s="5">
        <v>45560</v>
      </c>
      <c r="C1449" t="s">
        <v>103</v>
      </c>
      <c r="D1449" t="s">
        <v>0</v>
      </c>
      <c r="E1449" t="s">
        <v>66</v>
      </c>
      <c r="F1449" s="4" t="s">
        <v>82</v>
      </c>
      <c r="G1449" t="s">
        <v>83</v>
      </c>
      <c r="H1449" s="4" t="s">
        <v>84</v>
      </c>
      <c r="I1449" s="4" t="s">
        <v>299</v>
      </c>
      <c r="J1449" s="8">
        <v>-4</v>
      </c>
      <c r="K1449" s="29">
        <v>51750</v>
      </c>
      <c r="L1449" s="35">
        <v>2587500</v>
      </c>
      <c r="M1449" s="104" t="s">
        <v>529</v>
      </c>
      <c r="N1449" s="104">
        <f t="shared" si="134"/>
        <v>586.8478051325086</v>
      </c>
      <c r="O1449" s="104">
        <v>586.8478051325086</v>
      </c>
      <c r="Q1449" s="54">
        <v>20240155</v>
      </c>
      <c r="R1449" t="s">
        <v>593</v>
      </c>
    </row>
    <row r="1450" spans="2:274" hidden="1" x14ac:dyDescent="0.25">
      <c r="B1450" s="5">
        <v>45561</v>
      </c>
      <c r="C1450" t="s">
        <v>103</v>
      </c>
      <c r="D1450" t="s">
        <v>0</v>
      </c>
      <c r="E1450" t="s">
        <v>66</v>
      </c>
      <c r="F1450" s="4" t="s">
        <v>86</v>
      </c>
      <c r="G1450" t="s">
        <v>87</v>
      </c>
      <c r="H1450" s="4" t="s">
        <v>50</v>
      </c>
      <c r="I1450" s="4" t="s">
        <v>524</v>
      </c>
      <c r="J1450" s="8">
        <v>-4</v>
      </c>
      <c r="K1450" s="29">
        <v>51750</v>
      </c>
      <c r="L1450" s="35">
        <v>2587500</v>
      </c>
      <c r="M1450" s="104" t="s">
        <v>529</v>
      </c>
      <c r="N1450" s="104">
        <f t="shared" si="134"/>
        <v>586.8478051325086</v>
      </c>
      <c r="O1450" s="104">
        <v>586.8478051325086</v>
      </c>
      <c r="Q1450" s="54">
        <v>20240155</v>
      </c>
      <c r="R1450" t="s">
        <v>593</v>
      </c>
    </row>
    <row r="1451" spans="2:274" hidden="1" x14ac:dyDescent="0.25">
      <c r="B1451" s="5">
        <v>45561</v>
      </c>
      <c r="C1451" t="s">
        <v>103</v>
      </c>
      <c r="D1451" t="s">
        <v>0</v>
      </c>
      <c r="E1451" t="s">
        <v>66</v>
      </c>
      <c r="F1451" s="4" t="s">
        <v>91</v>
      </c>
      <c r="G1451" t="s">
        <v>92</v>
      </c>
      <c r="H1451" s="4" t="s">
        <v>93</v>
      </c>
      <c r="I1451" s="4" t="s">
        <v>183</v>
      </c>
      <c r="J1451" s="8">
        <v>-2</v>
      </c>
      <c r="K1451" s="29">
        <v>51750</v>
      </c>
      <c r="L1451" s="35">
        <v>2587500</v>
      </c>
      <c r="M1451" s="104" t="s">
        <v>529</v>
      </c>
      <c r="N1451" s="104">
        <f t="shared" si="134"/>
        <v>586.8478051325086</v>
      </c>
      <c r="O1451" s="104">
        <v>586.8478051325086</v>
      </c>
      <c r="Q1451" s="54">
        <v>20240155</v>
      </c>
      <c r="R1451" t="s">
        <v>593</v>
      </c>
    </row>
    <row r="1452" spans="2:274" hidden="1" x14ac:dyDescent="0.25">
      <c r="B1452" s="5">
        <v>45561</v>
      </c>
      <c r="C1452" t="s">
        <v>103</v>
      </c>
      <c r="D1452" t="s">
        <v>0</v>
      </c>
      <c r="E1452" t="s">
        <v>66</v>
      </c>
      <c r="F1452" s="4" t="s">
        <v>78</v>
      </c>
      <c r="G1452" t="s">
        <v>79</v>
      </c>
      <c r="H1452" s="4" t="s">
        <v>80</v>
      </c>
      <c r="I1452" s="4" t="s">
        <v>510</v>
      </c>
      <c r="J1452" s="8">
        <v>-4</v>
      </c>
      <c r="K1452" s="29">
        <v>51750</v>
      </c>
      <c r="L1452" s="35">
        <v>13455000</v>
      </c>
      <c r="M1452" s="104" t="s">
        <v>529</v>
      </c>
      <c r="N1452" s="104">
        <f t="shared" si="134"/>
        <v>3051.6085866890448</v>
      </c>
      <c r="O1452" s="104">
        <v>3051.6085866890448</v>
      </c>
      <c r="Q1452" s="54">
        <v>20240155</v>
      </c>
      <c r="R1452" t="s">
        <v>593</v>
      </c>
      <c r="IO1452" t="s">
        <v>506</v>
      </c>
    </row>
    <row r="1453" spans="2:274" hidden="1" x14ac:dyDescent="0.25">
      <c r="B1453" s="5">
        <v>45561</v>
      </c>
      <c r="C1453" t="s">
        <v>103</v>
      </c>
      <c r="D1453" t="s">
        <v>0</v>
      </c>
      <c r="E1453" t="s">
        <v>66</v>
      </c>
      <c r="F1453" s="4" t="s">
        <v>71</v>
      </c>
      <c r="G1453" t="s">
        <v>72</v>
      </c>
      <c r="H1453" s="4" t="s">
        <v>27</v>
      </c>
      <c r="I1453" s="4" t="s">
        <v>569</v>
      </c>
      <c r="J1453" s="8">
        <v>-7</v>
      </c>
      <c r="K1453" s="29">
        <v>51750</v>
      </c>
      <c r="L1453" s="35">
        <f>+J1453*K1453</f>
        <v>-362250</v>
      </c>
      <c r="M1453" s="104" t="s">
        <v>529</v>
      </c>
      <c r="N1453" s="104">
        <f t="shared" si="134"/>
        <v>-82.158692718551208</v>
      </c>
      <c r="O1453" s="104">
        <v>-82.158692718551208</v>
      </c>
      <c r="Q1453" s="54">
        <v>20240156</v>
      </c>
      <c r="R1453" t="s">
        <v>598</v>
      </c>
    </row>
    <row r="1454" spans="2:274" hidden="1" x14ac:dyDescent="0.25">
      <c r="B1454" s="5">
        <v>45561</v>
      </c>
      <c r="C1454" t="s">
        <v>103</v>
      </c>
      <c r="D1454" t="s">
        <v>0</v>
      </c>
      <c r="E1454" t="s">
        <v>66</v>
      </c>
      <c r="F1454" s="4" t="s">
        <v>75</v>
      </c>
      <c r="G1454" t="s">
        <v>76</v>
      </c>
      <c r="H1454" s="4" t="s">
        <v>37</v>
      </c>
      <c r="I1454" s="4" t="s">
        <v>513</v>
      </c>
      <c r="J1454" s="8">
        <v>-7</v>
      </c>
      <c r="K1454" s="29">
        <v>51750</v>
      </c>
      <c r="L1454" s="35">
        <v>4657500</v>
      </c>
      <c r="M1454" s="104" t="s">
        <v>529</v>
      </c>
      <c r="N1454" s="104">
        <f t="shared" si="134"/>
        <v>1056.3260492385155</v>
      </c>
      <c r="O1454" s="104">
        <v>1056.3260492385155</v>
      </c>
      <c r="Q1454" s="54">
        <v>20240156</v>
      </c>
      <c r="R1454" t="s">
        <v>598</v>
      </c>
      <c r="IP1454" t="s">
        <v>506</v>
      </c>
    </row>
    <row r="1455" spans="2:274" hidden="1" x14ac:dyDescent="0.25">
      <c r="B1455" s="5">
        <v>45561</v>
      </c>
      <c r="C1455" t="s">
        <v>103</v>
      </c>
      <c r="D1455" t="s">
        <v>0</v>
      </c>
      <c r="E1455" t="s">
        <v>14</v>
      </c>
      <c r="F1455" s="4" t="s">
        <v>39</v>
      </c>
      <c r="G1455" t="s">
        <v>40</v>
      </c>
      <c r="H1455" s="4" t="s">
        <v>41</v>
      </c>
      <c r="I1455" s="4" t="s">
        <v>485</v>
      </c>
      <c r="J1455" s="8">
        <v>-4</v>
      </c>
      <c r="K1455" s="85">
        <v>14.5833333333333</v>
      </c>
      <c r="L1455" s="35">
        <f>+J1455*K1455</f>
        <v>-58.333333333333201</v>
      </c>
      <c r="M1455" s="104" t="s">
        <v>527</v>
      </c>
      <c r="N1455" s="104"/>
      <c r="O1455" s="104">
        <v>-58.333333333333201</v>
      </c>
      <c r="Q1455" s="54">
        <v>20240154</v>
      </c>
      <c r="R1455" t="s">
        <v>586</v>
      </c>
    </row>
    <row r="1456" spans="2:274" hidden="1" x14ac:dyDescent="0.25">
      <c r="B1456" s="5">
        <v>45561</v>
      </c>
      <c r="C1456" t="s">
        <v>103</v>
      </c>
      <c r="D1456" t="s">
        <v>4</v>
      </c>
      <c r="E1456" t="s">
        <v>66</v>
      </c>
      <c r="F1456" s="4" t="s">
        <v>102</v>
      </c>
      <c r="G1456" t="s">
        <v>101</v>
      </c>
      <c r="H1456" s="4" t="s">
        <v>107</v>
      </c>
      <c r="I1456" s="4" t="s">
        <v>138</v>
      </c>
      <c r="J1456" s="8">
        <v>-1</v>
      </c>
      <c r="K1456" s="29">
        <v>102340</v>
      </c>
      <c r="L1456" s="35">
        <v>307020</v>
      </c>
      <c r="M1456" s="104" t="s">
        <v>529</v>
      </c>
      <c r="N1456" s="104">
        <f>L1456/4409.15</f>
        <v>69.632468843201082</v>
      </c>
      <c r="O1456" s="104">
        <v>69.632468843201082</v>
      </c>
      <c r="Q1456" s="54">
        <v>20240156</v>
      </c>
      <c r="R1456" t="s">
        <v>598</v>
      </c>
    </row>
    <row r="1457" spans="1:812" x14ac:dyDescent="0.25">
      <c r="B1457" s="5">
        <v>45561</v>
      </c>
      <c r="C1457" t="s">
        <v>103</v>
      </c>
      <c r="D1457" t="s">
        <v>0</v>
      </c>
      <c r="E1457" t="s">
        <v>14</v>
      </c>
      <c r="F1457" s="4" t="s">
        <v>42</v>
      </c>
      <c r="G1457" t="s">
        <v>43</v>
      </c>
      <c r="H1457" s="4" t="s">
        <v>44</v>
      </c>
      <c r="I1457" s="4" t="s">
        <v>565</v>
      </c>
      <c r="J1457" s="8">
        <v>-5</v>
      </c>
      <c r="K1457" s="79">
        <v>14.569553805774278</v>
      </c>
      <c r="L1457" s="35">
        <f>+J1457*K1457</f>
        <v>-72.847769028871397</v>
      </c>
      <c r="M1457" s="104" t="s">
        <v>527</v>
      </c>
      <c r="N1457" s="104"/>
      <c r="O1457" s="104">
        <v>-72.847769028871397</v>
      </c>
      <c r="Q1457" s="54">
        <v>20240156</v>
      </c>
      <c r="R1457" t="s">
        <v>598</v>
      </c>
    </row>
    <row r="1458" spans="1:812" hidden="1" x14ac:dyDescent="0.25">
      <c r="B1458" s="5">
        <v>45562</v>
      </c>
      <c r="C1458" t="s">
        <v>103</v>
      </c>
      <c r="D1458" t="s">
        <v>0</v>
      </c>
      <c r="E1458" t="s">
        <v>66</v>
      </c>
      <c r="F1458" s="4" t="s">
        <v>86</v>
      </c>
      <c r="G1458" t="s">
        <v>87</v>
      </c>
      <c r="H1458" s="4" t="s">
        <v>50</v>
      </c>
      <c r="I1458" s="4" t="s">
        <v>524</v>
      </c>
      <c r="J1458" s="8">
        <v>-2</v>
      </c>
      <c r="K1458" s="29">
        <v>51750</v>
      </c>
      <c r="L1458" s="35">
        <v>2587500</v>
      </c>
      <c r="M1458" s="104" t="s">
        <v>529</v>
      </c>
      <c r="N1458" s="104">
        <f t="shared" ref="N1458:N1468" si="135">L1458/4409.15</f>
        <v>586.8478051325086</v>
      </c>
      <c r="O1458" s="104">
        <v>586.8478051325086</v>
      </c>
      <c r="Q1458" s="54">
        <v>20240158</v>
      </c>
      <c r="R1458" t="s">
        <v>596</v>
      </c>
    </row>
    <row r="1459" spans="1:812" hidden="1" x14ac:dyDescent="0.25">
      <c r="B1459" s="5">
        <v>45562</v>
      </c>
      <c r="C1459" t="s">
        <v>103</v>
      </c>
      <c r="D1459" t="s">
        <v>0</v>
      </c>
      <c r="E1459" t="s">
        <v>66</v>
      </c>
      <c r="F1459" s="4" t="s">
        <v>86</v>
      </c>
      <c r="G1459" t="s">
        <v>87</v>
      </c>
      <c r="H1459" s="4" t="s">
        <v>50</v>
      </c>
      <c r="I1459" s="4" t="s">
        <v>524</v>
      </c>
      <c r="J1459" s="8">
        <v>-2</v>
      </c>
      <c r="K1459" s="29">
        <v>51750</v>
      </c>
      <c r="L1459" s="35">
        <v>2587500</v>
      </c>
      <c r="M1459" s="104" t="s">
        <v>529</v>
      </c>
      <c r="N1459" s="104">
        <f t="shared" si="135"/>
        <v>586.8478051325086</v>
      </c>
      <c r="O1459" s="104">
        <v>586.8478051325086</v>
      </c>
      <c r="Q1459" s="54">
        <v>20240159</v>
      </c>
      <c r="R1459" t="s">
        <v>597</v>
      </c>
    </row>
    <row r="1460" spans="1:812" hidden="1" x14ac:dyDescent="0.25">
      <c r="B1460" s="5">
        <v>45561</v>
      </c>
      <c r="C1460" t="s">
        <v>103</v>
      </c>
      <c r="D1460" t="s">
        <v>0</v>
      </c>
      <c r="E1460" t="s">
        <v>66</v>
      </c>
      <c r="F1460" s="4" t="s">
        <v>139</v>
      </c>
      <c r="G1460" t="s">
        <v>140</v>
      </c>
      <c r="H1460" s="4" t="s">
        <v>141</v>
      </c>
      <c r="I1460" s="4" t="s">
        <v>518</v>
      </c>
      <c r="J1460" s="8">
        <v>-6</v>
      </c>
      <c r="K1460" s="29">
        <v>51750</v>
      </c>
      <c r="L1460" s="35">
        <v>2121750</v>
      </c>
      <c r="M1460" s="104" t="s">
        <v>529</v>
      </c>
      <c r="N1460" s="104">
        <f t="shared" si="135"/>
        <v>481.21520020865705</v>
      </c>
      <c r="O1460" s="104">
        <v>481.21520020865705</v>
      </c>
      <c r="Q1460" s="54">
        <v>20240155</v>
      </c>
      <c r="R1460" t="s">
        <v>593</v>
      </c>
      <c r="IR1460" t="s">
        <v>506</v>
      </c>
    </row>
    <row r="1461" spans="1:812" hidden="1" x14ac:dyDescent="0.25">
      <c r="B1461" s="5">
        <v>45562</v>
      </c>
      <c r="C1461" t="s">
        <v>121</v>
      </c>
      <c r="D1461" t="s">
        <v>4</v>
      </c>
      <c r="E1461" t="s">
        <v>66</v>
      </c>
      <c r="F1461" s="4" t="s">
        <v>276</v>
      </c>
      <c r="G1461" t="s">
        <v>275</v>
      </c>
      <c r="H1461" s="4" t="s">
        <v>148</v>
      </c>
      <c r="I1461" s="4">
        <v>50361</v>
      </c>
      <c r="J1461" s="8">
        <v>2</v>
      </c>
      <c r="K1461" s="29">
        <v>83600</v>
      </c>
      <c r="L1461" s="17">
        <v>-167200</v>
      </c>
      <c r="M1461" s="102" t="s">
        <v>529</v>
      </c>
      <c r="N1461" s="104">
        <f t="shared" si="135"/>
        <v>-37.92114126305524</v>
      </c>
      <c r="O1461" s="104">
        <v>-37.92114126305524</v>
      </c>
      <c r="S1461" t="s">
        <v>624</v>
      </c>
    </row>
    <row r="1462" spans="1:812" hidden="1" x14ac:dyDescent="0.25">
      <c r="B1462" s="5">
        <v>45562</v>
      </c>
      <c r="C1462" t="s">
        <v>120</v>
      </c>
      <c r="D1462" t="s">
        <v>4</v>
      </c>
      <c r="E1462" t="s">
        <v>66</v>
      </c>
      <c r="F1462" s="4" t="s">
        <v>274</v>
      </c>
      <c r="G1462" t="s">
        <v>273</v>
      </c>
      <c r="H1462" s="4" t="s">
        <v>271</v>
      </c>
      <c r="I1462" s="4" t="s">
        <v>138</v>
      </c>
      <c r="J1462" s="8">
        <f>2</f>
        <v>2</v>
      </c>
      <c r="K1462" s="29">
        <v>145000</v>
      </c>
      <c r="L1462" s="17">
        <v>-1305000</v>
      </c>
      <c r="M1462" s="102" t="s">
        <v>529</v>
      </c>
      <c r="N1462" s="104">
        <f t="shared" si="135"/>
        <v>-295.97541476248261</v>
      </c>
      <c r="O1462" s="104">
        <v>-295.97541476248261</v>
      </c>
      <c r="S1462" t="s">
        <v>624</v>
      </c>
    </row>
    <row r="1463" spans="1:812" hidden="1" x14ac:dyDescent="0.25">
      <c r="B1463" s="5">
        <v>45562</v>
      </c>
      <c r="C1463" t="s">
        <v>103</v>
      </c>
      <c r="D1463" t="s">
        <v>0</v>
      </c>
      <c r="E1463" t="s">
        <v>66</v>
      </c>
      <c r="F1463" s="4" t="s">
        <v>75</v>
      </c>
      <c r="G1463" t="s">
        <v>76</v>
      </c>
      <c r="H1463" s="4" t="s">
        <v>37</v>
      </c>
      <c r="I1463" s="4" t="s">
        <v>513</v>
      </c>
      <c r="J1463" s="8">
        <v>-10</v>
      </c>
      <c r="K1463" s="29">
        <v>51750</v>
      </c>
      <c r="L1463" s="17">
        <v>4657500</v>
      </c>
      <c r="M1463" s="102" t="s">
        <v>529</v>
      </c>
      <c r="N1463" s="104">
        <f t="shared" si="135"/>
        <v>1056.3260492385155</v>
      </c>
      <c r="O1463" s="104">
        <v>1056.3260492385155</v>
      </c>
      <c r="Q1463" s="54">
        <v>20240160</v>
      </c>
      <c r="R1463" t="s">
        <v>575</v>
      </c>
      <c r="IP1463" t="s">
        <v>506</v>
      </c>
    </row>
    <row r="1464" spans="1:812" hidden="1" x14ac:dyDescent="0.25">
      <c r="B1464" s="5">
        <v>45561</v>
      </c>
      <c r="C1464" t="s">
        <v>103</v>
      </c>
      <c r="D1464" t="s">
        <v>0</v>
      </c>
      <c r="E1464" t="s">
        <v>66</v>
      </c>
      <c r="F1464" s="4" t="s">
        <v>139</v>
      </c>
      <c r="G1464" t="s">
        <v>140</v>
      </c>
      <c r="H1464" s="4" t="s">
        <v>141</v>
      </c>
      <c r="I1464" s="4" t="s">
        <v>518</v>
      </c>
      <c r="J1464" s="8">
        <v>-10</v>
      </c>
      <c r="K1464" s="29">
        <v>51750</v>
      </c>
      <c r="L1464" s="35">
        <v>2121750</v>
      </c>
      <c r="M1464" s="104" t="s">
        <v>529</v>
      </c>
      <c r="N1464" s="104">
        <f t="shared" si="135"/>
        <v>481.21520020865705</v>
      </c>
      <c r="O1464" s="104">
        <v>481.21520020865705</v>
      </c>
      <c r="Q1464" s="54">
        <v>20240156</v>
      </c>
      <c r="R1464" t="s">
        <v>598</v>
      </c>
      <c r="IR1464" t="s">
        <v>506</v>
      </c>
    </row>
    <row r="1465" spans="1:812" hidden="1" x14ac:dyDescent="0.25">
      <c r="B1465" s="5">
        <v>45562</v>
      </c>
      <c r="C1465" t="s">
        <v>121</v>
      </c>
      <c r="D1465" t="s">
        <v>0</v>
      </c>
      <c r="E1465" t="s">
        <v>66</v>
      </c>
      <c r="F1465" s="4" t="s">
        <v>78</v>
      </c>
      <c r="G1465" t="s">
        <v>79</v>
      </c>
      <c r="H1465" s="4" t="s">
        <v>80</v>
      </c>
      <c r="I1465" s="4" t="s">
        <v>588</v>
      </c>
      <c r="J1465" s="8">
        <v>5</v>
      </c>
      <c r="K1465" s="29">
        <v>51750</v>
      </c>
      <c r="L1465" s="17">
        <f>+J1465*K1465</f>
        <v>258750</v>
      </c>
      <c r="M1465" s="102" t="s">
        <v>529</v>
      </c>
      <c r="N1465" s="104">
        <f t="shared" si="135"/>
        <v>58.684780513250857</v>
      </c>
      <c r="O1465" s="104">
        <v>58.684780513250857</v>
      </c>
      <c r="S1465" t="s">
        <v>624</v>
      </c>
      <c r="IO1465" t="s">
        <v>506</v>
      </c>
    </row>
    <row r="1466" spans="1:812" hidden="1" x14ac:dyDescent="0.25">
      <c r="B1466" s="5">
        <v>45562</v>
      </c>
      <c r="C1466" t="s">
        <v>103</v>
      </c>
      <c r="D1466" t="s">
        <v>4</v>
      </c>
      <c r="E1466" t="s">
        <v>66</v>
      </c>
      <c r="F1466" s="4" t="s">
        <v>274</v>
      </c>
      <c r="G1466" t="s">
        <v>273</v>
      </c>
      <c r="H1466" s="4" t="s">
        <v>271</v>
      </c>
      <c r="I1466" s="4" t="s">
        <v>138</v>
      </c>
      <c r="J1466" s="8">
        <v>-3</v>
      </c>
      <c r="K1466" s="29">
        <v>145000</v>
      </c>
      <c r="L1466" s="17">
        <v>-1305000</v>
      </c>
      <c r="M1466" s="102" t="s">
        <v>529</v>
      </c>
      <c r="N1466" s="104">
        <f t="shared" si="135"/>
        <v>-295.97541476248261</v>
      </c>
      <c r="O1466" s="104">
        <v>-295.97541476248261</v>
      </c>
      <c r="Q1466" s="54">
        <v>20240160</v>
      </c>
      <c r="R1466" t="s">
        <v>575</v>
      </c>
    </row>
    <row r="1467" spans="1:812" hidden="1" x14ac:dyDescent="0.25">
      <c r="B1467" s="5">
        <v>45562</v>
      </c>
      <c r="C1467" t="s">
        <v>103</v>
      </c>
      <c r="D1467" t="s">
        <v>4</v>
      </c>
      <c r="E1467" t="s">
        <v>66</v>
      </c>
      <c r="F1467" s="4" t="s">
        <v>276</v>
      </c>
      <c r="G1467" t="s">
        <v>275</v>
      </c>
      <c r="H1467" s="4" t="s">
        <v>148</v>
      </c>
      <c r="I1467" s="4">
        <v>50361</v>
      </c>
      <c r="J1467" s="8">
        <v>-3</v>
      </c>
      <c r="K1467" s="29">
        <v>83600</v>
      </c>
      <c r="L1467" s="17">
        <v>-167200</v>
      </c>
      <c r="M1467" s="102" t="s">
        <v>529</v>
      </c>
      <c r="N1467" s="104">
        <f t="shared" si="135"/>
        <v>-37.92114126305524</v>
      </c>
      <c r="O1467" s="104">
        <v>-37.92114126305524</v>
      </c>
      <c r="Q1467" s="54">
        <v>20240160</v>
      </c>
      <c r="R1467" t="s">
        <v>575</v>
      </c>
    </row>
    <row r="1468" spans="1:812" hidden="1" x14ac:dyDescent="0.25">
      <c r="B1468" s="5">
        <v>45562</v>
      </c>
      <c r="C1468" t="s">
        <v>103</v>
      </c>
      <c r="D1468" t="s">
        <v>0</v>
      </c>
      <c r="E1468" t="s">
        <v>66</v>
      </c>
      <c r="F1468" s="4" t="s">
        <v>78</v>
      </c>
      <c r="G1468" t="s">
        <v>79</v>
      </c>
      <c r="H1468" s="4" t="s">
        <v>80</v>
      </c>
      <c r="I1468" s="4" t="s">
        <v>588</v>
      </c>
      <c r="J1468" s="8">
        <v>-5</v>
      </c>
      <c r="K1468" s="29">
        <v>51750</v>
      </c>
      <c r="L1468" s="17">
        <f>+J1468*K1468</f>
        <v>-258750</v>
      </c>
      <c r="M1468" s="102" t="s">
        <v>529</v>
      </c>
      <c r="N1468" s="104">
        <f t="shared" si="135"/>
        <v>-58.684780513250857</v>
      </c>
      <c r="O1468" s="104">
        <v>-58.684780513250857</v>
      </c>
      <c r="Q1468" s="54">
        <v>20240160</v>
      </c>
      <c r="R1468" t="s">
        <v>575</v>
      </c>
      <c r="IO1468" t="s">
        <v>506</v>
      </c>
    </row>
    <row r="1469" spans="1:812" hidden="1" x14ac:dyDescent="0.25">
      <c r="B1469" s="5">
        <v>45567</v>
      </c>
      <c r="C1469" t="s">
        <v>120</v>
      </c>
      <c r="D1469" t="s">
        <v>0</v>
      </c>
      <c r="E1469" t="s">
        <v>14</v>
      </c>
      <c r="F1469" s="4" t="s">
        <v>58</v>
      </c>
      <c r="G1469" t="s">
        <v>59</v>
      </c>
      <c r="H1469" s="4" t="s">
        <v>60</v>
      </c>
      <c r="I1469" s="4" t="s">
        <v>584</v>
      </c>
      <c r="J1469" s="8">
        <v>-8</v>
      </c>
      <c r="K1469" s="121">
        <v>18.345205479452055</v>
      </c>
      <c r="L1469" s="17">
        <f>+J1469*K1469</f>
        <v>-146.76164383561644</v>
      </c>
      <c r="M1469" s="102" t="s">
        <v>527</v>
      </c>
      <c r="O1469" s="102">
        <v>-146.76164383561644</v>
      </c>
      <c r="Q1469"/>
      <c r="S1469" t="s">
        <v>587</v>
      </c>
    </row>
    <row r="1470" spans="1:812" hidden="1" x14ac:dyDescent="0.25">
      <c r="B1470" s="5">
        <v>45567</v>
      </c>
      <c r="C1470" t="s">
        <v>120</v>
      </c>
      <c r="D1470" t="s">
        <v>0</v>
      </c>
      <c r="E1470" t="s">
        <v>14</v>
      </c>
      <c r="F1470" s="4" t="s">
        <v>25</v>
      </c>
      <c r="G1470" t="s">
        <v>26</v>
      </c>
      <c r="H1470" s="4" t="s">
        <v>27</v>
      </c>
      <c r="I1470" s="4" t="s">
        <v>562</v>
      </c>
      <c r="J1470" s="8">
        <v>-8</v>
      </c>
      <c r="K1470" s="79">
        <v>14.569553805774278</v>
      </c>
      <c r="L1470" s="17">
        <f>+J1470*K1470</f>
        <v>-116.55643044619423</v>
      </c>
      <c r="M1470" s="102" t="s">
        <v>527</v>
      </c>
      <c r="O1470" s="102">
        <v>-116.55643044619423</v>
      </c>
      <c r="S1470" t="s">
        <v>587</v>
      </c>
    </row>
    <row r="1471" spans="1:812" hidden="1" x14ac:dyDescent="0.25">
      <c r="B1471" s="5">
        <v>45567</v>
      </c>
      <c r="C1471" t="s">
        <v>120</v>
      </c>
      <c r="D1471" t="s">
        <v>0</v>
      </c>
      <c r="E1471" t="s">
        <v>14</v>
      </c>
      <c r="F1471" s="4" t="s">
        <v>54</v>
      </c>
      <c r="G1471" t="s">
        <v>55</v>
      </c>
      <c r="H1471" s="4" t="s">
        <v>56</v>
      </c>
      <c r="I1471" s="4" t="s">
        <v>566</v>
      </c>
      <c r="J1471" s="8">
        <v>-8</v>
      </c>
      <c r="K1471" s="79">
        <v>18.73228346456693</v>
      </c>
      <c r="L1471" s="17">
        <f>+J1471*K1471</f>
        <v>-149.85826771653544</v>
      </c>
      <c r="M1471" s="102" t="s">
        <v>527</v>
      </c>
      <c r="O1471" s="102">
        <v>-149.85826771653544</v>
      </c>
      <c r="S1471" t="s">
        <v>587</v>
      </c>
      <c r="JN1471" t="s">
        <v>506</v>
      </c>
    </row>
    <row r="1472" spans="1:812" s="69" customFormat="1" hidden="1" x14ac:dyDescent="0.25">
      <c r="A1472"/>
      <c r="B1472" s="5">
        <v>45562</v>
      </c>
      <c r="C1472" t="s">
        <v>121</v>
      </c>
      <c r="D1472" t="s">
        <v>0</v>
      </c>
      <c r="E1472" t="s">
        <v>66</v>
      </c>
      <c r="F1472" s="4" t="s">
        <v>139</v>
      </c>
      <c r="G1472" t="s">
        <v>140</v>
      </c>
      <c r="H1472" s="4" t="s">
        <v>141</v>
      </c>
      <c r="I1472" s="4" t="s">
        <v>380</v>
      </c>
      <c r="J1472" s="8">
        <v>5</v>
      </c>
      <c r="K1472" s="29">
        <v>51750</v>
      </c>
      <c r="L1472" s="17">
        <f>+J1472*K1472</f>
        <v>258750</v>
      </c>
      <c r="M1472" s="102" t="s">
        <v>529</v>
      </c>
      <c r="N1472" s="104">
        <f t="shared" ref="N1472:N1494" si="136">L1472/4409.15</f>
        <v>58.684780513250857</v>
      </c>
      <c r="O1472" s="104">
        <v>58.684780513250857</v>
      </c>
      <c r="P1472"/>
      <c r="Q1472" s="54"/>
      <c r="R1472"/>
      <c r="S1472" t="s">
        <v>624</v>
      </c>
      <c r="T1472"/>
      <c r="U1472"/>
      <c r="V1472"/>
      <c r="W1472"/>
      <c r="X1472" s="17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  <c r="BA1472"/>
      <c r="BB1472"/>
      <c r="BC1472"/>
      <c r="BD1472"/>
      <c r="BE1472"/>
      <c r="BF1472"/>
      <c r="BG1472"/>
      <c r="BH1472"/>
      <c r="BI1472"/>
      <c r="BJ1472"/>
      <c r="BK1472"/>
      <c r="BL1472"/>
      <c r="BM1472"/>
      <c r="BN1472"/>
      <c r="BO1472"/>
      <c r="BP1472"/>
      <c r="BQ1472"/>
      <c r="BR1472"/>
      <c r="BS1472"/>
      <c r="BT1472"/>
      <c r="BU1472"/>
      <c r="BV1472"/>
      <c r="BW1472"/>
      <c r="BX1472"/>
      <c r="BY1472"/>
      <c r="BZ1472"/>
      <c r="CA1472"/>
      <c r="CB1472"/>
      <c r="CC1472"/>
      <c r="CD1472"/>
      <c r="CE1472"/>
      <c r="CF1472"/>
      <c r="CG1472"/>
      <c r="CH1472"/>
      <c r="CI1472"/>
      <c r="CJ1472"/>
      <c r="CK1472"/>
      <c r="CL1472"/>
      <c r="CM1472"/>
      <c r="CN1472"/>
      <c r="CO1472"/>
      <c r="CP1472"/>
      <c r="CQ1472"/>
      <c r="CR1472"/>
      <c r="CS1472"/>
      <c r="CT1472"/>
      <c r="CU1472"/>
      <c r="CV1472"/>
      <c r="CW1472"/>
      <c r="CX1472"/>
      <c r="CY1472"/>
      <c r="CZ1472"/>
      <c r="DA1472"/>
      <c r="DB1472"/>
      <c r="DC1472"/>
      <c r="DD1472"/>
      <c r="DE1472"/>
      <c r="DF1472"/>
      <c r="DG1472"/>
      <c r="DH1472"/>
      <c r="DI1472"/>
      <c r="DJ1472"/>
      <c r="DK1472"/>
      <c r="DL1472"/>
      <c r="DM1472"/>
      <c r="DN1472"/>
      <c r="DO1472"/>
      <c r="DP1472"/>
      <c r="DQ1472"/>
      <c r="DR1472"/>
      <c r="DS1472"/>
      <c r="DT1472"/>
      <c r="DU1472"/>
      <c r="DV1472"/>
      <c r="DW1472"/>
      <c r="DX1472"/>
      <c r="DY1472"/>
      <c r="DZ1472"/>
      <c r="EA1472"/>
      <c r="EB1472"/>
      <c r="EC1472"/>
      <c r="ED1472"/>
      <c r="EE1472"/>
      <c r="EF1472"/>
      <c r="EG1472"/>
      <c r="EH1472"/>
      <c r="EI1472"/>
      <c r="EJ1472"/>
      <c r="EK1472"/>
      <c r="EL1472"/>
      <c r="EM1472"/>
      <c r="EN1472"/>
      <c r="EO1472"/>
      <c r="EP1472"/>
      <c r="EQ1472"/>
      <c r="ER1472"/>
      <c r="ES1472"/>
      <c r="ET1472"/>
      <c r="EU1472"/>
      <c r="EV1472"/>
      <c r="EW1472"/>
      <c r="EX1472"/>
      <c r="EY1472"/>
      <c r="EZ1472"/>
      <c r="FA1472"/>
      <c r="FB1472"/>
      <c r="FC1472"/>
      <c r="FD1472"/>
      <c r="FE1472"/>
      <c r="FF1472"/>
      <c r="FG1472"/>
      <c r="FH1472"/>
      <c r="FI1472"/>
      <c r="FJ1472"/>
      <c r="FK1472"/>
      <c r="FL1472"/>
      <c r="FM1472"/>
      <c r="FN1472"/>
      <c r="FO1472"/>
      <c r="FP1472"/>
      <c r="FQ1472"/>
      <c r="FR1472"/>
      <c r="FS1472"/>
      <c r="FT1472"/>
      <c r="FU1472"/>
      <c r="FV1472"/>
      <c r="FW1472"/>
      <c r="FX1472"/>
      <c r="FY1472"/>
      <c r="FZ1472"/>
      <c r="GA1472"/>
      <c r="GB1472"/>
      <c r="GC1472"/>
      <c r="GD1472"/>
      <c r="GE1472"/>
      <c r="GF1472"/>
      <c r="GG1472"/>
      <c r="GH1472"/>
      <c r="GI1472"/>
      <c r="GJ1472"/>
      <c r="GK1472"/>
      <c r="GL1472"/>
      <c r="GM1472"/>
      <c r="GN1472"/>
      <c r="GO1472"/>
      <c r="GP1472"/>
      <c r="GQ1472"/>
      <c r="GR1472"/>
      <c r="GS1472"/>
      <c r="GT1472"/>
      <c r="GU1472"/>
      <c r="GV1472"/>
      <c r="GW1472"/>
      <c r="GX1472"/>
      <c r="GY1472"/>
      <c r="GZ1472"/>
      <c r="HA1472"/>
      <c r="HB1472"/>
      <c r="HC1472"/>
      <c r="HD1472"/>
      <c r="HE1472"/>
      <c r="HF1472"/>
      <c r="HG1472"/>
      <c r="HH1472"/>
      <c r="HI1472"/>
      <c r="HJ1472"/>
      <c r="HK1472"/>
      <c r="HL1472"/>
      <c r="HM1472"/>
      <c r="HN1472"/>
      <c r="HO1472"/>
      <c r="HP1472"/>
      <c r="HQ1472"/>
      <c r="HR1472"/>
      <c r="HS1472"/>
      <c r="HT1472"/>
      <c r="HU1472"/>
      <c r="HV1472"/>
      <c r="HW1472"/>
      <c r="HX1472"/>
      <c r="HY1472"/>
      <c r="HZ1472"/>
      <c r="IA1472"/>
      <c r="IB1472"/>
      <c r="IC1472"/>
      <c r="ID1472"/>
      <c r="IE1472"/>
      <c r="IF1472"/>
      <c r="IG1472"/>
      <c r="IH1472"/>
      <c r="II1472"/>
      <c r="IJ1472"/>
      <c r="IK1472"/>
      <c r="IL1472"/>
      <c r="IM1472"/>
      <c r="IN1472"/>
      <c r="IO1472"/>
      <c r="IP1472"/>
      <c r="IQ1472"/>
      <c r="IR1472"/>
      <c r="IS1472"/>
      <c r="IT1472"/>
      <c r="IU1472"/>
      <c r="IV1472"/>
      <c r="IW1472"/>
      <c r="IX1472"/>
      <c r="IY1472"/>
      <c r="IZ1472"/>
      <c r="JA1472"/>
      <c r="JB1472"/>
      <c r="JC1472"/>
      <c r="JD1472"/>
      <c r="JE1472"/>
      <c r="JF1472"/>
      <c r="JG1472"/>
      <c r="JH1472"/>
      <c r="JI1472"/>
      <c r="JJ1472"/>
      <c r="JK1472"/>
      <c r="JL1472"/>
      <c r="JM1472"/>
      <c r="JN1472"/>
      <c r="JO1472"/>
      <c r="JP1472"/>
      <c r="JQ1472"/>
      <c r="JR1472"/>
      <c r="JS1472"/>
      <c r="JT1472"/>
      <c r="JU1472"/>
      <c r="JV1472"/>
      <c r="JW1472"/>
      <c r="JX1472"/>
      <c r="JY1472"/>
      <c r="JZ1472"/>
      <c r="KA1472"/>
      <c r="KB1472"/>
      <c r="KC1472"/>
      <c r="KD1472"/>
      <c r="KE1472"/>
      <c r="KF1472"/>
      <c r="KG1472"/>
      <c r="KH1472"/>
      <c r="KI1472"/>
      <c r="KJ1472"/>
      <c r="KK1472"/>
      <c r="KL1472"/>
      <c r="KM1472"/>
      <c r="KN1472"/>
      <c r="KO1472"/>
      <c r="KP1472"/>
      <c r="KQ1472"/>
      <c r="KR1472"/>
      <c r="KS1472"/>
      <c r="KT1472"/>
      <c r="KU1472"/>
      <c r="KV1472"/>
      <c r="KW1472"/>
      <c r="KX1472"/>
      <c r="KY1472"/>
      <c r="KZ1472"/>
      <c r="LA1472"/>
      <c r="LB1472"/>
      <c r="LC1472"/>
      <c r="LD1472"/>
      <c r="LE1472"/>
      <c r="LF1472"/>
      <c r="LG1472"/>
      <c r="LH1472"/>
      <c r="LI1472"/>
      <c r="LJ1472"/>
      <c r="LK1472"/>
      <c r="LL1472"/>
      <c r="LM1472"/>
      <c r="LN1472"/>
      <c r="LO1472"/>
      <c r="LP1472"/>
      <c r="LQ1472"/>
      <c r="LR1472"/>
      <c r="LS1472"/>
      <c r="LT1472"/>
      <c r="LU1472"/>
      <c r="LV1472"/>
      <c r="LW1472"/>
      <c r="LX1472"/>
      <c r="LY1472"/>
      <c r="LZ1472"/>
      <c r="MA1472"/>
      <c r="MB1472"/>
      <c r="MC1472"/>
      <c r="MD1472"/>
      <c r="ME1472"/>
      <c r="MF1472"/>
      <c r="MG1472"/>
      <c r="MH1472"/>
      <c r="MI1472"/>
      <c r="MJ1472"/>
      <c r="MK1472"/>
      <c r="ML1472"/>
      <c r="MM1472"/>
      <c r="MN1472"/>
      <c r="MO1472"/>
      <c r="MP1472"/>
      <c r="MQ1472"/>
      <c r="MR1472"/>
      <c r="MS1472"/>
      <c r="MT1472"/>
      <c r="MU1472"/>
      <c r="MV1472"/>
      <c r="MW1472"/>
      <c r="MX1472"/>
      <c r="MY1472"/>
      <c r="MZ1472"/>
      <c r="NA1472"/>
      <c r="NB1472"/>
      <c r="NC1472"/>
      <c r="ND1472"/>
      <c r="NE1472"/>
      <c r="NF1472"/>
      <c r="NG1472"/>
      <c r="NH1472"/>
      <c r="NI1472"/>
      <c r="NJ1472"/>
      <c r="NK1472"/>
      <c r="NL1472"/>
      <c r="NM1472"/>
      <c r="NN1472"/>
      <c r="NO1472"/>
      <c r="NP1472"/>
      <c r="NQ1472"/>
      <c r="NR1472"/>
      <c r="NS1472"/>
      <c r="NT1472"/>
      <c r="NU1472"/>
      <c r="NV1472"/>
      <c r="NW1472"/>
      <c r="NX1472"/>
      <c r="NY1472"/>
      <c r="NZ1472"/>
      <c r="OA1472"/>
      <c r="OB1472"/>
      <c r="OC1472"/>
      <c r="OD1472"/>
      <c r="OE1472"/>
      <c r="OF1472"/>
      <c r="OG1472"/>
      <c r="OH1472"/>
      <c r="OI1472"/>
      <c r="OJ1472"/>
      <c r="OK1472"/>
      <c r="OL1472"/>
      <c r="OM1472"/>
      <c r="ON1472"/>
      <c r="OO1472"/>
      <c r="OP1472"/>
      <c r="OQ1472"/>
      <c r="OR1472"/>
      <c r="OS1472"/>
      <c r="OT1472"/>
      <c r="OU1472"/>
      <c r="OV1472"/>
      <c r="OW1472"/>
      <c r="OX1472"/>
      <c r="OY1472"/>
      <c r="OZ1472"/>
      <c r="PA1472"/>
      <c r="PB1472"/>
      <c r="PC1472"/>
      <c r="PD1472"/>
      <c r="PE1472"/>
      <c r="PF1472"/>
      <c r="PG1472"/>
      <c r="PH1472"/>
      <c r="PI1472"/>
      <c r="PJ1472"/>
      <c r="PK1472"/>
      <c r="PL1472"/>
      <c r="PM1472"/>
      <c r="PN1472"/>
      <c r="PO1472"/>
      <c r="PP1472"/>
      <c r="PQ1472"/>
      <c r="PR1472"/>
      <c r="PS1472"/>
      <c r="PT1472"/>
      <c r="PU1472"/>
      <c r="PV1472"/>
      <c r="PW1472"/>
      <c r="PX1472"/>
      <c r="PY1472"/>
      <c r="PZ1472"/>
      <c r="QA1472"/>
      <c r="QB1472"/>
      <c r="QC1472"/>
      <c r="QD1472"/>
      <c r="QE1472"/>
      <c r="QF1472"/>
      <c r="QG1472"/>
      <c r="QH1472"/>
      <c r="QI1472"/>
      <c r="QJ1472"/>
      <c r="QK1472"/>
      <c r="QL1472"/>
      <c r="QM1472"/>
      <c r="QN1472"/>
      <c r="QO1472"/>
      <c r="QP1472"/>
      <c r="QQ1472"/>
      <c r="QR1472"/>
      <c r="QS1472"/>
      <c r="QT1472"/>
      <c r="QU1472"/>
      <c r="QV1472"/>
      <c r="QW1472"/>
      <c r="QX1472"/>
      <c r="QY1472"/>
      <c r="QZ1472"/>
      <c r="RA1472"/>
      <c r="RB1472"/>
      <c r="RC1472"/>
      <c r="RD1472"/>
      <c r="RE1472"/>
      <c r="RF1472"/>
      <c r="RG1472"/>
      <c r="RH1472"/>
      <c r="RI1472"/>
      <c r="RJ1472"/>
      <c r="RK1472"/>
      <c r="RL1472"/>
      <c r="RM1472"/>
      <c r="RN1472"/>
      <c r="RO1472"/>
      <c r="RP1472"/>
      <c r="RQ1472"/>
      <c r="RR1472"/>
      <c r="RS1472"/>
      <c r="RT1472"/>
      <c r="RU1472"/>
      <c r="RV1472"/>
      <c r="RW1472"/>
      <c r="RX1472"/>
      <c r="RY1472"/>
      <c r="RZ1472"/>
      <c r="SA1472"/>
      <c r="SB1472"/>
      <c r="SC1472"/>
      <c r="SD1472"/>
      <c r="SE1472"/>
      <c r="SF1472"/>
      <c r="SG1472"/>
      <c r="SH1472"/>
      <c r="SI1472"/>
      <c r="SJ1472"/>
      <c r="SK1472"/>
      <c r="SL1472"/>
      <c r="SM1472"/>
      <c r="SN1472"/>
      <c r="SO1472"/>
      <c r="SP1472"/>
      <c r="SQ1472"/>
      <c r="SR1472"/>
      <c r="SS1472"/>
      <c r="ST1472"/>
      <c r="SU1472"/>
      <c r="SV1472"/>
      <c r="SW1472"/>
      <c r="SX1472"/>
      <c r="SY1472"/>
      <c r="SZ1472"/>
      <c r="TA1472"/>
      <c r="TB1472"/>
      <c r="TC1472"/>
      <c r="TD1472"/>
      <c r="TE1472"/>
      <c r="TF1472"/>
      <c r="TG1472"/>
      <c r="TH1472"/>
      <c r="TI1472"/>
      <c r="TJ1472"/>
      <c r="TK1472"/>
      <c r="TL1472"/>
      <c r="TM1472"/>
      <c r="TN1472"/>
      <c r="TO1472"/>
      <c r="TP1472"/>
      <c r="TQ1472"/>
      <c r="TR1472"/>
      <c r="TS1472"/>
      <c r="TT1472"/>
      <c r="TU1472"/>
      <c r="TV1472"/>
      <c r="TW1472"/>
      <c r="TX1472"/>
      <c r="TY1472"/>
      <c r="TZ1472"/>
      <c r="UA1472"/>
      <c r="UB1472"/>
      <c r="UC1472"/>
      <c r="UD1472"/>
      <c r="UE1472"/>
      <c r="UF1472"/>
      <c r="UG1472"/>
      <c r="UH1472"/>
      <c r="UI1472"/>
      <c r="UJ1472"/>
      <c r="UK1472"/>
      <c r="UL1472"/>
      <c r="UM1472"/>
      <c r="UN1472"/>
      <c r="UO1472"/>
      <c r="UP1472"/>
      <c r="UQ1472"/>
      <c r="UR1472"/>
      <c r="US1472"/>
      <c r="UT1472"/>
      <c r="UU1472"/>
      <c r="UV1472"/>
      <c r="UW1472"/>
      <c r="UX1472"/>
      <c r="UY1472"/>
      <c r="UZ1472"/>
      <c r="VA1472"/>
      <c r="VB1472"/>
      <c r="VC1472"/>
      <c r="VD1472"/>
      <c r="VE1472"/>
      <c r="VF1472"/>
      <c r="VG1472"/>
      <c r="VH1472"/>
      <c r="VI1472"/>
      <c r="VJ1472"/>
      <c r="VK1472"/>
      <c r="VL1472"/>
      <c r="VM1472"/>
      <c r="VN1472"/>
      <c r="VO1472"/>
      <c r="VP1472"/>
      <c r="VQ1472"/>
      <c r="VR1472"/>
      <c r="VS1472"/>
      <c r="VT1472"/>
      <c r="VU1472"/>
      <c r="VV1472"/>
      <c r="VW1472"/>
      <c r="VX1472"/>
      <c r="VY1472"/>
      <c r="VZ1472"/>
      <c r="WA1472"/>
      <c r="WB1472"/>
      <c r="WC1472"/>
      <c r="WD1472"/>
      <c r="WE1472"/>
      <c r="WF1472"/>
      <c r="WG1472"/>
      <c r="WH1472"/>
      <c r="WI1472"/>
      <c r="WJ1472"/>
      <c r="WK1472"/>
      <c r="WL1472"/>
      <c r="WM1472"/>
      <c r="WN1472"/>
      <c r="WO1472"/>
      <c r="WP1472"/>
      <c r="WQ1472"/>
      <c r="WR1472"/>
      <c r="WS1472"/>
      <c r="WT1472"/>
      <c r="WU1472"/>
      <c r="WV1472"/>
      <c r="WW1472"/>
      <c r="WX1472"/>
      <c r="WY1472"/>
      <c r="WZ1472"/>
      <c r="XA1472"/>
      <c r="XB1472"/>
      <c r="XC1472"/>
      <c r="XD1472"/>
      <c r="XE1472"/>
      <c r="XF1472"/>
      <c r="XG1472"/>
      <c r="XH1472"/>
      <c r="XI1472"/>
      <c r="XJ1472"/>
      <c r="XK1472"/>
      <c r="XL1472"/>
      <c r="XM1472"/>
      <c r="XN1472"/>
      <c r="XO1472"/>
      <c r="XP1472"/>
      <c r="XQ1472"/>
      <c r="XR1472"/>
      <c r="XS1472"/>
      <c r="XT1472"/>
      <c r="XU1472"/>
      <c r="XV1472"/>
      <c r="XW1472"/>
      <c r="XX1472"/>
      <c r="XY1472"/>
      <c r="XZ1472"/>
      <c r="YA1472"/>
      <c r="YB1472"/>
      <c r="YC1472"/>
      <c r="YD1472"/>
      <c r="YE1472"/>
      <c r="YF1472"/>
      <c r="YG1472"/>
      <c r="YH1472"/>
      <c r="YI1472"/>
      <c r="YJ1472"/>
      <c r="YK1472"/>
      <c r="YL1472"/>
      <c r="YM1472"/>
      <c r="YN1472"/>
      <c r="YO1472"/>
      <c r="YP1472"/>
      <c r="YQ1472"/>
      <c r="YR1472"/>
      <c r="YS1472"/>
      <c r="YT1472"/>
      <c r="YU1472"/>
      <c r="YV1472"/>
      <c r="YW1472"/>
      <c r="YX1472"/>
      <c r="YY1472"/>
      <c r="YZ1472"/>
      <c r="ZA1472"/>
      <c r="ZB1472"/>
      <c r="ZC1472"/>
      <c r="ZD1472"/>
      <c r="ZE1472"/>
      <c r="ZF1472"/>
      <c r="ZG1472"/>
      <c r="ZH1472"/>
      <c r="ZI1472"/>
      <c r="ZJ1472"/>
      <c r="ZK1472"/>
      <c r="ZL1472"/>
      <c r="ZM1472"/>
      <c r="ZN1472"/>
      <c r="ZO1472"/>
      <c r="ZP1472"/>
      <c r="ZQ1472"/>
      <c r="ZR1472"/>
      <c r="ZS1472"/>
      <c r="ZT1472"/>
      <c r="ZU1472"/>
      <c r="ZV1472"/>
      <c r="ZW1472"/>
      <c r="ZX1472"/>
      <c r="ZY1472"/>
      <c r="ZZ1472"/>
      <c r="AAA1472"/>
      <c r="AAB1472"/>
      <c r="AAC1472"/>
      <c r="AAD1472"/>
      <c r="AAE1472"/>
      <c r="AAF1472"/>
      <c r="AAG1472"/>
      <c r="AAH1472"/>
      <c r="AAI1472"/>
      <c r="AAJ1472"/>
      <c r="AAK1472"/>
      <c r="AAL1472"/>
      <c r="AAM1472"/>
      <c r="AAN1472"/>
      <c r="AAO1472"/>
      <c r="AAP1472"/>
      <c r="AAQ1472"/>
      <c r="AAR1472"/>
      <c r="AAS1472"/>
      <c r="AAT1472"/>
      <c r="AAU1472"/>
      <c r="AAV1472"/>
      <c r="AAW1472"/>
      <c r="AAX1472"/>
      <c r="AAY1472"/>
      <c r="AAZ1472"/>
      <c r="ABA1472"/>
      <c r="ABB1472"/>
      <c r="ABC1472"/>
      <c r="ABD1472"/>
      <c r="ABE1472"/>
      <c r="ABF1472"/>
      <c r="ABG1472"/>
      <c r="ABH1472"/>
      <c r="ABI1472"/>
      <c r="ABJ1472"/>
      <c r="ABK1472"/>
      <c r="ABL1472"/>
      <c r="ABM1472"/>
      <c r="ABN1472"/>
      <c r="ABO1472"/>
      <c r="ABP1472"/>
      <c r="ABQ1472"/>
      <c r="ABR1472"/>
      <c r="ABS1472"/>
      <c r="ABT1472"/>
      <c r="ABU1472"/>
      <c r="ABV1472"/>
      <c r="ABW1472"/>
      <c r="ABX1472"/>
      <c r="ABY1472"/>
      <c r="ABZ1472"/>
      <c r="ACA1472"/>
      <c r="ACB1472"/>
      <c r="ACC1472"/>
      <c r="ACD1472"/>
      <c r="ACE1472"/>
      <c r="ACF1472"/>
      <c r="ACG1472"/>
      <c r="ACH1472"/>
      <c r="ACI1472"/>
      <c r="ACJ1472"/>
      <c r="ACK1472"/>
      <c r="ACL1472"/>
      <c r="ACM1472"/>
      <c r="ACN1472"/>
      <c r="ACO1472"/>
      <c r="ACP1472"/>
      <c r="ACQ1472"/>
      <c r="ACR1472"/>
      <c r="ACS1472"/>
      <c r="ACT1472"/>
      <c r="ACU1472"/>
      <c r="ACV1472"/>
      <c r="ACW1472"/>
      <c r="ACX1472"/>
      <c r="ACY1472"/>
      <c r="ACZ1472"/>
      <c r="ADA1472"/>
      <c r="ADB1472"/>
      <c r="ADC1472"/>
      <c r="ADD1472"/>
      <c r="ADE1472"/>
      <c r="ADF1472"/>
      <c r="ADG1472"/>
      <c r="ADH1472"/>
      <c r="ADI1472"/>
      <c r="ADJ1472"/>
      <c r="ADK1472"/>
      <c r="ADL1472"/>
      <c r="ADM1472"/>
      <c r="ADN1472"/>
      <c r="ADO1472"/>
      <c r="ADP1472"/>
      <c r="ADQ1472"/>
      <c r="ADR1472"/>
      <c r="ADS1472"/>
      <c r="ADT1472"/>
      <c r="ADU1472"/>
      <c r="ADV1472"/>
      <c r="ADW1472"/>
      <c r="ADX1472"/>
      <c r="ADY1472"/>
      <c r="ADZ1472"/>
      <c r="AEA1472"/>
      <c r="AEB1472"/>
      <c r="AEC1472"/>
      <c r="AED1472"/>
      <c r="AEE1472"/>
      <c r="AEF1472"/>
    </row>
    <row r="1473" spans="1:812" hidden="1" x14ac:dyDescent="0.25">
      <c r="B1473" s="5">
        <v>45569</v>
      </c>
      <c r="C1473" t="s">
        <v>103</v>
      </c>
      <c r="D1473" t="s">
        <v>0</v>
      </c>
      <c r="E1473" t="s">
        <v>66</v>
      </c>
      <c r="F1473" s="4" t="s">
        <v>75</v>
      </c>
      <c r="G1473" t="s">
        <v>76</v>
      </c>
      <c r="H1473" s="4" t="s">
        <v>37</v>
      </c>
      <c r="I1473" s="4" t="s">
        <v>513</v>
      </c>
      <c r="J1473" s="8">
        <v>-16</v>
      </c>
      <c r="K1473" s="29">
        <v>51750</v>
      </c>
      <c r="L1473" s="17">
        <v>4657500</v>
      </c>
      <c r="M1473" s="102" t="s">
        <v>529</v>
      </c>
      <c r="N1473" s="104">
        <f t="shared" si="136"/>
        <v>1056.3260492385155</v>
      </c>
      <c r="O1473" s="104">
        <v>1056.3260492385155</v>
      </c>
      <c r="Q1473" s="54">
        <v>20240161</v>
      </c>
      <c r="R1473" t="s">
        <v>480</v>
      </c>
      <c r="IP1473" t="s">
        <v>506</v>
      </c>
    </row>
    <row r="1474" spans="1:812" hidden="1" x14ac:dyDescent="0.25">
      <c r="B1474" s="5">
        <v>45562</v>
      </c>
      <c r="C1474" t="s">
        <v>103</v>
      </c>
      <c r="D1474" t="s">
        <v>0</v>
      </c>
      <c r="E1474" t="s">
        <v>66</v>
      </c>
      <c r="F1474" s="4" t="s">
        <v>139</v>
      </c>
      <c r="G1474" t="s">
        <v>140</v>
      </c>
      <c r="H1474" s="4" t="s">
        <v>141</v>
      </c>
      <c r="I1474" s="4" t="s">
        <v>380</v>
      </c>
      <c r="J1474" s="8">
        <v>-5</v>
      </c>
      <c r="K1474" s="29">
        <v>51750</v>
      </c>
      <c r="L1474" s="17">
        <f>+J1474*K1474</f>
        <v>-258750</v>
      </c>
      <c r="M1474" s="102" t="s">
        <v>529</v>
      </c>
      <c r="N1474" s="104">
        <f t="shared" si="136"/>
        <v>-58.684780513250857</v>
      </c>
      <c r="O1474" s="104">
        <v>-58.684780513250857</v>
      </c>
      <c r="Q1474" s="54">
        <v>20240160</v>
      </c>
      <c r="R1474" t="s">
        <v>575</v>
      </c>
    </row>
    <row r="1475" spans="1:812" hidden="1" x14ac:dyDescent="0.25">
      <c r="B1475" s="5">
        <v>45569</v>
      </c>
      <c r="C1475" t="s">
        <v>103</v>
      </c>
      <c r="D1475" t="s">
        <v>0</v>
      </c>
      <c r="E1475" t="s">
        <v>66</v>
      </c>
      <c r="F1475" s="4" t="s">
        <v>139</v>
      </c>
      <c r="G1475" t="s">
        <v>140</v>
      </c>
      <c r="H1475" s="4" t="s">
        <v>141</v>
      </c>
      <c r="I1475" s="4" t="s">
        <v>518</v>
      </c>
      <c r="J1475" s="8">
        <v>-7</v>
      </c>
      <c r="K1475" s="29">
        <v>51750</v>
      </c>
      <c r="L1475" s="17">
        <v>3622500</v>
      </c>
      <c r="M1475" s="102" t="s">
        <v>529</v>
      </c>
      <c r="N1475" s="104">
        <f t="shared" si="136"/>
        <v>821.58692718551197</v>
      </c>
      <c r="O1475" s="104">
        <v>821.58692718551197</v>
      </c>
      <c r="Q1475" s="54">
        <v>20240161</v>
      </c>
      <c r="R1475" t="s">
        <v>480</v>
      </c>
      <c r="LT1475" t="s">
        <v>506</v>
      </c>
    </row>
    <row r="1476" spans="1:812" hidden="1" x14ac:dyDescent="0.25">
      <c r="B1476" s="5">
        <v>45569</v>
      </c>
      <c r="C1476" t="s">
        <v>103</v>
      </c>
      <c r="D1476" t="s">
        <v>0</v>
      </c>
      <c r="E1476" t="s">
        <v>66</v>
      </c>
      <c r="F1476" s="4" t="s">
        <v>139</v>
      </c>
      <c r="G1476" t="s">
        <v>140</v>
      </c>
      <c r="H1476" s="4" t="s">
        <v>141</v>
      </c>
      <c r="I1476" s="4" t="s">
        <v>590</v>
      </c>
      <c r="J1476" s="8">
        <v>-9</v>
      </c>
      <c r="K1476" s="29">
        <v>51750</v>
      </c>
      <c r="L1476" s="17">
        <v>3674250</v>
      </c>
      <c r="M1476" s="102" t="s">
        <v>529</v>
      </c>
      <c r="N1476" s="104">
        <f t="shared" si="136"/>
        <v>833.32388328816216</v>
      </c>
      <c r="O1476" s="104">
        <v>833.32388328816216</v>
      </c>
      <c r="Q1476" s="54">
        <v>20240161</v>
      </c>
      <c r="R1476" t="s">
        <v>480</v>
      </c>
      <c r="LT1476" t="s">
        <v>506</v>
      </c>
    </row>
    <row r="1477" spans="1:812" hidden="1" x14ac:dyDescent="0.25">
      <c r="B1477" s="5">
        <v>45569</v>
      </c>
      <c r="C1477" t="s">
        <v>103</v>
      </c>
      <c r="D1477" t="s">
        <v>0</v>
      </c>
      <c r="E1477" t="s">
        <v>66</v>
      </c>
      <c r="F1477" s="4" t="s">
        <v>78</v>
      </c>
      <c r="G1477" t="s">
        <v>79</v>
      </c>
      <c r="H1477" s="4" t="s">
        <v>80</v>
      </c>
      <c r="I1477" s="4" t="s">
        <v>510</v>
      </c>
      <c r="J1477" s="8">
        <v>-34</v>
      </c>
      <c r="K1477" s="29">
        <v>51750</v>
      </c>
      <c r="L1477" s="17">
        <v>13455000</v>
      </c>
      <c r="M1477" s="102" t="s">
        <v>529</v>
      </c>
      <c r="N1477" s="104">
        <f t="shared" si="136"/>
        <v>3051.6085866890448</v>
      </c>
      <c r="O1477" s="104">
        <v>3051.6085866890448</v>
      </c>
      <c r="Q1477" s="54">
        <v>20240161</v>
      </c>
      <c r="R1477" t="s">
        <v>480</v>
      </c>
      <c r="IO1477" t="s">
        <v>506</v>
      </c>
    </row>
    <row r="1478" spans="1:812" hidden="1" x14ac:dyDescent="0.25">
      <c r="B1478" s="5">
        <v>45569</v>
      </c>
      <c r="C1478" t="s">
        <v>103</v>
      </c>
      <c r="D1478" t="s">
        <v>0</v>
      </c>
      <c r="E1478" t="s">
        <v>66</v>
      </c>
      <c r="F1478" s="4" t="s">
        <v>86</v>
      </c>
      <c r="G1478" t="s">
        <v>87</v>
      </c>
      <c r="H1478" s="4" t="s">
        <v>50</v>
      </c>
      <c r="I1478" s="4" t="s">
        <v>524</v>
      </c>
      <c r="J1478" s="8">
        <v>-8</v>
      </c>
      <c r="K1478" s="29">
        <v>51750</v>
      </c>
      <c r="L1478" s="17">
        <v>7762500</v>
      </c>
      <c r="M1478" s="102" t="s">
        <v>529</v>
      </c>
      <c r="N1478" s="104">
        <f t="shared" si="136"/>
        <v>1760.5434153975257</v>
      </c>
      <c r="O1478" s="104">
        <v>1760.5434153975257</v>
      </c>
      <c r="Q1478" s="54">
        <v>20240161</v>
      </c>
      <c r="R1478" t="s">
        <v>480</v>
      </c>
    </row>
    <row r="1479" spans="1:812" hidden="1" x14ac:dyDescent="0.25">
      <c r="B1479" s="5">
        <v>45569</v>
      </c>
      <c r="C1479" t="s">
        <v>103</v>
      </c>
      <c r="D1479" t="s">
        <v>0</v>
      </c>
      <c r="E1479" t="s">
        <v>66</v>
      </c>
      <c r="F1479" s="4" t="s">
        <v>91</v>
      </c>
      <c r="G1479" t="s">
        <v>92</v>
      </c>
      <c r="H1479" s="4" t="s">
        <v>93</v>
      </c>
      <c r="I1479" s="4" t="s">
        <v>415</v>
      </c>
      <c r="J1479" s="8">
        <v>-9</v>
      </c>
      <c r="K1479" s="29">
        <v>51750</v>
      </c>
      <c r="L1479" s="17">
        <v>2587500</v>
      </c>
      <c r="M1479" s="102" t="s">
        <v>529</v>
      </c>
      <c r="N1479" s="104">
        <f t="shared" si="136"/>
        <v>586.8478051325086</v>
      </c>
      <c r="O1479" s="104">
        <v>586.8478051325086</v>
      </c>
      <c r="Q1479" s="54">
        <v>20240161</v>
      </c>
      <c r="R1479" t="s">
        <v>480</v>
      </c>
    </row>
    <row r="1480" spans="1:812" hidden="1" x14ac:dyDescent="0.25">
      <c r="B1480" s="5">
        <v>45569</v>
      </c>
      <c r="C1480" t="s">
        <v>103</v>
      </c>
      <c r="D1480" t="s">
        <v>0</v>
      </c>
      <c r="E1480" t="s">
        <v>66</v>
      </c>
      <c r="F1480" s="4" t="s">
        <v>91</v>
      </c>
      <c r="G1480" t="s">
        <v>92</v>
      </c>
      <c r="H1480" s="4" t="s">
        <v>93</v>
      </c>
      <c r="I1480" s="4" t="s">
        <v>383</v>
      </c>
      <c r="J1480" s="8">
        <v>-2</v>
      </c>
      <c r="K1480" s="29">
        <v>51750</v>
      </c>
      <c r="L1480" s="17">
        <v>2587500</v>
      </c>
      <c r="M1480" s="102" t="s">
        <v>529</v>
      </c>
      <c r="N1480" s="104">
        <f t="shared" si="136"/>
        <v>586.8478051325086</v>
      </c>
      <c r="O1480" s="104">
        <v>586.8478051325086</v>
      </c>
      <c r="Q1480" s="54">
        <v>20240161</v>
      </c>
      <c r="R1480" t="s">
        <v>480</v>
      </c>
    </row>
    <row r="1481" spans="1:812" hidden="1" x14ac:dyDescent="0.25">
      <c r="B1481" s="5">
        <v>45569</v>
      </c>
      <c r="C1481" t="s">
        <v>103</v>
      </c>
      <c r="D1481" t="s">
        <v>0</v>
      </c>
      <c r="E1481" t="s">
        <v>66</v>
      </c>
      <c r="F1481" s="4" t="s">
        <v>82</v>
      </c>
      <c r="G1481" t="s">
        <v>83</v>
      </c>
      <c r="H1481" s="4" t="s">
        <v>84</v>
      </c>
      <c r="I1481" s="4" t="s">
        <v>299</v>
      </c>
      <c r="J1481" s="8">
        <v>-4</v>
      </c>
      <c r="K1481" s="29">
        <v>51750</v>
      </c>
      <c r="L1481" s="17">
        <v>2587500</v>
      </c>
      <c r="M1481" s="102" t="s">
        <v>529</v>
      </c>
      <c r="N1481" s="104">
        <f t="shared" si="136"/>
        <v>586.8478051325086</v>
      </c>
      <c r="O1481" s="104">
        <v>586.8478051325086</v>
      </c>
      <c r="Q1481" s="54">
        <v>20240161</v>
      </c>
      <c r="R1481" t="s">
        <v>480</v>
      </c>
    </row>
    <row r="1482" spans="1:812" hidden="1" x14ac:dyDescent="0.25">
      <c r="B1482" s="5">
        <v>45569</v>
      </c>
      <c r="C1482" t="s">
        <v>103</v>
      </c>
      <c r="D1482" t="s">
        <v>4</v>
      </c>
      <c r="E1482" t="s">
        <v>66</v>
      </c>
      <c r="F1482" s="4" t="s">
        <v>274</v>
      </c>
      <c r="G1482" t="s">
        <v>273</v>
      </c>
      <c r="H1482" s="4" t="s">
        <v>271</v>
      </c>
      <c r="I1482" s="4" t="s">
        <v>138</v>
      </c>
      <c r="J1482" s="8">
        <v>-7</v>
      </c>
      <c r="K1482" s="29">
        <v>145000</v>
      </c>
      <c r="L1482" s="17">
        <v>-1305000</v>
      </c>
      <c r="M1482" s="102" t="s">
        <v>529</v>
      </c>
      <c r="N1482" s="104">
        <f t="shared" si="136"/>
        <v>-295.97541476248261</v>
      </c>
      <c r="O1482" s="104">
        <v>-295.97541476248261</v>
      </c>
      <c r="Q1482" s="54">
        <v>20240161</v>
      </c>
      <c r="R1482" t="s">
        <v>480</v>
      </c>
    </row>
    <row r="1483" spans="1:812" hidden="1" x14ac:dyDescent="0.25">
      <c r="B1483" s="5">
        <v>45569</v>
      </c>
      <c r="C1483" t="s">
        <v>103</v>
      </c>
      <c r="D1483" t="s">
        <v>4</v>
      </c>
      <c r="E1483" t="s">
        <v>66</v>
      </c>
      <c r="F1483" s="4" t="s">
        <v>276</v>
      </c>
      <c r="G1483" t="s">
        <v>275</v>
      </c>
      <c r="H1483" s="4" t="s">
        <v>148</v>
      </c>
      <c r="I1483" s="4">
        <v>50361</v>
      </c>
      <c r="J1483" s="8">
        <v>-7</v>
      </c>
      <c r="K1483" s="29">
        <v>83600</v>
      </c>
      <c r="L1483" s="17">
        <v>-167200</v>
      </c>
      <c r="M1483" s="102" t="s">
        <v>529</v>
      </c>
      <c r="N1483" s="104">
        <f t="shared" si="136"/>
        <v>-37.92114126305524</v>
      </c>
      <c r="O1483" s="104">
        <v>-37.92114126305524</v>
      </c>
      <c r="Q1483" s="54">
        <v>20240161</v>
      </c>
      <c r="R1483" t="s">
        <v>480</v>
      </c>
    </row>
    <row r="1484" spans="1:812" hidden="1" x14ac:dyDescent="0.25">
      <c r="B1484" s="5">
        <v>45569</v>
      </c>
      <c r="C1484" t="s">
        <v>103</v>
      </c>
      <c r="D1484" t="s">
        <v>4</v>
      </c>
      <c r="E1484" t="s">
        <v>66</v>
      </c>
      <c r="F1484" s="4" t="s">
        <v>96</v>
      </c>
      <c r="G1484" t="s">
        <v>95</v>
      </c>
      <c r="H1484" s="4" t="s">
        <v>106</v>
      </c>
      <c r="I1484" s="4">
        <v>52006</v>
      </c>
      <c r="J1484" s="8">
        <v>-2</v>
      </c>
      <c r="K1484" s="29">
        <v>647360</v>
      </c>
      <c r="L1484" s="17">
        <v>1942080</v>
      </c>
      <c r="M1484" s="102" t="s">
        <v>529</v>
      </c>
      <c r="N1484" s="104">
        <f t="shared" si="136"/>
        <v>440.46584942676031</v>
      </c>
      <c r="O1484" s="104">
        <v>440.46584942676031</v>
      </c>
      <c r="Q1484" s="54">
        <v>20240161</v>
      </c>
      <c r="R1484" t="s">
        <v>480</v>
      </c>
    </row>
    <row r="1485" spans="1:812" hidden="1" x14ac:dyDescent="0.25">
      <c r="B1485" s="5">
        <v>45569</v>
      </c>
      <c r="C1485" t="s">
        <v>103</v>
      </c>
      <c r="D1485" t="s">
        <v>4</v>
      </c>
      <c r="E1485" t="s">
        <v>66</v>
      </c>
      <c r="F1485" s="4" t="s">
        <v>102</v>
      </c>
      <c r="G1485" t="s">
        <v>101</v>
      </c>
      <c r="H1485" s="4" t="s">
        <v>107</v>
      </c>
      <c r="I1485" s="4" t="s">
        <v>138</v>
      </c>
      <c r="J1485" s="8">
        <v>-5</v>
      </c>
      <c r="K1485" s="29">
        <v>102340</v>
      </c>
      <c r="L1485" s="17">
        <v>307020</v>
      </c>
      <c r="M1485" s="102" t="s">
        <v>529</v>
      </c>
      <c r="N1485" s="104">
        <f t="shared" si="136"/>
        <v>69.632468843201082</v>
      </c>
      <c r="O1485" s="104">
        <v>69.632468843201082</v>
      </c>
      <c r="Q1485" s="54">
        <v>20240161</v>
      </c>
      <c r="R1485" t="s">
        <v>480</v>
      </c>
    </row>
    <row r="1486" spans="1:812" hidden="1" x14ac:dyDescent="0.25">
      <c r="B1486" s="5">
        <v>45569</v>
      </c>
      <c r="C1486" t="s">
        <v>20</v>
      </c>
      <c r="D1486" t="s">
        <v>0</v>
      </c>
      <c r="E1486" t="s">
        <v>66</v>
      </c>
      <c r="F1486" s="4" t="s">
        <v>86</v>
      </c>
      <c r="G1486" t="s">
        <v>87</v>
      </c>
      <c r="H1486" s="4" t="s">
        <v>50</v>
      </c>
      <c r="I1486" s="154" t="s">
        <v>599</v>
      </c>
      <c r="J1486" s="157">
        <v>20</v>
      </c>
      <c r="K1486" s="29">
        <v>51750</v>
      </c>
      <c r="L1486" s="17">
        <v>7762500</v>
      </c>
      <c r="M1486" s="102" t="s">
        <v>529</v>
      </c>
      <c r="N1486" s="104">
        <f t="shared" si="136"/>
        <v>1760.5434153975257</v>
      </c>
      <c r="O1486" s="104">
        <v>1760.5434153975257</v>
      </c>
      <c r="S1486" t="s">
        <v>585</v>
      </c>
    </row>
    <row r="1487" spans="1:812" hidden="1" x14ac:dyDescent="0.25">
      <c r="B1487" s="5">
        <v>45569</v>
      </c>
      <c r="C1487" t="s">
        <v>120</v>
      </c>
      <c r="D1487" t="s">
        <v>0</v>
      </c>
      <c r="E1487" t="s">
        <v>66</v>
      </c>
      <c r="F1487" s="4" t="s">
        <v>78</v>
      </c>
      <c r="G1487" t="s">
        <v>79</v>
      </c>
      <c r="H1487" s="4" t="s">
        <v>80</v>
      </c>
      <c r="I1487" s="4" t="s">
        <v>588</v>
      </c>
      <c r="J1487" s="8">
        <v>26</v>
      </c>
      <c r="K1487" s="29">
        <v>51750</v>
      </c>
      <c r="L1487" s="17">
        <v>13455000</v>
      </c>
      <c r="M1487" s="102" t="s">
        <v>529</v>
      </c>
      <c r="N1487" s="104">
        <f t="shared" si="136"/>
        <v>3051.6085866890448</v>
      </c>
      <c r="O1487" s="104">
        <v>3051.6085866890448</v>
      </c>
      <c r="S1487" t="s">
        <v>625</v>
      </c>
      <c r="IO1487" t="s">
        <v>506</v>
      </c>
    </row>
    <row r="1488" spans="1:812" s="109" customFormat="1" hidden="1" x14ac:dyDescent="0.25">
      <c r="A1488"/>
      <c r="B1488" s="5">
        <v>45569</v>
      </c>
      <c r="C1488" t="s">
        <v>103</v>
      </c>
      <c r="D1488" t="s">
        <v>0</v>
      </c>
      <c r="E1488" t="s">
        <v>66</v>
      </c>
      <c r="F1488" s="4" t="s">
        <v>78</v>
      </c>
      <c r="G1488" t="s">
        <v>79</v>
      </c>
      <c r="H1488" s="4" t="s">
        <v>80</v>
      </c>
      <c r="I1488" s="4" t="s">
        <v>588</v>
      </c>
      <c r="J1488" s="8">
        <v>-25</v>
      </c>
      <c r="K1488" s="29">
        <v>51750</v>
      </c>
      <c r="L1488" s="17">
        <v>13455000</v>
      </c>
      <c r="M1488" s="102" t="s">
        <v>529</v>
      </c>
      <c r="N1488" s="104">
        <f t="shared" si="136"/>
        <v>3051.6085866890448</v>
      </c>
      <c r="O1488" s="104">
        <v>3051.6085866890448</v>
      </c>
      <c r="P1488"/>
      <c r="Q1488" s="54">
        <v>20240163</v>
      </c>
      <c r="R1488" t="s">
        <v>600</v>
      </c>
      <c r="S1488"/>
      <c r="T1488"/>
      <c r="U1488"/>
      <c r="V1488"/>
      <c r="W1488"/>
      <c r="X1488" s="17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/>
      <c r="BC1488"/>
      <c r="BD1488"/>
      <c r="BE1488"/>
      <c r="BF1488"/>
      <c r="BG1488"/>
      <c r="BH1488"/>
      <c r="BI1488"/>
      <c r="BJ1488"/>
      <c r="BK1488"/>
      <c r="BL1488"/>
      <c r="BM1488"/>
      <c r="BN1488"/>
      <c r="BO1488"/>
      <c r="BP1488"/>
      <c r="BQ1488"/>
      <c r="BR1488"/>
      <c r="BS1488"/>
      <c r="BT1488"/>
      <c r="BU1488"/>
      <c r="BV1488"/>
      <c r="BW1488"/>
      <c r="BX1488"/>
      <c r="BY1488"/>
      <c r="BZ1488"/>
      <c r="CA1488"/>
      <c r="CB1488"/>
      <c r="CC1488"/>
      <c r="CD1488"/>
      <c r="CE1488"/>
      <c r="CF1488"/>
      <c r="CG1488"/>
      <c r="CH1488"/>
      <c r="CI1488"/>
      <c r="CJ1488"/>
      <c r="CK1488"/>
      <c r="CL1488"/>
      <c r="CM1488"/>
      <c r="CN1488"/>
      <c r="CO1488"/>
      <c r="CP1488"/>
      <c r="CQ1488"/>
      <c r="CR1488"/>
      <c r="CS1488"/>
      <c r="CT1488"/>
      <c r="CU1488"/>
      <c r="CV1488"/>
      <c r="CW1488"/>
      <c r="CX1488"/>
      <c r="CY1488"/>
      <c r="CZ1488"/>
      <c r="DA1488"/>
      <c r="DB1488"/>
      <c r="DC1488"/>
      <c r="DD1488"/>
      <c r="DE1488"/>
      <c r="DF1488"/>
      <c r="DG1488"/>
      <c r="DH1488"/>
      <c r="DI1488"/>
      <c r="DJ1488"/>
      <c r="DK1488"/>
      <c r="DL1488"/>
      <c r="DM1488"/>
      <c r="DN1488"/>
      <c r="DO1488"/>
      <c r="DP1488"/>
      <c r="DQ1488"/>
      <c r="DR1488"/>
      <c r="DS1488"/>
      <c r="DT1488"/>
      <c r="DU1488"/>
      <c r="DV1488"/>
      <c r="DW1488"/>
      <c r="DX1488"/>
      <c r="DY1488"/>
      <c r="DZ1488"/>
      <c r="EA1488"/>
      <c r="EB1488"/>
      <c r="EC1488"/>
      <c r="ED1488"/>
      <c r="EE1488"/>
      <c r="EF1488"/>
      <c r="EG1488"/>
      <c r="EH1488"/>
      <c r="EI1488"/>
      <c r="EJ1488"/>
      <c r="EK1488"/>
      <c r="EL1488"/>
      <c r="EM1488"/>
      <c r="EN1488"/>
      <c r="EO1488"/>
      <c r="EP1488"/>
      <c r="EQ1488"/>
      <c r="ER1488"/>
      <c r="ES1488"/>
      <c r="ET1488"/>
      <c r="EU1488"/>
      <c r="EV1488"/>
      <c r="EW1488"/>
      <c r="EX1488"/>
      <c r="EY1488"/>
      <c r="EZ1488"/>
      <c r="FA1488"/>
      <c r="FB1488"/>
      <c r="FC1488"/>
      <c r="FD1488"/>
      <c r="FE1488"/>
      <c r="FF1488"/>
      <c r="FG1488"/>
      <c r="FH1488"/>
      <c r="FI1488"/>
      <c r="FJ1488"/>
      <c r="FK1488"/>
      <c r="FL1488"/>
      <c r="FM1488"/>
      <c r="FN1488"/>
      <c r="FO1488"/>
      <c r="FP1488"/>
      <c r="FQ1488"/>
      <c r="FR1488"/>
      <c r="FS1488"/>
      <c r="FT1488"/>
      <c r="FU1488"/>
      <c r="FV1488"/>
      <c r="FW1488"/>
      <c r="FX1488"/>
      <c r="FY1488"/>
      <c r="FZ1488"/>
      <c r="GA1488"/>
      <c r="GB1488"/>
      <c r="GC1488"/>
      <c r="GD1488"/>
      <c r="GE1488"/>
      <c r="GF1488"/>
      <c r="GG1488"/>
      <c r="GH1488"/>
      <c r="GI1488"/>
      <c r="GJ1488"/>
      <c r="GK1488"/>
      <c r="GL1488"/>
      <c r="GM1488"/>
      <c r="GN1488"/>
      <c r="GO1488"/>
      <c r="GP1488"/>
      <c r="GQ1488"/>
      <c r="GR1488"/>
      <c r="GS1488"/>
      <c r="GT1488"/>
      <c r="GU1488"/>
      <c r="GV1488"/>
      <c r="GW1488"/>
      <c r="GX1488"/>
      <c r="GY1488"/>
      <c r="GZ1488"/>
      <c r="HA1488"/>
      <c r="HB1488"/>
      <c r="HC1488"/>
      <c r="HD1488"/>
      <c r="HE1488"/>
      <c r="HF1488"/>
      <c r="HG1488"/>
      <c r="HH1488"/>
      <c r="HI1488"/>
      <c r="HJ1488"/>
      <c r="HK1488"/>
      <c r="HL1488"/>
      <c r="HM1488"/>
      <c r="HN1488"/>
      <c r="HO1488"/>
      <c r="HP1488"/>
      <c r="HQ1488"/>
      <c r="HR1488"/>
      <c r="HS1488"/>
      <c r="HT1488"/>
      <c r="HU1488"/>
      <c r="HV1488"/>
      <c r="HW1488"/>
      <c r="HX1488"/>
      <c r="HY1488"/>
      <c r="HZ1488"/>
      <c r="IA1488"/>
      <c r="IB1488"/>
      <c r="IC1488"/>
      <c r="ID1488"/>
      <c r="IE1488"/>
      <c r="IF1488"/>
      <c r="IG1488"/>
      <c r="IH1488"/>
      <c r="II1488"/>
      <c r="IJ1488"/>
      <c r="IK1488"/>
      <c r="IL1488"/>
      <c r="IM1488"/>
      <c r="IN1488"/>
      <c r="IO1488" t="s">
        <v>506</v>
      </c>
      <c r="IP1488"/>
      <c r="IQ1488"/>
      <c r="IR1488"/>
      <c r="IS1488"/>
      <c r="IT1488"/>
      <c r="IU1488"/>
      <c r="IV1488"/>
      <c r="IW1488"/>
      <c r="IX1488"/>
      <c r="IY1488"/>
      <c r="IZ1488"/>
      <c r="JA1488"/>
      <c r="JB1488"/>
      <c r="JC1488"/>
      <c r="JD1488"/>
      <c r="JE1488"/>
      <c r="JF1488"/>
      <c r="JG1488"/>
      <c r="JH1488"/>
      <c r="JI1488"/>
      <c r="JJ1488"/>
      <c r="JK1488"/>
      <c r="JL1488"/>
      <c r="JM1488"/>
      <c r="JN1488"/>
      <c r="JO1488"/>
      <c r="JP1488"/>
      <c r="JQ1488"/>
      <c r="JR1488"/>
      <c r="JS1488"/>
      <c r="JT1488"/>
      <c r="JU1488"/>
      <c r="JV1488"/>
      <c r="JW1488"/>
      <c r="JX1488"/>
      <c r="JY1488"/>
      <c r="JZ1488"/>
      <c r="KA1488"/>
      <c r="KB1488"/>
      <c r="KC1488"/>
      <c r="KD1488"/>
      <c r="KE1488"/>
      <c r="KF1488"/>
      <c r="KG1488"/>
      <c r="KH1488"/>
      <c r="KI1488"/>
      <c r="KJ1488"/>
      <c r="KK1488"/>
      <c r="KL1488"/>
      <c r="KM1488"/>
      <c r="KN1488"/>
      <c r="KO1488"/>
      <c r="KP1488"/>
      <c r="KQ1488"/>
      <c r="KR1488"/>
      <c r="KS1488"/>
      <c r="KT1488"/>
      <c r="KU1488"/>
      <c r="KV1488"/>
      <c r="KW1488"/>
      <c r="KX1488"/>
      <c r="KY1488"/>
      <c r="KZ1488"/>
      <c r="LA1488"/>
      <c r="LB1488"/>
      <c r="LC1488"/>
      <c r="LD1488"/>
      <c r="LE1488"/>
      <c r="LF1488"/>
      <c r="LG1488"/>
      <c r="LH1488"/>
      <c r="LI1488"/>
      <c r="LJ1488"/>
      <c r="LK1488"/>
      <c r="LL1488"/>
      <c r="LM1488"/>
      <c r="LN1488"/>
      <c r="LO1488"/>
      <c r="LP1488"/>
      <c r="LQ1488"/>
      <c r="LR1488"/>
      <c r="LS1488"/>
      <c r="LT1488"/>
      <c r="LU1488"/>
      <c r="LV1488"/>
      <c r="LW1488"/>
      <c r="LX1488"/>
      <c r="LY1488"/>
      <c r="LZ1488"/>
      <c r="MA1488"/>
      <c r="MB1488"/>
      <c r="MC1488"/>
      <c r="MD1488"/>
      <c r="ME1488"/>
      <c r="MF1488"/>
      <c r="MG1488"/>
      <c r="MH1488"/>
      <c r="MI1488"/>
      <c r="MJ1488"/>
      <c r="MK1488"/>
      <c r="ML1488"/>
      <c r="MM1488"/>
      <c r="MN1488"/>
      <c r="MO1488"/>
      <c r="MP1488"/>
      <c r="MQ1488"/>
      <c r="MR1488"/>
      <c r="MS1488"/>
      <c r="MT1488"/>
      <c r="MU1488"/>
      <c r="MV1488"/>
      <c r="MW1488"/>
      <c r="MX1488"/>
      <c r="MY1488"/>
      <c r="MZ1488"/>
      <c r="NA1488"/>
      <c r="NB1488"/>
      <c r="NC1488"/>
      <c r="ND1488"/>
      <c r="NE1488"/>
      <c r="NF1488"/>
      <c r="NG1488"/>
      <c r="NH1488"/>
      <c r="NI1488"/>
      <c r="NJ1488"/>
      <c r="NK1488"/>
      <c r="NL1488"/>
      <c r="NM1488"/>
      <c r="NN1488"/>
      <c r="NO1488"/>
      <c r="NP1488"/>
      <c r="NQ1488"/>
      <c r="NR1488"/>
      <c r="NS1488"/>
      <c r="NT1488"/>
      <c r="NU1488"/>
      <c r="NV1488"/>
      <c r="NW1488"/>
      <c r="NX1488"/>
      <c r="NY1488"/>
      <c r="NZ1488"/>
      <c r="OA1488"/>
      <c r="OB1488"/>
      <c r="OC1488"/>
      <c r="OD1488"/>
      <c r="OE1488"/>
      <c r="OF1488"/>
      <c r="OG1488"/>
      <c r="OH1488"/>
      <c r="OI1488"/>
      <c r="OJ1488"/>
      <c r="OK1488"/>
      <c r="OL1488"/>
      <c r="OM1488"/>
      <c r="ON1488"/>
      <c r="OO1488"/>
      <c r="OP1488"/>
      <c r="OQ1488"/>
      <c r="OR1488"/>
      <c r="OS1488"/>
      <c r="OT1488"/>
      <c r="OU1488"/>
      <c r="OV1488"/>
      <c r="OW1488"/>
      <c r="OX1488"/>
      <c r="OY1488"/>
      <c r="OZ1488"/>
      <c r="PA1488"/>
      <c r="PB1488"/>
      <c r="PC1488"/>
      <c r="PD1488"/>
      <c r="PE1488"/>
      <c r="PF1488"/>
      <c r="PG1488"/>
      <c r="PH1488"/>
      <c r="PI1488"/>
      <c r="PJ1488"/>
      <c r="PK1488"/>
      <c r="PL1488"/>
      <c r="PM1488"/>
      <c r="PN1488"/>
      <c r="PO1488"/>
      <c r="PP1488"/>
      <c r="PQ1488"/>
      <c r="PR1488"/>
      <c r="PS1488"/>
      <c r="PT1488"/>
      <c r="PU1488"/>
      <c r="PV1488"/>
      <c r="PW1488"/>
      <c r="PX1488"/>
      <c r="PY1488"/>
      <c r="PZ1488"/>
      <c r="QA1488"/>
      <c r="QB1488"/>
      <c r="QC1488"/>
      <c r="QD1488"/>
      <c r="QE1488"/>
      <c r="QF1488"/>
      <c r="QG1488"/>
      <c r="QH1488"/>
      <c r="QI1488"/>
      <c r="QJ1488"/>
      <c r="QK1488"/>
      <c r="QL1488"/>
      <c r="QM1488"/>
      <c r="QN1488"/>
      <c r="QO1488"/>
      <c r="QP1488"/>
      <c r="QQ1488"/>
      <c r="QR1488"/>
      <c r="QS1488"/>
      <c r="QT1488"/>
      <c r="QU1488"/>
      <c r="QV1488"/>
      <c r="QW1488"/>
      <c r="QX1488"/>
      <c r="QY1488"/>
      <c r="QZ1488"/>
      <c r="RA1488"/>
      <c r="RB1488"/>
      <c r="RC1488"/>
      <c r="RD1488"/>
      <c r="RE1488"/>
      <c r="RF1488"/>
      <c r="RG1488"/>
      <c r="RH1488"/>
      <c r="RI1488"/>
      <c r="RJ1488"/>
      <c r="RK1488"/>
      <c r="RL1488"/>
      <c r="RM1488"/>
      <c r="RN1488"/>
      <c r="RO1488"/>
      <c r="RP1488"/>
      <c r="RQ1488"/>
      <c r="RR1488"/>
      <c r="RS1488"/>
      <c r="RT1488"/>
      <c r="RU1488"/>
      <c r="RV1488"/>
      <c r="RW1488"/>
      <c r="RX1488"/>
      <c r="RY1488"/>
      <c r="RZ1488"/>
      <c r="SA1488"/>
      <c r="SB1488"/>
      <c r="SC1488"/>
      <c r="SD1488"/>
      <c r="SE1488"/>
      <c r="SF1488"/>
      <c r="SG1488"/>
      <c r="SH1488"/>
      <c r="SI1488"/>
      <c r="SJ1488"/>
      <c r="SK1488"/>
      <c r="SL1488"/>
      <c r="SM1488"/>
      <c r="SN1488"/>
      <c r="SO1488"/>
      <c r="SP1488"/>
      <c r="SQ1488"/>
      <c r="SR1488"/>
      <c r="SS1488"/>
      <c r="ST1488"/>
      <c r="SU1488"/>
      <c r="SV1488"/>
      <c r="SW1488"/>
      <c r="SX1488"/>
      <c r="SY1488"/>
      <c r="SZ1488"/>
      <c r="TA1488"/>
      <c r="TB1488"/>
      <c r="TC1488"/>
      <c r="TD1488"/>
      <c r="TE1488"/>
      <c r="TF1488"/>
      <c r="TG1488"/>
      <c r="TH1488"/>
      <c r="TI1488"/>
      <c r="TJ1488"/>
      <c r="TK1488"/>
      <c r="TL1488"/>
      <c r="TM1488"/>
      <c r="TN1488"/>
      <c r="TO1488"/>
      <c r="TP1488"/>
      <c r="TQ1488"/>
      <c r="TR1488"/>
      <c r="TS1488"/>
      <c r="TT1488"/>
      <c r="TU1488"/>
      <c r="TV1488"/>
      <c r="TW1488"/>
      <c r="TX1488"/>
      <c r="TY1488"/>
      <c r="TZ1488"/>
      <c r="UA1488"/>
      <c r="UB1488"/>
      <c r="UC1488"/>
      <c r="UD1488"/>
      <c r="UE1488"/>
      <c r="UF1488"/>
      <c r="UG1488"/>
      <c r="UH1488"/>
      <c r="UI1488"/>
      <c r="UJ1488"/>
      <c r="UK1488"/>
      <c r="UL1488"/>
      <c r="UM1488"/>
      <c r="UN1488"/>
      <c r="UO1488"/>
      <c r="UP1488"/>
      <c r="UQ1488"/>
      <c r="UR1488"/>
      <c r="US1488"/>
      <c r="UT1488"/>
      <c r="UU1488"/>
      <c r="UV1488"/>
      <c r="UW1488"/>
      <c r="UX1488"/>
      <c r="UY1488"/>
      <c r="UZ1488"/>
      <c r="VA1488"/>
      <c r="VB1488"/>
      <c r="VC1488"/>
      <c r="VD1488"/>
      <c r="VE1488"/>
      <c r="VF1488"/>
      <c r="VG1488"/>
      <c r="VH1488"/>
      <c r="VI1488"/>
      <c r="VJ1488"/>
      <c r="VK1488"/>
      <c r="VL1488"/>
      <c r="VM1488"/>
      <c r="VN1488"/>
      <c r="VO1488"/>
      <c r="VP1488"/>
      <c r="VQ1488"/>
      <c r="VR1488"/>
      <c r="VS1488"/>
      <c r="VT1488"/>
      <c r="VU1488"/>
      <c r="VV1488"/>
      <c r="VW1488"/>
      <c r="VX1488"/>
      <c r="VY1488"/>
      <c r="VZ1488"/>
      <c r="WA1488"/>
      <c r="WB1488"/>
      <c r="WC1488"/>
      <c r="WD1488"/>
      <c r="WE1488"/>
      <c r="WF1488"/>
      <c r="WG1488"/>
      <c r="WH1488"/>
      <c r="WI1488"/>
      <c r="WJ1488"/>
      <c r="WK1488"/>
      <c r="WL1488"/>
      <c r="WM1488"/>
      <c r="WN1488"/>
      <c r="WO1488"/>
      <c r="WP1488"/>
      <c r="WQ1488"/>
      <c r="WR1488"/>
      <c r="WS1488"/>
      <c r="WT1488"/>
      <c r="WU1488"/>
      <c r="WV1488"/>
      <c r="WW1488"/>
      <c r="WX1488"/>
      <c r="WY1488"/>
      <c r="WZ1488"/>
      <c r="XA1488"/>
      <c r="XB1488"/>
      <c r="XC1488"/>
      <c r="XD1488"/>
      <c r="XE1488"/>
      <c r="XF1488"/>
      <c r="XG1488"/>
      <c r="XH1488"/>
      <c r="XI1488"/>
      <c r="XJ1488"/>
      <c r="XK1488"/>
      <c r="XL1488"/>
      <c r="XM1488"/>
      <c r="XN1488"/>
      <c r="XO1488"/>
      <c r="XP1488"/>
      <c r="XQ1488"/>
      <c r="XR1488"/>
      <c r="XS1488"/>
      <c r="XT1488"/>
      <c r="XU1488"/>
      <c r="XV1488"/>
      <c r="XW1488"/>
      <c r="XX1488"/>
      <c r="XY1488"/>
      <c r="XZ1488"/>
      <c r="YA1488"/>
      <c r="YB1488"/>
      <c r="YC1488"/>
      <c r="YD1488"/>
      <c r="YE1488"/>
      <c r="YF1488"/>
      <c r="YG1488"/>
      <c r="YH1488"/>
      <c r="YI1488"/>
      <c r="YJ1488"/>
      <c r="YK1488"/>
      <c r="YL1488"/>
      <c r="YM1488"/>
      <c r="YN1488"/>
      <c r="YO1488"/>
      <c r="YP1488"/>
      <c r="YQ1488"/>
      <c r="YR1488"/>
      <c r="YS1488"/>
      <c r="YT1488"/>
      <c r="YU1488"/>
      <c r="YV1488"/>
      <c r="YW1488"/>
      <c r="YX1488"/>
      <c r="YY1488"/>
      <c r="YZ1488"/>
      <c r="ZA1488"/>
      <c r="ZB1488"/>
      <c r="ZC1488"/>
      <c r="ZD1488"/>
      <c r="ZE1488"/>
      <c r="ZF1488"/>
      <c r="ZG1488"/>
      <c r="ZH1488"/>
      <c r="ZI1488"/>
      <c r="ZJ1488"/>
      <c r="ZK1488"/>
      <c r="ZL1488"/>
      <c r="ZM1488"/>
      <c r="ZN1488"/>
      <c r="ZO1488"/>
      <c r="ZP1488"/>
      <c r="ZQ1488"/>
      <c r="ZR1488"/>
      <c r="ZS1488"/>
      <c r="ZT1488"/>
      <c r="ZU1488"/>
      <c r="ZV1488"/>
      <c r="ZW1488"/>
      <c r="ZX1488"/>
      <c r="ZY1488"/>
      <c r="ZZ1488"/>
      <c r="AAA1488"/>
      <c r="AAB1488"/>
      <c r="AAC1488"/>
      <c r="AAD1488"/>
      <c r="AAE1488"/>
      <c r="AAF1488"/>
      <c r="AAG1488"/>
      <c r="AAH1488"/>
      <c r="AAI1488"/>
      <c r="AAJ1488"/>
      <c r="AAK1488"/>
      <c r="AAL1488"/>
      <c r="AAM1488"/>
      <c r="AAN1488"/>
      <c r="AAO1488"/>
      <c r="AAP1488"/>
      <c r="AAQ1488"/>
      <c r="AAR1488"/>
      <c r="AAS1488"/>
      <c r="AAT1488"/>
      <c r="AAU1488"/>
      <c r="AAV1488"/>
      <c r="AAW1488"/>
      <c r="AAX1488"/>
      <c r="AAY1488"/>
      <c r="AAZ1488"/>
      <c r="ABA1488"/>
      <c r="ABB1488"/>
      <c r="ABC1488"/>
      <c r="ABD1488"/>
      <c r="ABE1488"/>
      <c r="ABF1488"/>
      <c r="ABG1488"/>
      <c r="ABH1488"/>
      <c r="ABI1488"/>
      <c r="ABJ1488"/>
      <c r="ABK1488"/>
      <c r="ABL1488"/>
      <c r="ABM1488"/>
      <c r="ABN1488"/>
      <c r="ABO1488"/>
      <c r="ABP1488"/>
      <c r="ABQ1488"/>
      <c r="ABR1488"/>
      <c r="ABS1488"/>
      <c r="ABT1488"/>
      <c r="ABU1488"/>
      <c r="ABV1488"/>
      <c r="ABW1488"/>
      <c r="ABX1488"/>
      <c r="ABY1488"/>
      <c r="ABZ1488"/>
      <c r="ACA1488"/>
      <c r="ACB1488"/>
      <c r="ACC1488"/>
      <c r="ACD1488"/>
      <c r="ACE1488"/>
      <c r="ACF1488"/>
      <c r="ACG1488"/>
      <c r="ACH1488"/>
      <c r="ACI1488"/>
      <c r="ACJ1488"/>
      <c r="ACK1488"/>
      <c r="ACL1488"/>
      <c r="ACM1488"/>
      <c r="ACN1488"/>
      <c r="ACO1488"/>
      <c r="ACP1488"/>
      <c r="ACQ1488"/>
      <c r="ACR1488"/>
      <c r="ACS1488"/>
      <c r="ACT1488"/>
      <c r="ACU1488"/>
      <c r="ACV1488"/>
      <c r="ACW1488"/>
      <c r="ACX1488"/>
      <c r="ACY1488"/>
      <c r="ACZ1488"/>
      <c r="ADA1488"/>
      <c r="ADB1488"/>
      <c r="ADC1488"/>
      <c r="ADD1488"/>
      <c r="ADE1488"/>
      <c r="ADF1488"/>
      <c r="ADG1488"/>
      <c r="ADH1488"/>
      <c r="ADI1488"/>
      <c r="ADJ1488"/>
      <c r="ADK1488"/>
      <c r="ADL1488"/>
      <c r="ADM1488"/>
      <c r="ADN1488"/>
      <c r="ADO1488"/>
      <c r="ADP1488"/>
      <c r="ADQ1488"/>
      <c r="ADR1488"/>
      <c r="ADS1488"/>
      <c r="ADT1488"/>
      <c r="ADU1488"/>
      <c r="ADV1488"/>
      <c r="ADW1488"/>
      <c r="ADX1488"/>
      <c r="ADY1488"/>
      <c r="ADZ1488"/>
      <c r="AEA1488"/>
      <c r="AEB1488"/>
      <c r="AEC1488"/>
      <c r="AED1488"/>
      <c r="AEE1488"/>
      <c r="AEF1488"/>
    </row>
    <row r="1489" spans="1:812" hidden="1" x14ac:dyDescent="0.25">
      <c r="B1489" s="5">
        <v>45569</v>
      </c>
      <c r="C1489" t="s">
        <v>103</v>
      </c>
      <c r="D1489" t="s">
        <v>0</v>
      </c>
      <c r="E1489" t="s">
        <v>66</v>
      </c>
      <c r="F1489" s="4" t="s">
        <v>78</v>
      </c>
      <c r="G1489" t="s">
        <v>79</v>
      </c>
      <c r="H1489" s="4" t="s">
        <v>80</v>
      </c>
      <c r="I1489" s="4" t="s">
        <v>510</v>
      </c>
      <c r="J1489" s="8">
        <v>-10</v>
      </c>
      <c r="K1489" s="29">
        <v>51750</v>
      </c>
      <c r="L1489" s="17">
        <f>+J1489*K1489</f>
        <v>-517500</v>
      </c>
      <c r="M1489" s="102" t="s">
        <v>529</v>
      </c>
      <c r="N1489" s="104">
        <f t="shared" si="136"/>
        <v>-117.36956102650171</v>
      </c>
      <c r="O1489" s="104">
        <v>-117.36956102650171</v>
      </c>
      <c r="Q1489" s="54">
        <v>20240163</v>
      </c>
      <c r="R1489" t="s">
        <v>600</v>
      </c>
      <c r="IO1489" t="s">
        <v>506</v>
      </c>
    </row>
    <row r="1490" spans="1:812" hidden="1" x14ac:dyDescent="0.25">
      <c r="B1490" s="5">
        <v>45569</v>
      </c>
      <c r="C1490" t="s">
        <v>103</v>
      </c>
      <c r="D1490" t="s">
        <v>0</v>
      </c>
      <c r="E1490" t="s">
        <v>66</v>
      </c>
      <c r="F1490" s="4" t="s">
        <v>86</v>
      </c>
      <c r="G1490" t="s">
        <v>87</v>
      </c>
      <c r="H1490" s="4" t="s">
        <v>50</v>
      </c>
      <c r="I1490" s="4" t="s">
        <v>524</v>
      </c>
      <c r="J1490" s="8">
        <v>-19</v>
      </c>
      <c r="K1490" s="29">
        <v>51750</v>
      </c>
      <c r="L1490" s="17">
        <v>7762500</v>
      </c>
      <c r="M1490" s="102" t="s">
        <v>529</v>
      </c>
      <c r="N1490" s="104">
        <f t="shared" si="136"/>
        <v>1760.5434153975257</v>
      </c>
      <c r="O1490" s="104">
        <v>1760.5434153975257</v>
      </c>
      <c r="Q1490" s="54">
        <v>20240163</v>
      </c>
      <c r="R1490" t="s">
        <v>600</v>
      </c>
    </row>
    <row r="1491" spans="1:812" hidden="1" x14ac:dyDescent="0.25">
      <c r="B1491" s="5">
        <v>45569</v>
      </c>
      <c r="C1491" t="s">
        <v>103</v>
      </c>
      <c r="D1491" t="s">
        <v>0</v>
      </c>
      <c r="E1491" t="s">
        <v>66</v>
      </c>
      <c r="F1491" s="4" t="s">
        <v>86</v>
      </c>
      <c r="G1491" t="s">
        <v>87</v>
      </c>
      <c r="H1491" s="4" t="s">
        <v>50</v>
      </c>
      <c r="I1491" s="4" t="s">
        <v>599</v>
      </c>
      <c r="J1491" s="8">
        <v>-16</v>
      </c>
      <c r="K1491" s="29">
        <v>51750</v>
      </c>
      <c r="L1491" s="17">
        <v>7762500</v>
      </c>
      <c r="M1491" s="102" t="s">
        <v>529</v>
      </c>
      <c r="N1491" s="104">
        <f t="shared" si="136"/>
        <v>1760.5434153975257</v>
      </c>
      <c r="O1491" s="104">
        <v>1760.5434153975257</v>
      </c>
      <c r="Q1491" s="54">
        <v>20240163</v>
      </c>
      <c r="R1491" t="s">
        <v>600</v>
      </c>
    </row>
    <row r="1492" spans="1:812" hidden="1" x14ac:dyDescent="0.25">
      <c r="B1492" s="5">
        <v>45569</v>
      </c>
      <c r="C1492" t="s">
        <v>103</v>
      </c>
      <c r="D1492" t="s">
        <v>0</v>
      </c>
      <c r="E1492" t="s">
        <v>66</v>
      </c>
      <c r="F1492" s="4" t="s">
        <v>91</v>
      </c>
      <c r="G1492" t="s">
        <v>92</v>
      </c>
      <c r="H1492" s="4" t="s">
        <v>93</v>
      </c>
      <c r="I1492" s="4" t="s">
        <v>383</v>
      </c>
      <c r="J1492" s="8">
        <v>-10</v>
      </c>
      <c r="K1492" s="29">
        <v>51750</v>
      </c>
      <c r="L1492" s="17">
        <v>2587500</v>
      </c>
      <c r="M1492" s="102" t="s">
        <v>529</v>
      </c>
      <c r="N1492" s="104">
        <f t="shared" si="136"/>
        <v>586.8478051325086</v>
      </c>
      <c r="O1492" s="104">
        <v>586.8478051325086</v>
      </c>
      <c r="Q1492" s="54">
        <v>20240163</v>
      </c>
      <c r="R1492" t="s">
        <v>600</v>
      </c>
    </row>
    <row r="1493" spans="1:812" ht="12.95" hidden="1" customHeight="1" x14ac:dyDescent="0.25">
      <c r="B1493" s="5">
        <v>45569</v>
      </c>
      <c r="C1493" t="s">
        <v>103</v>
      </c>
      <c r="D1493" t="s">
        <v>4</v>
      </c>
      <c r="E1493" t="s">
        <v>66</v>
      </c>
      <c r="F1493" s="4" t="s">
        <v>96</v>
      </c>
      <c r="G1493" t="s">
        <v>95</v>
      </c>
      <c r="H1493" s="4" t="s">
        <v>106</v>
      </c>
      <c r="I1493" s="4">
        <v>52006</v>
      </c>
      <c r="J1493" s="8">
        <v>-2</v>
      </c>
      <c r="K1493" s="29">
        <v>647360</v>
      </c>
      <c r="L1493" s="17">
        <v>1942080</v>
      </c>
      <c r="M1493" s="102" t="s">
        <v>529</v>
      </c>
      <c r="N1493" s="104">
        <f t="shared" si="136"/>
        <v>440.46584942676031</v>
      </c>
      <c r="O1493" s="104">
        <v>440.46584942676031</v>
      </c>
      <c r="Q1493" s="54">
        <v>20240163</v>
      </c>
      <c r="R1493" t="s">
        <v>600</v>
      </c>
    </row>
    <row r="1494" spans="1:812" hidden="1" x14ac:dyDescent="0.25">
      <c r="B1494" s="5">
        <v>45569</v>
      </c>
      <c r="C1494" t="s">
        <v>103</v>
      </c>
      <c r="D1494" t="s">
        <v>4</v>
      </c>
      <c r="E1494" t="s">
        <v>66</v>
      </c>
      <c r="F1494" s="4" t="s">
        <v>102</v>
      </c>
      <c r="G1494" t="s">
        <v>101</v>
      </c>
      <c r="H1494" s="4" t="s">
        <v>107</v>
      </c>
      <c r="I1494" s="4" t="s">
        <v>138</v>
      </c>
      <c r="J1494" s="8">
        <v>-2</v>
      </c>
      <c r="K1494" s="29">
        <v>102340</v>
      </c>
      <c r="L1494" s="17">
        <v>307020</v>
      </c>
      <c r="M1494" s="102" t="s">
        <v>529</v>
      </c>
      <c r="N1494" s="104">
        <f t="shared" si="136"/>
        <v>69.632468843201082</v>
      </c>
      <c r="O1494" s="104">
        <v>69.632468843201082</v>
      </c>
      <c r="Q1494" s="54">
        <v>20240163</v>
      </c>
      <c r="R1494" t="s">
        <v>600</v>
      </c>
    </row>
    <row r="1495" spans="1:812" hidden="1" x14ac:dyDescent="0.25">
      <c r="B1495" s="5">
        <v>45575</v>
      </c>
      <c r="C1495" t="s">
        <v>103</v>
      </c>
      <c r="D1495" t="s">
        <v>0</v>
      </c>
      <c r="E1495" t="s">
        <v>14</v>
      </c>
      <c r="F1495" s="4" t="s">
        <v>25</v>
      </c>
      <c r="G1495" t="s">
        <v>26</v>
      </c>
      <c r="H1495" s="4" t="s">
        <v>27</v>
      </c>
      <c r="I1495" s="4" t="s">
        <v>562</v>
      </c>
      <c r="J1495" s="8">
        <v>-12</v>
      </c>
      <c r="K1495" s="79">
        <v>14.569553805774278</v>
      </c>
      <c r="L1495" s="17">
        <f>+J1495*K1495</f>
        <v>-174.83464566929135</v>
      </c>
      <c r="M1495" s="102" t="s">
        <v>527</v>
      </c>
      <c r="O1495" s="102">
        <v>-174.83464566929135</v>
      </c>
      <c r="Q1495" s="54">
        <v>20240162</v>
      </c>
      <c r="R1495" t="s">
        <v>234</v>
      </c>
    </row>
    <row r="1496" spans="1:812" hidden="1" x14ac:dyDescent="0.25">
      <c r="B1496" s="5">
        <v>45575</v>
      </c>
      <c r="C1496" t="s">
        <v>103</v>
      </c>
      <c r="D1496" t="s">
        <v>0</v>
      </c>
      <c r="E1496" t="s">
        <v>14</v>
      </c>
      <c r="F1496" s="4" t="s">
        <v>35</v>
      </c>
      <c r="G1496" t="s">
        <v>36</v>
      </c>
      <c r="H1496" s="4" t="s">
        <v>37</v>
      </c>
      <c r="I1496" s="4" t="s">
        <v>563</v>
      </c>
      <c r="J1496" s="8">
        <v>-5</v>
      </c>
      <c r="K1496" s="79">
        <v>14.569553805774278</v>
      </c>
      <c r="L1496" s="17">
        <f>+J1496*K1496</f>
        <v>-72.847769028871397</v>
      </c>
      <c r="M1496" s="102" t="s">
        <v>527</v>
      </c>
      <c r="O1496" s="102">
        <v>-72.847769028871397</v>
      </c>
      <c r="Q1496" s="54">
        <v>20240162</v>
      </c>
      <c r="R1496" t="s">
        <v>234</v>
      </c>
    </row>
    <row r="1497" spans="1:812" hidden="1" x14ac:dyDescent="0.25">
      <c r="B1497" s="5">
        <v>45575</v>
      </c>
      <c r="C1497" t="s">
        <v>103</v>
      </c>
      <c r="D1497" t="s">
        <v>0</v>
      </c>
      <c r="E1497" t="s">
        <v>14</v>
      </c>
      <c r="F1497" s="4" t="s">
        <v>54</v>
      </c>
      <c r="G1497" t="s">
        <v>55</v>
      </c>
      <c r="H1497" s="4" t="s">
        <v>56</v>
      </c>
      <c r="I1497" s="4" t="s">
        <v>566</v>
      </c>
      <c r="J1497" s="8">
        <v>-12</v>
      </c>
      <c r="K1497" s="79">
        <v>18.73228346456693</v>
      </c>
      <c r="L1497" s="17">
        <f>+J1497*K1497</f>
        <v>-224.78740157480314</v>
      </c>
      <c r="M1497" s="102" t="s">
        <v>527</v>
      </c>
      <c r="O1497" s="102">
        <v>-224.78740157480314</v>
      </c>
      <c r="Q1497" s="54">
        <v>20240162</v>
      </c>
      <c r="R1497" t="s">
        <v>234</v>
      </c>
      <c r="JN1497" t="s">
        <v>506</v>
      </c>
    </row>
    <row r="1498" spans="1:812" hidden="1" x14ac:dyDescent="0.25">
      <c r="B1498" s="5">
        <v>45575</v>
      </c>
      <c r="C1498" t="s">
        <v>103</v>
      </c>
      <c r="D1498" t="s">
        <v>0</v>
      </c>
      <c r="E1498" t="s">
        <v>14</v>
      </c>
      <c r="F1498" s="4" t="s">
        <v>58</v>
      </c>
      <c r="G1498" t="s">
        <v>59</v>
      </c>
      <c r="H1498" s="4" t="s">
        <v>60</v>
      </c>
      <c r="I1498" s="4" t="s">
        <v>489</v>
      </c>
      <c r="J1498" s="8">
        <v>-6</v>
      </c>
      <c r="K1498" s="79">
        <v>18.75</v>
      </c>
      <c r="L1498" s="17">
        <v>372.82894736842104</v>
      </c>
      <c r="M1498" s="102" t="s">
        <v>527</v>
      </c>
      <c r="O1498" s="102">
        <v>372.82894736842104</v>
      </c>
      <c r="Q1498" s="54">
        <v>20240162</v>
      </c>
      <c r="R1498" t="s">
        <v>234</v>
      </c>
    </row>
    <row r="1499" spans="1:812" hidden="1" x14ac:dyDescent="0.25">
      <c r="B1499" s="5">
        <v>45575</v>
      </c>
      <c r="C1499" t="s">
        <v>103</v>
      </c>
      <c r="D1499" t="s">
        <v>4</v>
      </c>
      <c r="E1499" t="s">
        <v>14</v>
      </c>
      <c r="F1499" s="4">
        <v>3308050</v>
      </c>
      <c r="G1499" t="s">
        <v>137</v>
      </c>
      <c r="H1499" s="4" t="s">
        <v>137</v>
      </c>
      <c r="I1499" s="4" t="s">
        <v>138</v>
      </c>
      <c r="J1499" s="8">
        <v>-2</v>
      </c>
      <c r="K1499" s="79">
        <v>104.3726235741445</v>
      </c>
      <c r="L1499" s="17">
        <f t="shared" ref="L1499:L1509" si="137">+J1499*K1499</f>
        <v>-208.745247148289</v>
      </c>
      <c r="M1499" s="102" t="s">
        <v>527</v>
      </c>
      <c r="O1499" s="102">
        <v>-208.745247148289</v>
      </c>
      <c r="Q1499" s="54">
        <v>20240162</v>
      </c>
      <c r="R1499" t="s">
        <v>234</v>
      </c>
    </row>
    <row r="1500" spans="1:812" hidden="1" x14ac:dyDescent="0.25">
      <c r="B1500" s="5">
        <v>45575</v>
      </c>
      <c r="C1500" t="s">
        <v>103</v>
      </c>
      <c r="D1500" t="s">
        <v>4</v>
      </c>
      <c r="E1500" t="s">
        <v>14</v>
      </c>
      <c r="F1500" s="4">
        <v>3318235</v>
      </c>
      <c r="G1500" t="s">
        <v>209</v>
      </c>
      <c r="H1500" s="4" t="s">
        <v>107</v>
      </c>
      <c r="I1500" s="4" t="s">
        <v>138</v>
      </c>
      <c r="J1500" s="8">
        <v>-2</v>
      </c>
      <c r="K1500" s="79">
        <v>31.220472440944881</v>
      </c>
      <c r="L1500" s="17">
        <f t="shared" si="137"/>
        <v>-62.440944881889763</v>
      </c>
      <c r="M1500" s="102" t="s">
        <v>527</v>
      </c>
      <c r="O1500" s="102">
        <v>-62.440944881889763</v>
      </c>
      <c r="Q1500" s="54">
        <v>20240162</v>
      </c>
      <c r="R1500" t="s">
        <v>234</v>
      </c>
    </row>
    <row r="1501" spans="1:812" hidden="1" x14ac:dyDescent="0.25">
      <c r="B1501" s="5">
        <v>45575</v>
      </c>
      <c r="C1501" t="s">
        <v>103</v>
      </c>
      <c r="D1501" t="s">
        <v>4</v>
      </c>
      <c r="E1501" t="s">
        <v>14</v>
      </c>
      <c r="F1501" s="4">
        <v>3318055</v>
      </c>
      <c r="G1501" t="s">
        <v>318</v>
      </c>
      <c r="H1501" s="4" t="s">
        <v>109</v>
      </c>
      <c r="J1501" s="8">
        <v>-1</v>
      </c>
      <c r="K1501" s="29">
        <v>309.59488272921106</v>
      </c>
      <c r="L1501" s="17">
        <f t="shared" si="137"/>
        <v>-309.59488272921106</v>
      </c>
      <c r="M1501" s="102" t="s">
        <v>527</v>
      </c>
      <c r="O1501" s="102">
        <v>-309.59488272921106</v>
      </c>
      <c r="Q1501" s="54">
        <v>20240162</v>
      </c>
      <c r="R1501" t="s">
        <v>234</v>
      </c>
    </row>
    <row r="1502" spans="1:812" s="69" customFormat="1" x14ac:dyDescent="0.25">
      <c r="A1502"/>
      <c r="B1502" s="5">
        <v>45575</v>
      </c>
      <c r="C1502" t="s">
        <v>103</v>
      </c>
      <c r="D1502" t="s">
        <v>0</v>
      </c>
      <c r="E1502" t="s">
        <v>14</v>
      </c>
      <c r="F1502" s="4" t="s">
        <v>42</v>
      </c>
      <c r="G1502" t="s">
        <v>43</v>
      </c>
      <c r="H1502" s="4" t="s">
        <v>44</v>
      </c>
      <c r="I1502" s="4" t="s">
        <v>565</v>
      </c>
      <c r="J1502" s="8">
        <v>-3</v>
      </c>
      <c r="K1502" s="79">
        <v>14.569553805774278</v>
      </c>
      <c r="L1502" s="17">
        <f t="shared" si="137"/>
        <v>-43.708661417322837</v>
      </c>
      <c r="M1502" s="102" t="s">
        <v>527</v>
      </c>
      <c r="N1502" s="102"/>
      <c r="O1502" s="102">
        <v>-43.708661417322837</v>
      </c>
      <c r="P1502"/>
      <c r="Q1502" s="54">
        <v>20240162</v>
      </c>
      <c r="R1502" t="s">
        <v>234</v>
      </c>
      <c r="S1502"/>
      <c r="T1502"/>
      <c r="U1502"/>
      <c r="V1502"/>
      <c r="W1502"/>
      <c r="X1502" s="17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/>
      <c r="AY1502"/>
      <c r="AZ1502"/>
      <c r="BA1502"/>
      <c r="BB1502"/>
      <c r="BC1502"/>
      <c r="BD1502"/>
      <c r="BE1502"/>
      <c r="BF1502"/>
      <c r="BG1502"/>
      <c r="BH1502"/>
      <c r="BI1502"/>
      <c r="BJ1502"/>
      <c r="BK1502"/>
      <c r="BL1502"/>
      <c r="BM1502"/>
      <c r="BN1502"/>
      <c r="BO1502"/>
      <c r="BP1502"/>
      <c r="BQ1502"/>
      <c r="BR1502"/>
      <c r="BS1502"/>
      <c r="BT1502"/>
      <c r="BU1502"/>
      <c r="BV1502"/>
      <c r="BW1502"/>
      <c r="BX1502"/>
      <c r="BY1502"/>
      <c r="BZ1502"/>
      <c r="CA1502"/>
      <c r="CB1502"/>
      <c r="CC1502"/>
      <c r="CD1502"/>
      <c r="CE1502"/>
      <c r="CF1502"/>
      <c r="CG1502"/>
      <c r="CH1502"/>
      <c r="CI1502"/>
      <c r="CJ1502"/>
      <c r="CK1502"/>
      <c r="CL1502"/>
      <c r="CM1502"/>
      <c r="CN1502"/>
      <c r="CO1502"/>
      <c r="CP1502"/>
      <c r="CQ1502"/>
      <c r="CR1502"/>
      <c r="CS1502"/>
      <c r="CT1502"/>
      <c r="CU1502"/>
      <c r="CV1502"/>
      <c r="CW1502"/>
      <c r="CX1502"/>
      <c r="CY1502"/>
      <c r="CZ1502"/>
      <c r="DA1502"/>
      <c r="DB1502"/>
      <c r="DC1502"/>
      <c r="DD1502"/>
      <c r="DE1502"/>
      <c r="DF1502"/>
      <c r="DG1502"/>
      <c r="DH1502"/>
      <c r="DI1502"/>
      <c r="DJ1502"/>
      <c r="DK1502"/>
      <c r="DL1502"/>
      <c r="DM1502"/>
      <c r="DN1502"/>
      <c r="DO1502"/>
      <c r="DP1502"/>
      <c r="DQ1502"/>
      <c r="DR1502"/>
      <c r="DS1502"/>
      <c r="DT1502"/>
      <c r="DU1502"/>
      <c r="DV1502"/>
      <c r="DW1502"/>
      <c r="DX1502"/>
      <c r="DY1502"/>
      <c r="DZ1502"/>
      <c r="EA1502"/>
      <c r="EB1502"/>
      <c r="EC1502"/>
      <c r="ED1502"/>
      <c r="EE1502"/>
      <c r="EF1502"/>
      <c r="EG1502"/>
      <c r="EH1502"/>
      <c r="EI1502"/>
      <c r="EJ1502"/>
      <c r="EK1502"/>
      <c r="EL1502"/>
      <c r="EM1502"/>
      <c r="EN1502"/>
      <c r="EO1502"/>
      <c r="EP1502"/>
      <c r="EQ1502"/>
      <c r="ER1502"/>
      <c r="ES1502"/>
      <c r="ET1502"/>
      <c r="EU1502"/>
      <c r="EV1502"/>
      <c r="EW1502"/>
      <c r="EX1502"/>
      <c r="EY1502"/>
      <c r="EZ1502"/>
      <c r="FA1502"/>
      <c r="FB1502"/>
      <c r="FC1502"/>
      <c r="FD1502"/>
      <c r="FE1502"/>
      <c r="FF1502"/>
      <c r="FG1502"/>
      <c r="FH1502"/>
      <c r="FI1502"/>
      <c r="FJ1502"/>
      <c r="FK1502"/>
      <c r="FL1502"/>
      <c r="FM1502"/>
      <c r="FN1502"/>
      <c r="FO1502"/>
      <c r="FP1502"/>
      <c r="FQ1502"/>
      <c r="FR1502"/>
      <c r="FS1502"/>
      <c r="FT1502"/>
      <c r="FU1502"/>
      <c r="FV1502"/>
      <c r="FW1502"/>
      <c r="FX1502"/>
      <c r="FY1502"/>
      <c r="FZ1502"/>
      <c r="GA1502"/>
      <c r="GB1502"/>
      <c r="GC1502"/>
      <c r="GD1502"/>
      <c r="GE1502"/>
      <c r="GF1502"/>
      <c r="GG1502"/>
      <c r="GH1502"/>
      <c r="GI1502"/>
      <c r="GJ1502"/>
      <c r="GK1502"/>
      <c r="GL1502"/>
      <c r="GM1502"/>
      <c r="GN1502"/>
      <c r="GO1502"/>
      <c r="GP1502"/>
      <c r="GQ1502"/>
      <c r="GR1502"/>
      <c r="GS1502"/>
      <c r="GT1502"/>
      <c r="GU1502"/>
      <c r="GV1502"/>
      <c r="GW1502"/>
      <c r="GX1502"/>
      <c r="GY1502"/>
      <c r="GZ1502"/>
      <c r="HA1502"/>
      <c r="HB1502"/>
      <c r="HC1502"/>
      <c r="HD1502"/>
      <c r="HE1502"/>
      <c r="HF1502"/>
      <c r="HG1502"/>
      <c r="HH1502"/>
      <c r="HI1502"/>
      <c r="HJ1502"/>
      <c r="HK1502"/>
      <c r="HL1502"/>
      <c r="HM1502"/>
      <c r="HN1502"/>
      <c r="HO1502"/>
      <c r="HP1502"/>
      <c r="HQ1502"/>
      <c r="HR1502"/>
      <c r="HS1502"/>
      <c r="HT1502"/>
      <c r="HU1502"/>
      <c r="HV1502"/>
      <c r="HW1502"/>
      <c r="HX1502"/>
      <c r="HY1502"/>
      <c r="HZ1502"/>
      <c r="IA1502"/>
      <c r="IB1502"/>
      <c r="IC1502"/>
      <c r="ID1502"/>
      <c r="IE1502"/>
      <c r="IF1502"/>
      <c r="IG1502"/>
      <c r="IH1502"/>
      <c r="II1502"/>
      <c r="IJ1502"/>
      <c r="IK1502"/>
      <c r="IL1502"/>
      <c r="IM1502"/>
      <c r="IN1502"/>
      <c r="IO1502"/>
      <c r="IP1502"/>
      <c r="IQ1502"/>
      <c r="IR1502"/>
      <c r="IS1502"/>
      <c r="IT1502"/>
      <c r="IU1502"/>
      <c r="IV1502"/>
      <c r="IW1502"/>
      <c r="IX1502"/>
      <c r="IY1502"/>
      <c r="IZ1502"/>
      <c r="JA1502"/>
      <c r="JB1502"/>
      <c r="JC1502"/>
      <c r="JD1502"/>
      <c r="JE1502"/>
      <c r="JF1502"/>
      <c r="JG1502"/>
      <c r="JH1502"/>
      <c r="JI1502"/>
      <c r="JJ1502"/>
      <c r="JK1502"/>
      <c r="JL1502"/>
      <c r="JM1502"/>
      <c r="JN1502"/>
      <c r="JO1502"/>
      <c r="JP1502"/>
      <c r="JQ1502"/>
      <c r="JR1502"/>
      <c r="JS1502"/>
      <c r="JT1502"/>
      <c r="JU1502"/>
      <c r="JV1502"/>
      <c r="JW1502"/>
      <c r="JX1502"/>
      <c r="JY1502"/>
      <c r="JZ1502"/>
      <c r="KA1502"/>
      <c r="KB1502"/>
      <c r="KC1502"/>
      <c r="KD1502"/>
      <c r="KE1502"/>
      <c r="KF1502"/>
      <c r="KG1502"/>
      <c r="KH1502"/>
      <c r="KI1502"/>
      <c r="KJ1502"/>
      <c r="KK1502"/>
      <c r="KL1502"/>
      <c r="KM1502"/>
      <c r="KN1502"/>
      <c r="KO1502"/>
      <c r="KP1502"/>
      <c r="KQ1502"/>
      <c r="KR1502"/>
      <c r="KS1502"/>
      <c r="KT1502"/>
      <c r="KU1502"/>
      <c r="KV1502"/>
      <c r="KW1502"/>
      <c r="KX1502"/>
      <c r="KY1502"/>
      <c r="KZ1502"/>
      <c r="LA1502"/>
      <c r="LB1502"/>
      <c r="LC1502"/>
      <c r="LD1502"/>
      <c r="LE1502"/>
      <c r="LF1502"/>
      <c r="LG1502"/>
      <c r="LH1502"/>
      <c r="LI1502"/>
      <c r="LJ1502"/>
      <c r="LK1502"/>
      <c r="LL1502"/>
      <c r="LM1502"/>
      <c r="LN1502"/>
      <c r="LO1502"/>
      <c r="LP1502"/>
      <c r="LQ1502"/>
      <c r="LR1502"/>
      <c r="LS1502"/>
      <c r="LT1502"/>
      <c r="LU1502"/>
      <c r="LV1502"/>
      <c r="LW1502"/>
      <c r="LX1502"/>
      <c r="LY1502"/>
      <c r="LZ1502"/>
      <c r="MA1502"/>
      <c r="MB1502"/>
      <c r="MC1502"/>
      <c r="MD1502"/>
      <c r="ME1502"/>
      <c r="MF1502"/>
      <c r="MG1502"/>
      <c r="MH1502"/>
      <c r="MI1502"/>
      <c r="MJ1502"/>
      <c r="MK1502"/>
      <c r="ML1502"/>
      <c r="MM1502"/>
      <c r="MN1502"/>
      <c r="MO1502"/>
      <c r="MP1502"/>
      <c r="MQ1502"/>
      <c r="MR1502"/>
      <c r="MS1502"/>
      <c r="MT1502"/>
      <c r="MU1502"/>
      <c r="MV1502"/>
      <c r="MW1502"/>
      <c r="MX1502"/>
      <c r="MY1502"/>
      <c r="MZ1502"/>
      <c r="NA1502"/>
      <c r="NB1502"/>
      <c r="NC1502"/>
      <c r="ND1502"/>
      <c r="NE1502"/>
      <c r="NF1502"/>
      <c r="NG1502"/>
      <c r="NH1502"/>
      <c r="NI1502"/>
      <c r="NJ1502"/>
      <c r="NK1502"/>
      <c r="NL1502"/>
      <c r="NM1502"/>
      <c r="NN1502"/>
      <c r="NO1502"/>
      <c r="NP1502"/>
      <c r="NQ1502"/>
      <c r="NR1502"/>
      <c r="NS1502"/>
      <c r="NT1502"/>
      <c r="NU1502"/>
      <c r="NV1502"/>
      <c r="NW1502"/>
      <c r="NX1502"/>
      <c r="NY1502"/>
      <c r="NZ1502"/>
      <c r="OA1502"/>
      <c r="OB1502"/>
      <c r="OC1502"/>
      <c r="OD1502"/>
      <c r="OE1502"/>
      <c r="OF1502"/>
      <c r="OG1502"/>
      <c r="OH1502"/>
      <c r="OI1502"/>
      <c r="OJ1502"/>
      <c r="OK1502"/>
      <c r="OL1502"/>
      <c r="OM1502"/>
      <c r="ON1502"/>
      <c r="OO1502"/>
      <c r="OP1502"/>
      <c r="OQ1502"/>
      <c r="OR1502"/>
      <c r="OS1502"/>
      <c r="OT1502"/>
      <c r="OU1502"/>
      <c r="OV1502"/>
      <c r="OW1502"/>
      <c r="OX1502"/>
      <c r="OY1502"/>
      <c r="OZ1502"/>
      <c r="PA1502"/>
      <c r="PB1502"/>
      <c r="PC1502"/>
      <c r="PD1502"/>
      <c r="PE1502"/>
      <c r="PF1502"/>
      <c r="PG1502"/>
      <c r="PH1502"/>
      <c r="PI1502"/>
      <c r="PJ1502"/>
      <c r="PK1502"/>
      <c r="PL1502"/>
      <c r="PM1502"/>
      <c r="PN1502"/>
      <c r="PO1502"/>
      <c r="PP1502"/>
      <c r="PQ1502"/>
      <c r="PR1502"/>
      <c r="PS1502"/>
      <c r="PT1502"/>
      <c r="PU1502"/>
      <c r="PV1502"/>
      <c r="PW1502"/>
      <c r="PX1502"/>
      <c r="PY1502"/>
      <c r="PZ1502"/>
      <c r="QA1502"/>
      <c r="QB1502"/>
      <c r="QC1502"/>
      <c r="QD1502"/>
      <c r="QE1502"/>
      <c r="QF1502"/>
      <c r="QG1502"/>
      <c r="QH1502"/>
      <c r="QI1502"/>
      <c r="QJ1502"/>
      <c r="QK1502"/>
      <c r="QL1502"/>
      <c r="QM1502"/>
      <c r="QN1502"/>
      <c r="QO1502"/>
      <c r="QP1502"/>
      <c r="QQ1502"/>
      <c r="QR1502"/>
      <c r="QS1502"/>
      <c r="QT1502"/>
      <c r="QU1502"/>
      <c r="QV1502"/>
      <c r="QW1502"/>
      <c r="QX1502"/>
      <c r="QY1502"/>
      <c r="QZ1502"/>
      <c r="RA1502"/>
      <c r="RB1502"/>
      <c r="RC1502"/>
      <c r="RD1502"/>
      <c r="RE1502"/>
      <c r="RF1502"/>
      <c r="RG1502"/>
      <c r="RH1502"/>
      <c r="RI1502"/>
      <c r="RJ1502"/>
      <c r="RK1502"/>
      <c r="RL1502"/>
      <c r="RM1502"/>
      <c r="RN1502"/>
      <c r="RO1502"/>
      <c r="RP1502"/>
      <c r="RQ1502"/>
      <c r="RR1502"/>
      <c r="RS1502"/>
      <c r="RT1502"/>
      <c r="RU1502"/>
      <c r="RV1502"/>
      <c r="RW1502"/>
      <c r="RX1502"/>
      <c r="RY1502"/>
      <c r="RZ1502"/>
      <c r="SA1502"/>
      <c r="SB1502"/>
      <c r="SC1502"/>
      <c r="SD1502"/>
      <c r="SE1502"/>
      <c r="SF1502"/>
      <c r="SG1502"/>
      <c r="SH1502"/>
      <c r="SI1502"/>
      <c r="SJ1502"/>
      <c r="SK1502"/>
      <c r="SL1502"/>
      <c r="SM1502"/>
      <c r="SN1502"/>
      <c r="SO1502"/>
      <c r="SP1502"/>
      <c r="SQ1502"/>
      <c r="SR1502"/>
      <c r="SS1502"/>
      <c r="ST1502"/>
      <c r="SU1502"/>
      <c r="SV1502"/>
      <c r="SW1502"/>
      <c r="SX1502"/>
      <c r="SY1502"/>
      <c r="SZ1502"/>
      <c r="TA1502"/>
      <c r="TB1502"/>
      <c r="TC1502"/>
      <c r="TD1502"/>
      <c r="TE1502"/>
      <c r="TF1502"/>
      <c r="TG1502"/>
      <c r="TH1502"/>
      <c r="TI1502"/>
      <c r="TJ1502"/>
      <c r="TK1502"/>
      <c r="TL1502"/>
      <c r="TM1502"/>
      <c r="TN1502"/>
      <c r="TO1502"/>
      <c r="TP1502"/>
      <c r="TQ1502"/>
      <c r="TR1502"/>
      <c r="TS1502"/>
      <c r="TT1502"/>
      <c r="TU1502"/>
      <c r="TV1502"/>
      <c r="TW1502"/>
      <c r="TX1502"/>
      <c r="TY1502"/>
      <c r="TZ1502"/>
      <c r="UA1502"/>
      <c r="UB1502"/>
      <c r="UC1502"/>
      <c r="UD1502"/>
      <c r="UE1502"/>
      <c r="UF1502"/>
      <c r="UG1502"/>
      <c r="UH1502"/>
      <c r="UI1502"/>
      <c r="UJ1502"/>
      <c r="UK1502"/>
      <c r="UL1502"/>
      <c r="UM1502"/>
      <c r="UN1502"/>
      <c r="UO1502"/>
      <c r="UP1502"/>
      <c r="UQ1502"/>
      <c r="UR1502"/>
      <c r="US1502"/>
      <c r="UT1502"/>
      <c r="UU1502"/>
      <c r="UV1502"/>
      <c r="UW1502"/>
      <c r="UX1502"/>
      <c r="UY1502"/>
      <c r="UZ1502"/>
      <c r="VA1502"/>
      <c r="VB1502"/>
      <c r="VC1502"/>
      <c r="VD1502"/>
      <c r="VE1502"/>
      <c r="VF1502"/>
      <c r="VG1502"/>
      <c r="VH1502"/>
      <c r="VI1502"/>
      <c r="VJ1502"/>
      <c r="VK1502"/>
      <c r="VL1502"/>
      <c r="VM1502"/>
      <c r="VN1502"/>
      <c r="VO1502"/>
      <c r="VP1502"/>
      <c r="VQ1502"/>
      <c r="VR1502"/>
      <c r="VS1502"/>
      <c r="VT1502"/>
      <c r="VU1502"/>
      <c r="VV1502"/>
      <c r="VW1502"/>
      <c r="VX1502"/>
      <c r="VY1502"/>
      <c r="VZ1502"/>
      <c r="WA1502"/>
      <c r="WB1502"/>
      <c r="WC1502"/>
      <c r="WD1502"/>
      <c r="WE1502"/>
      <c r="WF1502"/>
      <c r="WG1502"/>
      <c r="WH1502"/>
      <c r="WI1502"/>
      <c r="WJ1502"/>
      <c r="WK1502"/>
      <c r="WL1502"/>
      <c r="WM1502"/>
      <c r="WN1502"/>
      <c r="WO1502"/>
      <c r="WP1502"/>
      <c r="WQ1502"/>
      <c r="WR1502"/>
      <c r="WS1502"/>
      <c r="WT1502"/>
      <c r="WU1502"/>
      <c r="WV1502"/>
      <c r="WW1502"/>
      <c r="WX1502"/>
      <c r="WY1502"/>
      <c r="WZ1502"/>
      <c r="XA1502"/>
      <c r="XB1502"/>
      <c r="XC1502"/>
      <c r="XD1502"/>
      <c r="XE1502"/>
      <c r="XF1502"/>
      <c r="XG1502"/>
      <c r="XH1502"/>
      <c r="XI1502"/>
      <c r="XJ1502"/>
      <c r="XK1502"/>
      <c r="XL1502"/>
      <c r="XM1502"/>
      <c r="XN1502"/>
      <c r="XO1502"/>
      <c r="XP1502"/>
      <c r="XQ1502"/>
      <c r="XR1502"/>
      <c r="XS1502"/>
      <c r="XT1502"/>
      <c r="XU1502"/>
      <c r="XV1502"/>
      <c r="XW1502"/>
      <c r="XX1502"/>
      <c r="XY1502"/>
      <c r="XZ1502"/>
      <c r="YA1502"/>
      <c r="YB1502"/>
      <c r="YC1502"/>
      <c r="YD1502"/>
      <c r="YE1502"/>
      <c r="YF1502"/>
      <c r="YG1502"/>
      <c r="YH1502"/>
      <c r="YI1502"/>
      <c r="YJ1502"/>
      <c r="YK1502"/>
      <c r="YL1502"/>
      <c r="YM1502"/>
      <c r="YN1502"/>
      <c r="YO1502"/>
      <c r="YP1502"/>
      <c r="YQ1502"/>
      <c r="YR1502"/>
      <c r="YS1502"/>
      <c r="YT1502"/>
      <c r="YU1502"/>
      <c r="YV1502"/>
      <c r="YW1502"/>
      <c r="YX1502"/>
      <c r="YY1502"/>
      <c r="YZ1502"/>
      <c r="ZA1502"/>
      <c r="ZB1502"/>
      <c r="ZC1502"/>
      <c r="ZD1502"/>
      <c r="ZE1502"/>
      <c r="ZF1502"/>
      <c r="ZG1502"/>
      <c r="ZH1502"/>
      <c r="ZI1502"/>
      <c r="ZJ1502"/>
      <c r="ZK1502"/>
      <c r="ZL1502"/>
      <c r="ZM1502"/>
      <c r="ZN1502"/>
      <c r="ZO1502"/>
      <c r="ZP1502"/>
      <c r="ZQ1502"/>
      <c r="ZR1502"/>
      <c r="ZS1502"/>
      <c r="ZT1502"/>
      <c r="ZU1502"/>
      <c r="ZV1502"/>
      <c r="ZW1502"/>
      <c r="ZX1502"/>
      <c r="ZY1502"/>
      <c r="ZZ1502"/>
      <c r="AAA1502"/>
      <c r="AAB1502"/>
      <c r="AAC1502"/>
      <c r="AAD1502"/>
      <c r="AAE1502"/>
      <c r="AAF1502"/>
      <c r="AAG1502"/>
      <c r="AAH1502"/>
      <c r="AAI1502"/>
      <c r="AAJ1502"/>
      <c r="AAK1502"/>
      <c r="AAL1502"/>
      <c r="AAM1502"/>
      <c r="AAN1502"/>
      <c r="AAO1502"/>
      <c r="AAP1502"/>
      <c r="AAQ1502"/>
      <c r="AAR1502"/>
      <c r="AAS1502"/>
      <c r="AAT1502"/>
      <c r="AAU1502"/>
      <c r="AAV1502"/>
      <c r="AAW1502"/>
      <c r="AAX1502"/>
      <c r="AAY1502"/>
      <c r="AAZ1502"/>
      <c r="ABA1502"/>
      <c r="ABB1502"/>
      <c r="ABC1502"/>
      <c r="ABD1502"/>
      <c r="ABE1502"/>
      <c r="ABF1502"/>
      <c r="ABG1502"/>
      <c r="ABH1502"/>
      <c r="ABI1502"/>
      <c r="ABJ1502"/>
      <c r="ABK1502"/>
      <c r="ABL1502"/>
      <c r="ABM1502"/>
      <c r="ABN1502"/>
      <c r="ABO1502"/>
      <c r="ABP1502"/>
      <c r="ABQ1502"/>
      <c r="ABR1502"/>
      <c r="ABS1502"/>
      <c r="ABT1502"/>
      <c r="ABU1502"/>
      <c r="ABV1502"/>
      <c r="ABW1502"/>
      <c r="ABX1502"/>
      <c r="ABY1502"/>
      <c r="ABZ1502"/>
      <c r="ACA1502"/>
      <c r="ACB1502"/>
      <c r="ACC1502"/>
      <c r="ACD1502"/>
      <c r="ACE1502"/>
      <c r="ACF1502"/>
      <c r="ACG1502"/>
      <c r="ACH1502"/>
      <c r="ACI1502"/>
      <c r="ACJ1502"/>
      <c r="ACK1502"/>
      <c r="ACL1502"/>
      <c r="ACM1502"/>
      <c r="ACN1502"/>
      <c r="ACO1502"/>
      <c r="ACP1502"/>
      <c r="ACQ1502"/>
      <c r="ACR1502"/>
      <c r="ACS1502"/>
      <c r="ACT1502"/>
      <c r="ACU1502"/>
      <c r="ACV1502"/>
      <c r="ACW1502"/>
      <c r="ACX1502"/>
      <c r="ACY1502"/>
      <c r="ACZ1502"/>
      <c r="ADA1502"/>
      <c r="ADB1502"/>
      <c r="ADC1502"/>
      <c r="ADD1502"/>
      <c r="ADE1502"/>
      <c r="ADF1502"/>
      <c r="ADG1502"/>
      <c r="ADH1502"/>
      <c r="ADI1502"/>
      <c r="ADJ1502"/>
      <c r="ADK1502"/>
      <c r="ADL1502"/>
      <c r="ADM1502"/>
      <c r="ADN1502"/>
      <c r="ADO1502"/>
      <c r="ADP1502"/>
      <c r="ADQ1502"/>
      <c r="ADR1502"/>
      <c r="ADS1502"/>
      <c r="ADT1502"/>
      <c r="ADU1502"/>
      <c r="ADV1502"/>
      <c r="ADW1502"/>
      <c r="ADX1502"/>
      <c r="ADY1502"/>
      <c r="ADZ1502"/>
      <c r="AEA1502"/>
      <c r="AEB1502"/>
      <c r="AEC1502"/>
      <c r="AED1502"/>
      <c r="AEE1502"/>
      <c r="AEF1502"/>
    </row>
    <row r="1503" spans="1:812" hidden="1" x14ac:dyDescent="0.25">
      <c r="B1503" s="5">
        <v>45580</v>
      </c>
      <c r="C1503" t="s">
        <v>103</v>
      </c>
      <c r="D1503" t="s">
        <v>0</v>
      </c>
      <c r="E1503" t="s">
        <v>66</v>
      </c>
      <c r="F1503" s="4" t="s">
        <v>249</v>
      </c>
      <c r="G1503" t="s">
        <v>355</v>
      </c>
      <c r="H1503" s="4" t="s">
        <v>266</v>
      </c>
      <c r="I1503" s="4" t="s">
        <v>362</v>
      </c>
      <c r="J1503" s="8">
        <v>-1</v>
      </c>
      <c r="K1503" s="29">
        <v>60750</v>
      </c>
      <c r="L1503" s="35">
        <f t="shared" si="137"/>
        <v>-60750</v>
      </c>
      <c r="M1503" s="104" t="s">
        <v>529</v>
      </c>
      <c r="N1503" s="104">
        <f t="shared" ref="N1503:N1518" si="138">L1503/4409.15</f>
        <v>-13.778165859632811</v>
      </c>
      <c r="O1503" s="104">
        <v>-13.778165859632811</v>
      </c>
      <c r="Q1503" s="54">
        <v>20240167</v>
      </c>
      <c r="R1503" t="s">
        <v>638</v>
      </c>
    </row>
    <row r="1504" spans="1:812" hidden="1" x14ac:dyDescent="0.25">
      <c r="B1504" s="5">
        <v>45580</v>
      </c>
      <c r="C1504" t="s">
        <v>103</v>
      </c>
      <c r="D1504" t="s">
        <v>0</v>
      </c>
      <c r="E1504" t="s">
        <v>66</v>
      </c>
      <c r="F1504" s="4" t="s">
        <v>249</v>
      </c>
      <c r="G1504" t="s">
        <v>355</v>
      </c>
      <c r="H1504" s="4" t="s">
        <v>266</v>
      </c>
      <c r="I1504" s="4" t="s">
        <v>362</v>
      </c>
      <c r="J1504" s="8">
        <v>-1</v>
      </c>
      <c r="K1504" s="29">
        <v>60750</v>
      </c>
      <c r="L1504" s="35">
        <f t="shared" si="137"/>
        <v>-60750</v>
      </c>
      <c r="M1504" s="104" t="s">
        <v>529</v>
      </c>
      <c r="N1504" s="104">
        <f t="shared" si="138"/>
        <v>-13.778165859632811</v>
      </c>
      <c r="O1504" s="104">
        <v>-13.778165859632811</v>
      </c>
      <c r="Q1504" s="54">
        <v>20240168</v>
      </c>
      <c r="R1504" t="s">
        <v>639</v>
      </c>
    </row>
    <row r="1505" spans="1:812" hidden="1" x14ac:dyDescent="0.25">
      <c r="B1505" s="5">
        <v>45583</v>
      </c>
      <c r="C1505" t="s">
        <v>103</v>
      </c>
      <c r="D1505" t="s">
        <v>0</v>
      </c>
      <c r="E1505" t="s">
        <v>14</v>
      </c>
      <c r="F1505" s="4" t="s">
        <v>58</v>
      </c>
      <c r="G1505" t="s">
        <v>59</v>
      </c>
      <c r="H1505" s="4" t="s">
        <v>60</v>
      </c>
      <c r="I1505" s="4" t="s">
        <v>584</v>
      </c>
      <c r="J1505" s="8">
        <v>-9</v>
      </c>
      <c r="K1505" s="79">
        <v>18.345205479452055</v>
      </c>
      <c r="L1505" s="17">
        <f t="shared" si="137"/>
        <v>-165.1068493150685</v>
      </c>
      <c r="M1505" s="102" t="s">
        <v>527</v>
      </c>
      <c r="N1505" s="104">
        <f t="shared" si="138"/>
        <v>-3.74464124185089E-2</v>
      </c>
      <c r="O1505" s="102">
        <v>-165.1068493150685</v>
      </c>
      <c r="Q1505" s="54">
        <v>20240169</v>
      </c>
      <c r="R1505" t="s">
        <v>282</v>
      </c>
    </row>
    <row r="1506" spans="1:812" hidden="1" x14ac:dyDescent="0.25">
      <c r="B1506" s="5">
        <v>45583</v>
      </c>
      <c r="C1506" t="s">
        <v>103</v>
      </c>
      <c r="D1506" t="s">
        <v>0</v>
      </c>
      <c r="E1506" t="s">
        <v>14</v>
      </c>
      <c r="F1506" s="4" t="s">
        <v>54</v>
      </c>
      <c r="G1506" t="s">
        <v>55</v>
      </c>
      <c r="H1506" s="4" t="s">
        <v>56</v>
      </c>
      <c r="I1506" s="4" t="s">
        <v>566</v>
      </c>
      <c r="J1506" s="8">
        <v>-15</v>
      </c>
      <c r="K1506" s="79">
        <v>18.73228346456693</v>
      </c>
      <c r="L1506" s="17">
        <f t="shared" si="137"/>
        <v>-280.98425196850394</v>
      </c>
      <c r="M1506" s="102" t="s">
        <v>527</v>
      </c>
      <c r="N1506" s="104">
        <f t="shared" si="138"/>
        <v>-6.3727532964064262E-2</v>
      </c>
      <c r="O1506" s="102">
        <v>-280.98425196850394</v>
      </c>
      <c r="Q1506" s="54">
        <v>20240169</v>
      </c>
      <c r="R1506" t="s">
        <v>282</v>
      </c>
      <c r="JN1506" t="s">
        <v>506</v>
      </c>
    </row>
    <row r="1507" spans="1:812" hidden="1" x14ac:dyDescent="0.25">
      <c r="B1507" s="5">
        <v>45583</v>
      </c>
      <c r="C1507" t="s">
        <v>103</v>
      </c>
      <c r="D1507" t="s">
        <v>0</v>
      </c>
      <c r="E1507" t="s">
        <v>14</v>
      </c>
      <c r="F1507" s="4" t="s">
        <v>48</v>
      </c>
      <c r="G1507" t="s">
        <v>49</v>
      </c>
      <c r="H1507" s="4" t="s">
        <v>50</v>
      </c>
      <c r="I1507" s="4" t="s">
        <v>338</v>
      </c>
      <c r="J1507" s="8">
        <v>-5</v>
      </c>
      <c r="K1507" s="79">
        <v>14.583333333333334</v>
      </c>
      <c r="L1507" s="17">
        <f t="shared" si="137"/>
        <v>-72.916666666666671</v>
      </c>
      <c r="M1507" s="102" t="s">
        <v>529</v>
      </c>
      <c r="N1507" s="104">
        <f t="shared" si="138"/>
        <v>-1.6537579049627861E-2</v>
      </c>
      <c r="O1507" s="104">
        <v>-72.916666666666671</v>
      </c>
      <c r="Q1507" s="54">
        <v>20240169</v>
      </c>
      <c r="R1507" t="s">
        <v>282</v>
      </c>
    </row>
    <row r="1508" spans="1:812" hidden="1" x14ac:dyDescent="0.25">
      <c r="B1508" s="5">
        <v>45583</v>
      </c>
      <c r="C1508" t="s">
        <v>103</v>
      </c>
      <c r="D1508" t="s">
        <v>0</v>
      </c>
      <c r="E1508" t="s">
        <v>14</v>
      </c>
      <c r="F1508" s="4" t="s">
        <v>48</v>
      </c>
      <c r="G1508" t="s">
        <v>49</v>
      </c>
      <c r="H1508" s="4" t="s">
        <v>50</v>
      </c>
      <c r="I1508" s="4" t="s">
        <v>487</v>
      </c>
      <c r="J1508" s="8">
        <v>-2</v>
      </c>
      <c r="K1508" s="79">
        <v>14.583333333333334</v>
      </c>
      <c r="L1508" s="17">
        <f t="shared" si="137"/>
        <v>-29.166666666666668</v>
      </c>
      <c r="M1508" s="102" t="s">
        <v>527</v>
      </c>
      <c r="N1508" s="104">
        <f t="shared" si="138"/>
        <v>-6.6150316198511439E-3</v>
      </c>
      <c r="O1508" s="102">
        <v>-29.166666666666668</v>
      </c>
      <c r="Q1508" s="54">
        <v>20240169</v>
      </c>
      <c r="R1508" t="s">
        <v>282</v>
      </c>
    </row>
    <row r="1509" spans="1:812" x14ac:dyDescent="0.25">
      <c r="B1509" s="5">
        <v>45561</v>
      </c>
      <c r="C1509" t="s">
        <v>103</v>
      </c>
      <c r="D1509" t="s">
        <v>0</v>
      </c>
      <c r="E1509" t="s">
        <v>14</v>
      </c>
      <c r="F1509" s="4" t="s">
        <v>42</v>
      </c>
      <c r="G1509" t="s">
        <v>43</v>
      </c>
      <c r="H1509" s="4" t="s">
        <v>44</v>
      </c>
      <c r="I1509" s="4" t="s">
        <v>565</v>
      </c>
      <c r="J1509" s="8">
        <v>-2</v>
      </c>
      <c r="K1509" s="79">
        <v>14.569553805774278</v>
      </c>
      <c r="L1509" s="35">
        <f t="shared" si="137"/>
        <v>-29.139107611548557</v>
      </c>
      <c r="M1509" s="104" t="s">
        <v>527</v>
      </c>
      <c r="N1509" s="104">
        <f t="shared" si="138"/>
        <v>-6.6087811962733311E-3</v>
      </c>
      <c r="O1509" s="104">
        <v>-29.139107611548557</v>
      </c>
      <c r="Q1509" s="54">
        <v>20240154</v>
      </c>
      <c r="R1509" t="s">
        <v>586</v>
      </c>
    </row>
    <row r="1510" spans="1:812" hidden="1" x14ac:dyDescent="0.25">
      <c r="B1510" s="5">
        <v>45575</v>
      </c>
      <c r="C1510" t="s">
        <v>103</v>
      </c>
      <c r="D1510" t="s">
        <v>0</v>
      </c>
      <c r="E1510" t="s">
        <v>14</v>
      </c>
      <c r="F1510" s="4" t="s">
        <v>39</v>
      </c>
      <c r="G1510" t="s">
        <v>40</v>
      </c>
      <c r="H1510" s="4" t="s">
        <v>41</v>
      </c>
      <c r="I1510" s="4" t="s">
        <v>485</v>
      </c>
      <c r="J1510" s="8">
        <v>-9</v>
      </c>
      <c r="K1510" s="79">
        <v>14.694879832810868</v>
      </c>
      <c r="L1510" s="17">
        <v>732.0723684210526</v>
      </c>
      <c r="M1510" s="102" t="s">
        <v>527</v>
      </c>
      <c r="N1510" s="104">
        <f t="shared" si="138"/>
        <v>0.16603480680427127</v>
      </c>
      <c r="O1510" s="102">
        <v>732.0723684210526</v>
      </c>
      <c r="Q1510" s="54">
        <v>20240162</v>
      </c>
      <c r="R1510" t="s">
        <v>234</v>
      </c>
    </row>
    <row r="1511" spans="1:812" hidden="1" x14ac:dyDescent="0.25">
      <c r="B1511" s="5">
        <v>45583</v>
      </c>
      <c r="C1511" t="s">
        <v>103</v>
      </c>
      <c r="D1511" t="s">
        <v>0</v>
      </c>
      <c r="E1511" t="s">
        <v>14</v>
      </c>
      <c r="F1511" s="4" t="s">
        <v>39</v>
      </c>
      <c r="G1511" t="s">
        <v>40</v>
      </c>
      <c r="H1511" s="4" t="s">
        <v>41</v>
      </c>
      <c r="I1511" s="4" t="s">
        <v>564</v>
      </c>
      <c r="J1511" s="8">
        <v>-15</v>
      </c>
      <c r="K1511" s="79">
        <v>14.569553805774278</v>
      </c>
      <c r="L1511" s="17">
        <f t="shared" ref="L1511:L1517" si="139">+J1511*K1511</f>
        <v>-218.54330708661416</v>
      </c>
      <c r="M1511" s="102" t="s">
        <v>527</v>
      </c>
      <c r="N1511" s="104">
        <f t="shared" si="138"/>
        <v>-4.956585897204998E-2</v>
      </c>
      <c r="O1511" s="102">
        <v>-218.54330708661416</v>
      </c>
      <c r="Q1511" s="54">
        <v>20240169</v>
      </c>
      <c r="R1511" t="s">
        <v>282</v>
      </c>
      <c r="JK1511" t="s">
        <v>506</v>
      </c>
    </row>
    <row r="1512" spans="1:812" hidden="1" x14ac:dyDescent="0.25">
      <c r="B1512" s="5">
        <v>45583</v>
      </c>
      <c r="C1512" t="s">
        <v>103</v>
      </c>
      <c r="D1512" t="s">
        <v>0</v>
      </c>
      <c r="E1512" t="s">
        <v>14</v>
      </c>
      <c r="F1512" s="4" t="s">
        <v>35</v>
      </c>
      <c r="G1512" t="s">
        <v>36</v>
      </c>
      <c r="H1512" s="4" t="s">
        <v>37</v>
      </c>
      <c r="I1512" s="4" t="s">
        <v>563</v>
      </c>
      <c r="J1512" s="8">
        <v>-4</v>
      </c>
      <c r="K1512" s="79">
        <v>14.569553805774278</v>
      </c>
      <c r="L1512" s="17">
        <f t="shared" si="139"/>
        <v>-58.278215223097114</v>
      </c>
      <c r="M1512" s="102" t="s">
        <v>527</v>
      </c>
      <c r="N1512" s="104">
        <f t="shared" si="138"/>
        <v>-1.3217562392546662E-2</v>
      </c>
      <c r="O1512" s="102">
        <v>-58.278215223097114</v>
      </c>
      <c r="Q1512" s="54">
        <v>20240169</v>
      </c>
      <c r="R1512" t="s">
        <v>282</v>
      </c>
    </row>
    <row r="1513" spans="1:812" hidden="1" x14ac:dyDescent="0.25">
      <c r="B1513" s="5">
        <v>45583</v>
      </c>
      <c r="C1513" t="s">
        <v>103</v>
      </c>
      <c r="D1513" t="s">
        <v>0</v>
      </c>
      <c r="E1513" t="s">
        <v>14</v>
      </c>
      <c r="F1513" s="4" t="s">
        <v>25</v>
      </c>
      <c r="G1513" t="s">
        <v>26</v>
      </c>
      <c r="H1513" s="4" t="s">
        <v>27</v>
      </c>
      <c r="I1513" s="4" t="s">
        <v>562</v>
      </c>
      <c r="J1513" s="8">
        <v>-15</v>
      </c>
      <c r="K1513" s="79">
        <v>14.569553805774278</v>
      </c>
      <c r="L1513" s="17">
        <f t="shared" si="139"/>
        <v>-218.54330708661416</v>
      </c>
      <c r="M1513" s="102" t="s">
        <v>527</v>
      </c>
      <c r="N1513" s="104">
        <f t="shared" si="138"/>
        <v>-4.956585897204998E-2</v>
      </c>
      <c r="O1513" s="102">
        <v>-218.54330708661416</v>
      </c>
      <c r="Q1513" s="54">
        <v>20240169</v>
      </c>
      <c r="R1513" t="s">
        <v>282</v>
      </c>
    </row>
    <row r="1514" spans="1:812" hidden="1" x14ac:dyDescent="0.25">
      <c r="B1514" s="5">
        <v>45583</v>
      </c>
      <c r="C1514" t="s">
        <v>103</v>
      </c>
      <c r="D1514" t="s">
        <v>4</v>
      </c>
      <c r="E1514" t="s">
        <v>14</v>
      </c>
      <c r="F1514" s="4">
        <v>3308050</v>
      </c>
      <c r="G1514" t="s">
        <v>137</v>
      </c>
      <c r="H1514" s="4" t="s">
        <v>137</v>
      </c>
      <c r="I1514" s="4" t="s">
        <v>138</v>
      </c>
      <c r="J1514" s="8">
        <v>-2</v>
      </c>
      <c r="K1514" s="79">
        <v>104.3726235741445</v>
      </c>
      <c r="L1514" s="17">
        <f t="shared" si="139"/>
        <v>-208.745247148289</v>
      </c>
      <c r="M1514" s="102" t="s">
        <v>527</v>
      </c>
      <c r="N1514" s="104">
        <f t="shared" si="138"/>
        <v>-4.7343648355871092E-2</v>
      </c>
      <c r="O1514" s="102">
        <v>-208.745247148289</v>
      </c>
      <c r="Q1514" s="54">
        <v>20240169</v>
      </c>
      <c r="R1514" t="s">
        <v>282</v>
      </c>
    </row>
    <row r="1515" spans="1:812" hidden="1" x14ac:dyDescent="0.25">
      <c r="B1515" s="5">
        <v>45583</v>
      </c>
      <c r="C1515" t="s">
        <v>103</v>
      </c>
      <c r="D1515" t="s">
        <v>4</v>
      </c>
      <c r="E1515" t="s">
        <v>14</v>
      </c>
      <c r="F1515" s="4">
        <v>3318235</v>
      </c>
      <c r="G1515" t="s">
        <v>209</v>
      </c>
      <c r="H1515" s="4" t="s">
        <v>107</v>
      </c>
      <c r="I1515" s="4" t="s">
        <v>138</v>
      </c>
      <c r="J1515" s="8">
        <v>-2</v>
      </c>
      <c r="K1515" s="79">
        <v>31.220472440944881</v>
      </c>
      <c r="L1515" s="17">
        <f t="shared" si="139"/>
        <v>-62.440944881889763</v>
      </c>
      <c r="M1515" s="102" t="s">
        <v>527</v>
      </c>
      <c r="N1515" s="104">
        <f t="shared" si="138"/>
        <v>-1.4161673992014281E-2</v>
      </c>
      <c r="O1515" s="102">
        <v>-62.440944881889763</v>
      </c>
      <c r="Q1515" s="54">
        <v>20240169</v>
      </c>
      <c r="R1515" t="s">
        <v>282</v>
      </c>
    </row>
    <row r="1516" spans="1:812" s="69" customFormat="1" x14ac:dyDescent="0.25">
      <c r="A1516"/>
      <c r="B1516" s="5">
        <v>45583</v>
      </c>
      <c r="C1516" t="s">
        <v>103</v>
      </c>
      <c r="D1516" t="s">
        <v>0</v>
      </c>
      <c r="E1516" t="s">
        <v>14</v>
      </c>
      <c r="F1516" s="4" t="s">
        <v>42</v>
      </c>
      <c r="G1516" t="s">
        <v>43</v>
      </c>
      <c r="H1516" s="4" t="s">
        <v>44</v>
      </c>
      <c r="I1516" s="4" t="s">
        <v>565</v>
      </c>
      <c r="J1516" s="8">
        <v>-19</v>
      </c>
      <c r="K1516" s="79">
        <v>14.569553805774278</v>
      </c>
      <c r="L1516" s="17">
        <f t="shared" si="139"/>
        <v>-276.82152230971127</v>
      </c>
      <c r="M1516" s="102" t="s">
        <v>527</v>
      </c>
      <c r="N1516" s="104">
        <f t="shared" si="138"/>
        <v>-6.278342136459665E-2</v>
      </c>
      <c r="O1516" s="102">
        <v>-276.82152230971127</v>
      </c>
      <c r="P1516"/>
      <c r="Q1516" s="54">
        <v>20240169</v>
      </c>
      <c r="R1516" t="s">
        <v>282</v>
      </c>
      <c r="S1516"/>
      <c r="T1516"/>
      <c r="U1516"/>
      <c r="V1516"/>
      <c r="W1516"/>
      <c r="X1516" s="17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  <c r="AY1516"/>
      <c r="AZ1516"/>
      <c r="BA1516"/>
      <c r="BB1516"/>
      <c r="BC1516"/>
      <c r="BD1516"/>
      <c r="BE1516"/>
      <c r="BF1516"/>
      <c r="BG1516"/>
      <c r="BH1516"/>
      <c r="BI1516"/>
      <c r="BJ1516"/>
      <c r="BK1516"/>
      <c r="BL1516"/>
      <c r="BM1516"/>
      <c r="BN1516"/>
      <c r="BO1516"/>
      <c r="BP1516"/>
      <c r="BQ1516"/>
      <c r="BR1516"/>
      <c r="BS1516"/>
      <c r="BT1516"/>
      <c r="BU1516"/>
      <c r="BV1516"/>
      <c r="BW1516"/>
      <c r="BX1516"/>
      <c r="BY1516"/>
      <c r="BZ1516"/>
      <c r="CA1516"/>
      <c r="CB1516"/>
      <c r="CC1516"/>
      <c r="CD1516"/>
      <c r="CE1516"/>
      <c r="CF1516"/>
      <c r="CG1516"/>
      <c r="CH1516"/>
      <c r="CI1516"/>
      <c r="CJ1516"/>
      <c r="CK1516"/>
      <c r="CL1516"/>
      <c r="CM1516"/>
      <c r="CN1516"/>
      <c r="CO1516"/>
      <c r="CP1516"/>
      <c r="CQ1516"/>
      <c r="CR1516"/>
      <c r="CS1516"/>
      <c r="CT1516"/>
      <c r="CU1516"/>
      <c r="CV1516"/>
      <c r="CW1516"/>
      <c r="CX1516"/>
      <c r="CY1516"/>
      <c r="CZ1516"/>
      <c r="DA1516"/>
      <c r="DB1516"/>
      <c r="DC1516"/>
      <c r="DD1516"/>
      <c r="DE1516"/>
      <c r="DF1516"/>
      <c r="DG1516"/>
      <c r="DH1516"/>
      <c r="DI1516"/>
      <c r="DJ1516"/>
      <c r="DK1516"/>
      <c r="DL1516"/>
      <c r="DM1516"/>
      <c r="DN1516"/>
      <c r="DO1516"/>
      <c r="DP1516"/>
      <c r="DQ1516"/>
      <c r="DR1516"/>
      <c r="DS1516"/>
      <c r="DT1516"/>
      <c r="DU1516"/>
      <c r="DV1516"/>
      <c r="DW1516"/>
      <c r="DX1516"/>
      <c r="DY1516"/>
      <c r="DZ1516"/>
      <c r="EA1516"/>
      <c r="EB1516"/>
      <c r="EC1516"/>
      <c r="ED1516"/>
      <c r="EE1516"/>
      <c r="EF1516"/>
      <c r="EG1516"/>
      <c r="EH1516"/>
      <c r="EI1516"/>
      <c r="EJ1516"/>
      <c r="EK1516"/>
      <c r="EL1516"/>
      <c r="EM1516"/>
      <c r="EN1516"/>
      <c r="EO1516"/>
      <c r="EP1516"/>
      <c r="EQ1516"/>
      <c r="ER1516"/>
      <c r="ES1516"/>
      <c r="ET1516"/>
      <c r="EU1516"/>
      <c r="EV1516"/>
      <c r="EW1516"/>
      <c r="EX1516"/>
      <c r="EY1516"/>
      <c r="EZ1516"/>
      <c r="FA1516"/>
      <c r="FB1516"/>
      <c r="FC1516"/>
      <c r="FD1516"/>
      <c r="FE1516"/>
      <c r="FF1516"/>
      <c r="FG1516"/>
      <c r="FH1516"/>
      <c r="FI1516"/>
      <c r="FJ1516"/>
      <c r="FK1516"/>
      <c r="FL1516"/>
      <c r="FM1516"/>
      <c r="FN1516"/>
      <c r="FO1516"/>
      <c r="FP1516"/>
      <c r="FQ1516"/>
      <c r="FR1516"/>
      <c r="FS1516"/>
      <c r="FT1516"/>
      <c r="FU1516"/>
      <c r="FV1516"/>
      <c r="FW1516"/>
      <c r="FX1516"/>
      <c r="FY1516"/>
      <c r="FZ1516"/>
      <c r="GA1516"/>
      <c r="GB1516"/>
      <c r="GC1516"/>
      <c r="GD1516"/>
      <c r="GE1516"/>
      <c r="GF1516"/>
      <c r="GG1516"/>
      <c r="GH1516"/>
      <c r="GI1516"/>
      <c r="GJ1516"/>
      <c r="GK1516"/>
      <c r="GL1516"/>
      <c r="GM1516"/>
      <c r="GN1516"/>
      <c r="GO1516"/>
      <c r="GP1516"/>
      <c r="GQ1516"/>
      <c r="GR1516"/>
      <c r="GS1516"/>
      <c r="GT1516"/>
      <c r="GU1516"/>
      <c r="GV1516"/>
      <c r="GW1516"/>
      <c r="GX1516"/>
      <c r="GY1516"/>
      <c r="GZ1516"/>
      <c r="HA1516"/>
      <c r="HB1516"/>
      <c r="HC1516"/>
      <c r="HD1516"/>
      <c r="HE1516"/>
      <c r="HF1516"/>
      <c r="HG1516"/>
      <c r="HH1516"/>
      <c r="HI1516"/>
      <c r="HJ1516"/>
      <c r="HK1516"/>
      <c r="HL1516"/>
      <c r="HM1516"/>
      <c r="HN1516"/>
      <c r="HO1516"/>
      <c r="HP1516"/>
      <c r="HQ1516"/>
      <c r="HR1516"/>
      <c r="HS1516"/>
      <c r="HT1516"/>
      <c r="HU1516"/>
      <c r="HV1516"/>
      <c r="HW1516"/>
      <c r="HX1516"/>
      <c r="HY1516"/>
      <c r="HZ1516"/>
      <c r="IA1516"/>
      <c r="IB1516"/>
      <c r="IC1516"/>
      <c r="ID1516"/>
      <c r="IE1516"/>
      <c r="IF1516"/>
      <c r="IG1516"/>
      <c r="IH1516"/>
      <c r="II1516"/>
      <c r="IJ1516"/>
      <c r="IK1516"/>
      <c r="IL1516"/>
      <c r="IM1516"/>
      <c r="IN1516"/>
      <c r="IO1516"/>
      <c r="IP1516"/>
      <c r="IQ1516"/>
      <c r="IR1516"/>
      <c r="IS1516"/>
      <c r="IT1516"/>
      <c r="IU1516"/>
      <c r="IV1516"/>
      <c r="IW1516"/>
      <c r="IX1516"/>
      <c r="IY1516"/>
      <c r="IZ1516"/>
      <c r="JA1516"/>
      <c r="JB1516"/>
      <c r="JC1516"/>
      <c r="JD1516"/>
      <c r="JE1516"/>
      <c r="JF1516"/>
      <c r="JG1516"/>
      <c r="JH1516"/>
      <c r="JI1516"/>
      <c r="JJ1516"/>
      <c r="JK1516"/>
      <c r="JL1516"/>
      <c r="JM1516"/>
      <c r="JN1516"/>
      <c r="JO1516"/>
      <c r="JP1516"/>
      <c r="JQ1516"/>
      <c r="JR1516"/>
      <c r="JS1516"/>
      <c r="JT1516"/>
      <c r="JU1516"/>
      <c r="JV1516"/>
      <c r="JW1516"/>
      <c r="JX1516"/>
      <c r="JY1516"/>
      <c r="JZ1516"/>
      <c r="KA1516"/>
      <c r="KB1516"/>
      <c r="KC1516"/>
      <c r="KD1516"/>
      <c r="KE1516"/>
      <c r="KF1516"/>
      <c r="KG1516"/>
      <c r="KH1516"/>
      <c r="KI1516"/>
      <c r="KJ1516"/>
      <c r="KK1516"/>
      <c r="KL1516"/>
      <c r="KM1516"/>
      <c r="KN1516"/>
      <c r="KO1516"/>
      <c r="KP1516"/>
      <c r="KQ1516"/>
      <c r="KR1516"/>
      <c r="KS1516"/>
      <c r="KT1516"/>
      <c r="KU1516"/>
      <c r="KV1516"/>
      <c r="KW1516"/>
      <c r="KX1516"/>
      <c r="KY1516"/>
      <c r="KZ1516"/>
      <c r="LA1516"/>
      <c r="LB1516"/>
      <c r="LC1516"/>
      <c r="LD1516"/>
      <c r="LE1516"/>
      <c r="LF1516"/>
      <c r="LG1516"/>
      <c r="LH1516"/>
      <c r="LI1516"/>
      <c r="LJ1516"/>
      <c r="LK1516"/>
      <c r="LL1516"/>
      <c r="LM1516"/>
      <c r="LN1516"/>
      <c r="LO1516"/>
      <c r="LP1516"/>
      <c r="LQ1516"/>
      <c r="LR1516"/>
      <c r="LS1516"/>
      <c r="LT1516"/>
      <c r="LU1516"/>
      <c r="LV1516"/>
      <c r="LW1516"/>
      <c r="LX1516"/>
      <c r="LY1516"/>
      <c r="LZ1516"/>
      <c r="MA1516"/>
      <c r="MB1516"/>
      <c r="MC1516"/>
      <c r="MD1516"/>
      <c r="ME1516"/>
      <c r="MF1516"/>
      <c r="MG1516"/>
      <c r="MH1516"/>
      <c r="MI1516"/>
      <c r="MJ1516"/>
      <c r="MK1516"/>
      <c r="ML1516"/>
      <c r="MM1516"/>
      <c r="MN1516"/>
      <c r="MO1516"/>
      <c r="MP1516"/>
      <c r="MQ1516"/>
      <c r="MR1516"/>
      <c r="MS1516"/>
      <c r="MT1516"/>
      <c r="MU1516"/>
      <c r="MV1516"/>
      <c r="MW1516"/>
      <c r="MX1516"/>
      <c r="MY1516"/>
      <c r="MZ1516"/>
      <c r="NA1516"/>
      <c r="NB1516"/>
      <c r="NC1516"/>
      <c r="ND1516"/>
      <c r="NE1516"/>
      <c r="NF1516"/>
      <c r="NG1516"/>
      <c r="NH1516"/>
      <c r="NI1516"/>
      <c r="NJ1516"/>
      <c r="NK1516"/>
      <c r="NL1516"/>
      <c r="NM1516"/>
      <c r="NN1516"/>
      <c r="NO1516"/>
      <c r="NP1516"/>
      <c r="NQ1516"/>
      <c r="NR1516"/>
      <c r="NS1516"/>
      <c r="NT1516"/>
      <c r="NU1516"/>
      <c r="NV1516"/>
      <c r="NW1516"/>
      <c r="NX1516"/>
      <c r="NY1516"/>
      <c r="NZ1516"/>
      <c r="OA1516"/>
      <c r="OB1516"/>
      <c r="OC1516"/>
      <c r="OD1516"/>
      <c r="OE1516"/>
      <c r="OF1516"/>
      <c r="OG1516"/>
      <c r="OH1516"/>
      <c r="OI1516"/>
      <c r="OJ1516"/>
      <c r="OK1516"/>
      <c r="OL1516"/>
      <c r="OM1516"/>
      <c r="ON1516"/>
      <c r="OO1516"/>
      <c r="OP1516"/>
      <c r="OQ1516"/>
      <c r="OR1516"/>
      <c r="OS1516"/>
      <c r="OT1516"/>
      <c r="OU1516"/>
      <c r="OV1516"/>
      <c r="OW1516"/>
      <c r="OX1516"/>
      <c r="OY1516"/>
      <c r="OZ1516"/>
      <c r="PA1516"/>
      <c r="PB1516"/>
      <c r="PC1516"/>
      <c r="PD1516"/>
      <c r="PE1516"/>
      <c r="PF1516"/>
      <c r="PG1516"/>
      <c r="PH1516"/>
      <c r="PI1516"/>
      <c r="PJ1516"/>
      <c r="PK1516"/>
      <c r="PL1516"/>
      <c r="PM1516"/>
      <c r="PN1516"/>
      <c r="PO1516"/>
      <c r="PP1516"/>
      <c r="PQ1516"/>
      <c r="PR1516"/>
      <c r="PS1516"/>
      <c r="PT1516"/>
      <c r="PU1516"/>
      <c r="PV1516"/>
      <c r="PW1516"/>
      <c r="PX1516"/>
      <c r="PY1516"/>
      <c r="PZ1516"/>
      <c r="QA1516"/>
      <c r="QB1516"/>
      <c r="QC1516"/>
      <c r="QD1516"/>
      <c r="QE1516"/>
      <c r="QF1516"/>
      <c r="QG1516"/>
      <c r="QH1516"/>
      <c r="QI1516"/>
      <c r="QJ1516"/>
      <c r="QK1516"/>
      <c r="QL1516"/>
      <c r="QM1516"/>
      <c r="QN1516"/>
      <c r="QO1516"/>
      <c r="QP1516"/>
      <c r="QQ1516"/>
      <c r="QR1516"/>
      <c r="QS1516"/>
      <c r="QT1516"/>
      <c r="QU1516"/>
      <c r="QV1516"/>
      <c r="QW1516"/>
      <c r="QX1516"/>
      <c r="QY1516"/>
      <c r="QZ1516"/>
      <c r="RA1516"/>
      <c r="RB1516"/>
      <c r="RC1516"/>
      <c r="RD1516"/>
      <c r="RE1516"/>
      <c r="RF1516"/>
      <c r="RG1516"/>
      <c r="RH1516"/>
      <c r="RI1516"/>
      <c r="RJ1516"/>
      <c r="RK1516"/>
      <c r="RL1516"/>
      <c r="RM1516"/>
      <c r="RN1516"/>
      <c r="RO1516"/>
      <c r="RP1516"/>
      <c r="RQ1516"/>
      <c r="RR1516"/>
      <c r="RS1516"/>
      <c r="RT1516"/>
      <c r="RU1516"/>
      <c r="RV1516"/>
      <c r="RW1516"/>
      <c r="RX1516"/>
      <c r="RY1516"/>
      <c r="RZ1516"/>
      <c r="SA1516"/>
      <c r="SB1516"/>
      <c r="SC1516"/>
      <c r="SD1516"/>
      <c r="SE1516"/>
      <c r="SF1516"/>
      <c r="SG1516"/>
      <c r="SH1516"/>
      <c r="SI1516"/>
      <c r="SJ1516"/>
      <c r="SK1516"/>
      <c r="SL1516"/>
      <c r="SM1516"/>
      <c r="SN1516"/>
      <c r="SO1516"/>
      <c r="SP1516"/>
      <c r="SQ1516"/>
      <c r="SR1516"/>
      <c r="SS1516"/>
      <c r="ST1516"/>
      <c r="SU1516"/>
      <c r="SV1516"/>
      <c r="SW1516"/>
      <c r="SX1516"/>
      <c r="SY1516"/>
      <c r="SZ1516"/>
      <c r="TA1516"/>
      <c r="TB1516"/>
      <c r="TC1516"/>
      <c r="TD1516"/>
      <c r="TE1516"/>
      <c r="TF1516"/>
      <c r="TG1516"/>
      <c r="TH1516"/>
      <c r="TI1516"/>
      <c r="TJ1516"/>
      <c r="TK1516"/>
      <c r="TL1516"/>
      <c r="TM1516"/>
      <c r="TN1516"/>
      <c r="TO1516"/>
      <c r="TP1516"/>
      <c r="TQ1516"/>
      <c r="TR1516"/>
      <c r="TS1516"/>
      <c r="TT1516"/>
      <c r="TU1516"/>
      <c r="TV1516"/>
      <c r="TW1516"/>
      <c r="TX1516"/>
      <c r="TY1516"/>
      <c r="TZ1516"/>
      <c r="UA1516"/>
      <c r="UB1516"/>
      <c r="UC1516"/>
      <c r="UD1516"/>
      <c r="UE1516"/>
      <c r="UF1516"/>
      <c r="UG1516"/>
      <c r="UH1516"/>
      <c r="UI1516"/>
      <c r="UJ1516"/>
      <c r="UK1516"/>
      <c r="UL1516"/>
      <c r="UM1516"/>
      <c r="UN1516"/>
      <c r="UO1516"/>
      <c r="UP1516"/>
      <c r="UQ1516"/>
      <c r="UR1516"/>
      <c r="US1516"/>
      <c r="UT1516"/>
      <c r="UU1516"/>
      <c r="UV1516"/>
      <c r="UW1516"/>
      <c r="UX1516"/>
      <c r="UY1516"/>
      <c r="UZ1516"/>
      <c r="VA1516"/>
      <c r="VB1516"/>
      <c r="VC1516"/>
      <c r="VD1516"/>
      <c r="VE1516"/>
      <c r="VF1516"/>
      <c r="VG1516"/>
      <c r="VH1516"/>
      <c r="VI1516"/>
      <c r="VJ1516"/>
      <c r="VK1516"/>
      <c r="VL1516"/>
      <c r="VM1516"/>
      <c r="VN1516"/>
      <c r="VO1516"/>
      <c r="VP1516"/>
      <c r="VQ1516"/>
      <c r="VR1516"/>
      <c r="VS1516"/>
      <c r="VT1516"/>
      <c r="VU1516"/>
      <c r="VV1516"/>
      <c r="VW1516"/>
      <c r="VX1516"/>
      <c r="VY1516"/>
      <c r="VZ1516"/>
      <c r="WA1516"/>
      <c r="WB1516"/>
      <c r="WC1516"/>
      <c r="WD1516"/>
      <c r="WE1516"/>
      <c r="WF1516"/>
      <c r="WG1516"/>
      <c r="WH1516"/>
      <c r="WI1516"/>
      <c r="WJ1516"/>
      <c r="WK1516"/>
      <c r="WL1516"/>
      <c r="WM1516"/>
      <c r="WN1516"/>
      <c r="WO1516"/>
      <c r="WP1516"/>
      <c r="WQ1516"/>
      <c r="WR1516"/>
      <c r="WS1516"/>
      <c r="WT1516"/>
      <c r="WU1516"/>
      <c r="WV1516"/>
      <c r="WW1516"/>
      <c r="WX1516"/>
      <c r="WY1516"/>
      <c r="WZ1516"/>
      <c r="XA1516"/>
      <c r="XB1516"/>
      <c r="XC1516"/>
      <c r="XD1516"/>
      <c r="XE1516"/>
      <c r="XF1516"/>
      <c r="XG1516"/>
      <c r="XH1516"/>
      <c r="XI1516"/>
      <c r="XJ1516"/>
      <c r="XK1516"/>
      <c r="XL1516"/>
      <c r="XM1516"/>
      <c r="XN1516"/>
      <c r="XO1516"/>
      <c r="XP1516"/>
      <c r="XQ1516"/>
      <c r="XR1516"/>
      <c r="XS1516"/>
      <c r="XT1516"/>
      <c r="XU1516"/>
      <c r="XV1516"/>
      <c r="XW1516"/>
      <c r="XX1516"/>
      <c r="XY1516"/>
      <c r="XZ1516"/>
      <c r="YA1516"/>
      <c r="YB1516"/>
      <c r="YC1516"/>
      <c r="YD1516"/>
      <c r="YE1516"/>
      <c r="YF1516"/>
      <c r="YG1516"/>
      <c r="YH1516"/>
      <c r="YI1516"/>
      <c r="YJ1516"/>
      <c r="YK1516"/>
      <c r="YL1516"/>
      <c r="YM1516"/>
      <c r="YN1516"/>
      <c r="YO1516"/>
      <c r="YP1516"/>
      <c r="YQ1516"/>
      <c r="YR1516"/>
      <c r="YS1516"/>
      <c r="YT1516"/>
      <c r="YU1516"/>
      <c r="YV1516"/>
      <c r="YW1516"/>
      <c r="YX1516"/>
      <c r="YY1516"/>
      <c r="YZ1516"/>
      <c r="ZA1516"/>
      <c r="ZB1516"/>
      <c r="ZC1516"/>
      <c r="ZD1516"/>
      <c r="ZE1516"/>
      <c r="ZF1516"/>
      <c r="ZG1516"/>
      <c r="ZH1516"/>
      <c r="ZI1516"/>
      <c r="ZJ1516"/>
      <c r="ZK1516"/>
      <c r="ZL1516"/>
      <c r="ZM1516"/>
      <c r="ZN1516"/>
      <c r="ZO1516"/>
      <c r="ZP1516"/>
      <c r="ZQ1516"/>
      <c r="ZR1516"/>
      <c r="ZS1516"/>
      <c r="ZT1516"/>
      <c r="ZU1516"/>
      <c r="ZV1516"/>
      <c r="ZW1516"/>
      <c r="ZX1516"/>
      <c r="ZY1516"/>
      <c r="ZZ1516"/>
      <c r="AAA1516"/>
      <c r="AAB1516"/>
      <c r="AAC1516"/>
      <c r="AAD1516"/>
      <c r="AAE1516"/>
      <c r="AAF1516"/>
      <c r="AAG1516"/>
      <c r="AAH1516"/>
      <c r="AAI1516"/>
      <c r="AAJ1516"/>
      <c r="AAK1516"/>
      <c r="AAL1516"/>
      <c r="AAM1516"/>
      <c r="AAN1516"/>
      <c r="AAO1516"/>
      <c r="AAP1516"/>
      <c r="AAQ1516"/>
      <c r="AAR1516"/>
      <c r="AAS1516"/>
      <c r="AAT1516"/>
      <c r="AAU1516"/>
      <c r="AAV1516"/>
      <c r="AAW1516"/>
      <c r="AAX1516"/>
      <c r="AAY1516"/>
      <c r="AAZ1516"/>
      <c r="ABA1516"/>
      <c r="ABB1516"/>
      <c r="ABC1516"/>
      <c r="ABD1516"/>
      <c r="ABE1516"/>
      <c r="ABF1516"/>
      <c r="ABG1516"/>
      <c r="ABH1516"/>
      <c r="ABI1516"/>
      <c r="ABJ1516"/>
      <c r="ABK1516"/>
      <c r="ABL1516"/>
      <c r="ABM1516"/>
      <c r="ABN1516"/>
      <c r="ABO1516"/>
      <c r="ABP1516"/>
      <c r="ABQ1516"/>
      <c r="ABR1516"/>
      <c r="ABS1516"/>
      <c r="ABT1516"/>
      <c r="ABU1516"/>
      <c r="ABV1516"/>
      <c r="ABW1516"/>
      <c r="ABX1516"/>
      <c r="ABY1516"/>
      <c r="ABZ1516"/>
      <c r="ACA1516"/>
      <c r="ACB1516"/>
      <c r="ACC1516"/>
      <c r="ACD1516"/>
      <c r="ACE1516"/>
      <c r="ACF1516"/>
      <c r="ACG1516"/>
      <c r="ACH1516"/>
      <c r="ACI1516"/>
      <c r="ACJ1516"/>
      <c r="ACK1516"/>
      <c r="ACL1516"/>
      <c r="ACM1516"/>
      <c r="ACN1516"/>
      <c r="ACO1516"/>
      <c r="ACP1516"/>
      <c r="ACQ1516"/>
      <c r="ACR1516"/>
      <c r="ACS1516"/>
      <c r="ACT1516"/>
      <c r="ACU1516"/>
      <c r="ACV1516"/>
      <c r="ACW1516"/>
      <c r="ACX1516"/>
      <c r="ACY1516"/>
      <c r="ACZ1516"/>
      <c r="ADA1516"/>
      <c r="ADB1516"/>
      <c r="ADC1516"/>
      <c r="ADD1516"/>
      <c r="ADE1516"/>
      <c r="ADF1516"/>
      <c r="ADG1516"/>
      <c r="ADH1516"/>
      <c r="ADI1516"/>
      <c r="ADJ1516"/>
      <c r="ADK1516"/>
      <c r="ADL1516"/>
      <c r="ADM1516"/>
      <c r="ADN1516"/>
      <c r="ADO1516"/>
      <c r="ADP1516"/>
      <c r="ADQ1516"/>
      <c r="ADR1516"/>
      <c r="ADS1516"/>
      <c r="ADT1516"/>
      <c r="ADU1516"/>
      <c r="ADV1516"/>
      <c r="ADW1516"/>
      <c r="ADX1516"/>
      <c r="ADY1516"/>
      <c r="ADZ1516"/>
      <c r="AEA1516"/>
      <c r="AEB1516"/>
      <c r="AEC1516"/>
      <c r="AED1516"/>
      <c r="AEE1516"/>
      <c r="AEF1516"/>
    </row>
    <row r="1517" spans="1:812" hidden="1" x14ac:dyDescent="0.25">
      <c r="B1517" s="5">
        <v>45593</v>
      </c>
      <c r="C1517" t="s">
        <v>103</v>
      </c>
      <c r="D1517" t="s">
        <v>0</v>
      </c>
      <c r="E1517" t="s">
        <v>14</v>
      </c>
      <c r="F1517" s="4" t="s">
        <v>46</v>
      </c>
      <c r="G1517" t="s">
        <v>532</v>
      </c>
      <c r="H1517" s="4" t="s">
        <v>146</v>
      </c>
      <c r="I1517" s="4" t="s">
        <v>602</v>
      </c>
      <c r="J1517" s="8">
        <v>-1</v>
      </c>
      <c r="K1517" s="79">
        <v>14.569553805774278</v>
      </c>
      <c r="L1517" s="17">
        <f t="shared" si="139"/>
        <v>-14.569553805774278</v>
      </c>
      <c r="M1517" s="102" t="s">
        <v>527</v>
      </c>
      <c r="N1517" s="104">
        <f t="shared" si="138"/>
        <v>-3.3043905981366656E-3</v>
      </c>
      <c r="O1517" s="102">
        <v>-14.569553805774278</v>
      </c>
      <c r="Q1517" s="54">
        <v>20240239</v>
      </c>
      <c r="R1517" t="s">
        <v>413</v>
      </c>
    </row>
    <row r="1518" spans="1:812" hidden="1" x14ac:dyDescent="0.25">
      <c r="B1518" s="5">
        <v>45593</v>
      </c>
      <c r="C1518" t="s">
        <v>103</v>
      </c>
      <c r="D1518" t="s">
        <v>0</v>
      </c>
      <c r="E1518" t="s">
        <v>14</v>
      </c>
      <c r="F1518" s="4" t="s">
        <v>54</v>
      </c>
      <c r="G1518" t="s">
        <v>55</v>
      </c>
      <c r="H1518" s="4" t="s">
        <v>56</v>
      </c>
      <c r="I1518" s="4" t="s">
        <v>566</v>
      </c>
      <c r="J1518" s="8">
        <v>-6</v>
      </c>
      <c r="K1518" s="79">
        <v>18.73228346456693</v>
      </c>
      <c r="L1518" s="17">
        <v>-74.929133858267718</v>
      </c>
      <c r="M1518" s="102" t="s">
        <v>527</v>
      </c>
      <c r="N1518" s="104">
        <f t="shared" si="138"/>
        <v>-1.6994008790417139E-2</v>
      </c>
      <c r="O1518" s="102">
        <v>-74.929133858267718</v>
      </c>
      <c r="Q1518" s="54">
        <v>20240239</v>
      </c>
      <c r="R1518" t="s">
        <v>413</v>
      </c>
      <c r="OM1518" t="s">
        <v>506</v>
      </c>
    </row>
    <row r="1519" spans="1:812" hidden="1" x14ac:dyDescent="0.25">
      <c r="B1519" s="5">
        <v>45593</v>
      </c>
      <c r="C1519" t="s">
        <v>103</v>
      </c>
      <c r="D1519" t="s">
        <v>0</v>
      </c>
      <c r="E1519" t="s">
        <v>14</v>
      </c>
      <c r="F1519" s="4" t="s">
        <v>25</v>
      </c>
      <c r="G1519" t="s">
        <v>26</v>
      </c>
      <c r="H1519" s="4" t="s">
        <v>27</v>
      </c>
      <c r="I1519" s="4" t="s">
        <v>562</v>
      </c>
      <c r="J1519" s="8">
        <v>-5</v>
      </c>
      <c r="K1519" s="79">
        <v>14.569553805774278</v>
      </c>
      <c r="L1519" s="17">
        <f t="shared" ref="L1519:L1562" si="140">+J1519*K1519</f>
        <v>-72.847769028871397</v>
      </c>
      <c r="M1519" s="102" t="s">
        <v>527</v>
      </c>
      <c r="N1519" s="104">
        <f t="shared" ref="N1519" si="141">L1519/4409.15</f>
        <v>-1.652195299068333E-2</v>
      </c>
      <c r="O1519" s="102">
        <v>-72.847769028871397</v>
      </c>
      <c r="Q1519" s="54">
        <v>20240239</v>
      </c>
      <c r="R1519" t="s">
        <v>413</v>
      </c>
    </row>
    <row r="1520" spans="1:812" hidden="1" x14ac:dyDescent="0.25">
      <c r="B1520" s="5">
        <v>45593</v>
      </c>
      <c r="C1520" t="s">
        <v>103</v>
      </c>
      <c r="D1520" t="s">
        <v>0</v>
      </c>
      <c r="E1520" t="s">
        <v>66</v>
      </c>
      <c r="F1520" s="4" t="s">
        <v>82</v>
      </c>
      <c r="G1520" t="s">
        <v>83</v>
      </c>
      <c r="H1520" s="4" t="s">
        <v>84</v>
      </c>
      <c r="I1520" s="4" t="s">
        <v>299</v>
      </c>
      <c r="J1520" s="8">
        <v>-3</v>
      </c>
      <c r="K1520" s="29">
        <v>51750</v>
      </c>
      <c r="L1520" s="17">
        <f t="shared" si="140"/>
        <v>-155250</v>
      </c>
      <c r="M1520" s="102" t="s">
        <v>529</v>
      </c>
      <c r="N1520" s="104">
        <f t="shared" ref="N1520:N1521" si="142">L1520/4409.15</f>
        <v>-35.210868307950513</v>
      </c>
      <c r="O1520" s="104">
        <v>-35.210868307950513</v>
      </c>
      <c r="Q1520" s="54">
        <v>20240239</v>
      </c>
      <c r="R1520" t="s">
        <v>413</v>
      </c>
      <c r="OL1520" t="s">
        <v>506</v>
      </c>
    </row>
    <row r="1521" spans="1:812" hidden="1" x14ac:dyDescent="0.25">
      <c r="B1521" s="5">
        <v>45593</v>
      </c>
      <c r="C1521" t="s">
        <v>103</v>
      </c>
      <c r="D1521" t="s">
        <v>0</v>
      </c>
      <c r="E1521" t="s">
        <v>66</v>
      </c>
      <c r="F1521" s="4" t="s">
        <v>71</v>
      </c>
      <c r="G1521" t="s">
        <v>72</v>
      </c>
      <c r="H1521" s="4" t="s">
        <v>27</v>
      </c>
      <c r="I1521" s="4" t="s">
        <v>569</v>
      </c>
      <c r="J1521" s="8">
        <v>-4</v>
      </c>
      <c r="K1521" s="29">
        <v>51750</v>
      </c>
      <c r="L1521" s="17">
        <f t="shared" si="140"/>
        <v>-207000</v>
      </c>
      <c r="M1521" s="102" t="s">
        <v>529</v>
      </c>
      <c r="N1521" s="104">
        <f t="shared" si="142"/>
        <v>-46.947824410600688</v>
      </c>
      <c r="O1521" s="104">
        <v>-46.947824410600688</v>
      </c>
      <c r="Q1521" s="54">
        <v>20240239</v>
      </c>
      <c r="R1521" t="s">
        <v>413</v>
      </c>
    </row>
    <row r="1522" spans="1:812" s="133" customFormat="1" x14ac:dyDescent="0.25">
      <c r="A1522"/>
      <c r="B1522" s="5">
        <v>45593</v>
      </c>
      <c r="C1522" t="s">
        <v>103</v>
      </c>
      <c r="D1522" t="s">
        <v>0</v>
      </c>
      <c r="E1522" t="s">
        <v>14</v>
      </c>
      <c r="F1522" s="4" t="s">
        <v>42</v>
      </c>
      <c r="G1522" t="s">
        <v>43</v>
      </c>
      <c r="H1522" s="4" t="s">
        <v>44</v>
      </c>
      <c r="I1522" s="4" t="s">
        <v>565</v>
      </c>
      <c r="J1522" s="8">
        <v>-27</v>
      </c>
      <c r="K1522" s="79">
        <v>14.569553805774278</v>
      </c>
      <c r="L1522" s="17">
        <f t="shared" si="140"/>
        <v>-393.37795275590554</v>
      </c>
      <c r="M1522" s="102" t="s">
        <v>527</v>
      </c>
      <c r="N1522" s="102"/>
      <c r="O1522" s="102">
        <v>-393.37795275590554</v>
      </c>
      <c r="P1522"/>
      <c r="Q1522" s="54">
        <v>20240239</v>
      </c>
      <c r="R1522" t="s">
        <v>413</v>
      </c>
      <c r="S1522"/>
      <c r="T1522"/>
      <c r="U1522"/>
      <c r="V1522"/>
      <c r="W1522"/>
      <c r="X1522" s="17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  <c r="BA1522"/>
      <c r="BB1522"/>
      <c r="BC1522"/>
      <c r="BD1522"/>
      <c r="BE1522"/>
      <c r="BF1522"/>
      <c r="BG1522"/>
      <c r="BH1522"/>
      <c r="BI1522"/>
      <c r="BJ1522"/>
      <c r="BK1522"/>
      <c r="BL1522"/>
      <c r="BM1522"/>
      <c r="BN1522"/>
      <c r="BO1522"/>
      <c r="BP1522"/>
      <c r="BQ1522"/>
      <c r="BR1522"/>
      <c r="BS1522"/>
      <c r="BT1522"/>
      <c r="BU1522"/>
      <c r="BV1522"/>
      <c r="BW1522"/>
      <c r="BX1522"/>
      <c r="BY1522"/>
      <c r="BZ1522"/>
      <c r="CA1522"/>
      <c r="CB1522"/>
      <c r="CC1522"/>
      <c r="CD1522"/>
      <c r="CE1522"/>
      <c r="CF1522"/>
      <c r="CG1522"/>
      <c r="CH1522"/>
      <c r="CI1522"/>
      <c r="CJ1522"/>
      <c r="CK1522"/>
      <c r="CL1522"/>
      <c r="CM1522"/>
      <c r="CN1522"/>
      <c r="CO1522"/>
      <c r="CP1522"/>
      <c r="CQ1522"/>
      <c r="CR1522"/>
      <c r="CS1522"/>
      <c r="CT1522"/>
      <c r="CU1522"/>
      <c r="CV1522"/>
      <c r="CW1522"/>
      <c r="CX1522"/>
      <c r="CY1522"/>
      <c r="CZ1522"/>
      <c r="DA1522"/>
      <c r="DB1522"/>
      <c r="DC1522"/>
      <c r="DD1522"/>
      <c r="DE1522"/>
      <c r="DF1522"/>
      <c r="DG1522"/>
      <c r="DH1522"/>
      <c r="DI1522"/>
      <c r="DJ1522"/>
      <c r="DK1522"/>
      <c r="DL1522"/>
      <c r="DM1522"/>
      <c r="DN1522"/>
      <c r="DO1522"/>
      <c r="DP1522"/>
      <c r="DQ1522"/>
      <c r="DR1522"/>
      <c r="DS1522"/>
      <c r="DT1522"/>
      <c r="DU1522"/>
      <c r="DV1522"/>
      <c r="DW1522"/>
      <c r="DX1522"/>
      <c r="DY1522"/>
      <c r="DZ1522"/>
      <c r="EA1522"/>
      <c r="EB1522"/>
      <c r="EC1522"/>
      <c r="ED1522"/>
      <c r="EE1522"/>
      <c r="EF1522"/>
      <c r="EG1522"/>
      <c r="EH1522"/>
      <c r="EI1522"/>
      <c r="EJ1522"/>
      <c r="EK1522"/>
      <c r="EL1522"/>
      <c r="EM1522"/>
      <c r="EN1522"/>
      <c r="EO1522"/>
      <c r="EP1522"/>
      <c r="EQ1522"/>
      <c r="ER1522"/>
      <c r="ES1522"/>
      <c r="ET1522"/>
      <c r="EU1522"/>
      <c r="EV1522"/>
      <c r="EW1522"/>
      <c r="EX1522"/>
      <c r="EY1522"/>
      <c r="EZ1522"/>
      <c r="FA1522"/>
      <c r="FB1522"/>
      <c r="FC1522"/>
      <c r="FD1522"/>
      <c r="FE1522"/>
      <c r="FF1522"/>
      <c r="FG1522"/>
      <c r="FH1522"/>
      <c r="FI1522"/>
      <c r="FJ1522"/>
      <c r="FK1522"/>
      <c r="FL1522"/>
      <c r="FM1522"/>
      <c r="FN1522"/>
      <c r="FO1522"/>
      <c r="FP1522"/>
      <c r="FQ1522"/>
      <c r="FR1522"/>
      <c r="FS1522"/>
      <c r="FT1522"/>
      <c r="FU1522"/>
      <c r="FV1522"/>
      <c r="FW1522"/>
      <c r="FX1522"/>
      <c r="FY1522"/>
      <c r="FZ1522"/>
      <c r="GA1522"/>
      <c r="GB1522"/>
      <c r="GC1522"/>
      <c r="GD1522"/>
      <c r="GE1522"/>
      <c r="GF1522"/>
      <c r="GG1522"/>
      <c r="GH1522"/>
      <c r="GI1522"/>
      <c r="GJ1522"/>
      <c r="GK1522"/>
      <c r="GL1522"/>
      <c r="GM1522"/>
      <c r="GN1522"/>
      <c r="GO1522"/>
      <c r="GP1522"/>
      <c r="GQ1522"/>
      <c r="GR1522"/>
      <c r="GS1522"/>
      <c r="GT1522"/>
      <c r="GU1522"/>
      <c r="GV1522"/>
      <c r="GW1522"/>
      <c r="GX1522"/>
      <c r="GY1522"/>
      <c r="GZ1522"/>
      <c r="HA1522"/>
      <c r="HB1522"/>
      <c r="HC1522"/>
      <c r="HD1522"/>
      <c r="HE1522"/>
      <c r="HF1522"/>
      <c r="HG1522"/>
      <c r="HH1522"/>
      <c r="HI1522"/>
      <c r="HJ1522"/>
      <c r="HK1522"/>
      <c r="HL1522"/>
      <c r="HM1522"/>
      <c r="HN1522"/>
      <c r="HO1522"/>
      <c r="HP1522"/>
      <c r="HQ1522"/>
      <c r="HR1522"/>
      <c r="HS1522"/>
      <c r="HT1522"/>
      <c r="HU1522"/>
      <c r="HV1522"/>
      <c r="HW1522"/>
      <c r="HX1522"/>
      <c r="HY1522"/>
      <c r="HZ1522"/>
      <c r="IA1522"/>
      <c r="IB1522"/>
      <c r="IC1522"/>
      <c r="ID1522"/>
      <c r="IE1522"/>
      <c r="IF1522"/>
      <c r="IG1522"/>
      <c r="IH1522"/>
      <c r="II1522"/>
      <c r="IJ1522"/>
      <c r="IK1522"/>
      <c r="IL1522"/>
      <c r="IM1522"/>
      <c r="IN1522"/>
      <c r="IO1522"/>
      <c r="IP1522"/>
      <c r="IQ1522"/>
      <c r="IR1522"/>
      <c r="IS1522"/>
      <c r="IT1522"/>
      <c r="IU1522"/>
      <c r="IV1522"/>
      <c r="IW1522"/>
      <c r="IX1522"/>
      <c r="IY1522"/>
      <c r="IZ1522"/>
      <c r="JA1522"/>
      <c r="JB1522"/>
      <c r="JC1522"/>
      <c r="JD1522"/>
      <c r="JE1522"/>
      <c r="JF1522"/>
      <c r="JG1522"/>
      <c r="JH1522"/>
      <c r="JI1522"/>
      <c r="JJ1522"/>
      <c r="JK1522"/>
      <c r="JL1522"/>
      <c r="JM1522"/>
      <c r="JN1522"/>
      <c r="JO1522"/>
      <c r="JP1522"/>
      <c r="JQ1522"/>
      <c r="JR1522"/>
      <c r="JS1522"/>
      <c r="JT1522"/>
      <c r="JU1522"/>
      <c r="JV1522"/>
      <c r="JW1522"/>
      <c r="JX1522"/>
      <c r="JY1522"/>
      <c r="JZ1522"/>
      <c r="KA1522"/>
      <c r="KB1522"/>
      <c r="KC1522"/>
      <c r="KD1522"/>
      <c r="KE1522"/>
      <c r="KF1522"/>
      <c r="KG1522"/>
      <c r="KH1522"/>
      <c r="KI1522"/>
      <c r="KJ1522"/>
      <c r="KK1522"/>
      <c r="KL1522"/>
      <c r="KM1522"/>
      <c r="KN1522"/>
      <c r="KO1522"/>
      <c r="KP1522"/>
      <c r="KQ1522"/>
      <c r="KR1522"/>
      <c r="KS1522"/>
      <c r="KT1522"/>
      <c r="KU1522"/>
      <c r="KV1522"/>
      <c r="KW1522"/>
      <c r="KX1522"/>
      <c r="KY1522"/>
      <c r="KZ1522"/>
      <c r="LA1522"/>
      <c r="LB1522"/>
      <c r="LC1522"/>
      <c r="LD1522"/>
      <c r="LE1522"/>
      <c r="LF1522"/>
      <c r="LG1522"/>
      <c r="LH1522"/>
      <c r="LI1522"/>
      <c r="LJ1522"/>
      <c r="LK1522"/>
      <c r="LL1522"/>
      <c r="LM1522"/>
      <c r="LN1522"/>
      <c r="LO1522"/>
      <c r="LP1522"/>
      <c r="LQ1522"/>
      <c r="LR1522"/>
      <c r="LS1522"/>
      <c r="LT1522"/>
      <c r="LU1522"/>
      <c r="LV1522"/>
      <c r="LW1522"/>
      <c r="LX1522"/>
      <c r="LY1522"/>
      <c r="LZ1522"/>
      <c r="MA1522"/>
      <c r="MB1522"/>
      <c r="MC1522"/>
      <c r="MD1522"/>
      <c r="ME1522"/>
      <c r="MF1522"/>
      <c r="MG1522"/>
      <c r="MH1522"/>
      <c r="MI1522"/>
      <c r="MJ1522"/>
      <c r="MK1522"/>
      <c r="ML1522"/>
      <c r="MM1522"/>
      <c r="MN1522"/>
      <c r="MO1522"/>
      <c r="MP1522"/>
      <c r="MQ1522"/>
      <c r="MR1522"/>
      <c r="MS1522"/>
      <c r="MT1522"/>
      <c r="MU1522"/>
      <c r="MV1522"/>
      <c r="MW1522"/>
      <c r="MX1522"/>
      <c r="MY1522"/>
      <c r="MZ1522"/>
      <c r="NA1522"/>
      <c r="NB1522"/>
      <c r="NC1522"/>
      <c r="ND1522"/>
      <c r="NE1522"/>
      <c r="NF1522"/>
      <c r="NG1522"/>
      <c r="NH1522"/>
      <c r="NI1522"/>
      <c r="NJ1522"/>
      <c r="NK1522"/>
      <c r="NL1522"/>
      <c r="NM1522"/>
      <c r="NN1522"/>
      <c r="NO1522"/>
      <c r="NP1522"/>
      <c r="NQ1522"/>
      <c r="NR1522"/>
      <c r="NS1522"/>
      <c r="NT1522"/>
      <c r="NU1522"/>
      <c r="NV1522"/>
      <c r="NW1522"/>
      <c r="NX1522"/>
      <c r="NY1522"/>
      <c r="NZ1522"/>
      <c r="OA1522"/>
      <c r="OB1522"/>
      <c r="OC1522"/>
      <c r="OD1522"/>
      <c r="OE1522"/>
      <c r="OF1522"/>
      <c r="OG1522"/>
      <c r="OH1522"/>
      <c r="OI1522"/>
      <c r="OJ1522" t="s">
        <v>506</v>
      </c>
      <c r="OK1522"/>
      <c r="OL1522"/>
      <c r="OM1522"/>
      <c r="ON1522"/>
      <c r="OO1522"/>
      <c r="OP1522"/>
      <c r="OQ1522"/>
      <c r="OR1522"/>
      <c r="OS1522"/>
      <c r="OT1522"/>
      <c r="OU1522"/>
      <c r="OV1522"/>
      <c r="OW1522"/>
      <c r="OX1522"/>
      <c r="OY1522"/>
      <c r="OZ1522"/>
      <c r="PA1522"/>
      <c r="PB1522"/>
      <c r="PC1522"/>
      <c r="PD1522"/>
      <c r="PE1522"/>
      <c r="PF1522"/>
      <c r="PG1522"/>
      <c r="PH1522"/>
      <c r="PI1522"/>
      <c r="PJ1522"/>
      <c r="PK1522"/>
      <c r="PL1522"/>
      <c r="PM1522"/>
      <c r="PN1522"/>
      <c r="PO1522"/>
      <c r="PP1522"/>
      <c r="PQ1522"/>
      <c r="PR1522"/>
      <c r="PS1522"/>
      <c r="PT1522"/>
      <c r="PU1522"/>
      <c r="PV1522"/>
      <c r="PW1522"/>
      <c r="PX1522"/>
      <c r="PY1522"/>
      <c r="PZ1522"/>
      <c r="QA1522"/>
      <c r="QB1522"/>
      <c r="QC1522"/>
      <c r="QD1522"/>
      <c r="QE1522"/>
      <c r="QF1522"/>
      <c r="QG1522"/>
      <c r="QH1522"/>
      <c r="QI1522"/>
      <c r="QJ1522"/>
      <c r="QK1522"/>
      <c r="QL1522"/>
      <c r="QM1522"/>
      <c r="QN1522"/>
      <c r="QO1522"/>
      <c r="QP1522"/>
      <c r="QQ1522"/>
      <c r="QR1522"/>
      <c r="QS1522"/>
      <c r="QT1522"/>
      <c r="QU1522"/>
      <c r="QV1522"/>
      <c r="QW1522"/>
      <c r="QX1522"/>
      <c r="QY1522"/>
      <c r="QZ1522"/>
      <c r="RA1522"/>
      <c r="RB1522"/>
      <c r="RC1522"/>
      <c r="RD1522"/>
      <c r="RE1522"/>
      <c r="RF1522"/>
      <c r="RG1522"/>
      <c r="RH1522"/>
      <c r="RI1522"/>
      <c r="RJ1522"/>
      <c r="RK1522"/>
      <c r="RL1522"/>
      <c r="RM1522"/>
      <c r="RN1522"/>
      <c r="RO1522"/>
      <c r="RP1522"/>
      <c r="RQ1522"/>
      <c r="RR1522"/>
      <c r="RS1522"/>
      <c r="RT1522"/>
      <c r="RU1522"/>
      <c r="RV1522"/>
      <c r="RW1522"/>
      <c r="RX1522"/>
      <c r="RY1522"/>
      <c r="RZ1522"/>
      <c r="SA1522"/>
      <c r="SB1522"/>
      <c r="SC1522"/>
      <c r="SD1522"/>
      <c r="SE1522"/>
      <c r="SF1522"/>
      <c r="SG1522"/>
      <c r="SH1522"/>
      <c r="SI1522"/>
      <c r="SJ1522"/>
      <c r="SK1522"/>
      <c r="SL1522"/>
      <c r="SM1522"/>
      <c r="SN1522"/>
      <c r="SO1522"/>
      <c r="SP1522"/>
      <c r="SQ1522"/>
      <c r="SR1522"/>
      <c r="SS1522"/>
      <c r="ST1522"/>
      <c r="SU1522"/>
      <c r="SV1522"/>
      <c r="SW1522"/>
      <c r="SX1522"/>
      <c r="SY1522"/>
      <c r="SZ1522"/>
      <c r="TA1522"/>
      <c r="TB1522"/>
      <c r="TC1522"/>
      <c r="TD1522"/>
      <c r="TE1522"/>
      <c r="TF1522"/>
      <c r="TG1522"/>
      <c r="TH1522"/>
      <c r="TI1522"/>
      <c r="TJ1522"/>
      <c r="TK1522"/>
      <c r="TL1522"/>
      <c r="TM1522"/>
      <c r="TN1522"/>
      <c r="TO1522"/>
      <c r="TP1522"/>
      <c r="TQ1522"/>
      <c r="TR1522"/>
      <c r="TS1522"/>
      <c r="TT1522"/>
      <c r="TU1522"/>
      <c r="TV1522"/>
      <c r="TW1522"/>
      <c r="TX1522"/>
      <c r="TY1522"/>
      <c r="TZ1522"/>
      <c r="UA1522"/>
      <c r="UB1522"/>
      <c r="UC1522"/>
      <c r="UD1522"/>
      <c r="UE1522"/>
      <c r="UF1522"/>
      <c r="UG1522"/>
      <c r="UH1522"/>
      <c r="UI1522"/>
      <c r="UJ1522"/>
      <c r="UK1522"/>
      <c r="UL1522"/>
      <c r="UM1522"/>
      <c r="UN1522"/>
      <c r="UO1522"/>
      <c r="UP1522"/>
      <c r="UQ1522"/>
      <c r="UR1522"/>
      <c r="US1522"/>
      <c r="UT1522"/>
      <c r="UU1522"/>
      <c r="UV1522"/>
      <c r="UW1522"/>
      <c r="UX1522"/>
      <c r="UY1522"/>
      <c r="UZ1522"/>
      <c r="VA1522"/>
      <c r="VB1522"/>
      <c r="VC1522"/>
      <c r="VD1522"/>
      <c r="VE1522"/>
      <c r="VF1522"/>
      <c r="VG1522"/>
      <c r="VH1522"/>
      <c r="VI1522"/>
      <c r="VJ1522"/>
      <c r="VK1522"/>
      <c r="VL1522"/>
      <c r="VM1522"/>
      <c r="VN1522"/>
      <c r="VO1522"/>
      <c r="VP1522"/>
      <c r="VQ1522"/>
      <c r="VR1522"/>
      <c r="VS1522"/>
      <c r="VT1522"/>
      <c r="VU1522"/>
      <c r="VV1522"/>
      <c r="VW1522"/>
      <c r="VX1522"/>
      <c r="VY1522"/>
      <c r="VZ1522"/>
      <c r="WA1522"/>
      <c r="WB1522"/>
      <c r="WC1522"/>
      <c r="WD1522"/>
      <c r="WE1522"/>
      <c r="WF1522"/>
      <c r="WG1522"/>
      <c r="WH1522"/>
      <c r="WI1522"/>
      <c r="WJ1522"/>
      <c r="WK1522"/>
      <c r="WL1522"/>
      <c r="WM1522"/>
      <c r="WN1522"/>
      <c r="WO1522"/>
      <c r="WP1522"/>
      <c r="WQ1522"/>
      <c r="WR1522"/>
      <c r="WS1522"/>
      <c r="WT1522"/>
      <c r="WU1522"/>
      <c r="WV1522"/>
      <c r="WW1522"/>
      <c r="WX1522"/>
      <c r="WY1522"/>
      <c r="WZ1522"/>
      <c r="XA1522"/>
      <c r="XB1522"/>
      <c r="XC1522"/>
      <c r="XD1522"/>
      <c r="XE1522"/>
      <c r="XF1522"/>
      <c r="XG1522"/>
      <c r="XH1522"/>
      <c r="XI1522"/>
      <c r="XJ1522"/>
      <c r="XK1522"/>
      <c r="XL1522"/>
      <c r="XM1522"/>
      <c r="XN1522"/>
      <c r="XO1522"/>
      <c r="XP1522"/>
      <c r="XQ1522"/>
      <c r="XR1522"/>
      <c r="XS1522"/>
      <c r="XT1522"/>
      <c r="XU1522"/>
      <c r="XV1522"/>
      <c r="XW1522"/>
      <c r="XX1522"/>
      <c r="XY1522"/>
      <c r="XZ1522"/>
      <c r="YA1522"/>
      <c r="YB1522"/>
      <c r="YC1522"/>
      <c r="YD1522"/>
      <c r="YE1522"/>
      <c r="YF1522"/>
      <c r="YG1522"/>
      <c r="YH1522"/>
      <c r="YI1522"/>
      <c r="YJ1522"/>
      <c r="YK1522"/>
      <c r="YL1522"/>
      <c r="YM1522"/>
      <c r="YN1522"/>
      <c r="YO1522"/>
      <c r="YP1522"/>
      <c r="YQ1522"/>
      <c r="YR1522"/>
      <c r="YS1522"/>
      <c r="YT1522"/>
      <c r="YU1522"/>
      <c r="YV1522"/>
      <c r="YW1522"/>
      <c r="YX1522"/>
      <c r="YY1522"/>
      <c r="YZ1522"/>
      <c r="ZA1522"/>
      <c r="ZB1522"/>
      <c r="ZC1522"/>
      <c r="ZD1522"/>
      <c r="ZE1522"/>
      <c r="ZF1522"/>
      <c r="ZG1522"/>
      <c r="ZH1522"/>
      <c r="ZI1522"/>
      <c r="ZJ1522"/>
      <c r="ZK1522"/>
      <c r="ZL1522"/>
      <c r="ZM1522"/>
      <c r="ZN1522"/>
      <c r="ZO1522"/>
      <c r="ZP1522"/>
      <c r="ZQ1522"/>
      <c r="ZR1522"/>
      <c r="ZS1522"/>
      <c r="ZT1522"/>
      <c r="ZU1522"/>
      <c r="ZV1522"/>
      <c r="ZW1522"/>
      <c r="ZX1522"/>
      <c r="ZY1522"/>
      <c r="ZZ1522"/>
      <c r="AAA1522"/>
      <c r="AAB1522"/>
      <c r="AAC1522"/>
      <c r="AAD1522"/>
      <c r="AAE1522"/>
      <c r="AAF1522"/>
      <c r="AAG1522"/>
      <c r="AAH1522"/>
      <c r="AAI1522"/>
      <c r="AAJ1522"/>
      <c r="AAK1522"/>
      <c r="AAL1522"/>
      <c r="AAM1522"/>
      <c r="AAN1522"/>
      <c r="AAO1522"/>
      <c r="AAP1522"/>
      <c r="AAQ1522"/>
      <c r="AAR1522"/>
      <c r="AAS1522"/>
      <c r="AAT1522"/>
      <c r="AAU1522"/>
      <c r="AAV1522"/>
      <c r="AAW1522"/>
      <c r="AAX1522"/>
      <c r="AAY1522"/>
      <c r="AAZ1522"/>
      <c r="ABA1522"/>
      <c r="ABB1522"/>
      <c r="ABC1522"/>
      <c r="ABD1522"/>
      <c r="ABE1522"/>
      <c r="ABF1522"/>
      <c r="ABG1522"/>
      <c r="ABH1522"/>
      <c r="ABI1522"/>
      <c r="ABJ1522"/>
      <c r="ABK1522"/>
      <c r="ABL1522"/>
      <c r="ABM1522"/>
      <c r="ABN1522"/>
      <c r="ABO1522"/>
      <c r="ABP1522"/>
      <c r="ABQ1522"/>
      <c r="ABR1522"/>
      <c r="ABS1522"/>
      <c r="ABT1522"/>
      <c r="ABU1522"/>
      <c r="ABV1522"/>
      <c r="ABW1522"/>
      <c r="ABX1522"/>
      <c r="ABY1522"/>
      <c r="ABZ1522"/>
      <c r="ACA1522"/>
      <c r="ACB1522"/>
      <c r="ACC1522"/>
      <c r="ACD1522"/>
      <c r="ACE1522"/>
      <c r="ACF1522"/>
      <c r="ACG1522"/>
      <c r="ACH1522"/>
      <c r="ACI1522"/>
      <c r="ACJ1522"/>
      <c r="ACK1522"/>
      <c r="ACL1522"/>
      <c r="ACM1522"/>
      <c r="ACN1522"/>
      <c r="ACO1522"/>
      <c r="ACP1522"/>
      <c r="ACQ1522"/>
      <c r="ACR1522"/>
      <c r="ACS1522"/>
      <c r="ACT1522"/>
      <c r="ACU1522"/>
      <c r="ACV1522"/>
      <c r="ACW1522"/>
      <c r="ACX1522"/>
      <c r="ACY1522"/>
      <c r="ACZ1522"/>
      <c r="ADA1522"/>
      <c r="ADB1522"/>
      <c r="ADC1522"/>
      <c r="ADD1522"/>
      <c r="ADE1522"/>
      <c r="ADF1522"/>
      <c r="ADG1522"/>
      <c r="ADH1522"/>
      <c r="ADI1522"/>
      <c r="ADJ1522"/>
      <c r="ADK1522"/>
      <c r="ADL1522"/>
      <c r="ADM1522"/>
      <c r="ADN1522"/>
      <c r="ADO1522"/>
      <c r="ADP1522"/>
      <c r="ADQ1522"/>
      <c r="ADR1522"/>
      <c r="ADS1522"/>
      <c r="ADT1522"/>
      <c r="ADU1522"/>
      <c r="ADV1522"/>
      <c r="ADW1522"/>
      <c r="ADX1522"/>
      <c r="ADY1522"/>
      <c r="ADZ1522"/>
      <c r="AEA1522"/>
      <c r="AEB1522"/>
      <c r="AEC1522"/>
      <c r="AED1522"/>
      <c r="AEE1522"/>
      <c r="AEF1522"/>
    </row>
    <row r="1523" spans="1:812" hidden="1" x14ac:dyDescent="0.25">
      <c r="B1523" s="5">
        <v>45595</v>
      </c>
      <c r="C1523" t="s">
        <v>103</v>
      </c>
      <c r="D1523" t="s">
        <v>0</v>
      </c>
      <c r="E1523" t="s">
        <v>66</v>
      </c>
      <c r="F1523" s="4" t="s">
        <v>71</v>
      </c>
      <c r="G1523" t="s">
        <v>72</v>
      </c>
      <c r="H1523" s="4" t="s">
        <v>27</v>
      </c>
      <c r="I1523" s="4" t="s">
        <v>569</v>
      </c>
      <c r="J1523" s="8">
        <v>-2</v>
      </c>
      <c r="K1523" s="29">
        <v>51750</v>
      </c>
      <c r="L1523" s="17">
        <f t="shared" si="140"/>
        <v>-103500</v>
      </c>
      <c r="M1523" s="102" t="s">
        <v>529</v>
      </c>
      <c r="N1523" s="104">
        <f t="shared" ref="N1523:N1531" si="143">L1523/4409.15</f>
        <v>-23.473912205300344</v>
      </c>
      <c r="O1523" s="104">
        <v>-23.473912205300344</v>
      </c>
      <c r="Q1523" s="54">
        <v>20240257</v>
      </c>
      <c r="R1523" t="s">
        <v>636</v>
      </c>
    </row>
    <row r="1524" spans="1:812" hidden="1" x14ac:dyDescent="0.25">
      <c r="B1524" s="5">
        <v>45595</v>
      </c>
      <c r="C1524" t="s">
        <v>103</v>
      </c>
      <c r="D1524" t="s">
        <v>0</v>
      </c>
      <c r="E1524" t="s">
        <v>66</v>
      </c>
      <c r="F1524" s="4" t="s">
        <v>86</v>
      </c>
      <c r="G1524" t="s">
        <v>87</v>
      </c>
      <c r="H1524" s="4" t="s">
        <v>50</v>
      </c>
      <c r="I1524" s="4" t="s">
        <v>512</v>
      </c>
      <c r="J1524" s="8">
        <v>-1</v>
      </c>
      <c r="K1524" s="29">
        <v>51750</v>
      </c>
      <c r="L1524" s="17">
        <f t="shared" si="140"/>
        <v>-51750</v>
      </c>
      <c r="M1524" s="102" t="s">
        <v>529</v>
      </c>
      <c r="N1524" s="104">
        <f t="shared" si="143"/>
        <v>-11.736956102650172</v>
      </c>
      <c r="O1524" s="104">
        <v>-11.736956102650172</v>
      </c>
      <c r="Q1524" s="54">
        <v>20240257</v>
      </c>
      <c r="R1524" t="s">
        <v>636</v>
      </c>
    </row>
    <row r="1525" spans="1:812" hidden="1" x14ac:dyDescent="0.25">
      <c r="B1525" s="5">
        <v>45595</v>
      </c>
      <c r="C1525" t="s">
        <v>103</v>
      </c>
      <c r="D1525" t="s">
        <v>0</v>
      </c>
      <c r="E1525" t="s">
        <v>66</v>
      </c>
      <c r="F1525" s="4" t="s">
        <v>86</v>
      </c>
      <c r="G1525" t="s">
        <v>87</v>
      </c>
      <c r="H1525" s="4" t="s">
        <v>50</v>
      </c>
      <c r="I1525" s="4" t="s">
        <v>524</v>
      </c>
      <c r="J1525" s="8">
        <v>-1</v>
      </c>
      <c r="K1525" s="29">
        <v>51750</v>
      </c>
      <c r="L1525" s="17">
        <f t="shared" si="140"/>
        <v>-51750</v>
      </c>
      <c r="M1525" s="102" t="s">
        <v>529</v>
      </c>
      <c r="N1525" s="104">
        <f t="shared" si="143"/>
        <v>-11.736956102650172</v>
      </c>
      <c r="O1525" s="104">
        <v>-11.736956102650172</v>
      </c>
      <c r="Q1525" s="54">
        <v>20240257</v>
      </c>
      <c r="R1525" t="s">
        <v>636</v>
      </c>
    </row>
    <row r="1526" spans="1:812" hidden="1" x14ac:dyDescent="0.25">
      <c r="B1526" s="5">
        <v>45608</v>
      </c>
      <c r="C1526" t="s">
        <v>103</v>
      </c>
      <c r="D1526" t="s">
        <v>0</v>
      </c>
      <c r="E1526" t="s">
        <v>66</v>
      </c>
      <c r="F1526" s="4" t="s">
        <v>71</v>
      </c>
      <c r="G1526" t="s">
        <v>72</v>
      </c>
      <c r="H1526" s="4" t="s">
        <v>27</v>
      </c>
      <c r="I1526" s="4" t="s">
        <v>569</v>
      </c>
      <c r="J1526" s="8">
        <v>-7</v>
      </c>
      <c r="K1526" s="29">
        <v>51750</v>
      </c>
      <c r="L1526" s="17">
        <f t="shared" si="140"/>
        <v>-362250</v>
      </c>
      <c r="M1526" s="102" t="s">
        <v>529</v>
      </c>
      <c r="N1526" s="104">
        <f t="shared" si="143"/>
        <v>-82.158692718551208</v>
      </c>
      <c r="O1526" s="104">
        <v>-82.158692718551208</v>
      </c>
      <c r="Q1526" s="54">
        <v>20240318</v>
      </c>
      <c r="R1526" t="s">
        <v>575</v>
      </c>
    </row>
    <row r="1527" spans="1:812" hidden="1" x14ac:dyDescent="0.25">
      <c r="B1527" s="5">
        <v>45608</v>
      </c>
      <c r="C1527" t="s">
        <v>103</v>
      </c>
      <c r="D1527" t="s">
        <v>0</v>
      </c>
      <c r="E1527" t="s">
        <v>66</v>
      </c>
      <c r="F1527" s="4" t="s">
        <v>75</v>
      </c>
      <c r="G1527" t="s">
        <v>76</v>
      </c>
      <c r="H1527" s="4" t="s">
        <v>37</v>
      </c>
      <c r="I1527" s="4" t="s">
        <v>559</v>
      </c>
      <c r="J1527" s="8">
        <v>-1</v>
      </c>
      <c r="K1527" s="29">
        <v>51750</v>
      </c>
      <c r="L1527" s="17">
        <f t="shared" si="140"/>
        <v>-51750</v>
      </c>
      <c r="M1527" s="102" t="s">
        <v>529</v>
      </c>
      <c r="N1527" s="104">
        <f t="shared" si="143"/>
        <v>-11.736956102650172</v>
      </c>
      <c r="O1527" s="104">
        <v>-11.736956102650172</v>
      </c>
      <c r="Q1527" s="54">
        <v>20240318</v>
      </c>
      <c r="R1527" t="s">
        <v>575</v>
      </c>
    </row>
    <row r="1528" spans="1:812" hidden="1" x14ac:dyDescent="0.25">
      <c r="B1528" s="5">
        <v>45608</v>
      </c>
      <c r="C1528" t="s">
        <v>103</v>
      </c>
      <c r="D1528" t="s">
        <v>0</v>
      </c>
      <c r="E1528" t="s">
        <v>66</v>
      </c>
      <c r="F1528" s="4" t="s">
        <v>75</v>
      </c>
      <c r="G1528" t="s">
        <v>76</v>
      </c>
      <c r="H1528" s="4" t="s">
        <v>37</v>
      </c>
      <c r="I1528" s="4" t="s">
        <v>285</v>
      </c>
      <c r="J1528" s="8">
        <v>-4</v>
      </c>
      <c r="K1528" s="29">
        <v>51750</v>
      </c>
      <c r="L1528" s="17">
        <f t="shared" si="140"/>
        <v>-207000</v>
      </c>
      <c r="M1528" s="102" t="s">
        <v>529</v>
      </c>
      <c r="N1528" s="104">
        <f t="shared" si="143"/>
        <v>-46.947824410600688</v>
      </c>
      <c r="O1528" s="104">
        <v>-46.947824410600688</v>
      </c>
      <c r="Q1528" s="54">
        <v>20240318</v>
      </c>
      <c r="R1528" t="s">
        <v>575</v>
      </c>
    </row>
    <row r="1529" spans="1:812" hidden="1" x14ac:dyDescent="0.25">
      <c r="B1529" s="5">
        <v>45608</v>
      </c>
      <c r="C1529" t="s">
        <v>103</v>
      </c>
      <c r="D1529" t="s">
        <v>4</v>
      </c>
      <c r="E1529" t="s">
        <v>66</v>
      </c>
      <c r="F1529" s="4" t="s">
        <v>96</v>
      </c>
      <c r="G1529" t="s">
        <v>95</v>
      </c>
      <c r="H1529" s="4" t="s">
        <v>106</v>
      </c>
      <c r="I1529" s="4">
        <v>52006</v>
      </c>
      <c r="J1529" s="8">
        <v>-3</v>
      </c>
      <c r="K1529" s="29">
        <f>544000*1.19</f>
        <v>647360</v>
      </c>
      <c r="L1529" s="17">
        <f t="shared" si="140"/>
        <v>-1942080</v>
      </c>
      <c r="M1529" s="102" t="s">
        <v>529</v>
      </c>
      <c r="N1529" s="104">
        <f t="shared" si="143"/>
        <v>-440.46584942676031</v>
      </c>
      <c r="O1529" s="104">
        <v>-440.46584942676031</v>
      </c>
      <c r="Q1529" s="54">
        <v>20240318</v>
      </c>
      <c r="R1529" t="s">
        <v>575</v>
      </c>
    </row>
    <row r="1530" spans="1:812" hidden="1" x14ac:dyDescent="0.25">
      <c r="B1530" s="5">
        <v>45608</v>
      </c>
      <c r="C1530" t="s">
        <v>103</v>
      </c>
      <c r="D1530" t="s">
        <v>4</v>
      </c>
      <c r="E1530" t="s">
        <v>66</v>
      </c>
      <c r="F1530" s="4" t="s">
        <v>102</v>
      </c>
      <c r="G1530" t="s">
        <v>101</v>
      </c>
      <c r="H1530" s="4" t="s">
        <v>107</v>
      </c>
      <c r="I1530" s="4" t="s">
        <v>138</v>
      </c>
      <c r="J1530" s="8">
        <v>-20</v>
      </c>
      <c r="K1530" s="29">
        <f>86000*1.19</f>
        <v>102340</v>
      </c>
      <c r="L1530" s="17">
        <f t="shared" si="140"/>
        <v>-2046800</v>
      </c>
      <c r="M1530" s="102" t="s">
        <v>529</v>
      </c>
      <c r="N1530" s="104">
        <f t="shared" si="143"/>
        <v>-464.21645895467384</v>
      </c>
      <c r="O1530" s="104">
        <v>-464.21645895467384</v>
      </c>
      <c r="Q1530" s="54">
        <v>20240318</v>
      </c>
      <c r="R1530" t="s">
        <v>575</v>
      </c>
    </row>
    <row r="1531" spans="1:812" hidden="1" x14ac:dyDescent="0.25">
      <c r="B1531" s="5">
        <v>45608</v>
      </c>
      <c r="C1531" t="s">
        <v>103</v>
      </c>
      <c r="D1531" t="s">
        <v>4</v>
      </c>
      <c r="E1531" t="s">
        <v>66</v>
      </c>
      <c r="F1531" s="4" t="s">
        <v>276</v>
      </c>
      <c r="G1531" t="s">
        <v>275</v>
      </c>
      <c r="H1531" s="4" t="s">
        <v>148</v>
      </c>
      <c r="I1531" s="4" t="s">
        <v>138</v>
      </c>
      <c r="J1531" s="8">
        <v>-2</v>
      </c>
      <c r="K1531" s="29">
        <v>83600</v>
      </c>
      <c r="L1531" s="17">
        <f t="shared" si="140"/>
        <v>-167200</v>
      </c>
      <c r="M1531" s="102" t="s">
        <v>529</v>
      </c>
      <c r="N1531" s="104">
        <f t="shared" si="143"/>
        <v>-37.92114126305524</v>
      </c>
      <c r="O1531" s="104">
        <v>-37.92114126305524</v>
      </c>
      <c r="Q1531" s="54">
        <v>20240318</v>
      </c>
      <c r="R1531" t="s">
        <v>575</v>
      </c>
    </row>
    <row r="1532" spans="1:812" x14ac:dyDescent="0.25">
      <c r="A1532" s="69"/>
      <c r="B1532" s="68">
        <v>45610</v>
      </c>
      <c r="C1532" s="69" t="s">
        <v>63</v>
      </c>
      <c r="D1532" s="69" t="s">
        <v>0</v>
      </c>
      <c r="E1532" s="69" t="s">
        <v>14</v>
      </c>
      <c r="F1532" s="70" t="s">
        <v>42</v>
      </c>
      <c r="G1532" s="69" t="s">
        <v>43</v>
      </c>
      <c r="H1532" s="70" t="s">
        <v>44</v>
      </c>
      <c r="I1532" s="144" t="s">
        <v>609</v>
      </c>
      <c r="J1532" s="71">
        <v>25</v>
      </c>
      <c r="K1532" s="116">
        <v>14.48404255319149</v>
      </c>
      <c r="L1532" s="73">
        <f t="shared" si="140"/>
        <v>362.10106382978722</v>
      </c>
      <c r="M1532" s="107" t="s">
        <v>527</v>
      </c>
      <c r="N1532" s="107"/>
      <c r="O1532" s="107">
        <v>362.10106382978722</v>
      </c>
      <c r="P1532" s="69" t="s">
        <v>604</v>
      </c>
      <c r="Q1532" s="91"/>
      <c r="R1532" s="69"/>
      <c r="S1532" s="69"/>
      <c r="T1532" s="69"/>
      <c r="U1532" s="69"/>
      <c r="V1532" s="69"/>
      <c r="W1532" s="69"/>
      <c r="X1532" s="73"/>
      <c r="Y1532" s="69"/>
      <c r="Z1532" s="69"/>
      <c r="AA1532" s="69"/>
      <c r="AB1532" s="69"/>
      <c r="AC1532" s="69"/>
      <c r="AD1532" s="69"/>
      <c r="AE1532" s="69"/>
      <c r="AF1532" s="69"/>
      <c r="AG1532" s="69"/>
      <c r="AH1532" s="69"/>
      <c r="AI1532" s="69"/>
      <c r="AJ1532" s="69"/>
      <c r="AK1532" s="69"/>
      <c r="AL1532" s="69"/>
      <c r="AM1532" s="69"/>
      <c r="AN1532" s="69"/>
      <c r="AO1532" s="69"/>
      <c r="AP1532" s="69"/>
      <c r="AQ1532" s="69"/>
      <c r="AR1532" s="69"/>
      <c r="AS1532" s="69"/>
      <c r="AT1532" s="69"/>
      <c r="AU1532" s="69"/>
      <c r="AV1532" s="69"/>
      <c r="AW1532" s="69"/>
      <c r="AX1532" s="69"/>
      <c r="AY1532" s="69"/>
      <c r="AZ1532" s="69"/>
      <c r="BA1532" s="69"/>
      <c r="BB1532" s="69"/>
      <c r="BC1532" s="69"/>
      <c r="BD1532" s="69"/>
      <c r="BE1532" s="69"/>
      <c r="BF1532" s="69"/>
      <c r="BG1532" s="69"/>
      <c r="BH1532" s="69"/>
      <c r="BI1532" s="69"/>
      <c r="BJ1532" s="69"/>
      <c r="BK1532" s="69"/>
      <c r="BL1532" s="69"/>
      <c r="BM1532" s="69"/>
      <c r="BN1532" s="69"/>
      <c r="BO1532" s="69"/>
      <c r="BP1532" s="69"/>
      <c r="BQ1532" s="69"/>
      <c r="BR1532" s="69"/>
      <c r="BS1532" s="69"/>
      <c r="BT1532" s="69"/>
      <c r="BU1532" s="69"/>
      <c r="BV1532" s="69"/>
      <c r="BW1532" s="69"/>
      <c r="BX1532" s="69"/>
      <c r="BY1532" s="69"/>
      <c r="BZ1532" s="69"/>
      <c r="CA1532" s="69"/>
      <c r="CB1532" s="69"/>
      <c r="CC1532" s="69"/>
      <c r="CD1532" s="69"/>
      <c r="CE1532" s="69"/>
      <c r="CF1532" s="69"/>
      <c r="CG1532" s="69"/>
      <c r="CH1532" s="69"/>
      <c r="CI1532" s="69"/>
      <c r="CJ1532" s="69"/>
      <c r="CK1532" s="69"/>
      <c r="CL1532" s="69"/>
      <c r="CM1532" s="69"/>
      <c r="CN1532" s="69"/>
      <c r="CO1532" s="69"/>
      <c r="CP1532" s="69"/>
      <c r="CQ1532" s="69"/>
      <c r="CR1532" s="69"/>
      <c r="CS1532" s="69"/>
      <c r="CT1532" s="69"/>
      <c r="CU1532" s="69"/>
      <c r="CV1532" s="69"/>
      <c r="CW1532" s="69"/>
      <c r="CX1532" s="69"/>
      <c r="CY1532" s="69"/>
      <c r="CZ1532" s="69"/>
      <c r="DA1532" s="69"/>
      <c r="DB1532" s="69"/>
      <c r="DC1532" s="69"/>
      <c r="DD1532" s="69"/>
      <c r="DE1532" s="69"/>
      <c r="DF1532" s="69"/>
      <c r="DG1532" s="69"/>
      <c r="DH1532" s="69"/>
      <c r="DI1532" s="69"/>
      <c r="DJ1532" s="69"/>
      <c r="DK1532" s="69"/>
      <c r="DL1532" s="69"/>
      <c r="DM1532" s="69"/>
      <c r="DN1532" s="69"/>
      <c r="DO1532" s="69"/>
      <c r="DP1532" s="69"/>
      <c r="DQ1532" s="69"/>
      <c r="DR1532" s="69"/>
      <c r="DS1532" s="69"/>
      <c r="DT1532" s="69"/>
      <c r="DU1532" s="69"/>
      <c r="DV1532" s="69"/>
      <c r="DW1532" s="69"/>
      <c r="DX1532" s="69"/>
      <c r="DY1532" s="69"/>
      <c r="DZ1532" s="69"/>
      <c r="EA1532" s="69"/>
      <c r="EB1532" s="69"/>
      <c r="EC1532" s="69"/>
      <c r="ED1532" s="69"/>
      <c r="EE1532" s="69"/>
      <c r="EF1532" s="69"/>
      <c r="EG1532" s="69"/>
      <c r="EH1532" s="69"/>
      <c r="EI1532" s="69"/>
      <c r="EJ1532" s="69"/>
      <c r="EK1532" s="69"/>
      <c r="EL1532" s="69"/>
      <c r="EM1532" s="69"/>
      <c r="EN1532" s="69"/>
      <c r="EO1532" s="69"/>
      <c r="EP1532" s="69"/>
      <c r="EQ1532" s="69"/>
      <c r="ER1532" s="69"/>
      <c r="ES1532" s="69"/>
      <c r="ET1532" s="69"/>
      <c r="EU1532" s="69"/>
      <c r="EV1532" s="69"/>
      <c r="EW1532" s="69"/>
      <c r="EX1532" s="69"/>
      <c r="EY1532" s="69"/>
      <c r="EZ1532" s="69"/>
      <c r="FA1532" s="69"/>
      <c r="FB1532" s="69"/>
      <c r="FC1532" s="69"/>
      <c r="FD1532" s="69"/>
      <c r="FE1532" s="69"/>
      <c r="FF1532" s="69"/>
      <c r="FG1532" s="69"/>
      <c r="FH1532" s="69"/>
      <c r="FI1532" s="69"/>
      <c r="FJ1532" s="69"/>
      <c r="FK1532" s="69"/>
      <c r="FL1532" s="69"/>
      <c r="FM1532" s="69"/>
      <c r="FN1532" s="69"/>
      <c r="FO1532" s="69"/>
      <c r="FP1532" s="69"/>
      <c r="FQ1532" s="69"/>
      <c r="FR1532" s="69"/>
      <c r="FS1532" s="69"/>
      <c r="FT1532" s="69"/>
      <c r="FU1532" s="69"/>
      <c r="FV1532" s="69"/>
      <c r="FW1532" s="69"/>
      <c r="FX1532" s="69"/>
      <c r="FY1532" s="69"/>
      <c r="FZ1532" s="69"/>
      <c r="GA1532" s="69"/>
      <c r="GB1532" s="69"/>
      <c r="GC1532" s="69"/>
      <c r="GD1532" s="69"/>
      <c r="GE1532" s="69"/>
      <c r="GF1532" s="69"/>
      <c r="GG1532" s="69"/>
      <c r="GH1532" s="69"/>
      <c r="GI1532" s="69"/>
      <c r="GJ1532" s="69"/>
      <c r="GK1532" s="69"/>
      <c r="GL1532" s="69"/>
      <c r="GM1532" s="69"/>
      <c r="GN1532" s="69"/>
      <c r="GO1532" s="69"/>
      <c r="GP1532" s="69"/>
      <c r="GQ1532" s="69"/>
      <c r="GR1532" s="69"/>
      <c r="GS1532" s="69"/>
      <c r="GT1532" s="69"/>
      <c r="GU1532" s="69"/>
      <c r="GV1532" s="69"/>
      <c r="GW1532" s="69"/>
      <c r="GX1532" s="69"/>
      <c r="GY1532" s="69"/>
      <c r="GZ1532" s="69"/>
      <c r="HA1532" s="69"/>
      <c r="HB1532" s="69"/>
      <c r="HC1532" s="69"/>
      <c r="HD1532" s="69"/>
      <c r="HE1532" s="69"/>
      <c r="HF1532" s="69"/>
      <c r="HG1532" s="69"/>
      <c r="HH1532" s="69"/>
      <c r="HI1532" s="69"/>
      <c r="HJ1532" s="69"/>
      <c r="HK1532" s="69"/>
      <c r="HL1532" s="69"/>
      <c r="HM1532" s="69"/>
      <c r="HN1532" s="69"/>
      <c r="HO1532" s="69"/>
      <c r="HP1532" s="69"/>
      <c r="HQ1532" s="69"/>
      <c r="HR1532" s="69"/>
      <c r="HS1532" s="69"/>
      <c r="HT1532" s="69"/>
      <c r="HU1532" s="69"/>
      <c r="HV1532" s="69"/>
      <c r="HW1532" s="69"/>
      <c r="HX1532" s="69"/>
      <c r="HY1532" s="69"/>
      <c r="HZ1532" s="69"/>
      <c r="IA1532" s="69"/>
      <c r="IB1532" s="69"/>
      <c r="IC1532" s="69"/>
      <c r="ID1532" s="69"/>
      <c r="IE1532" s="69"/>
      <c r="IF1532" s="69"/>
      <c r="IG1532" s="69"/>
      <c r="IH1532" s="69"/>
      <c r="II1532" s="69"/>
      <c r="IJ1532" s="69"/>
      <c r="IK1532" s="69"/>
      <c r="IL1532" s="69"/>
      <c r="IM1532" s="69"/>
      <c r="IN1532" s="69"/>
      <c r="IO1532" s="69"/>
      <c r="IP1532" s="69"/>
      <c r="IQ1532" s="69"/>
      <c r="IR1532" s="69"/>
      <c r="IS1532" s="69"/>
      <c r="IT1532" s="69"/>
      <c r="IU1532" s="69"/>
      <c r="IV1532" s="69"/>
      <c r="IW1532" s="69"/>
      <c r="IX1532" s="69"/>
      <c r="IY1532" s="69"/>
      <c r="IZ1532" s="69"/>
      <c r="JA1532" s="69"/>
      <c r="JB1532" s="69"/>
      <c r="JC1532" s="69"/>
      <c r="JD1532" s="69"/>
      <c r="JE1532" s="69"/>
      <c r="JF1532" s="69"/>
      <c r="JG1532" s="69"/>
      <c r="JH1532" s="69"/>
      <c r="JI1532" s="69"/>
      <c r="JJ1532" s="69"/>
      <c r="JK1532" s="69"/>
      <c r="JL1532" s="69"/>
      <c r="JM1532" s="69"/>
      <c r="JN1532" s="69"/>
      <c r="JO1532" s="69"/>
      <c r="JP1532" s="69"/>
      <c r="JQ1532" s="69"/>
      <c r="JR1532" s="69"/>
      <c r="JS1532" s="69"/>
      <c r="JT1532" s="69"/>
      <c r="JU1532" s="69"/>
      <c r="JV1532" s="69"/>
      <c r="JW1532" s="69"/>
      <c r="JX1532" s="69"/>
      <c r="JY1532" s="69"/>
      <c r="JZ1532" s="69"/>
      <c r="KA1532" s="69"/>
      <c r="KB1532" s="69"/>
      <c r="KC1532" s="69"/>
      <c r="KD1532" s="69"/>
      <c r="KE1532" s="69"/>
      <c r="KF1532" s="69"/>
      <c r="KG1532" s="69"/>
      <c r="KH1532" s="69"/>
      <c r="KI1532" s="69"/>
      <c r="KJ1532" s="69"/>
      <c r="KK1532" s="69"/>
      <c r="KL1532" s="69"/>
      <c r="KM1532" s="69"/>
      <c r="KN1532" s="69"/>
      <c r="KO1532" s="69"/>
      <c r="KP1532" s="69"/>
      <c r="KQ1532" s="69"/>
      <c r="KR1532" s="69"/>
      <c r="KS1532" s="69"/>
      <c r="KT1532" s="69"/>
      <c r="KU1532" s="69"/>
      <c r="KV1532" s="69"/>
      <c r="KW1532" s="69"/>
      <c r="KX1532" s="69"/>
      <c r="KY1532" s="69"/>
      <c r="KZ1532" s="69"/>
      <c r="LA1532" s="69"/>
      <c r="LB1532" s="69"/>
      <c r="LC1532" s="69"/>
      <c r="LD1532" s="69"/>
      <c r="LE1532" s="69"/>
      <c r="LF1532" s="69"/>
      <c r="LG1532" s="69"/>
      <c r="LH1532" s="69"/>
      <c r="LI1532" s="69"/>
      <c r="LJ1532" s="69"/>
      <c r="LK1532" s="69"/>
      <c r="LL1532" s="69"/>
      <c r="LM1532" s="69"/>
      <c r="LN1532" s="69"/>
      <c r="LO1532" s="69"/>
      <c r="LP1532" s="69"/>
      <c r="LQ1532" s="69"/>
      <c r="LR1532" s="69"/>
      <c r="LS1532" s="69"/>
      <c r="LT1532" s="69"/>
      <c r="LU1532" s="69"/>
      <c r="LV1532" s="69"/>
      <c r="LW1532" s="69"/>
      <c r="LX1532" s="69"/>
      <c r="LY1532" s="69"/>
      <c r="LZ1532" s="69"/>
      <c r="MA1532" s="69"/>
      <c r="MB1532" s="69"/>
      <c r="MC1532" s="69"/>
      <c r="MD1532" s="69"/>
      <c r="ME1532" s="69"/>
      <c r="MF1532" s="69"/>
      <c r="MG1532" s="69"/>
      <c r="MH1532" s="69"/>
      <c r="MI1532" s="69"/>
      <c r="MJ1532" s="69"/>
      <c r="MK1532" s="69"/>
      <c r="ML1532" s="69"/>
      <c r="MM1532" s="69"/>
      <c r="MN1532" s="69"/>
      <c r="MO1532" s="69"/>
      <c r="MP1532" s="69"/>
      <c r="MQ1532" s="69"/>
      <c r="MR1532" s="69"/>
      <c r="MS1532" s="69"/>
      <c r="MT1532" s="69"/>
      <c r="MU1532" s="69"/>
      <c r="MV1532" s="69"/>
      <c r="MW1532" s="69"/>
      <c r="MX1532" s="69"/>
      <c r="MY1532" s="69"/>
      <c r="MZ1532" s="69"/>
      <c r="NA1532" s="69"/>
      <c r="NB1532" s="69"/>
      <c r="NC1532" s="69"/>
      <c r="ND1532" s="69"/>
      <c r="NE1532" s="69"/>
      <c r="NF1532" s="69"/>
      <c r="NG1532" s="69"/>
      <c r="NH1532" s="69"/>
      <c r="NI1532" s="69"/>
      <c r="NJ1532" s="69"/>
      <c r="NK1532" s="69"/>
      <c r="NL1532" s="69"/>
      <c r="NM1532" s="69"/>
      <c r="NN1532" s="69"/>
      <c r="NO1532" s="69"/>
      <c r="NP1532" s="69"/>
      <c r="NQ1532" s="69"/>
      <c r="NR1532" s="69"/>
      <c r="NS1532" s="69"/>
      <c r="NT1532" s="69"/>
      <c r="NU1532" s="69"/>
      <c r="NV1532" s="69"/>
      <c r="NW1532" s="69"/>
      <c r="NX1532" s="69"/>
      <c r="NY1532" s="69"/>
      <c r="NZ1532" s="69"/>
      <c r="OA1532" s="69"/>
      <c r="OB1532" s="69"/>
      <c r="OC1532" s="69"/>
      <c r="OD1532" s="69"/>
      <c r="OE1532" s="69"/>
      <c r="OF1532" s="69"/>
      <c r="OG1532" s="69"/>
      <c r="OH1532" s="69"/>
      <c r="OI1532" s="69"/>
      <c r="OJ1532" s="69"/>
      <c r="OK1532" s="69"/>
      <c r="OL1532" s="69"/>
      <c r="OM1532" s="69"/>
      <c r="ON1532" s="69"/>
      <c r="OO1532" s="69"/>
      <c r="OP1532" s="69"/>
      <c r="OQ1532" s="69"/>
      <c r="OR1532" s="69"/>
      <c r="OS1532" s="69"/>
      <c r="OT1532" s="69"/>
      <c r="OU1532" s="69"/>
      <c r="OV1532" s="69"/>
      <c r="OW1532" s="69"/>
      <c r="OX1532" s="69"/>
      <c r="OY1532" s="69"/>
      <c r="OZ1532" s="69"/>
      <c r="PA1532" s="69"/>
      <c r="PB1532" s="69"/>
      <c r="PC1532" s="69"/>
      <c r="PD1532" s="69"/>
      <c r="PE1532" s="69"/>
      <c r="PF1532" s="69"/>
      <c r="PG1532" s="69"/>
      <c r="PH1532" s="69"/>
      <c r="PI1532" s="69"/>
      <c r="PJ1532" s="69"/>
      <c r="PK1532" s="69"/>
      <c r="PL1532" s="69"/>
      <c r="PM1532" s="69"/>
      <c r="PN1532" s="69"/>
      <c r="PO1532" s="69"/>
      <c r="PP1532" s="69"/>
      <c r="PQ1532" s="69"/>
      <c r="PR1532" s="69"/>
      <c r="PS1532" s="69"/>
      <c r="PT1532" s="69"/>
      <c r="PU1532" s="69"/>
      <c r="PV1532" s="69"/>
      <c r="PW1532" s="69"/>
      <c r="PX1532" s="69"/>
      <c r="PY1532" s="69"/>
      <c r="PZ1532" s="69"/>
      <c r="QA1532" s="69"/>
      <c r="QB1532" s="69"/>
      <c r="QC1532" s="69"/>
      <c r="QD1532" s="69"/>
      <c r="QE1532" s="69"/>
      <c r="QF1532" s="69"/>
      <c r="QG1532" s="69"/>
      <c r="QH1532" s="69"/>
      <c r="QI1532" s="69"/>
      <c r="QJ1532" s="69"/>
      <c r="QK1532" s="69"/>
      <c r="QL1532" s="69"/>
      <c r="QM1532" s="69"/>
      <c r="QN1532" s="69"/>
      <c r="QO1532" s="69"/>
      <c r="QP1532" s="69"/>
      <c r="QQ1532" s="69"/>
      <c r="QR1532" s="69"/>
      <c r="QS1532" s="69"/>
      <c r="QT1532" s="69"/>
      <c r="QU1532" s="69"/>
      <c r="QV1532" s="69"/>
      <c r="QW1532" s="69"/>
      <c r="QX1532" s="69"/>
      <c r="QY1532" s="69"/>
      <c r="QZ1532" s="69"/>
      <c r="RA1532" s="69"/>
      <c r="RB1532" s="69"/>
      <c r="RC1532" s="69"/>
      <c r="RD1532" s="69"/>
      <c r="RE1532" s="69"/>
      <c r="RF1532" s="69"/>
      <c r="RG1532" s="69"/>
      <c r="RH1532" s="69"/>
      <c r="RI1532" s="69"/>
      <c r="RJ1532" s="69"/>
      <c r="RK1532" s="69"/>
      <c r="RL1532" s="69"/>
      <c r="RM1532" s="69"/>
      <c r="RN1532" s="69"/>
      <c r="RO1532" s="69"/>
      <c r="RP1532" s="69"/>
      <c r="RQ1532" s="69"/>
      <c r="RR1532" s="69"/>
      <c r="RS1532" s="69"/>
      <c r="RT1532" s="69"/>
      <c r="RU1532" s="69"/>
      <c r="RV1532" s="69"/>
      <c r="RW1532" s="69"/>
      <c r="RX1532" s="69"/>
      <c r="RY1532" s="69"/>
      <c r="RZ1532" s="69"/>
      <c r="SA1532" s="69"/>
      <c r="SB1532" s="69"/>
      <c r="SC1532" s="69"/>
      <c r="SD1532" s="69"/>
      <c r="SE1532" s="69"/>
      <c r="SF1532" s="69"/>
      <c r="SG1532" s="69"/>
      <c r="SH1532" s="69"/>
      <c r="SI1532" s="69"/>
      <c r="SJ1532" s="69"/>
      <c r="SK1532" s="69"/>
      <c r="SL1532" s="69"/>
      <c r="SM1532" s="69"/>
      <c r="SN1532" s="69"/>
      <c r="SO1532" s="69"/>
      <c r="SP1532" s="69"/>
      <c r="SQ1532" s="69"/>
      <c r="SR1532" s="69"/>
      <c r="SS1532" s="69"/>
      <c r="ST1532" s="69"/>
      <c r="SU1532" s="69"/>
      <c r="SV1532" s="69"/>
      <c r="SW1532" s="69"/>
      <c r="SX1532" s="69"/>
      <c r="SY1532" s="69"/>
      <c r="SZ1532" s="69"/>
      <c r="TA1532" s="69"/>
      <c r="TB1532" s="69"/>
      <c r="TC1532" s="69"/>
      <c r="TD1532" s="69"/>
      <c r="TE1532" s="69"/>
      <c r="TF1532" s="69"/>
      <c r="TG1532" s="69"/>
      <c r="TH1532" s="69"/>
      <c r="TI1532" s="69"/>
      <c r="TJ1532" s="69"/>
      <c r="TK1532" s="69"/>
      <c r="TL1532" s="69"/>
      <c r="TM1532" s="69"/>
      <c r="TN1532" s="69"/>
      <c r="TO1532" s="69"/>
      <c r="TP1532" s="69"/>
      <c r="TQ1532" s="69"/>
      <c r="TR1532" s="69"/>
      <c r="TS1532" s="69"/>
      <c r="TT1532" s="69"/>
      <c r="TU1532" s="69"/>
      <c r="TV1532" s="69"/>
      <c r="TW1532" s="69"/>
      <c r="TX1532" s="69"/>
      <c r="TY1532" s="69"/>
      <c r="TZ1532" s="69"/>
      <c r="UA1532" s="69"/>
      <c r="UB1532" s="69"/>
      <c r="UC1532" s="69"/>
      <c r="UD1532" s="69"/>
      <c r="UE1532" s="69"/>
      <c r="UF1532" s="69"/>
      <c r="UG1532" s="69"/>
      <c r="UH1532" s="69"/>
      <c r="UI1532" s="69"/>
      <c r="UJ1532" s="69"/>
      <c r="UK1532" s="69"/>
      <c r="UL1532" s="69"/>
      <c r="UM1532" s="69"/>
      <c r="UN1532" s="69"/>
      <c r="UO1532" s="69"/>
      <c r="UP1532" s="69"/>
      <c r="UQ1532" s="69"/>
      <c r="UR1532" s="69"/>
      <c r="US1532" s="69"/>
      <c r="UT1532" s="69"/>
      <c r="UU1532" s="69"/>
      <c r="UV1532" s="69"/>
      <c r="UW1532" s="69"/>
      <c r="UX1532" s="69"/>
      <c r="UY1532" s="69"/>
      <c r="UZ1532" s="69"/>
      <c r="VA1532" s="69"/>
      <c r="VB1532" s="69"/>
      <c r="VC1532" s="69"/>
      <c r="VD1532" s="69"/>
      <c r="VE1532" s="69"/>
      <c r="VF1532" s="69"/>
      <c r="VG1532" s="69"/>
      <c r="VH1532" s="69"/>
      <c r="VI1532" s="69"/>
      <c r="VJ1532" s="69"/>
      <c r="VK1532" s="69"/>
      <c r="VL1532" s="69"/>
      <c r="VM1532" s="69"/>
      <c r="VN1532" s="69"/>
      <c r="VO1532" s="69"/>
      <c r="VP1532" s="69"/>
      <c r="VQ1532" s="69"/>
      <c r="VR1532" s="69"/>
      <c r="VS1532" s="69"/>
      <c r="VT1532" s="69"/>
      <c r="VU1532" s="69"/>
      <c r="VV1532" s="69"/>
      <c r="VW1532" s="69"/>
      <c r="VX1532" s="69"/>
      <c r="VY1532" s="69"/>
      <c r="VZ1532" s="69"/>
      <c r="WA1532" s="69"/>
      <c r="WB1532" s="69"/>
      <c r="WC1532" s="69"/>
      <c r="WD1532" s="69"/>
      <c r="WE1532" s="69"/>
      <c r="WF1532" s="69"/>
      <c r="WG1532" s="69"/>
      <c r="WH1532" s="69"/>
      <c r="WI1532" s="69"/>
      <c r="WJ1532" s="69"/>
      <c r="WK1532" s="69"/>
      <c r="WL1532" s="69"/>
      <c r="WM1532" s="69"/>
      <c r="WN1532" s="69"/>
      <c r="WO1532" s="69"/>
      <c r="WP1532" s="69"/>
      <c r="WQ1532" s="69"/>
      <c r="WR1532" s="69"/>
      <c r="WS1532" s="69"/>
      <c r="WT1532" s="69"/>
      <c r="WU1532" s="69"/>
      <c r="WV1532" s="69"/>
      <c r="WW1532" s="69"/>
      <c r="WX1532" s="69"/>
      <c r="WY1532" s="69"/>
      <c r="WZ1532" s="69"/>
      <c r="XA1532" s="69"/>
      <c r="XB1532" s="69"/>
      <c r="XC1532" s="69"/>
      <c r="XD1532" s="69"/>
      <c r="XE1532" s="69"/>
      <c r="XF1532" s="69"/>
      <c r="XG1532" s="69"/>
      <c r="XH1532" s="69"/>
      <c r="XI1532" s="69"/>
      <c r="XJ1532" s="69"/>
      <c r="XK1532" s="69"/>
      <c r="XL1532" s="69"/>
      <c r="XM1532" s="69"/>
      <c r="XN1532" s="69"/>
      <c r="XO1532" s="69"/>
      <c r="XP1532" s="69"/>
      <c r="XQ1532" s="69"/>
      <c r="XR1532" s="69"/>
      <c r="XS1532" s="69"/>
      <c r="XT1532" s="69"/>
      <c r="XU1532" s="69"/>
      <c r="XV1532" s="69"/>
      <c r="XW1532" s="69"/>
      <c r="XX1532" s="69"/>
      <c r="XY1532" s="69"/>
      <c r="XZ1532" s="69"/>
      <c r="YA1532" s="69"/>
      <c r="YB1532" s="69"/>
      <c r="YC1532" s="69"/>
      <c r="YD1532" s="69"/>
      <c r="YE1532" s="69"/>
      <c r="YF1532" s="69"/>
      <c r="YG1532" s="69"/>
      <c r="YH1532" s="69"/>
      <c r="YI1532" s="69"/>
      <c r="YJ1532" s="69"/>
      <c r="YK1532" s="69"/>
      <c r="YL1532" s="69"/>
      <c r="YM1532" s="69"/>
      <c r="YN1532" s="69"/>
      <c r="YO1532" s="69"/>
      <c r="YP1532" s="69"/>
      <c r="YQ1532" s="69"/>
      <c r="YR1532" s="69"/>
      <c r="YS1532" s="69"/>
      <c r="YT1532" s="69"/>
      <c r="YU1532" s="69"/>
      <c r="YV1532" s="69"/>
      <c r="YW1532" s="69"/>
      <c r="YX1532" s="69"/>
      <c r="YY1532" s="69"/>
      <c r="YZ1532" s="69"/>
      <c r="ZA1532" s="69"/>
      <c r="ZB1532" s="69"/>
      <c r="ZC1532" s="69"/>
      <c r="ZD1532" s="69"/>
      <c r="ZE1532" s="69"/>
      <c r="ZF1532" s="69"/>
      <c r="ZG1532" s="69"/>
      <c r="ZH1532" s="69"/>
      <c r="ZI1532" s="69"/>
      <c r="ZJ1532" s="69"/>
      <c r="ZK1532" s="69"/>
      <c r="ZL1532" s="69"/>
      <c r="ZM1532" s="69"/>
      <c r="ZN1532" s="69"/>
      <c r="ZO1532" s="69"/>
      <c r="ZP1532" s="69"/>
      <c r="ZQ1532" s="69"/>
      <c r="ZR1532" s="69"/>
      <c r="ZS1532" s="69"/>
      <c r="ZT1532" s="69"/>
      <c r="ZU1532" s="69"/>
      <c r="ZV1532" s="69"/>
      <c r="ZW1532" s="69"/>
      <c r="ZX1532" s="69"/>
      <c r="ZY1532" s="69"/>
      <c r="ZZ1532" s="69"/>
      <c r="AAA1532" s="69"/>
      <c r="AAB1532" s="69"/>
      <c r="AAC1532" s="69"/>
      <c r="AAD1532" s="69"/>
      <c r="AAE1532" s="69"/>
      <c r="AAF1532" s="69"/>
      <c r="AAG1532" s="69"/>
      <c r="AAH1532" s="69"/>
      <c r="AAI1532" s="69"/>
      <c r="AAJ1532" s="69"/>
      <c r="AAK1532" s="69"/>
      <c r="AAL1532" s="69"/>
      <c r="AAM1532" s="69"/>
      <c r="AAN1532" s="69"/>
      <c r="AAO1532" s="69"/>
      <c r="AAP1532" s="69"/>
      <c r="AAQ1532" s="69"/>
      <c r="AAR1532" s="69"/>
      <c r="AAS1532" s="69"/>
      <c r="AAT1532" s="69"/>
      <c r="AAU1532" s="69"/>
      <c r="AAV1532" s="69"/>
      <c r="AAW1532" s="69"/>
      <c r="AAX1532" s="69"/>
      <c r="AAY1532" s="69"/>
      <c r="AAZ1532" s="69"/>
      <c r="ABA1532" s="69"/>
      <c r="ABB1532" s="69"/>
      <c r="ABC1532" s="69"/>
      <c r="ABD1532" s="69"/>
      <c r="ABE1532" s="69"/>
      <c r="ABF1532" s="69"/>
      <c r="ABG1532" s="69"/>
      <c r="ABH1532" s="69"/>
      <c r="ABI1532" s="69"/>
      <c r="ABJ1532" s="69"/>
      <c r="ABK1532" s="69"/>
      <c r="ABL1532" s="69"/>
      <c r="ABM1532" s="69"/>
      <c r="ABN1532" s="69"/>
      <c r="ABO1532" s="69"/>
      <c r="ABP1532" s="69"/>
      <c r="ABQ1532" s="69"/>
      <c r="ABR1532" s="69"/>
      <c r="ABS1532" s="69"/>
      <c r="ABT1532" s="69"/>
      <c r="ABU1532" s="69"/>
      <c r="ABV1532" s="69"/>
      <c r="ABW1532" s="69"/>
      <c r="ABX1532" s="69"/>
      <c r="ABY1532" s="69"/>
      <c r="ABZ1532" s="69"/>
      <c r="ACA1532" s="69"/>
      <c r="ACB1532" s="69"/>
      <c r="ACC1532" s="69"/>
      <c r="ACD1532" s="69"/>
      <c r="ACE1532" s="69"/>
      <c r="ACF1532" s="69"/>
      <c r="ACG1532" s="69"/>
      <c r="ACH1532" s="69"/>
      <c r="ACI1532" s="69"/>
      <c r="ACJ1532" s="69"/>
      <c r="ACK1532" s="69"/>
      <c r="ACL1532" s="69"/>
      <c r="ACM1532" s="69"/>
      <c r="ACN1532" s="69"/>
      <c r="ACO1532" s="69"/>
      <c r="ACP1532" s="69"/>
      <c r="ACQ1532" s="69"/>
      <c r="ACR1532" s="69"/>
      <c r="ACS1532" s="69"/>
      <c r="ACT1532" s="69"/>
      <c r="ACU1532" s="69"/>
      <c r="ACV1532" s="69"/>
      <c r="ACW1532" s="69"/>
      <c r="ACX1532" s="69"/>
      <c r="ACY1532" s="69"/>
      <c r="ACZ1532" s="69"/>
      <c r="ADA1532" s="69"/>
      <c r="ADB1532" s="69"/>
      <c r="ADC1532" s="69"/>
      <c r="ADD1532" s="69"/>
      <c r="ADE1532" s="69"/>
      <c r="ADF1532" s="69"/>
      <c r="ADG1532" s="69"/>
      <c r="ADH1532" s="69"/>
      <c r="ADI1532" s="69"/>
      <c r="ADJ1532" s="69"/>
      <c r="ADK1532" s="69"/>
      <c r="ADL1532" s="69"/>
      <c r="ADM1532" s="69"/>
      <c r="ADN1532" s="69"/>
      <c r="ADO1532" s="69"/>
      <c r="ADP1532" s="69"/>
      <c r="ADQ1532" s="69"/>
      <c r="ADR1532" s="69"/>
      <c r="ADS1532" s="69"/>
      <c r="ADT1532" s="69"/>
      <c r="ADU1532" s="69"/>
      <c r="ADV1532" s="69"/>
      <c r="ADW1532" s="69"/>
      <c r="ADX1532" s="69"/>
      <c r="ADY1532" s="69"/>
      <c r="ADZ1532" s="69"/>
      <c r="AEA1532" s="69"/>
      <c r="AEB1532" s="69"/>
      <c r="AEC1532" s="69"/>
      <c r="AED1532" s="69"/>
      <c r="AEE1532" s="69"/>
      <c r="AEF1532" s="69"/>
    </row>
    <row r="1533" spans="1:812" x14ac:dyDescent="0.25">
      <c r="A1533" s="69"/>
      <c r="B1533" s="68">
        <v>45610</v>
      </c>
      <c r="C1533" s="69" t="s">
        <v>63</v>
      </c>
      <c r="D1533" s="69" t="s">
        <v>0</v>
      </c>
      <c r="E1533" s="69" t="s">
        <v>14</v>
      </c>
      <c r="F1533" s="70" t="s">
        <v>42</v>
      </c>
      <c r="G1533" s="69" t="s">
        <v>43</v>
      </c>
      <c r="H1533" s="70" t="s">
        <v>44</v>
      </c>
      <c r="I1533" s="144" t="s">
        <v>608</v>
      </c>
      <c r="J1533" s="71">
        <f>38+12</f>
        <v>50</v>
      </c>
      <c r="K1533" s="116">
        <v>14.48404255319149</v>
      </c>
      <c r="L1533" s="73">
        <f t="shared" si="140"/>
        <v>724.20212765957444</v>
      </c>
      <c r="M1533" s="107" t="s">
        <v>527</v>
      </c>
      <c r="N1533" s="107"/>
      <c r="O1533" s="107">
        <v>724.20212765957444</v>
      </c>
      <c r="P1533" s="69" t="s">
        <v>604</v>
      </c>
      <c r="Q1533" s="91"/>
      <c r="R1533" s="69"/>
      <c r="S1533" s="69"/>
      <c r="T1533" s="69"/>
      <c r="U1533" s="69"/>
      <c r="V1533" s="69"/>
      <c r="W1533" s="69"/>
      <c r="X1533" s="73"/>
      <c r="Y1533" s="69"/>
      <c r="Z1533" s="69"/>
      <c r="AA1533" s="69"/>
      <c r="AB1533" s="69"/>
      <c r="AC1533" s="69"/>
      <c r="AD1533" s="69"/>
      <c r="AE1533" s="69"/>
      <c r="AF1533" s="69"/>
      <c r="AG1533" s="69"/>
      <c r="AH1533" s="69"/>
      <c r="AI1533" s="69"/>
      <c r="AJ1533" s="69"/>
      <c r="AK1533" s="69"/>
      <c r="AL1533" s="69"/>
      <c r="AM1533" s="69"/>
      <c r="AN1533" s="69"/>
      <c r="AO1533" s="69"/>
      <c r="AP1533" s="69"/>
      <c r="AQ1533" s="69"/>
      <c r="AR1533" s="69"/>
      <c r="AS1533" s="69"/>
      <c r="AT1533" s="69"/>
      <c r="AU1533" s="69"/>
      <c r="AV1533" s="69"/>
      <c r="AW1533" s="69"/>
      <c r="AX1533" s="69"/>
      <c r="AY1533" s="69"/>
      <c r="AZ1533" s="69"/>
      <c r="BA1533" s="69"/>
      <c r="BB1533" s="69"/>
      <c r="BC1533" s="69"/>
      <c r="BD1533" s="69"/>
      <c r="BE1533" s="69"/>
      <c r="BF1533" s="69"/>
      <c r="BG1533" s="69"/>
      <c r="BH1533" s="69"/>
      <c r="BI1533" s="69"/>
      <c r="BJ1533" s="69"/>
      <c r="BK1533" s="69"/>
      <c r="BL1533" s="69"/>
      <c r="BM1533" s="69"/>
      <c r="BN1533" s="69"/>
      <c r="BO1533" s="69"/>
      <c r="BP1533" s="69"/>
      <c r="BQ1533" s="69"/>
      <c r="BR1533" s="69"/>
      <c r="BS1533" s="69"/>
      <c r="BT1533" s="69"/>
      <c r="BU1533" s="69"/>
      <c r="BV1533" s="69"/>
      <c r="BW1533" s="69"/>
      <c r="BX1533" s="69"/>
      <c r="BY1533" s="69"/>
      <c r="BZ1533" s="69"/>
      <c r="CA1533" s="69"/>
      <c r="CB1533" s="69"/>
      <c r="CC1533" s="69"/>
      <c r="CD1533" s="69"/>
      <c r="CE1533" s="69"/>
      <c r="CF1533" s="69"/>
      <c r="CG1533" s="69"/>
      <c r="CH1533" s="69"/>
      <c r="CI1533" s="69"/>
      <c r="CJ1533" s="69"/>
      <c r="CK1533" s="69"/>
      <c r="CL1533" s="69"/>
      <c r="CM1533" s="69"/>
      <c r="CN1533" s="69"/>
      <c r="CO1533" s="69"/>
      <c r="CP1533" s="69"/>
      <c r="CQ1533" s="69"/>
      <c r="CR1533" s="69"/>
      <c r="CS1533" s="69"/>
      <c r="CT1533" s="69"/>
      <c r="CU1533" s="69"/>
      <c r="CV1533" s="69"/>
      <c r="CW1533" s="69"/>
      <c r="CX1533" s="69"/>
      <c r="CY1533" s="69"/>
      <c r="CZ1533" s="69"/>
      <c r="DA1533" s="69"/>
      <c r="DB1533" s="69"/>
      <c r="DC1533" s="69"/>
      <c r="DD1533" s="69"/>
      <c r="DE1533" s="69"/>
      <c r="DF1533" s="69"/>
      <c r="DG1533" s="69"/>
      <c r="DH1533" s="69"/>
      <c r="DI1533" s="69"/>
      <c r="DJ1533" s="69"/>
      <c r="DK1533" s="69"/>
      <c r="DL1533" s="69"/>
      <c r="DM1533" s="69"/>
      <c r="DN1533" s="69"/>
      <c r="DO1533" s="69"/>
      <c r="DP1533" s="69"/>
      <c r="DQ1533" s="69"/>
      <c r="DR1533" s="69"/>
      <c r="DS1533" s="69"/>
      <c r="DT1533" s="69"/>
      <c r="DU1533" s="69"/>
      <c r="DV1533" s="69"/>
      <c r="DW1533" s="69"/>
      <c r="DX1533" s="69"/>
      <c r="DY1533" s="69"/>
      <c r="DZ1533" s="69"/>
      <c r="EA1533" s="69"/>
      <c r="EB1533" s="69"/>
      <c r="EC1533" s="69"/>
      <c r="ED1533" s="69"/>
      <c r="EE1533" s="69"/>
      <c r="EF1533" s="69"/>
      <c r="EG1533" s="69"/>
      <c r="EH1533" s="69"/>
      <c r="EI1533" s="69"/>
      <c r="EJ1533" s="69"/>
      <c r="EK1533" s="69"/>
      <c r="EL1533" s="69"/>
      <c r="EM1533" s="69"/>
      <c r="EN1533" s="69"/>
      <c r="EO1533" s="69"/>
      <c r="EP1533" s="69"/>
      <c r="EQ1533" s="69"/>
      <c r="ER1533" s="69"/>
      <c r="ES1533" s="69"/>
      <c r="ET1533" s="69"/>
      <c r="EU1533" s="69"/>
      <c r="EV1533" s="69"/>
      <c r="EW1533" s="69"/>
      <c r="EX1533" s="69"/>
      <c r="EY1533" s="69"/>
      <c r="EZ1533" s="69"/>
      <c r="FA1533" s="69"/>
      <c r="FB1533" s="69"/>
      <c r="FC1533" s="69"/>
      <c r="FD1533" s="69"/>
      <c r="FE1533" s="69"/>
      <c r="FF1533" s="69"/>
      <c r="FG1533" s="69"/>
      <c r="FH1533" s="69"/>
      <c r="FI1533" s="69"/>
      <c r="FJ1533" s="69"/>
      <c r="FK1533" s="69"/>
      <c r="FL1533" s="69"/>
      <c r="FM1533" s="69"/>
      <c r="FN1533" s="69"/>
      <c r="FO1533" s="69"/>
      <c r="FP1533" s="69"/>
      <c r="FQ1533" s="69"/>
      <c r="FR1533" s="69"/>
      <c r="FS1533" s="69"/>
      <c r="FT1533" s="69"/>
      <c r="FU1533" s="69"/>
      <c r="FV1533" s="69"/>
      <c r="FW1533" s="69"/>
      <c r="FX1533" s="69"/>
      <c r="FY1533" s="69"/>
      <c r="FZ1533" s="69"/>
      <c r="GA1533" s="69"/>
      <c r="GB1533" s="69"/>
      <c r="GC1533" s="69"/>
      <c r="GD1533" s="69"/>
      <c r="GE1533" s="69"/>
      <c r="GF1533" s="69"/>
      <c r="GG1533" s="69"/>
      <c r="GH1533" s="69"/>
      <c r="GI1533" s="69"/>
      <c r="GJ1533" s="69"/>
      <c r="GK1533" s="69"/>
      <c r="GL1533" s="69"/>
      <c r="GM1533" s="69"/>
      <c r="GN1533" s="69"/>
      <c r="GO1533" s="69"/>
      <c r="GP1533" s="69"/>
      <c r="GQ1533" s="69"/>
      <c r="GR1533" s="69"/>
      <c r="GS1533" s="69"/>
      <c r="GT1533" s="69"/>
      <c r="GU1533" s="69"/>
      <c r="GV1533" s="69"/>
      <c r="GW1533" s="69"/>
      <c r="GX1533" s="69"/>
      <c r="GY1533" s="69"/>
      <c r="GZ1533" s="69"/>
      <c r="HA1533" s="69"/>
      <c r="HB1533" s="69"/>
      <c r="HC1533" s="69"/>
      <c r="HD1533" s="69"/>
      <c r="HE1533" s="69"/>
      <c r="HF1533" s="69"/>
      <c r="HG1533" s="69"/>
      <c r="HH1533" s="69"/>
      <c r="HI1533" s="69"/>
      <c r="HJ1533" s="69"/>
      <c r="HK1533" s="69"/>
      <c r="HL1533" s="69"/>
      <c r="HM1533" s="69"/>
      <c r="HN1533" s="69"/>
      <c r="HO1533" s="69"/>
      <c r="HP1533" s="69"/>
      <c r="HQ1533" s="69"/>
      <c r="HR1533" s="69"/>
      <c r="HS1533" s="69"/>
      <c r="HT1533" s="69"/>
      <c r="HU1533" s="69"/>
      <c r="HV1533" s="69"/>
      <c r="HW1533" s="69"/>
      <c r="HX1533" s="69"/>
      <c r="HY1533" s="69"/>
      <c r="HZ1533" s="69"/>
      <c r="IA1533" s="69"/>
      <c r="IB1533" s="69"/>
      <c r="IC1533" s="69"/>
      <c r="ID1533" s="69"/>
      <c r="IE1533" s="69"/>
      <c r="IF1533" s="69"/>
      <c r="IG1533" s="69"/>
      <c r="IH1533" s="69"/>
      <c r="II1533" s="69"/>
      <c r="IJ1533" s="69"/>
      <c r="IK1533" s="69"/>
      <c r="IL1533" s="69"/>
      <c r="IM1533" s="69"/>
      <c r="IN1533" s="69"/>
      <c r="IO1533" s="69"/>
      <c r="IP1533" s="69"/>
      <c r="IQ1533" s="69"/>
      <c r="IR1533" s="69"/>
      <c r="IS1533" s="69"/>
      <c r="IT1533" s="69"/>
      <c r="IU1533" s="69"/>
      <c r="IV1533" s="69"/>
      <c r="IW1533" s="69"/>
      <c r="IX1533" s="69"/>
      <c r="IY1533" s="69"/>
      <c r="IZ1533" s="69"/>
      <c r="JA1533" s="69"/>
      <c r="JB1533" s="69"/>
      <c r="JC1533" s="69"/>
      <c r="JD1533" s="69"/>
      <c r="JE1533" s="69"/>
      <c r="JF1533" s="69"/>
      <c r="JG1533" s="69"/>
      <c r="JH1533" s="69"/>
      <c r="JI1533" s="69"/>
      <c r="JJ1533" s="69"/>
      <c r="JK1533" s="69"/>
      <c r="JL1533" s="69"/>
      <c r="JM1533" s="69"/>
      <c r="JN1533" s="69"/>
      <c r="JO1533" s="69"/>
      <c r="JP1533" s="69"/>
      <c r="JQ1533" s="69"/>
      <c r="JR1533" s="69"/>
      <c r="JS1533" s="69"/>
      <c r="JT1533" s="69"/>
      <c r="JU1533" s="69"/>
      <c r="JV1533" s="69"/>
      <c r="JW1533" s="69"/>
      <c r="JX1533" s="69"/>
      <c r="JY1533" s="69"/>
      <c r="JZ1533" s="69"/>
      <c r="KA1533" s="69"/>
      <c r="KB1533" s="69"/>
      <c r="KC1533" s="69"/>
      <c r="KD1533" s="69"/>
      <c r="KE1533" s="69"/>
      <c r="KF1533" s="69"/>
      <c r="KG1533" s="69"/>
      <c r="KH1533" s="69"/>
      <c r="KI1533" s="69"/>
      <c r="KJ1533" s="69"/>
      <c r="KK1533" s="69"/>
      <c r="KL1533" s="69"/>
      <c r="KM1533" s="69"/>
      <c r="KN1533" s="69"/>
      <c r="KO1533" s="69"/>
      <c r="KP1533" s="69"/>
      <c r="KQ1533" s="69"/>
      <c r="KR1533" s="69"/>
      <c r="KS1533" s="69"/>
      <c r="KT1533" s="69"/>
      <c r="KU1533" s="69"/>
      <c r="KV1533" s="69"/>
      <c r="KW1533" s="69"/>
      <c r="KX1533" s="69"/>
      <c r="KY1533" s="69"/>
      <c r="KZ1533" s="69"/>
      <c r="LA1533" s="69"/>
      <c r="LB1533" s="69"/>
      <c r="LC1533" s="69"/>
      <c r="LD1533" s="69"/>
      <c r="LE1533" s="69"/>
      <c r="LF1533" s="69"/>
      <c r="LG1533" s="69"/>
      <c r="LH1533" s="69"/>
      <c r="LI1533" s="69"/>
      <c r="LJ1533" s="69"/>
      <c r="LK1533" s="69"/>
      <c r="LL1533" s="69"/>
      <c r="LM1533" s="69"/>
      <c r="LN1533" s="69"/>
      <c r="LO1533" s="69"/>
      <c r="LP1533" s="69"/>
      <c r="LQ1533" s="69"/>
      <c r="LR1533" s="69"/>
      <c r="LS1533" s="69"/>
      <c r="LT1533" s="69"/>
      <c r="LU1533" s="69"/>
      <c r="LV1533" s="69"/>
      <c r="LW1533" s="69"/>
      <c r="LX1533" s="69"/>
      <c r="LY1533" s="69"/>
      <c r="LZ1533" s="69"/>
      <c r="MA1533" s="69"/>
      <c r="MB1533" s="69"/>
      <c r="MC1533" s="69"/>
      <c r="MD1533" s="69"/>
      <c r="ME1533" s="69"/>
      <c r="MF1533" s="69"/>
      <c r="MG1533" s="69"/>
      <c r="MH1533" s="69"/>
      <c r="MI1533" s="69"/>
      <c r="MJ1533" s="69"/>
      <c r="MK1533" s="69"/>
      <c r="ML1533" s="69"/>
      <c r="MM1533" s="69"/>
      <c r="MN1533" s="69"/>
      <c r="MO1533" s="69"/>
      <c r="MP1533" s="69"/>
      <c r="MQ1533" s="69"/>
      <c r="MR1533" s="69"/>
      <c r="MS1533" s="69"/>
      <c r="MT1533" s="69"/>
      <c r="MU1533" s="69"/>
      <c r="MV1533" s="69"/>
      <c r="MW1533" s="69"/>
      <c r="MX1533" s="69"/>
      <c r="MY1533" s="69"/>
      <c r="MZ1533" s="69"/>
      <c r="NA1533" s="69"/>
      <c r="NB1533" s="69"/>
      <c r="NC1533" s="69"/>
      <c r="ND1533" s="69"/>
      <c r="NE1533" s="69"/>
      <c r="NF1533" s="69"/>
      <c r="NG1533" s="69"/>
      <c r="NH1533" s="69"/>
      <c r="NI1533" s="69"/>
      <c r="NJ1533" s="69"/>
      <c r="NK1533" s="69"/>
      <c r="NL1533" s="69"/>
      <c r="NM1533" s="69"/>
      <c r="NN1533" s="69"/>
      <c r="NO1533" s="69"/>
      <c r="NP1533" s="69"/>
      <c r="NQ1533" s="69"/>
      <c r="NR1533" s="69"/>
      <c r="NS1533" s="69"/>
      <c r="NT1533" s="69"/>
      <c r="NU1533" s="69"/>
      <c r="NV1533" s="69"/>
      <c r="NW1533" s="69"/>
      <c r="NX1533" s="69"/>
      <c r="NY1533" s="69"/>
      <c r="NZ1533" s="69"/>
      <c r="OA1533" s="69"/>
      <c r="OB1533" s="69"/>
      <c r="OC1533" s="69"/>
      <c r="OD1533" s="69"/>
      <c r="OE1533" s="69"/>
      <c r="OF1533" s="69"/>
      <c r="OG1533" s="69"/>
      <c r="OH1533" s="69"/>
      <c r="OI1533" s="69"/>
      <c r="OJ1533" s="69"/>
      <c r="OK1533" s="69"/>
      <c r="OL1533" s="69"/>
      <c r="OM1533" s="69"/>
      <c r="ON1533" s="69"/>
      <c r="OO1533" s="69"/>
      <c r="OP1533" s="69"/>
      <c r="OQ1533" s="69"/>
      <c r="OR1533" s="69"/>
      <c r="OS1533" s="69"/>
      <c r="OT1533" s="69"/>
      <c r="OU1533" s="69"/>
      <c r="OV1533" s="69"/>
      <c r="OW1533" s="69"/>
      <c r="OX1533" s="69"/>
      <c r="OY1533" s="69"/>
      <c r="OZ1533" s="69"/>
      <c r="PA1533" s="69"/>
      <c r="PB1533" s="69"/>
      <c r="PC1533" s="69"/>
      <c r="PD1533" s="69"/>
      <c r="PE1533" s="69"/>
      <c r="PF1533" s="69"/>
      <c r="PG1533" s="69"/>
      <c r="PH1533" s="69"/>
      <c r="PI1533" s="69"/>
      <c r="PJ1533" s="69"/>
      <c r="PK1533" s="69"/>
      <c r="PL1533" s="69"/>
      <c r="PM1533" s="69"/>
      <c r="PN1533" s="69"/>
      <c r="PO1533" s="69"/>
      <c r="PP1533" s="69"/>
      <c r="PQ1533" s="69"/>
      <c r="PR1533" s="69"/>
      <c r="PS1533" s="69"/>
      <c r="PT1533" s="69"/>
      <c r="PU1533" s="69"/>
      <c r="PV1533" s="69"/>
      <c r="PW1533" s="69"/>
      <c r="PX1533" s="69"/>
      <c r="PY1533" s="69"/>
      <c r="PZ1533" s="69"/>
      <c r="QA1533" s="69"/>
      <c r="QB1533" s="69"/>
      <c r="QC1533" s="69"/>
      <c r="QD1533" s="69"/>
      <c r="QE1533" s="69"/>
      <c r="QF1533" s="69"/>
      <c r="QG1533" s="69"/>
      <c r="QH1533" s="69"/>
      <c r="QI1533" s="69"/>
      <c r="QJ1533" s="69"/>
      <c r="QK1533" s="69"/>
      <c r="QL1533" s="69"/>
      <c r="QM1533" s="69"/>
      <c r="QN1533" s="69"/>
      <c r="QO1533" s="69"/>
      <c r="QP1533" s="69"/>
      <c r="QQ1533" s="69"/>
      <c r="QR1533" s="69"/>
      <c r="QS1533" s="69"/>
      <c r="QT1533" s="69"/>
      <c r="QU1533" s="69"/>
      <c r="QV1533" s="69"/>
      <c r="QW1533" s="69"/>
      <c r="QX1533" s="69"/>
      <c r="QY1533" s="69"/>
      <c r="QZ1533" s="69"/>
      <c r="RA1533" s="69"/>
      <c r="RB1533" s="69"/>
      <c r="RC1533" s="69"/>
      <c r="RD1533" s="69"/>
      <c r="RE1533" s="69"/>
      <c r="RF1533" s="69"/>
      <c r="RG1533" s="69"/>
      <c r="RH1533" s="69"/>
      <c r="RI1533" s="69"/>
      <c r="RJ1533" s="69"/>
      <c r="RK1533" s="69"/>
      <c r="RL1533" s="69"/>
      <c r="RM1533" s="69"/>
      <c r="RN1533" s="69"/>
      <c r="RO1533" s="69"/>
      <c r="RP1533" s="69"/>
      <c r="RQ1533" s="69"/>
      <c r="RR1533" s="69"/>
      <c r="RS1533" s="69"/>
      <c r="RT1533" s="69"/>
      <c r="RU1533" s="69"/>
      <c r="RV1533" s="69"/>
      <c r="RW1533" s="69"/>
      <c r="RX1533" s="69"/>
      <c r="RY1533" s="69"/>
      <c r="RZ1533" s="69"/>
      <c r="SA1533" s="69"/>
      <c r="SB1533" s="69"/>
      <c r="SC1533" s="69"/>
      <c r="SD1533" s="69"/>
      <c r="SE1533" s="69"/>
      <c r="SF1533" s="69"/>
      <c r="SG1533" s="69"/>
      <c r="SH1533" s="69"/>
      <c r="SI1533" s="69"/>
      <c r="SJ1533" s="69"/>
      <c r="SK1533" s="69"/>
      <c r="SL1533" s="69"/>
      <c r="SM1533" s="69"/>
      <c r="SN1533" s="69"/>
      <c r="SO1533" s="69"/>
      <c r="SP1533" s="69"/>
      <c r="SQ1533" s="69"/>
      <c r="SR1533" s="69"/>
      <c r="SS1533" s="69"/>
      <c r="ST1533" s="69"/>
      <c r="SU1533" s="69"/>
      <c r="SV1533" s="69"/>
      <c r="SW1533" s="69"/>
      <c r="SX1533" s="69"/>
      <c r="SY1533" s="69"/>
      <c r="SZ1533" s="69"/>
      <c r="TA1533" s="69"/>
      <c r="TB1533" s="69"/>
      <c r="TC1533" s="69"/>
      <c r="TD1533" s="69"/>
      <c r="TE1533" s="69"/>
      <c r="TF1533" s="69"/>
      <c r="TG1533" s="69"/>
      <c r="TH1533" s="69"/>
      <c r="TI1533" s="69"/>
      <c r="TJ1533" s="69"/>
      <c r="TK1533" s="69"/>
      <c r="TL1533" s="69"/>
      <c r="TM1533" s="69"/>
      <c r="TN1533" s="69"/>
      <c r="TO1533" s="69"/>
      <c r="TP1533" s="69"/>
      <c r="TQ1533" s="69"/>
      <c r="TR1533" s="69"/>
      <c r="TS1533" s="69"/>
      <c r="TT1533" s="69"/>
      <c r="TU1533" s="69"/>
      <c r="TV1533" s="69"/>
      <c r="TW1533" s="69"/>
      <c r="TX1533" s="69"/>
      <c r="TY1533" s="69"/>
      <c r="TZ1533" s="69"/>
      <c r="UA1533" s="69"/>
      <c r="UB1533" s="69"/>
      <c r="UC1533" s="69"/>
      <c r="UD1533" s="69"/>
      <c r="UE1533" s="69"/>
      <c r="UF1533" s="69"/>
      <c r="UG1533" s="69"/>
      <c r="UH1533" s="69"/>
      <c r="UI1533" s="69"/>
      <c r="UJ1533" s="69"/>
      <c r="UK1533" s="69"/>
      <c r="UL1533" s="69"/>
      <c r="UM1533" s="69"/>
      <c r="UN1533" s="69"/>
      <c r="UO1533" s="69"/>
      <c r="UP1533" s="69"/>
      <c r="UQ1533" s="69"/>
      <c r="UR1533" s="69"/>
      <c r="US1533" s="69"/>
      <c r="UT1533" s="69"/>
      <c r="UU1533" s="69"/>
      <c r="UV1533" s="69"/>
      <c r="UW1533" s="69"/>
      <c r="UX1533" s="69"/>
      <c r="UY1533" s="69"/>
      <c r="UZ1533" s="69"/>
      <c r="VA1533" s="69"/>
      <c r="VB1533" s="69"/>
      <c r="VC1533" s="69"/>
      <c r="VD1533" s="69"/>
      <c r="VE1533" s="69"/>
      <c r="VF1533" s="69"/>
      <c r="VG1533" s="69"/>
      <c r="VH1533" s="69"/>
      <c r="VI1533" s="69"/>
      <c r="VJ1533" s="69"/>
      <c r="VK1533" s="69"/>
      <c r="VL1533" s="69"/>
      <c r="VM1533" s="69"/>
      <c r="VN1533" s="69"/>
      <c r="VO1533" s="69"/>
      <c r="VP1533" s="69"/>
      <c r="VQ1533" s="69"/>
      <c r="VR1533" s="69"/>
      <c r="VS1533" s="69"/>
      <c r="VT1533" s="69"/>
      <c r="VU1533" s="69"/>
      <c r="VV1533" s="69"/>
      <c r="VW1533" s="69"/>
      <c r="VX1533" s="69"/>
      <c r="VY1533" s="69"/>
      <c r="VZ1533" s="69"/>
      <c r="WA1533" s="69"/>
      <c r="WB1533" s="69"/>
      <c r="WC1533" s="69"/>
      <c r="WD1533" s="69"/>
      <c r="WE1533" s="69"/>
      <c r="WF1533" s="69"/>
      <c r="WG1533" s="69"/>
      <c r="WH1533" s="69"/>
      <c r="WI1533" s="69"/>
      <c r="WJ1533" s="69"/>
      <c r="WK1533" s="69"/>
      <c r="WL1533" s="69"/>
      <c r="WM1533" s="69"/>
      <c r="WN1533" s="69"/>
      <c r="WO1533" s="69"/>
      <c r="WP1533" s="69"/>
      <c r="WQ1533" s="69"/>
      <c r="WR1533" s="69"/>
      <c r="WS1533" s="69"/>
      <c r="WT1533" s="69"/>
      <c r="WU1533" s="69"/>
      <c r="WV1533" s="69"/>
      <c r="WW1533" s="69"/>
      <c r="WX1533" s="69"/>
      <c r="WY1533" s="69"/>
      <c r="WZ1533" s="69"/>
      <c r="XA1533" s="69"/>
      <c r="XB1533" s="69"/>
      <c r="XC1533" s="69"/>
      <c r="XD1533" s="69"/>
      <c r="XE1533" s="69"/>
      <c r="XF1533" s="69"/>
      <c r="XG1533" s="69"/>
      <c r="XH1533" s="69"/>
      <c r="XI1533" s="69"/>
      <c r="XJ1533" s="69"/>
      <c r="XK1533" s="69"/>
      <c r="XL1533" s="69"/>
      <c r="XM1533" s="69"/>
      <c r="XN1533" s="69"/>
      <c r="XO1533" s="69"/>
      <c r="XP1533" s="69"/>
      <c r="XQ1533" s="69"/>
      <c r="XR1533" s="69"/>
      <c r="XS1533" s="69"/>
      <c r="XT1533" s="69"/>
      <c r="XU1533" s="69"/>
      <c r="XV1533" s="69"/>
      <c r="XW1533" s="69"/>
      <c r="XX1533" s="69"/>
      <c r="XY1533" s="69"/>
      <c r="XZ1533" s="69"/>
      <c r="YA1533" s="69"/>
      <c r="YB1533" s="69"/>
      <c r="YC1533" s="69"/>
      <c r="YD1533" s="69"/>
      <c r="YE1533" s="69"/>
      <c r="YF1533" s="69"/>
      <c r="YG1533" s="69"/>
      <c r="YH1533" s="69"/>
      <c r="YI1533" s="69"/>
      <c r="YJ1533" s="69"/>
      <c r="YK1533" s="69"/>
      <c r="YL1533" s="69"/>
      <c r="YM1533" s="69"/>
      <c r="YN1533" s="69"/>
      <c r="YO1533" s="69"/>
      <c r="YP1533" s="69"/>
      <c r="YQ1533" s="69"/>
      <c r="YR1533" s="69"/>
      <c r="YS1533" s="69"/>
      <c r="YT1533" s="69"/>
      <c r="YU1533" s="69"/>
      <c r="YV1533" s="69"/>
      <c r="YW1533" s="69"/>
      <c r="YX1533" s="69"/>
      <c r="YY1533" s="69"/>
      <c r="YZ1533" s="69"/>
      <c r="ZA1533" s="69"/>
      <c r="ZB1533" s="69"/>
      <c r="ZC1533" s="69"/>
      <c r="ZD1533" s="69"/>
      <c r="ZE1533" s="69"/>
      <c r="ZF1533" s="69"/>
      <c r="ZG1533" s="69"/>
      <c r="ZH1533" s="69"/>
      <c r="ZI1533" s="69"/>
      <c r="ZJ1533" s="69"/>
      <c r="ZK1533" s="69"/>
      <c r="ZL1533" s="69"/>
      <c r="ZM1533" s="69"/>
      <c r="ZN1533" s="69"/>
      <c r="ZO1533" s="69"/>
      <c r="ZP1533" s="69"/>
      <c r="ZQ1533" s="69"/>
      <c r="ZR1533" s="69"/>
      <c r="ZS1533" s="69"/>
      <c r="ZT1533" s="69"/>
      <c r="ZU1533" s="69"/>
      <c r="ZV1533" s="69"/>
      <c r="ZW1533" s="69"/>
      <c r="ZX1533" s="69"/>
      <c r="ZY1533" s="69"/>
      <c r="ZZ1533" s="69"/>
      <c r="AAA1533" s="69"/>
      <c r="AAB1533" s="69"/>
      <c r="AAC1533" s="69"/>
      <c r="AAD1533" s="69"/>
      <c r="AAE1533" s="69"/>
      <c r="AAF1533" s="69"/>
      <c r="AAG1533" s="69"/>
      <c r="AAH1533" s="69"/>
      <c r="AAI1533" s="69"/>
      <c r="AAJ1533" s="69"/>
      <c r="AAK1533" s="69"/>
      <c r="AAL1533" s="69"/>
      <c r="AAM1533" s="69"/>
      <c r="AAN1533" s="69"/>
      <c r="AAO1533" s="69"/>
      <c r="AAP1533" s="69"/>
      <c r="AAQ1533" s="69"/>
      <c r="AAR1533" s="69"/>
      <c r="AAS1533" s="69"/>
      <c r="AAT1533" s="69"/>
      <c r="AAU1533" s="69"/>
      <c r="AAV1533" s="69"/>
      <c r="AAW1533" s="69"/>
      <c r="AAX1533" s="69"/>
      <c r="AAY1533" s="69"/>
      <c r="AAZ1533" s="69"/>
      <c r="ABA1533" s="69"/>
      <c r="ABB1533" s="69"/>
      <c r="ABC1533" s="69"/>
      <c r="ABD1533" s="69"/>
      <c r="ABE1533" s="69"/>
      <c r="ABF1533" s="69"/>
      <c r="ABG1533" s="69"/>
      <c r="ABH1533" s="69"/>
      <c r="ABI1533" s="69"/>
      <c r="ABJ1533" s="69"/>
      <c r="ABK1533" s="69"/>
      <c r="ABL1533" s="69"/>
      <c r="ABM1533" s="69"/>
      <c r="ABN1533" s="69"/>
      <c r="ABO1533" s="69"/>
      <c r="ABP1533" s="69"/>
      <c r="ABQ1533" s="69"/>
      <c r="ABR1533" s="69"/>
      <c r="ABS1533" s="69"/>
      <c r="ABT1533" s="69"/>
      <c r="ABU1533" s="69"/>
      <c r="ABV1533" s="69"/>
      <c r="ABW1533" s="69"/>
      <c r="ABX1533" s="69"/>
      <c r="ABY1533" s="69"/>
      <c r="ABZ1533" s="69"/>
      <c r="ACA1533" s="69"/>
      <c r="ACB1533" s="69"/>
      <c r="ACC1533" s="69"/>
      <c r="ACD1533" s="69"/>
      <c r="ACE1533" s="69"/>
      <c r="ACF1533" s="69"/>
      <c r="ACG1533" s="69"/>
      <c r="ACH1533" s="69"/>
      <c r="ACI1533" s="69"/>
      <c r="ACJ1533" s="69"/>
      <c r="ACK1533" s="69"/>
      <c r="ACL1533" s="69"/>
      <c r="ACM1533" s="69"/>
      <c r="ACN1533" s="69"/>
      <c r="ACO1533" s="69"/>
      <c r="ACP1533" s="69"/>
      <c r="ACQ1533" s="69"/>
      <c r="ACR1533" s="69"/>
      <c r="ACS1533" s="69"/>
      <c r="ACT1533" s="69"/>
      <c r="ACU1533" s="69"/>
      <c r="ACV1533" s="69"/>
      <c r="ACW1533" s="69"/>
      <c r="ACX1533" s="69"/>
      <c r="ACY1533" s="69"/>
      <c r="ACZ1533" s="69"/>
      <c r="ADA1533" s="69"/>
      <c r="ADB1533" s="69"/>
      <c r="ADC1533" s="69"/>
      <c r="ADD1533" s="69"/>
      <c r="ADE1533" s="69"/>
      <c r="ADF1533" s="69"/>
      <c r="ADG1533" s="69"/>
      <c r="ADH1533" s="69"/>
      <c r="ADI1533" s="69"/>
      <c r="ADJ1533" s="69"/>
      <c r="ADK1533" s="69"/>
      <c r="ADL1533" s="69"/>
      <c r="ADM1533" s="69"/>
      <c r="ADN1533" s="69"/>
      <c r="ADO1533" s="69"/>
      <c r="ADP1533" s="69"/>
      <c r="ADQ1533" s="69"/>
      <c r="ADR1533" s="69"/>
      <c r="ADS1533" s="69"/>
      <c r="ADT1533" s="69"/>
      <c r="ADU1533" s="69"/>
      <c r="ADV1533" s="69"/>
      <c r="ADW1533" s="69"/>
      <c r="ADX1533" s="69"/>
      <c r="ADY1533" s="69"/>
      <c r="ADZ1533" s="69"/>
      <c r="AEA1533" s="69"/>
      <c r="AEB1533" s="69"/>
      <c r="AEC1533" s="69"/>
      <c r="AED1533" s="69"/>
      <c r="AEE1533" s="69"/>
      <c r="AEF1533" s="69"/>
    </row>
    <row r="1534" spans="1:812" s="69" customFormat="1" hidden="1" x14ac:dyDescent="0.25">
      <c r="B1534" s="68">
        <v>45610</v>
      </c>
      <c r="C1534" s="69" t="s">
        <v>63</v>
      </c>
      <c r="D1534" s="69" t="s">
        <v>0</v>
      </c>
      <c r="E1534" s="69" t="s">
        <v>14</v>
      </c>
      <c r="F1534" s="70" t="s">
        <v>25</v>
      </c>
      <c r="G1534" s="69" t="s">
        <v>26</v>
      </c>
      <c r="H1534" s="70" t="s">
        <v>27</v>
      </c>
      <c r="I1534" s="144" t="s">
        <v>605</v>
      </c>
      <c r="J1534" s="71">
        <v>50</v>
      </c>
      <c r="K1534" s="116">
        <v>14.48404255319149</v>
      </c>
      <c r="L1534" s="73">
        <f t="shared" si="140"/>
        <v>724.20212765957444</v>
      </c>
      <c r="M1534" s="107" t="s">
        <v>527</v>
      </c>
      <c r="N1534" s="107"/>
      <c r="O1534" s="107">
        <v>724.20212765957444</v>
      </c>
      <c r="P1534" s="69" t="s">
        <v>604</v>
      </c>
      <c r="Q1534" s="91"/>
      <c r="X1534" s="73"/>
    </row>
    <row r="1535" spans="1:812" s="69" customFormat="1" hidden="1" x14ac:dyDescent="0.25">
      <c r="B1535" s="68">
        <v>45610</v>
      </c>
      <c r="C1535" s="69" t="s">
        <v>63</v>
      </c>
      <c r="D1535" s="69" t="s">
        <v>0</v>
      </c>
      <c r="E1535" s="69" t="s">
        <v>14</v>
      </c>
      <c r="F1535" s="70" t="s">
        <v>35</v>
      </c>
      <c r="G1535" s="69" t="s">
        <v>36</v>
      </c>
      <c r="H1535" s="70" t="s">
        <v>37</v>
      </c>
      <c r="I1535" s="70" t="s">
        <v>606</v>
      </c>
      <c r="J1535" s="71">
        <v>7</v>
      </c>
      <c r="K1535" s="116">
        <v>14.48404255319149</v>
      </c>
      <c r="L1535" s="73">
        <f t="shared" si="140"/>
        <v>101.38829787234043</v>
      </c>
      <c r="M1535" s="107" t="s">
        <v>527</v>
      </c>
      <c r="N1535" s="107"/>
      <c r="O1535" s="107">
        <v>101.38829787234043</v>
      </c>
      <c r="P1535" s="69" t="s">
        <v>604</v>
      </c>
      <c r="Q1535" s="91"/>
      <c r="X1535" s="73"/>
    </row>
    <row r="1536" spans="1:812" s="69" customFormat="1" hidden="1" x14ac:dyDescent="0.25">
      <c r="B1536" s="68">
        <v>45610</v>
      </c>
      <c r="C1536" s="69" t="s">
        <v>63</v>
      </c>
      <c r="D1536" s="69" t="s">
        <v>0</v>
      </c>
      <c r="E1536" s="69" t="s">
        <v>14</v>
      </c>
      <c r="F1536" s="70" t="s">
        <v>35</v>
      </c>
      <c r="G1536" s="69" t="s">
        <v>36</v>
      </c>
      <c r="H1536" s="70" t="s">
        <v>37</v>
      </c>
      <c r="I1536" s="70" t="s">
        <v>607</v>
      </c>
      <c r="J1536" s="71">
        <v>3</v>
      </c>
      <c r="K1536" s="116">
        <v>14.48404255319149</v>
      </c>
      <c r="L1536" s="73">
        <f t="shared" si="140"/>
        <v>43.452127659574472</v>
      </c>
      <c r="M1536" s="107" t="s">
        <v>527</v>
      </c>
      <c r="N1536" s="107"/>
      <c r="O1536" s="107">
        <v>43.452127659574472</v>
      </c>
      <c r="P1536" s="69" t="s">
        <v>604</v>
      </c>
      <c r="Q1536" s="91"/>
      <c r="X1536" s="73"/>
    </row>
    <row r="1537" spans="1:812" s="69" customFormat="1" hidden="1" x14ac:dyDescent="0.25">
      <c r="A1537"/>
      <c r="B1537" s="5">
        <v>45583</v>
      </c>
      <c r="C1537" t="s">
        <v>103</v>
      </c>
      <c r="D1537" t="s">
        <v>0</v>
      </c>
      <c r="E1537" t="s">
        <v>14</v>
      </c>
      <c r="F1537" s="4" t="s">
        <v>39</v>
      </c>
      <c r="G1537" t="s">
        <v>40</v>
      </c>
      <c r="H1537" s="4" t="s">
        <v>41</v>
      </c>
      <c r="I1537" s="4" t="s">
        <v>485</v>
      </c>
      <c r="J1537" s="8">
        <v>-5</v>
      </c>
      <c r="K1537" s="79">
        <v>14.694879832810868</v>
      </c>
      <c r="L1537" s="17">
        <f t="shared" si="140"/>
        <v>-73.474399164054333</v>
      </c>
      <c r="M1537" s="102" t="s">
        <v>527</v>
      </c>
      <c r="N1537" s="102"/>
      <c r="O1537" s="102">
        <v>-73.474399164054333</v>
      </c>
      <c r="P1537"/>
      <c r="Q1537" s="54">
        <v>20240169</v>
      </c>
      <c r="R1537" t="s">
        <v>282</v>
      </c>
      <c r="S1537"/>
      <c r="T1537"/>
      <c r="U1537"/>
      <c r="V1537"/>
      <c r="W1537"/>
      <c r="X1537" s="1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  <c r="AY1537"/>
      <c r="AZ1537"/>
      <c r="BA1537"/>
      <c r="BB1537"/>
      <c r="BC1537"/>
      <c r="BD1537"/>
      <c r="BE1537"/>
      <c r="BF1537"/>
      <c r="BG1537"/>
      <c r="BH1537"/>
      <c r="BI1537"/>
      <c r="BJ1537"/>
      <c r="BK1537"/>
      <c r="BL1537"/>
      <c r="BM1537"/>
      <c r="BN1537"/>
      <c r="BO1537"/>
      <c r="BP1537"/>
      <c r="BQ1537"/>
      <c r="BR1537"/>
      <c r="BS1537"/>
      <c r="BT1537"/>
      <c r="BU1537"/>
      <c r="BV1537"/>
      <c r="BW1537"/>
      <c r="BX1537"/>
      <c r="BY1537"/>
      <c r="BZ1537"/>
      <c r="CA1537"/>
      <c r="CB1537"/>
      <c r="CC1537"/>
      <c r="CD1537"/>
      <c r="CE1537"/>
      <c r="CF1537"/>
      <c r="CG1537"/>
      <c r="CH1537"/>
      <c r="CI1537"/>
      <c r="CJ1537"/>
      <c r="CK1537"/>
      <c r="CL1537"/>
      <c r="CM1537"/>
      <c r="CN1537"/>
      <c r="CO1537"/>
      <c r="CP1537"/>
      <c r="CQ1537"/>
      <c r="CR1537"/>
      <c r="CS1537"/>
      <c r="CT1537"/>
      <c r="CU1537"/>
      <c r="CV1537"/>
      <c r="CW1537"/>
      <c r="CX1537"/>
      <c r="CY1537"/>
      <c r="CZ1537"/>
      <c r="DA1537"/>
      <c r="DB1537"/>
      <c r="DC1537"/>
      <c r="DD1537"/>
      <c r="DE1537"/>
      <c r="DF1537"/>
      <c r="DG1537"/>
      <c r="DH1537"/>
      <c r="DI1537"/>
      <c r="DJ1537"/>
      <c r="DK1537"/>
      <c r="DL1537"/>
      <c r="DM1537"/>
      <c r="DN1537"/>
      <c r="DO1537"/>
      <c r="DP1537"/>
      <c r="DQ1537"/>
      <c r="DR1537"/>
      <c r="DS1537"/>
      <c r="DT1537"/>
      <c r="DU1537"/>
      <c r="DV1537"/>
      <c r="DW1537"/>
      <c r="DX1537"/>
      <c r="DY1537"/>
      <c r="DZ1537"/>
      <c r="EA1537"/>
      <c r="EB1537"/>
      <c r="EC1537"/>
      <c r="ED1537"/>
      <c r="EE1537"/>
      <c r="EF1537"/>
      <c r="EG1537"/>
      <c r="EH1537"/>
      <c r="EI1537"/>
      <c r="EJ1537"/>
      <c r="EK1537"/>
      <c r="EL1537"/>
      <c r="EM1537"/>
      <c r="EN1537"/>
      <c r="EO1537"/>
      <c r="EP1537"/>
      <c r="EQ1537"/>
      <c r="ER1537"/>
      <c r="ES1537"/>
      <c r="ET1537"/>
      <c r="EU1537"/>
      <c r="EV1537"/>
      <c r="EW1537"/>
      <c r="EX1537"/>
      <c r="EY1537"/>
      <c r="EZ1537"/>
      <c r="FA1537"/>
      <c r="FB1537"/>
      <c r="FC1537"/>
      <c r="FD1537"/>
      <c r="FE1537"/>
      <c r="FF1537"/>
      <c r="FG1537"/>
      <c r="FH1537"/>
      <c r="FI1537"/>
      <c r="FJ1537"/>
      <c r="FK1537"/>
      <c r="FL1537"/>
      <c r="FM1537"/>
      <c r="FN1537"/>
      <c r="FO1537"/>
      <c r="FP1537"/>
      <c r="FQ1537"/>
      <c r="FR1537"/>
      <c r="FS1537"/>
      <c r="FT1537"/>
      <c r="FU1537"/>
      <c r="FV1537"/>
      <c r="FW1537"/>
      <c r="FX1537"/>
      <c r="FY1537"/>
      <c r="FZ1537"/>
      <c r="GA1537"/>
      <c r="GB1537"/>
      <c r="GC1537"/>
      <c r="GD1537"/>
      <c r="GE1537"/>
      <c r="GF1537"/>
      <c r="GG1537"/>
      <c r="GH1537"/>
      <c r="GI1537"/>
      <c r="GJ1537"/>
      <c r="GK1537"/>
      <c r="GL1537"/>
      <c r="GM1537"/>
      <c r="GN1537"/>
      <c r="GO1537"/>
      <c r="GP1537"/>
      <c r="GQ1537"/>
      <c r="GR1537"/>
      <c r="GS1537"/>
      <c r="GT1537"/>
      <c r="GU1537"/>
      <c r="GV1537"/>
      <c r="GW1537"/>
      <c r="GX1537"/>
      <c r="GY1537"/>
      <c r="GZ1537"/>
      <c r="HA1537"/>
      <c r="HB1537"/>
      <c r="HC1537"/>
      <c r="HD1537"/>
      <c r="HE1537"/>
      <c r="HF1537"/>
      <c r="HG1537"/>
      <c r="HH1537"/>
      <c r="HI1537"/>
      <c r="HJ1537"/>
      <c r="HK1537"/>
      <c r="HL1537"/>
      <c r="HM1537"/>
      <c r="HN1537"/>
      <c r="HO1537"/>
      <c r="HP1537"/>
      <c r="HQ1537"/>
      <c r="HR1537"/>
      <c r="HS1537"/>
      <c r="HT1537"/>
      <c r="HU1537"/>
      <c r="HV1537"/>
      <c r="HW1537"/>
      <c r="HX1537"/>
      <c r="HY1537"/>
      <c r="HZ1537"/>
      <c r="IA1537"/>
      <c r="IB1537"/>
      <c r="IC1537"/>
      <c r="ID1537"/>
      <c r="IE1537"/>
      <c r="IF1537"/>
      <c r="IG1537"/>
      <c r="IH1537"/>
      <c r="II1537"/>
      <c r="IJ1537"/>
      <c r="IK1537"/>
      <c r="IL1537"/>
      <c r="IM1537"/>
      <c r="IN1537"/>
      <c r="IO1537"/>
      <c r="IP1537"/>
      <c r="IQ1537"/>
      <c r="IR1537"/>
      <c r="IS1537"/>
      <c r="IT1537"/>
      <c r="IU1537"/>
      <c r="IV1537"/>
      <c r="IW1537"/>
      <c r="IX1537"/>
      <c r="IY1537"/>
      <c r="IZ1537"/>
      <c r="JA1537"/>
      <c r="JB1537"/>
      <c r="JC1537"/>
      <c r="JD1537"/>
      <c r="JE1537"/>
      <c r="JF1537"/>
      <c r="JG1537"/>
      <c r="JH1537"/>
      <c r="JI1537"/>
      <c r="JJ1537"/>
      <c r="JK1537"/>
      <c r="JL1537"/>
      <c r="JM1537"/>
      <c r="JN1537"/>
      <c r="JO1537"/>
      <c r="JP1537"/>
      <c r="JQ1537"/>
      <c r="JR1537"/>
      <c r="JS1537"/>
      <c r="JT1537"/>
      <c r="JU1537"/>
      <c r="JV1537"/>
      <c r="JW1537"/>
      <c r="JX1537"/>
      <c r="JY1537"/>
      <c r="JZ1537"/>
      <c r="KA1537"/>
      <c r="KB1537"/>
      <c r="KC1537"/>
      <c r="KD1537"/>
      <c r="KE1537"/>
      <c r="KF1537"/>
      <c r="KG1537"/>
      <c r="KH1537"/>
      <c r="KI1537"/>
      <c r="KJ1537"/>
      <c r="KK1537"/>
      <c r="KL1537"/>
      <c r="KM1537"/>
      <c r="KN1537"/>
      <c r="KO1537"/>
      <c r="KP1537"/>
      <c r="KQ1537"/>
      <c r="KR1537"/>
      <c r="KS1537"/>
      <c r="KT1537"/>
      <c r="KU1537"/>
      <c r="KV1537"/>
      <c r="KW1537"/>
      <c r="KX1537"/>
      <c r="KY1537"/>
      <c r="KZ1537"/>
      <c r="LA1537"/>
      <c r="LB1537"/>
      <c r="LC1537"/>
      <c r="LD1537"/>
      <c r="LE1537"/>
      <c r="LF1537"/>
      <c r="LG1537"/>
      <c r="LH1537"/>
      <c r="LI1537"/>
      <c r="LJ1537"/>
      <c r="LK1537"/>
      <c r="LL1537"/>
      <c r="LM1537"/>
      <c r="LN1537"/>
      <c r="LO1537"/>
      <c r="LP1537"/>
      <c r="LQ1537"/>
      <c r="LR1537"/>
      <c r="LS1537"/>
      <c r="LT1537"/>
      <c r="LU1537"/>
      <c r="LV1537"/>
      <c r="LW1537"/>
      <c r="LX1537"/>
      <c r="LY1537"/>
      <c r="LZ1537"/>
      <c r="MA1537"/>
      <c r="MB1537"/>
      <c r="MC1537"/>
      <c r="MD1537"/>
      <c r="ME1537"/>
      <c r="MF1537"/>
      <c r="MG1537"/>
      <c r="MH1537"/>
      <c r="MI1537"/>
      <c r="MJ1537"/>
      <c r="MK1537"/>
      <c r="ML1537"/>
      <c r="MM1537"/>
      <c r="MN1537"/>
      <c r="MO1537"/>
      <c r="MP1537"/>
      <c r="MQ1537"/>
      <c r="MR1537"/>
      <c r="MS1537"/>
      <c r="MT1537"/>
      <c r="MU1537"/>
      <c r="MV1537"/>
      <c r="MW1537"/>
      <c r="MX1537"/>
      <c r="MY1537"/>
      <c r="MZ1537"/>
      <c r="NA1537"/>
      <c r="NB1537"/>
      <c r="NC1537"/>
      <c r="ND1537"/>
      <c r="NE1537"/>
      <c r="NF1537"/>
      <c r="NG1537"/>
      <c r="NH1537"/>
      <c r="NI1537"/>
      <c r="NJ1537"/>
      <c r="NK1537"/>
      <c r="NL1537"/>
      <c r="NM1537"/>
      <c r="NN1537"/>
      <c r="NO1537"/>
      <c r="NP1537"/>
      <c r="NQ1537"/>
      <c r="NR1537"/>
      <c r="NS1537"/>
      <c r="NT1537"/>
      <c r="NU1537"/>
      <c r="NV1537"/>
      <c r="NW1537"/>
      <c r="NX1537"/>
      <c r="NY1537"/>
      <c r="NZ1537"/>
      <c r="OA1537"/>
      <c r="OB1537"/>
      <c r="OC1537"/>
      <c r="OD1537"/>
      <c r="OE1537"/>
      <c r="OF1537"/>
      <c r="OG1537"/>
      <c r="OH1537"/>
      <c r="OI1537"/>
      <c r="OJ1537"/>
      <c r="OK1537"/>
      <c r="OL1537"/>
      <c r="OM1537"/>
      <c r="ON1537"/>
      <c r="OO1537"/>
      <c r="OP1537"/>
      <c r="OQ1537"/>
      <c r="OR1537"/>
      <c r="OS1537"/>
      <c r="OT1537"/>
      <c r="OU1537"/>
      <c r="OV1537"/>
      <c r="OW1537"/>
      <c r="OX1537"/>
      <c r="OY1537"/>
      <c r="OZ1537"/>
      <c r="PA1537"/>
      <c r="PB1537"/>
      <c r="PC1537"/>
      <c r="PD1537"/>
      <c r="PE1537"/>
      <c r="PF1537"/>
      <c r="PG1537"/>
      <c r="PH1537"/>
      <c r="PI1537"/>
      <c r="PJ1537"/>
      <c r="PK1537"/>
      <c r="PL1537"/>
      <c r="PM1537"/>
      <c r="PN1537"/>
      <c r="PO1537"/>
      <c r="PP1537"/>
      <c r="PQ1537"/>
      <c r="PR1537"/>
      <c r="PS1537"/>
      <c r="PT1537"/>
      <c r="PU1537"/>
      <c r="PV1537"/>
      <c r="PW1537"/>
      <c r="PX1537"/>
      <c r="PY1537"/>
      <c r="PZ1537"/>
      <c r="QA1537"/>
      <c r="QB1537"/>
      <c r="QC1537"/>
      <c r="QD1537"/>
      <c r="QE1537"/>
      <c r="QF1537"/>
      <c r="QG1537"/>
      <c r="QH1537"/>
      <c r="QI1537"/>
      <c r="QJ1537"/>
      <c r="QK1537"/>
      <c r="QL1537"/>
      <c r="QM1537"/>
      <c r="QN1537"/>
      <c r="QO1537"/>
      <c r="QP1537"/>
      <c r="QQ1537"/>
      <c r="QR1537"/>
      <c r="QS1537"/>
      <c r="QT1537"/>
      <c r="QU1537"/>
      <c r="QV1537"/>
      <c r="QW1537"/>
      <c r="QX1537"/>
      <c r="QY1537"/>
      <c r="QZ1537"/>
      <c r="RA1537"/>
      <c r="RB1537"/>
      <c r="RC1537"/>
      <c r="RD1537"/>
      <c r="RE1537"/>
      <c r="RF1537"/>
      <c r="RG1537"/>
      <c r="RH1537"/>
      <c r="RI1537"/>
      <c r="RJ1537"/>
      <c r="RK1537"/>
      <c r="RL1537"/>
      <c r="RM1537"/>
      <c r="RN1537"/>
      <c r="RO1537"/>
      <c r="RP1537"/>
      <c r="RQ1537"/>
      <c r="RR1537"/>
      <c r="RS1537"/>
      <c r="RT1537"/>
      <c r="RU1537"/>
      <c r="RV1537"/>
      <c r="RW1537"/>
      <c r="RX1537"/>
      <c r="RY1537"/>
      <c r="RZ1537"/>
      <c r="SA1537"/>
      <c r="SB1537"/>
      <c r="SC1537"/>
      <c r="SD1537"/>
      <c r="SE1537"/>
      <c r="SF1537"/>
      <c r="SG1537"/>
      <c r="SH1537"/>
      <c r="SI1537"/>
      <c r="SJ1537"/>
      <c r="SK1537"/>
      <c r="SL1537"/>
      <c r="SM1537"/>
      <c r="SN1537"/>
      <c r="SO1537"/>
      <c r="SP1537"/>
      <c r="SQ1537"/>
      <c r="SR1537"/>
      <c r="SS1537"/>
      <c r="ST1537"/>
      <c r="SU1537"/>
      <c r="SV1537"/>
      <c r="SW1537"/>
      <c r="SX1537"/>
      <c r="SY1537"/>
      <c r="SZ1537"/>
      <c r="TA1537"/>
      <c r="TB1537"/>
      <c r="TC1537"/>
      <c r="TD1537"/>
      <c r="TE1537"/>
      <c r="TF1537"/>
      <c r="TG1537"/>
      <c r="TH1537"/>
      <c r="TI1537"/>
      <c r="TJ1537"/>
      <c r="TK1537"/>
      <c r="TL1537"/>
      <c r="TM1537"/>
      <c r="TN1537"/>
      <c r="TO1537"/>
      <c r="TP1537"/>
      <c r="TQ1537"/>
      <c r="TR1537"/>
      <c r="TS1537"/>
      <c r="TT1537"/>
      <c r="TU1537"/>
      <c r="TV1537"/>
      <c r="TW1537"/>
      <c r="TX1537"/>
      <c r="TY1537"/>
      <c r="TZ1537"/>
      <c r="UA1537"/>
      <c r="UB1537"/>
      <c r="UC1537"/>
      <c r="UD1537"/>
      <c r="UE1537"/>
      <c r="UF1537"/>
      <c r="UG1537"/>
      <c r="UH1537"/>
      <c r="UI1537"/>
      <c r="UJ1537"/>
      <c r="UK1537"/>
      <c r="UL1537"/>
      <c r="UM1537"/>
      <c r="UN1537"/>
      <c r="UO1537"/>
      <c r="UP1537"/>
      <c r="UQ1537"/>
      <c r="UR1537"/>
      <c r="US1537"/>
      <c r="UT1537"/>
      <c r="UU1537"/>
      <c r="UV1537"/>
      <c r="UW1537"/>
      <c r="UX1537"/>
      <c r="UY1537"/>
      <c r="UZ1537"/>
      <c r="VA1537"/>
      <c r="VB1537"/>
      <c r="VC1537"/>
      <c r="VD1537"/>
      <c r="VE1537"/>
      <c r="VF1537"/>
      <c r="VG1537"/>
      <c r="VH1537"/>
      <c r="VI1537"/>
      <c r="VJ1537"/>
      <c r="VK1537"/>
      <c r="VL1537"/>
      <c r="VM1537"/>
      <c r="VN1537"/>
      <c r="VO1537"/>
      <c r="VP1537"/>
      <c r="VQ1537"/>
      <c r="VR1537"/>
      <c r="VS1537"/>
      <c r="VT1537"/>
      <c r="VU1537"/>
      <c r="VV1537"/>
      <c r="VW1537"/>
      <c r="VX1537"/>
      <c r="VY1537"/>
      <c r="VZ1537"/>
      <c r="WA1537"/>
      <c r="WB1537"/>
      <c r="WC1537"/>
      <c r="WD1537"/>
      <c r="WE1537"/>
      <c r="WF1537"/>
      <c r="WG1537"/>
      <c r="WH1537"/>
      <c r="WI1537"/>
      <c r="WJ1537"/>
      <c r="WK1537"/>
      <c r="WL1537"/>
      <c r="WM1537"/>
      <c r="WN1537"/>
      <c r="WO1537"/>
      <c r="WP1537"/>
      <c r="WQ1537"/>
      <c r="WR1537"/>
      <c r="WS1537"/>
      <c r="WT1537"/>
      <c r="WU1537"/>
      <c r="WV1537"/>
      <c r="WW1537"/>
      <c r="WX1537"/>
      <c r="WY1537"/>
      <c r="WZ1537"/>
      <c r="XA1537"/>
      <c r="XB1537"/>
      <c r="XC1537"/>
      <c r="XD1537"/>
      <c r="XE1537"/>
      <c r="XF1537"/>
      <c r="XG1537"/>
      <c r="XH1537"/>
      <c r="XI1537"/>
      <c r="XJ1537"/>
      <c r="XK1537"/>
      <c r="XL1537"/>
      <c r="XM1537"/>
      <c r="XN1537"/>
      <c r="XO1537"/>
      <c r="XP1537"/>
      <c r="XQ1537"/>
      <c r="XR1537"/>
      <c r="XS1537"/>
      <c r="XT1537"/>
      <c r="XU1537"/>
      <c r="XV1537"/>
      <c r="XW1537"/>
      <c r="XX1537"/>
      <c r="XY1537"/>
      <c r="XZ1537"/>
      <c r="YA1537"/>
      <c r="YB1537"/>
      <c r="YC1537"/>
      <c r="YD1537"/>
      <c r="YE1537"/>
      <c r="YF1537"/>
      <c r="YG1537"/>
      <c r="YH1537"/>
      <c r="YI1537"/>
      <c r="YJ1537"/>
      <c r="YK1537"/>
      <c r="YL1537"/>
      <c r="YM1537"/>
      <c r="YN1537"/>
      <c r="YO1537"/>
      <c r="YP1537"/>
      <c r="YQ1537"/>
      <c r="YR1537"/>
      <c r="YS1537"/>
      <c r="YT1537"/>
      <c r="YU1537"/>
      <c r="YV1537"/>
      <c r="YW1537"/>
      <c r="YX1537"/>
      <c r="YY1537"/>
      <c r="YZ1537"/>
      <c r="ZA1537"/>
      <c r="ZB1537"/>
      <c r="ZC1537"/>
      <c r="ZD1537"/>
      <c r="ZE1537"/>
      <c r="ZF1537"/>
      <c r="ZG1537"/>
      <c r="ZH1537"/>
      <c r="ZI1537"/>
      <c r="ZJ1537"/>
      <c r="ZK1537"/>
      <c r="ZL1537"/>
      <c r="ZM1537"/>
      <c r="ZN1537"/>
      <c r="ZO1537"/>
      <c r="ZP1537"/>
      <c r="ZQ1537"/>
      <c r="ZR1537"/>
      <c r="ZS1537"/>
      <c r="ZT1537"/>
      <c r="ZU1537"/>
      <c r="ZV1537"/>
      <c r="ZW1537"/>
      <c r="ZX1537"/>
      <c r="ZY1537"/>
      <c r="ZZ1537"/>
      <c r="AAA1537"/>
      <c r="AAB1537"/>
      <c r="AAC1537"/>
      <c r="AAD1537"/>
      <c r="AAE1537"/>
      <c r="AAF1537"/>
      <c r="AAG1537"/>
      <c r="AAH1537"/>
      <c r="AAI1537"/>
      <c r="AAJ1537"/>
      <c r="AAK1537"/>
      <c r="AAL1537"/>
      <c r="AAM1537"/>
      <c r="AAN1537"/>
      <c r="AAO1537"/>
      <c r="AAP1537"/>
      <c r="AAQ1537"/>
      <c r="AAR1537"/>
      <c r="AAS1537"/>
      <c r="AAT1537"/>
      <c r="AAU1537"/>
      <c r="AAV1537"/>
      <c r="AAW1537"/>
      <c r="AAX1537"/>
      <c r="AAY1537"/>
      <c r="AAZ1537"/>
      <c r="ABA1537"/>
      <c r="ABB1537"/>
      <c r="ABC1537"/>
      <c r="ABD1537"/>
      <c r="ABE1537"/>
      <c r="ABF1537"/>
      <c r="ABG1537"/>
      <c r="ABH1537"/>
      <c r="ABI1537"/>
      <c r="ABJ1537"/>
      <c r="ABK1537"/>
      <c r="ABL1537"/>
      <c r="ABM1537"/>
      <c r="ABN1537"/>
      <c r="ABO1537"/>
      <c r="ABP1537"/>
      <c r="ABQ1537"/>
      <c r="ABR1537"/>
      <c r="ABS1537"/>
      <c r="ABT1537"/>
      <c r="ABU1537"/>
      <c r="ABV1537"/>
      <c r="ABW1537"/>
      <c r="ABX1537"/>
      <c r="ABY1537"/>
      <c r="ABZ1537"/>
      <c r="ACA1537"/>
      <c r="ACB1537"/>
      <c r="ACC1537"/>
      <c r="ACD1537"/>
      <c r="ACE1537"/>
      <c r="ACF1537"/>
      <c r="ACG1537"/>
      <c r="ACH1537"/>
      <c r="ACI1537"/>
      <c r="ACJ1537"/>
      <c r="ACK1537"/>
      <c r="ACL1537"/>
      <c r="ACM1537"/>
      <c r="ACN1537"/>
      <c r="ACO1537"/>
      <c r="ACP1537"/>
      <c r="ACQ1537"/>
      <c r="ACR1537"/>
      <c r="ACS1537"/>
      <c r="ACT1537"/>
      <c r="ACU1537"/>
      <c r="ACV1537"/>
      <c r="ACW1537"/>
      <c r="ACX1537"/>
      <c r="ACY1537"/>
      <c r="ACZ1537"/>
      <c r="ADA1537"/>
      <c r="ADB1537"/>
      <c r="ADC1537"/>
      <c r="ADD1537"/>
      <c r="ADE1537"/>
      <c r="ADF1537"/>
      <c r="ADG1537"/>
      <c r="ADH1537"/>
      <c r="ADI1537"/>
      <c r="ADJ1537"/>
      <c r="ADK1537"/>
      <c r="ADL1537"/>
      <c r="ADM1537"/>
      <c r="ADN1537"/>
      <c r="ADO1537"/>
      <c r="ADP1537"/>
      <c r="ADQ1537"/>
      <c r="ADR1537"/>
      <c r="ADS1537"/>
      <c r="ADT1537"/>
      <c r="ADU1537"/>
      <c r="ADV1537"/>
      <c r="ADW1537"/>
      <c r="ADX1537"/>
      <c r="ADY1537"/>
      <c r="ADZ1537"/>
      <c r="AEA1537"/>
      <c r="AEB1537"/>
      <c r="AEC1537"/>
      <c r="AED1537"/>
      <c r="AEE1537"/>
      <c r="AEF1537"/>
    </row>
    <row r="1538" spans="1:812" s="69" customFormat="1" hidden="1" x14ac:dyDescent="0.25">
      <c r="B1538" s="68">
        <v>45610</v>
      </c>
      <c r="C1538" s="69" t="s">
        <v>63</v>
      </c>
      <c r="D1538" s="69" t="s">
        <v>0</v>
      </c>
      <c r="E1538" s="69" t="s">
        <v>14</v>
      </c>
      <c r="F1538" s="70" t="s">
        <v>54</v>
      </c>
      <c r="G1538" s="69" t="s">
        <v>55</v>
      </c>
      <c r="H1538" s="70" t="s">
        <v>56</v>
      </c>
      <c r="I1538" s="70" t="s">
        <v>610</v>
      </c>
      <c r="J1538" s="71">
        <v>2</v>
      </c>
      <c r="K1538" s="116">
        <v>18.622340425531917</v>
      </c>
      <c r="L1538" s="73">
        <f t="shared" si="140"/>
        <v>37.244680851063833</v>
      </c>
      <c r="M1538" s="107" t="s">
        <v>527</v>
      </c>
      <c r="N1538" s="107"/>
      <c r="O1538" s="107">
        <v>37.244680851063833</v>
      </c>
      <c r="P1538" s="69" t="s">
        <v>604</v>
      </c>
      <c r="Q1538" s="91"/>
      <c r="X1538" s="73"/>
    </row>
    <row r="1539" spans="1:812" s="69" customFormat="1" hidden="1" x14ac:dyDescent="0.25">
      <c r="B1539" s="68">
        <v>45610</v>
      </c>
      <c r="C1539" s="69" t="s">
        <v>63</v>
      </c>
      <c r="D1539" s="69" t="s">
        <v>0</v>
      </c>
      <c r="E1539" s="69" t="s">
        <v>14</v>
      </c>
      <c r="F1539" s="70" t="s">
        <v>54</v>
      </c>
      <c r="G1539" s="69" t="s">
        <v>55</v>
      </c>
      <c r="H1539" s="70" t="s">
        <v>56</v>
      </c>
      <c r="I1539" s="70" t="s">
        <v>611</v>
      </c>
      <c r="J1539" s="71">
        <f>23+25</f>
        <v>48</v>
      </c>
      <c r="K1539" s="116">
        <v>18.622340425531917</v>
      </c>
      <c r="L1539" s="73">
        <f t="shared" si="140"/>
        <v>893.872340425532</v>
      </c>
      <c r="M1539" s="107" t="s">
        <v>527</v>
      </c>
      <c r="N1539" s="107"/>
      <c r="O1539" s="107">
        <v>893.872340425532</v>
      </c>
      <c r="P1539" s="69" t="s">
        <v>604</v>
      </c>
      <c r="Q1539" s="91"/>
      <c r="X1539" s="73"/>
    </row>
    <row r="1540" spans="1:812" s="69" customFormat="1" hidden="1" x14ac:dyDescent="0.25">
      <c r="B1540" s="68">
        <v>45610</v>
      </c>
      <c r="C1540" s="69" t="s">
        <v>63</v>
      </c>
      <c r="D1540" s="69" t="s">
        <v>4</v>
      </c>
      <c r="E1540" s="69" t="s">
        <v>14</v>
      </c>
      <c r="F1540" s="70">
        <v>3308050</v>
      </c>
      <c r="G1540" s="69" t="s">
        <v>137</v>
      </c>
      <c r="H1540" s="70" t="s">
        <v>137</v>
      </c>
      <c r="I1540" s="70" t="s">
        <v>138</v>
      </c>
      <c r="J1540" s="71">
        <v>3</v>
      </c>
      <c r="K1540" s="116">
        <v>103.45744680851062</v>
      </c>
      <c r="L1540" s="73">
        <f t="shared" si="140"/>
        <v>310.37234042553189</v>
      </c>
      <c r="M1540" s="107" t="s">
        <v>527</v>
      </c>
      <c r="N1540" s="107"/>
      <c r="O1540" s="107">
        <v>310.37234042553189</v>
      </c>
      <c r="P1540" s="69" t="s">
        <v>604</v>
      </c>
      <c r="Q1540" s="91"/>
      <c r="X1540" s="73"/>
    </row>
    <row r="1541" spans="1:812" s="69" customFormat="1" hidden="1" x14ac:dyDescent="0.25">
      <c r="B1541" s="68">
        <v>45610</v>
      </c>
      <c r="C1541" s="69" t="s">
        <v>63</v>
      </c>
      <c r="D1541" s="69" t="s">
        <v>4</v>
      </c>
      <c r="E1541" s="69" t="s">
        <v>14</v>
      </c>
      <c r="F1541" s="70">
        <v>3318235</v>
      </c>
      <c r="G1541" s="69" t="s">
        <v>209</v>
      </c>
      <c r="H1541" s="70" t="s">
        <v>107</v>
      </c>
      <c r="I1541" s="70" t="s">
        <v>138</v>
      </c>
      <c r="J1541" s="71">
        <v>3</v>
      </c>
      <c r="K1541" s="116">
        <v>31.037234042553191</v>
      </c>
      <c r="L1541" s="73">
        <f t="shared" si="140"/>
        <v>93.111702127659569</v>
      </c>
      <c r="M1541" s="107" t="s">
        <v>527</v>
      </c>
      <c r="N1541" s="107"/>
      <c r="O1541" s="107">
        <v>93.111702127659569</v>
      </c>
      <c r="P1541" s="69" t="s">
        <v>604</v>
      </c>
      <c r="Q1541" s="91"/>
      <c r="X1541" s="73"/>
    </row>
    <row r="1542" spans="1:812" s="69" customFormat="1" hidden="1" x14ac:dyDescent="0.25">
      <c r="B1542" s="68">
        <v>45610</v>
      </c>
      <c r="C1542" s="69" t="s">
        <v>63</v>
      </c>
      <c r="D1542" s="69" t="s">
        <v>4</v>
      </c>
      <c r="E1542" s="69" t="s">
        <v>14</v>
      </c>
      <c r="F1542" s="70">
        <v>3338235</v>
      </c>
      <c r="G1542" s="69" t="s">
        <v>231</v>
      </c>
      <c r="H1542" s="70" t="s">
        <v>231</v>
      </c>
      <c r="I1542" s="70" t="s">
        <v>138</v>
      </c>
      <c r="J1542" s="71">
        <v>3</v>
      </c>
      <c r="K1542" s="116">
        <v>31.037234042553191</v>
      </c>
      <c r="L1542" s="73">
        <f t="shared" si="140"/>
        <v>93.111702127659569</v>
      </c>
      <c r="M1542" s="107" t="s">
        <v>527</v>
      </c>
      <c r="N1542" s="107"/>
      <c r="O1542" s="107">
        <v>93.111702127659569</v>
      </c>
      <c r="P1542" s="69" t="s">
        <v>604</v>
      </c>
      <c r="Q1542" s="91"/>
      <c r="X1542" s="73"/>
    </row>
    <row r="1543" spans="1:812" s="109" customFormat="1" hidden="1" x14ac:dyDescent="0.25">
      <c r="B1543" s="110">
        <v>45614</v>
      </c>
      <c r="C1543" s="109" t="s">
        <v>63</v>
      </c>
      <c r="D1543" s="109" t="s">
        <v>0</v>
      </c>
      <c r="E1543" s="109" t="s">
        <v>66</v>
      </c>
      <c r="F1543" s="111" t="s">
        <v>71</v>
      </c>
      <c r="G1543" s="109" t="s">
        <v>72</v>
      </c>
      <c r="H1543" s="111" t="s">
        <v>27</v>
      </c>
      <c r="I1543" s="111" t="s">
        <v>567</v>
      </c>
      <c r="J1543" s="112">
        <v>4</v>
      </c>
      <c r="K1543" s="150">
        <v>51750</v>
      </c>
      <c r="L1543" s="114">
        <f t="shared" si="140"/>
        <v>207000</v>
      </c>
      <c r="M1543" s="115" t="s">
        <v>529</v>
      </c>
      <c r="N1543" s="104">
        <f t="shared" ref="N1543:N1548" si="144">L1543/4409.15</f>
        <v>46.947824410600688</v>
      </c>
      <c r="O1543" s="104">
        <v>46.947824410600688</v>
      </c>
      <c r="P1543" s="109" t="s">
        <v>614</v>
      </c>
      <c r="Q1543" s="151"/>
      <c r="X1543" s="114"/>
    </row>
    <row r="1544" spans="1:812" s="109" customFormat="1" hidden="1" x14ac:dyDescent="0.25">
      <c r="B1544" s="110">
        <v>45614</v>
      </c>
      <c r="C1544" s="109" t="s">
        <v>63</v>
      </c>
      <c r="D1544" s="109" t="s">
        <v>0</v>
      </c>
      <c r="E1544" s="109" t="s">
        <v>66</v>
      </c>
      <c r="F1544" s="111" t="s">
        <v>71</v>
      </c>
      <c r="G1544" s="109" t="s">
        <v>72</v>
      </c>
      <c r="H1544" s="111" t="s">
        <v>27</v>
      </c>
      <c r="I1544" s="111" t="s">
        <v>612</v>
      </c>
      <c r="J1544" s="112">
        <v>2</v>
      </c>
      <c r="K1544" s="150">
        <v>51750</v>
      </c>
      <c r="L1544" s="114">
        <f t="shared" si="140"/>
        <v>103500</v>
      </c>
      <c r="M1544" s="115" t="s">
        <v>529</v>
      </c>
      <c r="N1544" s="104">
        <f t="shared" si="144"/>
        <v>23.473912205300344</v>
      </c>
      <c r="O1544" s="104">
        <v>23.473912205300344</v>
      </c>
      <c r="P1544" s="109" t="s">
        <v>614</v>
      </c>
      <c r="Q1544" s="151"/>
      <c r="X1544" s="114"/>
    </row>
    <row r="1545" spans="1:812" s="69" customFormat="1" hidden="1" x14ac:dyDescent="0.25">
      <c r="B1545" s="68">
        <v>45614</v>
      </c>
      <c r="C1545" s="69" t="s">
        <v>63</v>
      </c>
      <c r="D1545" s="69" t="s">
        <v>0</v>
      </c>
      <c r="E1545" s="69" t="s">
        <v>66</v>
      </c>
      <c r="F1545" s="70" t="s">
        <v>71</v>
      </c>
      <c r="G1545" s="69" t="s">
        <v>72</v>
      </c>
      <c r="H1545" s="70" t="s">
        <v>27</v>
      </c>
      <c r="I1545" s="132" t="s">
        <v>613</v>
      </c>
      <c r="J1545" s="71">
        <v>44</v>
      </c>
      <c r="K1545" s="116">
        <v>51750</v>
      </c>
      <c r="L1545" s="73">
        <f t="shared" si="140"/>
        <v>2277000</v>
      </c>
      <c r="M1545" s="107" t="s">
        <v>529</v>
      </c>
      <c r="N1545" s="104">
        <f t="shared" si="144"/>
        <v>516.42606851660753</v>
      </c>
      <c r="O1545" s="104">
        <v>516.42606851660753</v>
      </c>
      <c r="P1545" s="69" t="s">
        <v>614</v>
      </c>
      <c r="Q1545" s="91"/>
      <c r="X1545" s="73"/>
    </row>
    <row r="1546" spans="1:812" s="109" customFormat="1" hidden="1" x14ac:dyDescent="0.25">
      <c r="B1546" s="110">
        <v>45614</v>
      </c>
      <c r="C1546" s="109" t="s">
        <v>63</v>
      </c>
      <c r="D1546" s="109" t="s">
        <v>0</v>
      </c>
      <c r="E1546" s="109" t="s">
        <v>66</v>
      </c>
      <c r="F1546" s="111" t="s">
        <v>75</v>
      </c>
      <c r="G1546" s="109" t="s">
        <v>76</v>
      </c>
      <c r="H1546" s="111" t="s">
        <v>37</v>
      </c>
      <c r="I1546" s="111" t="s">
        <v>615</v>
      </c>
      <c r="J1546" s="112">
        <v>16</v>
      </c>
      <c r="K1546" s="150">
        <v>51750</v>
      </c>
      <c r="L1546" s="114">
        <f t="shared" si="140"/>
        <v>828000</v>
      </c>
      <c r="M1546" s="115" t="s">
        <v>529</v>
      </c>
      <c r="N1546" s="104">
        <f t="shared" si="144"/>
        <v>187.79129764240275</v>
      </c>
      <c r="O1546" s="104">
        <v>187.79129764240275</v>
      </c>
      <c r="P1546" s="109" t="s">
        <v>614</v>
      </c>
      <c r="Q1546" s="151"/>
      <c r="X1546" s="114"/>
      <c r="IP1546" s="109" t="s">
        <v>506</v>
      </c>
    </row>
    <row r="1547" spans="1:812" s="109" customFormat="1" hidden="1" x14ac:dyDescent="0.25">
      <c r="B1547" s="110">
        <v>45614</v>
      </c>
      <c r="C1547" s="109" t="s">
        <v>63</v>
      </c>
      <c r="D1547" s="109" t="s">
        <v>0</v>
      </c>
      <c r="E1547" s="109" t="s">
        <v>66</v>
      </c>
      <c r="F1547" s="111" t="s">
        <v>75</v>
      </c>
      <c r="G1547" s="109" t="s">
        <v>76</v>
      </c>
      <c r="H1547" s="111" t="s">
        <v>37</v>
      </c>
      <c r="I1547" s="111" t="s">
        <v>616</v>
      </c>
      <c r="J1547" s="112">
        <v>3</v>
      </c>
      <c r="K1547" s="150">
        <v>51750</v>
      </c>
      <c r="L1547" s="114">
        <f t="shared" si="140"/>
        <v>155250</v>
      </c>
      <c r="M1547" s="115" t="s">
        <v>529</v>
      </c>
      <c r="N1547" s="104">
        <f t="shared" si="144"/>
        <v>35.210868307950513</v>
      </c>
      <c r="O1547" s="104">
        <v>35.210868307950513</v>
      </c>
      <c r="P1547" s="109" t="s">
        <v>614</v>
      </c>
      <c r="Q1547" s="151"/>
      <c r="X1547" s="114"/>
      <c r="IP1547" s="109" t="s">
        <v>506</v>
      </c>
    </row>
    <row r="1548" spans="1:812" s="109" customFormat="1" hidden="1" x14ac:dyDescent="0.25">
      <c r="B1548" s="110">
        <v>45614</v>
      </c>
      <c r="C1548" s="109" t="s">
        <v>63</v>
      </c>
      <c r="D1548" s="109" t="s">
        <v>0</v>
      </c>
      <c r="E1548" s="109" t="s">
        <v>66</v>
      </c>
      <c r="F1548" s="111" t="s">
        <v>75</v>
      </c>
      <c r="G1548" s="109" t="s">
        <v>76</v>
      </c>
      <c r="H1548" s="111" t="s">
        <v>37</v>
      </c>
      <c r="I1548" s="111" t="s">
        <v>617</v>
      </c>
      <c r="J1548" s="112">
        <v>23</v>
      </c>
      <c r="K1548" s="150">
        <v>51750</v>
      </c>
      <c r="L1548" s="114">
        <f t="shared" si="140"/>
        <v>1190250</v>
      </c>
      <c r="M1548" s="115" t="s">
        <v>529</v>
      </c>
      <c r="N1548" s="104">
        <f t="shared" si="144"/>
        <v>269.94999036095396</v>
      </c>
      <c r="O1548" s="104">
        <v>269.94999036095396</v>
      </c>
      <c r="P1548" s="109" t="s">
        <v>614</v>
      </c>
      <c r="Q1548" s="151"/>
      <c r="X1548" s="114"/>
      <c r="IP1548" s="109" t="s">
        <v>506</v>
      </c>
    </row>
    <row r="1549" spans="1:812" hidden="1" x14ac:dyDescent="0.25">
      <c r="A1549" s="69"/>
      <c r="B1549" s="68">
        <v>45610</v>
      </c>
      <c r="C1549" s="69" t="s">
        <v>63</v>
      </c>
      <c r="D1549" s="69" t="s">
        <v>0</v>
      </c>
      <c r="E1549" s="69" t="s">
        <v>14</v>
      </c>
      <c r="F1549" s="70" t="s">
        <v>39</v>
      </c>
      <c r="G1549" s="69" t="s">
        <v>40</v>
      </c>
      <c r="H1549" s="70" t="s">
        <v>41</v>
      </c>
      <c r="I1549" s="70" t="s">
        <v>564</v>
      </c>
      <c r="J1549" s="71">
        <v>35</v>
      </c>
      <c r="K1549" s="116">
        <v>14.48404255319149</v>
      </c>
      <c r="L1549" s="73">
        <f t="shared" si="140"/>
        <v>506.94148936170211</v>
      </c>
      <c r="M1549" s="107" t="s">
        <v>527</v>
      </c>
      <c r="N1549" s="107"/>
      <c r="O1549" s="107">
        <v>506.94148936170211</v>
      </c>
      <c r="P1549" s="69" t="s">
        <v>604</v>
      </c>
      <c r="Q1549" s="91"/>
      <c r="R1549" s="69"/>
      <c r="S1549" s="69"/>
      <c r="T1549" s="69"/>
      <c r="U1549" s="69"/>
      <c r="V1549" s="69"/>
      <c r="W1549" s="69"/>
      <c r="X1549" s="73"/>
      <c r="Y1549" s="69"/>
      <c r="Z1549" s="69"/>
      <c r="AA1549" s="69"/>
      <c r="AB1549" s="69"/>
      <c r="AC1549" s="69"/>
      <c r="AD1549" s="69"/>
      <c r="AE1549" s="69"/>
      <c r="AF1549" s="69"/>
      <c r="AG1549" s="69"/>
      <c r="AH1549" s="69"/>
      <c r="AI1549" s="69"/>
      <c r="AJ1549" s="69"/>
      <c r="AK1549" s="69"/>
      <c r="AL1549" s="69"/>
      <c r="AM1549" s="69"/>
      <c r="AN1549" s="69"/>
      <c r="AO1549" s="69"/>
      <c r="AP1549" s="69"/>
      <c r="AQ1549" s="69"/>
      <c r="AR1549" s="69"/>
      <c r="AS1549" s="69"/>
      <c r="AT1549" s="69"/>
      <c r="AU1549" s="69"/>
      <c r="AV1549" s="69"/>
      <c r="AW1549" s="69"/>
      <c r="AX1549" s="69"/>
      <c r="AY1549" s="69"/>
      <c r="AZ1549" s="69"/>
      <c r="BA1549" s="69"/>
      <c r="BB1549" s="69"/>
      <c r="BC1549" s="69"/>
      <c r="BD1549" s="69"/>
      <c r="BE1549" s="69"/>
      <c r="BF1549" s="69"/>
      <c r="BG1549" s="69"/>
      <c r="BH1549" s="69"/>
      <c r="BI1549" s="69"/>
      <c r="BJ1549" s="69"/>
      <c r="BK1549" s="69"/>
      <c r="BL1549" s="69"/>
      <c r="BM1549" s="69"/>
      <c r="BN1549" s="69"/>
      <c r="BO1549" s="69"/>
      <c r="BP1549" s="69"/>
      <c r="BQ1549" s="69"/>
      <c r="BR1549" s="69"/>
      <c r="BS1549" s="69"/>
      <c r="BT1549" s="69"/>
      <c r="BU1549" s="69"/>
      <c r="BV1549" s="69"/>
      <c r="BW1549" s="69"/>
      <c r="BX1549" s="69"/>
      <c r="BY1549" s="69"/>
      <c r="BZ1549" s="69"/>
      <c r="CA1549" s="69"/>
      <c r="CB1549" s="69"/>
      <c r="CC1549" s="69"/>
      <c r="CD1549" s="69"/>
      <c r="CE1549" s="69"/>
      <c r="CF1549" s="69"/>
      <c r="CG1549" s="69"/>
      <c r="CH1549" s="69"/>
      <c r="CI1549" s="69"/>
      <c r="CJ1549" s="69"/>
      <c r="CK1549" s="69"/>
      <c r="CL1549" s="69"/>
      <c r="CM1549" s="69"/>
      <c r="CN1549" s="69"/>
      <c r="CO1549" s="69"/>
      <c r="CP1549" s="69"/>
      <c r="CQ1549" s="69"/>
      <c r="CR1549" s="69"/>
      <c r="CS1549" s="69"/>
      <c r="CT1549" s="69"/>
      <c r="CU1549" s="69"/>
      <c r="CV1549" s="69"/>
      <c r="CW1549" s="69"/>
      <c r="CX1549" s="69"/>
      <c r="CY1549" s="69"/>
      <c r="CZ1549" s="69"/>
      <c r="DA1549" s="69"/>
      <c r="DB1549" s="69"/>
      <c r="DC1549" s="69"/>
      <c r="DD1549" s="69"/>
      <c r="DE1549" s="69"/>
      <c r="DF1549" s="69"/>
      <c r="DG1549" s="69"/>
      <c r="DH1549" s="69"/>
      <c r="DI1549" s="69"/>
      <c r="DJ1549" s="69"/>
      <c r="DK1549" s="69"/>
      <c r="DL1549" s="69"/>
      <c r="DM1549" s="69"/>
      <c r="DN1549" s="69"/>
      <c r="DO1549" s="69"/>
      <c r="DP1549" s="69"/>
      <c r="DQ1549" s="69"/>
      <c r="DR1549" s="69"/>
      <c r="DS1549" s="69"/>
      <c r="DT1549" s="69"/>
      <c r="DU1549" s="69"/>
      <c r="DV1549" s="69"/>
      <c r="DW1549" s="69"/>
      <c r="DX1549" s="69"/>
      <c r="DY1549" s="69"/>
      <c r="DZ1549" s="69"/>
      <c r="EA1549" s="69"/>
      <c r="EB1549" s="69"/>
      <c r="EC1549" s="69"/>
      <c r="ED1549" s="69"/>
      <c r="EE1549" s="69"/>
      <c r="EF1549" s="69"/>
      <c r="EG1549" s="69"/>
      <c r="EH1549" s="69"/>
      <c r="EI1549" s="69"/>
      <c r="EJ1549" s="69"/>
      <c r="EK1549" s="69"/>
      <c r="EL1549" s="69"/>
      <c r="EM1549" s="69"/>
      <c r="EN1549" s="69"/>
      <c r="EO1549" s="69"/>
      <c r="EP1549" s="69"/>
      <c r="EQ1549" s="69"/>
      <c r="ER1549" s="69"/>
      <c r="ES1549" s="69"/>
      <c r="ET1549" s="69"/>
      <c r="EU1549" s="69"/>
      <c r="EV1549" s="69"/>
      <c r="EW1549" s="69"/>
      <c r="EX1549" s="69"/>
      <c r="EY1549" s="69"/>
      <c r="EZ1549" s="69"/>
      <c r="FA1549" s="69"/>
      <c r="FB1549" s="69"/>
      <c r="FC1549" s="69"/>
      <c r="FD1549" s="69"/>
      <c r="FE1549" s="69"/>
      <c r="FF1549" s="69"/>
      <c r="FG1549" s="69"/>
      <c r="FH1549" s="69"/>
      <c r="FI1549" s="69"/>
      <c r="FJ1549" s="69"/>
      <c r="FK1549" s="69"/>
      <c r="FL1549" s="69"/>
      <c r="FM1549" s="69"/>
      <c r="FN1549" s="69"/>
      <c r="FO1549" s="69"/>
      <c r="FP1549" s="69"/>
      <c r="FQ1549" s="69"/>
      <c r="FR1549" s="69"/>
      <c r="FS1549" s="69"/>
      <c r="FT1549" s="69"/>
      <c r="FU1549" s="69"/>
      <c r="FV1549" s="69"/>
      <c r="FW1549" s="69"/>
      <c r="FX1549" s="69"/>
      <c r="FY1549" s="69"/>
      <c r="FZ1549" s="69"/>
      <c r="GA1549" s="69"/>
      <c r="GB1549" s="69"/>
      <c r="GC1549" s="69"/>
      <c r="GD1549" s="69"/>
      <c r="GE1549" s="69"/>
      <c r="GF1549" s="69"/>
      <c r="GG1549" s="69"/>
      <c r="GH1549" s="69"/>
      <c r="GI1549" s="69"/>
      <c r="GJ1549" s="69"/>
      <c r="GK1549" s="69"/>
      <c r="GL1549" s="69"/>
      <c r="GM1549" s="69"/>
      <c r="GN1549" s="69"/>
      <c r="GO1549" s="69"/>
      <c r="GP1549" s="69"/>
      <c r="GQ1549" s="69"/>
      <c r="GR1549" s="69"/>
      <c r="GS1549" s="69"/>
      <c r="GT1549" s="69"/>
      <c r="GU1549" s="69"/>
      <c r="GV1549" s="69"/>
      <c r="GW1549" s="69"/>
      <c r="GX1549" s="69"/>
      <c r="GY1549" s="69"/>
      <c r="GZ1549" s="69"/>
      <c r="HA1549" s="69"/>
      <c r="HB1549" s="69"/>
      <c r="HC1549" s="69"/>
      <c r="HD1549" s="69"/>
      <c r="HE1549" s="69"/>
      <c r="HF1549" s="69"/>
      <c r="HG1549" s="69"/>
      <c r="HH1549" s="69"/>
      <c r="HI1549" s="69"/>
      <c r="HJ1549" s="69"/>
      <c r="HK1549" s="69"/>
      <c r="HL1549" s="69"/>
      <c r="HM1549" s="69"/>
      <c r="HN1549" s="69"/>
      <c r="HO1549" s="69"/>
      <c r="HP1549" s="69"/>
      <c r="HQ1549" s="69"/>
      <c r="HR1549" s="69"/>
      <c r="HS1549" s="69"/>
      <c r="HT1549" s="69"/>
      <c r="HU1549" s="69"/>
      <c r="HV1549" s="69"/>
      <c r="HW1549" s="69"/>
      <c r="HX1549" s="69"/>
      <c r="HY1549" s="69"/>
      <c r="HZ1549" s="69"/>
      <c r="IA1549" s="69"/>
      <c r="IB1549" s="69"/>
      <c r="IC1549" s="69"/>
      <c r="ID1549" s="69"/>
      <c r="IE1549" s="69"/>
      <c r="IF1549" s="69"/>
      <c r="IG1549" s="69"/>
      <c r="IH1549" s="69"/>
      <c r="II1549" s="69"/>
      <c r="IJ1549" s="69"/>
      <c r="IK1549" s="69"/>
      <c r="IL1549" s="69"/>
      <c r="IM1549" s="69"/>
      <c r="IN1549" s="69"/>
      <c r="IO1549" s="69"/>
      <c r="IP1549" s="69"/>
      <c r="IQ1549" s="69"/>
      <c r="IR1549" s="69"/>
      <c r="IS1549" s="69"/>
      <c r="IT1549" s="69"/>
      <c r="IU1549" s="69"/>
      <c r="IV1549" s="69"/>
      <c r="IW1549" s="69"/>
      <c r="IX1549" s="69"/>
      <c r="IY1549" s="69"/>
      <c r="IZ1549" s="69"/>
      <c r="JA1549" s="69"/>
      <c r="JB1549" s="69"/>
      <c r="JC1549" s="69"/>
      <c r="JD1549" s="69"/>
      <c r="JE1549" s="69"/>
      <c r="JF1549" s="69"/>
      <c r="JG1549" s="69"/>
      <c r="JH1549" s="69"/>
      <c r="JI1549" s="69"/>
      <c r="JJ1549" s="69"/>
      <c r="JK1549" s="69"/>
      <c r="JL1549" s="69"/>
      <c r="JM1549" s="69"/>
      <c r="JN1549" s="69"/>
      <c r="JO1549" s="69"/>
      <c r="JP1549" s="69"/>
      <c r="JQ1549" s="69"/>
      <c r="JR1549" s="69"/>
      <c r="JS1549" s="69"/>
      <c r="JT1549" s="69"/>
      <c r="JU1549" s="69"/>
      <c r="JV1549" s="69"/>
      <c r="JW1549" s="69"/>
      <c r="JX1549" s="69"/>
      <c r="JY1549" s="69"/>
      <c r="JZ1549" s="69"/>
      <c r="KA1549" s="69"/>
      <c r="KB1549" s="69"/>
      <c r="KC1549" s="69"/>
      <c r="KD1549" s="69"/>
      <c r="KE1549" s="69"/>
      <c r="KF1549" s="69"/>
      <c r="KG1549" s="69"/>
      <c r="KH1549" s="69"/>
      <c r="KI1549" s="69"/>
      <c r="KJ1549" s="69"/>
      <c r="KK1549" s="69"/>
      <c r="KL1549" s="69"/>
      <c r="KM1549" s="69"/>
      <c r="KN1549" s="69"/>
      <c r="KO1549" s="69"/>
      <c r="KP1549" s="69"/>
      <c r="KQ1549" s="69"/>
      <c r="KR1549" s="69"/>
      <c r="KS1549" s="69"/>
      <c r="KT1549" s="69"/>
      <c r="KU1549" s="69"/>
      <c r="KV1549" s="69"/>
      <c r="KW1549" s="69"/>
      <c r="KX1549" s="69"/>
      <c r="KY1549" s="69"/>
      <c r="KZ1549" s="69"/>
      <c r="LA1549" s="69"/>
      <c r="LB1549" s="69"/>
      <c r="LC1549" s="69"/>
      <c r="LD1549" s="69"/>
      <c r="LE1549" s="69"/>
      <c r="LF1549" s="69"/>
      <c r="LG1549" s="69"/>
      <c r="LH1549" s="69"/>
      <c r="LI1549" s="69"/>
      <c r="LJ1549" s="69"/>
      <c r="LK1549" s="69"/>
      <c r="LL1549" s="69"/>
      <c r="LM1549" s="69"/>
      <c r="LN1549" s="69"/>
      <c r="LO1549" s="69"/>
      <c r="LP1549" s="69"/>
      <c r="LQ1549" s="69"/>
      <c r="LR1549" s="69"/>
      <c r="LS1549" s="69"/>
      <c r="LT1549" s="69"/>
      <c r="LU1549" s="69"/>
      <c r="LV1549" s="69"/>
      <c r="LW1549" s="69"/>
      <c r="LX1549" s="69"/>
      <c r="LY1549" s="69"/>
      <c r="LZ1549" s="69"/>
      <c r="MA1549" s="69"/>
      <c r="MB1549" s="69"/>
      <c r="MC1549" s="69"/>
      <c r="MD1549" s="69"/>
      <c r="ME1549" s="69"/>
      <c r="MF1549" s="69"/>
      <c r="MG1549" s="69"/>
      <c r="MH1549" s="69"/>
      <c r="MI1549" s="69"/>
      <c r="MJ1549" s="69"/>
      <c r="MK1549" s="69"/>
      <c r="ML1549" s="69"/>
      <c r="MM1549" s="69"/>
      <c r="MN1549" s="69"/>
      <c r="MO1549" s="69"/>
      <c r="MP1549" s="69"/>
      <c r="MQ1549" s="69"/>
      <c r="MR1549" s="69"/>
      <c r="MS1549" s="69"/>
      <c r="MT1549" s="69"/>
      <c r="MU1549" s="69"/>
      <c r="MV1549" s="69"/>
      <c r="MW1549" s="69"/>
      <c r="MX1549" s="69"/>
      <c r="MY1549" s="69"/>
      <c r="MZ1549" s="69"/>
      <c r="NA1549" s="69"/>
      <c r="NB1549" s="69"/>
      <c r="NC1549" s="69"/>
      <c r="ND1549" s="69"/>
      <c r="NE1549" s="69"/>
      <c r="NF1549" s="69"/>
      <c r="NG1549" s="69"/>
      <c r="NH1549" s="69"/>
      <c r="NI1549" s="69"/>
      <c r="NJ1549" s="69"/>
      <c r="NK1549" s="69"/>
      <c r="NL1549" s="69"/>
      <c r="NM1549" s="69"/>
      <c r="NN1549" s="69"/>
      <c r="NO1549" s="69"/>
      <c r="NP1549" s="69"/>
      <c r="NQ1549" s="69"/>
      <c r="NR1549" s="69"/>
      <c r="NS1549" s="69"/>
      <c r="NT1549" s="69"/>
      <c r="NU1549" s="69"/>
      <c r="NV1549" s="69"/>
      <c r="NW1549" s="69"/>
      <c r="NX1549" s="69"/>
      <c r="NY1549" s="69"/>
      <c r="NZ1549" s="69"/>
      <c r="OA1549" s="69"/>
      <c r="OB1549" s="69"/>
      <c r="OC1549" s="69"/>
      <c r="OD1549" s="69"/>
      <c r="OE1549" s="69"/>
      <c r="OF1549" s="69"/>
      <c r="OG1549" s="69"/>
      <c r="OH1549" s="69"/>
      <c r="OI1549" s="69"/>
      <c r="OJ1549" s="69"/>
      <c r="OK1549" s="69"/>
      <c r="OL1549" s="69"/>
      <c r="OM1549" s="69"/>
      <c r="ON1549" s="69"/>
      <c r="OO1549" s="69"/>
      <c r="OP1549" s="69"/>
      <c r="OQ1549" s="69"/>
      <c r="OR1549" s="69"/>
      <c r="OS1549" s="69"/>
      <c r="OT1549" s="69"/>
      <c r="OU1549" s="69"/>
      <c r="OV1549" s="69"/>
      <c r="OW1549" s="69"/>
      <c r="OX1549" s="69"/>
      <c r="OY1549" s="69"/>
      <c r="OZ1549" s="69"/>
      <c r="PA1549" s="69"/>
      <c r="PB1549" s="69"/>
      <c r="PC1549" s="69"/>
      <c r="PD1549" s="69"/>
      <c r="PE1549" s="69"/>
      <c r="PF1549" s="69"/>
      <c r="PG1549" s="69"/>
      <c r="PH1549" s="69"/>
      <c r="PI1549" s="69"/>
      <c r="PJ1549" s="69"/>
      <c r="PK1549" s="69"/>
      <c r="PL1549" s="69"/>
      <c r="PM1549" s="69"/>
      <c r="PN1549" s="69"/>
      <c r="PO1549" s="69"/>
      <c r="PP1549" s="69"/>
      <c r="PQ1549" s="69"/>
      <c r="PR1549" s="69"/>
      <c r="PS1549" s="69"/>
      <c r="PT1549" s="69"/>
      <c r="PU1549" s="69"/>
      <c r="PV1549" s="69"/>
      <c r="PW1549" s="69"/>
      <c r="PX1549" s="69"/>
      <c r="PY1549" s="69"/>
      <c r="PZ1549" s="69"/>
      <c r="QA1549" s="69"/>
      <c r="QB1549" s="69"/>
      <c r="QC1549" s="69"/>
      <c r="QD1549" s="69"/>
      <c r="QE1549" s="69"/>
      <c r="QF1549" s="69"/>
      <c r="QG1549" s="69"/>
      <c r="QH1549" s="69"/>
      <c r="QI1549" s="69"/>
      <c r="QJ1549" s="69"/>
      <c r="QK1549" s="69"/>
      <c r="QL1549" s="69"/>
      <c r="QM1549" s="69"/>
      <c r="QN1549" s="69"/>
      <c r="QO1549" s="69"/>
      <c r="QP1549" s="69"/>
      <c r="QQ1549" s="69"/>
      <c r="QR1549" s="69"/>
      <c r="QS1549" s="69"/>
      <c r="QT1549" s="69"/>
      <c r="QU1549" s="69"/>
      <c r="QV1549" s="69"/>
      <c r="QW1549" s="69"/>
      <c r="QX1549" s="69"/>
      <c r="QY1549" s="69"/>
      <c r="QZ1549" s="69"/>
      <c r="RA1549" s="69"/>
      <c r="RB1549" s="69"/>
      <c r="RC1549" s="69"/>
      <c r="RD1549" s="69"/>
      <c r="RE1549" s="69"/>
      <c r="RF1549" s="69"/>
      <c r="RG1549" s="69"/>
      <c r="RH1549" s="69"/>
      <c r="RI1549" s="69"/>
      <c r="RJ1549" s="69"/>
      <c r="RK1549" s="69"/>
      <c r="RL1549" s="69"/>
      <c r="RM1549" s="69"/>
      <c r="RN1549" s="69"/>
      <c r="RO1549" s="69"/>
      <c r="RP1549" s="69"/>
      <c r="RQ1549" s="69"/>
      <c r="RR1549" s="69"/>
      <c r="RS1549" s="69"/>
      <c r="RT1549" s="69"/>
      <c r="RU1549" s="69"/>
      <c r="RV1549" s="69"/>
      <c r="RW1549" s="69"/>
      <c r="RX1549" s="69"/>
      <c r="RY1549" s="69"/>
      <c r="RZ1549" s="69"/>
      <c r="SA1549" s="69"/>
      <c r="SB1549" s="69"/>
      <c r="SC1549" s="69"/>
      <c r="SD1549" s="69"/>
      <c r="SE1549" s="69"/>
      <c r="SF1549" s="69"/>
      <c r="SG1549" s="69"/>
      <c r="SH1549" s="69"/>
      <c r="SI1549" s="69"/>
      <c r="SJ1549" s="69"/>
      <c r="SK1549" s="69"/>
      <c r="SL1549" s="69"/>
      <c r="SM1549" s="69"/>
      <c r="SN1549" s="69"/>
      <c r="SO1549" s="69"/>
      <c r="SP1549" s="69"/>
      <c r="SQ1549" s="69"/>
      <c r="SR1549" s="69"/>
      <c r="SS1549" s="69"/>
      <c r="ST1549" s="69"/>
      <c r="SU1549" s="69"/>
      <c r="SV1549" s="69"/>
      <c r="SW1549" s="69"/>
      <c r="SX1549" s="69"/>
      <c r="SY1549" s="69"/>
      <c r="SZ1549" s="69"/>
      <c r="TA1549" s="69"/>
      <c r="TB1549" s="69"/>
      <c r="TC1549" s="69"/>
      <c r="TD1549" s="69"/>
      <c r="TE1549" s="69"/>
      <c r="TF1549" s="69"/>
      <c r="TG1549" s="69"/>
      <c r="TH1549" s="69"/>
      <c r="TI1549" s="69"/>
      <c r="TJ1549" s="69"/>
      <c r="TK1549" s="69"/>
      <c r="TL1549" s="69"/>
      <c r="TM1549" s="69"/>
      <c r="TN1549" s="69"/>
      <c r="TO1549" s="69"/>
      <c r="TP1549" s="69"/>
      <c r="TQ1549" s="69"/>
      <c r="TR1549" s="69"/>
      <c r="TS1549" s="69"/>
      <c r="TT1549" s="69"/>
      <c r="TU1549" s="69"/>
      <c r="TV1549" s="69"/>
      <c r="TW1549" s="69"/>
      <c r="TX1549" s="69"/>
      <c r="TY1549" s="69"/>
      <c r="TZ1549" s="69"/>
      <c r="UA1549" s="69"/>
      <c r="UB1549" s="69"/>
      <c r="UC1549" s="69"/>
      <c r="UD1549" s="69"/>
      <c r="UE1549" s="69"/>
      <c r="UF1549" s="69"/>
      <c r="UG1549" s="69"/>
      <c r="UH1549" s="69"/>
      <c r="UI1549" s="69"/>
      <c r="UJ1549" s="69"/>
      <c r="UK1549" s="69"/>
      <c r="UL1549" s="69"/>
      <c r="UM1549" s="69"/>
      <c r="UN1549" s="69"/>
      <c r="UO1549" s="69"/>
      <c r="UP1549" s="69"/>
      <c r="UQ1549" s="69"/>
      <c r="UR1549" s="69"/>
      <c r="US1549" s="69"/>
      <c r="UT1549" s="69"/>
      <c r="UU1549" s="69"/>
      <c r="UV1549" s="69"/>
      <c r="UW1549" s="69"/>
      <c r="UX1549" s="69"/>
      <c r="UY1549" s="69"/>
      <c r="UZ1549" s="69"/>
      <c r="VA1549" s="69"/>
      <c r="VB1549" s="69"/>
      <c r="VC1549" s="69"/>
      <c r="VD1549" s="69"/>
      <c r="VE1549" s="69"/>
      <c r="VF1549" s="69"/>
      <c r="VG1549" s="69"/>
      <c r="VH1549" s="69"/>
      <c r="VI1549" s="69"/>
      <c r="VJ1549" s="69"/>
      <c r="VK1549" s="69"/>
      <c r="VL1549" s="69"/>
      <c r="VM1549" s="69"/>
      <c r="VN1549" s="69"/>
      <c r="VO1549" s="69"/>
      <c r="VP1549" s="69"/>
      <c r="VQ1549" s="69"/>
      <c r="VR1549" s="69"/>
      <c r="VS1549" s="69"/>
      <c r="VT1549" s="69"/>
      <c r="VU1549" s="69"/>
      <c r="VV1549" s="69"/>
      <c r="VW1549" s="69"/>
      <c r="VX1549" s="69"/>
      <c r="VY1549" s="69"/>
      <c r="VZ1549" s="69"/>
      <c r="WA1549" s="69"/>
      <c r="WB1549" s="69"/>
      <c r="WC1549" s="69"/>
      <c r="WD1549" s="69"/>
      <c r="WE1549" s="69"/>
      <c r="WF1549" s="69"/>
      <c r="WG1549" s="69"/>
      <c r="WH1549" s="69"/>
      <c r="WI1549" s="69"/>
      <c r="WJ1549" s="69"/>
      <c r="WK1549" s="69"/>
      <c r="WL1549" s="69"/>
      <c r="WM1549" s="69"/>
      <c r="WN1549" s="69"/>
      <c r="WO1549" s="69"/>
      <c r="WP1549" s="69"/>
      <c r="WQ1549" s="69"/>
      <c r="WR1549" s="69"/>
      <c r="WS1549" s="69"/>
      <c r="WT1549" s="69"/>
      <c r="WU1549" s="69"/>
      <c r="WV1549" s="69"/>
      <c r="WW1549" s="69"/>
      <c r="WX1549" s="69"/>
      <c r="WY1549" s="69"/>
      <c r="WZ1549" s="69"/>
      <c r="XA1549" s="69"/>
      <c r="XB1549" s="69"/>
      <c r="XC1549" s="69"/>
      <c r="XD1549" s="69"/>
      <c r="XE1549" s="69"/>
      <c r="XF1549" s="69"/>
      <c r="XG1549" s="69"/>
      <c r="XH1549" s="69"/>
      <c r="XI1549" s="69"/>
      <c r="XJ1549" s="69"/>
      <c r="XK1549" s="69"/>
      <c r="XL1549" s="69"/>
      <c r="XM1549" s="69"/>
      <c r="XN1549" s="69"/>
      <c r="XO1549" s="69"/>
      <c r="XP1549" s="69"/>
      <c r="XQ1549" s="69"/>
      <c r="XR1549" s="69"/>
      <c r="XS1549" s="69"/>
      <c r="XT1549" s="69"/>
      <c r="XU1549" s="69"/>
      <c r="XV1549" s="69"/>
      <c r="XW1549" s="69"/>
      <c r="XX1549" s="69"/>
      <c r="XY1549" s="69"/>
      <c r="XZ1549" s="69"/>
      <c r="YA1549" s="69"/>
      <c r="YB1549" s="69"/>
      <c r="YC1549" s="69"/>
      <c r="YD1549" s="69"/>
      <c r="YE1549" s="69"/>
      <c r="YF1549" s="69"/>
      <c r="YG1549" s="69"/>
      <c r="YH1549" s="69"/>
      <c r="YI1549" s="69"/>
      <c r="YJ1549" s="69"/>
      <c r="YK1549" s="69"/>
      <c r="YL1549" s="69"/>
      <c r="YM1549" s="69"/>
      <c r="YN1549" s="69"/>
      <c r="YO1549" s="69"/>
      <c r="YP1549" s="69"/>
      <c r="YQ1549" s="69"/>
      <c r="YR1549" s="69"/>
      <c r="YS1549" s="69"/>
      <c r="YT1549" s="69"/>
      <c r="YU1549" s="69"/>
      <c r="YV1549" s="69"/>
      <c r="YW1549" s="69"/>
      <c r="YX1549" s="69"/>
      <c r="YY1549" s="69"/>
      <c r="YZ1549" s="69"/>
      <c r="ZA1549" s="69"/>
      <c r="ZB1549" s="69"/>
      <c r="ZC1549" s="69"/>
      <c r="ZD1549" s="69"/>
      <c r="ZE1549" s="69"/>
      <c r="ZF1549" s="69"/>
      <c r="ZG1549" s="69"/>
      <c r="ZH1549" s="69"/>
      <c r="ZI1549" s="69"/>
      <c r="ZJ1549" s="69"/>
      <c r="ZK1549" s="69"/>
      <c r="ZL1549" s="69"/>
      <c r="ZM1549" s="69"/>
      <c r="ZN1549" s="69"/>
      <c r="ZO1549" s="69"/>
      <c r="ZP1549" s="69"/>
      <c r="ZQ1549" s="69"/>
      <c r="ZR1549" s="69"/>
      <c r="ZS1549" s="69"/>
      <c r="ZT1549" s="69"/>
      <c r="ZU1549" s="69"/>
      <c r="ZV1549" s="69"/>
      <c r="ZW1549" s="69"/>
      <c r="ZX1549" s="69"/>
      <c r="ZY1549" s="69"/>
      <c r="ZZ1549" s="69"/>
      <c r="AAA1549" s="69"/>
      <c r="AAB1549" s="69"/>
      <c r="AAC1549" s="69"/>
      <c r="AAD1549" s="69"/>
      <c r="AAE1549" s="69"/>
      <c r="AAF1549" s="69"/>
      <c r="AAG1549" s="69"/>
      <c r="AAH1549" s="69"/>
      <c r="AAI1549" s="69"/>
      <c r="AAJ1549" s="69"/>
      <c r="AAK1549" s="69"/>
      <c r="AAL1549" s="69"/>
      <c r="AAM1549" s="69"/>
      <c r="AAN1549" s="69"/>
      <c r="AAO1549" s="69"/>
      <c r="AAP1549" s="69"/>
      <c r="AAQ1549" s="69"/>
      <c r="AAR1549" s="69"/>
      <c r="AAS1549" s="69"/>
      <c r="AAT1549" s="69"/>
      <c r="AAU1549" s="69"/>
      <c r="AAV1549" s="69"/>
      <c r="AAW1549" s="69"/>
      <c r="AAX1549" s="69"/>
      <c r="AAY1549" s="69"/>
      <c r="AAZ1549" s="69"/>
      <c r="ABA1549" s="69"/>
      <c r="ABB1549" s="69"/>
      <c r="ABC1549" s="69"/>
      <c r="ABD1549" s="69"/>
      <c r="ABE1549" s="69"/>
      <c r="ABF1549" s="69"/>
      <c r="ABG1549" s="69"/>
      <c r="ABH1549" s="69"/>
      <c r="ABI1549" s="69"/>
      <c r="ABJ1549" s="69"/>
      <c r="ABK1549" s="69"/>
      <c r="ABL1549" s="69"/>
      <c r="ABM1549" s="69"/>
      <c r="ABN1549" s="69"/>
      <c r="ABO1549" s="69"/>
      <c r="ABP1549" s="69"/>
      <c r="ABQ1549" s="69"/>
      <c r="ABR1549" s="69"/>
      <c r="ABS1549" s="69"/>
      <c r="ABT1549" s="69"/>
      <c r="ABU1549" s="69"/>
      <c r="ABV1549" s="69"/>
      <c r="ABW1549" s="69"/>
      <c r="ABX1549" s="69"/>
      <c r="ABY1549" s="69"/>
      <c r="ABZ1549" s="69"/>
      <c r="ACA1549" s="69"/>
      <c r="ACB1549" s="69"/>
      <c r="ACC1549" s="69"/>
      <c r="ACD1549" s="69"/>
      <c r="ACE1549" s="69"/>
      <c r="ACF1549" s="69"/>
      <c r="ACG1549" s="69"/>
      <c r="ACH1549" s="69"/>
      <c r="ACI1549" s="69"/>
      <c r="ACJ1549" s="69"/>
      <c r="ACK1549" s="69"/>
      <c r="ACL1549" s="69"/>
      <c r="ACM1549" s="69"/>
      <c r="ACN1549" s="69"/>
      <c r="ACO1549" s="69"/>
      <c r="ACP1549" s="69"/>
      <c r="ACQ1549" s="69"/>
      <c r="ACR1549" s="69"/>
      <c r="ACS1549" s="69"/>
      <c r="ACT1549" s="69"/>
      <c r="ACU1549" s="69"/>
      <c r="ACV1549" s="69"/>
      <c r="ACW1549" s="69"/>
      <c r="ACX1549" s="69"/>
      <c r="ACY1549" s="69"/>
      <c r="ACZ1549" s="69"/>
      <c r="ADA1549" s="69"/>
      <c r="ADB1549" s="69"/>
      <c r="ADC1549" s="69"/>
      <c r="ADD1549" s="69"/>
      <c r="ADE1549" s="69"/>
      <c r="ADF1549" s="69"/>
      <c r="ADG1549" s="69"/>
      <c r="ADH1549" s="69"/>
      <c r="ADI1549" s="69"/>
      <c r="ADJ1549" s="69"/>
      <c r="ADK1549" s="69"/>
      <c r="ADL1549" s="69"/>
      <c r="ADM1549" s="69"/>
      <c r="ADN1549" s="69"/>
      <c r="ADO1549" s="69"/>
      <c r="ADP1549" s="69"/>
      <c r="ADQ1549" s="69"/>
      <c r="ADR1549" s="69"/>
      <c r="ADS1549" s="69"/>
      <c r="ADT1549" s="69"/>
      <c r="ADU1549" s="69"/>
      <c r="ADV1549" s="69"/>
      <c r="ADW1549" s="69"/>
      <c r="ADX1549" s="69"/>
      <c r="ADY1549" s="69"/>
      <c r="ADZ1549" s="69"/>
      <c r="AEA1549" s="69"/>
      <c r="AEB1549" s="69"/>
      <c r="AEC1549" s="69"/>
      <c r="AED1549" s="69"/>
      <c r="AEE1549" s="69"/>
      <c r="AEF1549" s="69"/>
    </row>
    <row r="1550" spans="1:812" hidden="1" x14ac:dyDescent="0.25">
      <c r="B1550" s="5">
        <v>45614</v>
      </c>
      <c r="C1550" t="s">
        <v>63</v>
      </c>
      <c r="D1550" t="s">
        <v>0</v>
      </c>
      <c r="E1550" t="s">
        <v>66</v>
      </c>
      <c r="F1550" s="4" t="s">
        <v>139</v>
      </c>
      <c r="G1550" t="s">
        <v>140</v>
      </c>
      <c r="H1550" s="4" t="s">
        <v>141</v>
      </c>
      <c r="I1550" s="4" t="s">
        <v>618</v>
      </c>
      <c r="J1550" s="8">
        <v>40</v>
      </c>
      <c r="K1550" s="79">
        <v>51750</v>
      </c>
      <c r="L1550" s="35">
        <f t="shared" si="140"/>
        <v>2070000</v>
      </c>
      <c r="M1550" s="104" t="s">
        <v>529</v>
      </c>
      <c r="N1550" s="104">
        <f t="shared" ref="N1550:N1565" si="145">L1550/4409.15</f>
        <v>469.47824410600685</v>
      </c>
      <c r="O1550" s="104">
        <v>469.47824410600685</v>
      </c>
      <c r="P1550" t="s">
        <v>614</v>
      </c>
    </row>
    <row r="1551" spans="1:812" s="69" customFormat="1" hidden="1" x14ac:dyDescent="0.25">
      <c r="A1551"/>
      <c r="B1551" s="5">
        <v>45614</v>
      </c>
      <c r="C1551" t="s">
        <v>63</v>
      </c>
      <c r="D1551" t="s">
        <v>0</v>
      </c>
      <c r="E1551" t="s">
        <v>66</v>
      </c>
      <c r="F1551" s="4" t="s">
        <v>139</v>
      </c>
      <c r="G1551" t="s">
        <v>140</v>
      </c>
      <c r="H1551" s="4" t="s">
        <v>141</v>
      </c>
      <c r="I1551" s="4" t="s">
        <v>619</v>
      </c>
      <c r="J1551" s="8">
        <v>27</v>
      </c>
      <c r="K1551" s="79">
        <v>51750</v>
      </c>
      <c r="L1551" s="35">
        <f t="shared" si="140"/>
        <v>1397250</v>
      </c>
      <c r="M1551" s="104" t="s">
        <v>529</v>
      </c>
      <c r="N1551" s="104">
        <f t="shared" si="145"/>
        <v>316.89781477155464</v>
      </c>
      <c r="O1551" s="104">
        <v>316.89781477155464</v>
      </c>
      <c r="P1551" t="s">
        <v>614</v>
      </c>
      <c r="Q1551" s="54"/>
      <c r="R1551"/>
      <c r="S1551"/>
      <c r="T1551"/>
      <c r="U1551"/>
      <c r="V1551"/>
      <c r="W1551"/>
      <c r="X1551" s="17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/>
      <c r="BH1551"/>
      <c r="BI1551"/>
      <c r="BJ1551"/>
      <c r="BK1551"/>
      <c r="BL1551"/>
      <c r="BM1551"/>
      <c r="BN1551"/>
      <c r="BO1551"/>
      <c r="BP1551"/>
      <c r="BQ1551"/>
      <c r="BR1551"/>
      <c r="BS1551"/>
      <c r="BT1551"/>
      <c r="BU1551"/>
      <c r="BV1551"/>
      <c r="BW1551"/>
      <c r="BX1551"/>
      <c r="BY1551"/>
      <c r="BZ1551"/>
      <c r="CA1551"/>
      <c r="CB1551"/>
      <c r="CC1551"/>
      <c r="CD1551"/>
      <c r="CE1551"/>
      <c r="CF1551"/>
      <c r="CG1551"/>
      <c r="CH1551"/>
      <c r="CI1551"/>
      <c r="CJ1551"/>
      <c r="CK1551"/>
      <c r="CL1551"/>
      <c r="CM1551"/>
      <c r="CN1551"/>
      <c r="CO1551"/>
      <c r="CP1551"/>
      <c r="CQ1551"/>
      <c r="CR1551"/>
      <c r="CS1551"/>
      <c r="CT1551"/>
      <c r="CU1551"/>
      <c r="CV1551"/>
      <c r="CW1551"/>
      <c r="CX1551"/>
      <c r="CY1551"/>
      <c r="CZ1551"/>
      <c r="DA1551"/>
      <c r="DB1551"/>
      <c r="DC1551"/>
      <c r="DD1551"/>
      <c r="DE1551"/>
      <c r="DF1551"/>
      <c r="DG1551"/>
      <c r="DH1551"/>
      <c r="DI1551"/>
      <c r="DJ1551"/>
      <c r="DK1551"/>
      <c r="DL1551"/>
      <c r="DM1551"/>
      <c r="DN1551"/>
      <c r="DO1551"/>
      <c r="DP1551"/>
      <c r="DQ1551"/>
      <c r="DR1551"/>
      <c r="DS1551"/>
      <c r="DT1551"/>
      <c r="DU1551"/>
      <c r="DV1551"/>
      <c r="DW1551"/>
      <c r="DX1551"/>
      <c r="DY1551"/>
      <c r="DZ1551"/>
      <c r="EA1551"/>
      <c r="EB1551"/>
      <c r="EC1551"/>
      <c r="ED1551"/>
      <c r="EE1551"/>
      <c r="EF1551"/>
      <c r="EG1551"/>
      <c r="EH1551"/>
      <c r="EI1551"/>
      <c r="EJ1551"/>
      <c r="EK1551"/>
      <c r="EL1551"/>
      <c r="EM1551"/>
      <c r="EN1551"/>
      <c r="EO1551"/>
      <c r="EP1551"/>
      <c r="EQ1551"/>
      <c r="ER1551"/>
      <c r="ES1551"/>
      <c r="ET1551"/>
      <c r="EU1551"/>
      <c r="EV1551"/>
      <c r="EW1551"/>
      <c r="EX1551"/>
      <c r="EY1551"/>
      <c r="EZ1551"/>
      <c r="FA1551"/>
      <c r="FB1551"/>
      <c r="FC1551"/>
      <c r="FD1551"/>
      <c r="FE1551"/>
      <c r="FF1551"/>
      <c r="FG1551"/>
      <c r="FH1551"/>
      <c r="FI1551"/>
      <c r="FJ1551"/>
      <c r="FK1551"/>
      <c r="FL1551"/>
      <c r="FM1551"/>
      <c r="FN1551"/>
      <c r="FO1551"/>
      <c r="FP1551"/>
      <c r="FQ1551"/>
      <c r="FR1551"/>
      <c r="FS1551"/>
      <c r="FT1551"/>
      <c r="FU1551"/>
      <c r="FV1551"/>
      <c r="FW1551"/>
      <c r="FX1551"/>
      <c r="FY1551"/>
      <c r="FZ1551"/>
      <c r="GA1551"/>
      <c r="GB1551"/>
      <c r="GC1551"/>
      <c r="GD1551"/>
      <c r="GE1551"/>
      <c r="GF1551"/>
      <c r="GG1551"/>
      <c r="GH1551"/>
      <c r="GI1551"/>
      <c r="GJ1551"/>
      <c r="GK1551"/>
      <c r="GL1551"/>
      <c r="GM1551"/>
      <c r="GN1551"/>
      <c r="GO1551"/>
      <c r="GP1551"/>
      <c r="GQ1551"/>
      <c r="GR1551"/>
      <c r="GS1551"/>
      <c r="GT1551"/>
      <c r="GU1551"/>
      <c r="GV1551"/>
      <c r="GW1551"/>
      <c r="GX1551"/>
      <c r="GY1551"/>
      <c r="GZ1551"/>
      <c r="HA1551"/>
      <c r="HB1551"/>
      <c r="HC1551"/>
      <c r="HD1551"/>
      <c r="HE1551"/>
      <c r="HF1551"/>
      <c r="HG1551"/>
      <c r="HH1551"/>
      <c r="HI1551"/>
      <c r="HJ1551"/>
      <c r="HK1551"/>
      <c r="HL1551"/>
      <c r="HM1551"/>
      <c r="HN1551"/>
      <c r="HO1551"/>
      <c r="HP1551"/>
      <c r="HQ1551"/>
      <c r="HR1551"/>
      <c r="HS1551"/>
      <c r="HT1551"/>
      <c r="HU1551"/>
      <c r="HV1551"/>
      <c r="HW1551"/>
      <c r="HX1551"/>
      <c r="HY1551"/>
      <c r="HZ1551"/>
      <c r="IA1551"/>
      <c r="IB1551"/>
      <c r="IC1551"/>
      <c r="ID1551"/>
      <c r="IE1551"/>
      <c r="IF1551"/>
      <c r="IG1551"/>
      <c r="IH1551"/>
      <c r="II1551"/>
      <c r="IJ1551"/>
      <c r="IK1551"/>
      <c r="IL1551"/>
      <c r="IM1551"/>
      <c r="IN1551"/>
      <c r="IO1551"/>
      <c r="IP1551"/>
      <c r="IQ1551"/>
      <c r="IR1551"/>
      <c r="IS1551"/>
      <c r="IT1551"/>
      <c r="IU1551"/>
      <c r="IV1551"/>
      <c r="IW1551"/>
      <c r="IX1551"/>
      <c r="IY1551"/>
      <c r="IZ1551"/>
      <c r="JA1551"/>
      <c r="JB1551"/>
      <c r="JC1551"/>
      <c r="JD1551"/>
      <c r="JE1551"/>
      <c r="JF1551"/>
      <c r="JG1551"/>
      <c r="JH1551"/>
      <c r="JI1551"/>
      <c r="JJ1551"/>
      <c r="JK1551"/>
      <c r="JL1551"/>
      <c r="JM1551"/>
      <c r="JN1551"/>
      <c r="JO1551"/>
      <c r="JP1551"/>
      <c r="JQ1551"/>
      <c r="JR1551"/>
      <c r="JS1551"/>
      <c r="JT1551"/>
      <c r="JU1551"/>
      <c r="JV1551"/>
      <c r="JW1551"/>
      <c r="JX1551"/>
      <c r="JY1551"/>
      <c r="JZ1551"/>
      <c r="KA1551"/>
      <c r="KB1551"/>
      <c r="KC1551"/>
      <c r="KD1551"/>
      <c r="KE1551"/>
      <c r="KF1551"/>
      <c r="KG1551"/>
      <c r="KH1551"/>
      <c r="KI1551"/>
      <c r="KJ1551"/>
      <c r="KK1551"/>
      <c r="KL1551"/>
      <c r="KM1551"/>
      <c r="KN1551"/>
      <c r="KO1551"/>
      <c r="KP1551"/>
      <c r="KQ1551"/>
      <c r="KR1551"/>
      <c r="KS1551"/>
      <c r="KT1551"/>
      <c r="KU1551"/>
      <c r="KV1551"/>
      <c r="KW1551"/>
      <c r="KX1551"/>
      <c r="KY1551"/>
      <c r="KZ1551"/>
      <c r="LA1551"/>
      <c r="LB1551"/>
      <c r="LC1551"/>
      <c r="LD1551"/>
      <c r="LE1551"/>
      <c r="LF1551"/>
      <c r="LG1551"/>
      <c r="LH1551"/>
      <c r="LI1551"/>
      <c r="LJ1551"/>
      <c r="LK1551"/>
      <c r="LL1551"/>
      <c r="LM1551"/>
      <c r="LN1551"/>
      <c r="LO1551"/>
      <c r="LP1551"/>
      <c r="LQ1551"/>
      <c r="LR1551"/>
      <c r="LS1551"/>
      <c r="LT1551"/>
      <c r="LU1551"/>
      <c r="LV1551"/>
      <c r="LW1551"/>
      <c r="LX1551"/>
      <c r="LY1551"/>
      <c r="LZ1551"/>
      <c r="MA1551"/>
      <c r="MB1551"/>
      <c r="MC1551"/>
      <c r="MD1551"/>
      <c r="ME1551"/>
      <c r="MF1551"/>
      <c r="MG1551"/>
      <c r="MH1551"/>
      <c r="MI1551"/>
      <c r="MJ1551"/>
      <c r="MK1551"/>
      <c r="ML1551"/>
      <c r="MM1551"/>
      <c r="MN1551"/>
      <c r="MO1551"/>
      <c r="MP1551"/>
      <c r="MQ1551"/>
      <c r="MR1551"/>
      <c r="MS1551"/>
      <c r="MT1551"/>
      <c r="MU1551"/>
      <c r="MV1551"/>
      <c r="MW1551"/>
      <c r="MX1551"/>
      <c r="MY1551"/>
      <c r="MZ1551"/>
      <c r="NA1551"/>
      <c r="NB1551"/>
      <c r="NC1551"/>
      <c r="ND1551"/>
      <c r="NE1551"/>
      <c r="NF1551"/>
      <c r="NG1551"/>
      <c r="NH1551"/>
      <c r="NI1551"/>
      <c r="NJ1551"/>
      <c r="NK1551"/>
      <c r="NL1551"/>
      <c r="NM1551"/>
      <c r="NN1551"/>
      <c r="NO1551"/>
      <c r="NP1551"/>
      <c r="NQ1551"/>
      <c r="NR1551"/>
      <c r="NS1551"/>
      <c r="NT1551"/>
      <c r="NU1551"/>
      <c r="NV1551"/>
      <c r="NW1551"/>
      <c r="NX1551"/>
      <c r="NY1551"/>
      <c r="NZ1551"/>
      <c r="OA1551"/>
      <c r="OB1551"/>
      <c r="OC1551"/>
      <c r="OD1551"/>
      <c r="OE1551"/>
      <c r="OF1551"/>
      <c r="OG1551"/>
      <c r="OH1551"/>
      <c r="OI1551"/>
      <c r="OJ1551"/>
      <c r="OK1551"/>
      <c r="OL1551"/>
      <c r="OM1551"/>
      <c r="ON1551"/>
      <c r="OO1551"/>
      <c r="OP1551"/>
      <c r="OQ1551"/>
      <c r="OR1551"/>
      <c r="OS1551"/>
      <c r="OT1551"/>
      <c r="OU1551"/>
      <c r="OV1551"/>
      <c r="OW1551"/>
      <c r="OX1551"/>
      <c r="OY1551"/>
      <c r="OZ1551"/>
      <c r="PA1551"/>
      <c r="PB1551"/>
      <c r="PC1551"/>
      <c r="PD1551"/>
      <c r="PE1551"/>
      <c r="PF1551"/>
      <c r="PG1551"/>
      <c r="PH1551"/>
      <c r="PI1551"/>
      <c r="PJ1551"/>
      <c r="PK1551"/>
      <c r="PL1551"/>
      <c r="PM1551"/>
      <c r="PN1551"/>
      <c r="PO1551"/>
      <c r="PP1551"/>
      <c r="PQ1551"/>
      <c r="PR1551"/>
      <c r="PS1551"/>
      <c r="PT1551"/>
      <c r="PU1551"/>
      <c r="PV1551"/>
      <c r="PW1551"/>
      <c r="PX1551"/>
      <c r="PY1551"/>
      <c r="PZ1551"/>
      <c r="QA1551"/>
      <c r="QB1551"/>
      <c r="QC1551"/>
      <c r="QD1551"/>
      <c r="QE1551"/>
      <c r="QF1551"/>
      <c r="QG1551"/>
      <c r="QH1551"/>
      <c r="QI1551"/>
      <c r="QJ1551"/>
      <c r="QK1551"/>
      <c r="QL1551"/>
      <c r="QM1551"/>
      <c r="QN1551"/>
      <c r="QO1551"/>
      <c r="QP1551"/>
      <c r="QQ1551"/>
      <c r="QR1551"/>
      <c r="QS1551"/>
      <c r="QT1551"/>
      <c r="QU1551"/>
      <c r="QV1551"/>
      <c r="QW1551"/>
      <c r="QX1551"/>
      <c r="QY1551"/>
      <c r="QZ1551"/>
      <c r="RA1551"/>
      <c r="RB1551"/>
      <c r="RC1551"/>
      <c r="RD1551"/>
      <c r="RE1551"/>
      <c r="RF1551"/>
      <c r="RG1551"/>
      <c r="RH1551"/>
      <c r="RI1551"/>
      <c r="RJ1551"/>
      <c r="RK1551"/>
      <c r="RL1551"/>
      <c r="RM1551"/>
      <c r="RN1551"/>
      <c r="RO1551"/>
      <c r="RP1551"/>
      <c r="RQ1551"/>
      <c r="RR1551"/>
      <c r="RS1551"/>
      <c r="RT1551"/>
      <c r="RU1551"/>
      <c r="RV1551"/>
      <c r="RW1551"/>
      <c r="RX1551"/>
      <c r="RY1551"/>
      <c r="RZ1551"/>
      <c r="SA1551"/>
      <c r="SB1551"/>
      <c r="SC1551"/>
      <c r="SD1551"/>
      <c r="SE1551"/>
      <c r="SF1551"/>
      <c r="SG1551"/>
      <c r="SH1551"/>
      <c r="SI1551"/>
      <c r="SJ1551"/>
      <c r="SK1551"/>
      <c r="SL1551"/>
      <c r="SM1551"/>
      <c r="SN1551"/>
      <c r="SO1551"/>
      <c r="SP1551"/>
      <c r="SQ1551"/>
      <c r="SR1551"/>
      <c r="SS1551"/>
      <c r="ST1551"/>
      <c r="SU1551"/>
      <c r="SV1551"/>
      <c r="SW1551"/>
      <c r="SX1551"/>
      <c r="SY1551"/>
      <c r="SZ1551"/>
      <c r="TA1551"/>
      <c r="TB1551"/>
      <c r="TC1551"/>
      <c r="TD1551"/>
      <c r="TE1551"/>
      <c r="TF1551"/>
      <c r="TG1551"/>
      <c r="TH1551"/>
      <c r="TI1551"/>
      <c r="TJ1551"/>
      <c r="TK1551"/>
      <c r="TL1551"/>
      <c r="TM1551"/>
      <c r="TN1551"/>
      <c r="TO1551"/>
      <c r="TP1551"/>
      <c r="TQ1551"/>
      <c r="TR1551"/>
      <c r="TS1551"/>
      <c r="TT1551"/>
      <c r="TU1551"/>
      <c r="TV1551"/>
      <c r="TW1551"/>
      <c r="TX1551"/>
      <c r="TY1551"/>
      <c r="TZ1551"/>
      <c r="UA1551"/>
      <c r="UB1551"/>
      <c r="UC1551"/>
      <c r="UD1551"/>
      <c r="UE1551"/>
      <c r="UF1551"/>
      <c r="UG1551"/>
      <c r="UH1551"/>
      <c r="UI1551"/>
      <c r="UJ1551"/>
      <c r="UK1551"/>
      <c r="UL1551"/>
      <c r="UM1551"/>
      <c r="UN1551"/>
      <c r="UO1551"/>
      <c r="UP1551"/>
      <c r="UQ1551"/>
      <c r="UR1551"/>
      <c r="US1551"/>
      <c r="UT1551"/>
      <c r="UU1551"/>
      <c r="UV1551"/>
      <c r="UW1551"/>
      <c r="UX1551"/>
      <c r="UY1551"/>
      <c r="UZ1551"/>
      <c r="VA1551"/>
      <c r="VB1551"/>
      <c r="VC1551"/>
      <c r="VD1551"/>
      <c r="VE1551"/>
      <c r="VF1551"/>
      <c r="VG1551"/>
      <c r="VH1551"/>
      <c r="VI1551"/>
      <c r="VJ1551"/>
      <c r="VK1551"/>
      <c r="VL1551"/>
      <c r="VM1551"/>
      <c r="VN1551"/>
      <c r="VO1551"/>
      <c r="VP1551"/>
      <c r="VQ1551"/>
      <c r="VR1551"/>
      <c r="VS1551"/>
      <c r="VT1551"/>
      <c r="VU1551"/>
      <c r="VV1551"/>
      <c r="VW1551"/>
      <c r="VX1551"/>
      <c r="VY1551"/>
      <c r="VZ1551"/>
      <c r="WA1551"/>
      <c r="WB1551"/>
      <c r="WC1551"/>
      <c r="WD1551"/>
      <c r="WE1551"/>
      <c r="WF1551"/>
      <c r="WG1551"/>
      <c r="WH1551"/>
      <c r="WI1551"/>
      <c r="WJ1551"/>
      <c r="WK1551"/>
      <c r="WL1551"/>
      <c r="WM1551"/>
      <c r="WN1551"/>
      <c r="WO1551"/>
      <c r="WP1551"/>
      <c r="WQ1551"/>
      <c r="WR1551"/>
      <c r="WS1551"/>
      <c r="WT1551"/>
      <c r="WU1551"/>
      <c r="WV1551"/>
      <c r="WW1551"/>
      <c r="WX1551"/>
      <c r="WY1551"/>
      <c r="WZ1551"/>
      <c r="XA1551"/>
      <c r="XB1551"/>
      <c r="XC1551"/>
      <c r="XD1551"/>
      <c r="XE1551"/>
      <c r="XF1551"/>
      <c r="XG1551"/>
      <c r="XH1551"/>
      <c r="XI1551"/>
      <c r="XJ1551"/>
      <c r="XK1551"/>
      <c r="XL1551"/>
      <c r="XM1551"/>
      <c r="XN1551"/>
      <c r="XO1551"/>
      <c r="XP1551"/>
      <c r="XQ1551"/>
      <c r="XR1551"/>
      <c r="XS1551"/>
      <c r="XT1551"/>
      <c r="XU1551"/>
      <c r="XV1551"/>
      <c r="XW1551"/>
      <c r="XX1551"/>
      <c r="XY1551"/>
      <c r="XZ1551"/>
      <c r="YA1551"/>
      <c r="YB1551"/>
      <c r="YC1551"/>
      <c r="YD1551"/>
      <c r="YE1551"/>
      <c r="YF1551"/>
      <c r="YG1551"/>
      <c r="YH1551"/>
      <c r="YI1551"/>
      <c r="YJ1551"/>
      <c r="YK1551"/>
      <c r="YL1551"/>
      <c r="YM1551"/>
      <c r="YN1551"/>
      <c r="YO1551"/>
      <c r="YP1551"/>
      <c r="YQ1551"/>
      <c r="YR1551"/>
      <c r="YS1551"/>
      <c r="YT1551"/>
      <c r="YU1551"/>
      <c r="YV1551"/>
      <c r="YW1551"/>
      <c r="YX1551"/>
      <c r="YY1551"/>
      <c r="YZ1551"/>
      <c r="ZA1551"/>
      <c r="ZB1551"/>
      <c r="ZC1551"/>
      <c r="ZD1551"/>
      <c r="ZE1551"/>
      <c r="ZF1551"/>
      <c r="ZG1551"/>
      <c r="ZH1551"/>
      <c r="ZI1551"/>
      <c r="ZJ1551"/>
      <c r="ZK1551"/>
      <c r="ZL1551"/>
      <c r="ZM1551"/>
      <c r="ZN1551"/>
      <c r="ZO1551"/>
      <c r="ZP1551"/>
      <c r="ZQ1551"/>
      <c r="ZR1551"/>
      <c r="ZS1551"/>
      <c r="ZT1551"/>
      <c r="ZU1551"/>
      <c r="ZV1551"/>
      <c r="ZW1551"/>
      <c r="ZX1551"/>
      <c r="ZY1551"/>
      <c r="ZZ1551"/>
      <c r="AAA1551"/>
      <c r="AAB1551"/>
      <c r="AAC1551"/>
      <c r="AAD1551"/>
      <c r="AAE1551"/>
      <c r="AAF1551"/>
      <c r="AAG1551"/>
      <c r="AAH1551"/>
      <c r="AAI1551"/>
      <c r="AAJ1551"/>
      <c r="AAK1551"/>
      <c r="AAL1551"/>
      <c r="AAM1551"/>
      <c r="AAN1551"/>
      <c r="AAO1551"/>
      <c r="AAP1551"/>
      <c r="AAQ1551"/>
      <c r="AAR1551"/>
      <c r="AAS1551"/>
      <c r="AAT1551"/>
      <c r="AAU1551"/>
      <c r="AAV1551"/>
      <c r="AAW1551"/>
      <c r="AAX1551"/>
      <c r="AAY1551"/>
      <c r="AAZ1551"/>
      <c r="ABA1551"/>
      <c r="ABB1551"/>
      <c r="ABC1551"/>
      <c r="ABD1551"/>
      <c r="ABE1551"/>
      <c r="ABF1551"/>
      <c r="ABG1551"/>
      <c r="ABH1551"/>
      <c r="ABI1551"/>
      <c r="ABJ1551"/>
      <c r="ABK1551"/>
      <c r="ABL1551"/>
      <c r="ABM1551"/>
      <c r="ABN1551"/>
      <c r="ABO1551"/>
      <c r="ABP1551"/>
      <c r="ABQ1551"/>
      <c r="ABR1551"/>
      <c r="ABS1551"/>
      <c r="ABT1551"/>
      <c r="ABU1551"/>
      <c r="ABV1551"/>
      <c r="ABW1551"/>
      <c r="ABX1551"/>
      <c r="ABY1551"/>
      <c r="ABZ1551"/>
      <c r="ACA1551"/>
      <c r="ACB1551"/>
      <c r="ACC1551"/>
      <c r="ACD1551"/>
      <c r="ACE1551"/>
      <c r="ACF1551"/>
      <c r="ACG1551"/>
      <c r="ACH1551"/>
      <c r="ACI1551"/>
      <c r="ACJ1551"/>
      <c r="ACK1551"/>
      <c r="ACL1551"/>
      <c r="ACM1551"/>
      <c r="ACN1551"/>
      <c r="ACO1551"/>
      <c r="ACP1551"/>
      <c r="ACQ1551"/>
      <c r="ACR1551"/>
      <c r="ACS1551"/>
      <c r="ACT1551"/>
      <c r="ACU1551"/>
      <c r="ACV1551"/>
      <c r="ACW1551"/>
      <c r="ACX1551"/>
      <c r="ACY1551"/>
      <c r="ACZ1551"/>
      <c r="ADA1551"/>
      <c r="ADB1551"/>
      <c r="ADC1551"/>
      <c r="ADD1551"/>
      <c r="ADE1551"/>
      <c r="ADF1551"/>
      <c r="ADG1551"/>
      <c r="ADH1551"/>
      <c r="ADI1551"/>
      <c r="ADJ1551"/>
      <c r="ADK1551"/>
      <c r="ADL1551"/>
      <c r="ADM1551"/>
      <c r="ADN1551"/>
      <c r="ADO1551"/>
      <c r="ADP1551"/>
      <c r="ADQ1551"/>
      <c r="ADR1551"/>
      <c r="ADS1551"/>
      <c r="ADT1551"/>
      <c r="ADU1551"/>
      <c r="ADV1551"/>
      <c r="ADW1551"/>
      <c r="ADX1551"/>
      <c r="ADY1551"/>
      <c r="ADZ1551"/>
      <c r="AEA1551"/>
      <c r="AEB1551"/>
      <c r="AEC1551"/>
      <c r="AED1551"/>
      <c r="AEE1551"/>
      <c r="AEF1551"/>
    </row>
    <row r="1552" spans="1:812" s="109" customFormat="1" hidden="1" x14ac:dyDescent="0.25">
      <c r="B1552" s="110">
        <v>45614</v>
      </c>
      <c r="C1552" s="109" t="s">
        <v>63</v>
      </c>
      <c r="D1552" s="109" t="s">
        <v>0</v>
      </c>
      <c r="E1552" s="109" t="s">
        <v>66</v>
      </c>
      <c r="F1552" s="111" t="s">
        <v>78</v>
      </c>
      <c r="G1552" s="109" t="s">
        <v>79</v>
      </c>
      <c r="H1552" s="111" t="s">
        <v>80</v>
      </c>
      <c r="I1552" s="111" t="s">
        <v>621</v>
      </c>
      <c r="J1552" s="112">
        <v>68</v>
      </c>
      <c r="K1552" s="150">
        <v>51750</v>
      </c>
      <c r="L1552" s="114">
        <f t="shared" si="140"/>
        <v>3519000</v>
      </c>
      <c r="M1552" s="115" t="s">
        <v>529</v>
      </c>
      <c r="N1552" s="104">
        <f t="shared" si="145"/>
        <v>798.11301498021169</v>
      </c>
      <c r="O1552" s="104">
        <v>798.11301498021169</v>
      </c>
      <c r="P1552" s="109" t="s">
        <v>614</v>
      </c>
      <c r="Q1552" s="151"/>
      <c r="X1552" s="114"/>
      <c r="IO1552" s="109" t="s">
        <v>506</v>
      </c>
    </row>
    <row r="1553" spans="1:812" s="69" customFormat="1" hidden="1" x14ac:dyDescent="0.25">
      <c r="B1553" s="68">
        <v>45614</v>
      </c>
      <c r="C1553" s="69" t="s">
        <v>63</v>
      </c>
      <c r="D1553" s="69" t="s">
        <v>0</v>
      </c>
      <c r="E1553" s="69" t="s">
        <v>66</v>
      </c>
      <c r="F1553" s="70" t="s">
        <v>86</v>
      </c>
      <c r="G1553" s="69" t="s">
        <v>87</v>
      </c>
      <c r="H1553" s="70" t="s">
        <v>50</v>
      </c>
      <c r="I1553" s="154" t="s">
        <v>623</v>
      </c>
      <c r="J1553" s="157">
        <v>200</v>
      </c>
      <c r="K1553" s="116">
        <v>51750</v>
      </c>
      <c r="L1553" s="73">
        <f t="shared" si="140"/>
        <v>10350000</v>
      </c>
      <c r="M1553" s="107" t="s">
        <v>529</v>
      </c>
      <c r="N1553" s="104">
        <f t="shared" si="145"/>
        <v>2347.3912205300344</v>
      </c>
      <c r="O1553" s="104">
        <v>2347.3912205300344</v>
      </c>
      <c r="P1553" s="69" t="s">
        <v>614</v>
      </c>
      <c r="Q1553" s="91"/>
      <c r="X1553" s="73"/>
      <c r="KS1553" s="69" t="s">
        <v>506</v>
      </c>
    </row>
    <row r="1554" spans="1:812" s="133" customFormat="1" hidden="1" x14ac:dyDescent="0.25">
      <c r="A1554" s="109"/>
      <c r="B1554" s="110">
        <v>45614</v>
      </c>
      <c r="C1554" s="109" t="s">
        <v>63</v>
      </c>
      <c r="D1554" s="109" t="s">
        <v>0</v>
      </c>
      <c r="E1554" s="109" t="s">
        <v>66</v>
      </c>
      <c r="F1554" s="111" t="s">
        <v>78</v>
      </c>
      <c r="G1554" s="109" t="s">
        <v>79</v>
      </c>
      <c r="H1554" s="111" t="s">
        <v>80</v>
      </c>
      <c r="I1554" s="111" t="s">
        <v>622</v>
      </c>
      <c r="J1554" s="112">
        <v>200</v>
      </c>
      <c r="K1554" s="150">
        <v>51750</v>
      </c>
      <c r="L1554" s="114">
        <f t="shared" si="140"/>
        <v>10350000</v>
      </c>
      <c r="M1554" s="115" t="s">
        <v>529</v>
      </c>
      <c r="N1554" s="104">
        <f t="shared" si="145"/>
        <v>2347.3912205300344</v>
      </c>
      <c r="O1554" s="104">
        <v>2347.3912205300344</v>
      </c>
      <c r="P1554" s="109" t="s">
        <v>614</v>
      </c>
      <c r="Q1554" s="151"/>
      <c r="R1554" s="109"/>
      <c r="S1554" s="109"/>
      <c r="T1554" s="109"/>
      <c r="U1554" s="109"/>
      <c r="V1554" s="109"/>
      <c r="W1554" s="109"/>
      <c r="X1554" s="114"/>
      <c r="Y1554" s="109"/>
      <c r="Z1554" s="109"/>
      <c r="AA1554" s="109"/>
      <c r="AB1554" s="109"/>
      <c r="AC1554" s="109"/>
      <c r="AD1554" s="109"/>
      <c r="AE1554" s="109"/>
      <c r="AF1554" s="109"/>
      <c r="AG1554" s="109"/>
      <c r="AH1554" s="109"/>
      <c r="AI1554" s="109"/>
      <c r="AJ1554" s="109"/>
      <c r="AK1554" s="109"/>
      <c r="AL1554" s="109"/>
      <c r="AM1554" s="109"/>
      <c r="AN1554" s="109"/>
      <c r="AO1554" s="109"/>
      <c r="AP1554" s="109"/>
      <c r="AQ1554" s="109"/>
      <c r="AR1554" s="109"/>
      <c r="AS1554" s="109"/>
      <c r="AT1554" s="109"/>
      <c r="AU1554" s="109"/>
      <c r="AV1554" s="109"/>
      <c r="AW1554" s="109"/>
      <c r="AX1554" s="109"/>
      <c r="AY1554" s="109"/>
      <c r="AZ1554" s="109"/>
      <c r="BA1554" s="109"/>
      <c r="BB1554" s="109"/>
      <c r="BC1554" s="109"/>
      <c r="BD1554" s="109"/>
      <c r="BE1554" s="109"/>
      <c r="BF1554" s="109"/>
      <c r="BG1554" s="109"/>
      <c r="BH1554" s="109"/>
      <c r="BI1554" s="109"/>
      <c r="BJ1554" s="109"/>
      <c r="BK1554" s="109"/>
      <c r="BL1554" s="109"/>
      <c r="BM1554" s="109"/>
      <c r="BN1554" s="109"/>
      <c r="BO1554" s="109"/>
      <c r="BP1554" s="109"/>
      <c r="BQ1554" s="109"/>
      <c r="BR1554" s="109"/>
      <c r="BS1554" s="109"/>
      <c r="BT1554" s="109"/>
      <c r="BU1554" s="109"/>
      <c r="BV1554" s="109"/>
      <c r="BW1554" s="109"/>
      <c r="BX1554" s="109"/>
      <c r="BY1554" s="109"/>
      <c r="BZ1554" s="109"/>
      <c r="CA1554" s="109"/>
      <c r="CB1554" s="109"/>
      <c r="CC1554" s="109"/>
      <c r="CD1554" s="109"/>
      <c r="CE1554" s="109"/>
      <c r="CF1554" s="109"/>
      <c r="CG1554" s="109"/>
      <c r="CH1554" s="109"/>
      <c r="CI1554" s="109"/>
      <c r="CJ1554" s="109"/>
      <c r="CK1554" s="109"/>
      <c r="CL1554" s="109"/>
      <c r="CM1554" s="109"/>
      <c r="CN1554" s="109"/>
      <c r="CO1554" s="109"/>
      <c r="CP1554" s="109"/>
      <c r="CQ1554" s="109"/>
      <c r="CR1554" s="109"/>
      <c r="CS1554" s="109"/>
      <c r="CT1554" s="109"/>
      <c r="CU1554" s="109"/>
      <c r="CV1554" s="109"/>
      <c r="CW1554" s="109"/>
      <c r="CX1554" s="109"/>
      <c r="CY1554" s="109"/>
      <c r="CZ1554" s="109"/>
      <c r="DA1554" s="109"/>
      <c r="DB1554" s="109"/>
      <c r="DC1554" s="109"/>
      <c r="DD1554" s="109"/>
      <c r="DE1554" s="109"/>
      <c r="DF1554" s="109"/>
      <c r="DG1554" s="109"/>
      <c r="DH1554" s="109"/>
      <c r="DI1554" s="109"/>
      <c r="DJ1554" s="109"/>
      <c r="DK1554" s="109"/>
      <c r="DL1554" s="109"/>
      <c r="DM1554" s="109"/>
      <c r="DN1554" s="109"/>
      <c r="DO1554" s="109"/>
      <c r="DP1554" s="109"/>
      <c r="DQ1554" s="109"/>
      <c r="DR1554" s="109"/>
      <c r="DS1554" s="109"/>
      <c r="DT1554" s="109"/>
      <c r="DU1554" s="109"/>
      <c r="DV1554" s="109"/>
      <c r="DW1554" s="109"/>
      <c r="DX1554" s="109"/>
      <c r="DY1554" s="109"/>
      <c r="DZ1554" s="109"/>
      <c r="EA1554" s="109"/>
      <c r="EB1554" s="109"/>
      <c r="EC1554" s="109"/>
      <c r="ED1554" s="109"/>
      <c r="EE1554" s="109"/>
      <c r="EF1554" s="109"/>
      <c r="EG1554" s="109"/>
      <c r="EH1554" s="109"/>
      <c r="EI1554" s="109"/>
      <c r="EJ1554" s="109"/>
      <c r="EK1554" s="109"/>
      <c r="EL1554" s="109"/>
      <c r="EM1554" s="109"/>
      <c r="EN1554" s="109"/>
      <c r="EO1554" s="109"/>
      <c r="EP1554" s="109"/>
      <c r="EQ1554" s="109"/>
      <c r="ER1554" s="109"/>
      <c r="ES1554" s="109"/>
      <c r="ET1554" s="109"/>
      <c r="EU1554" s="109"/>
      <c r="EV1554" s="109"/>
      <c r="EW1554" s="109"/>
      <c r="EX1554" s="109"/>
      <c r="EY1554" s="109"/>
      <c r="EZ1554" s="109"/>
      <c r="FA1554" s="109"/>
      <c r="FB1554" s="109"/>
      <c r="FC1554" s="109"/>
      <c r="FD1554" s="109"/>
      <c r="FE1554" s="109"/>
      <c r="FF1554" s="109"/>
      <c r="FG1554" s="109"/>
      <c r="FH1554" s="109"/>
      <c r="FI1554" s="109"/>
      <c r="FJ1554" s="109"/>
      <c r="FK1554" s="109"/>
      <c r="FL1554" s="109"/>
      <c r="FM1554" s="109"/>
      <c r="FN1554" s="109"/>
      <c r="FO1554" s="109"/>
      <c r="FP1554" s="109"/>
      <c r="FQ1554" s="109"/>
      <c r="FR1554" s="109"/>
      <c r="FS1554" s="109"/>
      <c r="FT1554" s="109"/>
      <c r="FU1554" s="109"/>
      <c r="FV1554" s="109"/>
      <c r="FW1554" s="109"/>
      <c r="FX1554" s="109"/>
      <c r="FY1554" s="109"/>
      <c r="FZ1554" s="109"/>
      <c r="GA1554" s="109"/>
      <c r="GB1554" s="109"/>
      <c r="GC1554" s="109"/>
      <c r="GD1554" s="109"/>
      <c r="GE1554" s="109"/>
      <c r="GF1554" s="109"/>
      <c r="GG1554" s="109"/>
      <c r="GH1554" s="109"/>
      <c r="GI1554" s="109"/>
      <c r="GJ1554" s="109"/>
      <c r="GK1554" s="109"/>
      <c r="GL1554" s="109"/>
      <c r="GM1554" s="109"/>
      <c r="GN1554" s="109"/>
      <c r="GO1554" s="109"/>
      <c r="GP1554" s="109"/>
      <c r="GQ1554" s="109"/>
      <c r="GR1554" s="109"/>
      <c r="GS1554" s="109"/>
      <c r="GT1554" s="109"/>
      <c r="GU1554" s="109"/>
      <c r="GV1554" s="109"/>
      <c r="GW1554" s="109"/>
      <c r="GX1554" s="109"/>
      <c r="GY1554" s="109"/>
      <c r="GZ1554" s="109"/>
      <c r="HA1554" s="109"/>
      <c r="HB1554" s="109"/>
      <c r="HC1554" s="109"/>
      <c r="HD1554" s="109"/>
      <c r="HE1554" s="109"/>
      <c r="HF1554" s="109"/>
      <c r="HG1554" s="109"/>
      <c r="HH1554" s="109"/>
      <c r="HI1554" s="109"/>
      <c r="HJ1554" s="109"/>
      <c r="HK1554" s="109"/>
      <c r="HL1554" s="109"/>
      <c r="HM1554" s="109"/>
      <c r="HN1554" s="109"/>
      <c r="HO1554" s="109"/>
      <c r="HP1554" s="109"/>
      <c r="HQ1554" s="109"/>
      <c r="HR1554" s="109"/>
      <c r="HS1554" s="109"/>
      <c r="HT1554" s="109"/>
      <c r="HU1554" s="109"/>
      <c r="HV1554" s="109"/>
      <c r="HW1554" s="109"/>
      <c r="HX1554" s="109"/>
      <c r="HY1554" s="109"/>
      <c r="HZ1554" s="109"/>
      <c r="IA1554" s="109"/>
      <c r="IB1554" s="109"/>
      <c r="IC1554" s="109"/>
      <c r="ID1554" s="109"/>
      <c r="IE1554" s="109"/>
      <c r="IF1554" s="109"/>
      <c r="IG1554" s="109"/>
      <c r="IH1554" s="109"/>
      <c r="II1554" s="109"/>
      <c r="IJ1554" s="109"/>
      <c r="IK1554" s="109"/>
      <c r="IL1554" s="109"/>
      <c r="IM1554" s="109"/>
      <c r="IN1554" s="109"/>
      <c r="IO1554" s="109" t="s">
        <v>506</v>
      </c>
      <c r="IP1554" s="109"/>
      <c r="IQ1554" s="109"/>
      <c r="IR1554" s="109"/>
      <c r="IS1554" s="109"/>
      <c r="IT1554" s="109"/>
      <c r="IU1554" s="109"/>
      <c r="IV1554" s="109"/>
      <c r="IW1554" s="109"/>
      <c r="IX1554" s="109"/>
      <c r="IY1554" s="109"/>
      <c r="IZ1554" s="109"/>
      <c r="JA1554" s="109"/>
      <c r="JB1554" s="109"/>
      <c r="JC1554" s="109"/>
      <c r="JD1554" s="109"/>
      <c r="JE1554" s="109"/>
      <c r="JF1554" s="109"/>
      <c r="JG1554" s="109"/>
      <c r="JH1554" s="109"/>
      <c r="JI1554" s="109"/>
      <c r="JJ1554" s="109"/>
      <c r="JK1554" s="109"/>
      <c r="JL1554" s="109"/>
      <c r="JM1554" s="109"/>
      <c r="JN1554" s="109"/>
      <c r="JO1554" s="109"/>
      <c r="JP1554" s="109"/>
      <c r="JQ1554" s="109"/>
      <c r="JR1554" s="109"/>
      <c r="JS1554" s="109"/>
      <c r="JT1554" s="109"/>
      <c r="JU1554" s="109"/>
      <c r="JV1554" s="109"/>
      <c r="JW1554" s="109"/>
      <c r="JX1554" s="109"/>
      <c r="JY1554" s="109"/>
      <c r="JZ1554" s="109"/>
      <c r="KA1554" s="109"/>
      <c r="KB1554" s="109"/>
      <c r="KC1554" s="109"/>
      <c r="KD1554" s="109"/>
      <c r="KE1554" s="109"/>
      <c r="KF1554" s="109"/>
      <c r="KG1554" s="109"/>
      <c r="KH1554" s="109"/>
      <c r="KI1554" s="109"/>
      <c r="KJ1554" s="109"/>
      <c r="KK1554" s="109"/>
      <c r="KL1554" s="109"/>
      <c r="KM1554" s="109"/>
      <c r="KN1554" s="109"/>
      <c r="KO1554" s="109"/>
      <c r="KP1554" s="109"/>
      <c r="KQ1554" s="109"/>
      <c r="KR1554" s="109"/>
      <c r="KS1554" s="109"/>
      <c r="KT1554" s="109"/>
      <c r="KU1554" s="109"/>
      <c r="KV1554" s="109"/>
      <c r="KW1554" s="109"/>
      <c r="KX1554" s="109"/>
      <c r="KY1554" s="109"/>
      <c r="KZ1554" s="109"/>
      <c r="LA1554" s="109"/>
      <c r="LB1554" s="109"/>
      <c r="LC1554" s="109"/>
      <c r="LD1554" s="109"/>
      <c r="LE1554" s="109"/>
      <c r="LF1554" s="109"/>
      <c r="LG1554" s="109"/>
      <c r="LH1554" s="109"/>
      <c r="LI1554" s="109"/>
      <c r="LJ1554" s="109"/>
      <c r="LK1554" s="109"/>
      <c r="LL1554" s="109"/>
      <c r="LM1554" s="109"/>
      <c r="LN1554" s="109"/>
      <c r="LO1554" s="109"/>
      <c r="LP1554" s="109"/>
      <c r="LQ1554" s="109"/>
      <c r="LR1554" s="109"/>
      <c r="LS1554" s="109"/>
      <c r="LT1554" s="109"/>
      <c r="LU1554" s="109"/>
      <c r="LV1554" s="109"/>
      <c r="LW1554" s="109"/>
      <c r="LX1554" s="109"/>
      <c r="LY1554" s="109"/>
      <c r="LZ1554" s="109"/>
      <c r="MA1554" s="109"/>
      <c r="MB1554" s="109"/>
      <c r="MC1554" s="109"/>
      <c r="MD1554" s="109"/>
      <c r="ME1554" s="109"/>
      <c r="MF1554" s="109"/>
      <c r="MG1554" s="109"/>
      <c r="MH1554" s="109"/>
      <c r="MI1554" s="109"/>
      <c r="MJ1554" s="109"/>
      <c r="MK1554" s="109"/>
      <c r="ML1554" s="109"/>
      <c r="MM1554" s="109"/>
      <c r="MN1554" s="109"/>
      <c r="MO1554" s="109"/>
      <c r="MP1554" s="109"/>
      <c r="MQ1554" s="109"/>
      <c r="MR1554" s="109"/>
      <c r="MS1554" s="109"/>
      <c r="MT1554" s="109"/>
      <c r="MU1554" s="109"/>
      <c r="MV1554" s="109"/>
      <c r="MW1554" s="109"/>
      <c r="MX1554" s="109"/>
      <c r="MY1554" s="109"/>
      <c r="MZ1554" s="109"/>
      <c r="NA1554" s="109"/>
      <c r="NB1554" s="109"/>
      <c r="NC1554" s="109"/>
      <c r="ND1554" s="109"/>
      <c r="NE1554" s="109"/>
      <c r="NF1554" s="109"/>
      <c r="NG1554" s="109"/>
      <c r="NH1554" s="109"/>
      <c r="NI1554" s="109"/>
      <c r="NJ1554" s="109"/>
      <c r="NK1554" s="109"/>
      <c r="NL1554" s="109"/>
      <c r="NM1554" s="109"/>
      <c r="NN1554" s="109"/>
      <c r="NO1554" s="109"/>
      <c r="NP1554" s="109"/>
      <c r="NQ1554" s="109"/>
      <c r="NR1554" s="109"/>
      <c r="NS1554" s="109"/>
      <c r="NT1554" s="109"/>
      <c r="NU1554" s="109"/>
      <c r="NV1554" s="109"/>
      <c r="NW1554" s="109"/>
      <c r="NX1554" s="109"/>
      <c r="NY1554" s="109"/>
      <c r="NZ1554" s="109"/>
      <c r="OA1554" s="109"/>
      <c r="OB1554" s="109"/>
      <c r="OC1554" s="109"/>
      <c r="OD1554" s="109"/>
      <c r="OE1554" s="109"/>
      <c r="OF1554" s="109"/>
      <c r="OG1554" s="109"/>
      <c r="OH1554" s="109"/>
      <c r="OI1554" s="109"/>
      <c r="OJ1554" s="109"/>
      <c r="OK1554" s="109"/>
      <c r="OL1554" s="109"/>
      <c r="OM1554" s="109"/>
      <c r="ON1554" s="109"/>
      <c r="OO1554" s="109"/>
      <c r="OP1554" s="109"/>
      <c r="OQ1554" s="109"/>
      <c r="OR1554" s="109"/>
      <c r="OS1554" s="109"/>
      <c r="OT1554" s="109"/>
      <c r="OU1554" s="109"/>
      <c r="OV1554" s="109"/>
      <c r="OW1554" s="109"/>
      <c r="OX1554" s="109"/>
      <c r="OY1554" s="109"/>
      <c r="OZ1554" s="109"/>
      <c r="PA1554" s="109"/>
      <c r="PB1554" s="109"/>
      <c r="PC1554" s="109"/>
      <c r="PD1554" s="109"/>
      <c r="PE1554" s="109"/>
      <c r="PF1554" s="109"/>
      <c r="PG1554" s="109"/>
      <c r="PH1554" s="109"/>
      <c r="PI1554" s="109"/>
      <c r="PJ1554" s="109"/>
      <c r="PK1554" s="109"/>
      <c r="PL1554" s="109"/>
      <c r="PM1554" s="109"/>
      <c r="PN1554" s="109"/>
      <c r="PO1554" s="109"/>
      <c r="PP1554" s="109"/>
      <c r="PQ1554" s="109"/>
      <c r="PR1554" s="109"/>
      <c r="PS1554" s="109"/>
      <c r="PT1554" s="109"/>
      <c r="PU1554" s="109"/>
      <c r="PV1554" s="109"/>
      <c r="PW1554" s="109"/>
      <c r="PX1554" s="109"/>
      <c r="PY1554" s="109"/>
      <c r="PZ1554" s="109"/>
      <c r="QA1554" s="109"/>
      <c r="QB1554" s="109"/>
      <c r="QC1554" s="109"/>
      <c r="QD1554" s="109"/>
      <c r="QE1554" s="109"/>
      <c r="QF1554" s="109"/>
      <c r="QG1554" s="109"/>
      <c r="QH1554" s="109"/>
      <c r="QI1554" s="109"/>
      <c r="QJ1554" s="109"/>
      <c r="QK1554" s="109"/>
      <c r="QL1554" s="109"/>
      <c r="QM1554" s="109"/>
      <c r="QN1554" s="109"/>
      <c r="QO1554" s="109"/>
      <c r="QP1554" s="109"/>
      <c r="QQ1554" s="109"/>
      <c r="QR1554" s="109"/>
      <c r="QS1554" s="109"/>
      <c r="QT1554" s="109"/>
      <c r="QU1554" s="109"/>
      <c r="QV1554" s="109"/>
      <c r="QW1554" s="109"/>
      <c r="QX1554" s="109"/>
      <c r="QY1554" s="109"/>
      <c r="QZ1554" s="109"/>
      <c r="RA1554" s="109"/>
      <c r="RB1554" s="109"/>
      <c r="RC1554" s="109"/>
      <c r="RD1554" s="109"/>
      <c r="RE1554" s="109"/>
      <c r="RF1554" s="109"/>
      <c r="RG1554" s="109"/>
      <c r="RH1554" s="109"/>
      <c r="RI1554" s="109"/>
      <c r="RJ1554" s="109"/>
      <c r="RK1554" s="109"/>
      <c r="RL1554" s="109"/>
      <c r="RM1554" s="109"/>
      <c r="RN1554" s="109"/>
      <c r="RO1554" s="109"/>
      <c r="RP1554" s="109"/>
      <c r="RQ1554" s="109"/>
      <c r="RR1554" s="109"/>
      <c r="RS1554" s="109"/>
      <c r="RT1554" s="109"/>
      <c r="RU1554" s="109"/>
      <c r="RV1554" s="109"/>
      <c r="RW1554" s="109"/>
      <c r="RX1554" s="109"/>
      <c r="RY1554" s="109"/>
      <c r="RZ1554" s="109"/>
      <c r="SA1554" s="109"/>
      <c r="SB1554" s="109"/>
      <c r="SC1554" s="109"/>
      <c r="SD1554" s="109"/>
      <c r="SE1554" s="109"/>
      <c r="SF1554" s="109"/>
      <c r="SG1554" s="109"/>
      <c r="SH1554" s="109"/>
      <c r="SI1554" s="109"/>
      <c r="SJ1554" s="109"/>
      <c r="SK1554" s="109"/>
      <c r="SL1554" s="109"/>
      <c r="SM1554" s="109"/>
      <c r="SN1554" s="109"/>
      <c r="SO1554" s="109"/>
      <c r="SP1554" s="109"/>
      <c r="SQ1554" s="109"/>
      <c r="SR1554" s="109"/>
      <c r="SS1554" s="109"/>
      <c r="ST1554" s="109"/>
      <c r="SU1554" s="109"/>
      <c r="SV1554" s="109"/>
      <c r="SW1554" s="109"/>
      <c r="SX1554" s="109"/>
      <c r="SY1554" s="109"/>
      <c r="SZ1554" s="109"/>
      <c r="TA1554" s="109"/>
      <c r="TB1554" s="109"/>
      <c r="TC1554" s="109"/>
      <c r="TD1554" s="109"/>
      <c r="TE1554" s="109"/>
      <c r="TF1554" s="109"/>
      <c r="TG1554" s="109"/>
      <c r="TH1554" s="109"/>
      <c r="TI1554" s="109"/>
      <c r="TJ1554" s="109"/>
      <c r="TK1554" s="109"/>
      <c r="TL1554" s="109"/>
      <c r="TM1554" s="109"/>
      <c r="TN1554" s="109"/>
      <c r="TO1554" s="109"/>
      <c r="TP1554" s="109"/>
      <c r="TQ1554" s="109"/>
      <c r="TR1554" s="109"/>
      <c r="TS1554" s="109"/>
      <c r="TT1554" s="109"/>
      <c r="TU1554" s="109"/>
      <c r="TV1554" s="109"/>
      <c r="TW1554" s="109"/>
      <c r="TX1554" s="109"/>
      <c r="TY1554" s="109"/>
      <c r="TZ1554" s="109"/>
      <c r="UA1554" s="109"/>
      <c r="UB1554" s="109"/>
      <c r="UC1554" s="109"/>
      <c r="UD1554" s="109"/>
      <c r="UE1554" s="109"/>
      <c r="UF1554" s="109"/>
      <c r="UG1554" s="109"/>
      <c r="UH1554" s="109"/>
      <c r="UI1554" s="109"/>
      <c r="UJ1554" s="109"/>
      <c r="UK1554" s="109"/>
      <c r="UL1554" s="109"/>
      <c r="UM1554" s="109"/>
      <c r="UN1554" s="109"/>
      <c r="UO1554" s="109"/>
      <c r="UP1554" s="109"/>
      <c r="UQ1554" s="109"/>
      <c r="UR1554" s="109"/>
      <c r="US1554" s="109"/>
      <c r="UT1554" s="109"/>
      <c r="UU1554" s="109"/>
      <c r="UV1554" s="109"/>
      <c r="UW1554" s="109"/>
      <c r="UX1554" s="109"/>
      <c r="UY1554" s="109"/>
      <c r="UZ1554" s="109"/>
      <c r="VA1554" s="109"/>
      <c r="VB1554" s="109"/>
      <c r="VC1554" s="109"/>
      <c r="VD1554" s="109"/>
      <c r="VE1554" s="109"/>
      <c r="VF1554" s="109"/>
      <c r="VG1554" s="109"/>
      <c r="VH1554" s="109"/>
      <c r="VI1554" s="109"/>
      <c r="VJ1554" s="109"/>
      <c r="VK1554" s="109"/>
      <c r="VL1554" s="109"/>
      <c r="VM1554" s="109"/>
      <c r="VN1554" s="109"/>
      <c r="VO1554" s="109"/>
      <c r="VP1554" s="109"/>
      <c r="VQ1554" s="109"/>
      <c r="VR1554" s="109"/>
      <c r="VS1554" s="109"/>
      <c r="VT1554" s="109"/>
      <c r="VU1554" s="109"/>
      <c r="VV1554" s="109"/>
      <c r="VW1554" s="109"/>
      <c r="VX1554" s="109"/>
      <c r="VY1554" s="109"/>
      <c r="VZ1554" s="109"/>
      <c r="WA1554" s="109"/>
      <c r="WB1554" s="109"/>
      <c r="WC1554" s="109"/>
      <c r="WD1554" s="109"/>
      <c r="WE1554" s="109"/>
      <c r="WF1554" s="109"/>
      <c r="WG1554" s="109"/>
      <c r="WH1554" s="109"/>
      <c r="WI1554" s="109"/>
      <c r="WJ1554" s="109"/>
      <c r="WK1554" s="109"/>
      <c r="WL1554" s="109"/>
      <c r="WM1554" s="109"/>
      <c r="WN1554" s="109"/>
      <c r="WO1554" s="109"/>
      <c r="WP1554" s="109"/>
      <c r="WQ1554" s="109"/>
      <c r="WR1554" s="109"/>
      <c r="WS1554" s="109"/>
      <c r="WT1554" s="109"/>
      <c r="WU1554" s="109"/>
      <c r="WV1554" s="109"/>
      <c r="WW1554" s="109"/>
      <c r="WX1554" s="109"/>
      <c r="WY1554" s="109"/>
      <c r="WZ1554" s="109"/>
      <c r="XA1554" s="109"/>
      <c r="XB1554" s="109"/>
      <c r="XC1554" s="109"/>
      <c r="XD1554" s="109"/>
      <c r="XE1554" s="109"/>
      <c r="XF1554" s="109"/>
      <c r="XG1554" s="109"/>
      <c r="XH1554" s="109"/>
      <c r="XI1554" s="109"/>
      <c r="XJ1554" s="109"/>
      <c r="XK1554" s="109"/>
      <c r="XL1554" s="109"/>
      <c r="XM1554" s="109"/>
      <c r="XN1554" s="109"/>
      <c r="XO1554" s="109"/>
      <c r="XP1554" s="109"/>
      <c r="XQ1554" s="109"/>
      <c r="XR1554" s="109"/>
      <c r="XS1554" s="109"/>
      <c r="XT1554" s="109"/>
      <c r="XU1554" s="109"/>
      <c r="XV1554" s="109"/>
      <c r="XW1554" s="109"/>
      <c r="XX1554" s="109"/>
      <c r="XY1554" s="109"/>
      <c r="XZ1554" s="109"/>
      <c r="YA1554" s="109"/>
      <c r="YB1554" s="109"/>
      <c r="YC1554" s="109"/>
      <c r="YD1554" s="109"/>
      <c r="YE1554" s="109"/>
      <c r="YF1554" s="109"/>
      <c r="YG1554" s="109"/>
      <c r="YH1554" s="109"/>
      <c r="YI1554" s="109"/>
      <c r="YJ1554" s="109"/>
      <c r="YK1554" s="109"/>
      <c r="YL1554" s="109"/>
      <c r="YM1554" s="109"/>
      <c r="YN1554" s="109"/>
      <c r="YO1554" s="109"/>
      <c r="YP1554" s="109"/>
      <c r="YQ1554" s="109"/>
      <c r="YR1554" s="109"/>
      <c r="YS1554" s="109"/>
      <c r="YT1554" s="109"/>
      <c r="YU1554" s="109"/>
      <c r="YV1554" s="109"/>
      <c r="YW1554" s="109"/>
      <c r="YX1554" s="109"/>
      <c r="YY1554" s="109"/>
      <c r="YZ1554" s="109"/>
      <c r="ZA1554" s="109"/>
      <c r="ZB1554" s="109"/>
      <c r="ZC1554" s="109"/>
      <c r="ZD1554" s="109"/>
      <c r="ZE1554" s="109"/>
      <c r="ZF1554" s="109"/>
      <c r="ZG1554" s="109"/>
      <c r="ZH1554" s="109"/>
      <c r="ZI1554" s="109"/>
      <c r="ZJ1554" s="109"/>
      <c r="ZK1554" s="109"/>
      <c r="ZL1554" s="109"/>
      <c r="ZM1554" s="109"/>
      <c r="ZN1554" s="109"/>
      <c r="ZO1554" s="109"/>
      <c r="ZP1554" s="109"/>
      <c r="ZQ1554" s="109"/>
      <c r="ZR1554" s="109"/>
      <c r="ZS1554" s="109"/>
      <c r="ZT1554" s="109"/>
      <c r="ZU1554" s="109"/>
      <c r="ZV1554" s="109"/>
      <c r="ZW1554" s="109"/>
      <c r="ZX1554" s="109"/>
      <c r="ZY1554" s="109"/>
      <c r="ZZ1554" s="109"/>
      <c r="AAA1554" s="109"/>
      <c r="AAB1554" s="109"/>
      <c r="AAC1554" s="109"/>
      <c r="AAD1554" s="109"/>
      <c r="AAE1554" s="109"/>
      <c r="AAF1554" s="109"/>
      <c r="AAG1554" s="109"/>
      <c r="AAH1554" s="109"/>
      <c r="AAI1554" s="109"/>
      <c r="AAJ1554" s="109"/>
      <c r="AAK1554" s="109"/>
      <c r="AAL1554" s="109"/>
      <c r="AAM1554" s="109"/>
      <c r="AAN1554" s="109"/>
      <c r="AAO1554" s="109"/>
      <c r="AAP1554" s="109"/>
      <c r="AAQ1554" s="109"/>
      <c r="AAR1554" s="109"/>
      <c r="AAS1554" s="109"/>
      <c r="AAT1554" s="109"/>
      <c r="AAU1554" s="109"/>
      <c r="AAV1554" s="109"/>
      <c r="AAW1554" s="109"/>
      <c r="AAX1554" s="109"/>
      <c r="AAY1554" s="109"/>
      <c r="AAZ1554" s="109"/>
      <c r="ABA1554" s="109"/>
      <c r="ABB1554" s="109"/>
      <c r="ABC1554" s="109"/>
      <c r="ABD1554" s="109"/>
      <c r="ABE1554" s="109"/>
      <c r="ABF1554" s="109"/>
      <c r="ABG1554" s="109"/>
      <c r="ABH1554" s="109"/>
      <c r="ABI1554" s="109"/>
      <c r="ABJ1554" s="109"/>
      <c r="ABK1554" s="109"/>
      <c r="ABL1554" s="109"/>
      <c r="ABM1554" s="109"/>
      <c r="ABN1554" s="109"/>
      <c r="ABO1554" s="109"/>
      <c r="ABP1554" s="109"/>
      <c r="ABQ1554" s="109"/>
      <c r="ABR1554" s="109"/>
      <c r="ABS1554" s="109"/>
      <c r="ABT1554" s="109"/>
      <c r="ABU1554" s="109"/>
      <c r="ABV1554" s="109"/>
      <c r="ABW1554" s="109"/>
      <c r="ABX1554" s="109"/>
      <c r="ABY1554" s="109"/>
      <c r="ABZ1554" s="109"/>
      <c r="ACA1554" s="109"/>
      <c r="ACB1554" s="109"/>
      <c r="ACC1554" s="109"/>
      <c r="ACD1554" s="109"/>
      <c r="ACE1554" s="109"/>
      <c r="ACF1554" s="109"/>
      <c r="ACG1554" s="109"/>
      <c r="ACH1554" s="109"/>
      <c r="ACI1554" s="109"/>
      <c r="ACJ1554" s="109"/>
      <c r="ACK1554" s="109"/>
      <c r="ACL1554" s="109"/>
      <c r="ACM1554" s="109"/>
      <c r="ACN1554" s="109"/>
      <c r="ACO1554" s="109"/>
      <c r="ACP1554" s="109"/>
      <c r="ACQ1554" s="109"/>
      <c r="ACR1554" s="109"/>
      <c r="ACS1554" s="109"/>
      <c r="ACT1554" s="109"/>
      <c r="ACU1554" s="109"/>
      <c r="ACV1554" s="109"/>
      <c r="ACW1554" s="109"/>
      <c r="ACX1554" s="109"/>
      <c r="ACY1554" s="109"/>
      <c r="ACZ1554" s="109"/>
      <c r="ADA1554" s="109"/>
      <c r="ADB1554" s="109"/>
      <c r="ADC1554" s="109"/>
      <c r="ADD1554" s="109"/>
      <c r="ADE1554" s="109"/>
      <c r="ADF1554" s="109"/>
      <c r="ADG1554" s="109"/>
      <c r="ADH1554" s="109"/>
      <c r="ADI1554" s="109"/>
      <c r="ADJ1554" s="109"/>
      <c r="ADK1554" s="109"/>
      <c r="ADL1554" s="109"/>
      <c r="ADM1554" s="109"/>
      <c r="ADN1554" s="109"/>
      <c r="ADO1554" s="109"/>
      <c r="ADP1554" s="109"/>
      <c r="ADQ1554" s="109"/>
      <c r="ADR1554" s="109"/>
      <c r="ADS1554" s="109"/>
      <c r="ADT1554" s="109"/>
      <c r="ADU1554" s="109"/>
      <c r="ADV1554" s="109"/>
      <c r="ADW1554" s="109"/>
      <c r="ADX1554" s="109"/>
      <c r="ADY1554" s="109"/>
      <c r="ADZ1554" s="109"/>
      <c r="AEA1554" s="109"/>
      <c r="AEB1554" s="109"/>
      <c r="AEC1554" s="109"/>
      <c r="AED1554" s="109"/>
      <c r="AEE1554" s="109"/>
      <c r="AEF1554" s="109"/>
    </row>
    <row r="1555" spans="1:812" hidden="1" x14ac:dyDescent="0.25">
      <c r="B1555" s="5">
        <v>45615</v>
      </c>
      <c r="C1555" t="s">
        <v>103</v>
      </c>
      <c r="D1555" t="s">
        <v>0</v>
      </c>
      <c r="E1555" t="s">
        <v>66</v>
      </c>
      <c r="F1555" s="4" t="s">
        <v>71</v>
      </c>
      <c r="G1555" t="s">
        <v>72</v>
      </c>
      <c r="H1555" s="4" t="s">
        <v>27</v>
      </c>
      <c r="I1555" s="4" t="s">
        <v>569</v>
      </c>
      <c r="J1555" s="8">
        <v>-10</v>
      </c>
      <c r="K1555" s="79">
        <v>51750</v>
      </c>
      <c r="L1555" s="35">
        <f t="shared" si="140"/>
        <v>-517500</v>
      </c>
      <c r="M1555" s="104" t="s">
        <v>529</v>
      </c>
      <c r="N1555" s="104">
        <f t="shared" si="145"/>
        <v>-117.36956102650171</v>
      </c>
      <c r="O1555" s="104">
        <v>-117.36956102650171</v>
      </c>
      <c r="Q1555" s="54">
        <v>20240319</v>
      </c>
      <c r="R1555" t="s">
        <v>480</v>
      </c>
    </row>
    <row r="1556" spans="1:812" hidden="1" x14ac:dyDescent="0.25">
      <c r="B1556" s="5">
        <v>45615</v>
      </c>
      <c r="C1556" t="s">
        <v>103</v>
      </c>
      <c r="D1556" t="s">
        <v>0</v>
      </c>
      <c r="E1556" t="s">
        <v>66</v>
      </c>
      <c r="F1556" s="4" t="s">
        <v>71</v>
      </c>
      <c r="G1556" t="s">
        <v>72</v>
      </c>
      <c r="H1556" s="4" t="s">
        <v>27</v>
      </c>
      <c r="I1556" s="4" t="s">
        <v>567</v>
      </c>
      <c r="J1556" s="8">
        <v>-5</v>
      </c>
      <c r="K1556" s="79">
        <v>51750</v>
      </c>
      <c r="L1556" s="35">
        <f t="shared" si="140"/>
        <v>-258750</v>
      </c>
      <c r="M1556" s="104" t="s">
        <v>529</v>
      </c>
      <c r="N1556" s="104">
        <f t="shared" si="145"/>
        <v>-58.684780513250857</v>
      </c>
      <c r="O1556" s="104">
        <v>-58.684780513250857</v>
      </c>
      <c r="Q1556" s="54">
        <v>20240319</v>
      </c>
      <c r="R1556" t="s">
        <v>480</v>
      </c>
    </row>
    <row r="1557" spans="1:812" hidden="1" x14ac:dyDescent="0.25">
      <c r="B1557" s="5">
        <v>45615</v>
      </c>
      <c r="C1557" t="s">
        <v>103</v>
      </c>
      <c r="D1557" t="s">
        <v>0</v>
      </c>
      <c r="E1557" t="s">
        <v>66</v>
      </c>
      <c r="F1557" s="4" t="s">
        <v>75</v>
      </c>
      <c r="G1557" t="s">
        <v>76</v>
      </c>
      <c r="H1557" s="4" t="s">
        <v>37</v>
      </c>
      <c r="I1557" s="4" t="s">
        <v>513</v>
      </c>
      <c r="J1557" s="8">
        <v>-15</v>
      </c>
      <c r="K1557" s="79">
        <v>51750</v>
      </c>
      <c r="L1557" s="35">
        <f t="shared" si="140"/>
        <v>-776250</v>
      </c>
      <c r="M1557" s="104" t="s">
        <v>529</v>
      </c>
      <c r="N1557" s="104">
        <f t="shared" si="145"/>
        <v>-176.05434153975258</v>
      </c>
      <c r="O1557" s="104">
        <v>-176.05434153975258</v>
      </c>
      <c r="Q1557" s="54">
        <v>20240319</v>
      </c>
      <c r="R1557" t="s">
        <v>480</v>
      </c>
      <c r="IP1557" t="s">
        <v>506</v>
      </c>
    </row>
    <row r="1558" spans="1:812" hidden="1" x14ac:dyDescent="0.25">
      <c r="B1558" s="5">
        <v>45615</v>
      </c>
      <c r="C1558" t="s">
        <v>103</v>
      </c>
      <c r="D1558" t="s">
        <v>0</v>
      </c>
      <c r="E1558" t="s">
        <v>66</v>
      </c>
      <c r="F1558" s="4" t="s">
        <v>139</v>
      </c>
      <c r="G1558" t="s">
        <v>140</v>
      </c>
      <c r="H1558" s="4" t="s">
        <v>141</v>
      </c>
      <c r="I1558" s="4" t="s">
        <v>590</v>
      </c>
      <c r="J1558" s="8">
        <v>-50</v>
      </c>
      <c r="K1558" s="79">
        <v>51750</v>
      </c>
      <c r="L1558" s="35">
        <f t="shared" si="140"/>
        <v>-2587500</v>
      </c>
      <c r="M1558" s="104" t="s">
        <v>529</v>
      </c>
      <c r="N1558" s="104">
        <f t="shared" si="145"/>
        <v>-586.8478051325086</v>
      </c>
      <c r="O1558" s="104">
        <v>-586.8478051325086</v>
      </c>
      <c r="Q1558" s="54">
        <v>20240319</v>
      </c>
      <c r="R1558" t="s">
        <v>480</v>
      </c>
      <c r="LT1558" t="s">
        <v>506</v>
      </c>
    </row>
    <row r="1559" spans="1:812" hidden="1" x14ac:dyDescent="0.25">
      <c r="B1559" s="5">
        <v>45615</v>
      </c>
      <c r="C1559" t="s">
        <v>103</v>
      </c>
      <c r="D1559" t="s">
        <v>0</v>
      </c>
      <c r="E1559" t="s">
        <v>66</v>
      </c>
      <c r="F1559" s="4" t="s">
        <v>67</v>
      </c>
      <c r="G1559" t="s">
        <v>216</v>
      </c>
      <c r="H1559" s="4" t="s">
        <v>69</v>
      </c>
      <c r="I1559" s="4" t="s">
        <v>342</v>
      </c>
      <c r="J1559" s="8">
        <v>-10</v>
      </c>
      <c r="K1559" s="79">
        <v>51750</v>
      </c>
      <c r="L1559" s="35">
        <f t="shared" si="140"/>
        <v>-517500</v>
      </c>
      <c r="M1559" s="104" t="s">
        <v>529</v>
      </c>
      <c r="N1559" s="104">
        <f t="shared" si="145"/>
        <v>-117.36956102650171</v>
      </c>
      <c r="O1559" s="104">
        <v>-117.36956102650171</v>
      </c>
      <c r="Q1559" s="54">
        <v>20240319</v>
      </c>
      <c r="R1559" t="s">
        <v>480</v>
      </c>
    </row>
    <row r="1560" spans="1:812" hidden="1" x14ac:dyDescent="0.25">
      <c r="B1560" s="5">
        <v>45615</v>
      </c>
      <c r="C1560" t="s">
        <v>103</v>
      </c>
      <c r="D1560" t="s">
        <v>0</v>
      </c>
      <c r="E1560" t="s">
        <v>66</v>
      </c>
      <c r="F1560" s="4" t="s">
        <v>82</v>
      </c>
      <c r="G1560" t="s">
        <v>83</v>
      </c>
      <c r="H1560" s="4" t="s">
        <v>84</v>
      </c>
      <c r="I1560" s="4" t="s">
        <v>299</v>
      </c>
      <c r="J1560" s="8">
        <v>-11</v>
      </c>
      <c r="K1560" s="79">
        <v>51750</v>
      </c>
      <c r="L1560" s="35">
        <f t="shared" si="140"/>
        <v>-569250</v>
      </c>
      <c r="M1560" s="104" t="s">
        <v>529</v>
      </c>
      <c r="N1560" s="104">
        <f t="shared" si="145"/>
        <v>-129.10651712915188</v>
      </c>
      <c r="O1560" s="104">
        <v>-129.10651712915188</v>
      </c>
      <c r="Q1560" s="54">
        <v>20240319</v>
      </c>
      <c r="R1560" t="s">
        <v>480</v>
      </c>
    </row>
    <row r="1561" spans="1:812" s="133" customFormat="1" hidden="1" x14ac:dyDescent="0.25">
      <c r="B1561" s="134">
        <v>45615</v>
      </c>
      <c r="C1561" s="133" t="s">
        <v>103</v>
      </c>
      <c r="D1561" s="133" t="s">
        <v>0</v>
      </c>
      <c r="E1561" s="133" t="s">
        <v>66</v>
      </c>
      <c r="F1561" s="135" t="s">
        <v>78</v>
      </c>
      <c r="G1561" s="133" t="s">
        <v>79</v>
      </c>
      <c r="H1561" s="135" t="s">
        <v>80</v>
      </c>
      <c r="I1561" s="135" t="s">
        <v>621</v>
      </c>
      <c r="J1561" s="136">
        <v>-43</v>
      </c>
      <c r="K1561" s="137">
        <v>51750</v>
      </c>
      <c r="L1561" s="138">
        <f t="shared" si="140"/>
        <v>-2225250</v>
      </c>
      <c r="M1561" s="139" t="s">
        <v>529</v>
      </c>
      <c r="N1561" s="104">
        <f t="shared" si="145"/>
        <v>-504.68911241395739</v>
      </c>
      <c r="O1561" s="104">
        <v>-504.68911241395739</v>
      </c>
      <c r="Q1561" s="140">
        <v>20240319</v>
      </c>
      <c r="R1561" s="133" t="s">
        <v>480</v>
      </c>
      <c r="X1561" s="181"/>
      <c r="IO1561" s="133" t="s">
        <v>506</v>
      </c>
    </row>
    <row r="1562" spans="1:812" s="133" customFormat="1" hidden="1" x14ac:dyDescent="0.25">
      <c r="B1562" s="134">
        <v>45616</v>
      </c>
      <c r="C1562" s="133" t="s">
        <v>120</v>
      </c>
      <c r="D1562" s="133" t="s">
        <v>0</v>
      </c>
      <c r="E1562" s="133" t="s">
        <v>66</v>
      </c>
      <c r="F1562" s="135" t="s">
        <v>78</v>
      </c>
      <c r="G1562" s="133" t="s">
        <v>79</v>
      </c>
      <c r="H1562" s="135" t="s">
        <v>80</v>
      </c>
      <c r="I1562" s="135" t="s">
        <v>621</v>
      </c>
      <c r="J1562" s="136">
        <v>-5</v>
      </c>
      <c r="K1562" s="137">
        <v>51750</v>
      </c>
      <c r="L1562" s="138">
        <f t="shared" si="140"/>
        <v>-258750</v>
      </c>
      <c r="M1562" s="139" t="s">
        <v>529</v>
      </c>
      <c r="N1562" s="104">
        <f t="shared" si="145"/>
        <v>-58.684780513250857</v>
      </c>
      <c r="O1562" s="104">
        <v>-58.684780513250857</v>
      </c>
      <c r="Q1562" s="140"/>
      <c r="S1562" s="133" t="s">
        <v>626</v>
      </c>
      <c r="X1562" s="181"/>
      <c r="IO1562" s="133" t="s">
        <v>506</v>
      </c>
    </row>
    <row r="1563" spans="1:812" s="55" customFormat="1" hidden="1" x14ac:dyDescent="0.25">
      <c r="A1563" s="133"/>
      <c r="B1563" s="134">
        <v>45616</v>
      </c>
      <c r="C1563" s="133" t="s">
        <v>120</v>
      </c>
      <c r="D1563" s="133" t="s">
        <v>0</v>
      </c>
      <c r="E1563" s="133" t="s">
        <v>66</v>
      </c>
      <c r="F1563" s="135" t="s">
        <v>78</v>
      </c>
      <c r="G1563" s="133" t="s">
        <v>79</v>
      </c>
      <c r="H1563" s="135" t="s">
        <v>80</v>
      </c>
      <c r="I1563" s="4" t="s">
        <v>510</v>
      </c>
      <c r="J1563" s="136">
        <v>-5</v>
      </c>
      <c r="K1563" s="137">
        <v>51750</v>
      </c>
      <c r="L1563" s="138">
        <v>-258750</v>
      </c>
      <c r="M1563" s="139" t="s">
        <v>529</v>
      </c>
      <c r="N1563" s="104">
        <f t="shared" si="145"/>
        <v>-58.684780513250857</v>
      </c>
      <c r="O1563" s="104">
        <v>-58.684780513250857</v>
      </c>
      <c r="P1563" s="133"/>
      <c r="Q1563" s="140"/>
      <c r="R1563" s="133"/>
      <c r="S1563" s="133" t="s">
        <v>626</v>
      </c>
      <c r="T1563" s="133"/>
      <c r="U1563" s="133"/>
      <c r="V1563" s="133"/>
      <c r="W1563" s="133"/>
      <c r="X1563" s="181"/>
      <c r="Y1563" s="133"/>
      <c r="Z1563" s="133"/>
      <c r="AA1563" s="133"/>
      <c r="AB1563" s="133"/>
      <c r="AC1563" s="133"/>
      <c r="AD1563" s="133"/>
      <c r="AE1563" s="133"/>
      <c r="AF1563" s="133"/>
      <c r="AG1563" s="133"/>
      <c r="AH1563" s="133"/>
      <c r="AI1563" s="133"/>
      <c r="AJ1563" s="133"/>
      <c r="AK1563" s="133"/>
      <c r="AL1563" s="133"/>
      <c r="AM1563" s="133"/>
      <c r="AN1563" s="133"/>
      <c r="AO1563" s="133"/>
      <c r="AP1563" s="133"/>
      <c r="AQ1563" s="133"/>
      <c r="AR1563" s="133"/>
      <c r="AS1563" s="133"/>
      <c r="AT1563" s="133"/>
      <c r="AU1563" s="133"/>
      <c r="AV1563" s="133"/>
      <c r="AW1563" s="133"/>
      <c r="AX1563" s="133"/>
      <c r="AY1563" s="133"/>
      <c r="AZ1563" s="133"/>
      <c r="BA1563" s="133"/>
      <c r="BB1563" s="133"/>
      <c r="BC1563" s="133"/>
      <c r="BD1563" s="133"/>
      <c r="BE1563" s="133"/>
      <c r="BF1563" s="133"/>
      <c r="BG1563" s="133"/>
      <c r="BH1563" s="133"/>
      <c r="BI1563" s="133"/>
      <c r="BJ1563" s="133"/>
      <c r="BK1563" s="133"/>
      <c r="BL1563" s="133"/>
      <c r="BM1563" s="133"/>
      <c r="BN1563" s="133"/>
      <c r="BO1563" s="133"/>
      <c r="BP1563" s="133"/>
      <c r="BQ1563" s="133"/>
      <c r="BR1563" s="133"/>
      <c r="BS1563" s="133"/>
      <c r="BT1563" s="133"/>
      <c r="BU1563" s="133"/>
      <c r="BV1563" s="133"/>
      <c r="BW1563" s="133"/>
      <c r="BX1563" s="133"/>
      <c r="BY1563" s="133"/>
      <c r="BZ1563" s="133"/>
      <c r="CA1563" s="133"/>
      <c r="CB1563" s="133"/>
      <c r="CC1563" s="133"/>
      <c r="CD1563" s="133"/>
      <c r="CE1563" s="133"/>
      <c r="CF1563" s="133"/>
      <c r="CG1563" s="133"/>
      <c r="CH1563" s="133"/>
      <c r="CI1563" s="133"/>
      <c r="CJ1563" s="133"/>
      <c r="CK1563" s="133"/>
      <c r="CL1563" s="133"/>
      <c r="CM1563" s="133"/>
      <c r="CN1563" s="133"/>
      <c r="CO1563" s="133"/>
      <c r="CP1563" s="133"/>
      <c r="CQ1563" s="133"/>
      <c r="CR1563" s="133"/>
      <c r="CS1563" s="133"/>
      <c r="CT1563" s="133"/>
      <c r="CU1563" s="133"/>
      <c r="CV1563" s="133"/>
      <c r="CW1563" s="133"/>
      <c r="CX1563" s="133"/>
      <c r="CY1563" s="133"/>
      <c r="CZ1563" s="133"/>
      <c r="DA1563" s="133"/>
      <c r="DB1563" s="133"/>
      <c r="DC1563" s="133"/>
      <c r="DD1563" s="133"/>
      <c r="DE1563" s="133"/>
      <c r="DF1563" s="133"/>
      <c r="DG1563" s="133"/>
      <c r="DH1563" s="133"/>
      <c r="DI1563" s="133"/>
      <c r="DJ1563" s="133"/>
      <c r="DK1563" s="133"/>
      <c r="DL1563" s="133"/>
      <c r="DM1563" s="133"/>
      <c r="DN1563" s="133"/>
      <c r="DO1563" s="133"/>
      <c r="DP1563" s="133"/>
      <c r="DQ1563" s="133"/>
      <c r="DR1563" s="133"/>
      <c r="DS1563" s="133"/>
      <c r="DT1563" s="133"/>
      <c r="DU1563" s="133"/>
      <c r="DV1563" s="133"/>
      <c r="DW1563" s="133"/>
      <c r="DX1563" s="133"/>
      <c r="DY1563" s="133"/>
      <c r="DZ1563" s="133"/>
      <c r="EA1563" s="133"/>
      <c r="EB1563" s="133"/>
      <c r="EC1563" s="133"/>
      <c r="ED1563" s="133"/>
      <c r="EE1563" s="133"/>
      <c r="EF1563" s="133"/>
      <c r="EG1563" s="133"/>
      <c r="EH1563" s="133"/>
      <c r="EI1563" s="133"/>
      <c r="EJ1563" s="133"/>
      <c r="EK1563" s="133"/>
      <c r="EL1563" s="133"/>
      <c r="EM1563" s="133"/>
      <c r="EN1563" s="133"/>
      <c r="EO1563" s="133"/>
      <c r="EP1563" s="133"/>
      <c r="EQ1563" s="133"/>
      <c r="ER1563" s="133"/>
      <c r="ES1563" s="133"/>
      <c r="ET1563" s="133"/>
      <c r="EU1563" s="133"/>
      <c r="EV1563" s="133"/>
      <c r="EW1563" s="133"/>
      <c r="EX1563" s="133"/>
      <c r="EY1563" s="133"/>
      <c r="EZ1563" s="133"/>
      <c r="FA1563" s="133"/>
      <c r="FB1563" s="133"/>
      <c r="FC1563" s="133"/>
      <c r="FD1563" s="133"/>
      <c r="FE1563" s="133"/>
      <c r="FF1563" s="133"/>
      <c r="FG1563" s="133"/>
      <c r="FH1563" s="133"/>
      <c r="FI1563" s="133"/>
      <c r="FJ1563" s="133"/>
      <c r="FK1563" s="133"/>
      <c r="FL1563" s="133"/>
      <c r="FM1563" s="133"/>
      <c r="FN1563" s="133"/>
      <c r="FO1563" s="133"/>
      <c r="FP1563" s="133"/>
      <c r="FQ1563" s="133"/>
      <c r="FR1563" s="133"/>
      <c r="FS1563" s="133"/>
      <c r="FT1563" s="133"/>
      <c r="FU1563" s="133"/>
      <c r="FV1563" s="133"/>
      <c r="FW1563" s="133"/>
      <c r="FX1563" s="133"/>
      <c r="FY1563" s="133"/>
      <c r="FZ1563" s="133"/>
      <c r="GA1563" s="133"/>
      <c r="GB1563" s="133"/>
      <c r="GC1563" s="133"/>
      <c r="GD1563" s="133"/>
      <c r="GE1563" s="133"/>
      <c r="GF1563" s="133"/>
      <c r="GG1563" s="133"/>
      <c r="GH1563" s="133"/>
      <c r="GI1563" s="133"/>
      <c r="GJ1563" s="133"/>
      <c r="GK1563" s="133"/>
      <c r="GL1563" s="133"/>
      <c r="GM1563" s="133"/>
      <c r="GN1563" s="133"/>
      <c r="GO1563" s="133"/>
      <c r="GP1563" s="133"/>
      <c r="GQ1563" s="133"/>
      <c r="GR1563" s="133"/>
      <c r="GS1563" s="133"/>
      <c r="GT1563" s="133"/>
      <c r="GU1563" s="133"/>
      <c r="GV1563" s="133"/>
      <c r="GW1563" s="133"/>
      <c r="GX1563" s="133"/>
      <c r="GY1563" s="133"/>
      <c r="GZ1563" s="133"/>
      <c r="HA1563" s="133"/>
      <c r="HB1563" s="133"/>
      <c r="HC1563" s="133"/>
      <c r="HD1563" s="133"/>
      <c r="HE1563" s="133"/>
      <c r="HF1563" s="133"/>
      <c r="HG1563" s="133"/>
      <c r="HH1563" s="133"/>
      <c r="HI1563" s="133"/>
      <c r="HJ1563" s="133"/>
      <c r="HK1563" s="133"/>
      <c r="HL1563" s="133"/>
      <c r="HM1563" s="133"/>
      <c r="HN1563" s="133"/>
      <c r="HO1563" s="133"/>
      <c r="HP1563" s="133"/>
      <c r="HQ1563" s="133"/>
      <c r="HR1563" s="133"/>
      <c r="HS1563" s="133"/>
      <c r="HT1563" s="133"/>
      <c r="HU1563" s="133"/>
      <c r="HV1563" s="133"/>
      <c r="HW1563" s="133"/>
      <c r="HX1563" s="133"/>
      <c r="HY1563" s="133"/>
      <c r="HZ1563" s="133"/>
      <c r="IA1563" s="133"/>
      <c r="IB1563" s="133"/>
      <c r="IC1563" s="133"/>
      <c r="ID1563" s="133"/>
      <c r="IE1563" s="133"/>
      <c r="IF1563" s="133"/>
      <c r="IG1563" s="133"/>
      <c r="IH1563" s="133"/>
      <c r="II1563" s="133"/>
      <c r="IJ1563" s="133"/>
      <c r="IK1563" s="133"/>
      <c r="IL1563" s="133"/>
      <c r="IM1563" s="133"/>
      <c r="IN1563" s="133"/>
      <c r="IO1563" s="133" t="s">
        <v>506</v>
      </c>
      <c r="IP1563" s="133"/>
      <c r="IQ1563" s="133"/>
      <c r="IR1563" s="133"/>
      <c r="IS1563" s="133"/>
      <c r="IT1563" s="133"/>
      <c r="IU1563" s="133"/>
      <c r="IV1563" s="133"/>
      <c r="IW1563" s="133"/>
      <c r="IX1563" s="133"/>
      <c r="IY1563" s="133"/>
      <c r="IZ1563" s="133"/>
      <c r="JA1563" s="133"/>
      <c r="JB1563" s="133"/>
      <c r="JC1563" s="133"/>
      <c r="JD1563" s="133"/>
      <c r="JE1563" s="133"/>
      <c r="JF1563" s="133"/>
      <c r="JG1563" s="133"/>
      <c r="JH1563" s="133"/>
      <c r="JI1563" s="133"/>
      <c r="JJ1563" s="133"/>
      <c r="JK1563" s="133"/>
      <c r="JL1563" s="133"/>
      <c r="JM1563" s="133"/>
      <c r="JN1563" s="133"/>
      <c r="JO1563" s="133"/>
      <c r="JP1563" s="133"/>
      <c r="JQ1563" s="133"/>
      <c r="JR1563" s="133"/>
      <c r="JS1563" s="133"/>
      <c r="JT1563" s="133"/>
      <c r="JU1563" s="133"/>
      <c r="JV1563" s="133"/>
      <c r="JW1563" s="133"/>
      <c r="JX1563" s="133"/>
      <c r="JY1563" s="133"/>
      <c r="JZ1563" s="133"/>
      <c r="KA1563" s="133"/>
      <c r="KB1563" s="133"/>
      <c r="KC1563" s="133"/>
      <c r="KD1563" s="133"/>
      <c r="KE1563" s="133"/>
      <c r="KF1563" s="133"/>
      <c r="KG1563" s="133"/>
      <c r="KH1563" s="133"/>
      <c r="KI1563" s="133"/>
      <c r="KJ1563" s="133"/>
      <c r="KK1563" s="133"/>
      <c r="KL1563" s="133"/>
      <c r="KM1563" s="133"/>
      <c r="KN1563" s="133"/>
      <c r="KO1563" s="133"/>
      <c r="KP1563" s="133"/>
      <c r="KQ1563" s="133"/>
      <c r="KR1563" s="133"/>
      <c r="KS1563" s="133"/>
      <c r="KT1563" s="133"/>
      <c r="KU1563" s="133"/>
      <c r="KV1563" s="133"/>
      <c r="KW1563" s="133"/>
      <c r="KX1563" s="133"/>
      <c r="KY1563" s="133"/>
      <c r="KZ1563" s="133"/>
      <c r="LA1563" s="133"/>
      <c r="LB1563" s="133"/>
      <c r="LC1563" s="133"/>
      <c r="LD1563" s="133"/>
      <c r="LE1563" s="133"/>
      <c r="LF1563" s="133"/>
      <c r="LG1563" s="133"/>
      <c r="LH1563" s="133"/>
      <c r="LI1563" s="133"/>
      <c r="LJ1563" s="133"/>
      <c r="LK1563" s="133"/>
      <c r="LL1563" s="133"/>
      <c r="LM1563" s="133"/>
      <c r="LN1563" s="133"/>
      <c r="LO1563" s="133"/>
      <c r="LP1563" s="133"/>
      <c r="LQ1563" s="133"/>
      <c r="LR1563" s="133"/>
      <c r="LS1563" s="133"/>
      <c r="LT1563" s="133"/>
      <c r="LU1563" s="133"/>
      <c r="LV1563" s="133"/>
      <c r="LW1563" s="133"/>
      <c r="LX1563" s="133"/>
      <c r="LY1563" s="133"/>
      <c r="LZ1563" s="133"/>
      <c r="MA1563" s="133"/>
      <c r="MB1563" s="133"/>
      <c r="MC1563" s="133"/>
      <c r="MD1563" s="133"/>
      <c r="ME1563" s="133"/>
      <c r="MF1563" s="133"/>
      <c r="MG1563" s="133"/>
      <c r="MH1563" s="133"/>
      <c r="MI1563" s="133"/>
      <c r="MJ1563" s="133"/>
      <c r="MK1563" s="133"/>
      <c r="ML1563" s="133"/>
      <c r="MM1563" s="133"/>
      <c r="MN1563" s="133"/>
      <c r="MO1563" s="133"/>
      <c r="MP1563" s="133"/>
      <c r="MQ1563" s="133"/>
      <c r="MR1563" s="133"/>
      <c r="MS1563" s="133"/>
      <c r="MT1563" s="133"/>
      <c r="MU1563" s="133"/>
      <c r="MV1563" s="133"/>
      <c r="MW1563" s="133"/>
      <c r="MX1563" s="133"/>
      <c r="MY1563" s="133"/>
      <c r="MZ1563" s="133"/>
      <c r="NA1563" s="133"/>
      <c r="NB1563" s="133"/>
      <c r="NC1563" s="133"/>
      <c r="ND1563" s="133"/>
      <c r="NE1563" s="133"/>
      <c r="NF1563" s="133"/>
      <c r="NG1563" s="133"/>
      <c r="NH1563" s="133"/>
      <c r="NI1563" s="133"/>
      <c r="NJ1563" s="133"/>
      <c r="NK1563" s="133"/>
      <c r="NL1563" s="133"/>
      <c r="NM1563" s="133"/>
      <c r="NN1563" s="133"/>
      <c r="NO1563" s="133"/>
      <c r="NP1563" s="133"/>
      <c r="NQ1563" s="133"/>
      <c r="NR1563" s="133"/>
      <c r="NS1563" s="133"/>
      <c r="NT1563" s="133"/>
      <c r="NU1563" s="133"/>
      <c r="NV1563" s="133"/>
      <c r="NW1563" s="133"/>
      <c r="NX1563" s="133"/>
      <c r="NY1563" s="133"/>
      <c r="NZ1563" s="133"/>
      <c r="OA1563" s="133"/>
      <c r="OB1563" s="133"/>
      <c r="OC1563" s="133"/>
      <c r="OD1563" s="133"/>
      <c r="OE1563" s="133"/>
      <c r="OF1563" s="133"/>
      <c r="OG1563" s="133"/>
      <c r="OH1563" s="133"/>
      <c r="OI1563" s="133"/>
      <c r="OJ1563" s="133"/>
      <c r="OK1563" s="133"/>
      <c r="OL1563" s="133"/>
      <c r="OM1563" s="133"/>
      <c r="ON1563" s="133"/>
      <c r="OO1563" s="133"/>
      <c r="OP1563" s="133"/>
      <c r="OQ1563" s="133"/>
      <c r="OR1563" s="133"/>
      <c r="OS1563" s="133"/>
      <c r="OT1563" s="133"/>
      <c r="OU1563" s="133"/>
      <c r="OV1563" s="133"/>
      <c r="OW1563" s="133"/>
      <c r="OX1563" s="133"/>
      <c r="OY1563" s="133"/>
      <c r="OZ1563" s="133"/>
      <c r="PA1563" s="133"/>
      <c r="PB1563" s="133"/>
      <c r="PC1563" s="133"/>
      <c r="PD1563" s="133"/>
      <c r="PE1563" s="133"/>
      <c r="PF1563" s="133"/>
      <c r="PG1563" s="133"/>
      <c r="PH1563" s="133"/>
      <c r="PI1563" s="133"/>
      <c r="PJ1563" s="133"/>
      <c r="PK1563" s="133"/>
      <c r="PL1563" s="133"/>
      <c r="PM1563" s="133"/>
      <c r="PN1563" s="133"/>
      <c r="PO1563" s="133"/>
      <c r="PP1563" s="133"/>
      <c r="PQ1563" s="133"/>
      <c r="PR1563" s="133"/>
      <c r="PS1563" s="133"/>
      <c r="PT1563" s="133"/>
      <c r="PU1563" s="133"/>
      <c r="PV1563" s="133"/>
      <c r="PW1563" s="133"/>
      <c r="PX1563" s="133"/>
      <c r="PY1563" s="133"/>
      <c r="PZ1563" s="133"/>
      <c r="QA1563" s="133"/>
      <c r="QB1563" s="133"/>
      <c r="QC1563" s="133"/>
      <c r="QD1563" s="133"/>
      <c r="QE1563" s="133"/>
      <c r="QF1563" s="133"/>
      <c r="QG1563" s="133"/>
      <c r="QH1563" s="133"/>
      <c r="QI1563" s="133"/>
      <c r="QJ1563" s="133"/>
      <c r="QK1563" s="133"/>
      <c r="QL1563" s="133"/>
      <c r="QM1563" s="133"/>
      <c r="QN1563" s="133"/>
      <c r="QO1563" s="133"/>
      <c r="QP1563" s="133"/>
      <c r="QQ1563" s="133"/>
      <c r="QR1563" s="133"/>
      <c r="QS1563" s="133"/>
      <c r="QT1563" s="133"/>
      <c r="QU1563" s="133"/>
      <c r="QV1563" s="133"/>
      <c r="QW1563" s="133"/>
      <c r="QX1563" s="133"/>
      <c r="QY1563" s="133"/>
      <c r="QZ1563" s="133"/>
      <c r="RA1563" s="133"/>
      <c r="RB1563" s="133"/>
      <c r="RC1563" s="133"/>
      <c r="RD1563" s="133"/>
      <c r="RE1563" s="133"/>
      <c r="RF1563" s="133"/>
      <c r="RG1563" s="133"/>
      <c r="RH1563" s="133"/>
      <c r="RI1563" s="133"/>
      <c r="RJ1563" s="133"/>
      <c r="RK1563" s="133"/>
      <c r="RL1563" s="133"/>
      <c r="RM1563" s="133"/>
      <c r="RN1563" s="133"/>
      <c r="RO1563" s="133"/>
      <c r="RP1563" s="133"/>
      <c r="RQ1563" s="133"/>
      <c r="RR1563" s="133"/>
      <c r="RS1563" s="133"/>
      <c r="RT1563" s="133"/>
      <c r="RU1563" s="133"/>
      <c r="RV1563" s="133"/>
      <c r="RW1563" s="133"/>
      <c r="RX1563" s="133"/>
      <c r="RY1563" s="133"/>
      <c r="RZ1563" s="133"/>
      <c r="SA1563" s="133"/>
      <c r="SB1563" s="133"/>
      <c r="SC1563" s="133"/>
      <c r="SD1563" s="133"/>
      <c r="SE1563" s="133"/>
      <c r="SF1563" s="133"/>
      <c r="SG1563" s="133"/>
      <c r="SH1563" s="133"/>
      <c r="SI1563" s="133"/>
      <c r="SJ1563" s="133"/>
      <c r="SK1563" s="133"/>
      <c r="SL1563" s="133"/>
      <c r="SM1563" s="133"/>
      <c r="SN1563" s="133"/>
      <c r="SO1563" s="133"/>
      <c r="SP1563" s="133"/>
      <c r="SQ1563" s="133"/>
      <c r="SR1563" s="133"/>
      <c r="SS1563" s="133"/>
      <c r="ST1563" s="133"/>
      <c r="SU1563" s="133"/>
      <c r="SV1563" s="133"/>
      <c r="SW1563" s="133"/>
      <c r="SX1563" s="133"/>
      <c r="SY1563" s="133"/>
      <c r="SZ1563" s="133"/>
      <c r="TA1563" s="133"/>
      <c r="TB1563" s="133"/>
      <c r="TC1563" s="133"/>
      <c r="TD1563" s="133"/>
      <c r="TE1563" s="133"/>
      <c r="TF1563" s="133"/>
      <c r="TG1563" s="133"/>
      <c r="TH1563" s="133"/>
      <c r="TI1563" s="133"/>
      <c r="TJ1563" s="133"/>
      <c r="TK1563" s="133"/>
      <c r="TL1563" s="133"/>
      <c r="TM1563" s="133"/>
      <c r="TN1563" s="133"/>
      <c r="TO1563" s="133"/>
      <c r="TP1563" s="133"/>
      <c r="TQ1563" s="133"/>
      <c r="TR1563" s="133"/>
      <c r="TS1563" s="133"/>
      <c r="TT1563" s="133"/>
      <c r="TU1563" s="133"/>
      <c r="TV1563" s="133"/>
      <c r="TW1563" s="133"/>
      <c r="TX1563" s="133"/>
      <c r="TY1563" s="133"/>
      <c r="TZ1563" s="133"/>
      <c r="UA1563" s="133"/>
      <c r="UB1563" s="133"/>
      <c r="UC1563" s="133"/>
      <c r="UD1563" s="133"/>
      <c r="UE1563" s="133"/>
      <c r="UF1563" s="133"/>
      <c r="UG1563" s="133"/>
      <c r="UH1563" s="133"/>
      <c r="UI1563" s="133"/>
      <c r="UJ1563" s="133"/>
      <c r="UK1563" s="133"/>
      <c r="UL1563" s="133"/>
      <c r="UM1563" s="133"/>
      <c r="UN1563" s="133"/>
      <c r="UO1563" s="133"/>
      <c r="UP1563" s="133"/>
      <c r="UQ1563" s="133"/>
      <c r="UR1563" s="133"/>
      <c r="US1563" s="133"/>
      <c r="UT1563" s="133"/>
      <c r="UU1563" s="133"/>
      <c r="UV1563" s="133"/>
      <c r="UW1563" s="133"/>
      <c r="UX1563" s="133"/>
      <c r="UY1563" s="133"/>
      <c r="UZ1563" s="133"/>
      <c r="VA1563" s="133"/>
      <c r="VB1563" s="133"/>
      <c r="VC1563" s="133"/>
      <c r="VD1563" s="133"/>
      <c r="VE1563" s="133"/>
      <c r="VF1563" s="133"/>
      <c r="VG1563" s="133"/>
      <c r="VH1563" s="133"/>
      <c r="VI1563" s="133"/>
      <c r="VJ1563" s="133"/>
      <c r="VK1563" s="133"/>
      <c r="VL1563" s="133"/>
      <c r="VM1563" s="133"/>
      <c r="VN1563" s="133"/>
      <c r="VO1563" s="133"/>
      <c r="VP1563" s="133"/>
      <c r="VQ1563" s="133"/>
      <c r="VR1563" s="133"/>
      <c r="VS1563" s="133"/>
      <c r="VT1563" s="133"/>
      <c r="VU1563" s="133"/>
      <c r="VV1563" s="133"/>
      <c r="VW1563" s="133"/>
      <c r="VX1563" s="133"/>
      <c r="VY1563" s="133"/>
      <c r="VZ1563" s="133"/>
      <c r="WA1563" s="133"/>
      <c r="WB1563" s="133"/>
      <c r="WC1563" s="133"/>
      <c r="WD1563" s="133"/>
      <c r="WE1563" s="133"/>
      <c r="WF1563" s="133"/>
      <c r="WG1563" s="133"/>
      <c r="WH1563" s="133"/>
      <c r="WI1563" s="133"/>
      <c r="WJ1563" s="133"/>
      <c r="WK1563" s="133"/>
      <c r="WL1563" s="133"/>
      <c r="WM1563" s="133"/>
      <c r="WN1563" s="133"/>
      <c r="WO1563" s="133"/>
      <c r="WP1563" s="133"/>
      <c r="WQ1563" s="133"/>
      <c r="WR1563" s="133"/>
      <c r="WS1563" s="133"/>
      <c r="WT1563" s="133"/>
      <c r="WU1563" s="133"/>
      <c r="WV1563" s="133"/>
      <c r="WW1563" s="133"/>
      <c r="WX1563" s="133"/>
      <c r="WY1563" s="133"/>
      <c r="WZ1563" s="133"/>
      <c r="XA1563" s="133"/>
      <c r="XB1563" s="133"/>
      <c r="XC1563" s="133"/>
      <c r="XD1563" s="133"/>
      <c r="XE1563" s="133"/>
      <c r="XF1563" s="133"/>
      <c r="XG1563" s="133"/>
      <c r="XH1563" s="133"/>
      <c r="XI1563" s="133"/>
      <c r="XJ1563" s="133"/>
      <c r="XK1563" s="133"/>
      <c r="XL1563" s="133"/>
      <c r="XM1563" s="133"/>
      <c r="XN1563" s="133"/>
      <c r="XO1563" s="133"/>
      <c r="XP1563" s="133"/>
      <c r="XQ1563" s="133"/>
      <c r="XR1563" s="133"/>
      <c r="XS1563" s="133"/>
      <c r="XT1563" s="133"/>
      <c r="XU1563" s="133"/>
      <c r="XV1563" s="133"/>
      <c r="XW1563" s="133"/>
      <c r="XX1563" s="133"/>
      <c r="XY1563" s="133"/>
      <c r="XZ1563" s="133"/>
      <c r="YA1563" s="133"/>
      <c r="YB1563" s="133"/>
      <c r="YC1563" s="133"/>
      <c r="YD1563" s="133"/>
      <c r="YE1563" s="133"/>
      <c r="YF1563" s="133"/>
      <c r="YG1563" s="133"/>
      <c r="YH1563" s="133"/>
      <c r="YI1563" s="133"/>
      <c r="YJ1563" s="133"/>
      <c r="YK1563" s="133"/>
      <c r="YL1563" s="133"/>
      <c r="YM1563" s="133"/>
      <c r="YN1563" s="133"/>
      <c r="YO1563" s="133"/>
      <c r="YP1563" s="133"/>
      <c r="YQ1563" s="133"/>
      <c r="YR1563" s="133"/>
      <c r="YS1563" s="133"/>
      <c r="YT1563" s="133"/>
      <c r="YU1563" s="133"/>
      <c r="YV1563" s="133"/>
      <c r="YW1563" s="133"/>
      <c r="YX1563" s="133"/>
      <c r="YY1563" s="133"/>
      <c r="YZ1563" s="133"/>
      <c r="ZA1563" s="133"/>
      <c r="ZB1563" s="133"/>
      <c r="ZC1563" s="133"/>
      <c r="ZD1563" s="133"/>
      <c r="ZE1563" s="133"/>
      <c r="ZF1563" s="133"/>
      <c r="ZG1563" s="133"/>
      <c r="ZH1563" s="133"/>
      <c r="ZI1563" s="133"/>
      <c r="ZJ1563" s="133"/>
      <c r="ZK1563" s="133"/>
      <c r="ZL1563" s="133"/>
      <c r="ZM1563" s="133"/>
      <c r="ZN1563" s="133"/>
      <c r="ZO1563" s="133"/>
      <c r="ZP1563" s="133"/>
      <c r="ZQ1563" s="133"/>
      <c r="ZR1563" s="133"/>
      <c r="ZS1563" s="133"/>
      <c r="ZT1563" s="133"/>
      <c r="ZU1563" s="133"/>
      <c r="ZV1563" s="133"/>
      <c r="ZW1563" s="133"/>
      <c r="ZX1563" s="133"/>
      <c r="ZY1563" s="133"/>
      <c r="ZZ1563" s="133"/>
      <c r="AAA1563" s="133"/>
      <c r="AAB1563" s="133"/>
      <c r="AAC1563" s="133"/>
      <c r="AAD1563" s="133"/>
      <c r="AAE1563" s="133"/>
      <c r="AAF1563" s="133"/>
      <c r="AAG1563" s="133"/>
      <c r="AAH1563" s="133"/>
      <c r="AAI1563" s="133"/>
      <c r="AAJ1563" s="133"/>
      <c r="AAK1563" s="133"/>
      <c r="AAL1563" s="133"/>
      <c r="AAM1563" s="133"/>
      <c r="AAN1563" s="133"/>
      <c r="AAO1563" s="133"/>
      <c r="AAP1563" s="133"/>
      <c r="AAQ1563" s="133"/>
      <c r="AAR1563" s="133"/>
      <c r="AAS1563" s="133"/>
      <c r="AAT1563" s="133"/>
      <c r="AAU1563" s="133"/>
      <c r="AAV1563" s="133"/>
      <c r="AAW1563" s="133"/>
      <c r="AAX1563" s="133"/>
      <c r="AAY1563" s="133"/>
      <c r="AAZ1563" s="133"/>
      <c r="ABA1563" s="133"/>
      <c r="ABB1563" s="133"/>
      <c r="ABC1563" s="133"/>
      <c r="ABD1563" s="133"/>
      <c r="ABE1563" s="133"/>
      <c r="ABF1563" s="133"/>
      <c r="ABG1563" s="133"/>
      <c r="ABH1563" s="133"/>
      <c r="ABI1563" s="133"/>
      <c r="ABJ1563" s="133"/>
      <c r="ABK1563" s="133"/>
      <c r="ABL1563" s="133"/>
      <c r="ABM1563" s="133"/>
      <c r="ABN1563" s="133"/>
      <c r="ABO1563" s="133"/>
      <c r="ABP1563" s="133"/>
      <c r="ABQ1563" s="133"/>
      <c r="ABR1563" s="133"/>
      <c r="ABS1563" s="133"/>
      <c r="ABT1563" s="133"/>
      <c r="ABU1563" s="133"/>
      <c r="ABV1563" s="133"/>
      <c r="ABW1563" s="133"/>
      <c r="ABX1563" s="133"/>
      <c r="ABY1563" s="133"/>
      <c r="ABZ1563" s="133"/>
      <c r="ACA1563" s="133"/>
      <c r="ACB1563" s="133"/>
      <c r="ACC1563" s="133"/>
      <c r="ACD1563" s="133"/>
      <c r="ACE1563" s="133"/>
      <c r="ACF1563" s="133"/>
      <c r="ACG1563" s="133"/>
      <c r="ACH1563" s="133"/>
      <c r="ACI1563" s="133"/>
      <c r="ACJ1563" s="133"/>
      <c r="ACK1563" s="133"/>
      <c r="ACL1563" s="133"/>
      <c r="ACM1563" s="133"/>
      <c r="ACN1563" s="133"/>
      <c r="ACO1563" s="133"/>
      <c r="ACP1563" s="133"/>
      <c r="ACQ1563" s="133"/>
      <c r="ACR1563" s="133"/>
      <c r="ACS1563" s="133"/>
      <c r="ACT1563" s="133"/>
      <c r="ACU1563" s="133"/>
      <c r="ACV1563" s="133"/>
      <c r="ACW1563" s="133"/>
      <c r="ACX1563" s="133"/>
      <c r="ACY1563" s="133"/>
      <c r="ACZ1563" s="133"/>
      <c r="ADA1563" s="133"/>
      <c r="ADB1563" s="133"/>
      <c r="ADC1563" s="133"/>
      <c r="ADD1563" s="133"/>
      <c r="ADE1563" s="133"/>
      <c r="ADF1563" s="133"/>
      <c r="ADG1563" s="133"/>
      <c r="ADH1563" s="133"/>
      <c r="ADI1563" s="133"/>
      <c r="ADJ1563" s="133"/>
      <c r="ADK1563" s="133"/>
      <c r="ADL1563" s="133"/>
      <c r="ADM1563" s="133"/>
      <c r="ADN1563" s="133"/>
      <c r="ADO1563" s="133"/>
      <c r="ADP1563" s="133"/>
      <c r="ADQ1563" s="133"/>
      <c r="ADR1563" s="133"/>
      <c r="ADS1563" s="133"/>
      <c r="ADT1563" s="133"/>
      <c r="ADU1563" s="133"/>
      <c r="ADV1563" s="133"/>
      <c r="ADW1563" s="133"/>
      <c r="ADX1563" s="133"/>
      <c r="ADY1563" s="133"/>
      <c r="ADZ1563" s="133"/>
      <c r="AEA1563" s="133"/>
      <c r="AEB1563" s="133"/>
      <c r="AEC1563" s="133"/>
      <c r="AED1563" s="133"/>
      <c r="AEE1563" s="133"/>
      <c r="AEF1563" s="133"/>
    </row>
    <row r="1564" spans="1:812" hidden="1" x14ac:dyDescent="0.25">
      <c r="B1564" s="5">
        <v>45616</v>
      </c>
      <c r="C1564" t="s">
        <v>120</v>
      </c>
      <c r="D1564" t="s">
        <v>0</v>
      </c>
      <c r="E1564" t="s">
        <v>66</v>
      </c>
      <c r="F1564" s="4" t="s">
        <v>139</v>
      </c>
      <c r="G1564" t="s">
        <v>140</v>
      </c>
      <c r="H1564" s="4" t="s">
        <v>141</v>
      </c>
      <c r="I1564" s="4" t="s">
        <v>590</v>
      </c>
      <c r="J1564" s="8">
        <v>-5</v>
      </c>
      <c r="K1564" s="29">
        <v>51750</v>
      </c>
      <c r="L1564" s="17">
        <f t="shared" ref="L1564:L1583" si="146">+J1564*K1564</f>
        <v>-258750</v>
      </c>
      <c r="M1564" s="102" t="s">
        <v>529</v>
      </c>
      <c r="N1564" s="104">
        <f t="shared" si="145"/>
        <v>-58.684780513250857</v>
      </c>
      <c r="O1564" s="104">
        <v>-58.684780513250857</v>
      </c>
      <c r="S1564" s="55" t="s">
        <v>628</v>
      </c>
      <c r="LT1564" t="s">
        <v>506</v>
      </c>
    </row>
    <row r="1565" spans="1:812" s="109" customFormat="1" hidden="1" x14ac:dyDescent="0.25">
      <c r="A1565" s="55"/>
      <c r="B1565" s="86">
        <v>45616</v>
      </c>
      <c r="C1565" s="55" t="s">
        <v>120</v>
      </c>
      <c r="D1565" s="55" t="s">
        <v>0</v>
      </c>
      <c r="E1565" s="55" t="s">
        <v>66</v>
      </c>
      <c r="F1565" s="56" t="s">
        <v>78</v>
      </c>
      <c r="G1565" s="55" t="s">
        <v>79</v>
      </c>
      <c r="H1565" s="56" t="s">
        <v>80</v>
      </c>
      <c r="I1565" s="56" t="s">
        <v>622</v>
      </c>
      <c r="J1565" s="8">
        <f>-31+10</f>
        <v>-21</v>
      </c>
      <c r="K1565" s="118">
        <v>51750</v>
      </c>
      <c r="L1565" s="88">
        <f t="shared" si="146"/>
        <v>-1086750</v>
      </c>
      <c r="M1565" s="108" t="s">
        <v>529</v>
      </c>
      <c r="N1565" s="104">
        <f t="shared" si="145"/>
        <v>-246.4760781556536</v>
      </c>
      <c r="O1565" s="104">
        <v>-246.4760781556536</v>
      </c>
      <c r="P1565" s="55"/>
      <c r="Q1565" s="101"/>
      <c r="R1565" s="55"/>
      <c r="S1565" s="55" t="s">
        <v>626</v>
      </c>
      <c r="T1565" s="55"/>
      <c r="U1565" s="55"/>
      <c r="V1565" s="55"/>
      <c r="W1565" s="55"/>
      <c r="X1565" s="88"/>
      <c r="Y1565" s="55"/>
      <c r="Z1565" s="55"/>
      <c r="AA1565" s="55"/>
      <c r="AB1565" s="55"/>
      <c r="AC1565" s="55"/>
      <c r="AD1565" s="55"/>
      <c r="AE1565" s="55"/>
      <c r="AF1565" s="55"/>
      <c r="AG1565" s="55"/>
      <c r="AH1565" s="55"/>
      <c r="AI1565" s="55"/>
      <c r="AJ1565" s="55"/>
      <c r="AK1565" s="55"/>
      <c r="AL1565" s="55"/>
      <c r="AM1565" s="55"/>
      <c r="AN1565" s="55"/>
      <c r="AO1565" s="55"/>
      <c r="AP1565" s="55"/>
      <c r="AQ1565" s="55"/>
      <c r="AR1565" s="55"/>
      <c r="AS1565" s="55"/>
      <c r="AT1565" s="55"/>
      <c r="AU1565" s="55"/>
      <c r="AV1565" s="55"/>
      <c r="AW1565" s="55"/>
      <c r="AX1565" s="55"/>
      <c r="AY1565" s="55"/>
      <c r="AZ1565" s="55"/>
      <c r="BA1565" s="55"/>
      <c r="BB1565" s="55"/>
      <c r="BC1565" s="55"/>
      <c r="BD1565" s="55"/>
      <c r="BE1565" s="55"/>
      <c r="BF1565" s="55"/>
      <c r="BG1565" s="55"/>
      <c r="BH1565" s="55"/>
      <c r="BI1565" s="55"/>
      <c r="BJ1565" s="55"/>
      <c r="BK1565" s="55"/>
      <c r="BL1565" s="55"/>
      <c r="BM1565" s="55"/>
      <c r="BN1565" s="55"/>
      <c r="BO1565" s="55"/>
      <c r="BP1565" s="55"/>
      <c r="BQ1565" s="55"/>
      <c r="BR1565" s="55"/>
      <c r="BS1565" s="55"/>
      <c r="BT1565" s="55"/>
      <c r="BU1565" s="55"/>
      <c r="BV1565" s="55"/>
      <c r="BW1565" s="55"/>
      <c r="BX1565" s="55"/>
      <c r="BY1565" s="55"/>
      <c r="BZ1565" s="55"/>
      <c r="CA1565" s="55"/>
      <c r="CB1565" s="55"/>
      <c r="CC1565" s="55"/>
      <c r="CD1565" s="55"/>
      <c r="CE1565" s="55"/>
      <c r="CF1565" s="55"/>
      <c r="CG1565" s="55"/>
      <c r="CH1565" s="55"/>
      <c r="CI1565" s="55"/>
      <c r="CJ1565" s="55"/>
      <c r="CK1565" s="55"/>
      <c r="CL1565" s="55"/>
      <c r="CM1565" s="55"/>
      <c r="CN1565" s="55"/>
      <c r="CO1565" s="55"/>
      <c r="CP1565" s="55"/>
      <c r="CQ1565" s="55"/>
      <c r="CR1565" s="55"/>
      <c r="CS1565" s="55"/>
      <c r="CT1565" s="55"/>
      <c r="CU1565" s="55"/>
      <c r="CV1565" s="55"/>
      <c r="CW1565" s="55"/>
      <c r="CX1565" s="55"/>
      <c r="CY1565" s="55"/>
      <c r="CZ1565" s="55"/>
      <c r="DA1565" s="55"/>
      <c r="DB1565" s="55"/>
      <c r="DC1565" s="55"/>
      <c r="DD1565" s="55"/>
      <c r="DE1565" s="55"/>
      <c r="DF1565" s="55"/>
      <c r="DG1565" s="55"/>
      <c r="DH1565" s="55"/>
      <c r="DI1565" s="55"/>
      <c r="DJ1565" s="55"/>
      <c r="DK1565" s="55"/>
      <c r="DL1565" s="55"/>
      <c r="DM1565" s="55"/>
      <c r="DN1565" s="55"/>
      <c r="DO1565" s="55"/>
      <c r="DP1565" s="55"/>
      <c r="DQ1565" s="55"/>
      <c r="DR1565" s="55"/>
      <c r="DS1565" s="55"/>
      <c r="DT1565" s="55"/>
      <c r="DU1565" s="55"/>
      <c r="DV1565" s="55"/>
      <c r="DW1565" s="55"/>
      <c r="DX1565" s="55"/>
      <c r="DY1565" s="55"/>
      <c r="DZ1565" s="55"/>
      <c r="EA1565" s="55"/>
      <c r="EB1565" s="55"/>
      <c r="EC1565" s="55"/>
      <c r="ED1565" s="55"/>
      <c r="EE1565" s="55"/>
      <c r="EF1565" s="55"/>
      <c r="EG1565" s="55"/>
      <c r="EH1565" s="55"/>
      <c r="EI1565" s="55"/>
      <c r="EJ1565" s="55"/>
      <c r="EK1565" s="55"/>
      <c r="EL1565" s="55"/>
      <c r="EM1565" s="55"/>
      <c r="EN1565" s="55"/>
      <c r="EO1565" s="55"/>
      <c r="EP1565" s="55"/>
      <c r="EQ1565" s="55"/>
      <c r="ER1565" s="55"/>
      <c r="ES1565" s="55"/>
      <c r="ET1565" s="55"/>
      <c r="EU1565" s="55"/>
      <c r="EV1565" s="55"/>
      <c r="EW1565" s="55"/>
      <c r="EX1565" s="55"/>
      <c r="EY1565" s="55"/>
      <c r="EZ1565" s="55"/>
      <c r="FA1565" s="55"/>
      <c r="FB1565" s="55"/>
      <c r="FC1565" s="55"/>
      <c r="FD1565" s="55"/>
      <c r="FE1565" s="55"/>
      <c r="FF1565" s="55"/>
      <c r="FG1565" s="55"/>
      <c r="FH1565" s="55"/>
      <c r="FI1565" s="55"/>
      <c r="FJ1565" s="55"/>
      <c r="FK1565" s="55"/>
      <c r="FL1565" s="55"/>
      <c r="FM1565" s="55"/>
      <c r="FN1565" s="55"/>
      <c r="FO1565" s="55"/>
      <c r="FP1565" s="55"/>
      <c r="FQ1565" s="55"/>
      <c r="FR1565" s="55"/>
      <c r="FS1565" s="55"/>
      <c r="FT1565" s="55"/>
      <c r="FU1565" s="55"/>
      <c r="FV1565" s="55"/>
      <c r="FW1565" s="55"/>
      <c r="FX1565" s="55"/>
      <c r="FY1565" s="55"/>
      <c r="FZ1565" s="55"/>
      <c r="GA1565" s="55"/>
      <c r="GB1565" s="55"/>
      <c r="GC1565" s="55"/>
      <c r="GD1565" s="55"/>
      <c r="GE1565" s="55"/>
      <c r="GF1565" s="55"/>
      <c r="GG1565" s="55"/>
      <c r="GH1565" s="55"/>
      <c r="GI1565" s="55"/>
      <c r="GJ1565" s="55"/>
      <c r="GK1565" s="55"/>
      <c r="GL1565" s="55"/>
      <c r="GM1565" s="55"/>
      <c r="GN1565" s="55"/>
      <c r="GO1565" s="55"/>
      <c r="GP1565" s="55"/>
      <c r="GQ1565" s="55"/>
      <c r="GR1565" s="55"/>
      <c r="GS1565" s="55"/>
      <c r="GT1565" s="55"/>
      <c r="GU1565" s="55"/>
      <c r="GV1565" s="55"/>
      <c r="GW1565" s="55"/>
      <c r="GX1565" s="55"/>
      <c r="GY1565" s="55"/>
      <c r="GZ1565" s="55"/>
      <c r="HA1565" s="55"/>
      <c r="HB1565" s="55"/>
      <c r="HC1565" s="55"/>
      <c r="HD1565" s="55"/>
      <c r="HE1565" s="55"/>
      <c r="HF1565" s="55"/>
      <c r="HG1565" s="55"/>
      <c r="HH1565" s="55"/>
      <c r="HI1565" s="55"/>
      <c r="HJ1565" s="55"/>
      <c r="HK1565" s="55"/>
      <c r="HL1565" s="55"/>
      <c r="HM1565" s="55"/>
      <c r="HN1565" s="55"/>
      <c r="HO1565" s="55"/>
      <c r="HP1565" s="55"/>
      <c r="HQ1565" s="55"/>
      <c r="HR1565" s="55"/>
      <c r="HS1565" s="55"/>
      <c r="HT1565" s="55"/>
      <c r="HU1565" s="55"/>
      <c r="HV1565" s="55"/>
      <c r="HW1565" s="55"/>
      <c r="HX1565" s="55"/>
      <c r="HY1565" s="55"/>
      <c r="HZ1565" s="55"/>
      <c r="IA1565" s="55"/>
      <c r="IB1565" s="55"/>
      <c r="IC1565" s="55"/>
      <c r="ID1565" s="55"/>
      <c r="IE1565" s="55"/>
      <c r="IF1565" s="55"/>
      <c r="IG1565" s="55"/>
      <c r="IH1565" s="55"/>
      <c r="II1565" s="55"/>
      <c r="IJ1565" s="55"/>
      <c r="IK1565" s="55"/>
      <c r="IL1565" s="55"/>
      <c r="IM1565" s="55"/>
      <c r="IN1565" s="55"/>
      <c r="IO1565" s="55" t="s">
        <v>506</v>
      </c>
      <c r="IP1565" s="55"/>
      <c r="IQ1565" s="55"/>
      <c r="IR1565" s="55"/>
      <c r="IS1565" s="55"/>
      <c r="IT1565" s="55"/>
      <c r="IU1565" s="55"/>
      <c r="IV1565" s="55"/>
      <c r="IW1565" s="55"/>
      <c r="IX1565" s="55"/>
      <c r="IY1565" s="55"/>
      <c r="IZ1565" s="55"/>
      <c r="JA1565" s="55"/>
      <c r="JB1565" s="55"/>
      <c r="JC1565" s="55"/>
      <c r="JD1565" s="55"/>
      <c r="JE1565" s="55"/>
      <c r="JF1565" s="55"/>
      <c r="JG1565" s="55"/>
      <c r="JH1565" s="55"/>
      <c r="JI1565" s="55"/>
      <c r="JJ1565" s="55"/>
      <c r="JK1565" s="55"/>
      <c r="JL1565" s="55"/>
      <c r="JM1565" s="55"/>
      <c r="JN1565" s="55"/>
      <c r="JO1565" s="55"/>
      <c r="JP1565" s="55"/>
      <c r="JQ1565" s="55"/>
      <c r="JR1565" s="55"/>
      <c r="JS1565" s="55"/>
      <c r="JT1565" s="55"/>
      <c r="JU1565" s="55"/>
      <c r="JV1565" s="55"/>
      <c r="JW1565" s="55"/>
      <c r="JX1565" s="55"/>
      <c r="JY1565" s="55"/>
      <c r="JZ1565" s="55"/>
      <c r="KA1565" s="55"/>
      <c r="KB1565" s="55"/>
      <c r="KC1565" s="55"/>
      <c r="KD1565" s="55"/>
      <c r="KE1565" s="55"/>
      <c r="KF1565" s="55"/>
      <c r="KG1565" s="55"/>
      <c r="KH1565" s="55"/>
      <c r="KI1565" s="55"/>
      <c r="KJ1565" s="55"/>
      <c r="KK1565" s="55"/>
      <c r="KL1565" s="55"/>
      <c r="KM1565" s="55"/>
      <c r="KN1565" s="55"/>
      <c r="KO1565" s="55"/>
      <c r="KP1565" s="55"/>
      <c r="KQ1565" s="55"/>
      <c r="KR1565" s="55"/>
      <c r="KS1565" s="55"/>
      <c r="KT1565" s="55"/>
      <c r="KU1565" s="55"/>
      <c r="KV1565" s="55"/>
      <c r="KW1565" s="55"/>
      <c r="KX1565" s="55"/>
      <c r="KY1565" s="55"/>
      <c r="KZ1565" s="55"/>
      <c r="LA1565" s="55"/>
      <c r="LB1565" s="55"/>
      <c r="LC1565" s="55"/>
      <c r="LD1565" s="55"/>
      <c r="LE1565" s="55"/>
      <c r="LF1565" s="55"/>
      <c r="LG1565" s="55"/>
      <c r="LH1565" s="55"/>
      <c r="LI1565" s="55"/>
      <c r="LJ1565" s="55"/>
      <c r="LK1565" s="55"/>
      <c r="LL1565" s="55"/>
      <c r="LM1565" s="55"/>
      <c r="LN1565" s="55"/>
      <c r="LO1565" s="55"/>
      <c r="LP1565" s="55"/>
      <c r="LQ1565" s="55"/>
      <c r="LR1565" s="55"/>
      <c r="LS1565" s="55"/>
      <c r="LT1565" s="55"/>
      <c r="LU1565" s="55"/>
      <c r="LV1565" s="55"/>
      <c r="LW1565" s="55"/>
      <c r="LX1565" s="55"/>
      <c r="LY1565" s="55"/>
      <c r="LZ1565" s="55"/>
      <c r="MA1565" s="55"/>
      <c r="MB1565" s="55"/>
      <c r="MC1565" s="55"/>
      <c r="MD1565" s="55"/>
      <c r="ME1565" s="55"/>
      <c r="MF1565" s="55"/>
      <c r="MG1565" s="55"/>
      <c r="MH1565" s="55"/>
      <c r="MI1565" s="55"/>
      <c r="MJ1565" s="55"/>
      <c r="MK1565" s="55"/>
      <c r="ML1565" s="55"/>
      <c r="MM1565" s="55"/>
      <c r="MN1565" s="55"/>
      <c r="MO1565" s="55"/>
      <c r="MP1565" s="55"/>
      <c r="MQ1565" s="55"/>
      <c r="MR1565" s="55"/>
      <c r="MS1565" s="55"/>
      <c r="MT1565" s="55"/>
      <c r="MU1565" s="55"/>
      <c r="MV1565" s="55"/>
      <c r="MW1565" s="55"/>
      <c r="MX1565" s="55"/>
      <c r="MY1565" s="55"/>
      <c r="MZ1565" s="55"/>
      <c r="NA1565" s="55"/>
      <c r="NB1565" s="55"/>
      <c r="NC1565" s="55"/>
      <c r="ND1565" s="55"/>
      <c r="NE1565" s="55"/>
      <c r="NF1565" s="55"/>
      <c r="NG1565" s="55"/>
      <c r="NH1565" s="55"/>
      <c r="NI1565" s="55"/>
      <c r="NJ1565" s="55"/>
      <c r="NK1565" s="55"/>
      <c r="NL1565" s="55"/>
      <c r="NM1565" s="55"/>
      <c r="NN1565" s="55"/>
      <c r="NO1565" s="55"/>
      <c r="NP1565" s="55"/>
      <c r="NQ1565" s="55"/>
      <c r="NR1565" s="55"/>
      <c r="NS1565" s="55"/>
      <c r="NT1565" s="55"/>
      <c r="NU1565" s="55"/>
      <c r="NV1565" s="55"/>
      <c r="NW1565" s="55"/>
      <c r="NX1565" s="55"/>
      <c r="NY1565" s="55"/>
      <c r="NZ1565" s="55"/>
      <c r="OA1565" s="55"/>
      <c r="OB1565" s="55"/>
      <c r="OC1565" s="55"/>
      <c r="OD1565" s="55"/>
      <c r="OE1565" s="55"/>
      <c r="OF1565" s="55"/>
      <c r="OG1565" s="55"/>
      <c r="OH1565" s="55"/>
      <c r="OI1565" s="55"/>
      <c r="OJ1565" s="55"/>
      <c r="OK1565" s="55"/>
      <c r="OL1565" s="55"/>
      <c r="OM1565" s="55"/>
      <c r="ON1565" s="55"/>
      <c r="OO1565" s="55"/>
      <c r="OP1565" s="55"/>
      <c r="OQ1565" s="55"/>
      <c r="OR1565" s="55"/>
      <c r="OS1565" s="55"/>
      <c r="OT1565" s="55"/>
      <c r="OU1565" s="55"/>
      <c r="OV1565" s="55"/>
      <c r="OW1565" s="55"/>
      <c r="OX1565" s="55"/>
      <c r="OY1565" s="55"/>
      <c r="OZ1565" s="55"/>
      <c r="PA1565" s="55"/>
      <c r="PB1565" s="55"/>
      <c r="PC1565" s="55"/>
      <c r="PD1565" s="55"/>
      <c r="PE1565" s="55"/>
      <c r="PF1565" s="55"/>
      <c r="PG1565" s="55"/>
      <c r="PH1565" s="55"/>
      <c r="PI1565" s="55"/>
      <c r="PJ1565" s="55"/>
      <c r="PK1565" s="55"/>
      <c r="PL1565" s="55"/>
      <c r="PM1565" s="55"/>
      <c r="PN1565" s="55"/>
      <c r="PO1565" s="55"/>
      <c r="PP1565" s="55"/>
      <c r="PQ1565" s="55"/>
      <c r="PR1565" s="55"/>
      <c r="PS1565" s="55"/>
      <c r="PT1565" s="55"/>
      <c r="PU1565" s="55"/>
      <c r="PV1565" s="55"/>
      <c r="PW1565" s="55"/>
      <c r="PX1565" s="55"/>
      <c r="PY1565" s="55"/>
      <c r="PZ1565" s="55"/>
      <c r="QA1565" s="55"/>
      <c r="QB1565" s="55"/>
      <c r="QC1565" s="55"/>
      <c r="QD1565" s="55"/>
      <c r="QE1565" s="55"/>
      <c r="QF1565" s="55"/>
      <c r="QG1565" s="55"/>
      <c r="QH1565" s="55"/>
      <c r="QI1565" s="55"/>
      <c r="QJ1565" s="55"/>
      <c r="QK1565" s="55"/>
      <c r="QL1565" s="55"/>
      <c r="QM1565" s="55"/>
      <c r="QN1565" s="55"/>
      <c r="QO1565" s="55"/>
      <c r="QP1565" s="55"/>
      <c r="QQ1565" s="55"/>
      <c r="QR1565" s="55"/>
      <c r="QS1565" s="55"/>
      <c r="QT1565" s="55"/>
      <c r="QU1565" s="55"/>
      <c r="QV1565" s="55"/>
      <c r="QW1565" s="55"/>
      <c r="QX1565" s="55"/>
      <c r="QY1565" s="55"/>
      <c r="QZ1565" s="55"/>
      <c r="RA1565" s="55"/>
      <c r="RB1565" s="55"/>
      <c r="RC1565" s="55"/>
      <c r="RD1565" s="55"/>
      <c r="RE1565" s="55"/>
      <c r="RF1565" s="55"/>
      <c r="RG1565" s="55"/>
      <c r="RH1565" s="55"/>
      <c r="RI1565" s="55"/>
      <c r="RJ1565" s="55"/>
      <c r="RK1565" s="55"/>
      <c r="RL1565" s="55"/>
      <c r="RM1565" s="55"/>
      <c r="RN1565" s="55"/>
      <c r="RO1565" s="55"/>
      <c r="RP1565" s="55"/>
      <c r="RQ1565" s="55"/>
      <c r="RR1565" s="55"/>
      <c r="RS1565" s="55"/>
      <c r="RT1565" s="55"/>
      <c r="RU1565" s="55"/>
      <c r="RV1565" s="55"/>
      <c r="RW1565" s="55"/>
      <c r="RX1565" s="55"/>
      <c r="RY1565" s="55"/>
      <c r="RZ1565" s="55"/>
      <c r="SA1565" s="55"/>
      <c r="SB1565" s="55"/>
      <c r="SC1565" s="55"/>
      <c r="SD1565" s="55"/>
      <c r="SE1565" s="55"/>
      <c r="SF1565" s="55"/>
      <c r="SG1565" s="55"/>
      <c r="SH1565" s="55"/>
      <c r="SI1565" s="55"/>
      <c r="SJ1565" s="55"/>
      <c r="SK1565" s="55"/>
      <c r="SL1565" s="55"/>
      <c r="SM1565" s="55"/>
      <c r="SN1565" s="55"/>
      <c r="SO1565" s="55"/>
      <c r="SP1565" s="55"/>
      <c r="SQ1565" s="55"/>
      <c r="SR1565" s="55"/>
      <c r="SS1565" s="55"/>
      <c r="ST1565" s="55"/>
      <c r="SU1565" s="55"/>
      <c r="SV1565" s="55"/>
      <c r="SW1565" s="55"/>
      <c r="SX1565" s="55"/>
      <c r="SY1565" s="55"/>
      <c r="SZ1565" s="55"/>
      <c r="TA1565" s="55"/>
      <c r="TB1565" s="55"/>
      <c r="TC1565" s="55"/>
      <c r="TD1565" s="55"/>
      <c r="TE1565" s="55"/>
      <c r="TF1565" s="55"/>
      <c r="TG1565" s="55"/>
      <c r="TH1565" s="55"/>
      <c r="TI1565" s="55"/>
      <c r="TJ1565" s="55"/>
      <c r="TK1565" s="55"/>
      <c r="TL1565" s="55"/>
      <c r="TM1565" s="55"/>
      <c r="TN1565" s="55"/>
      <c r="TO1565" s="55"/>
      <c r="TP1565" s="55"/>
      <c r="TQ1565" s="55"/>
      <c r="TR1565" s="55"/>
      <c r="TS1565" s="55"/>
      <c r="TT1565" s="55"/>
      <c r="TU1565" s="55"/>
      <c r="TV1565" s="55"/>
      <c r="TW1565" s="55"/>
      <c r="TX1565" s="55"/>
      <c r="TY1565" s="55"/>
      <c r="TZ1565" s="55"/>
      <c r="UA1565" s="55"/>
      <c r="UB1565" s="55"/>
      <c r="UC1565" s="55"/>
      <c r="UD1565" s="55"/>
      <c r="UE1565" s="55"/>
      <c r="UF1565" s="55"/>
      <c r="UG1565" s="55"/>
      <c r="UH1565" s="55"/>
      <c r="UI1565" s="55"/>
      <c r="UJ1565" s="55"/>
      <c r="UK1565" s="55"/>
      <c r="UL1565" s="55"/>
      <c r="UM1565" s="55"/>
      <c r="UN1565" s="55"/>
      <c r="UO1565" s="55"/>
      <c r="UP1565" s="55"/>
      <c r="UQ1565" s="55"/>
      <c r="UR1565" s="55"/>
      <c r="US1565" s="55"/>
      <c r="UT1565" s="55"/>
      <c r="UU1565" s="55"/>
      <c r="UV1565" s="55"/>
      <c r="UW1565" s="55"/>
      <c r="UX1565" s="55"/>
      <c r="UY1565" s="55"/>
      <c r="UZ1565" s="55"/>
      <c r="VA1565" s="55"/>
      <c r="VB1565" s="55"/>
      <c r="VC1565" s="55"/>
      <c r="VD1565" s="55"/>
      <c r="VE1565" s="55"/>
      <c r="VF1565" s="55"/>
      <c r="VG1565" s="55"/>
      <c r="VH1565" s="55"/>
      <c r="VI1565" s="55"/>
      <c r="VJ1565" s="55"/>
      <c r="VK1565" s="55"/>
      <c r="VL1565" s="55"/>
      <c r="VM1565" s="55"/>
      <c r="VN1565" s="55"/>
      <c r="VO1565" s="55"/>
      <c r="VP1565" s="55"/>
      <c r="VQ1565" s="55"/>
      <c r="VR1565" s="55"/>
      <c r="VS1565" s="55"/>
      <c r="VT1565" s="55"/>
      <c r="VU1565" s="55"/>
      <c r="VV1565" s="55"/>
      <c r="VW1565" s="55"/>
      <c r="VX1565" s="55"/>
      <c r="VY1565" s="55"/>
      <c r="VZ1565" s="55"/>
      <c r="WA1565" s="55"/>
      <c r="WB1565" s="55"/>
      <c r="WC1565" s="55"/>
      <c r="WD1565" s="55"/>
      <c r="WE1565" s="55"/>
      <c r="WF1565" s="55"/>
      <c r="WG1565" s="55"/>
      <c r="WH1565" s="55"/>
      <c r="WI1565" s="55"/>
      <c r="WJ1565" s="55"/>
      <c r="WK1565" s="55"/>
      <c r="WL1565" s="55"/>
      <c r="WM1565" s="55"/>
      <c r="WN1565" s="55"/>
      <c r="WO1565" s="55"/>
      <c r="WP1565" s="55"/>
      <c r="WQ1565" s="55"/>
      <c r="WR1565" s="55"/>
      <c r="WS1565" s="55"/>
      <c r="WT1565" s="55"/>
      <c r="WU1565" s="55"/>
      <c r="WV1565" s="55"/>
      <c r="WW1565" s="55"/>
      <c r="WX1565" s="55"/>
      <c r="WY1565" s="55"/>
      <c r="WZ1565" s="55"/>
      <c r="XA1565" s="55"/>
      <c r="XB1565" s="55"/>
      <c r="XC1565" s="55"/>
      <c r="XD1565" s="55"/>
      <c r="XE1565" s="55"/>
      <c r="XF1565" s="55"/>
      <c r="XG1565" s="55"/>
      <c r="XH1565" s="55"/>
      <c r="XI1565" s="55"/>
      <c r="XJ1565" s="55"/>
      <c r="XK1565" s="55"/>
      <c r="XL1565" s="55"/>
      <c r="XM1565" s="55"/>
      <c r="XN1565" s="55"/>
      <c r="XO1565" s="55"/>
      <c r="XP1565" s="55"/>
      <c r="XQ1565" s="55"/>
      <c r="XR1565" s="55"/>
      <c r="XS1565" s="55"/>
      <c r="XT1565" s="55"/>
      <c r="XU1565" s="55"/>
      <c r="XV1565" s="55"/>
      <c r="XW1565" s="55"/>
      <c r="XX1565" s="55"/>
      <c r="XY1565" s="55"/>
      <c r="XZ1565" s="55"/>
      <c r="YA1565" s="55"/>
      <c r="YB1565" s="55"/>
      <c r="YC1565" s="55"/>
      <c r="YD1565" s="55"/>
      <c r="YE1565" s="55"/>
      <c r="YF1565" s="55"/>
      <c r="YG1565" s="55"/>
      <c r="YH1565" s="55"/>
      <c r="YI1565" s="55"/>
      <c r="YJ1565" s="55"/>
      <c r="YK1565" s="55"/>
      <c r="YL1565" s="55"/>
      <c r="YM1565" s="55"/>
      <c r="YN1565" s="55"/>
      <c r="YO1565" s="55"/>
      <c r="YP1565" s="55"/>
      <c r="YQ1565" s="55"/>
      <c r="YR1565" s="55"/>
      <c r="YS1565" s="55"/>
      <c r="YT1565" s="55"/>
      <c r="YU1565" s="55"/>
      <c r="YV1565" s="55"/>
      <c r="YW1565" s="55"/>
      <c r="YX1565" s="55"/>
      <c r="YY1565" s="55"/>
      <c r="YZ1565" s="55"/>
      <c r="ZA1565" s="55"/>
      <c r="ZB1565" s="55"/>
      <c r="ZC1565" s="55"/>
      <c r="ZD1565" s="55"/>
      <c r="ZE1565" s="55"/>
      <c r="ZF1565" s="55"/>
      <c r="ZG1565" s="55"/>
      <c r="ZH1565" s="55"/>
      <c r="ZI1565" s="55"/>
      <c r="ZJ1565" s="55"/>
      <c r="ZK1565" s="55"/>
      <c r="ZL1565" s="55"/>
      <c r="ZM1565" s="55"/>
      <c r="ZN1565" s="55"/>
      <c r="ZO1565" s="55"/>
      <c r="ZP1565" s="55"/>
      <c r="ZQ1565" s="55"/>
      <c r="ZR1565" s="55"/>
      <c r="ZS1565" s="55"/>
      <c r="ZT1565" s="55"/>
      <c r="ZU1565" s="55"/>
      <c r="ZV1565" s="55"/>
      <c r="ZW1565" s="55"/>
      <c r="ZX1565" s="55"/>
      <c r="ZY1565" s="55"/>
      <c r="ZZ1565" s="55"/>
      <c r="AAA1565" s="55"/>
      <c r="AAB1565" s="55"/>
      <c r="AAC1565" s="55"/>
      <c r="AAD1565" s="55"/>
      <c r="AAE1565" s="55"/>
      <c r="AAF1565" s="55"/>
      <c r="AAG1565" s="55"/>
      <c r="AAH1565" s="55"/>
      <c r="AAI1565" s="55"/>
      <c r="AAJ1565" s="55"/>
      <c r="AAK1565" s="55"/>
      <c r="AAL1565" s="55"/>
      <c r="AAM1565" s="55"/>
      <c r="AAN1565" s="55"/>
      <c r="AAO1565" s="55"/>
      <c r="AAP1565" s="55"/>
      <c r="AAQ1565" s="55"/>
      <c r="AAR1565" s="55"/>
      <c r="AAS1565" s="55"/>
      <c r="AAT1565" s="55"/>
      <c r="AAU1565" s="55"/>
      <c r="AAV1565" s="55"/>
      <c r="AAW1565" s="55"/>
      <c r="AAX1565" s="55"/>
      <c r="AAY1565" s="55"/>
      <c r="AAZ1565" s="55"/>
      <c r="ABA1565" s="55"/>
      <c r="ABB1565" s="55"/>
      <c r="ABC1565" s="55"/>
      <c r="ABD1565" s="55"/>
      <c r="ABE1565" s="55"/>
      <c r="ABF1565" s="55"/>
      <c r="ABG1565" s="55"/>
      <c r="ABH1565" s="55"/>
      <c r="ABI1565" s="55"/>
      <c r="ABJ1565" s="55"/>
      <c r="ABK1565" s="55"/>
      <c r="ABL1565" s="55"/>
      <c r="ABM1565" s="55"/>
      <c r="ABN1565" s="55"/>
      <c r="ABO1565" s="55"/>
      <c r="ABP1565" s="55"/>
      <c r="ABQ1565" s="55"/>
      <c r="ABR1565" s="55"/>
      <c r="ABS1565" s="55"/>
      <c r="ABT1565" s="55"/>
      <c r="ABU1565" s="55"/>
      <c r="ABV1565" s="55"/>
      <c r="ABW1565" s="55"/>
      <c r="ABX1565" s="55"/>
      <c r="ABY1565" s="55"/>
      <c r="ABZ1565" s="55"/>
      <c r="ACA1565" s="55"/>
      <c r="ACB1565" s="55"/>
      <c r="ACC1565" s="55"/>
      <c r="ACD1565" s="55"/>
      <c r="ACE1565" s="55"/>
      <c r="ACF1565" s="55"/>
      <c r="ACG1565" s="55"/>
      <c r="ACH1565" s="55"/>
      <c r="ACI1565" s="55"/>
      <c r="ACJ1565" s="55"/>
      <c r="ACK1565" s="55"/>
      <c r="ACL1565" s="55"/>
      <c r="ACM1565" s="55"/>
      <c r="ACN1565" s="55"/>
      <c r="ACO1565" s="55"/>
      <c r="ACP1565" s="55"/>
      <c r="ACQ1565" s="55"/>
      <c r="ACR1565" s="55"/>
      <c r="ACS1565" s="55"/>
      <c r="ACT1565" s="55"/>
      <c r="ACU1565" s="55"/>
      <c r="ACV1565" s="55"/>
      <c r="ACW1565" s="55"/>
      <c r="ACX1565" s="55"/>
      <c r="ACY1565" s="55"/>
      <c r="ACZ1565" s="55"/>
      <c r="ADA1565" s="55"/>
      <c r="ADB1565" s="55"/>
      <c r="ADC1565" s="55"/>
      <c r="ADD1565" s="55"/>
      <c r="ADE1565" s="55"/>
      <c r="ADF1565" s="55"/>
      <c r="ADG1565" s="55"/>
      <c r="ADH1565" s="55"/>
      <c r="ADI1565" s="55"/>
      <c r="ADJ1565" s="55"/>
      <c r="ADK1565" s="55"/>
      <c r="ADL1565" s="55"/>
      <c r="ADM1565" s="55"/>
      <c r="ADN1565" s="55"/>
      <c r="ADO1565" s="55"/>
      <c r="ADP1565" s="55"/>
      <c r="ADQ1565" s="55"/>
      <c r="ADR1565" s="55"/>
      <c r="ADS1565" s="55"/>
      <c r="ADT1565" s="55"/>
      <c r="ADU1565" s="55"/>
      <c r="ADV1565" s="55"/>
      <c r="ADW1565" s="55"/>
      <c r="ADX1565" s="55"/>
      <c r="ADY1565" s="55"/>
      <c r="ADZ1565" s="55"/>
      <c r="AEA1565" s="55"/>
      <c r="AEB1565" s="55"/>
      <c r="AEC1565" s="55"/>
      <c r="AED1565" s="55"/>
      <c r="AEE1565" s="55"/>
      <c r="AEF1565" s="55"/>
    </row>
    <row r="1566" spans="1:812" s="133" customFormat="1" hidden="1" x14ac:dyDescent="0.25">
      <c r="B1566" s="134">
        <v>45622</v>
      </c>
      <c r="C1566" s="133" t="s">
        <v>103</v>
      </c>
      <c r="D1566" s="133" t="s">
        <v>0</v>
      </c>
      <c r="E1566" s="133" t="s">
        <v>14</v>
      </c>
      <c r="F1566" s="135" t="s">
        <v>25</v>
      </c>
      <c r="G1566" s="133" t="s">
        <v>26</v>
      </c>
      <c r="H1566" s="135" t="s">
        <v>27</v>
      </c>
      <c r="I1566" s="135" t="s">
        <v>605</v>
      </c>
      <c r="J1566" s="136">
        <v>-4</v>
      </c>
      <c r="K1566" s="137">
        <v>14.48404255319149</v>
      </c>
      <c r="L1566" s="138">
        <f t="shared" si="146"/>
        <v>-57.936170212765958</v>
      </c>
      <c r="M1566" s="139" t="s">
        <v>527</v>
      </c>
      <c r="N1566" s="139"/>
      <c r="O1566" s="139">
        <v>-57.936170212765958</v>
      </c>
      <c r="Q1566" s="140">
        <v>20240326</v>
      </c>
      <c r="R1566" s="133" t="s">
        <v>136</v>
      </c>
      <c r="X1566" s="181"/>
    </row>
    <row r="1567" spans="1:812" hidden="1" x14ac:dyDescent="0.25">
      <c r="B1567" s="5">
        <v>45622</v>
      </c>
      <c r="C1567" t="s">
        <v>103</v>
      </c>
      <c r="D1567" t="s">
        <v>0</v>
      </c>
      <c r="E1567" t="s">
        <v>14</v>
      </c>
      <c r="F1567" s="4" t="s">
        <v>39</v>
      </c>
      <c r="G1567" t="s">
        <v>40</v>
      </c>
      <c r="H1567" s="4" t="s">
        <v>41</v>
      </c>
      <c r="I1567" s="4" t="s">
        <v>564</v>
      </c>
      <c r="J1567" s="8">
        <v>-4</v>
      </c>
      <c r="K1567" s="79">
        <v>14.569553805774278</v>
      </c>
      <c r="L1567" s="35">
        <f t="shared" si="146"/>
        <v>-58.278215223097114</v>
      </c>
      <c r="M1567" s="104" t="s">
        <v>527</v>
      </c>
      <c r="N1567" s="104"/>
      <c r="O1567" s="104">
        <v>-58.278215223097114</v>
      </c>
      <c r="Q1567" s="54">
        <v>20240326</v>
      </c>
      <c r="R1567" t="s">
        <v>136</v>
      </c>
      <c r="JK1567" t="s">
        <v>506</v>
      </c>
    </row>
    <row r="1568" spans="1:812" s="133" customFormat="1" hidden="1" x14ac:dyDescent="0.25">
      <c r="B1568" s="134">
        <v>45622</v>
      </c>
      <c r="C1568" s="133" t="s">
        <v>103</v>
      </c>
      <c r="D1568" s="133" t="s">
        <v>0</v>
      </c>
      <c r="E1568" s="133" t="s">
        <v>14</v>
      </c>
      <c r="F1568" s="135" t="s">
        <v>54</v>
      </c>
      <c r="G1568" s="133" t="s">
        <v>55</v>
      </c>
      <c r="H1568" s="135" t="s">
        <v>56</v>
      </c>
      <c r="I1568" s="135" t="s">
        <v>611</v>
      </c>
      <c r="J1568" s="136">
        <v>-10</v>
      </c>
      <c r="K1568" s="137">
        <v>18.622340425531917</v>
      </c>
      <c r="L1568" s="138">
        <f t="shared" si="146"/>
        <v>-186.22340425531917</v>
      </c>
      <c r="M1568" s="139" t="s">
        <v>527</v>
      </c>
      <c r="N1568" s="139"/>
      <c r="O1568" s="139">
        <v>-186.22340425531917</v>
      </c>
      <c r="Q1568" s="140">
        <v>20240326</v>
      </c>
      <c r="R1568" s="133" t="s">
        <v>136</v>
      </c>
      <c r="X1568" s="181"/>
    </row>
    <row r="1569" spans="1:812" hidden="1" x14ac:dyDescent="0.25">
      <c r="B1569" s="5">
        <v>45622</v>
      </c>
      <c r="C1569" t="s">
        <v>103</v>
      </c>
      <c r="D1569" t="s">
        <v>0</v>
      </c>
      <c r="E1569" t="s">
        <v>14</v>
      </c>
      <c r="F1569" s="4" t="s">
        <v>58</v>
      </c>
      <c r="G1569" t="s">
        <v>59</v>
      </c>
      <c r="H1569" s="4" t="s">
        <v>60</v>
      </c>
      <c r="I1569" s="4" t="s">
        <v>584</v>
      </c>
      <c r="J1569" s="8">
        <v>-2</v>
      </c>
      <c r="K1569" s="79">
        <v>18.345205479452055</v>
      </c>
      <c r="L1569" s="35">
        <f t="shared" si="146"/>
        <v>-36.69041095890411</v>
      </c>
      <c r="M1569" s="104" t="s">
        <v>527</v>
      </c>
      <c r="N1569" s="104"/>
      <c r="O1569" s="104">
        <v>-36.69041095890411</v>
      </c>
      <c r="Q1569" s="54">
        <v>20240326</v>
      </c>
      <c r="R1569" t="s">
        <v>136</v>
      </c>
    </row>
    <row r="1570" spans="1:812" ht="15.95" hidden="1" customHeight="1" x14ac:dyDescent="0.25">
      <c r="B1570" s="5">
        <v>45622</v>
      </c>
      <c r="C1570" t="s">
        <v>121</v>
      </c>
      <c r="D1570" t="s">
        <v>0</v>
      </c>
      <c r="E1570" t="s">
        <v>66</v>
      </c>
      <c r="F1570" s="4" t="s">
        <v>67</v>
      </c>
      <c r="G1570" t="s">
        <v>151</v>
      </c>
      <c r="H1570" s="4" t="s">
        <v>69</v>
      </c>
      <c r="I1570" s="4" t="s">
        <v>308</v>
      </c>
      <c r="J1570" s="8">
        <v>-1</v>
      </c>
      <c r="K1570" s="29">
        <v>51750</v>
      </c>
      <c r="L1570" s="17">
        <f t="shared" si="146"/>
        <v>-51750</v>
      </c>
      <c r="N1570" s="104">
        <f>L1570/4409.15</f>
        <v>-11.736956102650172</v>
      </c>
      <c r="O1570" s="104">
        <v>-11.736956102650172</v>
      </c>
      <c r="Q1570"/>
      <c r="S1570" t="s">
        <v>549</v>
      </c>
    </row>
    <row r="1571" spans="1:812" s="133" customFormat="1" hidden="1" x14ac:dyDescent="0.25">
      <c r="B1571" s="134">
        <v>45624</v>
      </c>
      <c r="C1571" s="133" t="s">
        <v>103</v>
      </c>
      <c r="D1571" s="133" t="s">
        <v>0</v>
      </c>
      <c r="E1571" s="133" t="s">
        <v>14</v>
      </c>
      <c r="F1571" s="135" t="s">
        <v>25</v>
      </c>
      <c r="G1571" s="133" t="s">
        <v>26</v>
      </c>
      <c r="H1571" s="135" t="s">
        <v>27</v>
      </c>
      <c r="I1571" s="135" t="s">
        <v>490</v>
      </c>
      <c r="J1571" s="136">
        <v>-2</v>
      </c>
      <c r="K1571" s="137">
        <v>14.583333333333334</v>
      </c>
      <c r="L1571" s="138">
        <f t="shared" si="146"/>
        <v>-29.166666666666668</v>
      </c>
      <c r="M1571" s="139" t="s">
        <v>527</v>
      </c>
      <c r="N1571" s="139"/>
      <c r="O1571" s="139">
        <v>-29.166666666666668</v>
      </c>
      <c r="Q1571" s="140">
        <v>20240327</v>
      </c>
      <c r="R1571" s="133" t="s">
        <v>136</v>
      </c>
      <c r="X1571" s="181"/>
    </row>
    <row r="1572" spans="1:812" s="133" customFormat="1" hidden="1" x14ac:dyDescent="0.25">
      <c r="B1572" s="134">
        <v>45624</v>
      </c>
      <c r="C1572" s="133" t="s">
        <v>103</v>
      </c>
      <c r="D1572" s="133" t="s">
        <v>0</v>
      </c>
      <c r="E1572" s="133" t="s">
        <v>14</v>
      </c>
      <c r="F1572" s="135" t="s">
        <v>39</v>
      </c>
      <c r="G1572" s="133" t="s">
        <v>40</v>
      </c>
      <c r="H1572" s="135" t="s">
        <v>41</v>
      </c>
      <c r="I1572" s="135" t="s">
        <v>485</v>
      </c>
      <c r="J1572" s="136">
        <v>-4</v>
      </c>
      <c r="K1572" s="137">
        <v>14.583333333333334</v>
      </c>
      <c r="L1572" s="138">
        <f t="shared" si="146"/>
        <v>-58.333333333333336</v>
      </c>
      <c r="M1572" s="139" t="s">
        <v>527</v>
      </c>
      <c r="N1572" s="139"/>
      <c r="O1572" s="139">
        <v>-58.333333333333336</v>
      </c>
      <c r="Q1572" s="140">
        <v>20240327</v>
      </c>
      <c r="R1572" s="133" t="s">
        <v>136</v>
      </c>
      <c r="X1572" s="181"/>
    </row>
    <row r="1573" spans="1:812" s="133" customFormat="1" x14ac:dyDescent="0.25">
      <c r="B1573" s="134">
        <v>45622</v>
      </c>
      <c r="C1573" s="133" t="s">
        <v>103</v>
      </c>
      <c r="D1573" s="133" t="s">
        <v>0</v>
      </c>
      <c r="E1573" s="133" t="s">
        <v>14</v>
      </c>
      <c r="F1573" s="135" t="s">
        <v>42</v>
      </c>
      <c r="G1573" s="133" t="s">
        <v>43</v>
      </c>
      <c r="H1573" s="135" t="s">
        <v>44</v>
      </c>
      <c r="I1573" s="135" t="s">
        <v>565</v>
      </c>
      <c r="J1573" s="136">
        <v>-4</v>
      </c>
      <c r="K1573" s="137">
        <v>14.48404255319149</v>
      </c>
      <c r="L1573" s="138">
        <f t="shared" si="146"/>
        <v>-57.936170212765958</v>
      </c>
      <c r="M1573" s="139" t="s">
        <v>527</v>
      </c>
      <c r="N1573" s="139"/>
      <c r="O1573" s="139">
        <v>-57.936170212765958</v>
      </c>
      <c r="Q1573" s="140">
        <v>20240326</v>
      </c>
      <c r="R1573" s="133" t="s">
        <v>136</v>
      </c>
      <c r="X1573" s="181"/>
    </row>
    <row r="1574" spans="1:812" s="133" customFormat="1" hidden="1" x14ac:dyDescent="0.25">
      <c r="B1574" s="134">
        <v>45624</v>
      </c>
      <c r="C1574" s="133" t="s">
        <v>103</v>
      </c>
      <c r="D1574" s="133" t="s">
        <v>0</v>
      </c>
      <c r="E1574" s="133" t="s">
        <v>14</v>
      </c>
      <c r="F1574" s="135" t="s">
        <v>54</v>
      </c>
      <c r="G1574" s="133" t="s">
        <v>55</v>
      </c>
      <c r="H1574" s="135" t="s">
        <v>56</v>
      </c>
      <c r="I1574" s="135" t="s">
        <v>611</v>
      </c>
      <c r="J1574" s="136">
        <v>-15</v>
      </c>
      <c r="K1574" s="137">
        <v>18.622340425531917</v>
      </c>
      <c r="L1574" s="138">
        <f t="shared" si="146"/>
        <v>-279.33510638297878</v>
      </c>
      <c r="M1574" s="139" t="s">
        <v>527</v>
      </c>
      <c r="N1574" s="139"/>
      <c r="O1574" s="139">
        <v>-279.33510638297878</v>
      </c>
      <c r="Q1574" s="140">
        <v>20240327</v>
      </c>
      <c r="R1574" s="133" t="s">
        <v>136</v>
      </c>
      <c r="X1574" s="181"/>
    </row>
    <row r="1575" spans="1:812" s="133" customFormat="1" hidden="1" x14ac:dyDescent="0.25">
      <c r="B1575" s="134">
        <v>45624</v>
      </c>
      <c r="C1575" s="133" t="s">
        <v>103</v>
      </c>
      <c r="D1575" s="133" t="s">
        <v>0</v>
      </c>
      <c r="E1575" s="133" t="s">
        <v>14</v>
      </c>
      <c r="F1575" s="135" t="s">
        <v>58</v>
      </c>
      <c r="G1575" s="133" t="s">
        <v>59</v>
      </c>
      <c r="H1575" s="135" t="s">
        <v>60</v>
      </c>
      <c r="I1575" s="135" t="s">
        <v>584</v>
      </c>
      <c r="J1575" s="136">
        <v>-2</v>
      </c>
      <c r="K1575" s="137">
        <v>18.345205479452055</v>
      </c>
      <c r="L1575" s="138">
        <f t="shared" si="146"/>
        <v>-36.69041095890411</v>
      </c>
      <c r="M1575" s="139" t="s">
        <v>527</v>
      </c>
      <c r="N1575" s="139"/>
      <c r="O1575" s="139">
        <v>-36.69041095890411</v>
      </c>
      <c r="Q1575" s="140">
        <v>20240327</v>
      </c>
      <c r="R1575" s="133" t="s">
        <v>136</v>
      </c>
      <c r="X1575" s="181"/>
    </row>
    <row r="1576" spans="1:812" s="133" customFormat="1" x14ac:dyDescent="0.25">
      <c r="B1576" s="134">
        <v>45624</v>
      </c>
      <c r="C1576" s="133" t="s">
        <v>103</v>
      </c>
      <c r="D1576" s="133" t="s">
        <v>0</v>
      </c>
      <c r="E1576" s="133" t="s">
        <v>14</v>
      </c>
      <c r="F1576" s="135" t="s">
        <v>42</v>
      </c>
      <c r="G1576" s="133" t="s">
        <v>43</v>
      </c>
      <c r="H1576" s="135" t="s">
        <v>44</v>
      </c>
      <c r="I1576" s="135" t="s">
        <v>565</v>
      </c>
      <c r="J1576" s="136">
        <v>-7</v>
      </c>
      <c r="K1576" s="137">
        <v>14.569553805774278</v>
      </c>
      <c r="L1576" s="138">
        <f t="shared" si="146"/>
        <v>-101.98687664041995</v>
      </c>
      <c r="M1576" s="139" t="s">
        <v>527</v>
      </c>
      <c r="N1576" s="139"/>
      <c r="O1576" s="139">
        <v>-101.98687664041995</v>
      </c>
      <c r="Q1576" s="140">
        <v>20240327</v>
      </c>
      <c r="R1576" s="133" t="s">
        <v>136</v>
      </c>
      <c r="X1576" s="181"/>
    </row>
    <row r="1577" spans="1:812" s="133" customFormat="1" hidden="1" x14ac:dyDescent="0.25">
      <c r="B1577" s="134">
        <v>45628</v>
      </c>
      <c r="C1577" s="133" t="s">
        <v>103</v>
      </c>
      <c r="D1577" s="133" t="s">
        <v>0</v>
      </c>
      <c r="E1577" s="133" t="s">
        <v>14</v>
      </c>
      <c r="F1577" s="135" t="s">
        <v>25</v>
      </c>
      <c r="G1577" s="133" t="s">
        <v>26</v>
      </c>
      <c r="H1577" s="135" t="s">
        <v>27</v>
      </c>
      <c r="I1577" s="135" t="s">
        <v>605</v>
      </c>
      <c r="J1577" s="136">
        <v>-6</v>
      </c>
      <c r="K1577" s="137">
        <v>14.48404255319149</v>
      </c>
      <c r="L1577" s="138">
        <f t="shared" si="146"/>
        <v>-86.904255319148945</v>
      </c>
      <c r="M1577" s="139" t="s">
        <v>527</v>
      </c>
      <c r="N1577" s="139"/>
      <c r="O1577" s="139">
        <v>-86.904255319148945</v>
      </c>
      <c r="Q1577" s="140">
        <v>20240332</v>
      </c>
      <c r="R1577" s="133" t="s">
        <v>136</v>
      </c>
      <c r="X1577" s="181"/>
    </row>
    <row r="1578" spans="1:812" s="133" customFormat="1" hidden="1" x14ac:dyDescent="0.25">
      <c r="B1578" s="134">
        <v>45628</v>
      </c>
      <c r="C1578" s="133" t="s">
        <v>103</v>
      </c>
      <c r="D1578" s="133" t="s">
        <v>0</v>
      </c>
      <c r="E1578" s="133" t="s">
        <v>14</v>
      </c>
      <c r="F1578" s="135" t="s">
        <v>39</v>
      </c>
      <c r="G1578" s="133" t="s">
        <v>40</v>
      </c>
      <c r="H1578" s="135" t="s">
        <v>41</v>
      </c>
      <c r="I1578" s="135" t="s">
        <v>485</v>
      </c>
      <c r="J1578" s="136">
        <v>-4</v>
      </c>
      <c r="K1578" s="137">
        <v>14.583333333333334</v>
      </c>
      <c r="L1578" s="138">
        <f t="shared" si="146"/>
        <v>-58.333333333333336</v>
      </c>
      <c r="M1578" s="139" t="s">
        <v>527</v>
      </c>
      <c r="N1578" s="139"/>
      <c r="O1578" s="139">
        <v>-58.333333333333336</v>
      </c>
      <c r="Q1578" s="140">
        <v>20240332</v>
      </c>
      <c r="R1578" s="133" t="s">
        <v>136</v>
      </c>
      <c r="X1578" s="181"/>
    </row>
    <row r="1579" spans="1:812" s="133" customFormat="1" hidden="1" x14ac:dyDescent="0.25">
      <c r="B1579" s="134">
        <v>45628</v>
      </c>
      <c r="C1579" s="133" t="s">
        <v>103</v>
      </c>
      <c r="D1579" s="133" t="s">
        <v>0</v>
      </c>
      <c r="E1579" s="133" t="s">
        <v>14</v>
      </c>
      <c r="F1579" s="135" t="s">
        <v>54</v>
      </c>
      <c r="G1579" s="133" t="s">
        <v>55</v>
      </c>
      <c r="H1579" s="135" t="s">
        <v>56</v>
      </c>
      <c r="I1579" s="135" t="s">
        <v>610</v>
      </c>
      <c r="J1579" s="136">
        <v>-2</v>
      </c>
      <c r="K1579" s="137">
        <v>18.622340425531917</v>
      </c>
      <c r="L1579" s="138">
        <f t="shared" si="146"/>
        <v>-37.244680851063833</v>
      </c>
      <c r="M1579" s="139" t="s">
        <v>527</v>
      </c>
      <c r="N1579" s="139"/>
      <c r="O1579" s="139">
        <v>-37.244680851063833</v>
      </c>
      <c r="Q1579" s="140">
        <v>20240332</v>
      </c>
      <c r="R1579" s="133" t="s">
        <v>136</v>
      </c>
      <c r="X1579" s="181"/>
    </row>
    <row r="1580" spans="1:812" s="133" customFormat="1" hidden="1" x14ac:dyDescent="0.25">
      <c r="B1580" s="134">
        <v>45628</v>
      </c>
      <c r="C1580" s="133" t="s">
        <v>103</v>
      </c>
      <c r="D1580" s="133" t="s">
        <v>0</v>
      </c>
      <c r="E1580" s="133" t="s">
        <v>14</v>
      </c>
      <c r="F1580" s="135" t="s">
        <v>54</v>
      </c>
      <c r="G1580" s="133" t="s">
        <v>55</v>
      </c>
      <c r="H1580" s="135" t="s">
        <v>56</v>
      </c>
      <c r="I1580" s="135" t="s">
        <v>611</v>
      </c>
      <c r="J1580" s="136">
        <v>-8</v>
      </c>
      <c r="K1580" s="137">
        <v>18.622340425531917</v>
      </c>
      <c r="L1580" s="138">
        <f t="shared" si="146"/>
        <v>-148.97872340425533</v>
      </c>
      <c r="M1580" s="139" t="s">
        <v>527</v>
      </c>
      <c r="N1580" s="139"/>
      <c r="O1580" s="139">
        <v>-148.97872340425533</v>
      </c>
      <c r="Q1580" s="140">
        <v>20240332</v>
      </c>
      <c r="R1580" s="133" t="s">
        <v>136</v>
      </c>
      <c r="X1580" s="181"/>
    </row>
    <row r="1581" spans="1:812" s="133" customFormat="1" hidden="1" x14ac:dyDescent="0.25">
      <c r="B1581" s="134">
        <v>45628</v>
      </c>
      <c r="C1581" s="133" t="s">
        <v>103</v>
      </c>
      <c r="D1581" s="133" t="s">
        <v>0</v>
      </c>
      <c r="E1581" s="133" t="s">
        <v>14</v>
      </c>
      <c r="F1581" s="135" t="s">
        <v>58</v>
      </c>
      <c r="G1581" s="133" t="s">
        <v>59</v>
      </c>
      <c r="H1581" s="135" t="s">
        <v>60</v>
      </c>
      <c r="I1581" s="135" t="s">
        <v>584</v>
      </c>
      <c r="J1581" s="136">
        <v>-4</v>
      </c>
      <c r="K1581" s="137">
        <v>18.345205479452055</v>
      </c>
      <c r="L1581" s="138">
        <f t="shared" si="146"/>
        <v>-73.38082191780822</v>
      </c>
      <c r="M1581" s="139" t="s">
        <v>527</v>
      </c>
      <c r="N1581" s="139"/>
      <c r="O1581" s="139">
        <v>-73.38082191780822</v>
      </c>
      <c r="Q1581" s="140">
        <v>20240332</v>
      </c>
      <c r="R1581" s="133" t="s">
        <v>136</v>
      </c>
      <c r="X1581" s="181"/>
    </row>
    <row r="1582" spans="1:812" s="141" customFormat="1" x14ac:dyDescent="0.25">
      <c r="A1582" s="133"/>
      <c r="B1582" s="134">
        <v>45628</v>
      </c>
      <c r="C1582" s="133" t="s">
        <v>103</v>
      </c>
      <c r="D1582" s="133" t="s">
        <v>0</v>
      </c>
      <c r="E1582" s="133" t="s">
        <v>14</v>
      </c>
      <c r="F1582" s="135" t="s">
        <v>42</v>
      </c>
      <c r="G1582" s="133" t="s">
        <v>43</v>
      </c>
      <c r="H1582" s="135" t="s">
        <v>44</v>
      </c>
      <c r="I1582" s="135" t="s">
        <v>565</v>
      </c>
      <c r="J1582" s="136">
        <v>-2</v>
      </c>
      <c r="K1582" s="137">
        <v>14.48404255319149</v>
      </c>
      <c r="L1582" s="138">
        <f t="shared" si="146"/>
        <v>-28.968085106382979</v>
      </c>
      <c r="M1582" s="139" t="s">
        <v>527</v>
      </c>
      <c r="N1582" s="139"/>
      <c r="O1582" s="139">
        <v>-28.968085106382979</v>
      </c>
      <c r="P1582" s="133"/>
      <c r="Q1582" s="140">
        <v>20240332</v>
      </c>
      <c r="R1582" s="133" t="s">
        <v>136</v>
      </c>
      <c r="S1582" s="133"/>
      <c r="T1582" s="133"/>
      <c r="U1582" s="133"/>
      <c r="V1582" s="133"/>
      <c r="W1582" s="133"/>
      <c r="X1582" s="181"/>
      <c r="Y1582" s="133"/>
      <c r="Z1582" s="133"/>
      <c r="AA1582" s="133"/>
      <c r="AB1582" s="133"/>
      <c r="AC1582" s="133"/>
      <c r="AD1582" s="133"/>
      <c r="AE1582" s="133"/>
      <c r="AF1582" s="133"/>
      <c r="AG1582" s="133"/>
      <c r="AH1582" s="133"/>
      <c r="AI1582" s="133"/>
      <c r="AJ1582" s="133"/>
      <c r="AK1582" s="133"/>
      <c r="AL1582" s="133"/>
      <c r="AM1582" s="133"/>
      <c r="AN1582" s="133"/>
      <c r="AO1582" s="133"/>
      <c r="AP1582" s="133"/>
      <c r="AQ1582" s="133"/>
      <c r="AR1582" s="133"/>
      <c r="AS1582" s="133"/>
      <c r="AT1582" s="133"/>
      <c r="AU1582" s="133"/>
      <c r="AV1582" s="133"/>
      <c r="AW1582" s="133"/>
      <c r="AX1582" s="133"/>
      <c r="AY1582" s="133"/>
      <c r="AZ1582" s="133"/>
      <c r="BA1582" s="133"/>
      <c r="BB1582" s="133"/>
      <c r="BC1582" s="133"/>
      <c r="BD1582" s="133"/>
      <c r="BE1582" s="133"/>
      <c r="BF1582" s="133"/>
      <c r="BG1582" s="133"/>
      <c r="BH1582" s="133"/>
      <c r="BI1582" s="133"/>
      <c r="BJ1582" s="133"/>
      <c r="BK1582" s="133"/>
      <c r="BL1582" s="133"/>
      <c r="BM1582" s="133"/>
      <c r="BN1582" s="133"/>
      <c r="BO1582" s="133"/>
      <c r="BP1582" s="133"/>
      <c r="BQ1582" s="133"/>
      <c r="BR1582" s="133"/>
      <c r="BS1582" s="133"/>
      <c r="BT1582" s="133"/>
      <c r="BU1582" s="133"/>
      <c r="BV1582" s="133"/>
      <c r="BW1582" s="133"/>
      <c r="BX1582" s="133"/>
      <c r="BY1582" s="133"/>
      <c r="BZ1582" s="133"/>
      <c r="CA1582" s="133"/>
      <c r="CB1582" s="133"/>
      <c r="CC1582" s="133"/>
      <c r="CD1582" s="133"/>
      <c r="CE1582" s="133"/>
      <c r="CF1582" s="133"/>
      <c r="CG1582" s="133"/>
      <c r="CH1582" s="133"/>
      <c r="CI1582" s="133"/>
      <c r="CJ1582" s="133"/>
      <c r="CK1582" s="133"/>
      <c r="CL1582" s="133"/>
      <c r="CM1582" s="133"/>
      <c r="CN1582" s="133"/>
      <c r="CO1582" s="133"/>
      <c r="CP1582" s="133"/>
      <c r="CQ1582" s="133"/>
      <c r="CR1582" s="133"/>
      <c r="CS1582" s="133"/>
      <c r="CT1582" s="133"/>
      <c r="CU1582" s="133"/>
      <c r="CV1582" s="133"/>
      <c r="CW1582" s="133"/>
      <c r="CX1582" s="133"/>
      <c r="CY1582" s="133"/>
      <c r="CZ1582" s="133"/>
      <c r="DA1582" s="133"/>
      <c r="DB1582" s="133"/>
      <c r="DC1582" s="133"/>
      <c r="DD1582" s="133"/>
      <c r="DE1582" s="133"/>
      <c r="DF1582" s="133"/>
      <c r="DG1582" s="133"/>
      <c r="DH1582" s="133"/>
      <c r="DI1582" s="133"/>
      <c r="DJ1582" s="133"/>
      <c r="DK1582" s="133"/>
      <c r="DL1582" s="133"/>
      <c r="DM1582" s="133"/>
      <c r="DN1582" s="133"/>
      <c r="DO1582" s="133"/>
      <c r="DP1582" s="133"/>
      <c r="DQ1582" s="133"/>
      <c r="DR1582" s="133"/>
      <c r="DS1582" s="133"/>
      <c r="DT1582" s="133"/>
      <c r="DU1582" s="133"/>
      <c r="DV1582" s="133"/>
      <c r="DW1582" s="133"/>
      <c r="DX1582" s="133"/>
      <c r="DY1582" s="133"/>
      <c r="DZ1582" s="133"/>
      <c r="EA1582" s="133"/>
      <c r="EB1582" s="133"/>
      <c r="EC1582" s="133"/>
      <c r="ED1582" s="133"/>
      <c r="EE1582" s="133"/>
      <c r="EF1582" s="133"/>
      <c r="EG1582" s="133"/>
      <c r="EH1582" s="133"/>
      <c r="EI1582" s="133"/>
      <c r="EJ1582" s="133"/>
      <c r="EK1582" s="133"/>
      <c r="EL1582" s="133"/>
      <c r="EM1582" s="133"/>
      <c r="EN1582" s="133"/>
      <c r="EO1582" s="133"/>
      <c r="EP1582" s="133"/>
      <c r="EQ1582" s="133"/>
      <c r="ER1582" s="133"/>
      <c r="ES1582" s="133"/>
      <c r="ET1582" s="133"/>
      <c r="EU1582" s="133"/>
      <c r="EV1582" s="133"/>
      <c r="EW1582" s="133"/>
      <c r="EX1582" s="133"/>
      <c r="EY1582" s="133"/>
      <c r="EZ1582" s="133"/>
      <c r="FA1582" s="133"/>
      <c r="FB1582" s="133"/>
      <c r="FC1582" s="133"/>
      <c r="FD1582" s="133"/>
      <c r="FE1582" s="133"/>
      <c r="FF1582" s="133"/>
      <c r="FG1582" s="133"/>
      <c r="FH1582" s="133"/>
      <c r="FI1582" s="133"/>
      <c r="FJ1582" s="133"/>
      <c r="FK1582" s="133"/>
      <c r="FL1582" s="133"/>
      <c r="FM1582" s="133"/>
      <c r="FN1582" s="133"/>
      <c r="FO1582" s="133"/>
      <c r="FP1582" s="133"/>
      <c r="FQ1582" s="133"/>
      <c r="FR1582" s="133"/>
      <c r="FS1582" s="133"/>
      <c r="FT1582" s="133"/>
      <c r="FU1582" s="133"/>
      <c r="FV1582" s="133"/>
      <c r="FW1582" s="133"/>
      <c r="FX1582" s="133"/>
      <c r="FY1582" s="133"/>
      <c r="FZ1582" s="133"/>
      <c r="GA1582" s="133"/>
      <c r="GB1582" s="133"/>
      <c r="GC1582" s="133"/>
      <c r="GD1582" s="133"/>
      <c r="GE1582" s="133"/>
      <c r="GF1582" s="133"/>
      <c r="GG1582" s="133"/>
      <c r="GH1582" s="133"/>
      <c r="GI1582" s="133"/>
      <c r="GJ1582" s="133"/>
      <c r="GK1582" s="133"/>
      <c r="GL1582" s="133"/>
      <c r="GM1582" s="133"/>
      <c r="GN1582" s="133"/>
      <c r="GO1582" s="133"/>
      <c r="GP1582" s="133"/>
      <c r="GQ1582" s="133"/>
      <c r="GR1582" s="133"/>
      <c r="GS1582" s="133"/>
      <c r="GT1582" s="133"/>
      <c r="GU1582" s="133"/>
      <c r="GV1582" s="133"/>
      <c r="GW1582" s="133"/>
      <c r="GX1582" s="133"/>
      <c r="GY1582" s="133"/>
      <c r="GZ1582" s="133"/>
      <c r="HA1582" s="133"/>
      <c r="HB1582" s="133"/>
      <c r="HC1582" s="133"/>
      <c r="HD1582" s="133"/>
      <c r="HE1582" s="133"/>
      <c r="HF1582" s="133"/>
      <c r="HG1582" s="133"/>
      <c r="HH1582" s="133"/>
      <c r="HI1582" s="133"/>
      <c r="HJ1582" s="133"/>
      <c r="HK1582" s="133"/>
      <c r="HL1582" s="133"/>
      <c r="HM1582" s="133"/>
      <c r="HN1582" s="133"/>
      <c r="HO1582" s="133"/>
      <c r="HP1582" s="133"/>
      <c r="HQ1582" s="133"/>
      <c r="HR1582" s="133"/>
      <c r="HS1582" s="133"/>
      <c r="HT1582" s="133"/>
      <c r="HU1582" s="133"/>
      <c r="HV1582" s="133"/>
      <c r="HW1582" s="133"/>
      <c r="HX1582" s="133"/>
      <c r="HY1582" s="133"/>
      <c r="HZ1582" s="133"/>
      <c r="IA1582" s="133"/>
      <c r="IB1582" s="133"/>
      <c r="IC1582" s="133"/>
      <c r="ID1582" s="133"/>
      <c r="IE1582" s="133"/>
      <c r="IF1582" s="133"/>
      <c r="IG1582" s="133"/>
      <c r="IH1582" s="133"/>
      <c r="II1582" s="133"/>
      <c r="IJ1582" s="133"/>
      <c r="IK1582" s="133"/>
      <c r="IL1582" s="133"/>
      <c r="IM1582" s="133"/>
      <c r="IN1582" s="133"/>
      <c r="IO1582" s="133"/>
      <c r="IP1582" s="133"/>
      <c r="IQ1582" s="133"/>
      <c r="IR1582" s="133"/>
      <c r="IS1582" s="133"/>
      <c r="IT1582" s="133"/>
      <c r="IU1582" s="133"/>
      <c r="IV1582" s="133"/>
      <c r="IW1582" s="133"/>
      <c r="IX1582" s="133"/>
      <c r="IY1582" s="133"/>
      <c r="IZ1582" s="133"/>
      <c r="JA1582" s="133"/>
      <c r="JB1582" s="133"/>
      <c r="JC1582" s="133"/>
      <c r="JD1582" s="133"/>
      <c r="JE1582" s="133"/>
      <c r="JF1582" s="133"/>
      <c r="JG1582" s="133"/>
      <c r="JH1582" s="133"/>
      <c r="JI1582" s="133"/>
      <c r="JJ1582" s="133"/>
      <c r="JK1582" s="133"/>
      <c r="JL1582" s="133"/>
      <c r="JM1582" s="133"/>
      <c r="JN1582" s="133"/>
      <c r="JO1582" s="133"/>
      <c r="JP1582" s="133"/>
      <c r="JQ1582" s="133"/>
      <c r="JR1582" s="133"/>
      <c r="JS1582" s="133"/>
      <c r="JT1582" s="133"/>
      <c r="JU1582" s="133"/>
      <c r="JV1582" s="133"/>
      <c r="JW1582" s="133"/>
      <c r="JX1582" s="133"/>
      <c r="JY1582" s="133"/>
      <c r="JZ1582" s="133"/>
      <c r="KA1582" s="133"/>
      <c r="KB1582" s="133"/>
      <c r="KC1582" s="133"/>
      <c r="KD1582" s="133"/>
      <c r="KE1582" s="133"/>
      <c r="KF1582" s="133"/>
      <c r="KG1582" s="133"/>
      <c r="KH1582" s="133"/>
      <c r="KI1582" s="133"/>
      <c r="KJ1582" s="133"/>
      <c r="KK1582" s="133"/>
      <c r="KL1582" s="133"/>
      <c r="KM1582" s="133"/>
      <c r="KN1582" s="133"/>
      <c r="KO1582" s="133"/>
      <c r="KP1582" s="133"/>
      <c r="KQ1582" s="133"/>
      <c r="KR1582" s="133"/>
      <c r="KS1582" s="133"/>
      <c r="KT1582" s="133"/>
      <c r="KU1582" s="133"/>
      <c r="KV1582" s="133"/>
      <c r="KW1582" s="133"/>
      <c r="KX1582" s="133"/>
      <c r="KY1582" s="133"/>
      <c r="KZ1582" s="133"/>
      <c r="LA1582" s="133"/>
      <c r="LB1582" s="133"/>
      <c r="LC1582" s="133"/>
      <c r="LD1582" s="133"/>
      <c r="LE1582" s="133"/>
      <c r="LF1582" s="133"/>
      <c r="LG1582" s="133"/>
      <c r="LH1582" s="133"/>
      <c r="LI1582" s="133"/>
      <c r="LJ1582" s="133"/>
      <c r="LK1582" s="133"/>
      <c r="LL1582" s="133"/>
      <c r="LM1582" s="133"/>
      <c r="LN1582" s="133"/>
      <c r="LO1582" s="133"/>
      <c r="LP1582" s="133"/>
      <c r="LQ1582" s="133"/>
      <c r="LR1582" s="133"/>
      <c r="LS1582" s="133"/>
      <c r="LT1582" s="133"/>
      <c r="LU1582" s="133"/>
      <c r="LV1582" s="133"/>
      <c r="LW1582" s="133"/>
      <c r="LX1582" s="133"/>
      <c r="LY1582" s="133"/>
      <c r="LZ1582" s="133"/>
      <c r="MA1582" s="133"/>
      <c r="MB1582" s="133"/>
      <c r="MC1582" s="133"/>
      <c r="MD1582" s="133"/>
      <c r="ME1582" s="133"/>
      <c r="MF1582" s="133"/>
      <c r="MG1582" s="133"/>
      <c r="MH1582" s="133"/>
      <c r="MI1582" s="133"/>
      <c r="MJ1582" s="133"/>
      <c r="MK1582" s="133"/>
      <c r="ML1582" s="133"/>
      <c r="MM1582" s="133"/>
      <c r="MN1582" s="133"/>
      <c r="MO1582" s="133"/>
      <c r="MP1582" s="133"/>
      <c r="MQ1582" s="133"/>
      <c r="MR1582" s="133"/>
      <c r="MS1582" s="133"/>
      <c r="MT1582" s="133"/>
      <c r="MU1582" s="133"/>
      <c r="MV1582" s="133"/>
      <c r="MW1582" s="133"/>
      <c r="MX1582" s="133"/>
      <c r="MY1582" s="133"/>
      <c r="MZ1582" s="133"/>
      <c r="NA1582" s="133"/>
      <c r="NB1582" s="133"/>
      <c r="NC1582" s="133"/>
      <c r="ND1582" s="133"/>
      <c r="NE1582" s="133"/>
      <c r="NF1582" s="133"/>
      <c r="NG1582" s="133"/>
      <c r="NH1582" s="133"/>
      <c r="NI1582" s="133"/>
      <c r="NJ1582" s="133"/>
      <c r="NK1582" s="133"/>
      <c r="NL1582" s="133"/>
      <c r="NM1582" s="133"/>
      <c r="NN1582" s="133"/>
      <c r="NO1582" s="133"/>
      <c r="NP1582" s="133"/>
      <c r="NQ1582" s="133"/>
      <c r="NR1582" s="133"/>
      <c r="NS1582" s="133"/>
      <c r="NT1582" s="133"/>
      <c r="NU1582" s="133"/>
      <c r="NV1582" s="133"/>
      <c r="NW1582" s="133"/>
      <c r="NX1582" s="133"/>
      <c r="NY1582" s="133"/>
      <c r="NZ1582" s="133"/>
      <c r="OA1582" s="133"/>
      <c r="OB1582" s="133"/>
      <c r="OC1582" s="133"/>
      <c r="OD1582" s="133"/>
      <c r="OE1582" s="133"/>
      <c r="OF1582" s="133"/>
      <c r="OG1582" s="133"/>
      <c r="OH1582" s="133"/>
      <c r="OI1582" s="133"/>
      <c r="OJ1582" s="133"/>
      <c r="OK1582" s="133"/>
      <c r="OL1582" s="133"/>
      <c r="OM1582" s="133"/>
      <c r="ON1582" s="133"/>
      <c r="OO1582" s="133"/>
      <c r="OP1582" s="133"/>
      <c r="OQ1582" s="133"/>
      <c r="OR1582" s="133"/>
      <c r="OS1582" s="133"/>
      <c r="OT1582" s="133"/>
      <c r="OU1582" s="133"/>
      <c r="OV1582" s="133"/>
      <c r="OW1582" s="133"/>
      <c r="OX1582" s="133"/>
      <c r="OY1582" s="133"/>
      <c r="OZ1582" s="133"/>
      <c r="PA1582" s="133"/>
      <c r="PB1582" s="133"/>
      <c r="PC1582" s="133"/>
      <c r="PD1582" s="133"/>
      <c r="PE1582" s="133"/>
      <c r="PF1582" s="133"/>
      <c r="PG1582" s="133"/>
      <c r="PH1582" s="133"/>
      <c r="PI1582" s="133"/>
      <c r="PJ1582" s="133"/>
      <c r="PK1582" s="133"/>
      <c r="PL1582" s="133"/>
      <c r="PM1582" s="133"/>
      <c r="PN1582" s="133"/>
      <c r="PO1582" s="133"/>
      <c r="PP1582" s="133"/>
      <c r="PQ1582" s="133"/>
      <c r="PR1582" s="133"/>
      <c r="PS1582" s="133"/>
      <c r="PT1582" s="133"/>
      <c r="PU1582" s="133"/>
      <c r="PV1582" s="133"/>
      <c r="PW1582" s="133"/>
      <c r="PX1582" s="133"/>
      <c r="PY1582" s="133"/>
      <c r="PZ1582" s="133"/>
      <c r="QA1582" s="133"/>
      <c r="QB1582" s="133"/>
      <c r="QC1582" s="133"/>
      <c r="QD1582" s="133"/>
      <c r="QE1582" s="133"/>
      <c r="QF1582" s="133"/>
      <c r="QG1582" s="133"/>
      <c r="QH1582" s="133"/>
      <c r="QI1582" s="133"/>
      <c r="QJ1582" s="133"/>
      <c r="QK1582" s="133"/>
      <c r="QL1582" s="133"/>
      <c r="QM1582" s="133"/>
      <c r="QN1582" s="133"/>
      <c r="QO1582" s="133"/>
      <c r="QP1582" s="133"/>
      <c r="QQ1582" s="133"/>
      <c r="QR1582" s="133"/>
      <c r="QS1582" s="133"/>
      <c r="QT1582" s="133"/>
      <c r="QU1582" s="133"/>
      <c r="QV1582" s="133"/>
      <c r="QW1582" s="133"/>
      <c r="QX1582" s="133"/>
      <c r="QY1582" s="133"/>
      <c r="QZ1582" s="133"/>
      <c r="RA1582" s="133"/>
      <c r="RB1582" s="133"/>
      <c r="RC1582" s="133"/>
      <c r="RD1582" s="133"/>
      <c r="RE1582" s="133"/>
      <c r="RF1582" s="133"/>
      <c r="RG1582" s="133"/>
      <c r="RH1582" s="133"/>
      <c r="RI1582" s="133"/>
      <c r="RJ1582" s="133"/>
      <c r="RK1582" s="133"/>
      <c r="RL1582" s="133"/>
      <c r="RM1582" s="133"/>
      <c r="RN1582" s="133"/>
      <c r="RO1582" s="133"/>
      <c r="RP1582" s="133"/>
      <c r="RQ1582" s="133"/>
      <c r="RR1582" s="133"/>
      <c r="RS1582" s="133"/>
      <c r="RT1582" s="133"/>
      <c r="RU1582" s="133"/>
      <c r="RV1582" s="133"/>
      <c r="RW1582" s="133"/>
      <c r="RX1582" s="133"/>
      <c r="RY1582" s="133"/>
      <c r="RZ1582" s="133"/>
      <c r="SA1582" s="133"/>
      <c r="SB1582" s="133"/>
      <c r="SC1582" s="133"/>
      <c r="SD1582" s="133"/>
      <c r="SE1582" s="133"/>
      <c r="SF1582" s="133"/>
      <c r="SG1582" s="133"/>
      <c r="SH1582" s="133"/>
      <c r="SI1582" s="133"/>
      <c r="SJ1582" s="133"/>
      <c r="SK1582" s="133"/>
      <c r="SL1582" s="133"/>
      <c r="SM1582" s="133"/>
      <c r="SN1582" s="133"/>
      <c r="SO1582" s="133"/>
      <c r="SP1582" s="133"/>
      <c r="SQ1582" s="133"/>
      <c r="SR1582" s="133"/>
      <c r="SS1582" s="133"/>
      <c r="ST1582" s="133"/>
      <c r="SU1582" s="133"/>
      <c r="SV1582" s="133"/>
      <c r="SW1582" s="133"/>
      <c r="SX1582" s="133"/>
      <c r="SY1582" s="133"/>
      <c r="SZ1582" s="133"/>
      <c r="TA1582" s="133"/>
      <c r="TB1582" s="133"/>
      <c r="TC1582" s="133"/>
      <c r="TD1582" s="133"/>
      <c r="TE1582" s="133"/>
      <c r="TF1582" s="133"/>
      <c r="TG1582" s="133"/>
      <c r="TH1582" s="133"/>
      <c r="TI1582" s="133"/>
      <c r="TJ1582" s="133"/>
      <c r="TK1582" s="133"/>
      <c r="TL1582" s="133"/>
      <c r="TM1582" s="133"/>
      <c r="TN1582" s="133"/>
      <c r="TO1582" s="133"/>
      <c r="TP1582" s="133"/>
      <c r="TQ1582" s="133"/>
      <c r="TR1582" s="133"/>
      <c r="TS1582" s="133"/>
      <c r="TT1582" s="133"/>
      <c r="TU1582" s="133"/>
      <c r="TV1582" s="133"/>
      <c r="TW1582" s="133"/>
      <c r="TX1582" s="133"/>
      <c r="TY1582" s="133"/>
      <c r="TZ1582" s="133"/>
      <c r="UA1582" s="133"/>
      <c r="UB1582" s="133"/>
      <c r="UC1582" s="133"/>
      <c r="UD1582" s="133"/>
      <c r="UE1582" s="133"/>
      <c r="UF1582" s="133"/>
      <c r="UG1582" s="133"/>
      <c r="UH1582" s="133"/>
      <c r="UI1582" s="133"/>
      <c r="UJ1582" s="133"/>
      <c r="UK1582" s="133"/>
      <c r="UL1582" s="133"/>
      <c r="UM1582" s="133"/>
      <c r="UN1582" s="133"/>
      <c r="UO1582" s="133"/>
      <c r="UP1582" s="133"/>
      <c r="UQ1582" s="133"/>
      <c r="UR1582" s="133"/>
      <c r="US1582" s="133"/>
      <c r="UT1582" s="133"/>
      <c r="UU1582" s="133"/>
      <c r="UV1582" s="133"/>
      <c r="UW1582" s="133"/>
      <c r="UX1582" s="133"/>
      <c r="UY1582" s="133"/>
      <c r="UZ1582" s="133"/>
      <c r="VA1582" s="133"/>
      <c r="VB1582" s="133"/>
      <c r="VC1582" s="133"/>
      <c r="VD1582" s="133"/>
      <c r="VE1582" s="133"/>
      <c r="VF1582" s="133"/>
      <c r="VG1582" s="133"/>
      <c r="VH1582" s="133"/>
      <c r="VI1582" s="133"/>
      <c r="VJ1582" s="133"/>
      <c r="VK1582" s="133"/>
      <c r="VL1582" s="133"/>
      <c r="VM1582" s="133"/>
      <c r="VN1582" s="133"/>
      <c r="VO1582" s="133"/>
      <c r="VP1582" s="133"/>
      <c r="VQ1582" s="133"/>
      <c r="VR1582" s="133"/>
      <c r="VS1582" s="133"/>
      <c r="VT1582" s="133"/>
      <c r="VU1582" s="133"/>
      <c r="VV1582" s="133"/>
      <c r="VW1582" s="133"/>
      <c r="VX1582" s="133"/>
      <c r="VY1582" s="133"/>
      <c r="VZ1582" s="133"/>
      <c r="WA1582" s="133"/>
      <c r="WB1582" s="133"/>
      <c r="WC1582" s="133"/>
      <c r="WD1582" s="133"/>
      <c r="WE1582" s="133"/>
      <c r="WF1582" s="133"/>
      <c r="WG1582" s="133"/>
      <c r="WH1582" s="133"/>
      <c r="WI1582" s="133"/>
      <c r="WJ1582" s="133"/>
      <c r="WK1582" s="133"/>
      <c r="WL1582" s="133"/>
      <c r="WM1582" s="133"/>
      <c r="WN1582" s="133"/>
      <c r="WO1582" s="133"/>
      <c r="WP1582" s="133"/>
      <c r="WQ1582" s="133"/>
      <c r="WR1582" s="133"/>
      <c r="WS1582" s="133"/>
      <c r="WT1582" s="133"/>
      <c r="WU1582" s="133"/>
      <c r="WV1582" s="133"/>
      <c r="WW1582" s="133"/>
      <c r="WX1582" s="133"/>
      <c r="WY1582" s="133"/>
      <c r="WZ1582" s="133"/>
      <c r="XA1582" s="133"/>
      <c r="XB1582" s="133"/>
      <c r="XC1582" s="133"/>
      <c r="XD1582" s="133"/>
      <c r="XE1582" s="133"/>
      <c r="XF1582" s="133"/>
      <c r="XG1582" s="133"/>
      <c r="XH1582" s="133"/>
      <c r="XI1582" s="133"/>
      <c r="XJ1582" s="133"/>
      <c r="XK1582" s="133"/>
      <c r="XL1582" s="133"/>
      <c r="XM1582" s="133"/>
      <c r="XN1582" s="133"/>
      <c r="XO1582" s="133"/>
      <c r="XP1582" s="133"/>
      <c r="XQ1582" s="133"/>
      <c r="XR1582" s="133"/>
      <c r="XS1582" s="133"/>
      <c r="XT1582" s="133"/>
      <c r="XU1582" s="133"/>
      <c r="XV1582" s="133"/>
      <c r="XW1582" s="133"/>
      <c r="XX1582" s="133"/>
      <c r="XY1582" s="133"/>
      <c r="XZ1582" s="133"/>
      <c r="YA1582" s="133"/>
      <c r="YB1582" s="133"/>
      <c r="YC1582" s="133"/>
      <c r="YD1582" s="133"/>
      <c r="YE1582" s="133"/>
      <c r="YF1582" s="133"/>
      <c r="YG1582" s="133"/>
      <c r="YH1582" s="133"/>
      <c r="YI1582" s="133"/>
      <c r="YJ1582" s="133"/>
      <c r="YK1582" s="133"/>
      <c r="YL1582" s="133"/>
      <c r="YM1582" s="133"/>
      <c r="YN1582" s="133"/>
      <c r="YO1582" s="133"/>
      <c r="YP1582" s="133"/>
      <c r="YQ1582" s="133"/>
      <c r="YR1582" s="133"/>
      <c r="YS1582" s="133"/>
      <c r="YT1582" s="133"/>
      <c r="YU1582" s="133"/>
      <c r="YV1582" s="133"/>
      <c r="YW1582" s="133"/>
      <c r="YX1582" s="133"/>
      <c r="YY1582" s="133"/>
      <c r="YZ1582" s="133"/>
      <c r="ZA1582" s="133"/>
      <c r="ZB1582" s="133"/>
      <c r="ZC1582" s="133"/>
      <c r="ZD1582" s="133"/>
      <c r="ZE1582" s="133"/>
      <c r="ZF1582" s="133"/>
      <c r="ZG1582" s="133"/>
      <c r="ZH1582" s="133"/>
      <c r="ZI1582" s="133"/>
      <c r="ZJ1582" s="133"/>
      <c r="ZK1582" s="133"/>
      <c r="ZL1582" s="133"/>
      <c r="ZM1582" s="133"/>
      <c r="ZN1582" s="133"/>
      <c r="ZO1582" s="133"/>
      <c r="ZP1582" s="133"/>
      <c r="ZQ1582" s="133"/>
      <c r="ZR1582" s="133"/>
      <c r="ZS1582" s="133"/>
      <c r="ZT1582" s="133"/>
      <c r="ZU1582" s="133"/>
      <c r="ZV1582" s="133"/>
      <c r="ZW1582" s="133"/>
      <c r="ZX1582" s="133"/>
      <c r="ZY1582" s="133"/>
      <c r="ZZ1582" s="133"/>
      <c r="AAA1582" s="133"/>
      <c r="AAB1582" s="133"/>
      <c r="AAC1582" s="133"/>
      <c r="AAD1582" s="133"/>
      <c r="AAE1582" s="133"/>
      <c r="AAF1582" s="133"/>
      <c r="AAG1582" s="133"/>
      <c r="AAH1582" s="133"/>
      <c r="AAI1582" s="133"/>
      <c r="AAJ1582" s="133"/>
      <c r="AAK1582" s="133"/>
      <c r="AAL1582" s="133"/>
      <c r="AAM1582" s="133"/>
      <c r="AAN1582" s="133"/>
      <c r="AAO1582" s="133"/>
      <c r="AAP1582" s="133"/>
      <c r="AAQ1582" s="133"/>
      <c r="AAR1582" s="133"/>
      <c r="AAS1582" s="133"/>
      <c r="AAT1582" s="133"/>
      <c r="AAU1582" s="133"/>
      <c r="AAV1582" s="133"/>
      <c r="AAW1582" s="133"/>
      <c r="AAX1582" s="133"/>
      <c r="AAY1582" s="133"/>
      <c r="AAZ1582" s="133"/>
      <c r="ABA1582" s="133"/>
      <c r="ABB1582" s="133"/>
      <c r="ABC1582" s="133"/>
      <c r="ABD1582" s="133"/>
      <c r="ABE1582" s="133"/>
      <c r="ABF1582" s="133"/>
      <c r="ABG1582" s="133"/>
      <c r="ABH1582" s="133"/>
      <c r="ABI1582" s="133"/>
      <c r="ABJ1582" s="133"/>
      <c r="ABK1582" s="133"/>
      <c r="ABL1582" s="133"/>
      <c r="ABM1582" s="133"/>
      <c r="ABN1582" s="133"/>
      <c r="ABO1582" s="133"/>
      <c r="ABP1582" s="133"/>
      <c r="ABQ1582" s="133"/>
      <c r="ABR1582" s="133"/>
      <c r="ABS1582" s="133"/>
      <c r="ABT1582" s="133"/>
      <c r="ABU1582" s="133"/>
      <c r="ABV1582" s="133"/>
      <c r="ABW1582" s="133"/>
      <c r="ABX1582" s="133"/>
      <c r="ABY1582" s="133"/>
      <c r="ABZ1582" s="133"/>
      <c r="ACA1582" s="133"/>
      <c r="ACB1582" s="133"/>
      <c r="ACC1582" s="133"/>
      <c r="ACD1582" s="133"/>
      <c r="ACE1582" s="133"/>
      <c r="ACF1582" s="133"/>
      <c r="ACG1582" s="133"/>
      <c r="ACH1582" s="133"/>
      <c r="ACI1582" s="133"/>
      <c r="ACJ1582" s="133"/>
      <c r="ACK1582" s="133"/>
      <c r="ACL1582" s="133"/>
      <c r="ACM1582" s="133"/>
      <c r="ACN1582" s="133"/>
      <c r="ACO1582" s="133"/>
      <c r="ACP1582" s="133"/>
      <c r="ACQ1582" s="133"/>
      <c r="ACR1582" s="133"/>
      <c r="ACS1582" s="133"/>
      <c r="ACT1582" s="133"/>
      <c r="ACU1582" s="133"/>
      <c r="ACV1582" s="133"/>
      <c r="ACW1582" s="133"/>
      <c r="ACX1582" s="133"/>
      <c r="ACY1582" s="133"/>
      <c r="ACZ1582" s="133"/>
      <c r="ADA1582" s="133"/>
      <c r="ADB1582" s="133"/>
      <c r="ADC1582" s="133"/>
      <c r="ADD1582" s="133"/>
      <c r="ADE1582" s="133"/>
      <c r="ADF1582" s="133"/>
      <c r="ADG1582" s="133"/>
      <c r="ADH1582" s="133"/>
      <c r="ADI1582" s="133"/>
      <c r="ADJ1582" s="133"/>
      <c r="ADK1582" s="133"/>
      <c r="ADL1582" s="133"/>
      <c r="ADM1582" s="133"/>
      <c r="ADN1582" s="133"/>
      <c r="ADO1582" s="133"/>
      <c r="ADP1582" s="133"/>
      <c r="ADQ1582" s="133"/>
      <c r="ADR1582" s="133"/>
      <c r="ADS1582" s="133"/>
      <c r="ADT1582" s="133"/>
      <c r="ADU1582" s="133"/>
      <c r="ADV1582" s="133"/>
      <c r="ADW1582" s="133"/>
      <c r="ADX1582" s="133"/>
      <c r="ADY1582" s="133"/>
      <c r="ADZ1582" s="133"/>
      <c r="AEA1582" s="133"/>
      <c r="AEB1582" s="133"/>
      <c r="AEC1582" s="133"/>
      <c r="AED1582" s="133"/>
      <c r="AEE1582" s="133"/>
      <c r="AEF1582" s="133"/>
    </row>
    <row r="1583" spans="1:812" hidden="1" x14ac:dyDescent="0.25">
      <c r="B1583" s="5">
        <v>45628</v>
      </c>
      <c r="C1583" t="s">
        <v>103</v>
      </c>
      <c r="D1583" t="s">
        <v>0</v>
      </c>
      <c r="E1583" t="s">
        <v>66</v>
      </c>
      <c r="F1583" s="4" t="s">
        <v>75</v>
      </c>
      <c r="G1583" t="s">
        <v>76</v>
      </c>
      <c r="H1583" s="4" t="s">
        <v>37</v>
      </c>
      <c r="I1583" s="4" t="s">
        <v>521</v>
      </c>
      <c r="J1583" s="8">
        <v>-13</v>
      </c>
      <c r="K1583" s="79">
        <v>51750</v>
      </c>
      <c r="L1583" s="35">
        <f t="shared" si="146"/>
        <v>-672750</v>
      </c>
      <c r="M1583" s="104" t="s">
        <v>529</v>
      </c>
      <c r="N1583" s="104">
        <f t="shared" ref="N1583:N1593" si="147">L1583/4409.15</f>
        <v>-152.58042933445222</v>
      </c>
      <c r="O1583" s="104">
        <v>-152.58042933445222</v>
      </c>
      <c r="Q1583" s="140">
        <v>20240333</v>
      </c>
      <c r="R1583" s="133" t="s">
        <v>577</v>
      </c>
    </row>
    <row r="1584" spans="1:812" hidden="1" x14ac:dyDescent="0.25">
      <c r="B1584" s="5">
        <v>45628</v>
      </c>
      <c r="C1584" t="s">
        <v>103</v>
      </c>
      <c r="D1584" t="s">
        <v>0</v>
      </c>
      <c r="E1584" t="s">
        <v>66</v>
      </c>
      <c r="F1584" s="4" t="s">
        <v>75</v>
      </c>
      <c r="G1584" t="s">
        <v>76</v>
      </c>
      <c r="H1584" s="4" t="s">
        <v>37</v>
      </c>
      <c r="I1584" s="4" t="s">
        <v>285</v>
      </c>
      <c r="J1584" s="8">
        <v>-2</v>
      </c>
      <c r="K1584" s="79">
        <v>51750</v>
      </c>
      <c r="L1584" s="35">
        <v>5175000</v>
      </c>
      <c r="M1584" s="104" t="s">
        <v>529</v>
      </c>
      <c r="N1584" s="104">
        <f t="shared" si="147"/>
        <v>1173.6956102650172</v>
      </c>
      <c r="O1584" s="104">
        <v>1173.6956102650172</v>
      </c>
      <c r="Q1584" s="140">
        <v>20240333</v>
      </c>
      <c r="R1584" s="133" t="s">
        <v>577</v>
      </c>
    </row>
    <row r="1585" spans="1:812" s="133" customFormat="1" hidden="1" x14ac:dyDescent="0.25">
      <c r="B1585" s="134">
        <v>45628</v>
      </c>
      <c r="C1585" s="133" t="s">
        <v>103</v>
      </c>
      <c r="D1585" s="133" t="s">
        <v>0</v>
      </c>
      <c r="E1585" s="133" t="s">
        <v>66</v>
      </c>
      <c r="F1585" s="135" t="s">
        <v>71</v>
      </c>
      <c r="G1585" s="133" t="s">
        <v>72</v>
      </c>
      <c r="H1585" s="135" t="s">
        <v>27</v>
      </c>
      <c r="I1585" s="135" t="s">
        <v>613</v>
      </c>
      <c r="J1585" s="136">
        <v>-12</v>
      </c>
      <c r="K1585" s="137">
        <v>51750</v>
      </c>
      <c r="L1585" s="138">
        <v>2277000</v>
      </c>
      <c r="M1585" s="139" t="s">
        <v>529</v>
      </c>
      <c r="N1585" s="104">
        <f t="shared" si="147"/>
        <v>516.42606851660753</v>
      </c>
      <c r="O1585" s="104">
        <v>516.42606851660753</v>
      </c>
      <c r="Q1585" s="140">
        <v>20240333</v>
      </c>
      <c r="R1585" s="133" t="s">
        <v>577</v>
      </c>
      <c r="X1585" s="181"/>
    </row>
    <row r="1586" spans="1:812" hidden="1" x14ac:dyDescent="0.25">
      <c r="B1586" s="5">
        <v>45628</v>
      </c>
      <c r="C1586" t="s">
        <v>103</v>
      </c>
      <c r="D1586" t="s">
        <v>4</v>
      </c>
      <c r="E1586" t="s">
        <v>66</v>
      </c>
      <c r="F1586" s="4" t="s">
        <v>96</v>
      </c>
      <c r="G1586" t="s">
        <v>95</v>
      </c>
      <c r="H1586" s="4" t="s">
        <v>106</v>
      </c>
      <c r="I1586" s="4">
        <v>52006</v>
      </c>
      <c r="J1586" s="8">
        <v>-2</v>
      </c>
      <c r="K1586" s="79">
        <v>647360</v>
      </c>
      <c r="L1586" s="35">
        <v>1942080</v>
      </c>
      <c r="M1586" s="104" t="s">
        <v>529</v>
      </c>
      <c r="N1586" s="104">
        <f t="shared" si="147"/>
        <v>440.46584942676031</v>
      </c>
      <c r="O1586" s="104">
        <v>440.46584942676031</v>
      </c>
      <c r="Q1586" s="140">
        <v>20240333</v>
      </c>
      <c r="R1586" s="133" t="s">
        <v>577</v>
      </c>
    </row>
    <row r="1587" spans="1:812" hidden="1" x14ac:dyDescent="0.25">
      <c r="B1587" s="5">
        <v>45628</v>
      </c>
      <c r="C1587" t="s">
        <v>103</v>
      </c>
      <c r="D1587" t="s">
        <v>4</v>
      </c>
      <c r="E1587" t="s">
        <v>66</v>
      </c>
      <c r="F1587" s="4" t="s">
        <v>102</v>
      </c>
      <c r="G1587" t="s">
        <v>101</v>
      </c>
      <c r="H1587" s="4" t="s">
        <v>107</v>
      </c>
      <c r="I1587" s="4" t="s">
        <v>138</v>
      </c>
      <c r="J1587" s="8">
        <v>-2</v>
      </c>
      <c r="K1587" s="29">
        <v>102340</v>
      </c>
      <c r="L1587" s="35">
        <v>307020</v>
      </c>
      <c r="M1587" s="104" t="s">
        <v>529</v>
      </c>
      <c r="N1587" s="104">
        <f t="shared" si="147"/>
        <v>69.632468843201082</v>
      </c>
      <c r="O1587" s="104">
        <v>69.632468843201082</v>
      </c>
      <c r="Q1587" s="140">
        <v>20240333</v>
      </c>
      <c r="R1587" s="133" t="s">
        <v>577</v>
      </c>
    </row>
    <row r="1588" spans="1:812" hidden="1" x14ac:dyDescent="0.25">
      <c r="B1588" s="5">
        <v>45628</v>
      </c>
      <c r="C1588" t="s">
        <v>630</v>
      </c>
      <c r="D1588" t="s">
        <v>0</v>
      </c>
      <c r="E1588" t="s">
        <v>66</v>
      </c>
      <c r="F1588" s="4" t="s">
        <v>67</v>
      </c>
      <c r="G1588" t="s">
        <v>151</v>
      </c>
      <c r="H1588" s="4" t="s">
        <v>69</v>
      </c>
      <c r="I1588" s="4" t="s">
        <v>631</v>
      </c>
      <c r="J1588" s="8">
        <v>1</v>
      </c>
      <c r="K1588" s="79">
        <v>51750</v>
      </c>
      <c r="L1588" s="17">
        <f>+J1588*K1588</f>
        <v>51750</v>
      </c>
      <c r="M1588" s="102" t="s">
        <v>529</v>
      </c>
      <c r="N1588" s="104">
        <f t="shared" si="147"/>
        <v>11.736956102650172</v>
      </c>
      <c r="O1588" s="104">
        <v>11.736956102650172</v>
      </c>
      <c r="S1588" t="s">
        <v>632</v>
      </c>
    </row>
    <row r="1589" spans="1:812" s="133" customFormat="1" hidden="1" x14ac:dyDescent="0.25">
      <c r="A1589" s="109"/>
      <c r="B1589" s="110">
        <v>45628</v>
      </c>
      <c r="C1589" s="109" t="s">
        <v>63</v>
      </c>
      <c r="D1589" s="109" t="s">
        <v>0</v>
      </c>
      <c r="E1589" s="109" t="s">
        <v>66</v>
      </c>
      <c r="F1589" s="111" t="s">
        <v>78</v>
      </c>
      <c r="G1589" s="109" t="s">
        <v>79</v>
      </c>
      <c r="H1589" s="111" t="s">
        <v>80</v>
      </c>
      <c r="I1589" s="111" t="s">
        <v>621</v>
      </c>
      <c r="J1589" s="112">
        <v>2</v>
      </c>
      <c r="K1589" s="150">
        <v>51750</v>
      </c>
      <c r="L1589" s="114">
        <f>+J1589*K1589</f>
        <v>103500</v>
      </c>
      <c r="M1589" s="115" t="s">
        <v>529</v>
      </c>
      <c r="N1589" s="104">
        <f t="shared" si="147"/>
        <v>23.473912205300344</v>
      </c>
      <c r="O1589" s="104">
        <v>23.473912205300344</v>
      </c>
      <c r="P1589" s="109" t="s">
        <v>633</v>
      </c>
      <c r="Q1589" s="151"/>
      <c r="R1589" s="109"/>
      <c r="S1589" s="109"/>
      <c r="T1589" s="109"/>
      <c r="U1589" s="109"/>
      <c r="V1589" s="109"/>
      <c r="W1589" s="109"/>
      <c r="X1589" s="114"/>
      <c r="Y1589" s="109"/>
      <c r="Z1589" s="109"/>
      <c r="AA1589" s="109"/>
      <c r="AB1589" s="109"/>
      <c r="AC1589" s="109"/>
      <c r="AD1589" s="109"/>
      <c r="AE1589" s="109"/>
      <c r="AF1589" s="109"/>
      <c r="AG1589" s="109"/>
      <c r="AH1589" s="109"/>
      <c r="AI1589" s="109"/>
      <c r="AJ1589" s="109"/>
      <c r="AK1589" s="109"/>
      <c r="AL1589" s="109"/>
      <c r="AM1589" s="109"/>
      <c r="AN1589" s="109"/>
      <c r="AO1589" s="109"/>
      <c r="AP1589" s="109"/>
      <c r="AQ1589" s="109"/>
      <c r="AR1589" s="109"/>
      <c r="AS1589" s="109"/>
      <c r="AT1589" s="109"/>
      <c r="AU1589" s="109"/>
      <c r="AV1589" s="109"/>
      <c r="AW1589" s="109"/>
      <c r="AX1589" s="109"/>
      <c r="AY1589" s="109"/>
      <c r="AZ1589" s="109"/>
      <c r="BA1589" s="109"/>
      <c r="BB1589" s="109"/>
      <c r="BC1589" s="109"/>
      <c r="BD1589" s="109"/>
      <c r="BE1589" s="109"/>
      <c r="BF1589" s="109"/>
      <c r="BG1589" s="109"/>
      <c r="BH1589" s="109"/>
      <c r="BI1589" s="109"/>
      <c r="BJ1589" s="109"/>
      <c r="BK1589" s="109"/>
      <c r="BL1589" s="109"/>
      <c r="BM1589" s="109"/>
      <c r="BN1589" s="109"/>
      <c r="BO1589" s="109"/>
      <c r="BP1589" s="109"/>
      <c r="BQ1589" s="109"/>
      <c r="BR1589" s="109"/>
      <c r="BS1589" s="109"/>
      <c r="BT1589" s="109"/>
      <c r="BU1589" s="109"/>
      <c r="BV1589" s="109"/>
      <c r="BW1589" s="109"/>
      <c r="BX1589" s="109"/>
      <c r="BY1589" s="109"/>
      <c r="BZ1589" s="109"/>
      <c r="CA1589" s="109"/>
      <c r="CB1589" s="109"/>
      <c r="CC1589" s="109"/>
      <c r="CD1589" s="109"/>
      <c r="CE1589" s="109"/>
      <c r="CF1589" s="109"/>
      <c r="CG1589" s="109"/>
      <c r="CH1589" s="109"/>
      <c r="CI1589" s="109"/>
      <c r="CJ1589" s="109"/>
      <c r="CK1589" s="109"/>
      <c r="CL1589" s="109"/>
      <c r="CM1589" s="109"/>
      <c r="CN1589" s="109"/>
      <c r="CO1589" s="109"/>
      <c r="CP1589" s="109"/>
      <c r="CQ1589" s="109"/>
      <c r="CR1589" s="109"/>
      <c r="CS1589" s="109"/>
      <c r="CT1589" s="109"/>
      <c r="CU1589" s="109"/>
      <c r="CV1589" s="109"/>
      <c r="CW1589" s="109"/>
      <c r="CX1589" s="109"/>
      <c r="CY1589" s="109"/>
      <c r="CZ1589" s="109"/>
      <c r="DA1589" s="109"/>
      <c r="DB1589" s="109"/>
      <c r="DC1589" s="109"/>
      <c r="DD1589" s="109"/>
      <c r="DE1589" s="109"/>
      <c r="DF1589" s="109"/>
      <c r="DG1589" s="109"/>
      <c r="DH1589" s="109"/>
      <c r="DI1589" s="109"/>
      <c r="DJ1589" s="109"/>
      <c r="DK1589" s="109"/>
      <c r="DL1589" s="109"/>
      <c r="DM1589" s="109"/>
      <c r="DN1589" s="109"/>
      <c r="DO1589" s="109"/>
      <c r="DP1589" s="109"/>
      <c r="DQ1589" s="109"/>
      <c r="DR1589" s="109"/>
      <c r="DS1589" s="109"/>
      <c r="DT1589" s="109"/>
      <c r="DU1589" s="109"/>
      <c r="DV1589" s="109"/>
      <c r="DW1589" s="109"/>
      <c r="DX1589" s="109"/>
      <c r="DY1589" s="109"/>
      <c r="DZ1589" s="109"/>
      <c r="EA1589" s="109"/>
      <c r="EB1589" s="109"/>
      <c r="EC1589" s="109"/>
      <c r="ED1589" s="109"/>
      <c r="EE1589" s="109"/>
      <c r="EF1589" s="109"/>
      <c r="EG1589" s="109"/>
      <c r="EH1589" s="109"/>
      <c r="EI1589" s="109"/>
      <c r="EJ1589" s="109"/>
      <c r="EK1589" s="109"/>
      <c r="EL1589" s="109"/>
      <c r="EM1589" s="109"/>
      <c r="EN1589" s="109"/>
      <c r="EO1589" s="109"/>
      <c r="EP1589" s="109"/>
      <c r="EQ1589" s="109"/>
      <c r="ER1589" s="109"/>
      <c r="ES1589" s="109"/>
      <c r="ET1589" s="109"/>
      <c r="EU1589" s="109"/>
      <c r="EV1589" s="109"/>
      <c r="EW1589" s="109"/>
      <c r="EX1589" s="109"/>
      <c r="EY1589" s="109"/>
      <c r="EZ1589" s="109"/>
      <c r="FA1589" s="109"/>
      <c r="FB1589" s="109"/>
      <c r="FC1589" s="109"/>
      <c r="FD1589" s="109"/>
      <c r="FE1589" s="109"/>
      <c r="FF1589" s="109"/>
      <c r="FG1589" s="109"/>
      <c r="FH1589" s="109"/>
      <c r="FI1589" s="109"/>
      <c r="FJ1589" s="109"/>
      <c r="FK1589" s="109"/>
      <c r="FL1589" s="109"/>
      <c r="FM1589" s="109"/>
      <c r="FN1589" s="109"/>
      <c r="FO1589" s="109"/>
      <c r="FP1589" s="109"/>
      <c r="FQ1589" s="109"/>
      <c r="FR1589" s="109"/>
      <c r="FS1589" s="109"/>
      <c r="FT1589" s="109"/>
      <c r="FU1589" s="109"/>
      <c r="FV1589" s="109"/>
      <c r="FW1589" s="109"/>
      <c r="FX1589" s="109"/>
      <c r="FY1589" s="109"/>
      <c r="FZ1589" s="109"/>
      <c r="GA1589" s="109"/>
      <c r="GB1589" s="109"/>
      <c r="GC1589" s="109"/>
      <c r="GD1589" s="109"/>
      <c r="GE1589" s="109"/>
      <c r="GF1589" s="109"/>
      <c r="GG1589" s="109"/>
      <c r="GH1589" s="109"/>
      <c r="GI1589" s="109"/>
      <c r="GJ1589" s="109"/>
      <c r="GK1589" s="109"/>
      <c r="GL1589" s="109"/>
      <c r="GM1589" s="109"/>
      <c r="GN1589" s="109"/>
      <c r="GO1589" s="109"/>
      <c r="GP1589" s="109"/>
      <c r="GQ1589" s="109"/>
      <c r="GR1589" s="109"/>
      <c r="GS1589" s="109"/>
      <c r="GT1589" s="109"/>
      <c r="GU1589" s="109"/>
      <c r="GV1589" s="109"/>
      <c r="GW1589" s="109"/>
      <c r="GX1589" s="109"/>
      <c r="GY1589" s="109"/>
      <c r="GZ1589" s="109"/>
      <c r="HA1589" s="109"/>
      <c r="HB1589" s="109"/>
      <c r="HC1589" s="109"/>
      <c r="HD1589" s="109"/>
      <c r="HE1589" s="109"/>
      <c r="HF1589" s="109"/>
      <c r="HG1589" s="109"/>
      <c r="HH1589" s="109"/>
      <c r="HI1589" s="109"/>
      <c r="HJ1589" s="109"/>
      <c r="HK1589" s="109"/>
      <c r="HL1589" s="109"/>
      <c r="HM1589" s="109"/>
      <c r="HN1589" s="109"/>
      <c r="HO1589" s="109"/>
      <c r="HP1589" s="109"/>
      <c r="HQ1589" s="109"/>
      <c r="HR1589" s="109"/>
      <c r="HS1589" s="109"/>
      <c r="HT1589" s="109"/>
      <c r="HU1589" s="109"/>
      <c r="HV1589" s="109"/>
      <c r="HW1589" s="109"/>
      <c r="HX1589" s="109"/>
      <c r="HY1589" s="109"/>
      <c r="HZ1589" s="109"/>
      <c r="IA1589" s="109"/>
      <c r="IB1589" s="109"/>
      <c r="IC1589" s="109"/>
      <c r="ID1589" s="109"/>
      <c r="IE1589" s="109"/>
      <c r="IF1589" s="109"/>
      <c r="IG1589" s="109"/>
      <c r="IH1589" s="109"/>
      <c r="II1589" s="109"/>
      <c r="IJ1589" s="109"/>
      <c r="IK1589" s="109"/>
      <c r="IL1589" s="109"/>
      <c r="IM1589" s="109"/>
      <c r="IN1589" s="109"/>
      <c r="IO1589" s="109" t="s">
        <v>506</v>
      </c>
      <c r="IP1589" s="109"/>
      <c r="IQ1589" s="109"/>
      <c r="IR1589" s="109"/>
      <c r="IS1589" s="109"/>
      <c r="IT1589" s="109"/>
      <c r="IU1589" s="109"/>
      <c r="IV1589" s="109"/>
      <c r="IW1589" s="109"/>
      <c r="IX1589" s="109"/>
      <c r="IY1589" s="109"/>
      <c r="IZ1589" s="109"/>
      <c r="JA1589" s="109"/>
      <c r="JB1589" s="109"/>
      <c r="JC1589" s="109"/>
      <c r="JD1589" s="109"/>
      <c r="JE1589" s="109"/>
      <c r="JF1589" s="109"/>
      <c r="JG1589" s="109"/>
      <c r="JH1589" s="109"/>
      <c r="JI1589" s="109"/>
      <c r="JJ1589" s="109"/>
      <c r="JK1589" s="109"/>
      <c r="JL1589" s="109"/>
      <c r="JM1589" s="109"/>
      <c r="JN1589" s="109"/>
      <c r="JO1589" s="109"/>
      <c r="JP1589" s="109"/>
      <c r="JQ1589" s="109"/>
      <c r="JR1589" s="109"/>
      <c r="JS1589" s="109"/>
      <c r="JT1589" s="109"/>
      <c r="JU1589" s="109"/>
      <c r="JV1589" s="109"/>
      <c r="JW1589" s="109"/>
      <c r="JX1589" s="109"/>
      <c r="JY1589" s="109"/>
      <c r="JZ1589" s="109"/>
      <c r="KA1589" s="109"/>
      <c r="KB1589" s="109"/>
      <c r="KC1589" s="109"/>
      <c r="KD1589" s="109"/>
      <c r="KE1589" s="109"/>
      <c r="KF1589" s="109"/>
      <c r="KG1589" s="109"/>
      <c r="KH1589" s="109"/>
      <c r="KI1589" s="109"/>
      <c r="KJ1589" s="109"/>
      <c r="KK1589" s="109"/>
      <c r="KL1589" s="109"/>
      <c r="KM1589" s="109"/>
      <c r="KN1589" s="109"/>
      <c r="KO1589" s="109"/>
      <c r="KP1589" s="109"/>
      <c r="KQ1589" s="109"/>
      <c r="KR1589" s="109"/>
      <c r="KS1589" s="109"/>
      <c r="KT1589" s="109"/>
      <c r="KU1589" s="109"/>
      <c r="KV1589" s="109"/>
      <c r="KW1589" s="109"/>
      <c r="KX1589" s="109"/>
      <c r="KY1589" s="109"/>
      <c r="KZ1589" s="109"/>
      <c r="LA1589" s="109"/>
      <c r="LB1589" s="109"/>
      <c r="LC1589" s="109"/>
      <c r="LD1589" s="109"/>
      <c r="LE1589" s="109"/>
      <c r="LF1589" s="109"/>
      <c r="LG1589" s="109"/>
      <c r="LH1589" s="109"/>
      <c r="LI1589" s="109"/>
      <c r="LJ1589" s="109"/>
      <c r="LK1589" s="109"/>
      <c r="LL1589" s="109"/>
      <c r="LM1589" s="109"/>
      <c r="LN1589" s="109"/>
      <c r="LO1589" s="109"/>
      <c r="LP1589" s="109"/>
      <c r="LQ1589" s="109"/>
      <c r="LR1589" s="109"/>
      <c r="LS1589" s="109"/>
      <c r="LT1589" s="109"/>
      <c r="LU1589" s="109"/>
      <c r="LV1589" s="109"/>
      <c r="LW1589" s="109"/>
      <c r="LX1589" s="109"/>
      <c r="LY1589" s="109"/>
      <c r="LZ1589" s="109"/>
      <c r="MA1589" s="109"/>
      <c r="MB1589" s="109"/>
      <c r="MC1589" s="109"/>
      <c r="MD1589" s="109"/>
      <c r="ME1589" s="109"/>
      <c r="MF1589" s="109"/>
      <c r="MG1589" s="109"/>
      <c r="MH1589" s="109"/>
      <c r="MI1589" s="109"/>
      <c r="MJ1589" s="109"/>
      <c r="MK1589" s="109"/>
      <c r="ML1589" s="109"/>
      <c r="MM1589" s="109"/>
      <c r="MN1589" s="109"/>
      <c r="MO1589" s="109"/>
      <c r="MP1589" s="109"/>
      <c r="MQ1589" s="109"/>
      <c r="MR1589" s="109"/>
      <c r="MS1589" s="109"/>
      <c r="MT1589" s="109"/>
      <c r="MU1589" s="109"/>
      <c r="MV1589" s="109"/>
      <c r="MW1589" s="109"/>
      <c r="MX1589" s="109"/>
      <c r="MY1589" s="109"/>
      <c r="MZ1589" s="109"/>
      <c r="NA1589" s="109"/>
      <c r="NB1589" s="109"/>
      <c r="NC1589" s="109"/>
      <c r="ND1589" s="109"/>
      <c r="NE1589" s="109"/>
      <c r="NF1589" s="109"/>
      <c r="NG1589" s="109"/>
      <c r="NH1589" s="109"/>
      <c r="NI1589" s="109"/>
      <c r="NJ1589" s="109"/>
      <c r="NK1589" s="109"/>
      <c r="NL1589" s="109"/>
      <c r="NM1589" s="109"/>
      <c r="NN1589" s="109"/>
      <c r="NO1589" s="109"/>
      <c r="NP1589" s="109"/>
      <c r="NQ1589" s="109"/>
      <c r="NR1589" s="109"/>
      <c r="NS1589" s="109"/>
      <c r="NT1589" s="109"/>
      <c r="NU1589" s="109"/>
      <c r="NV1589" s="109"/>
      <c r="NW1589" s="109"/>
      <c r="NX1589" s="109"/>
      <c r="NY1589" s="109"/>
      <c r="NZ1589" s="109"/>
      <c r="OA1589" s="109"/>
      <c r="OB1589" s="109"/>
      <c r="OC1589" s="109"/>
      <c r="OD1589" s="109"/>
      <c r="OE1589" s="109"/>
      <c r="OF1589" s="109"/>
      <c r="OG1589" s="109"/>
      <c r="OH1589" s="109"/>
      <c r="OI1589" s="109"/>
      <c r="OJ1589" s="109"/>
      <c r="OK1589" s="109"/>
      <c r="OL1589" s="109"/>
      <c r="OM1589" s="109"/>
      <c r="ON1589" s="109"/>
      <c r="OO1589" s="109"/>
      <c r="OP1589" s="109"/>
      <c r="OQ1589" s="109"/>
      <c r="OR1589" s="109"/>
      <c r="OS1589" s="109"/>
      <c r="OT1589" s="109"/>
      <c r="OU1589" s="109"/>
      <c r="OV1589" s="109"/>
      <c r="OW1589" s="109"/>
      <c r="OX1589" s="109"/>
      <c r="OY1589" s="109"/>
      <c r="OZ1589" s="109"/>
      <c r="PA1589" s="109"/>
      <c r="PB1589" s="109"/>
      <c r="PC1589" s="109"/>
      <c r="PD1589" s="109"/>
      <c r="PE1589" s="109"/>
      <c r="PF1589" s="109"/>
      <c r="PG1589" s="109"/>
      <c r="PH1589" s="109"/>
      <c r="PI1589" s="109"/>
      <c r="PJ1589" s="109"/>
      <c r="PK1589" s="109"/>
      <c r="PL1589" s="109"/>
      <c r="PM1589" s="109"/>
      <c r="PN1589" s="109"/>
      <c r="PO1589" s="109"/>
      <c r="PP1589" s="109"/>
      <c r="PQ1589" s="109"/>
      <c r="PR1589" s="109"/>
      <c r="PS1589" s="109"/>
      <c r="PT1589" s="109"/>
      <c r="PU1589" s="109"/>
      <c r="PV1589" s="109"/>
      <c r="PW1589" s="109"/>
      <c r="PX1589" s="109"/>
      <c r="PY1589" s="109"/>
      <c r="PZ1589" s="109"/>
      <c r="QA1589" s="109"/>
      <c r="QB1589" s="109"/>
      <c r="QC1589" s="109"/>
      <c r="QD1589" s="109"/>
      <c r="QE1589" s="109"/>
      <c r="QF1589" s="109"/>
      <c r="QG1589" s="109"/>
      <c r="QH1589" s="109"/>
      <c r="QI1589" s="109"/>
      <c r="QJ1589" s="109"/>
      <c r="QK1589" s="109"/>
      <c r="QL1589" s="109"/>
      <c r="QM1589" s="109"/>
      <c r="QN1589" s="109"/>
      <c r="QO1589" s="109"/>
      <c r="QP1589" s="109"/>
      <c r="QQ1589" s="109"/>
      <c r="QR1589" s="109"/>
      <c r="QS1589" s="109"/>
      <c r="QT1589" s="109"/>
      <c r="QU1589" s="109"/>
      <c r="QV1589" s="109"/>
      <c r="QW1589" s="109"/>
      <c r="QX1589" s="109"/>
      <c r="QY1589" s="109"/>
      <c r="QZ1589" s="109"/>
      <c r="RA1589" s="109"/>
      <c r="RB1589" s="109"/>
      <c r="RC1589" s="109"/>
      <c r="RD1589" s="109"/>
      <c r="RE1589" s="109"/>
      <c r="RF1589" s="109"/>
      <c r="RG1589" s="109"/>
      <c r="RH1589" s="109"/>
      <c r="RI1589" s="109"/>
      <c r="RJ1589" s="109"/>
      <c r="RK1589" s="109"/>
      <c r="RL1589" s="109"/>
      <c r="RM1589" s="109"/>
      <c r="RN1589" s="109"/>
      <c r="RO1589" s="109"/>
      <c r="RP1589" s="109"/>
      <c r="RQ1589" s="109"/>
      <c r="RR1589" s="109"/>
      <c r="RS1589" s="109"/>
      <c r="RT1589" s="109"/>
      <c r="RU1589" s="109"/>
      <c r="RV1589" s="109"/>
      <c r="RW1589" s="109"/>
      <c r="RX1589" s="109"/>
      <c r="RY1589" s="109"/>
      <c r="RZ1589" s="109"/>
      <c r="SA1589" s="109"/>
      <c r="SB1589" s="109"/>
      <c r="SC1589" s="109"/>
      <c r="SD1589" s="109"/>
      <c r="SE1589" s="109"/>
      <c r="SF1589" s="109"/>
      <c r="SG1589" s="109"/>
      <c r="SH1589" s="109"/>
      <c r="SI1589" s="109"/>
      <c r="SJ1589" s="109"/>
      <c r="SK1589" s="109"/>
      <c r="SL1589" s="109"/>
      <c r="SM1589" s="109"/>
      <c r="SN1589" s="109"/>
      <c r="SO1589" s="109"/>
      <c r="SP1589" s="109"/>
      <c r="SQ1589" s="109"/>
      <c r="SR1589" s="109"/>
      <c r="SS1589" s="109"/>
      <c r="ST1589" s="109"/>
      <c r="SU1589" s="109"/>
      <c r="SV1589" s="109"/>
      <c r="SW1589" s="109"/>
      <c r="SX1589" s="109"/>
      <c r="SY1589" s="109"/>
      <c r="SZ1589" s="109"/>
      <c r="TA1589" s="109"/>
      <c r="TB1589" s="109"/>
      <c r="TC1589" s="109"/>
      <c r="TD1589" s="109"/>
      <c r="TE1589" s="109"/>
      <c r="TF1589" s="109"/>
      <c r="TG1589" s="109"/>
      <c r="TH1589" s="109"/>
      <c r="TI1589" s="109"/>
      <c r="TJ1589" s="109"/>
      <c r="TK1589" s="109"/>
      <c r="TL1589" s="109"/>
      <c r="TM1589" s="109"/>
      <c r="TN1589" s="109"/>
      <c r="TO1589" s="109"/>
      <c r="TP1589" s="109"/>
      <c r="TQ1589" s="109"/>
      <c r="TR1589" s="109"/>
      <c r="TS1589" s="109"/>
      <c r="TT1589" s="109"/>
      <c r="TU1589" s="109"/>
      <c r="TV1589" s="109"/>
      <c r="TW1589" s="109"/>
      <c r="TX1589" s="109"/>
      <c r="TY1589" s="109"/>
      <c r="TZ1589" s="109"/>
      <c r="UA1589" s="109"/>
      <c r="UB1589" s="109"/>
      <c r="UC1589" s="109"/>
      <c r="UD1589" s="109"/>
      <c r="UE1589" s="109"/>
      <c r="UF1589" s="109"/>
      <c r="UG1589" s="109"/>
      <c r="UH1589" s="109"/>
      <c r="UI1589" s="109"/>
      <c r="UJ1589" s="109"/>
      <c r="UK1589" s="109"/>
      <c r="UL1589" s="109"/>
      <c r="UM1589" s="109"/>
      <c r="UN1589" s="109"/>
      <c r="UO1589" s="109"/>
      <c r="UP1589" s="109"/>
      <c r="UQ1589" s="109"/>
      <c r="UR1589" s="109"/>
      <c r="US1589" s="109"/>
      <c r="UT1589" s="109"/>
      <c r="UU1589" s="109"/>
      <c r="UV1589" s="109"/>
      <c r="UW1589" s="109"/>
      <c r="UX1589" s="109"/>
      <c r="UY1589" s="109"/>
      <c r="UZ1589" s="109"/>
      <c r="VA1589" s="109"/>
      <c r="VB1589" s="109"/>
      <c r="VC1589" s="109"/>
      <c r="VD1589" s="109"/>
      <c r="VE1589" s="109"/>
      <c r="VF1589" s="109"/>
      <c r="VG1589" s="109"/>
      <c r="VH1589" s="109"/>
      <c r="VI1589" s="109"/>
      <c r="VJ1589" s="109"/>
      <c r="VK1589" s="109"/>
      <c r="VL1589" s="109"/>
      <c r="VM1589" s="109"/>
      <c r="VN1589" s="109"/>
      <c r="VO1589" s="109"/>
      <c r="VP1589" s="109"/>
      <c r="VQ1589" s="109"/>
      <c r="VR1589" s="109"/>
      <c r="VS1589" s="109"/>
      <c r="VT1589" s="109"/>
      <c r="VU1589" s="109"/>
      <c r="VV1589" s="109"/>
      <c r="VW1589" s="109"/>
      <c r="VX1589" s="109"/>
      <c r="VY1589" s="109"/>
      <c r="VZ1589" s="109"/>
      <c r="WA1589" s="109"/>
      <c r="WB1589" s="109"/>
      <c r="WC1589" s="109"/>
      <c r="WD1589" s="109"/>
      <c r="WE1589" s="109"/>
      <c r="WF1589" s="109"/>
      <c r="WG1589" s="109"/>
      <c r="WH1589" s="109"/>
      <c r="WI1589" s="109"/>
      <c r="WJ1589" s="109"/>
      <c r="WK1589" s="109"/>
      <c r="WL1589" s="109"/>
      <c r="WM1589" s="109"/>
      <c r="WN1589" s="109"/>
      <c r="WO1589" s="109"/>
      <c r="WP1589" s="109"/>
      <c r="WQ1589" s="109"/>
      <c r="WR1589" s="109"/>
      <c r="WS1589" s="109"/>
      <c r="WT1589" s="109"/>
      <c r="WU1589" s="109"/>
      <c r="WV1589" s="109"/>
      <c r="WW1589" s="109"/>
      <c r="WX1589" s="109"/>
      <c r="WY1589" s="109"/>
      <c r="WZ1589" s="109"/>
      <c r="XA1589" s="109"/>
      <c r="XB1589" s="109"/>
      <c r="XC1589" s="109"/>
      <c r="XD1589" s="109"/>
      <c r="XE1589" s="109"/>
      <c r="XF1589" s="109"/>
      <c r="XG1589" s="109"/>
      <c r="XH1589" s="109"/>
      <c r="XI1589" s="109"/>
      <c r="XJ1589" s="109"/>
      <c r="XK1589" s="109"/>
      <c r="XL1589" s="109"/>
      <c r="XM1589" s="109"/>
      <c r="XN1589" s="109"/>
      <c r="XO1589" s="109"/>
      <c r="XP1589" s="109"/>
      <c r="XQ1589" s="109"/>
      <c r="XR1589" s="109"/>
      <c r="XS1589" s="109"/>
      <c r="XT1589" s="109"/>
      <c r="XU1589" s="109"/>
      <c r="XV1589" s="109"/>
      <c r="XW1589" s="109"/>
      <c r="XX1589" s="109"/>
      <c r="XY1589" s="109"/>
      <c r="XZ1589" s="109"/>
      <c r="YA1589" s="109"/>
      <c r="YB1589" s="109"/>
      <c r="YC1589" s="109"/>
      <c r="YD1589" s="109"/>
      <c r="YE1589" s="109"/>
      <c r="YF1589" s="109"/>
      <c r="YG1589" s="109"/>
      <c r="YH1589" s="109"/>
      <c r="YI1589" s="109"/>
      <c r="YJ1589" s="109"/>
      <c r="YK1589" s="109"/>
      <c r="YL1589" s="109"/>
      <c r="YM1589" s="109"/>
      <c r="YN1589" s="109"/>
      <c r="YO1589" s="109"/>
      <c r="YP1589" s="109"/>
      <c r="YQ1589" s="109"/>
      <c r="YR1589" s="109"/>
      <c r="YS1589" s="109"/>
      <c r="YT1589" s="109"/>
      <c r="YU1589" s="109"/>
      <c r="YV1589" s="109"/>
      <c r="YW1589" s="109"/>
      <c r="YX1589" s="109"/>
      <c r="YY1589" s="109"/>
      <c r="YZ1589" s="109"/>
      <c r="ZA1589" s="109"/>
      <c r="ZB1589" s="109"/>
      <c r="ZC1589" s="109"/>
      <c r="ZD1589" s="109"/>
      <c r="ZE1589" s="109"/>
      <c r="ZF1589" s="109"/>
      <c r="ZG1589" s="109"/>
      <c r="ZH1589" s="109"/>
      <c r="ZI1589" s="109"/>
      <c r="ZJ1589" s="109"/>
      <c r="ZK1589" s="109"/>
      <c r="ZL1589" s="109"/>
      <c r="ZM1589" s="109"/>
      <c r="ZN1589" s="109"/>
      <c r="ZO1589" s="109"/>
      <c r="ZP1589" s="109"/>
      <c r="ZQ1589" s="109"/>
      <c r="ZR1589" s="109"/>
      <c r="ZS1589" s="109"/>
      <c r="ZT1589" s="109"/>
      <c r="ZU1589" s="109"/>
      <c r="ZV1589" s="109"/>
      <c r="ZW1589" s="109"/>
      <c r="ZX1589" s="109"/>
      <c r="ZY1589" s="109"/>
      <c r="ZZ1589" s="109"/>
      <c r="AAA1589" s="109"/>
      <c r="AAB1589" s="109"/>
      <c r="AAC1589" s="109"/>
      <c r="AAD1589" s="109"/>
      <c r="AAE1589" s="109"/>
      <c r="AAF1589" s="109"/>
      <c r="AAG1589" s="109"/>
      <c r="AAH1589" s="109"/>
      <c r="AAI1589" s="109"/>
      <c r="AAJ1589" s="109"/>
      <c r="AAK1589" s="109"/>
      <c r="AAL1589" s="109"/>
      <c r="AAM1589" s="109"/>
      <c r="AAN1589" s="109"/>
      <c r="AAO1589" s="109"/>
      <c r="AAP1589" s="109"/>
      <c r="AAQ1589" s="109"/>
      <c r="AAR1589" s="109"/>
      <c r="AAS1589" s="109"/>
      <c r="AAT1589" s="109"/>
      <c r="AAU1589" s="109"/>
      <c r="AAV1589" s="109"/>
      <c r="AAW1589" s="109"/>
      <c r="AAX1589" s="109"/>
      <c r="AAY1589" s="109"/>
      <c r="AAZ1589" s="109"/>
      <c r="ABA1589" s="109"/>
      <c r="ABB1589" s="109"/>
      <c r="ABC1589" s="109"/>
      <c r="ABD1589" s="109"/>
      <c r="ABE1589" s="109"/>
      <c r="ABF1589" s="109"/>
      <c r="ABG1589" s="109"/>
      <c r="ABH1589" s="109"/>
      <c r="ABI1589" s="109"/>
      <c r="ABJ1589" s="109"/>
      <c r="ABK1589" s="109"/>
      <c r="ABL1589" s="109"/>
      <c r="ABM1589" s="109"/>
      <c r="ABN1589" s="109"/>
      <c r="ABO1589" s="109"/>
      <c r="ABP1589" s="109"/>
      <c r="ABQ1589" s="109"/>
      <c r="ABR1589" s="109"/>
      <c r="ABS1589" s="109"/>
      <c r="ABT1589" s="109"/>
      <c r="ABU1589" s="109"/>
      <c r="ABV1589" s="109"/>
      <c r="ABW1589" s="109"/>
      <c r="ABX1589" s="109"/>
      <c r="ABY1589" s="109"/>
      <c r="ABZ1589" s="109"/>
      <c r="ACA1589" s="109"/>
      <c r="ACB1589" s="109"/>
      <c r="ACC1589" s="109"/>
      <c r="ACD1589" s="109"/>
      <c r="ACE1589" s="109"/>
      <c r="ACF1589" s="109"/>
      <c r="ACG1589" s="109"/>
      <c r="ACH1589" s="109"/>
      <c r="ACI1589" s="109"/>
      <c r="ACJ1589" s="109"/>
      <c r="ACK1589" s="109"/>
      <c r="ACL1589" s="109"/>
      <c r="ACM1589" s="109"/>
      <c r="ACN1589" s="109"/>
      <c r="ACO1589" s="109"/>
      <c r="ACP1589" s="109"/>
      <c r="ACQ1589" s="109"/>
      <c r="ACR1589" s="109"/>
      <c r="ACS1589" s="109"/>
      <c r="ACT1589" s="109"/>
      <c r="ACU1589" s="109"/>
      <c r="ACV1589" s="109"/>
      <c r="ACW1589" s="109"/>
      <c r="ACX1589" s="109"/>
      <c r="ACY1589" s="109"/>
      <c r="ACZ1589" s="109"/>
      <c r="ADA1589" s="109"/>
      <c r="ADB1589" s="109"/>
      <c r="ADC1589" s="109"/>
      <c r="ADD1589" s="109"/>
      <c r="ADE1589" s="109"/>
      <c r="ADF1589" s="109"/>
      <c r="ADG1589" s="109"/>
      <c r="ADH1589" s="109"/>
      <c r="ADI1589" s="109"/>
      <c r="ADJ1589" s="109"/>
      <c r="ADK1589" s="109"/>
      <c r="ADL1589" s="109"/>
      <c r="ADM1589" s="109"/>
      <c r="ADN1589" s="109"/>
      <c r="ADO1589" s="109"/>
      <c r="ADP1589" s="109"/>
      <c r="ADQ1589" s="109"/>
      <c r="ADR1589" s="109"/>
      <c r="ADS1589" s="109"/>
      <c r="ADT1589" s="109"/>
      <c r="ADU1589" s="109"/>
      <c r="ADV1589" s="109"/>
      <c r="ADW1589" s="109"/>
      <c r="ADX1589" s="109"/>
      <c r="ADY1589" s="109"/>
      <c r="ADZ1589" s="109"/>
      <c r="AEA1589" s="109"/>
      <c r="AEB1589" s="109"/>
      <c r="AEC1589" s="109"/>
      <c r="AED1589" s="109"/>
      <c r="AEE1589" s="109"/>
      <c r="AEF1589" s="109"/>
    </row>
    <row r="1590" spans="1:812" s="109" customFormat="1" hidden="1" x14ac:dyDescent="0.25">
      <c r="B1590" s="110">
        <v>45628</v>
      </c>
      <c r="C1590" s="109" t="s">
        <v>63</v>
      </c>
      <c r="D1590" s="109" t="s">
        <v>0</v>
      </c>
      <c r="E1590" s="109" t="s">
        <v>66</v>
      </c>
      <c r="F1590" s="111" t="s">
        <v>75</v>
      </c>
      <c r="G1590" s="109" t="s">
        <v>76</v>
      </c>
      <c r="H1590" s="111" t="s">
        <v>37</v>
      </c>
      <c r="I1590" s="111" t="s">
        <v>615</v>
      </c>
      <c r="J1590" s="112">
        <v>8</v>
      </c>
      <c r="K1590" s="150">
        <v>51750</v>
      </c>
      <c r="L1590" s="114">
        <f>+J1590*K1590</f>
        <v>414000</v>
      </c>
      <c r="M1590" s="115" t="s">
        <v>529</v>
      </c>
      <c r="N1590" s="104">
        <f t="shared" si="147"/>
        <v>93.895648821201377</v>
      </c>
      <c r="O1590" s="104">
        <v>93.895648821201377</v>
      </c>
      <c r="P1590" s="109" t="s">
        <v>633</v>
      </c>
      <c r="Q1590" s="151"/>
      <c r="X1590" s="114"/>
      <c r="IP1590" s="109" t="s">
        <v>506</v>
      </c>
    </row>
    <row r="1591" spans="1:812" hidden="1" x14ac:dyDescent="0.25">
      <c r="B1591" s="5">
        <v>45628</v>
      </c>
      <c r="C1591" t="s">
        <v>63</v>
      </c>
      <c r="D1591" t="s">
        <v>0</v>
      </c>
      <c r="E1591" t="s">
        <v>66</v>
      </c>
      <c r="F1591" s="4" t="s">
        <v>139</v>
      </c>
      <c r="G1591" t="s">
        <v>140</v>
      </c>
      <c r="H1591" s="4" t="s">
        <v>141</v>
      </c>
      <c r="I1591" s="4" t="s">
        <v>620</v>
      </c>
      <c r="J1591" s="8">
        <v>4</v>
      </c>
      <c r="K1591" s="79">
        <v>51750</v>
      </c>
      <c r="L1591" s="35">
        <f>+J1591*K1591</f>
        <v>207000</v>
      </c>
      <c r="M1591" s="104" t="s">
        <v>529</v>
      </c>
      <c r="N1591" s="104">
        <f t="shared" si="147"/>
        <v>46.947824410600688</v>
      </c>
      <c r="O1591" s="104">
        <v>46.947824410600688</v>
      </c>
      <c r="P1591" t="s">
        <v>633</v>
      </c>
    </row>
    <row r="1592" spans="1:812" hidden="1" x14ac:dyDescent="0.25">
      <c r="B1592" s="5">
        <v>45630</v>
      </c>
      <c r="C1592" t="s">
        <v>103</v>
      </c>
      <c r="D1592" t="s">
        <v>0</v>
      </c>
      <c r="E1592" t="s">
        <v>66</v>
      </c>
      <c r="F1592" s="4" t="s">
        <v>247</v>
      </c>
      <c r="G1592" t="s">
        <v>354</v>
      </c>
      <c r="H1592" s="4" t="s">
        <v>265</v>
      </c>
      <c r="I1592" s="4" t="s">
        <v>361</v>
      </c>
      <c r="J1592" s="8">
        <v>-2</v>
      </c>
      <c r="K1592" s="142">
        <v>60750</v>
      </c>
      <c r="L1592" s="17">
        <v>2992500</v>
      </c>
      <c r="M1592" s="102" t="s">
        <v>529</v>
      </c>
      <c r="N1592" s="104">
        <f t="shared" si="147"/>
        <v>678.70224419672729</v>
      </c>
      <c r="O1592" s="104">
        <v>678.70224419672729</v>
      </c>
      <c r="Q1592" s="54">
        <v>20240337</v>
      </c>
      <c r="R1592" t="s">
        <v>635</v>
      </c>
    </row>
    <row r="1593" spans="1:812" hidden="1" x14ac:dyDescent="0.25">
      <c r="B1593" s="5">
        <v>45630</v>
      </c>
      <c r="C1593" t="s">
        <v>103</v>
      </c>
      <c r="D1593" t="s">
        <v>0</v>
      </c>
      <c r="E1593" t="s">
        <v>66</v>
      </c>
      <c r="F1593" s="4" t="s">
        <v>86</v>
      </c>
      <c r="G1593" t="s">
        <v>87</v>
      </c>
      <c r="H1593" s="4" t="s">
        <v>50</v>
      </c>
      <c r="I1593" s="4" t="s">
        <v>524</v>
      </c>
      <c r="J1593" s="8">
        <v>-2</v>
      </c>
      <c r="K1593" s="79">
        <v>51750</v>
      </c>
      <c r="L1593" s="17">
        <v>7762500</v>
      </c>
      <c r="M1593" s="102" t="s">
        <v>529</v>
      </c>
      <c r="N1593" s="104">
        <f t="shared" si="147"/>
        <v>1760.5434153975257</v>
      </c>
      <c r="O1593" s="104">
        <v>1760.5434153975257</v>
      </c>
      <c r="Q1593" s="54">
        <v>20240337</v>
      </c>
      <c r="R1593" t="s">
        <v>635</v>
      </c>
    </row>
    <row r="1594" spans="1:812" s="93" customFormat="1" hidden="1" x14ac:dyDescent="0.25">
      <c r="B1594" s="92">
        <v>45632</v>
      </c>
      <c r="C1594" s="93" t="s">
        <v>63</v>
      </c>
      <c r="D1594" s="93" t="s">
        <v>0</v>
      </c>
      <c r="E1594" s="93" t="s">
        <v>14</v>
      </c>
      <c r="F1594" s="94" t="s">
        <v>25</v>
      </c>
      <c r="G1594" s="93" t="s">
        <v>26</v>
      </c>
      <c r="H1594" s="94" t="s">
        <v>27</v>
      </c>
      <c r="I1594" s="153" t="s">
        <v>605</v>
      </c>
      <c r="J1594" s="95">
        <v>50</v>
      </c>
      <c r="K1594" s="97">
        <v>14.409909909909908</v>
      </c>
      <c r="L1594" s="96">
        <f t="shared" ref="L1594:L1634" si="148">+J1594*K1594</f>
        <v>720.49549549549545</v>
      </c>
      <c r="M1594" s="106" t="s">
        <v>527</v>
      </c>
      <c r="N1594" s="106"/>
      <c r="O1594" s="106">
        <v>720.49549549549545</v>
      </c>
      <c r="P1594" s="93" t="s">
        <v>637</v>
      </c>
      <c r="Q1594" s="100"/>
      <c r="X1594" s="96"/>
    </row>
    <row r="1595" spans="1:812" s="93" customFormat="1" hidden="1" x14ac:dyDescent="0.25">
      <c r="B1595" s="92">
        <v>45632</v>
      </c>
      <c r="C1595" s="93" t="s">
        <v>63</v>
      </c>
      <c r="D1595" s="93" t="s">
        <v>0</v>
      </c>
      <c r="E1595" s="93" t="s">
        <v>14</v>
      </c>
      <c r="F1595" s="94" t="s">
        <v>35</v>
      </c>
      <c r="G1595" s="93" t="s">
        <v>36</v>
      </c>
      <c r="H1595" s="94" t="s">
        <v>37</v>
      </c>
      <c r="I1595" s="153" t="s">
        <v>607</v>
      </c>
      <c r="J1595" s="95">
        <v>10</v>
      </c>
      <c r="K1595" s="97">
        <v>14.409909909909908</v>
      </c>
      <c r="L1595" s="96">
        <f t="shared" si="148"/>
        <v>144.09909909909908</v>
      </c>
      <c r="M1595" s="106" t="s">
        <v>527</v>
      </c>
      <c r="N1595" s="106"/>
      <c r="O1595" s="106">
        <v>144.09909909909908</v>
      </c>
      <c r="P1595" s="93" t="s">
        <v>637</v>
      </c>
      <c r="Q1595" s="100"/>
      <c r="X1595" s="96"/>
    </row>
    <row r="1596" spans="1:812" s="93" customFormat="1" hidden="1" x14ac:dyDescent="0.25">
      <c r="B1596" s="92">
        <v>45632</v>
      </c>
      <c r="C1596" s="93" t="s">
        <v>63</v>
      </c>
      <c r="D1596" s="93" t="s">
        <v>0</v>
      </c>
      <c r="E1596" s="93" t="s">
        <v>14</v>
      </c>
      <c r="F1596" s="94" t="s">
        <v>39</v>
      </c>
      <c r="G1596" s="93" t="s">
        <v>40</v>
      </c>
      <c r="H1596" s="94" t="s">
        <v>41</v>
      </c>
      <c r="I1596" s="70" t="s">
        <v>665</v>
      </c>
      <c r="J1596" s="95">
        <v>35</v>
      </c>
      <c r="K1596" s="97">
        <v>14.409909909909908</v>
      </c>
      <c r="L1596" s="96">
        <f t="shared" si="148"/>
        <v>504.3468468468468</v>
      </c>
      <c r="M1596" s="106" t="s">
        <v>527</v>
      </c>
      <c r="N1596" s="106"/>
      <c r="O1596" s="106">
        <v>504.3468468468468</v>
      </c>
      <c r="P1596" s="93" t="s">
        <v>637</v>
      </c>
      <c r="Q1596" s="100"/>
      <c r="X1596" s="96"/>
    </row>
    <row r="1597" spans="1:812" s="133" customFormat="1" x14ac:dyDescent="0.25">
      <c r="A1597" s="93"/>
      <c r="B1597" s="92">
        <v>45632</v>
      </c>
      <c r="C1597" s="93" t="s">
        <v>63</v>
      </c>
      <c r="D1597" s="93" t="s">
        <v>0</v>
      </c>
      <c r="E1597" s="93" t="s">
        <v>14</v>
      </c>
      <c r="F1597" s="94" t="s">
        <v>42</v>
      </c>
      <c r="G1597" s="93" t="s">
        <v>43</v>
      </c>
      <c r="H1597" s="94" t="s">
        <v>44</v>
      </c>
      <c r="I1597" s="153" t="s">
        <v>608</v>
      </c>
      <c r="J1597" s="95">
        <v>75</v>
      </c>
      <c r="K1597" s="97">
        <v>14.409909909909908</v>
      </c>
      <c r="L1597" s="96">
        <f t="shared" si="148"/>
        <v>1080.7432432432431</v>
      </c>
      <c r="M1597" s="106" t="s">
        <v>527</v>
      </c>
      <c r="N1597" s="106"/>
      <c r="O1597" s="106">
        <v>1080.7432432432431</v>
      </c>
      <c r="P1597" s="93" t="s">
        <v>637</v>
      </c>
      <c r="Q1597" s="100"/>
      <c r="R1597" s="93"/>
      <c r="S1597" s="93"/>
      <c r="T1597" s="93"/>
      <c r="U1597" s="93"/>
      <c r="V1597" s="93"/>
      <c r="W1597" s="93"/>
      <c r="X1597" s="96"/>
      <c r="Y1597" s="93"/>
      <c r="Z1597" s="93"/>
      <c r="AA1597" s="93"/>
      <c r="AB1597" s="93"/>
      <c r="AC1597" s="93"/>
      <c r="AD1597" s="93"/>
      <c r="AE1597" s="93"/>
      <c r="AF1597" s="93"/>
      <c r="AG1597" s="93"/>
      <c r="AH1597" s="93"/>
      <c r="AI1597" s="93"/>
      <c r="AJ1597" s="93"/>
      <c r="AK1597" s="93"/>
      <c r="AL1597" s="93"/>
      <c r="AM1597" s="93"/>
      <c r="AN1597" s="93"/>
      <c r="AO1597" s="93"/>
      <c r="AP1597" s="93"/>
      <c r="AQ1597" s="93"/>
      <c r="AR1597" s="93"/>
      <c r="AS1597" s="93"/>
      <c r="AT1597" s="93"/>
      <c r="AU1597" s="93"/>
      <c r="AV1597" s="93"/>
      <c r="AW1597" s="93"/>
      <c r="AX1597" s="93"/>
      <c r="AY1597" s="93"/>
      <c r="AZ1597" s="93"/>
      <c r="BA1597" s="93"/>
      <c r="BB1597" s="93"/>
      <c r="BC1597" s="93"/>
      <c r="BD1597" s="93"/>
      <c r="BE1597" s="93"/>
      <c r="BF1597" s="93"/>
      <c r="BG1597" s="93"/>
      <c r="BH1597" s="93"/>
      <c r="BI1597" s="93"/>
      <c r="BJ1597" s="93"/>
      <c r="BK1597" s="93"/>
      <c r="BL1597" s="93"/>
      <c r="BM1597" s="93"/>
      <c r="BN1597" s="93"/>
      <c r="BO1597" s="93"/>
      <c r="BP1597" s="93"/>
      <c r="BQ1597" s="93"/>
      <c r="BR1597" s="93"/>
      <c r="BS1597" s="93"/>
      <c r="BT1597" s="93"/>
      <c r="BU1597" s="93"/>
      <c r="BV1597" s="93"/>
      <c r="BW1597" s="93"/>
      <c r="BX1597" s="93"/>
      <c r="BY1597" s="93"/>
      <c r="BZ1597" s="93"/>
      <c r="CA1597" s="93"/>
      <c r="CB1597" s="93"/>
      <c r="CC1597" s="93"/>
      <c r="CD1597" s="93"/>
      <c r="CE1597" s="93"/>
      <c r="CF1597" s="93"/>
      <c r="CG1597" s="93"/>
      <c r="CH1597" s="93"/>
      <c r="CI1597" s="93"/>
      <c r="CJ1597" s="93"/>
      <c r="CK1597" s="93"/>
      <c r="CL1597" s="93"/>
      <c r="CM1597" s="93"/>
      <c r="CN1597" s="93"/>
      <c r="CO1597" s="93"/>
      <c r="CP1597" s="93"/>
      <c r="CQ1597" s="93"/>
      <c r="CR1597" s="93"/>
      <c r="CS1597" s="93"/>
      <c r="CT1597" s="93"/>
      <c r="CU1597" s="93"/>
      <c r="CV1597" s="93"/>
      <c r="CW1597" s="93"/>
      <c r="CX1597" s="93"/>
      <c r="CY1597" s="93"/>
      <c r="CZ1597" s="93"/>
      <c r="DA1597" s="93"/>
      <c r="DB1597" s="93"/>
      <c r="DC1597" s="93"/>
      <c r="DD1597" s="93"/>
      <c r="DE1597" s="93"/>
      <c r="DF1597" s="93"/>
      <c r="DG1597" s="93"/>
      <c r="DH1597" s="93"/>
      <c r="DI1597" s="93"/>
      <c r="DJ1597" s="93"/>
      <c r="DK1597" s="93"/>
      <c r="DL1597" s="93"/>
      <c r="DM1597" s="93"/>
      <c r="DN1597" s="93"/>
      <c r="DO1597" s="93"/>
      <c r="DP1597" s="93"/>
      <c r="DQ1597" s="93"/>
      <c r="DR1597" s="93"/>
      <c r="DS1597" s="93"/>
      <c r="DT1597" s="93"/>
      <c r="DU1597" s="93"/>
      <c r="DV1597" s="93"/>
      <c r="DW1597" s="93"/>
      <c r="DX1597" s="93"/>
      <c r="DY1597" s="93"/>
      <c r="DZ1597" s="93"/>
      <c r="EA1597" s="93"/>
      <c r="EB1597" s="93"/>
      <c r="EC1597" s="93"/>
      <c r="ED1597" s="93"/>
      <c r="EE1597" s="93"/>
      <c r="EF1597" s="93"/>
      <c r="EG1597" s="93"/>
      <c r="EH1597" s="93"/>
      <c r="EI1597" s="93"/>
      <c r="EJ1597" s="93"/>
      <c r="EK1597" s="93"/>
      <c r="EL1597" s="93"/>
      <c r="EM1597" s="93"/>
      <c r="EN1597" s="93"/>
      <c r="EO1597" s="93"/>
      <c r="EP1597" s="93"/>
      <c r="EQ1597" s="93"/>
      <c r="ER1597" s="93"/>
      <c r="ES1597" s="93"/>
      <c r="ET1597" s="93"/>
      <c r="EU1597" s="93"/>
      <c r="EV1597" s="93"/>
      <c r="EW1597" s="93"/>
      <c r="EX1597" s="93"/>
      <c r="EY1597" s="93"/>
      <c r="EZ1597" s="93"/>
      <c r="FA1597" s="93"/>
      <c r="FB1597" s="93"/>
      <c r="FC1597" s="93"/>
      <c r="FD1597" s="93"/>
      <c r="FE1597" s="93"/>
      <c r="FF1597" s="93"/>
      <c r="FG1597" s="93"/>
      <c r="FH1597" s="93"/>
      <c r="FI1597" s="93"/>
      <c r="FJ1597" s="93"/>
      <c r="FK1597" s="93"/>
      <c r="FL1597" s="93"/>
      <c r="FM1597" s="93"/>
      <c r="FN1597" s="93"/>
      <c r="FO1597" s="93"/>
      <c r="FP1597" s="93"/>
      <c r="FQ1597" s="93"/>
      <c r="FR1597" s="93"/>
      <c r="FS1597" s="93"/>
      <c r="FT1597" s="93"/>
      <c r="FU1597" s="93"/>
      <c r="FV1597" s="93"/>
      <c r="FW1597" s="93"/>
      <c r="FX1597" s="93"/>
      <c r="FY1597" s="93"/>
      <c r="FZ1597" s="93"/>
      <c r="GA1597" s="93"/>
      <c r="GB1597" s="93"/>
      <c r="GC1597" s="93"/>
      <c r="GD1597" s="93"/>
      <c r="GE1597" s="93"/>
      <c r="GF1597" s="93"/>
      <c r="GG1597" s="93"/>
      <c r="GH1597" s="93"/>
      <c r="GI1597" s="93"/>
      <c r="GJ1597" s="93"/>
      <c r="GK1597" s="93"/>
      <c r="GL1597" s="93"/>
      <c r="GM1597" s="93"/>
      <c r="GN1597" s="93"/>
      <c r="GO1597" s="93"/>
      <c r="GP1597" s="93"/>
      <c r="GQ1597" s="93"/>
      <c r="GR1597" s="93"/>
      <c r="GS1597" s="93"/>
      <c r="GT1597" s="93"/>
      <c r="GU1597" s="93"/>
      <c r="GV1597" s="93"/>
      <c r="GW1597" s="93"/>
      <c r="GX1597" s="93"/>
      <c r="GY1597" s="93"/>
      <c r="GZ1597" s="93"/>
      <c r="HA1597" s="93"/>
      <c r="HB1597" s="93"/>
      <c r="HC1597" s="93"/>
      <c r="HD1597" s="93"/>
      <c r="HE1597" s="93"/>
      <c r="HF1597" s="93"/>
      <c r="HG1597" s="93"/>
      <c r="HH1597" s="93"/>
      <c r="HI1597" s="93"/>
      <c r="HJ1597" s="93"/>
      <c r="HK1597" s="93"/>
      <c r="HL1597" s="93"/>
      <c r="HM1597" s="93"/>
      <c r="HN1597" s="93"/>
      <c r="HO1597" s="93"/>
      <c r="HP1597" s="93"/>
      <c r="HQ1597" s="93"/>
      <c r="HR1597" s="93"/>
      <c r="HS1597" s="93"/>
      <c r="HT1597" s="93"/>
      <c r="HU1597" s="93"/>
      <c r="HV1597" s="93"/>
      <c r="HW1597" s="93"/>
      <c r="HX1597" s="93"/>
      <c r="HY1597" s="93"/>
      <c r="HZ1597" s="93"/>
      <c r="IA1597" s="93"/>
      <c r="IB1597" s="93"/>
      <c r="IC1597" s="93"/>
      <c r="ID1597" s="93"/>
      <c r="IE1597" s="93"/>
      <c r="IF1597" s="93"/>
      <c r="IG1597" s="93"/>
      <c r="IH1597" s="93"/>
      <c r="II1597" s="93"/>
      <c r="IJ1597" s="93"/>
      <c r="IK1597" s="93"/>
      <c r="IL1597" s="93"/>
      <c r="IM1597" s="93"/>
      <c r="IN1597" s="93"/>
      <c r="IO1597" s="93"/>
      <c r="IP1597" s="93"/>
      <c r="IQ1597" s="93"/>
      <c r="IR1597" s="93"/>
      <c r="IS1597" s="93"/>
      <c r="IT1597" s="93"/>
      <c r="IU1597" s="93"/>
      <c r="IV1597" s="93"/>
      <c r="IW1597" s="93"/>
      <c r="IX1597" s="93"/>
      <c r="IY1597" s="93"/>
      <c r="IZ1597" s="93"/>
      <c r="JA1597" s="93"/>
      <c r="JB1597" s="93"/>
      <c r="JC1597" s="93"/>
      <c r="JD1597" s="93"/>
      <c r="JE1597" s="93"/>
      <c r="JF1597" s="93"/>
      <c r="JG1597" s="93"/>
      <c r="JH1597" s="93"/>
      <c r="JI1597" s="93"/>
      <c r="JJ1597" s="93"/>
      <c r="JK1597" s="93"/>
      <c r="JL1597" s="93"/>
      <c r="JM1597" s="93"/>
      <c r="JN1597" s="93"/>
      <c r="JO1597" s="93"/>
      <c r="JP1597" s="93"/>
      <c r="JQ1597" s="93"/>
      <c r="JR1597" s="93"/>
      <c r="JS1597" s="93"/>
      <c r="JT1597" s="93"/>
      <c r="JU1597" s="93"/>
      <c r="JV1597" s="93"/>
      <c r="JW1597" s="93"/>
      <c r="JX1597" s="93"/>
      <c r="JY1597" s="93"/>
      <c r="JZ1597" s="93"/>
      <c r="KA1597" s="93"/>
      <c r="KB1597" s="93"/>
      <c r="KC1597" s="93"/>
      <c r="KD1597" s="93"/>
      <c r="KE1597" s="93"/>
      <c r="KF1597" s="93"/>
      <c r="KG1597" s="93"/>
      <c r="KH1597" s="93"/>
      <c r="KI1597" s="93"/>
      <c r="KJ1597" s="93"/>
      <c r="KK1597" s="93"/>
      <c r="KL1597" s="93"/>
      <c r="KM1597" s="93"/>
      <c r="KN1597" s="93"/>
      <c r="KO1597" s="93"/>
      <c r="KP1597" s="93"/>
      <c r="KQ1597" s="93"/>
      <c r="KR1597" s="93"/>
      <c r="KS1597" s="93"/>
      <c r="KT1597" s="93"/>
      <c r="KU1597" s="93"/>
      <c r="KV1597" s="93"/>
      <c r="KW1597" s="93"/>
      <c r="KX1597" s="93"/>
      <c r="KY1597" s="93"/>
      <c r="KZ1597" s="93"/>
      <c r="LA1597" s="93"/>
      <c r="LB1597" s="93"/>
      <c r="LC1597" s="93"/>
      <c r="LD1597" s="93"/>
      <c r="LE1597" s="93"/>
      <c r="LF1597" s="93"/>
      <c r="LG1597" s="93"/>
      <c r="LH1597" s="93"/>
      <c r="LI1597" s="93"/>
      <c r="LJ1597" s="93"/>
      <c r="LK1597" s="93"/>
      <c r="LL1597" s="93"/>
      <c r="LM1597" s="93"/>
      <c r="LN1597" s="93"/>
      <c r="LO1597" s="93"/>
      <c r="LP1597" s="93"/>
      <c r="LQ1597" s="93"/>
      <c r="LR1597" s="93"/>
      <c r="LS1597" s="93"/>
      <c r="LT1597" s="93"/>
      <c r="LU1597" s="93"/>
      <c r="LV1597" s="93"/>
      <c r="LW1597" s="93"/>
      <c r="LX1597" s="93"/>
      <c r="LY1597" s="93"/>
      <c r="LZ1597" s="93"/>
      <c r="MA1597" s="93"/>
      <c r="MB1597" s="93"/>
      <c r="MC1597" s="93"/>
      <c r="MD1597" s="93"/>
      <c r="ME1597" s="93"/>
      <c r="MF1597" s="93"/>
      <c r="MG1597" s="93"/>
      <c r="MH1597" s="93"/>
      <c r="MI1597" s="93"/>
      <c r="MJ1597" s="93"/>
      <c r="MK1597" s="93"/>
      <c r="ML1597" s="93"/>
      <c r="MM1597" s="93"/>
      <c r="MN1597" s="93"/>
      <c r="MO1597" s="93"/>
      <c r="MP1597" s="93"/>
      <c r="MQ1597" s="93"/>
      <c r="MR1597" s="93"/>
      <c r="MS1597" s="93"/>
      <c r="MT1597" s="93"/>
      <c r="MU1597" s="93"/>
      <c r="MV1597" s="93"/>
      <c r="MW1597" s="93"/>
      <c r="MX1597" s="93"/>
      <c r="MY1597" s="93"/>
      <c r="MZ1597" s="93"/>
      <c r="NA1597" s="93"/>
      <c r="NB1597" s="93"/>
      <c r="NC1597" s="93"/>
      <c r="ND1597" s="93"/>
      <c r="NE1597" s="93"/>
      <c r="NF1597" s="93"/>
      <c r="NG1597" s="93"/>
      <c r="NH1597" s="93"/>
      <c r="NI1597" s="93"/>
      <c r="NJ1597" s="93"/>
      <c r="NK1597" s="93"/>
      <c r="NL1597" s="93"/>
      <c r="NM1597" s="93"/>
      <c r="NN1597" s="93"/>
      <c r="NO1597" s="93"/>
      <c r="NP1597" s="93"/>
      <c r="NQ1597" s="93"/>
      <c r="NR1597" s="93"/>
      <c r="NS1597" s="93"/>
      <c r="NT1597" s="93"/>
      <c r="NU1597" s="93"/>
      <c r="NV1597" s="93"/>
      <c r="NW1597" s="93"/>
      <c r="NX1597" s="93"/>
      <c r="NY1597" s="93"/>
      <c r="NZ1597" s="93"/>
      <c r="OA1597" s="93"/>
      <c r="OB1597" s="93"/>
      <c r="OC1597" s="93"/>
      <c r="OD1597" s="93"/>
      <c r="OE1597" s="93"/>
      <c r="OF1597" s="93"/>
      <c r="OG1597" s="93"/>
      <c r="OH1597" s="93"/>
      <c r="OI1597" s="93"/>
      <c r="OJ1597" s="93"/>
      <c r="OK1597" s="93"/>
      <c r="OL1597" s="93"/>
      <c r="OM1597" s="93"/>
      <c r="ON1597" s="93"/>
      <c r="OO1597" s="93"/>
      <c r="OP1597" s="93"/>
      <c r="OQ1597" s="93"/>
      <c r="OR1597" s="93"/>
      <c r="OS1597" s="93"/>
      <c r="OT1597" s="93"/>
      <c r="OU1597" s="93"/>
      <c r="OV1597" s="93"/>
      <c r="OW1597" s="93"/>
      <c r="OX1597" s="93"/>
      <c r="OY1597" s="93"/>
      <c r="OZ1597" s="93"/>
      <c r="PA1597" s="93"/>
      <c r="PB1597" s="93"/>
      <c r="PC1597" s="93"/>
      <c r="PD1597" s="93"/>
      <c r="PE1597" s="93"/>
      <c r="PF1597" s="93"/>
      <c r="PG1597" s="93"/>
      <c r="PH1597" s="93"/>
      <c r="PI1597" s="93"/>
      <c r="PJ1597" s="93"/>
      <c r="PK1597" s="93"/>
      <c r="PL1597" s="93"/>
      <c r="PM1597" s="93"/>
      <c r="PN1597" s="93"/>
      <c r="PO1597" s="93"/>
      <c r="PP1597" s="93"/>
      <c r="PQ1597" s="93"/>
      <c r="PR1597" s="93"/>
      <c r="PS1597" s="93"/>
      <c r="PT1597" s="93"/>
      <c r="PU1597" s="93"/>
      <c r="PV1597" s="93"/>
      <c r="PW1597" s="93"/>
      <c r="PX1597" s="93"/>
      <c r="PY1597" s="93"/>
      <c r="PZ1597" s="93"/>
      <c r="QA1597" s="93"/>
      <c r="QB1597" s="93"/>
      <c r="QC1597" s="93"/>
      <c r="QD1597" s="93"/>
      <c r="QE1597" s="93"/>
      <c r="QF1597" s="93"/>
      <c r="QG1597" s="93"/>
      <c r="QH1597" s="93"/>
      <c r="QI1597" s="93"/>
      <c r="QJ1597" s="93"/>
      <c r="QK1597" s="93"/>
      <c r="QL1597" s="93"/>
      <c r="QM1597" s="93"/>
      <c r="QN1597" s="93"/>
      <c r="QO1597" s="93"/>
      <c r="QP1597" s="93"/>
      <c r="QQ1597" s="93"/>
      <c r="QR1597" s="93"/>
      <c r="QS1597" s="93"/>
      <c r="QT1597" s="93"/>
      <c r="QU1597" s="93"/>
      <c r="QV1597" s="93"/>
      <c r="QW1597" s="93"/>
      <c r="QX1597" s="93"/>
      <c r="QY1597" s="93"/>
      <c r="QZ1597" s="93"/>
      <c r="RA1597" s="93"/>
      <c r="RB1597" s="93"/>
      <c r="RC1597" s="93"/>
      <c r="RD1597" s="93"/>
      <c r="RE1597" s="93"/>
      <c r="RF1597" s="93"/>
      <c r="RG1597" s="93"/>
      <c r="RH1597" s="93"/>
      <c r="RI1597" s="93"/>
      <c r="RJ1597" s="93"/>
      <c r="RK1597" s="93"/>
      <c r="RL1597" s="93"/>
      <c r="RM1597" s="93"/>
      <c r="RN1597" s="93"/>
      <c r="RO1597" s="93"/>
      <c r="RP1597" s="93"/>
      <c r="RQ1597" s="93"/>
      <c r="RR1597" s="93"/>
      <c r="RS1597" s="93"/>
      <c r="RT1597" s="93"/>
      <c r="RU1597" s="93"/>
      <c r="RV1597" s="93"/>
      <c r="RW1597" s="93"/>
      <c r="RX1597" s="93"/>
      <c r="RY1597" s="93"/>
      <c r="RZ1597" s="93"/>
      <c r="SA1597" s="93"/>
      <c r="SB1597" s="93"/>
      <c r="SC1597" s="93"/>
      <c r="SD1597" s="93"/>
      <c r="SE1597" s="93"/>
      <c r="SF1597" s="93"/>
      <c r="SG1597" s="93"/>
      <c r="SH1597" s="93"/>
      <c r="SI1597" s="93"/>
      <c r="SJ1597" s="93"/>
      <c r="SK1597" s="93"/>
      <c r="SL1597" s="93"/>
      <c r="SM1597" s="93"/>
      <c r="SN1597" s="93"/>
      <c r="SO1597" s="93"/>
      <c r="SP1597" s="93"/>
      <c r="SQ1597" s="93"/>
      <c r="SR1597" s="93"/>
      <c r="SS1597" s="93"/>
      <c r="ST1597" s="93"/>
      <c r="SU1597" s="93"/>
      <c r="SV1597" s="93"/>
      <c r="SW1597" s="93"/>
      <c r="SX1597" s="93"/>
      <c r="SY1597" s="93"/>
      <c r="SZ1597" s="93"/>
      <c r="TA1597" s="93"/>
      <c r="TB1597" s="93"/>
      <c r="TC1597" s="93"/>
      <c r="TD1597" s="93"/>
      <c r="TE1597" s="93"/>
      <c r="TF1597" s="93"/>
      <c r="TG1597" s="93"/>
      <c r="TH1597" s="93"/>
      <c r="TI1597" s="93"/>
      <c r="TJ1597" s="93"/>
      <c r="TK1597" s="93"/>
      <c r="TL1597" s="93"/>
      <c r="TM1597" s="93"/>
      <c r="TN1597" s="93"/>
      <c r="TO1597" s="93"/>
      <c r="TP1597" s="93"/>
      <c r="TQ1597" s="93"/>
      <c r="TR1597" s="93"/>
      <c r="TS1597" s="93"/>
      <c r="TT1597" s="93"/>
      <c r="TU1597" s="93"/>
      <c r="TV1597" s="93"/>
      <c r="TW1597" s="93"/>
      <c r="TX1597" s="93"/>
      <c r="TY1597" s="93"/>
      <c r="TZ1597" s="93"/>
      <c r="UA1597" s="93"/>
      <c r="UB1597" s="93"/>
      <c r="UC1597" s="93"/>
      <c r="UD1597" s="93"/>
      <c r="UE1597" s="93"/>
      <c r="UF1597" s="93"/>
      <c r="UG1597" s="93"/>
      <c r="UH1597" s="93"/>
      <c r="UI1597" s="93"/>
      <c r="UJ1597" s="93"/>
      <c r="UK1597" s="93"/>
      <c r="UL1597" s="93"/>
      <c r="UM1597" s="93"/>
      <c r="UN1597" s="93"/>
      <c r="UO1597" s="93"/>
      <c r="UP1597" s="93"/>
      <c r="UQ1597" s="93"/>
      <c r="UR1597" s="93"/>
      <c r="US1597" s="93"/>
      <c r="UT1597" s="93"/>
      <c r="UU1597" s="93"/>
      <c r="UV1597" s="93"/>
      <c r="UW1597" s="93"/>
      <c r="UX1597" s="93"/>
      <c r="UY1597" s="93"/>
      <c r="UZ1597" s="93"/>
      <c r="VA1597" s="93"/>
      <c r="VB1597" s="93"/>
      <c r="VC1597" s="93"/>
      <c r="VD1597" s="93"/>
      <c r="VE1597" s="93"/>
      <c r="VF1597" s="93"/>
      <c r="VG1597" s="93"/>
      <c r="VH1597" s="93"/>
      <c r="VI1597" s="93"/>
      <c r="VJ1597" s="93"/>
      <c r="VK1597" s="93"/>
      <c r="VL1597" s="93"/>
      <c r="VM1597" s="93"/>
      <c r="VN1597" s="93"/>
      <c r="VO1597" s="93"/>
      <c r="VP1597" s="93"/>
      <c r="VQ1597" s="93"/>
      <c r="VR1597" s="93"/>
      <c r="VS1597" s="93"/>
      <c r="VT1597" s="93"/>
      <c r="VU1597" s="93"/>
      <c r="VV1597" s="93"/>
      <c r="VW1597" s="93"/>
      <c r="VX1597" s="93"/>
      <c r="VY1597" s="93"/>
      <c r="VZ1597" s="93"/>
      <c r="WA1597" s="93"/>
      <c r="WB1597" s="93"/>
      <c r="WC1597" s="93"/>
      <c r="WD1597" s="93"/>
      <c r="WE1597" s="93"/>
      <c r="WF1597" s="93"/>
      <c r="WG1597" s="93"/>
      <c r="WH1597" s="93"/>
      <c r="WI1597" s="93"/>
      <c r="WJ1597" s="93"/>
      <c r="WK1597" s="93"/>
      <c r="WL1597" s="93"/>
      <c r="WM1597" s="93"/>
      <c r="WN1597" s="93"/>
      <c r="WO1597" s="93"/>
      <c r="WP1597" s="93"/>
      <c r="WQ1597" s="93"/>
      <c r="WR1597" s="93"/>
      <c r="WS1597" s="93"/>
      <c r="WT1597" s="93"/>
      <c r="WU1597" s="93"/>
      <c r="WV1597" s="93"/>
      <c r="WW1597" s="93"/>
      <c r="WX1597" s="93"/>
      <c r="WY1597" s="93"/>
      <c r="WZ1597" s="93"/>
      <c r="XA1597" s="93"/>
      <c r="XB1597" s="93"/>
      <c r="XC1597" s="93"/>
      <c r="XD1597" s="93"/>
      <c r="XE1597" s="93"/>
      <c r="XF1597" s="93"/>
      <c r="XG1597" s="93"/>
      <c r="XH1597" s="93"/>
      <c r="XI1597" s="93"/>
      <c r="XJ1597" s="93"/>
      <c r="XK1597" s="93"/>
      <c r="XL1597" s="93"/>
      <c r="XM1597" s="93"/>
      <c r="XN1597" s="93"/>
      <c r="XO1597" s="93"/>
      <c r="XP1597" s="93"/>
      <c r="XQ1597" s="93"/>
      <c r="XR1597" s="93"/>
      <c r="XS1597" s="93"/>
      <c r="XT1597" s="93"/>
      <c r="XU1597" s="93"/>
      <c r="XV1597" s="93"/>
      <c r="XW1597" s="93"/>
      <c r="XX1597" s="93"/>
      <c r="XY1597" s="93"/>
      <c r="XZ1597" s="93"/>
      <c r="YA1597" s="93"/>
      <c r="YB1597" s="93"/>
      <c r="YC1597" s="93"/>
      <c r="YD1597" s="93"/>
      <c r="YE1597" s="93"/>
      <c r="YF1597" s="93"/>
      <c r="YG1597" s="93"/>
      <c r="YH1597" s="93"/>
      <c r="YI1597" s="93"/>
      <c r="YJ1597" s="93"/>
      <c r="YK1597" s="93"/>
      <c r="YL1597" s="93"/>
      <c r="YM1597" s="93"/>
      <c r="YN1597" s="93"/>
      <c r="YO1597" s="93"/>
      <c r="YP1597" s="93"/>
      <c r="YQ1597" s="93"/>
      <c r="YR1597" s="93"/>
      <c r="YS1597" s="93"/>
      <c r="YT1597" s="93"/>
      <c r="YU1597" s="93"/>
      <c r="YV1597" s="93"/>
      <c r="YW1597" s="93"/>
      <c r="YX1597" s="93"/>
      <c r="YY1597" s="93"/>
      <c r="YZ1597" s="93"/>
      <c r="ZA1597" s="93"/>
      <c r="ZB1597" s="93"/>
      <c r="ZC1597" s="93"/>
      <c r="ZD1597" s="93"/>
      <c r="ZE1597" s="93"/>
      <c r="ZF1597" s="93"/>
      <c r="ZG1597" s="93"/>
      <c r="ZH1597" s="93"/>
      <c r="ZI1597" s="93"/>
      <c r="ZJ1597" s="93"/>
      <c r="ZK1597" s="93"/>
      <c r="ZL1597" s="93"/>
      <c r="ZM1597" s="93"/>
      <c r="ZN1597" s="93"/>
      <c r="ZO1597" s="93"/>
      <c r="ZP1597" s="93"/>
      <c r="ZQ1597" s="93"/>
      <c r="ZR1597" s="93"/>
      <c r="ZS1597" s="93"/>
      <c r="ZT1597" s="93"/>
      <c r="ZU1597" s="93"/>
      <c r="ZV1597" s="93"/>
      <c r="ZW1597" s="93"/>
      <c r="ZX1597" s="93"/>
      <c r="ZY1597" s="93"/>
      <c r="ZZ1597" s="93"/>
      <c r="AAA1597" s="93"/>
      <c r="AAB1597" s="93"/>
      <c r="AAC1597" s="93"/>
      <c r="AAD1597" s="93"/>
      <c r="AAE1597" s="93"/>
      <c r="AAF1597" s="93"/>
      <c r="AAG1597" s="93"/>
      <c r="AAH1597" s="93"/>
      <c r="AAI1597" s="93"/>
      <c r="AAJ1597" s="93"/>
      <c r="AAK1597" s="93"/>
      <c r="AAL1597" s="93"/>
      <c r="AAM1597" s="93"/>
      <c r="AAN1597" s="93"/>
      <c r="AAO1597" s="93"/>
      <c r="AAP1597" s="93"/>
      <c r="AAQ1597" s="93"/>
      <c r="AAR1597" s="93"/>
      <c r="AAS1597" s="93"/>
      <c r="AAT1597" s="93"/>
      <c r="AAU1597" s="93"/>
      <c r="AAV1597" s="93"/>
      <c r="AAW1597" s="93"/>
      <c r="AAX1597" s="93"/>
      <c r="AAY1597" s="93"/>
      <c r="AAZ1597" s="93"/>
      <c r="ABA1597" s="93"/>
      <c r="ABB1597" s="93"/>
      <c r="ABC1597" s="93"/>
      <c r="ABD1597" s="93"/>
      <c r="ABE1597" s="93"/>
      <c r="ABF1597" s="93"/>
      <c r="ABG1597" s="93"/>
      <c r="ABH1597" s="93"/>
      <c r="ABI1597" s="93"/>
      <c r="ABJ1597" s="93"/>
      <c r="ABK1597" s="93"/>
      <c r="ABL1597" s="93"/>
      <c r="ABM1597" s="93"/>
      <c r="ABN1597" s="93"/>
      <c r="ABO1597" s="93"/>
      <c r="ABP1597" s="93"/>
      <c r="ABQ1597" s="93"/>
      <c r="ABR1597" s="93"/>
      <c r="ABS1597" s="93"/>
      <c r="ABT1597" s="93"/>
      <c r="ABU1597" s="93"/>
      <c r="ABV1597" s="93"/>
      <c r="ABW1597" s="93"/>
      <c r="ABX1597" s="93"/>
      <c r="ABY1597" s="93"/>
      <c r="ABZ1597" s="93"/>
      <c r="ACA1597" s="93"/>
      <c r="ACB1597" s="93"/>
      <c r="ACC1597" s="93"/>
      <c r="ACD1597" s="93"/>
      <c r="ACE1597" s="93"/>
      <c r="ACF1597" s="93"/>
      <c r="ACG1597" s="93"/>
      <c r="ACH1597" s="93"/>
      <c r="ACI1597" s="93"/>
      <c r="ACJ1597" s="93"/>
      <c r="ACK1597" s="93"/>
      <c r="ACL1597" s="93"/>
      <c r="ACM1597" s="93"/>
      <c r="ACN1597" s="93"/>
      <c r="ACO1597" s="93"/>
      <c r="ACP1597" s="93"/>
      <c r="ACQ1597" s="93"/>
      <c r="ACR1597" s="93"/>
      <c r="ACS1597" s="93"/>
      <c r="ACT1597" s="93"/>
      <c r="ACU1597" s="93"/>
      <c r="ACV1597" s="93"/>
      <c r="ACW1597" s="93"/>
      <c r="ACX1597" s="93"/>
      <c r="ACY1597" s="93"/>
      <c r="ACZ1597" s="93"/>
      <c r="ADA1597" s="93"/>
      <c r="ADB1597" s="93"/>
      <c r="ADC1597" s="93"/>
      <c r="ADD1597" s="93"/>
      <c r="ADE1597" s="93"/>
      <c r="ADF1597" s="93"/>
      <c r="ADG1597" s="93"/>
      <c r="ADH1597" s="93"/>
      <c r="ADI1597" s="93"/>
      <c r="ADJ1597" s="93"/>
      <c r="ADK1597" s="93"/>
      <c r="ADL1597" s="93"/>
      <c r="ADM1597" s="93"/>
      <c r="ADN1597" s="93"/>
      <c r="ADO1597" s="93"/>
      <c r="ADP1597" s="93"/>
      <c r="ADQ1597" s="93"/>
      <c r="ADR1597" s="93"/>
      <c r="ADS1597" s="93"/>
      <c r="ADT1597" s="93"/>
      <c r="ADU1597" s="93"/>
      <c r="ADV1597" s="93"/>
      <c r="ADW1597" s="93"/>
      <c r="ADX1597" s="93"/>
      <c r="ADY1597" s="93"/>
      <c r="ADZ1597" s="93"/>
      <c r="AEA1597" s="93"/>
      <c r="AEB1597" s="93"/>
      <c r="AEC1597" s="93"/>
      <c r="AED1597" s="93"/>
      <c r="AEE1597" s="93"/>
      <c r="AEF1597" s="93"/>
    </row>
    <row r="1598" spans="1:812" s="93" customFormat="1" hidden="1" x14ac:dyDescent="0.25">
      <c r="B1598" s="92">
        <v>45632</v>
      </c>
      <c r="C1598" s="93" t="s">
        <v>63</v>
      </c>
      <c r="D1598" s="93" t="s">
        <v>0</v>
      </c>
      <c r="E1598" s="93" t="s">
        <v>14</v>
      </c>
      <c r="F1598" s="94" t="s">
        <v>54</v>
      </c>
      <c r="G1598" s="93" t="s">
        <v>55</v>
      </c>
      <c r="H1598" s="94" t="s">
        <v>56</v>
      </c>
      <c r="I1598" s="153" t="s">
        <v>634</v>
      </c>
      <c r="J1598" s="95">
        <v>100</v>
      </c>
      <c r="K1598" s="97">
        <v>18.527027027027028</v>
      </c>
      <c r="L1598" s="96">
        <f t="shared" si="148"/>
        <v>1852.7027027027027</v>
      </c>
      <c r="M1598" s="106" t="s">
        <v>527</v>
      </c>
      <c r="N1598" s="106"/>
      <c r="O1598" s="106">
        <v>1852.7027027027027</v>
      </c>
      <c r="P1598" s="93" t="s">
        <v>637</v>
      </c>
      <c r="Q1598" s="100"/>
      <c r="X1598" s="96"/>
    </row>
    <row r="1599" spans="1:812" s="93" customFormat="1" hidden="1" x14ac:dyDescent="0.25">
      <c r="B1599" s="92">
        <v>45632</v>
      </c>
      <c r="C1599" s="93" t="s">
        <v>63</v>
      </c>
      <c r="D1599" s="93" t="s">
        <v>4</v>
      </c>
      <c r="E1599" s="93" t="s">
        <v>14</v>
      </c>
      <c r="F1599" s="94">
        <v>3308050</v>
      </c>
      <c r="G1599" s="93" t="s">
        <v>137</v>
      </c>
      <c r="H1599" s="94" t="s">
        <v>137</v>
      </c>
      <c r="I1599" s="94" t="s">
        <v>138</v>
      </c>
      <c r="J1599" s="95">
        <v>2</v>
      </c>
      <c r="K1599" s="97">
        <v>102.92792792792793</v>
      </c>
      <c r="L1599" s="96">
        <f t="shared" si="148"/>
        <v>205.85585585585585</v>
      </c>
      <c r="M1599" s="106" t="s">
        <v>527</v>
      </c>
      <c r="N1599" s="106"/>
      <c r="O1599" s="106">
        <v>205.85585585585585</v>
      </c>
      <c r="P1599" s="93" t="s">
        <v>637</v>
      </c>
      <c r="Q1599" s="100"/>
      <c r="X1599" s="96"/>
    </row>
    <row r="1600" spans="1:812" s="93" customFormat="1" hidden="1" x14ac:dyDescent="0.25">
      <c r="B1600" s="92">
        <v>45632</v>
      </c>
      <c r="C1600" s="93" t="s">
        <v>63</v>
      </c>
      <c r="D1600" s="93" t="s">
        <v>4</v>
      </c>
      <c r="E1600" s="93" t="s">
        <v>14</v>
      </c>
      <c r="F1600" s="94">
        <v>3318235</v>
      </c>
      <c r="G1600" s="93" t="s">
        <v>209</v>
      </c>
      <c r="H1600" s="94" t="s">
        <v>107</v>
      </c>
      <c r="I1600" s="94" t="s">
        <v>138</v>
      </c>
      <c r="J1600" s="95">
        <v>2</v>
      </c>
      <c r="K1600" s="97">
        <v>30.878378378378379</v>
      </c>
      <c r="L1600" s="96">
        <f t="shared" si="148"/>
        <v>61.756756756756758</v>
      </c>
      <c r="M1600" s="106" t="s">
        <v>527</v>
      </c>
      <c r="N1600" s="106"/>
      <c r="O1600" s="106">
        <v>61.756756756756758</v>
      </c>
      <c r="P1600" s="93" t="s">
        <v>637</v>
      </c>
      <c r="Q1600" s="100"/>
      <c r="X1600" s="96"/>
    </row>
    <row r="1601" spans="1:812" s="133" customFormat="1" hidden="1" x14ac:dyDescent="0.25">
      <c r="B1601" s="134">
        <v>45636</v>
      </c>
      <c r="C1601" s="133" t="s">
        <v>103</v>
      </c>
      <c r="D1601" s="133" t="s">
        <v>0</v>
      </c>
      <c r="E1601" s="133" t="s">
        <v>14</v>
      </c>
      <c r="F1601" s="135" t="s">
        <v>25</v>
      </c>
      <c r="G1601" s="133" t="s">
        <v>26</v>
      </c>
      <c r="H1601" s="135" t="s">
        <v>27</v>
      </c>
      <c r="I1601" s="135" t="s">
        <v>605</v>
      </c>
      <c r="J1601" s="136">
        <v>-10</v>
      </c>
      <c r="K1601" s="137">
        <v>14.48404255319149</v>
      </c>
      <c r="L1601" s="138">
        <f t="shared" si="148"/>
        <v>-144.84042553191489</v>
      </c>
      <c r="M1601" s="139" t="s">
        <v>527</v>
      </c>
      <c r="N1601" s="139"/>
      <c r="O1601" s="139">
        <v>-144.84042553191489</v>
      </c>
      <c r="Q1601" s="140">
        <v>20240338</v>
      </c>
      <c r="R1601" s="133" t="s">
        <v>232</v>
      </c>
      <c r="X1601" s="181"/>
    </row>
    <row r="1602" spans="1:812" s="133" customFormat="1" hidden="1" x14ac:dyDescent="0.25">
      <c r="B1602" s="134">
        <v>45636</v>
      </c>
      <c r="C1602" s="133" t="s">
        <v>103</v>
      </c>
      <c r="D1602" s="133" t="s">
        <v>0</v>
      </c>
      <c r="E1602" s="133" t="s">
        <v>14</v>
      </c>
      <c r="F1602" s="135" t="s">
        <v>39</v>
      </c>
      <c r="G1602" s="133" t="s">
        <v>40</v>
      </c>
      <c r="H1602" s="135" t="s">
        <v>41</v>
      </c>
      <c r="I1602" s="135" t="s">
        <v>485</v>
      </c>
      <c r="J1602" s="136">
        <v>-10</v>
      </c>
      <c r="K1602" s="137">
        <v>14.583333333333334</v>
      </c>
      <c r="L1602" s="138">
        <f t="shared" si="148"/>
        <v>-145.83333333333334</v>
      </c>
      <c r="M1602" s="139" t="s">
        <v>527</v>
      </c>
      <c r="N1602" s="139"/>
      <c r="O1602" s="139">
        <v>-145.83333333333334</v>
      </c>
      <c r="Q1602" s="140">
        <v>20240338</v>
      </c>
      <c r="R1602" s="133" t="s">
        <v>232</v>
      </c>
      <c r="X1602" s="181"/>
    </row>
    <row r="1603" spans="1:812" s="133" customFormat="1" hidden="1" x14ac:dyDescent="0.25">
      <c r="B1603" s="134">
        <v>45636</v>
      </c>
      <c r="C1603" s="133" t="s">
        <v>103</v>
      </c>
      <c r="D1603" s="133" t="s">
        <v>0</v>
      </c>
      <c r="E1603" s="133" t="s">
        <v>14</v>
      </c>
      <c r="F1603" s="135" t="s">
        <v>48</v>
      </c>
      <c r="G1603" s="133" t="s">
        <v>49</v>
      </c>
      <c r="H1603" s="135" t="s">
        <v>50</v>
      </c>
      <c r="I1603" s="135" t="s">
        <v>486</v>
      </c>
      <c r="J1603" s="136">
        <v>-6</v>
      </c>
      <c r="K1603" s="137">
        <v>14.694879832810868</v>
      </c>
      <c r="L1603" s="138">
        <f t="shared" si="148"/>
        <v>-88.169278996865202</v>
      </c>
      <c r="M1603" s="139" t="s">
        <v>527</v>
      </c>
      <c r="N1603" s="139"/>
      <c r="O1603" s="139">
        <v>-88.169278996865202</v>
      </c>
      <c r="Q1603" s="140">
        <v>20240338</v>
      </c>
      <c r="R1603" s="133" t="s">
        <v>232</v>
      </c>
      <c r="X1603" s="181"/>
    </row>
    <row r="1604" spans="1:812" s="133" customFormat="1" hidden="1" x14ac:dyDescent="0.25">
      <c r="B1604" s="134">
        <v>45636</v>
      </c>
      <c r="C1604" s="133" t="s">
        <v>103</v>
      </c>
      <c r="D1604" s="133" t="s">
        <v>0</v>
      </c>
      <c r="E1604" s="133" t="s">
        <v>14</v>
      </c>
      <c r="F1604" s="135" t="s">
        <v>54</v>
      </c>
      <c r="G1604" s="133" t="s">
        <v>55</v>
      </c>
      <c r="H1604" s="135" t="s">
        <v>56</v>
      </c>
      <c r="I1604" s="135" t="s">
        <v>611</v>
      </c>
      <c r="J1604" s="136">
        <v>-15</v>
      </c>
      <c r="K1604" s="137">
        <v>18.622340425531917</v>
      </c>
      <c r="L1604" s="138">
        <f t="shared" si="148"/>
        <v>-279.33510638297878</v>
      </c>
      <c r="M1604" s="139" t="s">
        <v>527</v>
      </c>
      <c r="N1604" s="139"/>
      <c r="O1604" s="139">
        <v>-279.33510638297878</v>
      </c>
      <c r="Q1604" s="140">
        <v>20240338</v>
      </c>
      <c r="R1604" s="133" t="s">
        <v>232</v>
      </c>
      <c r="X1604" s="181"/>
    </row>
    <row r="1605" spans="1:812" s="133" customFormat="1" hidden="1" x14ac:dyDescent="0.25">
      <c r="B1605" s="134">
        <v>45636</v>
      </c>
      <c r="C1605" s="133" t="s">
        <v>103</v>
      </c>
      <c r="D1605" s="133" t="s">
        <v>0</v>
      </c>
      <c r="E1605" s="133" t="s">
        <v>14</v>
      </c>
      <c r="F1605" s="135" t="s">
        <v>54</v>
      </c>
      <c r="G1605" s="133" t="s">
        <v>55</v>
      </c>
      <c r="H1605" s="135" t="s">
        <v>56</v>
      </c>
      <c r="I1605" s="135" t="s">
        <v>634</v>
      </c>
      <c r="J1605" s="136">
        <v>-5</v>
      </c>
      <c r="K1605" s="137">
        <v>18.527027027027028</v>
      </c>
      <c r="L1605" s="138">
        <f t="shared" si="148"/>
        <v>-92.635135135135144</v>
      </c>
      <c r="M1605" s="139" t="s">
        <v>527</v>
      </c>
      <c r="N1605" s="139"/>
      <c r="O1605" s="139">
        <v>-92.635135135135144</v>
      </c>
      <c r="Q1605" s="140">
        <v>20240338</v>
      </c>
      <c r="R1605" s="133" t="s">
        <v>232</v>
      </c>
      <c r="X1605" s="181"/>
    </row>
    <row r="1606" spans="1:812" s="133" customFormat="1" hidden="1" x14ac:dyDescent="0.25">
      <c r="B1606" s="134">
        <v>45636</v>
      </c>
      <c r="C1606" s="133" t="s">
        <v>103</v>
      </c>
      <c r="D1606" s="133" t="s">
        <v>0</v>
      </c>
      <c r="E1606" s="133" t="s">
        <v>14</v>
      </c>
      <c r="F1606" s="135" t="s">
        <v>322</v>
      </c>
      <c r="G1606" s="133" t="s">
        <v>324</v>
      </c>
      <c r="H1606" s="135" t="s">
        <v>325</v>
      </c>
      <c r="I1606" s="135" t="s">
        <v>326</v>
      </c>
      <c r="J1606" s="136">
        <v>-1</v>
      </c>
      <c r="K1606" s="137">
        <v>22.421917808219177</v>
      </c>
      <c r="L1606" s="138">
        <f t="shared" si="148"/>
        <v>-22.421917808219177</v>
      </c>
      <c r="M1606" s="139" t="s">
        <v>527</v>
      </c>
      <c r="N1606" s="139"/>
      <c r="O1606" s="139">
        <v>-22.421917808219177</v>
      </c>
      <c r="Q1606" s="140">
        <v>20240338</v>
      </c>
      <c r="R1606" s="133" t="s">
        <v>232</v>
      </c>
      <c r="X1606" s="181"/>
    </row>
    <row r="1607" spans="1:812" s="133" customFormat="1" hidden="1" x14ac:dyDescent="0.25">
      <c r="B1607" s="134">
        <v>45636</v>
      </c>
      <c r="C1607" s="133" t="s">
        <v>103</v>
      </c>
      <c r="D1607" s="133" t="s">
        <v>0</v>
      </c>
      <c r="E1607" s="133" t="s">
        <v>14</v>
      </c>
      <c r="F1607" s="135" t="s">
        <v>327</v>
      </c>
      <c r="G1607" s="133" t="s">
        <v>328</v>
      </c>
      <c r="H1607" s="135" t="s">
        <v>329</v>
      </c>
      <c r="I1607" s="135" t="s">
        <v>330</v>
      </c>
      <c r="J1607" s="136">
        <v>-2</v>
      </c>
      <c r="K1607" s="137">
        <v>18</v>
      </c>
      <c r="L1607" s="138">
        <f t="shared" si="148"/>
        <v>-36</v>
      </c>
      <c r="M1607" s="139" t="s">
        <v>527</v>
      </c>
      <c r="N1607" s="139"/>
      <c r="O1607" s="139">
        <v>-36</v>
      </c>
      <c r="Q1607" s="140">
        <v>20240338</v>
      </c>
      <c r="R1607" s="133" t="s">
        <v>232</v>
      </c>
      <c r="X1607" s="181"/>
    </row>
    <row r="1608" spans="1:812" s="133" customFormat="1" hidden="1" x14ac:dyDescent="0.25">
      <c r="B1608" s="134">
        <v>45636</v>
      </c>
      <c r="C1608" s="133" t="s">
        <v>103</v>
      </c>
      <c r="D1608" s="133" t="s">
        <v>4</v>
      </c>
      <c r="E1608" s="133" t="s">
        <v>14</v>
      </c>
      <c r="F1608" s="135" t="s">
        <v>97</v>
      </c>
      <c r="G1608" s="133" t="s">
        <v>98</v>
      </c>
      <c r="H1608" s="135" t="s">
        <v>110</v>
      </c>
      <c r="I1608" s="135"/>
      <c r="J1608" s="136">
        <v>-2</v>
      </c>
      <c r="K1608" s="137">
        <v>73.06083650190115</v>
      </c>
      <c r="L1608" s="138">
        <f t="shared" si="148"/>
        <v>-146.1216730038023</v>
      </c>
      <c r="M1608" s="139" t="s">
        <v>527</v>
      </c>
      <c r="N1608" s="139"/>
      <c r="O1608" s="139">
        <v>-146.1216730038023</v>
      </c>
      <c r="Q1608" s="140">
        <v>20240338</v>
      </c>
      <c r="R1608" s="133" t="s">
        <v>232</v>
      </c>
      <c r="X1608" s="181"/>
    </row>
    <row r="1609" spans="1:812" s="133" customFormat="1" hidden="1" x14ac:dyDescent="0.25">
      <c r="B1609" s="134">
        <v>45636</v>
      </c>
      <c r="C1609" s="133" t="s">
        <v>103</v>
      </c>
      <c r="D1609" s="133" t="s">
        <v>0</v>
      </c>
      <c r="E1609" s="133" t="s">
        <v>66</v>
      </c>
      <c r="F1609" s="135" t="s">
        <v>71</v>
      </c>
      <c r="G1609" s="133" t="s">
        <v>72</v>
      </c>
      <c r="H1609" s="135" t="s">
        <v>27</v>
      </c>
      <c r="I1609" s="135" t="s">
        <v>613</v>
      </c>
      <c r="J1609" s="136">
        <v>-5</v>
      </c>
      <c r="K1609" s="137">
        <v>51750</v>
      </c>
      <c r="L1609" s="138">
        <f t="shared" si="148"/>
        <v>-258750</v>
      </c>
      <c r="M1609" s="139" t="s">
        <v>529</v>
      </c>
      <c r="N1609" s="104">
        <f t="shared" ref="N1609:N1610" si="149">L1609/4409.15</f>
        <v>-58.684780513250857</v>
      </c>
      <c r="O1609" s="104">
        <v>-58.684780513250857</v>
      </c>
      <c r="Q1609" s="140">
        <v>20240338</v>
      </c>
      <c r="R1609" s="133" t="s">
        <v>232</v>
      </c>
      <c r="X1609" s="181"/>
    </row>
    <row r="1610" spans="1:812" s="133" customFormat="1" hidden="1" x14ac:dyDescent="0.25">
      <c r="B1610" s="134">
        <v>45636</v>
      </c>
      <c r="C1610" s="133" t="s">
        <v>103</v>
      </c>
      <c r="D1610" s="133" t="s">
        <v>0</v>
      </c>
      <c r="E1610" s="133" t="s">
        <v>66</v>
      </c>
      <c r="F1610" s="135" t="s">
        <v>139</v>
      </c>
      <c r="G1610" s="133" t="s">
        <v>140</v>
      </c>
      <c r="H1610" s="135" t="s">
        <v>141</v>
      </c>
      <c r="I1610" s="135" t="s">
        <v>590</v>
      </c>
      <c r="J1610" s="136">
        <v>-3</v>
      </c>
      <c r="K1610" s="137">
        <v>51750</v>
      </c>
      <c r="L1610" s="138">
        <f t="shared" si="148"/>
        <v>-155250</v>
      </c>
      <c r="M1610" s="139" t="s">
        <v>529</v>
      </c>
      <c r="N1610" s="104">
        <f t="shared" si="149"/>
        <v>-35.210868307950513</v>
      </c>
      <c r="O1610" s="104">
        <v>-35.210868307950513</v>
      </c>
      <c r="Q1610" s="140">
        <v>20240338</v>
      </c>
      <c r="R1610" s="133" t="s">
        <v>232</v>
      </c>
      <c r="X1610" s="181"/>
      <c r="LT1610" s="133" t="s">
        <v>506</v>
      </c>
    </row>
    <row r="1611" spans="1:812" s="93" customFormat="1" x14ac:dyDescent="0.25">
      <c r="A1611" s="133"/>
      <c r="B1611" s="134">
        <v>45636</v>
      </c>
      <c r="C1611" s="133" t="s">
        <v>103</v>
      </c>
      <c r="D1611" s="133" t="s">
        <v>0</v>
      </c>
      <c r="E1611" s="133" t="s">
        <v>14</v>
      </c>
      <c r="F1611" s="135" t="s">
        <v>42</v>
      </c>
      <c r="G1611" s="133" t="s">
        <v>43</v>
      </c>
      <c r="H1611" s="135" t="s">
        <v>44</v>
      </c>
      <c r="I1611" s="135" t="s">
        <v>565</v>
      </c>
      <c r="J1611" s="136">
        <v>-30</v>
      </c>
      <c r="K1611" s="137">
        <v>14.569553805774278</v>
      </c>
      <c r="L1611" s="138">
        <f t="shared" si="148"/>
        <v>-437.08661417322833</v>
      </c>
      <c r="M1611" s="139" t="s">
        <v>527</v>
      </c>
      <c r="N1611" s="139"/>
      <c r="O1611" s="139">
        <v>-437.08661417322833</v>
      </c>
      <c r="P1611" s="133"/>
      <c r="Q1611" s="140">
        <v>20240338</v>
      </c>
      <c r="R1611" s="133" t="s">
        <v>232</v>
      </c>
      <c r="S1611" s="133"/>
      <c r="T1611" s="133"/>
      <c r="U1611" s="133"/>
      <c r="V1611" s="133"/>
      <c r="W1611" s="133"/>
      <c r="X1611" s="181"/>
      <c r="Y1611" s="133"/>
      <c r="Z1611" s="133"/>
      <c r="AA1611" s="133"/>
      <c r="AB1611" s="133"/>
      <c r="AC1611" s="133"/>
      <c r="AD1611" s="133"/>
      <c r="AE1611" s="133"/>
      <c r="AF1611" s="133"/>
      <c r="AG1611" s="133"/>
      <c r="AH1611" s="133"/>
      <c r="AI1611" s="133"/>
      <c r="AJ1611" s="133"/>
      <c r="AK1611" s="133"/>
      <c r="AL1611" s="133"/>
      <c r="AM1611" s="133"/>
      <c r="AN1611" s="133"/>
      <c r="AO1611" s="133"/>
      <c r="AP1611" s="133"/>
      <c r="AQ1611" s="133"/>
      <c r="AR1611" s="133"/>
      <c r="AS1611" s="133"/>
      <c r="AT1611" s="133"/>
      <c r="AU1611" s="133"/>
      <c r="AV1611" s="133"/>
      <c r="AW1611" s="133"/>
      <c r="AX1611" s="133"/>
      <c r="AY1611" s="133"/>
      <c r="AZ1611" s="133"/>
      <c r="BA1611" s="133"/>
      <c r="BB1611" s="133"/>
      <c r="BC1611" s="133"/>
      <c r="BD1611" s="133"/>
      <c r="BE1611" s="133"/>
      <c r="BF1611" s="133"/>
      <c r="BG1611" s="133"/>
      <c r="BH1611" s="133"/>
      <c r="BI1611" s="133"/>
      <c r="BJ1611" s="133"/>
      <c r="BK1611" s="133"/>
      <c r="BL1611" s="133"/>
      <c r="BM1611" s="133"/>
      <c r="BN1611" s="133"/>
      <c r="BO1611" s="133"/>
      <c r="BP1611" s="133"/>
      <c r="BQ1611" s="133"/>
      <c r="BR1611" s="133"/>
      <c r="BS1611" s="133"/>
      <c r="BT1611" s="133"/>
      <c r="BU1611" s="133"/>
      <c r="BV1611" s="133"/>
      <c r="BW1611" s="133"/>
      <c r="BX1611" s="133"/>
      <c r="BY1611" s="133"/>
      <c r="BZ1611" s="133"/>
      <c r="CA1611" s="133"/>
      <c r="CB1611" s="133"/>
      <c r="CC1611" s="133"/>
      <c r="CD1611" s="133"/>
      <c r="CE1611" s="133"/>
      <c r="CF1611" s="133"/>
      <c r="CG1611" s="133"/>
      <c r="CH1611" s="133"/>
      <c r="CI1611" s="133"/>
      <c r="CJ1611" s="133"/>
      <c r="CK1611" s="133"/>
      <c r="CL1611" s="133"/>
      <c r="CM1611" s="133"/>
      <c r="CN1611" s="133"/>
      <c r="CO1611" s="133"/>
      <c r="CP1611" s="133"/>
      <c r="CQ1611" s="133"/>
      <c r="CR1611" s="133"/>
      <c r="CS1611" s="133"/>
      <c r="CT1611" s="133"/>
      <c r="CU1611" s="133"/>
      <c r="CV1611" s="133"/>
      <c r="CW1611" s="133"/>
      <c r="CX1611" s="133"/>
      <c r="CY1611" s="133"/>
      <c r="CZ1611" s="133"/>
      <c r="DA1611" s="133"/>
      <c r="DB1611" s="133"/>
      <c r="DC1611" s="133"/>
      <c r="DD1611" s="133"/>
      <c r="DE1611" s="133"/>
      <c r="DF1611" s="133"/>
      <c r="DG1611" s="133"/>
      <c r="DH1611" s="133"/>
      <c r="DI1611" s="133"/>
      <c r="DJ1611" s="133"/>
      <c r="DK1611" s="133"/>
      <c r="DL1611" s="133"/>
      <c r="DM1611" s="133"/>
      <c r="DN1611" s="133"/>
      <c r="DO1611" s="133"/>
      <c r="DP1611" s="133"/>
      <c r="DQ1611" s="133"/>
      <c r="DR1611" s="133"/>
      <c r="DS1611" s="133"/>
      <c r="DT1611" s="133"/>
      <c r="DU1611" s="133"/>
      <c r="DV1611" s="133"/>
      <c r="DW1611" s="133"/>
      <c r="DX1611" s="133"/>
      <c r="DY1611" s="133"/>
      <c r="DZ1611" s="133"/>
      <c r="EA1611" s="133"/>
      <c r="EB1611" s="133"/>
      <c r="EC1611" s="133"/>
      <c r="ED1611" s="133"/>
      <c r="EE1611" s="133"/>
      <c r="EF1611" s="133"/>
      <c r="EG1611" s="133"/>
      <c r="EH1611" s="133"/>
      <c r="EI1611" s="133"/>
      <c r="EJ1611" s="133"/>
      <c r="EK1611" s="133"/>
      <c r="EL1611" s="133"/>
      <c r="EM1611" s="133"/>
      <c r="EN1611" s="133"/>
      <c r="EO1611" s="133"/>
      <c r="EP1611" s="133"/>
      <c r="EQ1611" s="133"/>
      <c r="ER1611" s="133"/>
      <c r="ES1611" s="133"/>
      <c r="ET1611" s="133"/>
      <c r="EU1611" s="133"/>
      <c r="EV1611" s="133"/>
      <c r="EW1611" s="133"/>
      <c r="EX1611" s="133"/>
      <c r="EY1611" s="133"/>
      <c r="EZ1611" s="133"/>
      <c r="FA1611" s="133"/>
      <c r="FB1611" s="133"/>
      <c r="FC1611" s="133"/>
      <c r="FD1611" s="133"/>
      <c r="FE1611" s="133"/>
      <c r="FF1611" s="133"/>
      <c r="FG1611" s="133"/>
      <c r="FH1611" s="133"/>
      <c r="FI1611" s="133"/>
      <c r="FJ1611" s="133"/>
      <c r="FK1611" s="133"/>
      <c r="FL1611" s="133"/>
      <c r="FM1611" s="133"/>
      <c r="FN1611" s="133"/>
      <c r="FO1611" s="133"/>
      <c r="FP1611" s="133"/>
      <c r="FQ1611" s="133"/>
      <c r="FR1611" s="133"/>
      <c r="FS1611" s="133"/>
      <c r="FT1611" s="133"/>
      <c r="FU1611" s="133"/>
      <c r="FV1611" s="133"/>
      <c r="FW1611" s="133"/>
      <c r="FX1611" s="133"/>
      <c r="FY1611" s="133"/>
      <c r="FZ1611" s="133"/>
      <c r="GA1611" s="133"/>
      <c r="GB1611" s="133"/>
      <c r="GC1611" s="133"/>
      <c r="GD1611" s="133"/>
      <c r="GE1611" s="133"/>
      <c r="GF1611" s="133"/>
      <c r="GG1611" s="133"/>
      <c r="GH1611" s="133"/>
      <c r="GI1611" s="133"/>
      <c r="GJ1611" s="133"/>
      <c r="GK1611" s="133"/>
      <c r="GL1611" s="133"/>
      <c r="GM1611" s="133"/>
      <c r="GN1611" s="133"/>
      <c r="GO1611" s="133"/>
      <c r="GP1611" s="133"/>
      <c r="GQ1611" s="133"/>
      <c r="GR1611" s="133"/>
      <c r="GS1611" s="133"/>
      <c r="GT1611" s="133"/>
      <c r="GU1611" s="133"/>
      <c r="GV1611" s="133"/>
      <c r="GW1611" s="133"/>
      <c r="GX1611" s="133"/>
      <c r="GY1611" s="133"/>
      <c r="GZ1611" s="133"/>
      <c r="HA1611" s="133"/>
      <c r="HB1611" s="133"/>
      <c r="HC1611" s="133"/>
      <c r="HD1611" s="133"/>
      <c r="HE1611" s="133"/>
      <c r="HF1611" s="133"/>
      <c r="HG1611" s="133"/>
      <c r="HH1611" s="133"/>
      <c r="HI1611" s="133"/>
      <c r="HJ1611" s="133"/>
      <c r="HK1611" s="133"/>
      <c r="HL1611" s="133"/>
      <c r="HM1611" s="133"/>
      <c r="HN1611" s="133"/>
      <c r="HO1611" s="133"/>
      <c r="HP1611" s="133"/>
      <c r="HQ1611" s="133"/>
      <c r="HR1611" s="133"/>
      <c r="HS1611" s="133"/>
      <c r="HT1611" s="133"/>
      <c r="HU1611" s="133"/>
      <c r="HV1611" s="133"/>
      <c r="HW1611" s="133"/>
      <c r="HX1611" s="133"/>
      <c r="HY1611" s="133"/>
      <c r="HZ1611" s="133"/>
      <c r="IA1611" s="133"/>
      <c r="IB1611" s="133"/>
      <c r="IC1611" s="133"/>
      <c r="ID1611" s="133"/>
      <c r="IE1611" s="133"/>
      <c r="IF1611" s="133"/>
      <c r="IG1611" s="133"/>
      <c r="IH1611" s="133"/>
      <c r="II1611" s="133"/>
      <c r="IJ1611" s="133"/>
      <c r="IK1611" s="133"/>
      <c r="IL1611" s="133"/>
      <c r="IM1611" s="133"/>
      <c r="IN1611" s="133"/>
      <c r="IO1611" s="133"/>
      <c r="IP1611" s="133"/>
      <c r="IQ1611" s="133"/>
      <c r="IR1611" s="133"/>
      <c r="IS1611" s="133"/>
      <c r="IT1611" s="133"/>
      <c r="IU1611" s="133"/>
      <c r="IV1611" s="133"/>
      <c r="IW1611" s="133"/>
      <c r="IX1611" s="133"/>
      <c r="IY1611" s="133"/>
      <c r="IZ1611" s="133"/>
      <c r="JA1611" s="133"/>
      <c r="JB1611" s="133"/>
      <c r="JC1611" s="133"/>
      <c r="JD1611" s="133"/>
      <c r="JE1611" s="133"/>
      <c r="JF1611" s="133"/>
      <c r="JG1611" s="133"/>
      <c r="JH1611" s="133"/>
      <c r="JI1611" s="133"/>
      <c r="JJ1611" s="133"/>
      <c r="JK1611" s="133"/>
      <c r="JL1611" s="133"/>
      <c r="JM1611" s="133"/>
      <c r="JN1611" s="133"/>
      <c r="JO1611" s="133"/>
      <c r="JP1611" s="133"/>
      <c r="JQ1611" s="133"/>
      <c r="JR1611" s="133"/>
      <c r="JS1611" s="133"/>
      <c r="JT1611" s="133"/>
      <c r="JU1611" s="133"/>
      <c r="JV1611" s="133"/>
      <c r="JW1611" s="133"/>
      <c r="JX1611" s="133"/>
      <c r="JY1611" s="133"/>
      <c r="JZ1611" s="133"/>
      <c r="KA1611" s="133"/>
      <c r="KB1611" s="133"/>
      <c r="KC1611" s="133"/>
      <c r="KD1611" s="133"/>
      <c r="KE1611" s="133"/>
      <c r="KF1611" s="133"/>
      <c r="KG1611" s="133"/>
      <c r="KH1611" s="133"/>
      <c r="KI1611" s="133"/>
      <c r="KJ1611" s="133"/>
      <c r="KK1611" s="133"/>
      <c r="KL1611" s="133"/>
      <c r="KM1611" s="133"/>
      <c r="KN1611" s="133"/>
      <c r="KO1611" s="133"/>
      <c r="KP1611" s="133"/>
      <c r="KQ1611" s="133"/>
      <c r="KR1611" s="133"/>
      <c r="KS1611" s="133"/>
      <c r="KT1611" s="133"/>
      <c r="KU1611" s="133"/>
      <c r="KV1611" s="133"/>
      <c r="KW1611" s="133"/>
      <c r="KX1611" s="133"/>
      <c r="KY1611" s="133"/>
      <c r="KZ1611" s="133"/>
      <c r="LA1611" s="133"/>
      <c r="LB1611" s="133"/>
      <c r="LC1611" s="133"/>
      <c r="LD1611" s="133"/>
      <c r="LE1611" s="133"/>
      <c r="LF1611" s="133"/>
      <c r="LG1611" s="133"/>
      <c r="LH1611" s="133"/>
      <c r="LI1611" s="133"/>
      <c r="LJ1611" s="133"/>
      <c r="LK1611" s="133"/>
      <c r="LL1611" s="133"/>
      <c r="LM1611" s="133"/>
      <c r="LN1611" s="133"/>
      <c r="LO1611" s="133"/>
      <c r="LP1611" s="133"/>
      <c r="LQ1611" s="133"/>
      <c r="LR1611" s="133"/>
      <c r="LS1611" s="133"/>
      <c r="LT1611" s="133"/>
      <c r="LU1611" s="133"/>
      <c r="LV1611" s="133"/>
      <c r="LW1611" s="133"/>
      <c r="LX1611" s="133"/>
      <c r="LY1611" s="133"/>
      <c r="LZ1611" s="133"/>
      <c r="MA1611" s="133"/>
      <c r="MB1611" s="133"/>
      <c r="MC1611" s="133"/>
      <c r="MD1611" s="133"/>
      <c r="ME1611" s="133"/>
      <c r="MF1611" s="133"/>
      <c r="MG1611" s="133"/>
      <c r="MH1611" s="133"/>
      <c r="MI1611" s="133"/>
      <c r="MJ1611" s="133"/>
      <c r="MK1611" s="133"/>
      <c r="ML1611" s="133"/>
      <c r="MM1611" s="133"/>
      <c r="MN1611" s="133"/>
      <c r="MO1611" s="133"/>
      <c r="MP1611" s="133"/>
      <c r="MQ1611" s="133"/>
      <c r="MR1611" s="133"/>
      <c r="MS1611" s="133"/>
      <c r="MT1611" s="133"/>
      <c r="MU1611" s="133"/>
      <c r="MV1611" s="133"/>
      <c r="MW1611" s="133"/>
      <c r="MX1611" s="133"/>
      <c r="MY1611" s="133"/>
      <c r="MZ1611" s="133"/>
      <c r="NA1611" s="133"/>
      <c r="NB1611" s="133"/>
      <c r="NC1611" s="133"/>
      <c r="ND1611" s="133"/>
      <c r="NE1611" s="133"/>
      <c r="NF1611" s="133"/>
      <c r="NG1611" s="133"/>
      <c r="NH1611" s="133"/>
      <c r="NI1611" s="133"/>
      <c r="NJ1611" s="133"/>
      <c r="NK1611" s="133"/>
      <c r="NL1611" s="133"/>
      <c r="NM1611" s="133"/>
      <c r="NN1611" s="133"/>
      <c r="NO1611" s="133"/>
      <c r="NP1611" s="133"/>
      <c r="NQ1611" s="133"/>
      <c r="NR1611" s="133"/>
      <c r="NS1611" s="133"/>
      <c r="NT1611" s="133"/>
      <c r="NU1611" s="133"/>
      <c r="NV1611" s="133"/>
      <c r="NW1611" s="133"/>
      <c r="NX1611" s="133"/>
      <c r="NY1611" s="133"/>
      <c r="NZ1611" s="133"/>
      <c r="OA1611" s="133"/>
      <c r="OB1611" s="133"/>
      <c r="OC1611" s="133"/>
      <c r="OD1611" s="133"/>
      <c r="OE1611" s="133"/>
      <c r="OF1611" s="133"/>
      <c r="OG1611" s="133"/>
      <c r="OH1611" s="133"/>
      <c r="OI1611" s="133"/>
      <c r="OJ1611" s="133"/>
      <c r="OK1611" s="133"/>
      <c r="OL1611" s="133"/>
      <c r="OM1611" s="133"/>
      <c r="ON1611" s="133"/>
      <c r="OO1611" s="133"/>
      <c r="OP1611" s="133"/>
      <c r="OQ1611" s="133"/>
      <c r="OR1611" s="133"/>
      <c r="OS1611" s="133"/>
      <c r="OT1611" s="133"/>
      <c r="OU1611" s="133"/>
      <c r="OV1611" s="133"/>
      <c r="OW1611" s="133"/>
      <c r="OX1611" s="133"/>
      <c r="OY1611" s="133"/>
      <c r="OZ1611" s="133"/>
      <c r="PA1611" s="133"/>
      <c r="PB1611" s="133"/>
      <c r="PC1611" s="133"/>
      <c r="PD1611" s="133"/>
      <c r="PE1611" s="133"/>
      <c r="PF1611" s="133"/>
      <c r="PG1611" s="133"/>
      <c r="PH1611" s="133"/>
      <c r="PI1611" s="133"/>
      <c r="PJ1611" s="133"/>
      <c r="PK1611" s="133"/>
      <c r="PL1611" s="133"/>
      <c r="PM1611" s="133"/>
      <c r="PN1611" s="133"/>
      <c r="PO1611" s="133"/>
      <c r="PP1611" s="133"/>
      <c r="PQ1611" s="133"/>
      <c r="PR1611" s="133"/>
      <c r="PS1611" s="133"/>
      <c r="PT1611" s="133"/>
      <c r="PU1611" s="133"/>
      <c r="PV1611" s="133"/>
      <c r="PW1611" s="133"/>
      <c r="PX1611" s="133"/>
      <c r="PY1611" s="133"/>
      <c r="PZ1611" s="133"/>
      <c r="QA1611" s="133"/>
      <c r="QB1611" s="133"/>
      <c r="QC1611" s="133"/>
      <c r="QD1611" s="133"/>
      <c r="QE1611" s="133"/>
      <c r="QF1611" s="133"/>
      <c r="QG1611" s="133"/>
      <c r="QH1611" s="133"/>
      <c r="QI1611" s="133"/>
      <c r="QJ1611" s="133"/>
      <c r="QK1611" s="133"/>
      <c r="QL1611" s="133"/>
      <c r="QM1611" s="133"/>
      <c r="QN1611" s="133"/>
      <c r="QO1611" s="133"/>
      <c r="QP1611" s="133"/>
      <c r="QQ1611" s="133"/>
      <c r="QR1611" s="133"/>
      <c r="QS1611" s="133"/>
      <c r="QT1611" s="133"/>
      <c r="QU1611" s="133"/>
      <c r="QV1611" s="133"/>
      <c r="QW1611" s="133"/>
      <c r="QX1611" s="133"/>
      <c r="QY1611" s="133"/>
      <c r="QZ1611" s="133"/>
      <c r="RA1611" s="133"/>
      <c r="RB1611" s="133"/>
      <c r="RC1611" s="133"/>
      <c r="RD1611" s="133"/>
      <c r="RE1611" s="133"/>
      <c r="RF1611" s="133"/>
      <c r="RG1611" s="133"/>
      <c r="RH1611" s="133"/>
      <c r="RI1611" s="133"/>
      <c r="RJ1611" s="133"/>
      <c r="RK1611" s="133"/>
      <c r="RL1611" s="133"/>
      <c r="RM1611" s="133"/>
      <c r="RN1611" s="133"/>
      <c r="RO1611" s="133"/>
      <c r="RP1611" s="133"/>
      <c r="RQ1611" s="133"/>
      <c r="RR1611" s="133"/>
      <c r="RS1611" s="133"/>
      <c r="RT1611" s="133"/>
      <c r="RU1611" s="133"/>
      <c r="RV1611" s="133"/>
      <c r="RW1611" s="133"/>
      <c r="RX1611" s="133"/>
      <c r="RY1611" s="133"/>
      <c r="RZ1611" s="133"/>
      <c r="SA1611" s="133"/>
      <c r="SB1611" s="133"/>
      <c r="SC1611" s="133"/>
      <c r="SD1611" s="133"/>
      <c r="SE1611" s="133"/>
      <c r="SF1611" s="133"/>
      <c r="SG1611" s="133"/>
      <c r="SH1611" s="133"/>
      <c r="SI1611" s="133"/>
      <c r="SJ1611" s="133"/>
      <c r="SK1611" s="133"/>
      <c r="SL1611" s="133"/>
      <c r="SM1611" s="133"/>
      <c r="SN1611" s="133"/>
      <c r="SO1611" s="133"/>
      <c r="SP1611" s="133"/>
      <c r="SQ1611" s="133"/>
      <c r="SR1611" s="133"/>
      <c r="SS1611" s="133"/>
      <c r="ST1611" s="133"/>
      <c r="SU1611" s="133"/>
      <c r="SV1611" s="133"/>
      <c r="SW1611" s="133"/>
      <c r="SX1611" s="133"/>
      <c r="SY1611" s="133"/>
      <c r="SZ1611" s="133"/>
      <c r="TA1611" s="133"/>
      <c r="TB1611" s="133"/>
      <c r="TC1611" s="133"/>
      <c r="TD1611" s="133"/>
      <c r="TE1611" s="133"/>
      <c r="TF1611" s="133"/>
      <c r="TG1611" s="133"/>
      <c r="TH1611" s="133"/>
      <c r="TI1611" s="133"/>
      <c r="TJ1611" s="133"/>
      <c r="TK1611" s="133"/>
      <c r="TL1611" s="133"/>
      <c r="TM1611" s="133"/>
      <c r="TN1611" s="133"/>
      <c r="TO1611" s="133"/>
      <c r="TP1611" s="133"/>
      <c r="TQ1611" s="133"/>
      <c r="TR1611" s="133"/>
      <c r="TS1611" s="133"/>
      <c r="TT1611" s="133"/>
      <c r="TU1611" s="133"/>
      <c r="TV1611" s="133"/>
      <c r="TW1611" s="133"/>
      <c r="TX1611" s="133"/>
      <c r="TY1611" s="133"/>
      <c r="TZ1611" s="133"/>
      <c r="UA1611" s="133"/>
      <c r="UB1611" s="133"/>
      <c r="UC1611" s="133"/>
      <c r="UD1611" s="133"/>
      <c r="UE1611" s="133"/>
      <c r="UF1611" s="133"/>
      <c r="UG1611" s="133"/>
      <c r="UH1611" s="133"/>
      <c r="UI1611" s="133"/>
      <c r="UJ1611" s="133"/>
      <c r="UK1611" s="133"/>
      <c r="UL1611" s="133"/>
      <c r="UM1611" s="133"/>
      <c r="UN1611" s="133"/>
      <c r="UO1611" s="133"/>
      <c r="UP1611" s="133"/>
      <c r="UQ1611" s="133"/>
      <c r="UR1611" s="133"/>
      <c r="US1611" s="133"/>
      <c r="UT1611" s="133"/>
      <c r="UU1611" s="133"/>
      <c r="UV1611" s="133"/>
      <c r="UW1611" s="133"/>
      <c r="UX1611" s="133"/>
      <c r="UY1611" s="133"/>
      <c r="UZ1611" s="133"/>
      <c r="VA1611" s="133"/>
      <c r="VB1611" s="133"/>
      <c r="VC1611" s="133"/>
      <c r="VD1611" s="133"/>
      <c r="VE1611" s="133"/>
      <c r="VF1611" s="133"/>
      <c r="VG1611" s="133"/>
      <c r="VH1611" s="133"/>
      <c r="VI1611" s="133"/>
      <c r="VJ1611" s="133"/>
      <c r="VK1611" s="133"/>
      <c r="VL1611" s="133"/>
      <c r="VM1611" s="133"/>
      <c r="VN1611" s="133"/>
      <c r="VO1611" s="133"/>
      <c r="VP1611" s="133"/>
      <c r="VQ1611" s="133"/>
      <c r="VR1611" s="133"/>
      <c r="VS1611" s="133"/>
      <c r="VT1611" s="133"/>
      <c r="VU1611" s="133"/>
      <c r="VV1611" s="133"/>
      <c r="VW1611" s="133"/>
      <c r="VX1611" s="133"/>
      <c r="VY1611" s="133"/>
      <c r="VZ1611" s="133"/>
      <c r="WA1611" s="133"/>
      <c r="WB1611" s="133"/>
      <c r="WC1611" s="133"/>
      <c r="WD1611" s="133"/>
      <c r="WE1611" s="133"/>
      <c r="WF1611" s="133"/>
      <c r="WG1611" s="133"/>
      <c r="WH1611" s="133"/>
      <c r="WI1611" s="133"/>
      <c r="WJ1611" s="133"/>
      <c r="WK1611" s="133"/>
      <c r="WL1611" s="133"/>
      <c r="WM1611" s="133"/>
      <c r="WN1611" s="133"/>
      <c r="WO1611" s="133"/>
      <c r="WP1611" s="133"/>
      <c r="WQ1611" s="133"/>
      <c r="WR1611" s="133"/>
      <c r="WS1611" s="133"/>
      <c r="WT1611" s="133"/>
      <c r="WU1611" s="133"/>
      <c r="WV1611" s="133"/>
      <c r="WW1611" s="133"/>
      <c r="WX1611" s="133"/>
      <c r="WY1611" s="133"/>
      <c r="WZ1611" s="133"/>
      <c r="XA1611" s="133"/>
      <c r="XB1611" s="133"/>
      <c r="XC1611" s="133"/>
      <c r="XD1611" s="133"/>
      <c r="XE1611" s="133"/>
      <c r="XF1611" s="133"/>
      <c r="XG1611" s="133"/>
      <c r="XH1611" s="133"/>
      <c r="XI1611" s="133"/>
      <c r="XJ1611" s="133"/>
      <c r="XK1611" s="133"/>
      <c r="XL1611" s="133"/>
      <c r="XM1611" s="133"/>
      <c r="XN1611" s="133"/>
      <c r="XO1611" s="133"/>
      <c r="XP1611" s="133"/>
      <c r="XQ1611" s="133"/>
      <c r="XR1611" s="133"/>
      <c r="XS1611" s="133"/>
      <c r="XT1611" s="133"/>
      <c r="XU1611" s="133"/>
      <c r="XV1611" s="133"/>
      <c r="XW1611" s="133"/>
      <c r="XX1611" s="133"/>
      <c r="XY1611" s="133"/>
      <c r="XZ1611" s="133"/>
      <c r="YA1611" s="133"/>
      <c r="YB1611" s="133"/>
      <c r="YC1611" s="133"/>
      <c r="YD1611" s="133"/>
      <c r="YE1611" s="133"/>
      <c r="YF1611" s="133"/>
      <c r="YG1611" s="133"/>
      <c r="YH1611" s="133"/>
      <c r="YI1611" s="133"/>
      <c r="YJ1611" s="133"/>
      <c r="YK1611" s="133"/>
      <c r="YL1611" s="133"/>
      <c r="YM1611" s="133"/>
      <c r="YN1611" s="133"/>
      <c r="YO1611" s="133"/>
      <c r="YP1611" s="133"/>
      <c r="YQ1611" s="133"/>
      <c r="YR1611" s="133"/>
      <c r="YS1611" s="133"/>
      <c r="YT1611" s="133"/>
      <c r="YU1611" s="133"/>
      <c r="YV1611" s="133"/>
      <c r="YW1611" s="133"/>
      <c r="YX1611" s="133"/>
      <c r="YY1611" s="133"/>
      <c r="YZ1611" s="133"/>
      <c r="ZA1611" s="133"/>
      <c r="ZB1611" s="133"/>
      <c r="ZC1611" s="133"/>
      <c r="ZD1611" s="133"/>
      <c r="ZE1611" s="133"/>
      <c r="ZF1611" s="133"/>
      <c r="ZG1611" s="133"/>
      <c r="ZH1611" s="133"/>
      <c r="ZI1611" s="133"/>
      <c r="ZJ1611" s="133"/>
      <c r="ZK1611" s="133"/>
      <c r="ZL1611" s="133"/>
      <c r="ZM1611" s="133"/>
      <c r="ZN1611" s="133"/>
      <c r="ZO1611" s="133"/>
      <c r="ZP1611" s="133"/>
      <c r="ZQ1611" s="133"/>
      <c r="ZR1611" s="133"/>
      <c r="ZS1611" s="133"/>
      <c r="ZT1611" s="133"/>
      <c r="ZU1611" s="133"/>
      <c r="ZV1611" s="133"/>
      <c r="ZW1611" s="133"/>
      <c r="ZX1611" s="133"/>
      <c r="ZY1611" s="133"/>
      <c r="ZZ1611" s="133"/>
      <c r="AAA1611" s="133"/>
      <c r="AAB1611" s="133"/>
      <c r="AAC1611" s="133"/>
      <c r="AAD1611" s="133"/>
      <c r="AAE1611" s="133"/>
      <c r="AAF1611" s="133"/>
      <c r="AAG1611" s="133"/>
      <c r="AAH1611" s="133"/>
      <c r="AAI1611" s="133"/>
      <c r="AAJ1611" s="133"/>
      <c r="AAK1611" s="133"/>
      <c r="AAL1611" s="133"/>
      <c r="AAM1611" s="133"/>
      <c r="AAN1611" s="133"/>
      <c r="AAO1611" s="133"/>
      <c r="AAP1611" s="133"/>
      <c r="AAQ1611" s="133"/>
      <c r="AAR1611" s="133"/>
      <c r="AAS1611" s="133"/>
      <c r="AAT1611" s="133"/>
      <c r="AAU1611" s="133"/>
      <c r="AAV1611" s="133"/>
      <c r="AAW1611" s="133"/>
      <c r="AAX1611" s="133"/>
      <c r="AAY1611" s="133"/>
      <c r="AAZ1611" s="133"/>
      <c r="ABA1611" s="133"/>
      <c r="ABB1611" s="133"/>
      <c r="ABC1611" s="133"/>
      <c r="ABD1611" s="133"/>
      <c r="ABE1611" s="133"/>
      <c r="ABF1611" s="133"/>
      <c r="ABG1611" s="133"/>
      <c r="ABH1611" s="133"/>
      <c r="ABI1611" s="133"/>
      <c r="ABJ1611" s="133"/>
      <c r="ABK1611" s="133"/>
      <c r="ABL1611" s="133"/>
      <c r="ABM1611" s="133"/>
      <c r="ABN1611" s="133"/>
      <c r="ABO1611" s="133"/>
      <c r="ABP1611" s="133"/>
      <c r="ABQ1611" s="133"/>
      <c r="ABR1611" s="133"/>
      <c r="ABS1611" s="133"/>
      <c r="ABT1611" s="133"/>
      <c r="ABU1611" s="133"/>
      <c r="ABV1611" s="133"/>
      <c r="ABW1611" s="133"/>
      <c r="ABX1611" s="133"/>
      <c r="ABY1611" s="133"/>
      <c r="ABZ1611" s="133"/>
      <c r="ACA1611" s="133"/>
      <c r="ACB1611" s="133"/>
      <c r="ACC1611" s="133"/>
      <c r="ACD1611" s="133"/>
      <c r="ACE1611" s="133"/>
      <c r="ACF1611" s="133"/>
      <c r="ACG1611" s="133"/>
      <c r="ACH1611" s="133"/>
      <c r="ACI1611" s="133"/>
      <c r="ACJ1611" s="133"/>
      <c r="ACK1611" s="133"/>
      <c r="ACL1611" s="133"/>
      <c r="ACM1611" s="133"/>
      <c r="ACN1611" s="133"/>
      <c r="ACO1611" s="133"/>
      <c r="ACP1611" s="133"/>
      <c r="ACQ1611" s="133"/>
      <c r="ACR1611" s="133"/>
      <c r="ACS1611" s="133"/>
      <c r="ACT1611" s="133"/>
      <c r="ACU1611" s="133"/>
      <c r="ACV1611" s="133"/>
      <c r="ACW1611" s="133"/>
      <c r="ACX1611" s="133"/>
      <c r="ACY1611" s="133"/>
      <c r="ACZ1611" s="133"/>
      <c r="ADA1611" s="133"/>
      <c r="ADB1611" s="133"/>
      <c r="ADC1611" s="133"/>
      <c r="ADD1611" s="133"/>
      <c r="ADE1611" s="133"/>
      <c r="ADF1611" s="133"/>
      <c r="ADG1611" s="133"/>
      <c r="ADH1611" s="133"/>
      <c r="ADI1611" s="133"/>
      <c r="ADJ1611" s="133"/>
      <c r="ADK1611" s="133"/>
      <c r="ADL1611" s="133"/>
      <c r="ADM1611" s="133"/>
      <c r="ADN1611" s="133"/>
      <c r="ADO1611" s="133"/>
      <c r="ADP1611" s="133"/>
      <c r="ADQ1611" s="133"/>
      <c r="ADR1611" s="133"/>
      <c r="ADS1611" s="133"/>
      <c r="ADT1611" s="133"/>
      <c r="ADU1611" s="133"/>
      <c r="ADV1611" s="133"/>
      <c r="ADW1611" s="133"/>
      <c r="ADX1611" s="133"/>
      <c r="ADY1611" s="133"/>
      <c r="ADZ1611" s="133"/>
      <c r="AEA1611" s="133"/>
      <c r="AEB1611" s="133"/>
      <c r="AEC1611" s="133"/>
      <c r="AED1611" s="133"/>
      <c r="AEE1611" s="133"/>
      <c r="AEF1611" s="133"/>
    </row>
    <row r="1612" spans="1:812" s="133" customFormat="1" hidden="1" x14ac:dyDescent="0.25">
      <c r="B1612" s="134">
        <v>45636</v>
      </c>
      <c r="C1612" s="133" t="s">
        <v>103</v>
      </c>
      <c r="D1612" s="133" t="s">
        <v>0</v>
      </c>
      <c r="E1612" s="133" t="s">
        <v>66</v>
      </c>
      <c r="F1612" s="135" t="s">
        <v>82</v>
      </c>
      <c r="G1612" s="133" t="s">
        <v>83</v>
      </c>
      <c r="H1612" s="135" t="s">
        <v>84</v>
      </c>
      <c r="I1612" s="135" t="s">
        <v>299</v>
      </c>
      <c r="J1612" s="136">
        <v>-8</v>
      </c>
      <c r="K1612" s="137">
        <v>51750</v>
      </c>
      <c r="L1612" s="138">
        <f t="shared" si="148"/>
        <v>-414000</v>
      </c>
      <c r="M1612" s="139" t="s">
        <v>529</v>
      </c>
      <c r="N1612" s="104">
        <f t="shared" ref="N1612:N1620" si="150">L1612/4409.15</f>
        <v>-93.895648821201377</v>
      </c>
      <c r="O1612" s="104">
        <v>-93.895648821201377</v>
      </c>
      <c r="Q1612" s="140">
        <v>20240338</v>
      </c>
      <c r="R1612" s="133" t="s">
        <v>232</v>
      </c>
      <c r="X1612" s="181"/>
    </row>
    <row r="1613" spans="1:812" s="133" customFormat="1" hidden="1" x14ac:dyDescent="0.25">
      <c r="B1613" s="134">
        <v>45636</v>
      </c>
      <c r="C1613" s="133" t="s">
        <v>103</v>
      </c>
      <c r="D1613" s="133" t="s">
        <v>0</v>
      </c>
      <c r="E1613" s="133" t="s">
        <v>66</v>
      </c>
      <c r="F1613" s="135" t="s">
        <v>86</v>
      </c>
      <c r="G1613" s="133" t="s">
        <v>87</v>
      </c>
      <c r="H1613" s="135" t="s">
        <v>50</v>
      </c>
      <c r="I1613" s="135" t="s">
        <v>524</v>
      </c>
      <c r="J1613" s="136">
        <v>-5</v>
      </c>
      <c r="K1613" s="137">
        <v>51750</v>
      </c>
      <c r="L1613" s="138">
        <f t="shared" si="148"/>
        <v>-258750</v>
      </c>
      <c r="M1613" s="139" t="s">
        <v>529</v>
      </c>
      <c r="N1613" s="104">
        <f t="shared" si="150"/>
        <v>-58.684780513250857</v>
      </c>
      <c r="O1613" s="104">
        <v>-58.684780513250857</v>
      </c>
      <c r="Q1613" s="140">
        <v>20240338</v>
      </c>
      <c r="R1613" s="133" t="s">
        <v>232</v>
      </c>
      <c r="X1613" s="181"/>
    </row>
    <row r="1614" spans="1:812" s="133" customFormat="1" hidden="1" x14ac:dyDescent="0.25">
      <c r="B1614" s="134">
        <v>45636</v>
      </c>
      <c r="C1614" s="133" t="s">
        <v>103</v>
      </c>
      <c r="D1614" s="133" t="s">
        <v>0</v>
      </c>
      <c r="E1614" s="133" t="s">
        <v>66</v>
      </c>
      <c r="F1614" s="135" t="s">
        <v>86</v>
      </c>
      <c r="G1614" s="133" t="s">
        <v>87</v>
      </c>
      <c r="H1614" s="135" t="s">
        <v>50</v>
      </c>
      <c r="I1614" s="135" t="s">
        <v>570</v>
      </c>
      <c r="J1614" s="136">
        <v>-5</v>
      </c>
      <c r="K1614" s="137">
        <v>51750</v>
      </c>
      <c r="L1614" s="138">
        <f t="shared" si="148"/>
        <v>-258750</v>
      </c>
      <c r="M1614" s="139" t="s">
        <v>529</v>
      </c>
      <c r="N1614" s="104">
        <f t="shared" si="150"/>
        <v>-58.684780513250857</v>
      </c>
      <c r="O1614" s="104">
        <v>-58.684780513250857</v>
      </c>
      <c r="Q1614" s="140">
        <v>20240338</v>
      </c>
      <c r="R1614" s="133" t="s">
        <v>232</v>
      </c>
      <c r="X1614" s="181"/>
      <c r="KS1614" s="133" t="s">
        <v>506</v>
      </c>
    </row>
    <row r="1615" spans="1:812" s="133" customFormat="1" hidden="1" x14ac:dyDescent="0.25">
      <c r="B1615" s="134">
        <v>45636</v>
      </c>
      <c r="C1615" s="133" t="s">
        <v>103</v>
      </c>
      <c r="D1615" s="133" t="s">
        <v>0</v>
      </c>
      <c r="E1615" s="133" t="s">
        <v>66</v>
      </c>
      <c r="F1615" s="135" t="s">
        <v>91</v>
      </c>
      <c r="G1615" s="133" t="s">
        <v>92</v>
      </c>
      <c r="H1615" s="135" t="s">
        <v>185</v>
      </c>
      <c r="I1615" s="135" t="s">
        <v>183</v>
      </c>
      <c r="J1615" s="136">
        <v>-2</v>
      </c>
      <c r="K1615" s="137">
        <v>51750</v>
      </c>
      <c r="L1615" s="138">
        <f t="shared" si="148"/>
        <v>-103500</v>
      </c>
      <c r="M1615" s="139" t="s">
        <v>529</v>
      </c>
      <c r="N1615" s="104">
        <f t="shared" si="150"/>
        <v>-23.473912205300344</v>
      </c>
      <c r="O1615" s="104">
        <v>-23.473912205300344</v>
      </c>
      <c r="Q1615" s="140">
        <v>20240338</v>
      </c>
      <c r="R1615" s="133" t="s">
        <v>232</v>
      </c>
      <c r="X1615" s="181"/>
    </row>
    <row r="1616" spans="1:812" hidden="1" x14ac:dyDescent="0.25">
      <c r="A1616" s="133"/>
      <c r="B1616" s="134">
        <v>45636</v>
      </c>
      <c r="C1616" s="133" t="s">
        <v>103</v>
      </c>
      <c r="D1616" s="133" t="s">
        <v>0</v>
      </c>
      <c r="E1616" s="133" t="s">
        <v>66</v>
      </c>
      <c r="F1616" s="135" t="s">
        <v>78</v>
      </c>
      <c r="G1616" s="133" t="s">
        <v>79</v>
      </c>
      <c r="H1616" s="135" t="s">
        <v>80</v>
      </c>
      <c r="I1616" s="135" t="s">
        <v>621</v>
      </c>
      <c r="J1616" s="136">
        <v>-20</v>
      </c>
      <c r="K1616" s="137">
        <v>51750</v>
      </c>
      <c r="L1616" s="138">
        <f t="shared" si="148"/>
        <v>-1035000</v>
      </c>
      <c r="M1616" s="139" t="s">
        <v>529</v>
      </c>
      <c r="N1616" s="104">
        <f t="shared" si="150"/>
        <v>-234.73912205300343</v>
      </c>
      <c r="O1616" s="104">
        <v>-234.73912205300343</v>
      </c>
      <c r="P1616" s="133"/>
      <c r="Q1616" s="140">
        <v>20240338</v>
      </c>
      <c r="R1616" s="133" t="s">
        <v>232</v>
      </c>
      <c r="S1616" s="133"/>
      <c r="T1616" s="133"/>
      <c r="U1616" s="133"/>
      <c r="V1616" s="133"/>
      <c r="W1616" s="133"/>
      <c r="X1616" s="181"/>
      <c r="Y1616" s="133"/>
      <c r="Z1616" s="133"/>
      <c r="AA1616" s="133"/>
      <c r="AB1616" s="133"/>
      <c r="AC1616" s="133"/>
      <c r="AD1616" s="133"/>
      <c r="AE1616" s="133"/>
      <c r="AF1616" s="133"/>
      <c r="AG1616" s="133"/>
      <c r="AH1616" s="133"/>
      <c r="AI1616" s="133"/>
      <c r="AJ1616" s="133"/>
      <c r="AK1616" s="133"/>
      <c r="AL1616" s="133"/>
      <c r="AM1616" s="133"/>
      <c r="AN1616" s="133"/>
      <c r="AO1616" s="133"/>
      <c r="AP1616" s="133"/>
      <c r="AQ1616" s="133"/>
      <c r="AR1616" s="133"/>
      <c r="AS1616" s="133"/>
      <c r="AT1616" s="133"/>
      <c r="AU1616" s="133"/>
      <c r="AV1616" s="133"/>
      <c r="AW1616" s="133"/>
      <c r="AX1616" s="133"/>
      <c r="AY1616" s="133"/>
      <c r="AZ1616" s="133"/>
      <c r="BA1616" s="133"/>
      <c r="BB1616" s="133"/>
      <c r="BC1616" s="133"/>
      <c r="BD1616" s="133"/>
      <c r="BE1616" s="133"/>
      <c r="BF1616" s="133"/>
      <c r="BG1616" s="133"/>
      <c r="BH1616" s="133"/>
      <c r="BI1616" s="133"/>
      <c r="BJ1616" s="133"/>
      <c r="BK1616" s="133"/>
      <c r="BL1616" s="133"/>
      <c r="BM1616" s="133"/>
      <c r="BN1616" s="133"/>
      <c r="BO1616" s="133"/>
      <c r="BP1616" s="133"/>
      <c r="BQ1616" s="133"/>
      <c r="BR1616" s="133"/>
      <c r="BS1616" s="133"/>
      <c r="BT1616" s="133"/>
      <c r="BU1616" s="133"/>
      <c r="BV1616" s="133"/>
      <c r="BW1616" s="133"/>
      <c r="BX1616" s="133"/>
      <c r="BY1616" s="133"/>
      <c r="BZ1616" s="133"/>
      <c r="CA1616" s="133"/>
      <c r="CB1616" s="133"/>
      <c r="CC1616" s="133"/>
      <c r="CD1616" s="133"/>
      <c r="CE1616" s="133"/>
      <c r="CF1616" s="133"/>
      <c r="CG1616" s="133"/>
      <c r="CH1616" s="133"/>
      <c r="CI1616" s="133"/>
      <c r="CJ1616" s="133"/>
      <c r="CK1616" s="133"/>
      <c r="CL1616" s="133"/>
      <c r="CM1616" s="133"/>
      <c r="CN1616" s="133"/>
      <c r="CO1616" s="133"/>
      <c r="CP1616" s="133"/>
      <c r="CQ1616" s="133"/>
      <c r="CR1616" s="133"/>
      <c r="CS1616" s="133"/>
      <c r="CT1616" s="133"/>
      <c r="CU1616" s="133"/>
      <c r="CV1616" s="133"/>
      <c r="CW1616" s="133"/>
      <c r="CX1616" s="133"/>
      <c r="CY1616" s="133"/>
      <c r="CZ1616" s="133"/>
      <c r="DA1616" s="133"/>
      <c r="DB1616" s="133"/>
      <c r="DC1616" s="133"/>
      <c r="DD1616" s="133"/>
      <c r="DE1616" s="133"/>
      <c r="DF1616" s="133"/>
      <c r="DG1616" s="133"/>
      <c r="DH1616" s="133"/>
      <c r="DI1616" s="133"/>
      <c r="DJ1616" s="133"/>
      <c r="DK1616" s="133"/>
      <c r="DL1616" s="133"/>
      <c r="DM1616" s="133"/>
      <c r="DN1616" s="133"/>
      <c r="DO1616" s="133"/>
      <c r="DP1616" s="133"/>
      <c r="DQ1616" s="133"/>
      <c r="DR1616" s="133"/>
      <c r="DS1616" s="133"/>
      <c r="DT1616" s="133"/>
      <c r="DU1616" s="133"/>
      <c r="DV1616" s="133"/>
      <c r="DW1616" s="133"/>
      <c r="DX1616" s="133"/>
      <c r="DY1616" s="133"/>
      <c r="DZ1616" s="133"/>
      <c r="EA1616" s="133"/>
      <c r="EB1616" s="133"/>
      <c r="EC1616" s="133"/>
      <c r="ED1616" s="133"/>
      <c r="EE1616" s="133"/>
      <c r="EF1616" s="133"/>
      <c r="EG1616" s="133"/>
      <c r="EH1616" s="133"/>
      <c r="EI1616" s="133"/>
      <c r="EJ1616" s="133"/>
      <c r="EK1616" s="133"/>
      <c r="EL1616" s="133"/>
      <c r="EM1616" s="133"/>
      <c r="EN1616" s="133"/>
      <c r="EO1616" s="133"/>
      <c r="EP1616" s="133"/>
      <c r="EQ1616" s="133"/>
      <c r="ER1616" s="133"/>
      <c r="ES1616" s="133"/>
      <c r="ET1616" s="133"/>
      <c r="EU1616" s="133"/>
      <c r="EV1616" s="133"/>
      <c r="EW1616" s="133"/>
      <c r="EX1616" s="133"/>
      <c r="EY1616" s="133"/>
      <c r="EZ1616" s="133"/>
      <c r="FA1616" s="133"/>
      <c r="FB1616" s="133"/>
      <c r="FC1616" s="133"/>
      <c r="FD1616" s="133"/>
      <c r="FE1616" s="133"/>
      <c r="FF1616" s="133"/>
      <c r="FG1616" s="133"/>
      <c r="FH1616" s="133"/>
      <c r="FI1616" s="133"/>
      <c r="FJ1616" s="133"/>
      <c r="FK1616" s="133"/>
      <c r="FL1616" s="133"/>
      <c r="FM1616" s="133"/>
      <c r="FN1616" s="133"/>
      <c r="FO1616" s="133"/>
      <c r="FP1616" s="133"/>
      <c r="FQ1616" s="133"/>
      <c r="FR1616" s="133"/>
      <c r="FS1616" s="133"/>
      <c r="FT1616" s="133"/>
      <c r="FU1616" s="133"/>
      <c r="FV1616" s="133"/>
      <c r="FW1616" s="133"/>
      <c r="FX1616" s="133"/>
      <c r="FY1616" s="133"/>
      <c r="FZ1616" s="133"/>
      <c r="GA1616" s="133"/>
      <c r="GB1616" s="133"/>
      <c r="GC1616" s="133"/>
      <c r="GD1616" s="133"/>
      <c r="GE1616" s="133"/>
      <c r="GF1616" s="133"/>
      <c r="GG1616" s="133"/>
      <c r="GH1616" s="133"/>
      <c r="GI1616" s="133"/>
      <c r="GJ1616" s="133"/>
      <c r="GK1616" s="133"/>
      <c r="GL1616" s="133"/>
      <c r="GM1616" s="133"/>
      <c r="GN1616" s="133"/>
      <c r="GO1616" s="133"/>
      <c r="GP1616" s="133"/>
      <c r="GQ1616" s="133"/>
      <c r="GR1616" s="133"/>
      <c r="GS1616" s="133"/>
      <c r="GT1616" s="133"/>
      <c r="GU1616" s="133"/>
      <c r="GV1616" s="133"/>
      <c r="GW1616" s="133"/>
      <c r="GX1616" s="133"/>
      <c r="GY1616" s="133"/>
      <c r="GZ1616" s="133"/>
      <c r="HA1616" s="133"/>
      <c r="HB1616" s="133"/>
      <c r="HC1616" s="133"/>
      <c r="HD1616" s="133"/>
      <c r="HE1616" s="133"/>
      <c r="HF1616" s="133"/>
      <c r="HG1616" s="133"/>
      <c r="HH1616" s="133"/>
      <c r="HI1616" s="133"/>
      <c r="HJ1616" s="133"/>
      <c r="HK1616" s="133"/>
      <c r="HL1616" s="133"/>
      <c r="HM1616" s="133"/>
      <c r="HN1616" s="133"/>
      <c r="HO1616" s="133"/>
      <c r="HP1616" s="133"/>
      <c r="HQ1616" s="133"/>
      <c r="HR1616" s="133"/>
      <c r="HS1616" s="133"/>
      <c r="HT1616" s="133"/>
      <c r="HU1616" s="133"/>
      <c r="HV1616" s="133"/>
      <c r="HW1616" s="133"/>
      <c r="HX1616" s="133"/>
      <c r="HY1616" s="133"/>
      <c r="HZ1616" s="133"/>
      <c r="IA1616" s="133"/>
      <c r="IB1616" s="133"/>
      <c r="IC1616" s="133"/>
      <c r="ID1616" s="133"/>
      <c r="IE1616" s="133"/>
      <c r="IF1616" s="133"/>
      <c r="IG1616" s="133"/>
      <c r="IH1616" s="133"/>
      <c r="II1616" s="133"/>
      <c r="IJ1616" s="133"/>
      <c r="IK1616" s="133"/>
      <c r="IL1616" s="133"/>
      <c r="IM1616" s="133"/>
      <c r="IN1616" s="133"/>
      <c r="IO1616" s="133" t="s">
        <v>506</v>
      </c>
      <c r="IP1616" s="133"/>
      <c r="IQ1616" s="133"/>
      <c r="IR1616" s="133"/>
      <c r="IS1616" s="133"/>
      <c r="IT1616" s="133"/>
      <c r="IU1616" s="133"/>
      <c r="IV1616" s="133"/>
      <c r="IW1616" s="133"/>
      <c r="IX1616" s="133"/>
      <c r="IY1616" s="133"/>
      <c r="IZ1616" s="133"/>
      <c r="JA1616" s="133"/>
      <c r="JB1616" s="133"/>
      <c r="JC1616" s="133"/>
      <c r="JD1616" s="133"/>
      <c r="JE1616" s="133"/>
      <c r="JF1616" s="133"/>
      <c r="JG1616" s="133"/>
      <c r="JH1616" s="133"/>
      <c r="JI1616" s="133"/>
      <c r="JJ1616" s="133"/>
      <c r="JK1616" s="133"/>
      <c r="JL1616" s="133"/>
      <c r="JM1616" s="133"/>
      <c r="JN1616" s="133"/>
      <c r="JO1616" s="133"/>
      <c r="JP1616" s="133"/>
      <c r="JQ1616" s="133"/>
      <c r="JR1616" s="133"/>
      <c r="JS1616" s="133"/>
      <c r="JT1616" s="133"/>
      <c r="JU1616" s="133"/>
      <c r="JV1616" s="133"/>
      <c r="JW1616" s="133"/>
      <c r="JX1616" s="133"/>
      <c r="JY1616" s="133"/>
      <c r="JZ1616" s="133"/>
      <c r="KA1616" s="133"/>
      <c r="KB1616" s="133"/>
      <c r="KC1616" s="133"/>
      <c r="KD1616" s="133"/>
      <c r="KE1616" s="133"/>
      <c r="KF1616" s="133"/>
      <c r="KG1616" s="133"/>
      <c r="KH1616" s="133"/>
      <c r="KI1616" s="133"/>
      <c r="KJ1616" s="133"/>
      <c r="KK1616" s="133"/>
      <c r="KL1616" s="133"/>
      <c r="KM1616" s="133"/>
      <c r="KN1616" s="133"/>
      <c r="KO1616" s="133"/>
      <c r="KP1616" s="133"/>
      <c r="KQ1616" s="133"/>
      <c r="KR1616" s="133"/>
      <c r="KS1616" s="133"/>
      <c r="KT1616" s="133"/>
      <c r="KU1616" s="133"/>
      <c r="KV1616" s="133"/>
      <c r="KW1616" s="133"/>
      <c r="KX1616" s="133"/>
      <c r="KY1616" s="133"/>
      <c r="KZ1616" s="133"/>
      <c r="LA1616" s="133"/>
      <c r="LB1616" s="133"/>
      <c r="LC1616" s="133"/>
      <c r="LD1616" s="133"/>
      <c r="LE1616" s="133"/>
      <c r="LF1616" s="133"/>
      <c r="LG1616" s="133"/>
      <c r="LH1616" s="133"/>
      <c r="LI1616" s="133"/>
      <c r="LJ1616" s="133"/>
      <c r="LK1616" s="133"/>
      <c r="LL1616" s="133"/>
      <c r="LM1616" s="133"/>
      <c r="LN1616" s="133"/>
      <c r="LO1616" s="133"/>
      <c r="LP1616" s="133"/>
      <c r="LQ1616" s="133"/>
      <c r="LR1616" s="133"/>
      <c r="LS1616" s="133"/>
      <c r="LT1616" s="133"/>
      <c r="LU1616" s="133"/>
      <c r="LV1616" s="133"/>
      <c r="LW1616" s="133"/>
      <c r="LX1616" s="133"/>
      <c r="LY1616" s="133"/>
      <c r="LZ1616" s="133"/>
      <c r="MA1616" s="133"/>
      <c r="MB1616" s="133"/>
      <c r="MC1616" s="133"/>
      <c r="MD1616" s="133"/>
      <c r="ME1616" s="133"/>
      <c r="MF1616" s="133"/>
      <c r="MG1616" s="133"/>
      <c r="MH1616" s="133"/>
      <c r="MI1616" s="133"/>
      <c r="MJ1616" s="133"/>
      <c r="MK1616" s="133"/>
      <c r="ML1616" s="133"/>
      <c r="MM1616" s="133"/>
      <c r="MN1616" s="133"/>
      <c r="MO1616" s="133"/>
      <c r="MP1616" s="133"/>
      <c r="MQ1616" s="133"/>
      <c r="MR1616" s="133"/>
      <c r="MS1616" s="133"/>
      <c r="MT1616" s="133"/>
      <c r="MU1616" s="133"/>
      <c r="MV1616" s="133"/>
      <c r="MW1616" s="133"/>
      <c r="MX1616" s="133"/>
      <c r="MY1616" s="133"/>
      <c r="MZ1616" s="133"/>
      <c r="NA1616" s="133"/>
      <c r="NB1616" s="133"/>
      <c r="NC1616" s="133"/>
      <c r="ND1616" s="133"/>
      <c r="NE1616" s="133"/>
      <c r="NF1616" s="133"/>
      <c r="NG1616" s="133"/>
      <c r="NH1616" s="133"/>
      <c r="NI1616" s="133"/>
      <c r="NJ1616" s="133"/>
      <c r="NK1616" s="133"/>
      <c r="NL1616" s="133"/>
      <c r="NM1616" s="133"/>
      <c r="NN1616" s="133"/>
      <c r="NO1616" s="133"/>
      <c r="NP1616" s="133"/>
      <c r="NQ1616" s="133"/>
      <c r="NR1616" s="133"/>
      <c r="NS1616" s="133"/>
      <c r="NT1616" s="133"/>
      <c r="NU1616" s="133"/>
      <c r="NV1616" s="133"/>
      <c r="NW1616" s="133"/>
      <c r="NX1616" s="133"/>
      <c r="NY1616" s="133"/>
      <c r="NZ1616" s="133"/>
      <c r="OA1616" s="133"/>
      <c r="OB1616" s="133"/>
      <c r="OC1616" s="133"/>
      <c r="OD1616" s="133"/>
      <c r="OE1616" s="133"/>
      <c r="OF1616" s="133"/>
      <c r="OG1616" s="133"/>
      <c r="OH1616" s="133"/>
      <c r="OI1616" s="133"/>
      <c r="OJ1616" s="133"/>
      <c r="OK1616" s="133"/>
      <c r="OL1616" s="133"/>
      <c r="OM1616" s="133"/>
      <c r="ON1616" s="133"/>
      <c r="OO1616" s="133"/>
      <c r="OP1616" s="133"/>
      <c r="OQ1616" s="133"/>
      <c r="OR1616" s="133"/>
      <c r="OS1616" s="133"/>
      <c r="OT1616" s="133"/>
      <c r="OU1616" s="133"/>
      <c r="OV1616" s="133"/>
      <c r="OW1616" s="133"/>
      <c r="OX1616" s="133"/>
      <c r="OY1616" s="133"/>
      <c r="OZ1616" s="133"/>
      <c r="PA1616" s="133"/>
      <c r="PB1616" s="133"/>
      <c r="PC1616" s="133"/>
      <c r="PD1616" s="133"/>
      <c r="PE1616" s="133"/>
      <c r="PF1616" s="133"/>
      <c r="PG1616" s="133"/>
      <c r="PH1616" s="133"/>
      <c r="PI1616" s="133"/>
      <c r="PJ1616" s="133"/>
      <c r="PK1616" s="133"/>
      <c r="PL1616" s="133"/>
      <c r="PM1616" s="133"/>
      <c r="PN1616" s="133"/>
      <c r="PO1616" s="133"/>
      <c r="PP1616" s="133"/>
      <c r="PQ1616" s="133"/>
      <c r="PR1616" s="133"/>
      <c r="PS1616" s="133"/>
      <c r="PT1616" s="133"/>
      <c r="PU1616" s="133"/>
      <c r="PV1616" s="133"/>
      <c r="PW1616" s="133"/>
      <c r="PX1616" s="133"/>
      <c r="PY1616" s="133"/>
      <c r="PZ1616" s="133"/>
      <c r="QA1616" s="133"/>
      <c r="QB1616" s="133"/>
      <c r="QC1616" s="133"/>
      <c r="QD1616" s="133"/>
      <c r="QE1616" s="133"/>
      <c r="QF1616" s="133"/>
      <c r="QG1616" s="133"/>
      <c r="QH1616" s="133"/>
      <c r="QI1616" s="133"/>
      <c r="QJ1616" s="133"/>
      <c r="QK1616" s="133"/>
      <c r="QL1616" s="133"/>
      <c r="QM1616" s="133"/>
      <c r="QN1616" s="133"/>
      <c r="QO1616" s="133"/>
      <c r="QP1616" s="133"/>
      <c r="QQ1616" s="133"/>
      <c r="QR1616" s="133"/>
      <c r="QS1616" s="133"/>
      <c r="QT1616" s="133"/>
      <c r="QU1616" s="133"/>
      <c r="QV1616" s="133"/>
      <c r="QW1616" s="133"/>
      <c r="QX1616" s="133"/>
      <c r="QY1616" s="133"/>
      <c r="QZ1616" s="133"/>
      <c r="RA1616" s="133"/>
      <c r="RB1616" s="133"/>
      <c r="RC1616" s="133"/>
      <c r="RD1616" s="133"/>
      <c r="RE1616" s="133"/>
      <c r="RF1616" s="133"/>
      <c r="RG1616" s="133"/>
      <c r="RH1616" s="133"/>
      <c r="RI1616" s="133"/>
      <c r="RJ1616" s="133"/>
      <c r="RK1616" s="133"/>
      <c r="RL1616" s="133"/>
      <c r="RM1616" s="133"/>
      <c r="RN1616" s="133"/>
      <c r="RO1616" s="133"/>
      <c r="RP1616" s="133"/>
      <c r="RQ1616" s="133"/>
      <c r="RR1616" s="133"/>
      <c r="RS1616" s="133"/>
      <c r="RT1616" s="133"/>
      <c r="RU1616" s="133"/>
      <c r="RV1616" s="133"/>
      <c r="RW1616" s="133"/>
      <c r="RX1616" s="133"/>
      <c r="RY1616" s="133"/>
      <c r="RZ1616" s="133"/>
      <c r="SA1616" s="133"/>
      <c r="SB1616" s="133"/>
      <c r="SC1616" s="133"/>
      <c r="SD1616" s="133"/>
      <c r="SE1616" s="133"/>
      <c r="SF1616" s="133"/>
      <c r="SG1616" s="133"/>
      <c r="SH1616" s="133"/>
      <c r="SI1616" s="133"/>
      <c r="SJ1616" s="133"/>
      <c r="SK1616" s="133"/>
      <c r="SL1616" s="133"/>
      <c r="SM1616" s="133"/>
      <c r="SN1616" s="133"/>
      <c r="SO1616" s="133"/>
      <c r="SP1616" s="133"/>
      <c r="SQ1616" s="133"/>
      <c r="SR1616" s="133"/>
      <c r="SS1616" s="133"/>
      <c r="ST1616" s="133"/>
      <c r="SU1616" s="133"/>
      <c r="SV1616" s="133"/>
      <c r="SW1616" s="133"/>
      <c r="SX1616" s="133"/>
      <c r="SY1616" s="133"/>
      <c r="SZ1616" s="133"/>
      <c r="TA1616" s="133"/>
      <c r="TB1616" s="133"/>
      <c r="TC1616" s="133"/>
      <c r="TD1616" s="133"/>
      <c r="TE1616" s="133"/>
      <c r="TF1616" s="133"/>
      <c r="TG1616" s="133"/>
      <c r="TH1616" s="133"/>
      <c r="TI1616" s="133"/>
      <c r="TJ1616" s="133"/>
      <c r="TK1616" s="133"/>
      <c r="TL1616" s="133"/>
      <c r="TM1616" s="133"/>
      <c r="TN1616" s="133"/>
      <c r="TO1616" s="133"/>
      <c r="TP1616" s="133"/>
      <c r="TQ1616" s="133"/>
      <c r="TR1616" s="133"/>
      <c r="TS1616" s="133"/>
      <c r="TT1616" s="133"/>
      <c r="TU1616" s="133"/>
      <c r="TV1616" s="133"/>
      <c r="TW1616" s="133"/>
      <c r="TX1616" s="133"/>
      <c r="TY1616" s="133"/>
      <c r="TZ1616" s="133"/>
      <c r="UA1616" s="133"/>
      <c r="UB1616" s="133"/>
      <c r="UC1616" s="133"/>
      <c r="UD1616" s="133"/>
      <c r="UE1616" s="133"/>
      <c r="UF1616" s="133"/>
      <c r="UG1616" s="133"/>
      <c r="UH1616" s="133"/>
      <c r="UI1616" s="133"/>
      <c r="UJ1616" s="133"/>
      <c r="UK1616" s="133"/>
      <c r="UL1616" s="133"/>
      <c r="UM1616" s="133"/>
      <c r="UN1616" s="133"/>
      <c r="UO1616" s="133"/>
      <c r="UP1616" s="133"/>
      <c r="UQ1616" s="133"/>
      <c r="UR1616" s="133"/>
      <c r="US1616" s="133"/>
      <c r="UT1616" s="133"/>
      <c r="UU1616" s="133"/>
      <c r="UV1616" s="133"/>
      <c r="UW1616" s="133"/>
      <c r="UX1616" s="133"/>
      <c r="UY1616" s="133"/>
      <c r="UZ1616" s="133"/>
      <c r="VA1616" s="133"/>
      <c r="VB1616" s="133"/>
      <c r="VC1616" s="133"/>
      <c r="VD1616" s="133"/>
      <c r="VE1616" s="133"/>
      <c r="VF1616" s="133"/>
      <c r="VG1616" s="133"/>
      <c r="VH1616" s="133"/>
      <c r="VI1616" s="133"/>
      <c r="VJ1616" s="133"/>
      <c r="VK1616" s="133"/>
      <c r="VL1616" s="133"/>
      <c r="VM1616" s="133"/>
      <c r="VN1616" s="133"/>
      <c r="VO1616" s="133"/>
      <c r="VP1616" s="133"/>
      <c r="VQ1616" s="133"/>
      <c r="VR1616" s="133"/>
      <c r="VS1616" s="133"/>
      <c r="VT1616" s="133"/>
      <c r="VU1616" s="133"/>
      <c r="VV1616" s="133"/>
      <c r="VW1616" s="133"/>
      <c r="VX1616" s="133"/>
      <c r="VY1616" s="133"/>
      <c r="VZ1616" s="133"/>
      <c r="WA1616" s="133"/>
      <c r="WB1616" s="133"/>
      <c r="WC1616" s="133"/>
      <c r="WD1616" s="133"/>
      <c r="WE1616" s="133"/>
      <c r="WF1616" s="133"/>
      <c r="WG1616" s="133"/>
      <c r="WH1616" s="133"/>
      <c r="WI1616" s="133"/>
      <c r="WJ1616" s="133"/>
      <c r="WK1616" s="133"/>
      <c r="WL1616" s="133"/>
      <c r="WM1616" s="133"/>
      <c r="WN1616" s="133"/>
      <c r="WO1616" s="133"/>
      <c r="WP1616" s="133"/>
      <c r="WQ1616" s="133"/>
      <c r="WR1616" s="133"/>
      <c r="WS1616" s="133"/>
      <c r="WT1616" s="133"/>
      <c r="WU1616" s="133"/>
      <c r="WV1616" s="133"/>
      <c r="WW1616" s="133"/>
      <c r="WX1616" s="133"/>
      <c r="WY1616" s="133"/>
      <c r="WZ1616" s="133"/>
      <c r="XA1616" s="133"/>
      <c r="XB1616" s="133"/>
      <c r="XC1616" s="133"/>
      <c r="XD1616" s="133"/>
      <c r="XE1616" s="133"/>
      <c r="XF1616" s="133"/>
      <c r="XG1616" s="133"/>
      <c r="XH1616" s="133"/>
      <c r="XI1616" s="133"/>
      <c r="XJ1616" s="133"/>
      <c r="XK1616" s="133"/>
      <c r="XL1616" s="133"/>
      <c r="XM1616" s="133"/>
      <c r="XN1616" s="133"/>
      <c r="XO1616" s="133"/>
      <c r="XP1616" s="133"/>
      <c r="XQ1616" s="133"/>
      <c r="XR1616" s="133"/>
      <c r="XS1616" s="133"/>
      <c r="XT1616" s="133"/>
      <c r="XU1616" s="133"/>
      <c r="XV1616" s="133"/>
      <c r="XW1616" s="133"/>
      <c r="XX1616" s="133"/>
      <c r="XY1616" s="133"/>
      <c r="XZ1616" s="133"/>
      <c r="YA1616" s="133"/>
      <c r="YB1616" s="133"/>
      <c r="YC1616" s="133"/>
      <c r="YD1616" s="133"/>
      <c r="YE1616" s="133"/>
      <c r="YF1616" s="133"/>
      <c r="YG1616" s="133"/>
      <c r="YH1616" s="133"/>
      <c r="YI1616" s="133"/>
      <c r="YJ1616" s="133"/>
      <c r="YK1616" s="133"/>
      <c r="YL1616" s="133"/>
      <c r="YM1616" s="133"/>
      <c r="YN1616" s="133"/>
      <c r="YO1616" s="133"/>
      <c r="YP1616" s="133"/>
      <c r="YQ1616" s="133"/>
      <c r="YR1616" s="133"/>
      <c r="YS1616" s="133"/>
      <c r="YT1616" s="133"/>
      <c r="YU1616" s="133"/>
      <c r="YV1616" s="133"/>
      <c r="YW1616" s="133"/>
      <c r="YX1616" s="133"/>
      <c r="YY1616" s="133"/>
      <c r="YZ1616" s="133"/>
      <c r="ZA1616" s="133"/>
      <c r="ZB1616" s="133"/>
      <c r="ZC1616" s="133"/>
      <c r="ZD1616" s="133"/>
      <c r="ZE1616" s="133"/>
      <c r="ZF1616" s="133"/>
      <c r="ZG1616" s="133"/>
      <c r="ZH1616" s="133"/>
      <c r="ZI1616" s="133"/>
      <c r="ZJ1616" s="133"/>
      <c r="ZK1616" s="133"/>
      <c r="ZL1616" s="133"/>
      <c r="ZM1616" s="133"/>
      <c r="ZN1616" s="133"/>
      <c r="ZO1616" s="133"/>
      <c r="ZP1616" s="133"/>
      <c r="ZQ1616" s="133"/>
      <c r="ZR1616" s="133"/>
      <c r="ZS1616" s="133"/>
      <c r="ZT1616" s="133"/>
      <c r="ZU1616" s="133"/>
      <c r="ZV1616" s="133"/>
      <c r="ZW1616" s="133"/>
      <c r="ZX1616" s="133"/>
      <c r="ZY1616" s="133"/>
      <c r="ZZ1616" s="133"/>
      <c r="AAA1616" s="133"/>
      <c r="AAB1616" s="133"/>
      <c r="AAC1616" s="133"/>
      <c r="AAD1616" s="133"/>
      <c r="AAE1616" s="133"/>
      <c r="AAF1616" s="133"/>
      <c r="AAG1616" s="133"/>
      <c r="AAH1616" s="133"/>
      <c r="AAI1616" s="133"/>
      <c r="AAJ1616" s="133"/>
      <c r="AAK1616" s="133"/>
      <c r="AAL1616" s="133"/>
      <c r="AAM1616" s="133"/>
      <c r="AAN1616" s="133"/>
      <c r="AAO1616" s="133"/>
      <c r="AAP1616" s="133"/>
      <c r="AAQ1616" s="133"/>
      <c r="AAR1616" s="133"/>
      <c r="AAS1616" s="133"/>
      <c r="AAT1616" s="133"/>
      <c r="AAU1616" s="133"/>
      <c r="AAV1616" s="133"/>
      <c r="AAW1616" s="133"/>
      <c r="AAX1616" s="133"/>
      <c r="AAY1616" s="133"/>
      <c r="AAZ1616" s="133"/>
      <c r="ABA1616" s="133"/>
      <c r="ABB1616" s="133"/>
      <c r="ABC1616" s="133"/>
      <c r="ABD1616" s="133"/>
      <c r="ABE1616" s="133"/>
      <c r="ABF1616" s="133"/>
      <c r="ABG1616" s="133"/>
      <c r="ABH1616" s="133"/>
      <c r="ABI1616" s="133"/>
      <c r="ABJ1616" s="133"/>
      <c r="ABK1616" s="133"/>
      <c r="ABL1616" s="133"/>
      <c r="ABM1616" s="133"/>
      <c r="ABN1616" s="133"/>
      <c r="ABO1616" s="133"/>
      <c r="ABP1616" s="133"/>
      <c r="ABQ1616" s="133"/>
      <c r="ABR1616" s="133"/>
      <c r="ABS1616" s="133"/>
      <c r="ABT1616" s="133"/>
      <c r="ABU1616" s="133"/>
      <c r="ABV1616" s="133"/>
      <c r="ABW1616" s="133"/>
      <c r="ABX1616" s="133"/>
      <c r="ABY1616" s="133"/>
      <c r="ABZ1616" s="133"/>
      <c r="ACA1616" s="133"/>
      <c r="ACB1616" s="133"/>
      <c r="ACC1616" s="133"/>
      <c r="ACD1616" s="133"/>
      <c r="ACE1616" s="133"/>
      <c r="ACF1616" s="133"/>
      <c r="ACG1616" s="133"/>
      <c r="ACH1616" s="133"/>
      <c r="ACI1616" s="133"/>
      <c r="ACJ1616" s="133"/>
      <c r="ACK1616" s="133"/>
      <c r="ACL1616" s="133"/>
      <c r="ACM1616" s="133"/>
      <c r="ACN1616" s="133"/>
      <c r="ACO1616" s="133"/>
      <c r="ACP1616" s="133"/>
      <c r="ACQ1616" s="133"/>
      <c r="ACR1616" s="133"/>
      <c r="ACS1616" s="133"/>
      <c r="ACT1616" s="133"/>
      <c r="ACU1616" s="133"/>
      <c r="ACV1616" s="133"/>
      <c r="ACW1616" s="133"/>
      <c r="ACX1616" s="133"/>
      <c r="ACY1616" s="133"/>
      <c r="ACZ1616" s="133"/>
      <c r="ADA1616" s="133"/>
      <c r="ADB1616" s="133"/>
      <c r="ADC1616" s="133"/>
      <c r="ADD1616" s="133"/>
      <c r="ADE1616" s="133"/>
      <c r="ADF1616" s="133"/>
      <c r="ADG1616" s="133"/>
      <c r="ADH1616" s="133"/>
      <c r="ADI1616" s="133"/>
      <c r="ADJ1616" s="133"/>
      <c r="ADK1616" s="133"/>
      <c r="ADL1616" s="133"/>
      <c r="ADM1616" s="133"/>
      <c r="ADN1616" s="133"/>
      <c r="ADO1616" s="133"/>
      <c r="ADP1616" s="133"/>
      <c r="ADQ1616" s="133"/>
      <c r="ADR1616" s="133"/>
      <c r="ADS1616" s="133"/>
      <c r="ADT1616" s="133"/>
      <c r="ADU1616" s="133"/>
      <c r="ADV1616" s="133"/>
      <c r="ADW1616" s="133"/>
      <c r="ADX1616" s="133"/>
      <c r="ADY1616" s="133"/>
      <c r="ADZ1616" s="133"/>
      <c r="AEA1616" s="133"/>
      <c r="AEB1616" s="133"/>
      <c r="AEC1616" s="133"/>
      <c r="AED1616" s="133"/>
      <c r="AEE1616" s="133"/>
      <c r="AEF1616" s="133"/>
    </row>
    <row r="1617" spans="1:812" hidden="1" x14ac:dyDescent="0.25">
      <c r="B1617" s="5">
        <v>45638</v>
      </c>
      <c r="C1617" t="s">
        <v>103</v>
      </c>
      <c r="D1617" t="s">
        <v>0</v>
      </c>
      <c r="E1617" t="s">
        <v>66</v>
      </c>
      <c r="F1617" s="4" t="s">
        <v>75</v>
      </c>
      <c r="G1617" t="s">
        <v>76</v>
      </c>
      <c r="H1617" s="4" t="s">
        <v>37</v>
      </c>
      <c r="I1617" s="4" t="s">
        <v>521</v>
      </c>
      <c r="J1617" s="8">
        <v>-12</v>
      </c>
      <c r="K1617" s="79">
        <v>51750</v>
      </c>
      <c r="L1617" s="17">
        <f t="shared" si="148"/>
        <v>-621000</v>
      </c>
      <c r="M1617" s="102" t="s">
        <v>529</v>
      </c>
      <c r="N1617" s="104">
        <f t="shared" si="150"/>
        <v>-140.84347323180205</v>
      </c>
      <c r="O1617" s="104">
        <v>-140.84347323180205</v>
      </c>
      <c r="Q1617" s="54">
        <v>20240339</v>
      </c>
      <c r="R1617" t="s">
        <v>558</v>
      </c>
    </row>
    <row r="1618" spans="1:812" hidden="1" x14ac:dyDescent="0.25">
      <c r="B1618" s="5">
        <v>45638</v>
      </c>
      <c r="C1618" t="s">
        <v>103</v>
      </c>
      <c r="D1618" t="s">
        <v>0</v>
      </c>
      <c r="E1618" t="s">
        <v>66</v>
      </c>
      <c r="F1618" s="4" t="s">
        <v>75</v>
      </c>
      <c r="G1618" t="s">
        <v>76</v>
      </c>
      <c r="H1618" s="4" t="s">
        <v>37</v>
      </c>
      <c r="I1618" s="4" t="s">
        <v>513</v>
      </c>
      <c r="J1618" s="8">
        <v>-8</v>
      </c>
      <c r="K1618" s="79">
        <v>51750</v>
      </c>
      <c r="L1618" s="17">
        <f t="shared" si="148"/>
        <v>-414000</v>
      </c>
      <c r="M1618" s="102" t="s">
        <v>529</v>
      </c>
      <c r="N1618" s="104">
        <f t="shared" si="150"/>
        <v>-93.895648821201377</v>
      </c>
      <c r="O1618" s="104">
        <v>-93.895648821201377</v>
      </c>
      <c r="Q1618" s="54">
        <v>20240339</v>
      </c>
      <c r="R1618" t="s">
        <v>558</v>
      </c>
      <c r="IP1618" t="s">
        <v>506</v>
      </c>
    </row>
    <row r="1619" spans="1:812" hidden="1" x14ac:dyDescent="0.25">
      <c r="B1619" s="5">
        <v>45638</v>
      </c>
      <c r="C1619" t="s">
        <v>103</v>
      </c>
      <c r="D1619" t="s">
        <v>4</v>
      </c>
      <c r="E1619" t="s">
        <v>66</v>
      </c>
      <c r="F1619" s="4" t="s">
        <v>96</v>
      </c>
      <c r="G1619" t="s">
        <v>95</v>
      </c>
      <c r="H1619" s="4" t="s">
        <v>106</v>
      </c>
      <c r="I1619" s="4">
        <v>52006</v>
      </c>
      <c r="J1619" s="8">
        <v>-2</v>
      </c>
      <c r="K1619" s="79">
        <v>647360</v>
      </c>
      <c r="L1619" s="17">
        <f t="shared" si="148"/>
        <v>-1294720</v>
      </c>
      <c r="M1619" s="102" t="s">
        <v>529</v>
      </c>
      <c r="N1619" s="104">
        <f t="shared" si="150"/>
        <v>-293.64389961784019</v>
      </c>
      <c r="O1619" s="104">
        <v>-293.64389961784019</v>
      </c>
      <c r="Q1619" s="54">
        <v>20240339</v>
      </c>
      <c r="R1619" t="s">
        <v>558</v>
      </c>
    </row>
    <row r="1620" spans="1:812" hidden="1" x14ac:dyDescent="0.25">
      <c r="B1620" s="5">
        <v>45638</v>
      </c>
      <c r="C1620" t="s">
        <v>103</v>
      </c>
      <c r="D1620" t="s">
        <v>4</v>
      </c>
      <c r="E1620" t="s">
        <v>66</v>
      </c>
      <c r="F1620" s="4" t="s">
        <v>102</v>
      </c>
      <c r="G1620" t="s">
        <v>101</v>
      </c>
      <c r="H1620" s="4" t="s">
        <v>107</v>
      </c>
      <c r="I1620" s="4" t="s">
        <v>138</v>
      </c>
      <c r="J1620" s="8">
        <v>-2</v>
      </c>
      <c r="K1620" s="29">
        <v>102340</v>
      </c>
      <c r="L1620" s="17">
        <f t="shared" si="148"/>
        <v>-204680</v>
      </c>
      <c r="M1620" s="102" t="s">
        <v>529</v>
      </c>
      <c r="N1620" s="104">
        <f t="shared" si="150"/>
        <v>-46.421645895467385</v>
      </c>
      <c r="O1620" s="104">
        <v>-46.421645895467385</v>
      </c>
      <c r="Q1620" s="54">
        <v>20240339</v>
      </c>
      <c r="R1620" t="s">
        <v>558</v>
      </c>
    </row>
    <row r="1621" spans="1:812" hidden="1" x14ac:dyDescent="0.25">
      <c r="B1621" s="5">
        <v>45638</v>
      </c>
      <c r="C1621" t="s">
        <v>103</v>
      </c>
      <c r="D1621" t="s">
        <v>4</v>
      </c>
      <c r="E1621" t="s">
        <v>14</v>
      </c>
      <c r="F1621" s="4">
        <v>3338235</v>
      </c>
      <c r="G1621" t="s">
        <v>231</v>
      </c>
      <c r="H1621" s="4" t="s">
        <v>231</v>
      </c>
      <c r="I1621" s="4" t="s">
        <v>138</v>
      </c>
      <c r="J1621" s="8">
        <v>-1</v>
      </c>
      <c r="K1621" s="79">
        <v>31.037234042553191</v>
      </c>
      <c r="L1621" s="17">
        <f t="shared" si="148"/>
        <v>-31.037234042553191</v>
      </c>
      <c r="M1621" s="102" t="s">
        <v>527</v>
      </c>
      <c r="O1621" s="102">
        <v>-31.037234042553191</v>
      </c>
      <c r="Q1621" s="54">
        <v>20240339</v>
      </c>
      <c r="R1621" t="s">
        <v>558</v>
      </c>
    </row>
    <row r="1622" spans="1:812" s="133" customFormat="1" x14ac:dyDescent="0.25">
      <c r="A1622" s="93"/>
      <c r="B1622" s="92">
        <v>45644</v>
      </c>
      <c r="C1622" s="93" t="s">
        <v>63</v>
      </c>
      <c r="D1622" s="93" t="s">
        <v>0</v>
      </c>
      <c r="E1622" s="93" t="s">
        <v>14</v>
      </c>
      <c r="F1622" s="94" t="s">
        <v>42</v>
      </c>
      <c r="G1622" s="93" t="s">
        <v>43</v>
      </c>
      <c r="H1622" s="94" t="s">
        <v>44</v>
      </c>
      <c r="I1622" s="145" t="s">
        <v>646</v>
      </c>
      <c r="J1622" s="95">
        <v>250</v>
      </c>
      <c r="K1622" s="97">
        <v>14.360205831903944</v>
      </c>
      <c r="L1622" s="96">
        <f t="shared" si="148"/>
        <v>3590.0514579759861</v>
      </c>
      <c r="M1622" s="106" t="s">
        <v>527</v>
      </c>
      <c r="N1622" s="106"/>
      <c r="O1622" s="106">
        <v>3590.0514579759861</v>
      </c>
      <c r="P1622" s="93" t="s">
        <v>647</v>
      </c>
      <c r="Q1622" s="100"/>
      <c r="R1622" s="93"/>
      <c r="S1622" s="93"/>
      <c r="T1622" s="93"/>
      <c r="U1622" s="93"/>
      <c r="V1622" s="93"/>
      <c r="W1622" s="93"/>
      <c r="X1622" s="96"/>
      <c r="Y1622" s="93"/>
      <c r="Z1622" s="93"/>
      <c r="AA1622" s="93"/>
      <c r="AB1622" s="93"/>
      <c r="AC1622" s="93"/>
      <c r="AD1622" s="93"/>
      <c r="AE1622" s="93"/>
      <c r="AF1622" s="93"/>
      <c r="AG1622" s="93"/>
      <c r="AH1622" s="93"/>
      <c r="AI1622" s="93"/>
      <c r="AJ1622" s="93"/>
      <c r="AK1622" s="93"/>
      <c r="AL1622" s="93"/>
      <c r="AM1622" s="93"/>
      <c r="AN1622" s="93"/>
      <c r="AO1622" s="93"/>
      <c r="AP1622" s="93"/>
      <c r="AQ1622" s="93"/>
      <c r="AR1622" s="93"/>
      <c r="AS1622" s="93"/>
      <c r="AT1622" s="93"/>
      <c r="AU1622" s="93"/>
      <c r="AV1622" s="93"/>
      <c r="AW1622" s="93"/>
      <c r="AX1622" s="93"/>
      <c r="AY1622" s="93"/>
      <c r="AZ1622" s="93"/>
      <c r="BA1622" s="93"/>
      <c r="BB1622" s="93"/>
      <c r="BC1622" s="93"/>
      <c r="BD1622" s="93"/>
      <c r="BE1622" s="93"/>
      <c r="BF1622" s="93"/>
      <c r="BG1622" s="93"/>
      <c r="BH1622" s="93"/>
      <c r="BI1622" s="93"/>
      <c r="BJ1622" s="93"/>
      <c r="BK1622" s="93"/>
      <c r="BL1622" s="93"/>
      <c r="BM1622" s="93"/>
      <c r="BN1622" s="93"/>
      <c r="BO1622" s="93"/>
      <c r="BP1622" s="93"/>
      <c r="BQ1622" s="93"/>
      <c r="BR1622" s="93"/>
      <c r="BS1622" s="93"/>
      <c r="BT1622" s="93"/>
      <c r="BU1622" s="93"/>
      <c r="BV1622" s="93"/>
      <c r="BW1622" s="93"/>
      <c r="BX1622" s="93"/>
      <c r="BY1622" s="93"/>
      <c r="BZ1622" s="93"/>
      <c r="CA1622" s="93"/>
      <c r="CB1622" s="93"/>
      <c r="CC1622" s="93"/>
      <c r="CD1622" s="93"/>
      <c r="CE1622" s="93"/>
      <c r="CF1622" s="93"/>
      <c r="CG1622" s="93"/>
      <c r="CH1622" s="93"/>
      <c r="CI1622" s="93"/>
      <c r="CJ1622" s="93"/>
      <c r="CK1622" s="93"/>
      <c r="CL1622" s="93"/>
      <c r="CM1622" s="93"/>
      <c r="CN1622" s="93"/>
      <c r="CO1622" s="93"/>
      <c r="CP1622" s="93"/>
      <c r="CQ1622" s="93"/>
      <c r="CR1622" s="93"/>
      <c r="CS1622" s="93"/>
      <c r="CT1622" s="93"/>
      <c r="CU1622" s="93"/>
      <c r="CV1622" s="93"/>
      <c r="CW1622" s="93"/>
      <c r="CX1622" s="93"/>
      <c r="CY1622" s="93"/>
      <c r="CZ1622" s="93"/>
      <c r="DA1622" s="93"/>
      <c r="DB1622" s="93"/>
      <c r="DC1622" s="93"/>
      <c r="DD1622" s="93"/>
      <c r="DE1622" s="93"/>
      <c r="DF1622" s="93"/>
      <c r="DG1622" s="93"/>
      <c r="DH1622" s="93"/>
      <c r="DI1622" s="93"/>
      <c r="DJ1622" s="93"/>
      <c r="DK1622" s="93"/>
      <c r="DL1622" s="93"/>
      <c r="DM1622" s="93"/>
      <c r="DN1622" s="93"/>
      <c r="DO1622" s="93"/>
      <c r="DP1622" s="93"/>
      <c r="DQ1622" s="93"/>
      <c r="DR1622" s="93"/>
      <c r="DS1622" s="93"/>
      <c r="DT1622" s="93"/>
      <c r="DU1622" s="93"/>
      <c r="DV1622" s="93"/>
      <c r="DW1622" s="93"/>
      <c r="DX1622" s="93"/>
      <c r="DY1622" s="93"/>
      <c r="DZ1622" s="93"/>
      <c r="EA1622" s="93"/>
      <c r="EB1622" s="93"/>
      <c r="EC1622" s="93"/>
      <c r="ED1622" s="93"/>
      <c r="EE1622" s="93"/>
      <c r="EF1622" s="93"/>
      <c r="EG1622" s="93"/>
      <c r="EH1622" s="93"/>
      <c r="EI1622" s="93"/>
      <c r="EJ1622" s="93"/>
      <c r="EK1622" s="93"/>
      <c r="EL1622" s="93"/>
      <c r="EM1622" s="93"/>
      <c r="EN1622" s="93"/>
      <c r="EO1622" s="93"/>
      <c r="EP1622" s="93"/>
      <c r="EQ1622" s="93"/>
      <c r="ER1622" s="93"/>
      <c r="ES1622" s="93"/>
      <c r="ET1622" s="93"/>
      <c r="EU1622" s="93"/>
      <c r="EV1622" s="93"/>
      <c r="EW1622" s="93"/>
      <c r="EX1622" s="93"/>
      <c r="EY1622" s="93"/>
      <c r="EZ1622" s="93"/>
      <c r="FA1622" s="93"/>
      <c r="FB1622" s="93"/>
      <c r="FC1622" s="93"/>
      <c r="FD1622" s="93"/>
      <c r="FE1622" s="93"/>
      <c r="FF1622" s="93"/>
      <c r="FG1622" s="93"/>
      <c r="FH1622" s="93"/>
      <c r="FI1622" s="93"/>
      <c r="FJ1622" s="93"/>
      <c r="FK1622" s="93"/>
      <c r="FL1622" s="93"/>
      <c r="FM1622" s="93"/>
      <c r="FN1622" s="93"/>
      <c r="FO1622" s="93"/>
      <c r="FP1622" s="93"/>
      <c r="FQ1622" s="93"/>
      <c r="FR1622" s="93"/>
      <c r="FS1622" s="93"/>
      <c r="FT1622" s="93"/>
      <c r="FU1622" s="93"/>
      <c r="FV1622" s="93"/>
      <c r="FW1622" s="93"/>
      <c r="FX1622" s="93"/>
      <c r="FY1622" s="93"/>
      <c r="FZ1622" s="93"/>
      <c r="GA1622" s="93"/>
      <c r="GB1622" s="93"/>
      <c r="GC1622" s="93"/>
      <c r="GD1622" s="93"/>
      <c r="GE1622" s="93"/>
      <c r="GF1622" s="93"/>
      <c r="GG1622" s="93"/>
      <c r="GH1622" s="93"/>
      <c r="GI1622" s="93"/>
      <c r="GJ1622" s="93"/>
      <c r="GK1622" s="93"/>
      <c r="GL1622" s="93"/>
      <c r="GM1622" s="93"/>
      <c r="GN1622" s="93"/>
      <c r="GO1622" s="93"/>
      <c r="GP1622" s="93"/>
      <c r="GQ1622" s="93"/>
      <c r="GR1622" s="93"/>
      <c r="GS1622" s="93"/>
      <c r="GT1622" s="93"/>
      <c r="GU1622" s="93"/>
      <c r="GV1622" s="93"/>
      <c r="GW1622" s="93"/>
      <c r="GX1622" s="93"/>
      <c r="GY1622" s="93"/>
      <c r="GZ1622" s="93"/>
      <c r="HA1622" s="93"/>
      <c r="HB1622" s="93"/>
      <c r="HC1622" s="93"/>
      <c r="HD1622" s="93"/>
      <c r="HE1622" s="93"/>
      <c r="HF1622" s="93"/>
      <c r="HG1622" s="93"/>
      <c r="HH1622" s="93"/>
      <c r="HI1622" s="93"/>
      <c r="HJ1622" s="93"/>
      <c r="HK1622" s="93"/>
      <c r="HL1622" s="93"/>
      <c r="HM1622" s="93"/>
      <c r="HN1622" s="93"/>
      <c r="HO1622" s="93"/>
      <c r="HP1622" s="93"/>
      <c r="HQ1622" s="93"/>
      <c r="HR1622" s="93"/>
      <c r="HS1622" s="93"/>
      <c r="HT1622" s="93"/>
      <c r="HU1622" s="93"/>
      <c r="HV1622" s="93"/>
      <c r="HW1622" s="93"/>
      <c r="HX1622" s="93"/>
      <c r="HY1622" s="93"/>
      <c r="HZ1622" s="93"/>
      <c r="IA1622" s="93"/>
      <c r="IB1622" s="93"/>
      <c r="IC1622" s="93"/>
      <c r="ID1622" s="93"/>
      <c r="IE1622" s="93"/>
      <c r="IF1622" s="93"/>
      <c r="IG1622" s="93"/>
      <c r="IH1622" s="93"/>
      <c r="II1622" s="93"/>
      <c r="IJ1622" s="93"/>
      <c r="IK1622" s="93"/>
      <c r="IL1622" s="93"/>
      <c r="IM1622" s="93"/>
      <c r="IN1622" s="93"/>
      <c r="IO1622" s="93"/>
      <c r="IP1622" s="93"/>
      <c r="IQ1622" s="93"/>
      <c r="IR1622" s="93"/>
      <c r="IS1622" s="93"/>
      <c r="IT1622" s="93"/>
      <c r="IU1622" s="93"/>
      <c r="IV1622" s="93"/>
      <c r="IW1622" s="93"/>
      <c r="IX1622" s="93"/>
      <c r="IY1622" s="93"/>
      <c r="IZ1622" s="93"/>
      <c r="JA1622" s="93"/>
      <c r="JB1622" s="93"/>
      <c r="JC1622" s="93"/>
      <c r="JD1622" s="93"/>
      <c r="JE1622" s="93"/>
      <c r="JF1622" s="93"/>
      <c r="JG1622" s="93"/>
      <c r="JH1622" s="93"/>
      <c r="JI1622" s="93"/>
      <c r="JJ1622" s="93"/>
      <c r="JK1622" s="93"/>
      <c r="JL1622" s="93"/>
      <c r="JM1622" s="93"/>
      <c r="JN1622" s="93"/>
      <c r="JO1622" s="93"/>
      <c r="JP1622" s="93"/>
      <c r="JQ1622" s="93"/>
      <c r="JR1622" s="93"/>
      <c r="JS1622" s="93"/>
      <c r="JT1622" s="93"/>
      <c r="JU1622" s="93"/>
      <c r="JV1622" s="93"/>
      <c r="JW1622" s="93"/>
      <c r="JX1622" s="93"/>
      <c r="JY1622" s="93"/>
      <c r="JZ1622" s="93"/>
      <c r="KA1622" s="93"/>
      <c r="KB1622" s="93"/>
      <c r="KC1622" s="93"/>
      <c r="KD1622" s="93"/>
      <c r="KE1622" s="93"/>
      <c r="KF1622" s="93"/>
      <c r="KG1622" s="93"/>
      <c r="KH1622" s="93"/>
      <c r="KI1622" s="93"/>
      <c r="KJ1622" s="93"/>
      <c r="KK1622" s="93"/>
      <c r="KL1622" s="93"/>
      <c r="KM1622" s="93"/>
      <c r="KN1622" s="93"/>
      <c r="KO1622" s="93"/>
      <c r="KP1622" s="93"/>
      <c r="KQ1622" s="93"/>
      <c r="KR1622" s="93"/>
      <c r="KS1622" s="93"/>
      <c r="KT1622" s="93"/>
      <c r="KU1622" s="93"/>
      <c r="KV1622" s="93"/>
      <c r="KW1622" s="93"/>
      <c r="KX1622" s="93"/>
      <c r="KY1622" s="93"/>
      <c r="KZ1622" s="93"/>
      <c r="LA1622" s="93"/>
      <c r="LB1622" s="93"/>
      <c r="LC1622" s="93"/>
      <c r="LD1622" s="93"/>
      <c r="LE1622" s="93"/>
      <c r="LF1622" s="93"/>
      <c r="LG1622" s="93"/>
      <c r="LH1622" s="93"/>
      <c r="LI1622" s="93"/>
      <c r="LJ1622" s="93"/>
      <c r="LK1622" s="93"/>
      <c r="LL1622" s="93"/>
      <c r="LM1622" s="93"/>
      <c r="LN1622" s="93"/>
      <c r="LO1622" s="93"/>
      <c r="LP1622" s="93"/>
      <c r="LQ1622" s="93"/>
      <c r="LR1622" s="93"/>
      <c r="LS1622" s="93"/>
      <c r="LT1622" s="93"/>
      <c r="LU1622" s="93"/>
      <c r="LV1622" s="93"/>
      <c r="LW1622" s="93"/>
      <c r="LX1622" s="93"/>
      <c r="LY1622" s="93"/>
      <c r="LZ1622" s="93"/>
      <c r="MA1622" s="93"/>
      <c r="MB1622" s="93"/>
      <c r="MC1622" s="93"/>
      <c r="MD1622" s="93"/>
      <c r="ME1622" s="93"/>
      <c r="MF1622" s="93"/>
      <c r="MG1622" s="93"/>
      <c r="MH1622" s="93"/>
      <c r="MI1622" s="93"/>
      <c r="MJ1622" s="93"/>
      <c r="MK1622" s="93"/>
      <c r="ML1622" s="93"/>
      <c r="MM1622" s="93"/>
      <c r="MN1622" s="93"/>
      <c r="MO1622" s="93"/>
      <c r="MP1622" s="93"/>
      <c r="MQ1622" s="93"/>
      <c r="MR1622" s="93"/>
      <c r="MS1622" s="93"/>
      <c r="MT1622" s="93"/>
      <c r="MU1622" s="93"/>
      <c r="MV1622" s="93"/>
      <c r="MW1622" s="93"/>
      <c r="MX1622" s="93"/>
      <c r="MY1622" s="93"/>
      <c r="MZ1622" s="93"/>
      <c r="NA1622" s="93"/>
      <c r="NB1622" s="93"/>
      <c r="NC1622" s="93"/>
      <c r="ND1622" s="93"/>
      <c r="NE1622" s="93"/>
      <c r="NF1622" s="93"/>
      <c r="NG1622" s="93"/>
      <c r="NH1622" s="93"/>
      <c r="NI1622" s="93"/>
      <c r="NJ1622" s="93"/>
      <c r="NK1622" s="93"/>
      <c r="NL1622" s="93"/>
      <c r="NM1622" s="93"/>
      <c r="NN1622" s="93"/>
      <c r="NO1622" s="93"/>
      <c r="NP1622" s="93"/>
      <c r="NQ1622" s="93"/>
      <c r="NR1622" s="93"/>
      <c r="NS1622" s="93"/>
      <c r="NT1622" s="93"/>
      <c r="NU1622" s="93"/>
      <c r="NV1622" s="93"/>
      <c r="NW1622" s="93"/>
      <c r="NX1622" s="93"/>
      <c r="NY1622" s="93"/>
      <c r="NZ1622" s="93"/>
      <c r="OA1622" s="93"/>
      <c r="OB1622" s="93"/>
      <c r="OC1622" s="93"/>
      <c r="OD1622" s="93"/>
      <c r="OE1622" s="93"/>
      <c r="OF1622" s="93"/>
      <c r="OG1622" s="93"/>
      <c r="OH1622" s="93"/>
      <c r="OI1622" s="93"/>
      <c r="OJ1622" s="93"/>
      <c r="OK1622" s="93"/>
      <c r="OL1622" s="93"/>
      <c r="OM1622" s="93"/>
      <c r="ON1622" s="93"/>
      <c r="OO1622" s="93"/>
      <c r="OP1622" s="93"/>
      <c r="OQ1622" s="93"/>
      <c r="OR1622" s="93"/>
      <c r="OS1622" s="93"/>
      <c r="OT1622" s="93"/>
      <c r="OU1622" s="93"/>
      <c r="OV1622" s="93"/>
      <c r="OW1622" s="93"/>
      <c r="OX1622" s="93"/>
      <c r="OY1622" s="93"/>
      <c r="OZ1622" s="93"/>
      <c r="PA1622" s="93"/>
      <c r="PB1622" s="93"/>
      <c r="PC1622" s="93"/>
      <c r="PD1622" s="93"/>
      <c r="PE1622" s="93"/>
      <c r="PF1622" s="93"/>
      <c r="PG1622" s="93"/>
      <c r="PH1622" s="93"/>
      <c r="PI1622" s="93"/>
      <c r="PJ1622" s="93"/>
      <c r="PK1622" s="93"/>
      <c r="PL1622" s="93"/>
      <c r="PM1622" s="93"/>
      <c r="PN1622" s="93"/>
      <c r="PO1622" s="93"/>
      <c r="PP1622" s="93"/>
      <c r="PQ1622" s="93"/>
      <c r="PR1622" s="93"/>
      <c r="PS1622" s="93"/>
      <c r="PT1622" s="93"/>
      <c r="PU1622" s="93"/>
      <c r="PV1622" s="93"/>
      <c r="PW1622" s="93"/>
      <c r="PX1622" s="93"/>
      <c r="PY1622" s="93"/>
      <c r="PZ1622" s="93"/>
      <c r="QA1622" s="93"/>
      <c r="QB1622" s="93"/>
      <c r="QC1622" s="93"/>
      <c r="QD1622" s="93"/>
      <c r="QE1622" s="93"/>
      <c r="QF1622" s="93"/>
      <c r="QG1622" s="93"/>
      <c r="QH1622" s="93"/>
      <c r="QI1622" s="93"/>
      <c r="QJ1622" s="93"/>
      <c r="QK1622" s="93"/>
      <c r="QL1622" s="93"/>
      <c r="QM1622" s="93"/>
      <c r="QN1622" s="93"/>
      <c r="QO1622" s="93"/>
      <c r="QP1622" s="93"/>
      <c r="QQ1622" s="93"/>
      <c r="QR1622" s="93"/>
      <c r="QS1622" s="93"/>
      <c r="QT1622" s="93"/>
      <c r="QU1622" s="93"/>
      <c r="QV1622" s="93"/>
      <c r="QW1622" s="93"/>
      <c r="QX1622" s="93"/>
      <c r="QY1622" s="93"/>
      <c r="QZ1622" s="93"/>
      <c r="RA1622" s="93"/>
      <c r="RB1622" s="93"/>
      <c r="RC1622" s="93"/>
      <c r="RD1622" s="93"/>
      <c r="RE1622" s="93"/>
      <c r="RF1622" s="93"/>
      <c r="RG1622" s="93"/>
      <c r="RH1622" s="93"/>
      <c r="RI1622" s="93"/>
      <c r="RJ1622" s="93"/>
      <c r="RK1622" s="93"/>
      <c r="RL1622" s="93"/>
      <c r="RM1622" s="93"/>
      <c r="RN1622" s="93"/>
      <c r="RO1622" s="93"/>
      <c r="RP1622" s="93"/>
      <c r="RQ1622" s="93"/>
      <c r="RR1622" s="93"/>
      <c r="RS1622" s="93"/>
      <c r="RT1622" s="93"/>
      <c r="RU1622" s="93"/>
      <c r="RV1622" s="93"/>
      <c r="RW1622" s="93"/>
      <c r="RX1622" s="93"/>
      <c r="RY1622" s="93"/>
      <c r="RZ1622" s="93"/>
      <c r="SA1622" s="93"/>
      <c r="SB1622" s="93"/>
      <c r="SC1622" s="93"/>
      <c r="SD1622" s="93"/>
      <c r="SE1622" s="93"/>
      <c r="SF1622" s="93"/>
      <c r="SG1622" s="93"/>
      <c r="SH1622" s="93"/>
      <c r="SI1622" s="93"/>
      <c r="SJ1622" s="93"/>
      <c r="SK1622" s="93"/>
      <c r="SL1622" s="93"/>
      <c r="SM1622" s="93"/>
      <c r="SN1622" s="93"/>
      <c r="SO1622" s="93"/>
      <c r="SP1622" s="93"/>
      <c r="SQ1622" s="93"/>
      <c r="SR1622" s="93"/>
      <c r="SS1622" s="93"/>
      <c r="ST1622" s="93"/>
      <c r="SU1622" s="93"/>
      <c r="SV1622" s="93"/>
      <c r="SW1622" s="93"/>
      <c r="SX1622" s="93"/>
      <c r="SY1622" s="93"/>
      <c r="SZ1622" s="93"/>
      <c r="TA1622" s="93"/>
      <c r="TB1622" s="93"/>
      <c r="TC1622" s="93"/>
      <c r="TD1622" s="93"/>
      <c r="TE1622" s="93"/>
      <c r="TF1622" s="93"/>
      <c r="TG1622" s="93"/>
      <c r="TH1622" s="93"/>
      <c r="TI1622" s="93"/>
      <c r="TJ1622" s="93"/>
      <c r="TK1622" s="93"/>
      <c r="TL1622" s="93"/>
      <c r="TM1622" s="93"/>
      <c r="TN1622" s="93"/>
      <c r="TO1622" s="93"/>
      <c r="TP1622" s="93"/>
      <c r="TQ1622" s="93"/>
      <c r="TR1622" s="93"/>
      <c r="TS1622" s="93"/>
      <c r="TT1622" s="93"/>
      <c r="TU1622" s="93"/>
      <c r="TV1622" s="93"/>
      <c r="TW1622" s="93"/>
      <c r="TX1622" s="93"/>
      <c r="TY1622" s="93"/>
      <c r="TZ1622" s="93"/>
      <c r="UA1622" s="93"/>
      <c r="UB1622" s="93"/>
      <c r="UC1622" s="93"/>
      <c r="UD1622" s="93"/>
      <c r="UE1622" s="93"/>
      <c r="UF1622" s="93"/>
      <c r="UG1622" s="93"/>
      <c r="UH1622" s="93"/>
      <c r="UI1622" s="93"/>
      <c r="UJ1622" s="93"/>
      <c r="UK1622" s="93"/>
      <c r="UL1622" s="93"/>
      <c r="UM1622" s="93"/>
      <c r="UN1622" s="93"/>
      <c r="UO1622" s="93"/>
      <c r="UP1622" s="93"/>
      <c r="UQ1622" s="93"/>
      <c r="UR1622" s="93"/>
      <c r="US1622" s="93"/>
      <c r="UT1622" s="93"/>
      <c r="UU1622" s="93"/>
      <c r="UV1622" s="93"/>
      <c r="UW1622" s="93"/>
      <c r="UX1622" s="93"/>
      <c r="UY1622" s="93"/>
      <c r="UZ1622" s="93"/>
      <c r="VA1622" s="93"/>
      <c r="VB1622" s="93"/>
      <c r="VC1622" s="93"/>
      <c r="VD1622" s="93"/>
      <c r="VE1622" s="93"/>
      <c r="VF1622" s="93"/>
      <c r="VG1622" s="93"/>
      <c r="VH1622" s="93"/>
      <c r="VI1622" s="93"/>
      <c r="VJ1622" s="93"/>
      <c r="VK1622" s="93"/>
      <c r="VL1622" s="93"/>
      <c r="VM1622" s="93"/>
      <c r="VN1622" s="93"/>
      <c r="VO1622" s="93"/>
      <c r="VP1622" s="93"/>
      <c r="VQ1622" s="93"/>
      <c r="VR1622" s="93"/>
      <c r="VS1622" s="93"/>
      <c r="VT1622" s="93"/>
      <c r="VU1622" s="93"/>
      <c r="VV1622" s="93"/>
      <c r="VW1622" s="93"/>
      <c r="VX1622" s="93"/>
      <c r="VY1622" s="93"/>
      <c r="VZ1622" s="93"/>
      <c r="WA1622" s="93"/>
      <c r="WB1622" s="93"/>
      <c r="WC1622" s="93"/>
      <c r="WD1622" s="93"/>
      <c r="WE1622" s="93"/>
      <c r="WF1622" s="93"/>
      <c r="WG1622" s="93"/>
      <c r="WH1622" s="93"/>
      <c r="WI1622" s="93"/>
      <c r="WJ1622" s="93"/>
      <c r="WK1622" s="93"/>
      <c r="WL1622" s="93"/>
      <c r="WM1622" s="93"/>
      <c r="WN1622" s="93"/>
      <c r="WO1622" s="93"/>
      <c r="WP1622" s="93"/>
      <c r="WQ1622" s="93"/>
      <c r="WR1622" s="93"/>
      <c r="WS1622" s="93"/>
      <c r="WT1622" s="93"/>
      <c r="WU1622" s="93"/>
      <c r="WV1622" s="93"/>
      <c r="WW1622" s="93"/>
      <c r="WX1622" s="93"/>
      <c r="WY1622" s="93"/>
      <c r="WZ1622" s="93"/>
      <c r="XA1622" s="93"/>
      <c r="XB1622" s="93"/>
      <c r="XC1622" s="93"/>
      <c r="XD1622" s="93"/>
      <c r="XE1622" s="93"/>
      <c r="XF1622" s="93"/>
      <c r="XG1622" s="93"/>
      <c r="XH1622" s="93"/>
      <c r="XI1622" s="93"/>
      <c r="XJ1622" s="93"/>
      <c r="XK1622" s="93"/>
      <c r="XL1622" s="93"/>
      <c r="XM1622" s="93"/>
      <c r="XN1622" s="93"/>
      <c r="XO1622" s="93"/>
      <c r="XP1622" s="93"/>
      <c r="XQ1622" s="93"/>
      <c r="XR1622" s="93"/>
      <c r="XS1622" s="93"/>
      <c r="XT1622" s="93"/>
      <c r="XU1622" s="93"/>
      <c r="XV1622" s="93"/>
      <c r="XW1622" s="93"/>
      <c r="XX1622" s="93"/>
      <c r="XY1622" s="93"/>
      <c r="XZ1622" s="93"/>
      <c r="YA1622" s="93"/>
      <c r="YB1622" s="93"/>
      <c r="YC1622" s="93"/>
      <c r="YD1622" s="93"/>
      <c r="YE1622" s="93"/>
      <c r="YF1622" s="93"/>
      <c r="YG1622" s="93"/>
      <c r="YH1622" s="93"/>
      <c r="YI1622" s="93"/>
      <c r="YJ1622" s="93"/>
      <c r="YK1622" s="93"/>
      <c r="YL1622" s="93"/>
      <c r="YM1622" s="93"/>
      <c r="YN1622" s="93"/>
      <c r="YO1622" s="93"/>
      <c r="YP1622" s="93"/>
      <c r="YQ1622" s="93"/>
      <c r="YR1622" s="93"/>
      <c r="YS1622" s="93"/>
      <c r="YT1622" s="93"/>
      <c r="YU1622" s="93"/>
      <c r="YV1622" s="93"/>
      <c r="YW1622" s="93"/>
      <c r="YX1622" s="93"/>
      <c r="YY1622" s="93"/>
      <c r="YZ1622" s="93"/>
      <c r="ZA1622" s="93"/>
      <c r="ZB1622" s="93"/>
      <c r="ZC1622" s="93"/>
      <c r="ZD1622" s="93"/>
      <c r="ZE1622" s="93"/>
      <c r="ZF1622" s="93"/>
      <c r="ZG1622" s="93"/>
      <c r="ZH1622" s="93"/>
      <c r="ZI1622" s="93"/>
      <c r="ZJ1622" s="93"/>
      <c r="ZK1622" s="93"/>
      <c r="ZL1622" s="93"/>
      <c r="ZM1622" s="93"/>
      <c r="ZN1622" s="93"/>
      <c r="ZO1622" s="93"/>
      <c r="ZP1622" s="93"/>
      <c r="ZQ1622" s="93"/>
      <c r="ZR1622" s="93"/>
      <c r="ZS1622" s="93"/>
      <c r="ZT1622" s="93"/>
      <c r="ZU1622" s="93"/>
      <c r="ZV1622" s="93"/>
      <c r="ZW1622" s="93"/>
      <c r="ZX1622" s="93"/>
      <c r="ZY1622" s="93"/>
      <c r="ZZ1622" s="93"/>
      <c r="AAA1622" s="93"/>
      <c r="AAB1622" s="93"/>
      <c r="AAC1622" s="93"/>
      <c r="AAD1622" s="93"/>
      <c r="AAE1622" s="93"/>
      <c r="AAF1622" s="93"/>
      <c r="AAG1622" s="93"/>
      <c r="AAH1622" s="93"/>
      <c r="AAI1622" s="93"/>
      <c r="AAJ1622" s="93"/>
      <c r="AAK1622" s="93"/>
      <c r="AAL1622" s="93"/>
      <c r="AAM1622" s="93"/>
      <c r="AAN1622" s="93"/>
      <c r="AAO1622" s="93"/>
      <c r="AAP1622" s="93"/>
      <c r="AAQ1622" s="93"/>
      <c r="AAR1622" s="93"/>
      <c r="AAS1622" s="93"/>
      <c r="AAT1622" s="93"/>
      <c r="AAU1622" s="93"/>
      <c r="AAV1622" s="93"/>
      <c r="AAW1622" s="93"/>
      <c r="AAX1622" s="93"/>
      <c r="AAY1622" s="93"/>
      <c r="AAZ1622" s="93"/>
      <c r="ABA1622" s="93"/>
      <c r="ABB1622" s="93"/>
      <c r="ABC1622" s="93"/>
      <c r="ABD1622" s="93"/>
      <c r="ABE1622" s="93"/>
      <c r="ABF1622" s="93"/>
      <c r="ABG1622" s="93"/>
      <c r="ABH1622" s="93"/>
      <c r="ABI1622" s="93"/>
      <c r="ABJ1622" s="93"/>
      <c r="ABK1622" s="93"/>
      <c r="ABL1622" s="93"/>
      <c r="ABM1622" s="93"/>
      <c r="ABN1622" s="93"/>
      <c r="ABO1622" s="93"/>
      <c r="ABP1622" s="93"/>
      <c r="ABQ1622" s="93"/>
      <c r="ABR1622" s="93"/>
      <c r="ABS1622" s="93"/>
      <c r="ABT1622" s="93"/>
      <c r="ABU1622" s="93"/>
      <c r="ABV1622" s="93"/>
      <c r="ABW1622" s="93"/>
      <c r="ABX1622" s="93"/>
      <c r="ABY1622" s="93"/>
      <c r="ABZ1622" s="93"/>
      <c r="ACA1622" s="93"/>
      <c r="ACB1622" s="93"/>
      <c r="ACC1622" s="93"/>
      <c r="ACD1622" s="93"/>
      <c r="ACE1622" s="93"/>
      <c r="ACF1622" s="93"/>
      <c r="ACG1622" s="93"/>
      <c r="ACH1622" s="93"/>
      <c r="ACI1622" s="93"/>
      <c r="ACJ1622" s="93"/>
      <c r="ACK1622" s="93"/>
      <c r="ACL1622" s="93"/>
      <c r="ACM1622" s="93"/>
      <c r="ACN1622" s="93"/>
      <c r="ACO1622" s="93"/>
      <c r="ACP1622" s="93"/>
      <c r="ACQ1622" s="93"/>
      <c r="ACR1622" s="93"/>
      <c r="ACS1622" s="93"/>
      <c r="ACT1622" s="93"/>
      <c r="ACU1622" s="93"/>
      <c r="ACV1622" s="93"/>
      <c r="ACW1622" s="93"/>
      <c r="ACX1622" s="93"/>
      <c r="ACY1622" s="93"/>
      <c r="ACZ1622" s="93"/>
      <c r="ADA1622" s="93"/>
      <c r="ADB1622" s="93"/>
      <c r="ADC1622" s="93"/>
      <c r="ADD1622" s="93"/>
      <c r="ADE1622" s="93"/>
      <c r="ADF1622" s="93"/>
      <c r="ADG1622" s="93"/>
      <c r="ADH1622" s="93"/>
      <c r="ADI1622" s="93"/>
      <c r="ADJ1622" s="93"/>
      <c r="ADK1622" s="93"/>
      <c r="ADL1622" s="93"/>
      <c r="ADM1622" s="93"/>
      <c r="ADN1622" s="93"/>
      <c r="ADO1622" s="93"/>
      <c r="ADP1622" s="93"/>
      <c r="ADQ1622" s="93"/>
      <c r="ADR1622" s="93"/>
      <c r="ADS1622" s="93"/>
      <c r="ADT1622" s="93"/>
      <c r="ADU1622" s="93"/>
      <c r="ADV1622" s="93"/>
      <c r="ADW1622" s="93"/>
      <c r="ADX1622" s="93"/>
      <c r="ADY1622" s="93"/>
      <c r="ADZ1622" s="93"/>
      <c r="AEA1622" s="93"/>
      <c r="AEB1622" s="93"/>
      <c r="AEC1622" s="93"/>
      <c r="AED1622" s="93"/>
      <c r="AEE1622" s="93"/>
      <c r="AEF1622" s="93"/>
    </row>
    <row r="1623" spans="1:812" s="93" customFormat="1" hidden="1" x14ac:dyDescent="0.25">
      <c r="B1623" s="92">
        <v>45644</v>
      </c>
      <c r="C1623" s="93" t="s">
        <v>63</v>
      </c>
      <c r="D1623" s="93" t="s">
        <v>4</v>
      </c>
      <c r="E1623" s="93" t="s">
        <v>14</v>
      </c>
      <c r="F1623" s="94">
        <v>3318225</v>
      </c>
      <c r="G1623" s="93" t="s">
        <v>648</v>
      </c>
      <c r="H1623" s="94" t="s">
        <v>655</v>
      </c>
      <c r="I1623" s="94" t="s">
        <v>138</v>
      </c>
      <c r="J1623" s="95">
        <v>8</v>
      </c>
      <c r="K1623" s="97">
        <v>51.286449399656945</v>
      </c>
      <c r="L1623" s="96">
        <f t="shared" si="148"/>
        <v>410.29159519725556</v>
      </c>
      <c r="M1623" s="106" t="s">
        <v>527</v>
      </c>
      <c r="N1623" s="106"/>
      <c r="O1623" s="106">
        <v>410.29159519725556</v>
      </c>
      <c r="P1623" s="93" t="s">
        <v>647</v>
      </c>
      <c r="Q1623" s="100"/>
      <c r="X1623" s="96"/>
    </row>
    <row r="1624" spans="1:812" s="93" customFormat="1" hidden="1" x14ac:dyDescent="0.25">
      <c r="B1624" s="92">
        <v>45644</v>
      </c>
      <c r="C1624" s="93" t="s">
        <v>63</v>
      </c>
      <c r="D1624" s="93" t="s">
        <v>4</v>
      </c>
      <c r="E1624" s="93" t="s">
        <v>14</v>
      </c>
      <c r="F1624" s="94">
        <v>3318225</v>
      </c>
      <c r="G1624" s="93" t="s">
        <v>656</v>
      </c>
      <c r="H1624" s="94" t="s">
        <v>657</v>
      </c>
      <c r="I1624" s="94" t="s">
        <v>138</v>
      </c>
      <c r="J1624" s="95">
        <v>2</v>
      </c>
      <c r="K1624" s="97">
        <v>51.286449399656945</v>
      </c>
      <c r="L1624" s="96">
        <f t="shared" si="148"/>
        <v>102.57289879931389</v>
      </c>
      <c r="M1624" s="106" t="s">
        <v>527</v>
      </c>
      <c r="N1624" s="106"/>
      <c r="O1624" s="106">
        <v>102.57289879931389</v>
      </c>
      <c r="P1624" s="93" t="s">
        <v>647</v>
      </c>
      <c r="Q1624" s="100"/>
      <c r="X1624" s="96"/>
    </row>
    <row r="1625" spans="1:812" s="93" customFormat="1" hidden="1" x14ac:dyDescent="0.25">
      <c r="B1625" s="92">
        <v>45644</v>
      </c>
      <c r="C1625" s="93" t="s">
        <v>63</v>
      </c>
      <c r="D1625" s="93" t="s">
        <v>4</v>
      </c>
      <c r="E1625" s="93" t="s">
        <v>14</v>
      </c>
      <c r="F1625" s="94">
        <v>3318235</v>
      </c>
      <c r="G1625" s="93" t="s">
        <v>209</v>
      </c>
      <c r="H1625" s="94" t="s">
        <v>107</v>
      </c>
      <c r="I1625" s="94" t="s">
        <v>138</v>
      </c>
      <c r="J1625" s="95">
        <v>40</v>
      </c>
      <c r="K1625" s="97">
        <v>30.771869639794168</v>
      </c>
      <c r="L1625" s="96">
        <f t="shared" si="148"/>
        <v>1230.8747855917668</v>
      </c>
      <c r="M1625" s="106" t="s">
        <v>527</v>
      </c>
      <c r="N1625" s="106"/>
      <c r="O1625" s="106">
        <v>1230.8747855917668</v>
      </c>
      <c r="P1625" s="93" t="s">
        <v>647</v>
      </c>
      <c r="Q1625" s="100"/>
      <c r="X1625" s="96"/>
    </row>
    <row r="1626" spans="1:812" s="93" customFormat="1" ht="16.5" hidden="1" customHeight="1" x14ac:dyDescent="0.25">
      <c r="B1626" s="92">
        <v>45644</v>
      </c>
      <c r="C1626" s="93" t="s">
        <v>63</v>
      </c>
      <c r="D1626" s="93" t="s">
        <v>4</v>
      </c>
      <c r="E1626" s="93" t="s">
        <v>14</v>
      </c>
      <c r="F1626" s="94">
        <v>331007</v>
      </c>
      <c r="G1626" s="93" t="s">
        <v>650</v>
      </c>
      <c r="H1626" s="94" t="s">
        <v>649</v>
      </c>
      <c r="I1626" s="94" t="s">
        <v>138</v>
      </c>
      <c r="J1626" s="95">
        <v>2</v>
      </c>
      <c r="K1626" s="97">
        <f>307.718696397942/2</f>
        <v>153.85934819897099</v>
      </c>
      <c r="L1626" s="96">
        <f t="shared" si="148"/>
        <v>307.71869639794198</v>
      </c>
      <c r="M1626" s="106" t="s">
        <v>527</v>
      </c>
      <c r="N1626" s="106"/>
      <c r="O1626" s="106">
        <v>307.71869639794198</v>
      </c>
      <c r="P1626" s="93" t="s">
        <v>647</v>
      </c>
      <c r="Q1626" s="100"/>
      <c r="X1626" s="96"/>
    </row>
    <row r="1627" spans="1:812" s="93" customFormat="1" hidden="1" x14ac:dyDescent="0.25">
      <c r="B1627" s="92">
        <v>45644</v>
      </c>
      <c r="C1627" s="93" t="s">
        <v>63</v>
      </c>
      <c r="D1627" s="93" t="s">
        <v>4</v>
      </c>
      <c r="E1627" s="93" t="s">
        <v>14</v>
      </c>
      <c r="F1627" s="94">
        <v>335555</v>
      </c>
      <c r="G1627" s="93" t="s">
        <v>651</v>
      </c>
      <c r="H1627" s="94" t="s">
        <v>651</v>
      </c>
      <c r="I1627" s="94" t="s">
        <v>138</v>
      </c>
      <c r="J1627" s="95">
        <v>2</v>
      </c>
      <c r="K1627" s="97">
        <f>307.718696397942/2</f>
        <v>153.85934819897099</v>
      </c>
      <c r="L1627" s="96">
        <f t="shared" si="148"/>
        <v>307.71869639794198</v>
      </c>
      <c r="M1627" s="106" t="s">
        <v>527</v>
      </c>
      <c r="N1627" s="106"/>
      <c r="O1627" s="106">
        <v>307.71869639794198</v>
      </c>
      <c r="P1627" s="93" t="s">
        <v>647</v>
      </c>
      <c r="Q1627" s="100"/>
      <c r="X1627" s="96"/>
    </row>
    <row r="1628" spans="1:812" s="93" customFormat="1" hidden="1" x14ac:dyDescent="0.25">
      <c r="B1628" s="92">
        <v>45644</v>
      </c>
      <c r="C1628" s="93" t="s">
        <v>63</v>
      </c>
      <c r="D1628" s="93" t="s">
        <v>4</v>
      </c>
      <c r="E1628" s="93" t="s">
        <v>14</v>
      </c>
      <c r="F1628" s="94" t="s">
        <v>652</v>
      </c>
      <c r="G1628" s="93" t="s">
        <v>653</v>
      </c>
      <c r="H1628" s="94" t="s">
        <v>652</v>
      </c>
      <c r="I1628" s="94" t="s">
        <v>138</v>
      </c>
      <c r="J1628" s="95">
        <v>100</v>
      </c>
      <c r="K1628" s="97">
        <v>0.30771869639794169</v>
      </c>
      <c r="L1628" s="96">
        <f t="shared" si="148"/>
        <v>30.771869639794168</v>
      </c>
      <c r="M1628" s="106" t="s">
        <v>527</v>
      </c>
      <c r="N1628" s="106"/>
      <c r="O1628" s="106">
        <v>30.771869639794168</v>
      </c>
      <c r="P1628" s="93" t="s">
        <v>647</v>
      </c>
      <c r="Q1628" s="100"/>
      <c r="X1628" s="96"/>
    </row>
    <row r="1629" spans="1:812" s="133" customFormat="1" x14ac:dyDescent="0.25">
      <c r="B1629" s="134">
        <v>45644</v>
      </c>
      <c r="C1629" s="133" t="s">
        <v>630</v>
      </c>
      <c r="D1629" s="133" t="s">
        <v>0</v>
      </c>
      <c r="E1629" s="133" t="s">
        <v>14</v>
      </c>
      <c r="F1629" s="135" t="s">
        <v>42</v>
      </c>
      <c r="G1629" s="133" t="s">
        <v>43</v>
      </c>
      <c r="H1629" s="135" t="s">
        <v>44</v>
      </c>
      <c r="I1629" s="135" t="s">
        <v>646</v>
      </c>
      <c r="J1629" s="136">
        <v>-3</v>
      </c>
      <c r="K1629" s="137">
        <v>14.360205831903944</v>
      </c>
      <c r="L1629" s="146">
        <f t="shared" si="148"/>
        <v>-43.080617495711834</v>
      </c>
      <c r="M1629" s="147" t="s">
        <v>527</v>
      </c>
      <c r="N1629" s="147"/>
      <c r="O1629" s="147">
        <v>-43.080617495711834</v>
      </c>
      <c r="Q1629" s="140"/>
      <c r="R1629" s="133" t="s">
        <v>214</v>
      </c>
      <c r="S1629" s="133" t="s">
        <v>654</v>
      </c>
      <c r="X1629" s="181"/>
    </row>
    <row r="1630" spans="1:812" s="133" customFormat="1" hidden="1" x14ac:dyDescent="0.25">
      <c r="B1630" s="134">
        <v>45644</v>
      </c>
      <c r="C1630" t="s">
        <v>120</v>
      </c>
      <c r="D1630" s="133" t="s">
        <v>4</v>
      </c>
      <c r="E1630" s="133" t="s">
        <v>14</v>
      </c>
      <c r="F1630" s="135">
        <v>3318225</v>
      </c>
      <c r="G1630" s="133" t="s">
        <v>648</v>
      </c>
      <c r="H1630" s="135" t="s">
        <v>655</v>
      </c>
      <c r="I1630" s="135" t="s">
        <v>138</v>
      </c>
      <c r="J1630" s="136">
        <v>-1</v>
      </c>
      <c r="K1630" s="137">
        <v>51.286449399656945</v>
      </c>
      <c r="L1630" s="146">
        <f t="shared" si="148"/>
        <v>-51.286449399656945</v>
      </c>
      <c r="M1630" s="147" t="s">
        <v>527</v>
      </c>
      <c r="N1630" s="147"/>
      <c r="O1630" s="147">
        <v>-51.286449399656945</v>
      </c>
      <c r="Q1630" s="140"/>
      <c r="R1630" s="133" t="s">
        <v>149</v>
      </c>
      <c r="S1630" t="s">
        <v>658</v>
      </c>
      <c r="X1630" s="181"/>
    </row>
    <row r="1631" spans="1:812" s="133" customFormat="1" hidden="1" x14ac:dyDescent="0.25">
      <c r="B1631" s="134">
        <v>45644</v>
      </c>
      <c r="C1631" t="s">
        <v>120</v>
      </c>
      <c r="D1631" s="133" t="s">
        <v>4</v>
      </c>
      <c r="E1631" s="133" t="s">
        <v>14</v>
      </c>
      <c r="F1631" s="135">
        <v>3318225</v>
      </c>
      <c r="G1631" s="133" t="s">
        <v>656</v>
      </c>
      <c r="H1631" s="135" t="s">
        <v>657</v>
      </c>
      <c r="I1631" s="135" t="s">
        <v>138</v>
      </c>
      <c r="J1631" s="136">
        <v>-1</v>
      </c>
      <c r="K1631" s="137">
        <v>51.286449399656945</v>
      </c>
      <c r="L1631" s="146">
        <f t="shared" si="148"/>
        <v>-51.286449399656945</v>
      </c>
      <c r="M1631" s="147" t="s">
        <v>527</v>
      </c>
      <c r="N1631" s="147"/>
      <c r="O1631" s="147">
        <v>-51.286449399656945</v>
      </c>
      <c r="Q1631" s="140"/>
      <c r="R1631" s="133" t="s">
        <v>149</v>
      </c>
      <c r="S1631" t="s">
        <v>658</v>
      </c>
      <c r="X1631" s="181"/>
    </row>
    <row r="1632" spans="1:812" s="133" customFormat="1" x14ac:dyDescent="0.25">
      <c r="B1632" s="134">
        <v>45644</v>
      </c>
      <c r="C1632" s="133" t="s">
        <v>120</v>
      </c>
      <c r="D1632" s="133" t="s">
        <v>0</v>
      </c>
      <c r="E1632" s="133" t="s">
        <v>14</v>
      </c>
      <c r="F1632" s="135" t="s">
        <v>42</v>
      </c>
      <c r="G1632" s="133" t="s">
        <v>43</v>
      </c>
      <c r="H1632" s="135" t="s">
        <v>44</v>
      </c>
      <c r="I1632" s="135" t="s">
        <v>646</v>
      </c>
      <c r="J1632" s="136">
        <v>-200</v>
      </c>
      <c r="K1632" s="137">
        <v>14.360205831903944</v>
      </c>
      <c r="L1632" s="146">
        <f t="shared" si="148"/>
        <v>-2872.0411663807886</v>
      </c>
      <c r="M1632" s="147" t="s">
        <v>527</v>
      </c>
      <c r="N1632" s="147"/>
      <c r="O1632" s="147">
        <v>-2872.0411663807886</v>
      </c>
      <c r="Q1632" s="140"/>
      <c r="R1632" s="133" t="s">
        <v>149</v>
      </c>
      <c r="S1632" t="s">
        <v>658</v>
      </c>
      <c r="X1632" s="181"/>
    </row>
    <row r="1633" spans="2:613" s="133" customFormat="1" hidden="1" x14ac:dyDescent="0.25">
      <c r="B1633" s="134">
        <v>45644</v>
      </c>
      <c r="C1633" s="133" t="s">
        <v>120</v>
      </c>
      <c r="D1633" s="133" t="s">
        <v>4</v>
      </c>
      <c r="E1633" s="133" t="s">
        <v>14</v>
      </c>
      <c r="F1633" s="135">
        <v>3318235</v>
      </c>
      <c r="G1633" s="133" t="s">
        <v>209</v>
      </c>
      <c r="H1633" s="135" t="s">
        <v>107</v>
      </c>
      <c r="I1633" s="135" t="s">
        <v>138</v>
      </c>
      <c r="J1633" s="136">
        <v>-20</v>
      </c>
      <c r="K1633" s="137">
        <v>30.771869639794168</v>
      </c>
      <c r="L1633" s="146">
        <f t="shared" si="148"/>
        <v>-615.4373927958834</v>
      </c>
      <c r="M1633" s="147" t="s">
        <v>527</v>
      </c>
      <c r="N1633" s="147"/>
      <c r="O1633" s="147">
        <v>-615.4373927958834</v>
      </c>
      <c r="Q1633" s="140"/>
      <c r="R1633" s="133" t="s">
        <v>149</v>
      </c>
      <c r="S1633" t="s">
        <v>658</v>
      </c>
      <c r="X1633" s="181"/>
    </row>
    <row r="1634" spans="2:613" s="133" customFormat="1" hidden="1" x14ac:dyDescent="0.25">
      <c r="B1634" s="134">
        <v>45644</v>
      </c>
      <c r="C1634" s="133" t="s">
        <v>120</v>
      </c>
      <c r="D1634" s="133" t="s">
        <v>4</v>
      </c>
      <c r="E1634" s="133" t="s">
        <v>14</v>
      </c>
      <c r="F1634" s="135" t="s">
        <v>652</v>
      </c>
      <c r="G1634" s="133" t="s">
        <v>653</v>
      </c>
      <c r="H1634" s="135" t="s">
        <v>652</v>
      </c>
      <c r="I1634" s="135" t="s">
        <v>138</v>
      </c>
      <c r="J1634" s="136">
        <v>-50</v>
      </c>
      <c r="K1634" s="137">
        <v>0.30771869639794169</v>
      </c>
      <c r="L1634" s="146">
        <f t="shared" si="148"/>
        <v>-15.385934819897084</v>
      </c>
      <c r="M1634" s="147" t="s">
        <v>527</v>
      </c>
      <c r="N1634" s="147"/>
      <c r="O1634" s="147">
        <v>-15.385934819897084</v>
      </c>
      <c r="Q1634" s="140"/>
      <c r="R1634" s="133" t="s">
        <v>149</v>
      </c>
      <c r="S1634" t="s">
        <v>658</v>
      </c>
      <c r="X1634" s="181"/>
    </row>
    <row r="1636" spans="2:613" x14ac:dyDescent="0.25">
      <c r="J1636" s="8">
        <f>SUBTOTAL(9,J11:J1635)</f>
        <v>161</v>
      </c>
      <c r="L1636" s="17">
        <f>SUBTOTAL(9,L741:L1635)</f>
        <v>-10089747.921526542</v>
      </c>
      <c r="O1636" s="102">
        <f>SUBTOTAL(9,O34:O1635)</f>
        <v>-1543.658402730641</v>
      </c>
      <c r="WI1636" t="s">
        <v>506</v>
      </c>
    </row>
    <row r="1638" spans="2:613" x14ac:dyDescent="0.25">
      <c r="WJ1638" t="s">
        <v>506</v>
      </c>
    </row>
    <row r="1640" spans="2:613" x14ac:dyDescent="0.25">
      <c r="WK1640" t="s">
        <v>506</v>
      </c>
    </row>
    <row r="1642" spans="2:613" x14ac:dyDescent="0.25">
      <c r="WL1642" t="s">
        <v>506</v>
      </c>
    </row>
    <row r="1644" spans="2:613" x14ac:dyDescent="0.25">
      <c r="WM1644" t="s">
        <v>506</v>
      </c>
    </row>
    <row r="1646" spans="2:613" x14ac:dyDescent="0.25">
      <c r="WN1646" t="s">
        <v>506</v>
      </c>
    </row>
    <row r="1648" spans="2:613" x14ac:dyDescent="0.25">
      <c r="WO1648" t="s">
        <v>506</v>
      </c>
    </row>
    <row r="1650" spans="614:621" x14ac:dyDescent="0.25">
      <c r="WP1650" t="s">
        <v>506</v>
      </c>
    </row>
    <row r="1652" spans="614:621" x14ac:dyDescent="0.25">
      <c r="WQ1652" t="s">
        <v>506</v>
      </c>
    </row>
    <row r="1654" spans="614:621" x14ac:dyDescent="0.25">
      <c r="WR1654" t="s">
        <v>506</v>
      </c>
    </row>
    <row r="1656" spans="614:621" x14ac:dyDescent="0.25">
      <c r="WS1656" t="s">
        <v>506</v>
      </c>
    </row>
    <row r="1658" spans="614:621" x14ac:dyDescent="0.25">
      <c r="WT1658" t="s">
        <v>506</v>
      </c>
    </row>
    <row r="1660" spans="614:621" x14ac:dyDescent="0.25">
      <c r="WU1660" t="s">
        <v>506</v>
      </c>
    </row>
    <row r="1662" spans="614:621" x14ac:dyDescent="0.25">
      <c r="WV1662" t="s">
        <v>506</v>
      </c>
    </row>
    <row r="1664" spans="614:621" x14ac:dyDescent="0.25">
      <c r="WW1664" t="s">
        <v>506</v>
      </c>
    </row>
    <row r="1666" spans="622:629" x14ac:dyDescent="0.25">
      <c r="WX1666" t="s">
        <v>506</v>
      </c>
    </row>
    <row r="1668" spans="622:629" x14ac:dyDescent="0.25">
      <c r="WY1668" t="s">
        <v>506</v>
      </c>
    </row>
    <row r="1670" spans="622:629" x14ac:dyDescent="0.25">
      <c r="WZ1670" t="s">
        <v>506</v>
      </c>
    </row>
    <row r="1672" spans="622:629" x14ac:dyDescent="0.25">
      <c r="XA1672" t="s">
        <v>506</v>
      </c>
    </row>
    <row r="1674" spans="622:629" x14ac:dyDescent="0.25">
      <c r="XB1674" t="s">
        <v>506</v>
      </c>
    </row>
    <row r="1676" spans="622:629" x14ac:dyDescent="0.25">
      <c r="XC1676" t="s">
        <v>506</v>
      </c>
    </row>
    <row r="1678" spans="622:629" x14ac:dyDescent="0.25">
      <c r="XD1678" t="s">
        <v>506</v>
      </c>
    </row>
    <row r="1680" spans="622:629" x14ac:dyDescent="0.25">
      <c r="XE1680" t="s">
        <v>506</v>
      </c>
    </row>
    <row r="1682" spans="630:637" x14ac:dyDescent="0.25">
      <c r="XF1682" t="s">
        <v>506</v>
      </c>
    </row>
    <row r="1684" spans="630:637" x14ac:dyDescent="0.25">
      <c r="XG1684" t="s">
        <v>506</v>
      </c>
    </row>
    <row r="1686" spans="630:637" x14ac:dyDescent="0.25">
      <c r="XH1686" t="s">
        <v>506</v>
      </c>
    </row>
    <row r="1688" spans="630:637" x14ac:dyDescent="0.25">
      <c r="XI1688" t="s">
        <v>506</v>
      </c>
    </row>
    <row r="1690" spans="630:637" x14ac:dyDescent="0.25">
      <c r="XJ1690" t="s">
        <v>506</v>
      </c>
    </row>
    <row r="1692" spans="630:637" x14ac:dyDescent="0.25">
      <c r="XK1692" t="s">
        <v>506</v>
      </c>
    </row>
    <row r="1694" spans="630:637" x14ac:dyDescent="0.25">
      <c r="XL1694" t="s">
        <v>506</v>
      </c>
    </row>
    <row r="1696" spans="630:637" x14ac:dyDescent="0.25">
      <c r="XM1696" t="s">
        <v>506</v>
      </c>
    </row>
    <row r="1698" spans="638:645" x14ac:dyDescent="0.25">
      <c r="XN1698" t="s">
        <v>506</v>
      </c>
    </row>
    <row r="1700" spans="638:645" x14ac:dyDescent="0.25">
      <c r="XO1700" t="s">
        <v>506</v>
      </c>
    </row>
    <row r="1702" spans="638:645" x14ac:dyDescent="0.25">
      <c r="XP1702" t="s">
        <v>506</v>
      </c>
    </row>
    <row r="1704" spans="638:645" x14ac:dyDescent="0.25">
      <c r="XQ1704" t="s">
        <v>506</v>
      </c>
    </row>
    <row r="1706" spans="638:645" x14ac:dyDescent="0.25">
      <c r="XR1706" t="s">
        <v>506</v>
      </c>
    </row>
    <row r="1708" spans="638:645" x14ac:dyDescent="0.25">
      <c r="XS1708" t="s">
        <v>506</v>
      </c>
    </row>
    <row r="1710" spans="638:645" x14ac:dyDescent="0.25">
      <c r="XT1710" t="s">
        <v>506</v>
      </c>
    </row>
    <row r="1712" spans="638:645" x14ac:dyDescent="0.25">
      <c r="XU1712" t="s">
        <v>506</v>
      </c>
    </row>
    <row r="1714" spans="646:653" x14ac:dyDescent="0.25">
      <c r="XV1714" t="s">
        <v>506</v>
      </c>
    </row>
    <row r="1716" spans="646:653" x14ac:dyDescent="0.25">
      <c r="XW1716" t="s">
        <v>506</v>
      </c>
    </row>
    <row r="1718" spans="646:653" x14ac:dyDescent="0.25">
      <c r="XX1718" t="s">
        <v>506</v>
      </c>
    </row>
    <row r="1720" spans="646:653" x14ac:dyDescent="0.25">
      <c r="XY1720" t="s">
        <v>506</v>
      </c>
    </row>
    <row r="1722" spans="646:653" x14ac:dyDescent="0.25">
      <c r="XZ1722" t="s">
        <v>506</v>
      </c>
    </row>
    <row r="1724" spans="646:653" x14ac:dyDescent="0.25">
      <c r="YA1724" t="s">
        <v>506</v>
      </c>
    </row>
    <row r="1726" spans="646:653" x14ac:dyDescent="0.25">
      <c r="YB1726" t="s">
        <v>506</v>
      </c>
    </row>
    <row r="1728" spans="646:653" x14ac:dyDescent="0.25">
      <c r="YC1728" t="s">
        <v>506</v>
      </c>
    </row>
    <row r="1730" spans="654:661" x14ac:dyDescent="0.25">
      <c r="YD1730" t="s">
        <v>506</v>
      </c>
    </row>
    <row r="1732" spans="654:661" x14ac:dyDescent="0.25">
      <c r="YE1732" t="s">
        <v>506</v>
      </c>
    </row>
    <row r="1734" spans="654:661" x14ac:dyDescent="0.25">
      <c r="YF1734" t="s">
        <v>506</v>
      </c>
    </row>
    <row r="1736" spans="654:661" x14ac:dyDescent="0.25">
      <c r="YG1736" t="s">
        <v>506</v>
      </c>
    </row>
    <row r="1738" spans="654:661" x14ac:dyDescent="0.25">
      <c r="YH1738" t="s">
        <v>506</v>
      </c>
    </row>
    <row r="1740" spans="654:661" x14ac:dyDescent="0.25">
      <c r="YI1740" t="s">
        <v>506</v>
      </c>
    </row>
    <row r="1742" spans="654:661" x14ac:dyDescent="0.25">
      <c r="YJ1742" t="s">
        <v>506</v>
      </c>
    </row>
    <row r="1744" spans="654:661" x14ac:dyDescent="0.25">
      <c r="YK1744" t="s">
        <v>506</v>
      </c>
    </row>
    <row r="1746" spans="662:669" x14ac:dyDescent="0.25">
      <c r="YL1746" t="s">
        <v>506</v>
      </c>
    </row>
    <row r="1748" spans="662:669" x14ac:dyDescent="0.25">
      <c r="YM1748" t="s">
        <v>506</v>
      </c>
    </row>
    <row r="1750" spans="662:669" x14ac:dyDescent="0.25">
      <c r="YN1750" t="s">
        <v>506</v>
      </c>
    </row>
    <row r="1752" spans="662:669" x14ac:dyDescent="0.25">
      <c r="YO1752" t="s">
        <v>506</v>
      </c>
    </row>
    <row r="1754" spans="662:669" x14ac:dyDescent="0.25">
      <c r="YP1754" t="s">
        <v>506</v>
      </c>
    </row>
    <row r="1756" spans="662:669" x14ac:dyDescent="0.25">
      <c r="YQ1756" t="s">
        <v>506</v>
      </c>
    </row>
    <row r="1758" spans="662:669" x14ac:dyDescent="0.25">
      <c r="YR1758" t="s">
        <v>506</v>
      </c>
    </row>
    <row r="1760" spans="662:669" x14ac:dyDescent="0.25">
      <c r="YS1760" t="s">
        <v>506</v>
      </c>
    </row>
    <row r="1762" spans="670:677" x14ac:dyDescent="0.25">
      <c r="YT1762" t="s">
        <v>506</v>
      </c>
    </row>
    <row r="1764" spans="670:677" x14ac:dyDescent="0.25">
      <c r="YU1764" t="s">
        <v>506</v>
      </c>
    </row>
    <row r="1766" spans="670:677" x14ac:dyDescent="0.25">
      <c r="YV1766" t="s">
        <v>506</v>
      </c>
    </row>
    <row r="1768" spans="670:677" x14ac:dyDescent="0.25">
      <c r="YW1768" t="s">
        <v>506</v>
      </c>
    </row>
    <row r="1770" spans="670:677" x14ac:dyDescent="0.25">
      <c r="YX1770" t="s">
        <v>506</v>
      </c>
    </row>
    <row r="1772" spans="670:677" x14ac:dyDescent="0.25">
      <c r="YY1772" t="s">
        <v>506</v>
      </c>
    </row>
    <row r="1774" spans="670:677" x14ac:dyDescent="0.25">
      <c r="YZ1774" t="s">
        <v>506</v>
      </c>
    </row>
    <row r="1776" spans="670:677" x14ac:dyDescent="0.25">
      <c r="ZA1776" t="s">
        <v>506</v>
      </c>
    </row>
    <row r="1778" spans="678:685" x14ac:dyDescent="0.25">
      <c r="ZB1778" t="s">
        <v>506</v>
      </c>
    </row>
    <row r="1780" spans="678:685" x14ac:dyDescent="0.25">
      <c r="ZC1780" t="s">
        <v>506</v>
      </c>
    </row>
    <row r="1782" spans="678:685" x14ac:dyDescent="0.25">
      <c r="ZD1782" t="s">
        <v>506</v>
      </c>
    </row>
    <row r="1784" spans="678:685" x14ac:dyDescent="0.25">
      <c r="ZE1784" t="s">
        <v>506</v>
      </c>
    </row>
    <row r="1786" spans="678:685" x14ac:dyDescent="0.25">
      <c r="ZF1786" t="s">
        <v>506</v>
      </c>
    </row>
    <row r="1788" spans="678:685" x14ac:dyDescent="0.25">
      <c r="ZG1788" t="s">
        <v>506</v>
      </c>
    </row>
    <row r="1790" spans="678:685" x14ac:dyDescent="0.25">
      <c r="ZH1790" t="s">
        <v>506</v>
      </c>
    </row>
    <row r="1792" spans="678:685" x14ac:dyDescent="0.25">
      <c r="ZI1792" t="s">
        <v>506</v>
      </c>
    </row>
    <row r="1794" spans="686:693" x14ac:dyDescent="0.25">
      <c r="ZJ1794" t="s">
        <v>506</v>
      </c>
    </row>
    <row r="1796" spans="686:693" x14ac:dyDescent="0.25">
      <c r="ZK1796" t="s">
        <v>506</v>
      </c>
    </row>
    <row r="1798" spans="686:693" x14ac:dyDescent="0.25">
      <c r="ZL1798" t="s">
        <v>506</v>
      </c>
    </row>
    <row r="1800" spans="686:693" x14ac:dyDescent="0.25">
      <c r="ZM1800" t="s">
        <v>506</v>
      </c>
    </row>
    <row r="1802" spans="686:693" x14ac:dyDescent="0.25">
      <c r="ZN1802" t="s">
        <v>506</v>
      </c>
    </row>
    <row r="1804" spans="686:693" x14ac:dyDescent="0.25">
      <c r="ZO1804" t="s">
        <v>506</v>
      </c>
    </row>
    <row r="1806" spans="686:693" x14ac:dyDescent="0.25">
      <c r="ZP1806" t="s">
        <v>506</v>
      </c>
    </row>
    <row r="1808" spans="686:693" x14ac:dyDescent="0.25">
      <c r="ZQ1808" t="s">
        <v>506</v>
      </c>
    </row>
    <row r="1810" spans="694:701" x14ac:dyDescent="0.25">
      <c r="ZR1810" t="s">
        <v>506</v>
      </c>
    </row>
    <row r="1812" spans="694:701" x14ac:dyDescent="0.25">
      <c r="ZS1812" t="s">
        <v>506</v>
      </c>
    </row>
    <row r="1814" spans="694:701" x14ac:dyDescent="0.25">
      <c r="ZT1814" t="s">
        <v>506</v>
      </c>
    </row>
    <row r="1816" spans="694:701" x14ac:dyDescent="0.25">
      <c r="ZU1816" t="s">
        <v>506</v>
      </c>
    </row>
    <row r="1818" spans="694:701" x14ac:dyDescent="0.25">
      <c r="ZV1818" t="s">
        <v>506</v>
      </c>
    </row>
    <row r="1820" spans="694:701" x14ac:dyDescent="0.25">
      <c r="ZW1820" t="s">
        <v>506</v>
      </c>
    </row>
    <row r="1822" spans="694:701" x14ac:dyDescent="0.25">
      <c r="ZX1822" t="s">
        <v>506</v>
      </c>
    </row>
    <row r="1824" spans="694:701" x14ac:dyDescent="0.25">
      <c r="ZY1824" t="s">
        <v>506</v>
      </c>
    </row>
    <row r="1826" spans="702:709" x14ac:dyDescent="0.25">
      <c r="ZZ1826" t="s">
        <v>506</v>
      </c>
    </row>
    <row r="1828" spans="702:709" x14ac:dyDescent="0.25">
      <c r="AAA1828" t="s">
        <v>506</v>
      </c>
    </row>
    <row r="1830" spans="702:709" x14ac:dyDescent="0.25">
      <c r="AAB1830" t="s">
        <v>506</v>
      </c>
    </row>
    <row r="1832" spans="702:709" x14ac:dyDescent="0.25">
      <c r="AAC1832" t="s">
        <v>506</v>
      </c>
    </row>
    <row r="1834" spans="702:709" x14ac:dyDescent="0.25">
      <c r="AAD1834" t="s">
        <v>506</v>
      </c>
    </row>
    <row r="1836" spans="702:709" x14ac:dyDescent="0.25">
      <c r="AAE1836" t="s">
        <v>506</v>
      </c>
    </row>
    <row r="1838" spans="702:709" x14ac:dyDescent="0.25">
      <c r="AAF1838" t="s">
        <v>506</v>
      </c>
    </row>
    <row r="1840" spans="702:709" x14ac:dyDescent="0.25">
      <c r="AAG1840" t="s">
        <v>506</v>
      </c>
    </row>
    <row r="1842" spans="710:717" x14ac:dyDescent="0.25">
      <c r="AAH1842" t="s">
        <v>506</v>
      </c>
    </row>
    <row r="1844" spans="710:717" x14ac:dyDescent="0.25">
      <c r="AAI1844" t="s">
        <v>506</v>
      </c>
    </row>
    <row r="1846" spans="710:717" x14ac:dyDescent="0.25">
      <c r="AAJ1846" t="s">
        <v>506</v>
      </c>
    </row>
    <row r="1848" spans="710:717" x14ac:dyDescent="0.25">
      <c r="AAK1848" t="s">
        <v>506</v>
      </c>
    </row>
    <row r="1850" spans="710:717" x14ac:dyDescent="0.25">
      <c r="AAL1850" t="s">
        <v>506</v>
      </c>
    </row>
    <row r="1852" spans="710:717" x14ac:dyDescent="0.25">
      <c r="AAM1852" t="s">
        <v>506</v>
      </c>
    </row>
    <row r="1854" spans="710:717" x14ac:dyDescent="0.25">
      <c r="AAN1854" t="s">
        <v>506</v>
      </c>
    </row>
    <row r="1856" spans="710:717" x14ac:dyDescent="0.25">
      <c r="AAO1856" t="s">
        <v>506</v>
      </c>
    </row>
    <row r="1858" spans="718:725" x14ac:dyDescent="0.25">
      <c r="AAP1858" t="s">
        <v>506</v>
      </c>
    </row>
    <row r="1860" spans="718:725" x14ac:dyDescent="0.25">
      <c r="AAQ1860" t="s">
        <v>506</v>
      </c>
    </row>
    <row r="1862" spans="718:725" x14ac:dyDescent="0.25">
      <c r="AAR1862" t="s">
        <v>506</v>
      </c>
    </row>
    <row r="1864" spans="718:725" x14ac:dyDescent="0.25">
      <c r="AAS1864" t="s">
        <v>506</v>
      </c>
    </row>
    <row r="1866" spans="718:725" x14ac:dyDescent="0.25">
      <c r="AAT1866" t="s">
        <v>506</v>
      </c>
    </row>
    <row r="1868" spans="718:725" x14ac:dyDescent="0.25">
      <c r="AAU1868" t="s">
        <v>506</v>
      </c>
    </row>
    <row r="1870" spans="718:725" x14ac:dyDescent="0.25">
      <c r="AAV1870" t="s">
        <v>506</v>
      </c>
    </row>
    <row r="1872" spans="718:725" x14ac:dyDescent="0.25">
      <c r="AAW1872" t="s">
        <v>506</v>
      </c>
    </row>
    <row r="1874" spans="726:733" x14ac:dyDescent="0.25">
      <c r="AAX1874" t="s">
        <v>506</v>
      </c>
    </row>
    <row r="1876" spans="726:733" x14ac:dyDescent="0.25">
      <c r="AAY1876" t="s">
        <v>506</v>
      </c>
    </row>
    <row r="1878" spans="726:733" x14ac:dyDescent="0.25">
      <c r="AAZ1878" t="s">
        <v>506</v>
      </c>
    </row>
    <row r="1880" spans="726:733" x14ac:dyDescent="0.25">
      <c r="ABA1880" t="s">
        <v>506</v>
      </c>
    </row>
    <row r="1882" spans="726:733" x14ac:dyDescent="0.25">
      <c r="ABB1882" t="s">
        <v>506</v>
      </c>
    </row>
    <row r="1884" spans="726:733" x14ac:dyDescent="0.25">
      <c r="ABC1884" t="s">
        <v>506</v>
      </c>
    </row>
    <row r="1886" spans="726:733" x14ac:dyDescent="0.25">
      <c r="ABD1886" t="s">
        <v>506</v>
      </c>
    </row>
    <row r="1888" spans="726:733" x14ac:dyDescent="0.25">
      <c r="ABE1888" t="s">
        <v>506</v>
      </c>
    </row>
    <row r="1890" spans="734:741" x14ac:dyDescent="0.25">
      <c r="ABF1890" t="s">
        <v>506</v>
      </c>
    </row>
    <row r="1892" spans="734:741" x14ac:dyDescent="0.25">
      <c r="ABG1892" t="s">
        <v>506</v>
      </c>
    </row>
    <row r="1894" spans="734:741" x14ac:dyDescent="0.25">
      <c r="ABH1894" t="s">
        <v>506</v>
      </c>
    </row>
    <row r="1896" spans="734:741" x14ac:dyDescent="0.25">
      <c r="ABI1896" t="s">
        <v>506</v>
      </c>
    </row>
    <row r="1898" spans="734:741" x14ac:dyDescent="0.25">
      <c r="ABJ1898" t="s">
        <v>506</v>
      </c>
    </row>
    <row r="1900" spans="734:741" x14ac:dyDescent="0.25">
      <c r="ABK1900" t="s">
        <v>506</v>
      </c>
    </row>
    <row r="1902" spans="734:741" x14ac:dyDescent="0.25">
      <c r="ABL1902" t="s">
        <v>506</v>
      </c>
    </row>
    <row r="1904" spans="734:741" x14ac:dyDescent="0.25">
      <c r="ABM1904" t="s">
        <v>506</v>
      </c>
    </row>
    <row r="1906" spans="742:749" x14ac:dyDescent="0.25">
      <c r="ABN1906" t="s">
        <v>506</v>
      </c>
    </row>
    <row r="1908" spans="742:749" x14ac:dyDescent="0.25">
      <c r="ABO1908" t="s">
        <v>506</v>
      </c>
    </row>
    <row r="1910" spans="742:749" x14ac:dyDescent="0.25">
      <c r="ABP1910" t="s">
        <v>506</v>
      </c>
    </row>
    <row r="1912" spans="742:749" x14ac:dyDescent="0.25">
      <c r="ABQ1912" t="s">
        <v>506</v>
      </c>
    </row>
    <row r="1914" spans="742:749" x14ac:dyDescent="0.25">
      <c r="ABR1914" t="s">
        <v>506</v>
      </c>
    </row>
    <row r="1916" spans="742:749" x14ac:dyDescent="0.25">
      <c r="ABS1916" t="s">
        <v>506</v>
      </c>
    </row>
    <row r="1918" spans="742:749" x14ac:dyDescent="0.25">
      <c r="ABT1918" t="s">
        <v>506</v>
      </c>
    </row>
    <row r="1920" spans="742:749" x14ac:dyDescent="0.25">
      <c r="ABU1920" t="s">
        <v>506</v>
      </c>
    </row>
    <row r="1922" spans="750:757" x14ac:dyDescent="0.25">
      <c r="ABV1922" t="s">
        <v>506</v>
      </c>
    </row>
    <row r="1924" spans="750:757" x14ac:dyDescent="0.25">
      <c r="ABW1924" t="s">
        <v>506</v>
      </c>
    </row>
    <row r="1926" spans="750:757" x14ac:dyDescent="0.25">
      <c r="ABX1926" t="s">
        <v>506</v>
      </c>
    </row>
    <row r="1928" spans="750:757" x14ac:dyDescent="0.25">
      <c r="ABY1928" t="s">
        <v>506</v>
      </c>
    </row>
    <row r="1930" spans="750:757" x14ac:dyDescent="0.25">
      <c r="ABZ1930" t="s">
        <v>506</v>
      </c>
    </row>
    <row r="1932" spans="750:757" x14ac:dyDescent="0.25">
      <c r="ACA1932" t="s">
        <v>506</v>
      </c>
    </row>
    <row r="1934" spans="750:757" x14ac:dyDescent="0.25">
      <c r="ACB1934" t="s">
        <v>506</v>
      </c>
    </row>
    <row r="1936" spans="750:757" x14ac:dyDescent="0.25">
      <c r="ACC1936" t="s">
        <v>506</v>
      </c>
    </row>
    <row r="1938" spans="758:765" x14ac:dyDescent="0.25">
      <c r="ACD1938" t="s">
        <v>506</v>
      </c>
    </row>
    <row r="1940" spans="758:765" x14ac:dyDescent="0.25">
      <c r="ACE1940" t="s">
        <v>506</v>
      </c>
    </row>
    <row r="1942" spans="758:765" x14ac:dyDescent="0.25">
      <c r="ACF1942" t="s">
        <v>506</v>
      </c>
    </row>
    <row r="1944" spans="758:765" x14ac:dyDescent="0.25">
      <c r="ACG1944" t="s">
        <v>506</v>
      </c>
    </row>
    <row r="1946" spans="758:765" x14ac:dyDescent="0.25">
      <c r="ACH1946" t="s">
        <v>506</v>
      </c>
    </row>
    <row r="1948" spans="758:765" x14ac:dyDescent="0.25">
      <c r="ACI1948" t="s">
        <v>506</v>
      </c>
    </row>
    <row r="1950" spans="758:765" x14ac:dyDescent="0.25">
      <c r="ACJ1950" t="s">
        <v>506</v>
      </c>
    </row>
    <row r="1952" spans="758:765" x14ac:dyDescent="0.25">
      <c r="ACK1952" t="s">
        <v>506</v>
      </c>
    </row>
    <row r="1954" spans="766:773" x14ac:dyDescent="0.25">
      <c r="ACL1954" t="s">
        <v>506</v>
      </c>
    </row>
    <row r="1956" spans="766:773" x14ac:dyDescent="0.25">
      <c r="ACM1956" t="s">
        <v>506</v>
      </c>
    </row>
    <row r="1958" spans="766:773" x14ac:dyDescent="0.25">
      <c r="ACN1958" t="s">
        <v>506</v>
      </c>
    </row>
    <row r="1960" spans="766:773" x14ac:dyDescent="0.25">
      <c r="ACO1960" t="s">
        <v>506</v>
      </c>
    </row>
    <row r="1962" spans="766:773" x14ac:dyDescent="0.25">
      <c r="ACP1962" t="s">
        <v>506</v>
      </c>
    </row>
    <row r="1964" spans="766:773" x14ac:dyDescent="0.25">
      <c r="ACQ1964" t="s">
        <v>506</v>
      </c>
    </row>
    <row r="1966" spans="766:773" x14ac:dyDescent="0.25">
      <c r="ACR1966" t="s">
        <v>506</v>
      </c>
    </row>
    <row r="1968" spans="766:773" x14ac:dyDescent="0.25">
      <c r="ACS1968" t="s">
        <v>506</v>
      </c>
    </row>
    <row r="1970" spans="774:781" x14ac:dyDescent="0.25">
      <c r="ACT1970" t="s">
        <v>506</v>
      </c>
    </row>
    <row r="1972" spans="774:781" x14ac:dyDescent="0.25">
      <c r="ACU1972" t="s">
        <v>506</v>
      </c>
    </row>
    <row r="1974" spans="774:781" x14ac:dyDescent="0.25">
      <c r="ACV1974" t="s">
        <v>506</v>
      </c>
    </row>
    <row r="1976" spans="774:781" x14ac:dyDescent="0.25">
      <c r="ACW1976" t="s">
        <v>506</v>
      </c>
    </row>
    <row r="1978" spans="774:781" x14ac:dyDescent="0.25">
      <c r="ACX1978" t="s">
        <v>506</v>
      </c>
    </row>
    <row r="1980" spans="774:781" x14ac:dyDescent="0.25">
      <c r="ACY1980" t="s">
        <v>506</v>
      </c>
    </row>
    <row r="1982" spans="774:781" x14ac:dyDescent="0.25">
      <c r="ACZ1982" t="s">
        <v>506</v>
      </c>
    </row>
    <row r="1984" spans="774:781" x14ac:dyDescent="0.25">
      <c r="ADA1984" t="s">
        <v>506</v>
      </c>
    </row>
    <row r="1986" spans="782:789" x14ac:dyDescent="0.25">
      <c r="ADB1986" t="s">
        <v>506</v>
      </c>
    </row>
    <row r="1988" spans="782:789" x14ac:dyDescent="0.25">
      <c r="ADC1988" t="s">
        <v>506</v>
      </c>
    </row>
    <row r="1990" spans="782:789" x14ac:dyDescent="0.25">
      <c r="ADD1990" t="s">
        <v>506</v>
      </c>
    </row>
    <row r="1992" spans="782:789" x14ac:dyDescent="0.25">
      <c r="ADE1992" t="s">
        <v>506</v>
      </c>
    </row>
    <row r="1994" spans="782:789" x14ac:dyDescent="0.25">
      <c r="ADF1994" t="s">
        <v>506</v>
      </c>
    </row>
    <row r="1996" spans="782:789" x14ac:dyDescent="0.25">
      <c r="ADG1996" t="s">
        <v>506</v>
      </c>
    </row>
    <row r="1998" spans="782:789" x14ac:dyDescent="0.25">
      <c r="ADH1998" t="s">
        <v>506</v>
      </c>
    </row>
    <row r="2000" spans="782:789" x14ac:dyDescent="0.25">
      <c r="ADI2000" t="s">
        <v>506</v>
      </c>
    </row>
    <row r="2002" spans="790:797" x14ac:dyDescent="0.25">
      <c r="ADJ2002" t="s">
        <v>506</v>
      </c>
    </row>
    <row r="2004" spans="790:797" x14ac:dyDescent="0.25">
      <c r="ADK2004" t="s">
        <v>506</v>
      </c>
    </row>
    <row r="2006" spans="790:797" x14ac:dyDescent="0.25">
      <c r="ADL2006" t="s">
        <v>506</v>
      </c>
    </row>
    <row r="2008" spans="790:797" x14ac:dyDescent="0.25">
      <c r="ADM2008" t="s">
        <v>506</v>
      </c>
    </row>
    <row r="2010" spans="790:797" x14ac:dyDescent="0.25">
      <c r="ADN2010" t="s">
        <v>506</v>
      </c>
    </row>
    <row r="2012" spans="790:797" x14ac:dyDescent="0.25">
      <c r="ADO2012" t="s">
        <v>506</v>
      </c>
    </row>
    <row r="2014" spans="790:797" x14ac:dyDescent="0.25">
      <c r="ADP2014" t="s">
        <v>506</v>
      </c>
    </row>
    <row r="2016" spans="790:797" x14ac:dyDescent="0.25">
      <c r="ADQ2016" t="s">
        <v>506</v>
      </c>
    </row>
    <row r="2018" spans="798:805" x14ac:dyDescent="0.25">
      <c r="ADR2018" t="s">
        <v>506</v>
      </c>
    </row>
    <row r="2020" spans="798:805" x14ac:dyDescent="0.25">
      <c r="ADS2020" t="s">
        <v>506</v>
      </c>
    </row>
    <row r="2022" spans="798:805" x14ac:dyDescent="0.25">
      <c r="ADT2022" t="s">
        <v>506</v>
      </c>
    </row>
    <row r="2024" spans="798:805" x14ac:dyDescent="0.25">
      <c r="ADU2024" t="s">
        <v>506</v>
      </c>
    </row>
    <row r="2026" spans="798:805" x14ac:dyDescent="0.25">
      <c r="ADV2026" t="s">
        <v>506</v>
      </c>
    </row>
    <row r="2028" spans="798:805" x14ac:dyDescent="0.25">
      <c r="ADW2028" t="s">
        <v>506</v>
      </c>
    </row>
    <row r="2030" spans="798:805" x14ac:dyDescent="0.25">
      <c r="ADX2030" t="s">
        <v>506</v>
      </c>
    </row>
    <row r="2032" spans="798:805" x14ac:dyDescent="0.25">
      <c r="ADY2032" t="s">
        <v>506</v>
      </c>
    </row>
    <row r="2034" spans="806:812" x14ac:dyDescent="0.25">
      <c r="ADZ2034" t="s">
        <v>506</v>
      </c>
    </row>
    <row r="2036" spans="806:812" x14ac:dyDescent="0.25">
      <c r="AEA2036" t="s">
        <v>506</v>
      </c>
    </row>
    <row r="2038" spans="806:812" x14ac:dyDescent="0.25">
      <c r="AEB2038" t="s">
        <v>506</v>
      </c>
    </row>
    <row r="2040" spans="806:812" x14ac:dyDescent="0.25">
      <c r="AEC2040" t="s">
        <v>506</v>
      </c>
    </row>
    <row r="2042" spans="806:812" x14ac:dyDescent="0.25">
      <c r="AED2042" t="s">
        <v>506</v>
      </c>
    </row>
    <row r="2044" spans="806:812" x14ac:dyDescent="0.25">
      <c r="AEE2044" t="s">
        <v>506</v>
      </c>
    </row>
    <row r="2046" spans="806:812" x14ac:dyDescent="0.25">
      <c r="AEF2046" t="s">
        <v>506</v>
      </c>
    </row>
    <row r="2048" spans="806:812" x14ac:dyDescent="0.25">
      <c r="AEF2048" t="s">
        <v>506</v>
      </c>
    </row>
    <row r="2050" spans="812:812" x14ac:dyDescent="0.25">
      <c r="AEF2050" t="s">
        <v>506</v>
      </c>
    </row>
    <row r="2052" spans="812:812" x14ac:dyDescent="0.25">
      <c r="AEF2052" t="s">
        <v>506</v>
      </c>
    </row>
    <row r="2054" spans="812:812" x14ac:dyDescent="0.25">
      <c r="AEF2054" t="s">
        <v>506</v>
      </c>
    </row>
    <row r="2056" spans="812:812" x14ac:dyDescent="0.25">
      <c r="AEF2056" t="s">
        <v>506</v>
      </c>
    </row>
  </sheetData>
  <autoFilter ref="B10:T1634" xr:uid="{0AD390B0-A67A-4E98-A0A4-E16683619B48}">
    <filterColumn colId="5">
      <filters>
        <filter val="A-1PL  Anchorage  Screw 2.0 x 12 mm, Round Hole"/>
      </filters>
    </filterColumn>
  </autoFilter>
  <pageMargins left="0.7" right="0.7" top="0.75" bottom="0.75" header="0.3" footer="0.3"/>
  <pageSetup orientation="portrait" horizontalDpi="1200" verticalDpi="1200" r:id="rId2"/>
  <drawing r:id="rId3"/>
  <legacy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3E19B6-BB45-4435-B9F0-802ED3648315}">
  <dimension ref="A1:V783"/>
  <sheetViews>
    <sheetView topLeftCell="K1" workbookViewId="0">
      <selection activeCell="T2" sqref="T2"/>
    </sheetView>
  </sheetViews>
  <sheetFormatPr baseColWidth="10" defaultRowHeight="15" x14ac:dyDescent="0.25"/>
  <cols>
    <col min="6" max="6" width="67.85546875" bestFit="1" customWidth="1"/>
    <col min="20" max="20" width="71.5703125" bestFit="1" customWidth="1"/>
    <col min="21" max="21" width="17.85546875" bestFit="1" customWidth="1"/>
    <col min="22" max="22" width="16.85546875" bestFit="1" customWidth="1"/>
  </cols>
  <sheetData>
    <row r="1" spans="1:22" ht="45" x14ac:dyDescent="0.25">
      <c r="A1" s="2" t="s">
        <v>9</v>
      </c>
      <c r="B1" s="2" t="s">
        <v>12</v>
      </c>
      <c r="C1" s="2" t="s">
        <v>11</v>
      </c>
      <c r="D1" s="2" t="s">
        <v>1</v>
      </c>
      <c r="E1" s="6" t="s">
        <v>13</v>
      </c>
      <c r="F1" s="2" t="s">
        <v>2</v>
      </c>
      <c r="G1" s="6" t="s">
        <v>3</v>
      </c>
      <c r="H1" s="6" t="s">
        <v>17</v>
      </c>
      <c r="I1" s="123" t="s">
        <v>19</v>
      </c>
      <c r="J1" s="123" t="s">
        <v>5</v>
      </c>
      <c r="K1" s="18" t="s">
        <v>6</v>
      </c>
      <c r="L1" s="103" t="s">
        <v>526</v>
      </c>
      <c r="M1" s="2" t="s">
        <v>8</v>
      </c>
      <c r="N1" s="6" t="s">
        <v>7</v>
      </c>
      <c r="O1" s="2" t="s">
        <v>133</v>
      </c>
      <c r="P1" s="2" t="s">
        <v>122</v>
      </c>
      <c r="Q1" s="2" t="s">
        <v>278</v>
      </c>
    </row>
    <row r="2" spans="1:22" x14ac:dyDescent="0.25">
      <c r="A2" s="68">
        <v>45567</v>
      </c>
      <c r="B2" s="69" t="s">
        <v>63</v>
      </c>
      <c r="C2" s="69" t="s">
        <v>0</v>
      </c>
      <c r="D2" s="69" t="s">
        <v>66</v>
      </c>
      <c r="E2" s="70" t="s">
        <v>139</v>
      </c>
      <c r="F2" s="69" t="s">
        <v>140</v>
      </c>
      <c r="G2" s="70" t="s">
        <v>141</v>
      </c>
      <c r="H2" s="154" t="s">
        <v>590</v>
      </c>
      <c r="I2" s="78">
        <v>71</v>
      </c>
      <c r="J2" s="72">
        <v>51750</v>
      </c>
      <c r="K2" s="73">
        <v>3674250</v>
      </c>
      <c r="L2" s="107" t="s">
        <v>529</v>
      </c>
      <c r="M2" s="69" t="s">
        <v>663</v>
      </c>
      <c r="N2" s="91"/>
      <c r="O2" s="69"/>
      <c r="P2" s="69"/>
      <c r="Q2" s="69"/>
      <c r="T2" s="9" t="s">
        <v>690</v>
      </c>
      <c r="U2" t="s">
        <v>741</v>
      </c>
      <c r="V2" t="s">
        <v>742</v>
      </c>
    </row>
    <row r="3" spans="1:22" x14ac:dyDescent="0.25">
      <c r="A3" s="68">
        <v>45614</v>
      </c>
      <c r="B3" s="69" t="s">
        <v>63</v>
      </c>
      <c r="C3" s="69" t="s">
        <v>0</v>
      </c>
      <c r="D3" s="69" t="s">
        <v>66</v>
      </c>
      <c r="E3" s="70" t="s">
        <v>139</v>
      </c>
      <c r="F3" s="69" t="s">
        <v>140</v>
      </c>
      <c r="G3" s="70" t="s">
        <v>141</v>
      </c>
      <c r="H3" s="154" t="s">
        <v>620</v>
      </c>
      <c r="I3" s="78">
        <v>29</v>
      </c>
      <c r="J3" s="116">
        <v>51750</v>
      </c>
      <c r="K3" s="73">
        <v>1500750</v>
      </c>
      <c r="L3" s="107" t="s">
        <v>529</v>
      </c>
      <c r="M3" s="69" t="s">
        <v>614</v>
      </c>
      <c r="N3" s="91"/>
      <c r="O3" s="69"/>
      <c r="P3" s="69"/>
      <c r="Q3" s="69"/>
      <c r="T3" s="38" t="s">
        <v>0</v>
      </c>
      <c r="U3" s="177">
        <v>652130195.54830873</v>
      </c>
      <c r="V3" s="163">
        <v>-249</v>
      </c>
    </row>
    <row r="4" spans="1:22" x14ac:dyDescent="0.25">
      <c r="A4" s="5">
        <v>45302</v>
      </c>
      <c r="B4" t="s">
        <v>103</v>
      </c>
      <c r="C4" t="s">
        <v>4</v>
      </c>
      <c r="D4" t="s">
        <v>14</v>
      </c>
      <c r="E4" s="4">
        <v>3308050</v>
      </c>
      <c r="F4" t="s">
        <v>137</v>
      </c>
      <c r="G4" s="4" t="s">
        <v>137</v>
      </c>
      <c r="H4" s="4" t="s">
        <v>138</v>
      </c>
      <c r="I4" s="8">
        <v>-2</v>
      </c>
      <c r="J4" s="48">
        <v>505243.49166666658</v>
      </c>
      <c r="K4" s="35">
        <v>-1010486.9833333332</v>
      </c>
      <c r="L4" s="104" t="s">
        <v>529</v>
      </c>
      <c r="N4" s="54" t="s">
        <v>409</v>
      </c>
      <c r="O4" t="s">
        <v>136</v>
      </c>
      <c r="T4" s="39" t="s">
        <v>496</v>
      </c>
      <c r="U4" s="177">
        <v>9</v>
      </c>
      <c r="V4" s="163">
        <v>9</v>
      </c>
    </row>
    <row r="5" spans="1:22" x14ac:dyDescent="0.25">
      <c r="A5" s="5">
        <v>45302</v>
      </c>
      <c r="B5" t="s">
        <v>103</v>
      </c>
      <c r="C5" t="s">
        <v>4</v>
      </c>
      <c r="D5" t="s">
        <v>14</v>
      </c>
      <c r="E5" s="4">
        <v>3318235</v>
      </c>
      <c r="F5" t="s">
        <v>209</v>
      </c>
      <c r="G5" s="4" t="s">
        <v>107</v>
      </c>
      <c r="H5" s="4" t="s">
        <v>138</v>
      </c>
      <c r="I5" s="8">
        <v>-2</v>
      </c>
      <c r="J5" s="29">
        <v>126823.496</v>
      </c>
      <c r="K5" s="35">
        <v>-253646.992</v>
      </c>
      <c r="L5" s="104" t="s">
        <v>529</v>
      </c>
      <c r="N5" s="54" t="s">
        <v>409</v>
      </c>
      <c r="O5" t="s">
        <v>136</v>
      </c>
      <c r="Q5" t="s">
        <v>279</v>
      </c>
      <c r="T5" s="53" t="s">
        <v>497</v>
      </c>
      <c r="U5" s="177">
        <v>9</v>
      </c>
      <c r="V5" s="163">
        <v>9</v>
      </c>
    </row>
    <row r="6" spans="1:22" x14ac:dyDescent="0.25">
      <c r="A6" s="5">
        <v>45303</v>
      </c>
      <c r="B6" t="s">
        <v>169</v>
      </c>
      <c r="C6" t="s">
        <v>0</v>
      </c>
      <c r="D6" t="s">
        <v>66</v>
      </c>
      <c r="E6" s="4" t="s">
        <v>75</v>
      </c>
      <c r="F6" t="s">
        <v>76</v>
      </c>
      <c r="G6" s="4" t="s">
        <v>37</v>
      </c>
      <c r="H6" s="4" t="s">
        <v>285</v>
      </c>
      <c r="I6" s="8">
        <v>-2</v>
      </c>
      <c r="J6" s="29">
        <v>51750</v>
      </c>
      <c r="K6" s="35">
        <v>-103500</v>
      </c>
      <c r="L6" s="104"/>
      <c r="O6" t="s">
        <v>410</v>
      </c>
      <c r="T6" s="162" t="s">
        <v>527</v>
      </c>
      <c r="U6" s="177">
        <v>9</v>
      </c>
      <c r="V6" s="163">
        <v>9</v>
      </c>
    </row>
    <row r="7" spans="1:22" x14ac:dyDescent="0.25">
      <c r="A7" s="5">
        <v>45303</v>
      </c>
      <c r="B7" t="s">
        <v>121</v>
      </c>
      <c r="C7" t="s">
        <v>0</v>
      </c>
      <c r="D7" t="s">
        <v>66</v>
      </c>
      <c r="E7" s="4" t="s">
        <v>86</v>
      </c>
      <c r="F7" t="s">
        <v>87</v>
      </c>
      <c r="G7" s="4" t="s">
        <v>50</v>
      </c>
      <c r="H7" s="4" t="s">
        <v>164</v>
      </c>
      <c r="I7" s="8">
        <v>-2</v>
      </c>
      <c r="J7" s="29">
        <v>51750</v>
      </c>
      <c r="K7" s="35">
        <v>-103500</v>
      </c>
      <c r="L7" s="104"/>
      <c r="P7" t="s">
        <v>411</v>
      </c>
      <c r="T7" s="39" t="s">
        <v>324</v>
      </c>
      <c r="U7" s="177">
        <v>512.71324200913239</v>
      </c>
      <c r="V7" s="163">
        <v>22</v>
      </c>
    </row>
    <row r="8" spans="1:22" x14ac:dyDescent="0.25">
      <c r="A8" s="5">
        <v>45306</v>
      </c>
      <c r="B8" t="s">
        <v>121</v>
      </c>
      <c r="C8" t="s">
        <v>0</v>
      </c>
      <c r="D8" t="s">
        <v>66</v>
      </c>
      <c r="E8" s="4" t="s">
        <v>86</v>
      </c>
      <c r="F8" t="s">
        <v>87</v>
      </c>
      <c r="G8" s="4" t="s">
        <v>50</v>
      </c>
      <c r="H8" s="4" t="s">
        <v>424</v>
      </c>
      <c r="I8" s="8">
        <v>2</v>
      </c>
      <c r="J8" s="29">
        <v>51750</v>
      </c>
      <c r="K8" s="35">
        <v>103500</v>
      </c>
      <c r="L8" s="104"/>
      <c r="P8" t="s">
        <v>411</v>
      </c>
      <c r="T8" s="53" t="s">
        <v>325</v>
      </c>
      <c r="U8" s="177">
        <v>512.71324200913239</v>
      </c>
      <c r="V8" s="163">
        <v>22</v>
      </c>
    </row>
    <row r="9" spans="1:22" x14ac:dyDescent="0.25">
      <c r="A9" s="5">
        <v>45307</v>
      </c>
      <c r="B9" t="s">
        <v>103</v>
      </c>
      <c r="C9" t="s">
        <v>0</v>
      </c>
      <c r="D9" t="s">
        <v>14</v>
      </c>
      <c r="E9" s="4" t="s">
        <v>289</v>
      </c>
      <c r="F9" t="s">
        <v>15</v>
      </c>
      <c r="G9" s="4" t="s">
        <v>16</v>
      </c>
      <c r="H9" s="4" t="s">
        <v>18</v>
      </c>
      <c r="I9" s="8">
        <v>-3</v>
      </c>
      <c r="J9" s="29">
        <v>73331</v>
      </c>
      <c r="K9" s="17">
        <v>2199930</v>
      </c>
      <c r="L9" s="102"/>
      <c r="N9" s="54">
        <v>20240009</v>
      </c>
      <c r="O9" t="s">
        <v>413</v>
      </c>
      <c r="T9" s="162" t="s">
        <v>529</v>
      </c>
      <c r="U9" s="177">
        <v>-44.843835616438355</v>
      </c>
      <c r="V9" s="163">
        <v>-2</v>
      </c>
    </row>
    <row r="10" spans="1:22" x14ac:dyDescent="0.25">
      <c r="A10" s="5">
        <v>45307</v>
      </c>
      <c r="B10" t="s">
        <v>103</v>
      </c>
      <c r="C10" t="s">
        <v>0</v>
      </c>
      <c r="D10" t="s">
        <v>66</v>
      </c>
      <c r="E10" s="4" t="s">
        <v>78</v>
      </c>
      <c r="F10" t="s">
        <v>79</v>
      </c>
      <c r="G10" s="4" t="s">
        <v>80</v>
      </c>
      <c r="H10" s="4" t="s">
        <v>305</v>
      </c>
      <c r="I10" s="8">
        <v>-5</v>
      </c>
      <c r="J10" s="29">
        <v>51750</v>
      </c>
      <c r="K10" s="17">
        <v>-258750</v>
      </c>
      <c r="L10" s="102"/>
      <c r="N10" s="54">
        <v>20240009</v>
      </c>
      <c r="O10" t="s">
        <v>413</v>
      </c>
      <c r="T10" s="162" t="s">
        <v>527</v>
      </c>
      <c r="U10" s="177">
        <v>557.55707762557074</v>
      </c>
      <c r="V10" s="163">
        <v>24</v>
      </c>
    </row>
    <row r="11" spans="1:22" x14ac:dyDescent="0.25">
      <c r="A11" s="5">
        <v>45307</v>
      </c>
      <c r="B11" t="s">
        <v>103</v>
      </c>
      <c r="C11" t="s">
        <v>0</v>
      </c>
      <c r="D11" t="s">
        <v>14</v>
      </c>
      <c r="E11" s="4" t="s">
        <v>42</v>
      </c>
      <c r="F11" t="s">
        <v>43</v>
      </c>
      <c r="G11" s="4" t="s">
        <v>44</v>
      </c>
      <c r="H11" s="4" t="s">
        <v>404</v>
      </c>
      <c r="I11" s="8">
        <v>-40</v>
      </c>
      <c r="J11" s="79">
        <v>14.268493150684932</v>
      </c>
      <c r="K11" s="17">
        <v>-570.7397260273973</v>
      </c>
      <c r="L11" s="102" t="s">
        <v>527</v>
      </c>
      <c r="N11" s="54">
        <v>20240009</v>
      </c>
      <c r="O11" t="s">
        <v>413</v>
      </c>
      <c r="T11" s="39" t="s">
        <v>328</v>
      </c>
      <c r="U11" s="177">
        <v>-198</v>
      </c>
      <c r="V11" s="163">
        <v>-11</v>
      </c>
    </row>
    <row r="12" spans="1:22" x14ac:dyDescent="0.25">
      <c r="A12" s="5">
        <v>45307</v>
      </c>
      <c r="B12" t="s">
        <v>103</v>
      </c>
      <c r="C12" t="s">
        <v>0</v>
      </c>
      <c r="D12" t="s">
        <v>66</v>
      </c>
      <c r="E12" s="4" t="s">
        <v>71</v>
      </c>
      <c r="F12" t="s">
        <v>72</v>
      </c>
      <c r="G12" s="4" t="s">
        <v>27</v>
      </c>
      <c r="H12" s="4" t="s">
        <v>219</v>
      </c>
      <c r="I12" s="8">
        <v>-2</v>
      </c>
      <c r="J12" s="29">
        <v>51750</v>
      </c>
      <c r="K12" s="17">
        <v>-103500</v>
      </c>
      <c r="L12" s="102"/>
      <c r="N12" s="54">
        <v>20240009</v>
      </c>
      <c r="O12" t="s">
        <v>413</v>
      </c>
      <c r="T12" s="53" t="s">
        <v>329</v>
      </c>
      <c r="U12" s="177">
        <v>-198</v>
      </c>
      <c r="V12" s="163">
        <v>-11</v>
      </c>
    </row>
    <row r="13" spans="1:22" x14ac:dyDescent="0.25">
      <c r="A13" s="5">
        <v>45307</v>
      </c>
      <c r="B13" t="s">
        <v>103</v>
      </c>
      <c r="C13" t="s">
        <v>0</v>
      </c>
      <c r="D13" t="s">
        <v>66</v>
      </c>
      <c r="E13" s="4" t="s">
        <v>67</v>
      </c>
      <c r="F13" t="s">
        <v>216</v>
      </c>
      <c r="G13" s="4" t="s">
        <v>69</v>
      </c>
      <c r="H13" s="4" t="s">
        <v>222</v>
      </c>
      <c r="I13" s="8">
        <v>-6</v>
      </c>
      <c r="J13" s="29">
        <v>51750</v>
      </c>
      <c r="K13" s="17">
        <v>-310500</v>
      </c>
      <c r="L13" s="102"/>
      <c r="N13" s="54" t="s">
        <v>414</v>
      </c>
      <c r="O13" t="s">
        <v>126</v>
      </c>
      <c r="T13" s="162" t="s">
        <v>527</v>
      </c>
      <c r="U13" s="177">
        <v>-198</v>
      </c>
      <c r="V13" s="163">
        <v>-11</v>
      </c>
    </row>
    <row r="14" spans="1:22" x14ac:dyDescent="0.25">
      <c r="A14" s="5">
        <v>45307</v>
      </c>
      <c r="B14" t="s">
        <v>103</v>
      </c>
      <c r="C14" t="s">
        <v>0</v>
      </c>
      <c r="D14" t="s">
        <v>66</v>
      </c>
      <c r="E14" s="4" t="s">
        <v>71</v>
      </c>
      <c r="F14" t="s">
        <v>72</v>
      </c>
      <c r="G14" s="4" t="s">
        <v>27</v>
      </c>
      <c r="H14" s="4" t="s">
        <v>74</v>
      </c>
      <c r="I14" s="8">
        <v>-5</v>
      </c>
      <c r="J14" s="29">
        <v>51750</v>
      </c>
      <c r="K14" s="17">
        <v>258750</v>
      </c>
      <c r="L14" s="102"/>
      <c r="N14" s="54" t="s">
        <v>414</v>
      </c>
      <c r="O14" t="s">
        <v>126</v>
      </c>
      <c r="T14" s="39" t="s">
        <v>532</v>
      </c>
      <c r="U14" s="177">
        <v>-2178238.7304733461</v>
      </c>
      <c r="V14" s="163">
        <v>-1</v>
      </c>
    </row>
    <row r="15" spans="1:22" x14ac:dyDescent="0.25">
      <c r="A15" s="5">
        <v>45307</v>
      </c>
      <c r="B15" t="s">
        <v>103</v>
      </c>
      <c r="C15" t="s">
        <v>0</v>
      </c>
      <c r="D15" t="s">
        <v>66</v>
      </c>
      <c r="E15" s="4" t="s">
        <v>71</v>
      </c>
      <c r="F15" t="s">
        <v>72</v>
      </c>
      <c r="G15" s="4" t="s">
        <v>27</v>
      </c>
      <c r="H15" s="4" t="s">
        <v>152</v>
      </c>
      <c r="I15" s="8">
        <v>-7</v>
      </c>
      <c r="J15" s="29">
        <v>51750</v>
      </c>
      <c r="K15" s="17">
        <v>465750</v>
      </c>
      <c r="L15" s="102"/>
      <c r="N15" s="54" t="s">
        <v>414</v>
      </c>
      <c r="O15" t="s">
        <v>126</v>
      </c>
      <c r="T15" s="53" t="s">
        <v>146</v>
      </c>
      <c r="U15" s="177">
        <v>-2178238.7304733461</v>
      </c>
      <c r="V15" s="163">
        <v>-1</v>
      </c>
    </row>
    <row r="16" spans="1:22" x14ac:dyDescent="0.25">
      <c r="A16" s="5">
        <v>45307</v>
      </c>
      <c r="B16" t="s">
        <v>103</v>
      </c>
      <c r="C16" t="s">
        <v>0</v>
      </c>
      <c r="D16" t="s">
        <v>66</v>
      </c>
      <c r="E16" s="4" t="s">
        <v>71</v>
      </c>
      <c r="F16" t="s">
        <v>72</v>
      </c>
      <c r="G16" s="4" t="s">
        <v>27</v>
      </c>
      <c r="H16" s="4" t="s">
        <v>220</v>
      </c>
      <c r="I16" s="8">
        <v>-13</v>
      </c>
      <c r="J16" s="29">
        <v>51750</v>
      </c>
      <c r="K16" s="17">
        <v>-672750</v>
      </c>
      <c r="L16" s="102"/>
      <c r="N16" s="54" t="s">
        <v>414</v>
      </c>
      <c r="O16" t="s">
        <v>126</v>
      </c>
      <c r="T16" s="162" t="s">
        <v>529</v>
      </c>
      <c r="U16" s="177">
        <v>-2178690</v>
      </c>
      <c r="V16" s="163">
        <v>-24</v>
      </c>
    </row>
    <row r="17" spans="1:22" x14ac:dyDescent="0.25">
      <c r="A17" s="5">
        <v>45307</v>
      </c>
      <c r="B17" t="s">
        <v>103</v>
      </c>
      <c r="C17" t="s">
        <v>0</v>
      </c>
      <c r="D17" t="s">
        <v>66</v>
      </c>
      <c r="E17" s="4" t="s">
        <v>75</v>
      </c>
      <c r="F17" t="s">
        <v>76</v>
      </c>
      <c r="G17" s="4" t="s">
        <v>37</v>
      </c>
      <c r="H17" s="4" t="s">
        <v>285</v>
      </c>
      <c r="I17" s="8">
        <v>-5</v>
      </c>
      <c r="J17" s="29">
        <v>51750</v>
      </c>
      <c r="K17" s="17">
        <v>5175000</v>
      </c>
      <c r="L17" s="102"/>
      <c r="N17" s="54" t="s">
        <v>414</v>
      </c>
      <c r="O17" t="s">
        <v>126</v>
      </c>
      <c r="T17" s="162" t="s">
        <v>527</v>
      </c>
      <c r="U17" s="177">
        <v>451.26952665399585</v>
      </c>
      <c r="V17" s="163">
        <v>23</v>
      </c>
    </row>
    <row r="18" spans="1:22" x14ac:dyDescent="0.25">
      <c r="A18" s="5">
        <v>45303</v>
      </c>
      <c r="B18" t="s">
        <v>169</v>
      </c>
      <c r="C18" t="s">
        <v>0</v>
      </c>
      <c r="D18" t="s">
        <v>66</v>
      </c>
      <c r="E18" s="4" t="s">
        <v>139</v>
      </c>
      <c r="F18" t="s">
        <v>140</v>
      </c>
      <c r="G18" s="4" t="s">
        <v>141</v>
      </c>
      <c r="H18" s="4" t="s">
        <v>172</v>
      </c>
      <c r="I18" s="8">
        <v>-2</v>
      </c>
      <c r="J18" s="29">
        <v>51750</v>
      </c>
      <c r="K18" s="35">
        <v>-103500</v>
      </c>
      <c r="L18" s="104"/>
      <c r="O18" t="s">
        <v>410</v>
      </c>
      <c r="T18" s="39" t="s">
        <v>55</v>
      </c>
      <c r="U18" s="177">
        <v>356570.76754874538</v>
      </c>
      <c r="V18" s="163">
        <v>3</v>
      </c>
    </row>
    <row r="19" spans="1:22" x14ac:dyDescent="0.25">
      <c r="A19" s="5">
        <v>45307</v>
      </c>
      <c r="B19" t="s">
        <v>103</v>
      </c>
      <c r="C19" t="s">
        <v>0</v>
      </c>
      <c r="D19" t="s">
        <v>66</v>
      </c>
      <c r="E19" s="4" t="s">
        <v>86</v>
      </c>
      <c r="F19" t="s">
        <v>87</v>
      </c>
      <c r="G19" s="4" t="s">
        <v>184</v>
      </c>
      <c r="H19" s="4" t="s">
        <v>180</v>
      </c>
      <c r="I19" s="8">
        <v>-22</v>
      </c>
      <c r="J19" s="29">
        <v>51750</v>
      </c>
      <c r="K19" s="17">
        <v>3105000</v>
      </c>
      <c r="L19" s="102"/>
      <c r="N19" s="54" t="s">
        <v>414</v>
      </c>
      <c r="O19" t="s">
        <v>126</v>
      </c>
      <c r="T19" s="53" t="s">
        <v>56</v>
      </c>
      <c r="U19" s="177">
        <v>356570.76754874538</v>
      </c>
      <c r="V19" s="163">
        <v>3</v>
      </c>
    </row>
    <row r="20" spans="1:22" x14ac:dyDescent="0.25">
      <c r="A20" s="5">
        <v>45307</v>
      </c>
      <c r="B20" t="s">
        <v>103</v>
      </c>
      <c r="C20" t="s">
        <v>0</v>
      </c>
      <c r="D20" t="s">
        <v>66</v>
      </c>
      <c r="E20" s="4" t="s">
        <v>91</v>
      </c>
      <c r="F20" t="s">
        <v>92</v>
      </c>
      <c r="G20" s="4" t="s">
        <v>93</v>
      </c>
      <c r="H20" s="4" t="s">
        <v>360</v>
      </c>
      <c r="I20" s="8">
        <v>-7</v>
      </c>
      <c r="J20" s="29">
        <v>51750</v>
      </c>
      <c r="K20" s="17">
        <v>-362250</v>
      </c>
      <c r="L20" s="102"/>
      <c r="N20" s="54" t="s">
        <v>414</v>
      </c>
      <c r="O20" t="s">
        <v>126</v>
      </c>
      <c r="T20" s="162" t="s">
        <v>529</v>
      </c>
      <c r="U20" s="177">
        <v>355528</v>
      </c>
      <c r="V20" s="163">
        <v>4</v>
      </c>
    </row>
    <row r="21" spans="1:22" x14ac:dyDescent="0.25">
      <c r="A21" s="5">
        <v>45310</v>
      </c>
      <c r="B21" t="s">
        <v>103</v>
      </c>
      <c r="C21" t="s">
        <v>0</v>
      </c>
      <c r="D21" t="s">
        <v>14</v>
      </c>
      <c r="E21" s="4" t="s">
        <v>25</v>
      </c>
      <c r="F21" t="s">
        <v>26</v>
      </c>
      <c r="G21" s="4" t="s">
        <v>27</v>
      </c>
      <c r="H21" s="4" t="s">
        <v>333</v>
      </c>
      <c r="I21" s="8">
        <v>-15</v>
      </c>
      <c r="J21" s="29">
        <v>69131</v>
      </c>
      <c r="K21" s="17">
        <v>-1036965</v>
      </c>
      <c r="L21" s="102" t="s">
        <v>529</v>
      </c>
      <c r="N21" s="54" t="s">
        <v>423</v>
      </c>
      <c r="O21" t="s">
        <v>282</v>
      </c>
      <c r="T21" s="162" t="s">
        <v>527</v>
      </c>
      <c r="U21" s="177">
        <v>1042.7675487453669</v>
      </c>
      <c r="V21" s="163">
        <v>-1</v>
      </c>
    </row>
    <row r="22" spans="1:22" x14ac:dyDescent="0.25">
      <c r="A22" s="5">
        <v>45310</v>
      </c>
      <c r="B22" t="s">
        <v>103</v>
      </c>
      <c r="C22" t="s">
        <v>0</v>
      </c>
      <c r="D22" t="s">
        <v>14</v>
      </c>
      <c r="E22" s="4" t="s">
        <v>35</v>
      </c>
      <c r="F22" t="s">
        <v>36</v>
      </c>
      <c r="G22" s="4" t="s">
        <v>37</v>
      </c>
      <c r="H22" s="4" t="s">
        <v>334</v>
      </c>
      <c r="I22" s="8">
        <v>-15</v>
      </c>
      <c r="J22" s="29">
        <v>69131</v>
      </c>
      <c r="K22" s="17">
        <v>-1036965</v>
      </c>
      <c r="L22" s="102" t="s">
        <v>529</v>
      </c>
      <c r="N22" s="54" t="s">
        <v>423</v>
      </c>
      <c r="O22" t="s">
        <v>282</v>
      </c>
      <c r="T22" s="39" t="s">
        <v>59</v>
      </c>
      <c r="U22" s="177">
        <v>23884531.346195042</v>
      </c>
      <c r="V22" s="163">
        <v>-18</v>
      </c>
    </row>
    <row r="23" spans="1:22" x14ac:dyDescent="0.25">
      <c r="A23" s="5">
        <v>45310</v>
      </c>
      <c r="B23" t="s">
        <v>103</v>
      </c>
      <c r="C23" t="s">
        <v>0</v>
      </c>
      <c r="D23" t="s">
        <v>14</v>
      </c>
      <c r="E23" s="4" t="s">
        <v>54</v>
      </c>
      <c r="F23" t="s">
        <v>55</v>
      </c>
      <c r="G23" s="4" t="s">
        <v>56</v>
      </c>
      <c r="H23" s="4" t="s">
        <v>405</v>
      </c>
      <c r="I23" s="8">
        <v>-9</v>
      </c>
      <c r="J23" s="79">
        <v>18.345205479452055</v>
      </c>
      <c r="K23" s="17">
        <v>-165.1068493150685</v>
      </c>
      <c r="L23" s="102" t="s">
        <v>527</v>
      </c>
      <c r="N23" s="54" t="s">
        <v>423</v>
      </c>
      <c r="O23" t="s">
        <v>282</v>
      </c>
      <c r="T23" s="53" t="s">
        <v>60</v>
      </c>
      <c r="U23" s="177">
        <v>23884531.346195042</v>
      </c>
      <c r="V23" s="163">
        <v>-18</v>
      </c>
    </row>
    <row r="24" spans="1:22" x14ac:dyDescent="0.25">
      <c r="A24" s="5">
        <v>45310</v>
      </c>
      <c r="B24" t="s">
        <v>103</v>
      </c>
      <c r="C24" t="s">
        <v>0</v>
      </c>
      <c r="D24" t="s">
        <v>66</v>
      </c>
      <c r="E24" s="4" t="s">
        <v>71</v>
      </c>
      <c r="F24" t="s">
        <v>72</v>
      </c>
      <c r="G24" s="4" t="s">
        <v>27</v>
      </c>
      <c r="H24" s="4" t="s">
        <v>73</v>
      </c>
      <c r="I24" s="8">
        <v>-1</v>
      </c>
      <c r="J24" s="29">
        <v>51750</v>
      </c>
      <c r="K24" s="17">
        <v>1478400</v>
      </c>
      <c r="L24" s="102" t="s">
        <v>529</v>
      </c>
      <c r="N24" s="54" t="s">
        <v>423</v>
      </c>
      <c r="O24" t="s">
        <v>282</v>
      </c>
      <c r="T24" s="162" t="s">
        <v>529</v>
      </c>
      <c r="U24" s="177">
        <v>14995484.876595745</v>
      </c>
      <c r="V24" s="163">
        <v>-31</v>
      </c>
    </row>
    <row r="25" spans="1:22" x14ac:dyDescent="0.25">
      <c r="A25" s="5">
        <v>45310</v>
      </c>
      <c r="B25" t="s">
        <v>103</v>
      </c>
      <c r="C25" t="s">
        <v>0</v>
      </c>
      <c r="D25" t="s">
        <v>66</v>
      </c>
      <c r="E25" s="4" t="s">
        <v>71</v>
      </c>
      <c r="F25" t="s">
        <v>72</v>
      </c>
      <c r="G25" s="4" t="s">
        <v>27</v>
      </c>
      <c r="H25" s="4" t="s">
        <v>219</v>
      </c>
      <c r="I25" s="8">
        <v>-2</v>
      </c>
      <c r="J25" s="29">
        <v>51750</v>
      </c>
      <c r="K25" s="17">
        <v>3105000</v>
      </c>
      <c r="L25" s="102" t="s">
        <v>529</v>
      </c>
      <c r="N25" s="54" t="s">
        <v>423</v>
      </c>
      <c r="O25" t="s">
        <v>282</v>
      </c>
      <c r="T25" s="162" t="s">
        <v>527</v>
      </c>
      <c r="U25" s="177">
        <v>846.46959929469961</v>
      </c>
      <c r="V25" s="163">
        <v>19</v>
      </c>
    </row>
    <row r="26" spans="1:22" x14ac:dyDescent="0.25">
      <c r="A26" s="5">
        <v>45310</v>
      </c>
      <c r="B26" t="s">
        <v>103</v>
      </c>
      <c r="C26" t="s">
        <v>0</v>
      </c>
      <c r="D26" t="s">
        <v>66</v>
      </c>
      <c r="E26" s="4" t="s">
        <v>71</v>
      </c>
      <c r="F26" t="s">
        <v>72</v>
      </c>
      <c r="G26" s="4" t="s">
        <v>27</v>
      </c>
      <c r="H26" s="4" t="s">
        <v>389</v>
      </c>
      <c r="I26" s="8">
        <v>-2</v>
      </c>
      <c r="J26" s="29">
        <v>51750</v>
      </c>
      <c r="K26" s="17">
        <v>103500</v>
      </c>
      <c r="L26" s="102" t="s">
        <v>529</v>
      </c>
      <c r="N26" s="54" t="s">
        <v>423</v>
      </c>
      <c r="O26" t="s">
        <v>282</v>
      </c>
      <c r="T26" s="162" t="s">
        <v>672</v>
      </c>
      <c r="U26" s="177">
        <v>8888200</v>
      </c>
      <c r="V26" s="163">
        <v>-6</v>
      </c>
    </row>
    <row r="27" spans="1:22" x14ac:dyDescent="0.25">
      <c r="A27" s="5">
        <v>45310</v>
      </c>
      <c r="B27" t="s">
        <v>103</v>
      </c>
      <c r="C27" t="s">
        <v>0</v>
      </c>
      <c r="D27" t="s">
        <v>66</v>
      </c>
      <c r="E27" s="4" t="s">
        <v>75</v>
      </c>
      <c r="F27" t="s">
        <v>76</v>
      </c>
      <c r="G27" s="4" t="s">
        <v>37</v>
      </c>
      <c r="H27" s="4" t="s">
        <v>285</v>
      </c>
      <c r="I27" s="8">
        <v>-3</v>
      </c>
      <c r="J27" s="29">
        <v>51750</v>
      </c>
      <c r="K27" s="17">
        <v>-155250</v>
      </c>
      <c r="L27" s="102" t="s">
        <v>529</v>
      </c>
      <c r="N27" s="54" t="s">
        <v>423</v>
      </c>
      <c r="O27" t="s">
        <v>282</v>
      </c>
      <c r="T27" s="39" t="s">
        <v>15</v>
      </c>
      <c r="U27" s="177">
        <v>2566585</v>
      </c>
      <c r="V27" s="163">
        <v>-6</v>
      </c>
    </row>
    <row r="28" spans="1:22" x14ac:dyDescent="0.25">
      <c r="A28" s="5">
        <v>45310</v>
      </c>
      <c r="B28" t="s">
        <v>103</v>
      </c>
      <c r="C28" t="s">
        <v>0</v>
      </c>
      <c r="D28" t="s">
        <v>66</v>
      </c>
      <c r="E28" s="4" t="s">
        <v>75</v>
      </c>
      <c r="F28" t="s">
        <v>76</v>
      </c>
      <c r="G28" s="4" t="s">
        <v>37</v>
      </c>
      <c r="H28" s="4" t="s">
        <v>390</v>
      </c>
      <c r="I28" s="8">
        <v>-2</v>
      </c>
      <c r="J28" s="29">
        <v>51750</v>
      </c>
      <c r="K28" s="17">
        <v>103500</v>
      </c>
      <c r="L28" s="102" t="s">
        <v>529</v>
      </c>
      <c r="N28" s="54" t="s">
        <v>423</v>
      </c>
      <c r="O28" t="s">
        <v>282</v>
      </c>
      <c r="T28" s="53" t="s">
        <v>16</v>
      </c>
      <c r="U28" s="177">
        <v>2566585</v>
      </c>
      <c r="V28" s="163">
        <v>-6</v>
      </c>
    </row>
    <row r="29" spans="1:22" x14ac:dyDescent="0.25">
      <c r="A29" s="5">
        <v>45307</v>
      </c>
      <c r="B29" t="s">
        <v>103</v>
      </c>
      <c r="C29" t="s">
        <v>0</v>
      </c>
      <c r="D29" t="s">
        <v>14</v>
      </c>
      <c r="E29" s="4" t="s">
        <v>39</v>
      </c>
      <c r="F29" t="s">
        <v>40</v>
      </c>
      <c r="G29" s="4" t="s">
        <v>41</v>
      </c>
      <c r="H29" s="4" t="s">
        <v>335</v>
      </c>
      <c r="I29" s="8">
        <v>-11</v>
      </c>
      <c r="J29" s="29">
        <v>69131</v>
      </c>
      <c r="K29" s="35">
        <v>-760441</v>
      </c>
      <c r="L29" s="104" t="s">
        <v>529</v>
      </c>
      <c r="N29" s="54">
        <v>20240009</v>
      </c>
      <c r="O29" t="s">
        <v>413</v>
      </c>
      <c r="T29" s="162" t="s">
        <v>529</v>
      </c>
      <c r="U29" s="177">
        <v>73331</v>
      </c>
      <c r="V29" s="163">
        <v>-7</v>
      </c>
    </row>
    <row r="30" spans="1:22" x14ac:dyDescent="0.25">
      <c r="A30" s="5">
        <v>45310</v>
      </c>
      <c r="B30" t="s">
        <v>103</v>
      </c>
      <c r="C30" t="s">
        <v>0</v>
      </c>
      <c r="D30" t="s">
        <v>66</v>
      </c>
      <c r="E30" s="4" t="s">
        <v>86</v>
      </c>
      <c r="F30" t="s">
        <v>87</v>
      </c>
      <c r="G30" s="4" t="s">
        <v>184</v>
      </c>
      <c r="H30" s="4" t="s">
        <v>180</v>
      </c>
      <c r="I30" s="8">
        <v>-3</v>
      </c>
      <c r="J30" s="29">
        <v>51750</v>
      </c>
      <c r="K30" s="17">
        <v>3105000</v>
      </c>
      <c r="L30" s="102" t="s">
        <v>529</v>
      </c>
      <c r="N30" s="54" t="s">
        <v>423</v>
      </c>
      <c r="O30" t="s">
        <v>282</v>
      </c>
      <c r="T30" s="162" t="s">
        <v>672</v>
      </c>
      <c r="U30" s="177">
        <v>2493254</v>
      </c>
      <c r="V30" s="163">
        <v>1</v>
      </c>
    </row>
    <row r="31" spans="1:22" x14ac:dyDescent="0.25">
      <c r="A31" s="5">
        <v>45310</v>
      </c>
      <c r="B31" t="s">
        <v>103</v>
      </c>
      <c r="C31" t="s">
        <v>0</v>
      </c>
      <c r="D31" t="s">
        <v>66</v>
      </c>
      <c r="E31" s="4" t="s">
        <v>86</v>
      </c>
      <c r="F31" t="s">
        <v>87</v>
      </c>
      <c r="G31" s="4" t="s">
        <v>50</v>
      </c>
      <c r="H31" s="4" t="s">
        <v>424</v>
      </c>
      <c r="I31" s="8">
        <v>-2</v>
      </c>
      <c r="J31" s="29">
        <v>51750</v>
      </c>
      <c r="K31" s="17">
        <v>103500</v>
      </c>
      <c r="L31" s="102" t="s">
        <v>529</v>
      </c>
      <c r="N31" s="54" t="s">
        <v>423</v>
      </c>
      <c r="O31" t="s">
        <v>282</v>
      </c>
      <c r="T31" s="39" t="s">
        <v>26</v>
      </c>
      <c r="U31" s="177">
        <v>4017840.590345351</v>
      </c>
      <c r="V31" s="163">
        <v>6</v>
      </c>
    </row>
    <row r="32" spans="1:22" x14ac:dyDescent="0.25">
      <c r="A32" s="5">
        <v>45310</v>
      </c>
      <c r="B32" t="s">
        <v>103</v>
      </c>
      <c r="C32" t="s">
        <v>0</v>
      </c>
      <c r="D32" t="s">
        <v>66</v>
      </c>
      <c r="E32" s="4" t="s">
        <v>78</v>
      </c>
      <c r="F32" t="s">
        <v>79</v>
      </c>
      <c r="G32" s="4" t="s">
        <v>80</v>
      </c>
      <c r="H32" s="4" t="s">
        <v>305</v>
      </c>
      <c r="I32" s="8">
        <v>-3</v>
      </c>
      <c r="J32" s="29">
        <v>51750</v>
      </c>
      <c r="K32" s="17">
        <v>2300000</v>
      </c>
      <c r="L32" s="102" t="s">
        <v>529</v>
      </c>
      <c r="N32" s="54" t="s">
        <v>423</v>
      </c>
      <c r="O32" t="s">
        <v>282</v>
      </c>
      <c r="T32" s="53" t="s">
        <v>27</v>
      </c>
      <c r="U32" s="177">
        <v>4017840.590345351</v>
      </c>
      <c r="V32" s="163">
        <v>6</v>
      </c>
    </row>
    <row r="33" spans="1:22" x14ac:dyDescent="0.25">
      <c r="A33" s="5">
        <v>45310</v>
      </c>
      <c r="B33" t="s">
        <v>103</v>
      </c>
      <c r="C33" t="s">
        <v>0</v>
      </c>
      <c r="D33" t="s">
        <v>66</v>
      </c>
      <c r="E33" s="4" t="s">
        <v>78</v>
      </c>
      <c r="F33" t="s">
        <v>79</v>
      </c>
      <c r="G33" s="4" t="s">
        <v>80</v>
      </c>
      <c r="H33" s="4" t="s">
        <v>391</v>
      </c>
      <c r="I33" s="8">
        <v>-2</v>
      </c>
      <c r="J33" s="29">
        <v>51750</v>
      </c>
      <c r="K33" s="17">
        <v>103500</v>
      </c>
      <c r="L33" s="102" t="s">
        <v>529</v>
      </c>
      <c r="N33" s="54" t="s">
        <v>423</v>
      </c>
      <c r="O33" t="s">
        <v>282</v>
      </c>
      <c r="T33" s="162" t="s">
        <v>529</v>
      </c>
      <c r="U33" s="177">
        <v>-1797406</v>
      </c>
      <c r="V33" s="163">
        <v>-26</v>
      </c>
    </row>
    <row r="34" spans="1:22" x14ac:dyDescent="0.25">
      <c r="A34" s="5">
        <v>45310</v>
      </c>
      <c r="B34" t="s">
        <v>103</v>
      </c>
      <c r="C34" t="s">
        <v>0</v>
      </c>
      <c r="D34" t="s">
        <v>14</v>
      </c>
      <c r="E34" s="4" t="s">
        <v>42</v>
      </c>
      <c r="F34" t="s">
        <v>43</v>
      </c>
      <c r="G34" s="4" t="s">
        <v>44</v>
      </c>
      <c r="H34" s="4" t="s">
        <v>404</v>
      </c>
      <c r="I34" s="8">
        <v>-15</v>
      </c>
      <c r="J34" s="79">
        <v>14.268493150684932</v>
      </c>
      <c r="K34" s="17">
        <v>-214.02739726027397</v>
      </c>
      <c r="L34" s="102" t="s">
        <v>527</v>
      </c>
      <c r="N34" s="54" t="s">
        <v>423</v>
      </c>
      <c r="O34" t="s">
        <v>282</v>
      </c>
      <c r="T34" s="162" t="s">
        <v>527</v>
      </c>
      <c r="U34" s="177">
        <v>2358696.590345351</v>
      </c>
      <c r="V34" s="163">
        <v>40</v>
      </c>
    </row>
    <row r="35" spans="1:22" x14ac:dyDescent="0.25">
      <c r="A35" s="5">
        <v>45310</v>
      </c>
      <c r="B35" t="s">
        <v>121</v>
      </c>
      <c r="C35" t="s">
        <v>0</v>
      </c>
      <c r="D35" t="s">
        <v>66</v>
      </c>
      <c r="E35" s="4" t="s">
        <v>86</v>
      </c>
      <c r="F35" t="s">
        <v>87</v>
      </c>
      <c r="G35" s="4" t="s">
        <v>50</v>
      </c>
      <c r="H35" s="4" t="s">
        <v>382</v>
      </c>
      <c r="I35" s="8">
        <v>-45</v>
      </c>
      <c r="J35" s="29">
        <v>51750</v>
      </c>
      <c r="K35" s="17">
        <v>6727500</v>
      </c>
      <c r="L35" s="102"/>
      <c r="N35" s="54"/>
      <c r="P35" t="s">
        <v>427</v>
      </c>
      <c r="T35" s="162" t="s">
        <v>672</v>
      </c>
      <c r="U35" s="177">
        <v>3456550</v>
      </c>
      <c r="V35" s="163">
        <v>-8</v>
      </c>
    </row>
    <row r="36" spans="1:22" x14ac:dyDescent="0.25">
      <c r="A36" s="5">
        <v>45310</v>
      </c>
      <c r="B36" t="s">
        <v>121</v>
      </c>
      <c r="C36" t="s">
        <v>0</v>
      </c>
      <c r="D36" t="s">
        <v>66</v>
      </c>
      <c r="E36" s="4" t="s">
        <v>86</v>
      </c>
      <c r="F36" t="s">
        <v>87</v>
      </c>
      <c r="G36" s="4" t="s">
        <v>184</v>
      </c>
      <c r="H36" s="4" t="s">
        <v>180</v>
      </c>
      <c r="I36" s="8">
        <v>-15</v>
      </c>
      <c r="J36" s="29">
        <v>51750</v>
      </c>
      <c r="K36" s="17">
        <v>3105000</v>
      </c>
      <c r="L36" s="102"/>
      <c r="N36" s="54"/>
      <c r="P36" t="s">
        <v>427</v>
      </c>
      <c r="T36" s="39" t="s">
        <v>40</v>
      </c>
      <c r="U36" s="177">
        <v>8482940.251437204</v>
      </c>
      <c r="V36" s="163">
        <v>-66</v>
      </c>
    </row>
    <row r="37" spans="1:22" x14ac:dyDescent="0.25">
      <c r="A37" s="5">
        <v>45310</v>
      </c>
      <c r="B37" t="s">
        <v>103</v>
      </c>
      <c r="C37" t="s">
        <v>0</v>
      </c>
      <c r="D37" t="s">
        <v>14</v>
      </c>
      <c r="E37" s="4" t="s">
        <v>25</v>
      </c>
      <c r="F37" t="s">
        <v>26</v>
      </c>
      <c r="G37" s="4" t="s">
        <v>27</v>
      </c>
      <c r="H37" s="4" t="s">
        <v>333</v>
      </c>
      <c r="I37" s="8">
        <v>-8</v>
      </c>
      <c r="J37" s="29">
        <v>69131</v>
      </c>
      <c r="K37" s="17">
        <v>3456550</v>
      </c>
      <c r="L37" s="102"/>
      <c r="N37" s="54" t="s">
        <v>425</v>
      </c>
      <c r="O37" t="s">
        <v>232</v>
      </c>
      <c r="T37" s="53" t="s">
        <v>141</v>
      </c>
      <c r="U37" s="177">
        <v>8482940.251437204</v>
      </c>
      <c r="V37" s="163">
        <v>-66</v>
      </c>
    </row>
    <row r="38" spans="1:22" x14ac:dyDescent="0.25">
      <c r="A38" s="5">
        <v>45310</v>
      </c>
      <c r="B38" t="s">
        <v>103</v>
      </c>
      <c r="C38" t="s">
        <v>0</v>
      </c>
      <c r="D38" t="s">
        <v>14</v>
      </c>
      <c r="E38" s="4" t="s">
        <v>35</v>
      </c>
      <c r="F38" t="s">
        <v>36</v>
      </c>
      <c r="G38" s="4" t="s">
        <v>37</v>
      </c>
      <c r="H38" s="4" t="s">
        <v>334</v>
      </c>
      <c r="I38" s="8">
        <v>-2</v>
      </c>
      <c r="J38" s="29">
        <v>69131</v>
      </c>
      <c r="K38" s="17">
        <v>4147860</v>
      </c>
      <c r="L38" s="102"/>
      <c r="N38" s="54" t="s">
        <v>425</v>
      </c>
      <c r="O38" t="s">
        <v>232</v>
      </c>
      <c r="T38" s="162" t="s">
        <v>529</v>
      </c>
      <c r="U38" s="177">
        <v>8204382.2613636376</v>
      </c>
      <c r="V38" s="163">
        <v>-150</v>
      </c>
    </row>
    <row r="39" spans="1:22" x14ac:dyDescent="0.25">
      <c r="A39" s="5">
        <v>45307</v>
      </c>
      <c r="B39" t="s">
        <v>103</v>
      </c>
      <c r="C39" t="s">
        <v>0</v>
      </c>
      <c r="D39" t="s">
        <v>66</v>
      </c>
      <c r="E39" s="4" t="s">
        <v>139</v>
      </c>
      <c r="F39" t="s">
        <v>140</v>
      </c>
      <c r="G39" s="4" t="s">
        <v>141</v>
      </c>
      <c r="H39" s="4" t="s">
        <v>158</v>
      </c>
      <c r="I39" s="8">
        <v>-10</v>
      </c>
      <c r="J39" s="29">
        <v>51750</v>
      </c>
      <c r="K39" s="17">
        <v>3105000</v>
      </c>
      <c r="L39" s="102"/>
      <c r="N39" s="54" t="s">
        <v>414</v>
      </c>
      <c r="O39" t="s">
        <v>126</v>
      </c>
      <c r="T39" s="162" t="s">
        <v>527</v>
      </c>
      <c r="U39" s="177">
        <v>2033.9900735662566</v>
      </c>
      <c r="V39" s="163">
        <v>80</v>
      </c>
    </row>
    <row r="40" spans="1:22" x14ac:dyDescent="0.25">
      <c r="A40" s="5">
        <v>45310</v>
      </c>
      <c r="B40" t="s">
        <v>103</v>
      </c>
      <c r="C40" t="s">
        <v>0</v>
      </c>
      <c r="D40" t="s">
        <v>14</v>
      </c>
      <c r="E40" s="4" t="s">
        <v>46</v>
      </c>
      <c r="F40" t="s">
        <v>532</v>
      </c>
      <c r="G40" s="4" t="s">
        <v>146</v>
      </c>
      <c r="H40" s="4" t="s">
        <v>188</v>
      </c>
      <c r="I40" s="8">
        <v>-3</v>
      </c>
      <c r="J40" s="29">
        <v>104000</v>
      </c>
      <c r="K40" s="17">
        <v>-312000</v>
      </c>
      <c r="L40" s="102" t="s">
        <v>529</v>
      </c>
      <c r="N40" s="54" t="s">
        <v>425</v>
      </c>
      <c r="O40" t="s">
        <v>232</v>
      </c>
      <c r="T40" s="162" t="s">
        <v>672</v>
      </c>
      <c r="U40" s="177">
        <v>276524</v>
      </c>
      <c r="V40" s="163">
        <v>4</v>
      </c>
    </row>
    <row r="41" spans="1:22" x14ac:dyDescent="0.25">
      <c r="A41" s="5">
        <v>45310</v>
      </c>
      <c r="B41" t="s">
        <v>103</v>
      </c>
      <c r="C41" t="s">
        <v>0</v>
      </c>
      <c r="D41" t="s">
        <v>14</v>
      </c>
      <c r="E41" s="4" t="s">
        <v>54</v>
      </c>
      <c r="F41" t="s">
        <v>55</v>
      </c>
      <c r="G41" s="4" t="s">
        <v>56</v>
      </c>
      <c r="H41" s="4" t="s">
        <v>405</v>
      </c>
      <c r="I41" s="8">
        <v>-7</v>
      </c>
      <c r="J41" s="79">
        <v>18.345205479452055</v>
      </c>
      <c r="K41" s="17">
        <v>-128.41643835616438</v>
      </c>
      <c r="L41" s="102" t="s">
        <v>527</v>
      </c>
      <c r="N41" s="54" t="s">
        <v>425</v>
      </c>
      <c r="O41" t="s">
        <v>232</v>
      </c>
      <c r="T41" s="39" t="s">
        <v>43</v>
      </c>
      <c r="U41" s="177">
        <v>1767370.7941507795</v>
      </c>
      <c r="V41" s="163">
        <v>-19</v>
      </c>
    </row>
    <row r="42" spans="1:22" x14ac:dyDescent="0.25">
      <c r="A42" s="5">
        <v>45310</v>
      </c>
      <c r="B42" t="s">
        <v>103</v>
      </c>
      <c r="C42" t="s">
        <v>0</v>
      </c>
      <c r="D42" t="s">
        <v>14</v>
      </c>
      <c r="E42" s="4" t="s">
        <v>58</v>
      </c>
      <c r="F42" t="s">
        <v>59</v>
      </c>
      <c r="G42" s="4" t="s">
        <v>60</v>
      </c>
      <c r="H42" s="4" t="s">
        <v>341</v>
      </c>
      <c r="I42" s="8">
        <v>-6</v>
      </c>
      <c r="J42" s="29">
        <v>75398.578723404251</v>
      </c>
      <c r="K42" s="17">
        <v>8888200</v>
      </c>
      <c r="L42" s="102"/>
      <c r="N42" s="54" t="s">
        <v>425</v>
      </c>
      <c r="O42" t="s">
        <v>232</v>
      </c>
      <c r="T42" s="53" t="s">
        <v>80</v>
      </c>
      <c r="U42" s="177">
        <v>1767370.7941507795</v>
      </c>
      <c r="V42" s="163">
        <v>-19</v>
      </c>
    </row>
    <row r="43" spans="1:22" x14ac:dyDescent="0.25">
      <c r="A43" s="5">
        <v>45310</v>
      </c>
      <c r="B43" t="s">
        <v>103</v>
      </c>
      <c r="C43" t="s">
        <v>0</v>
      </c>
      <c r="D43" t="s">
        <v>66</v>
      </c>
      <c r="E43" s="4" t="s">
        <v>78</v>
      </c>
      <c r="F43" t="s">
        <v>79</v>
      </c>
      <c r="G43" s="4" t="s">
        <v>80</v>
      </c>
      <c r="H43" s="4" t="s">
        <v>305</v>
      </c>
      <c r="I43" s="8">
        <v>-15</v>
      </c>
      <c r="J43" s="29">
        <v>51750</v>
      </c>
      <c r="K43" s="17">
        <v>2300000</v>
      </c>
      <c r="L43" s="102"/>
      <c r="N43" s="54" t="s">
        <v>425</v>
      </c>
      <c r="O43" t="s">
        <v>232</v>
      </c>
      <c r="T43" s="162" t="s">
        <v>529</v>
      </c>
      <c r="U43" s="177">
        <v>1767482.9617021275</v>
      </c>
      <c r="V43" s="163">
        <v>-10</v>
      </c>
    </row>
    <row r="44" spans="1:22" x14ac:dyDescent="0.25">
      <c r="A44" s="5">
        <v>45310</v>
      </c>
      <c r="B44" t="s">
        <v>103</v>
      </c>
      <c r="C44" t="s">
        <v>0</v>
      </c>
      <c r="D44" t="s">
        <v>14</v>
      </c>
      <c r="E44" s="4" t="s">
        <v>42</v>
      </c>
      <c r="F44" t="s">
        <v>43</v>
      </c>
      <c r="G44" s="4" t="s">
        <v>44</v>
      </c>
      <c r="H44" s="4" t="s">
        <v>402</v>
      </c>
      <c r="I44" s="8">
        <v>-70</v>
      </c>
      <c r="J44" s="79">
        <v>14.268493150684932</v>
      </c>
      <c r="K44" s="17">
        <v>-998.79452054794524</v>
      </c>
      <c r="L44" s="102" t="s">
        <v>527</v>
      </c>
      <c r="N44" s="54" t="s">
        <v>425</v>
      </c>
      <c r="O44" t="s">
        <v>232</v>
      </c>
      <c r="T44" s="162" t="s">
        <v>527</v>
      </c>
      <c r="U44" s="177">
        <v>-112.16755134802816</v>
      </c>
      <c r="V44" s="163">
        <v>-9</v>
      </c>
    </row>
    <row r="45" spans="1:22" x14ac:dyDescent="0.25">
      <c r="A45" s="5">
        <v>45310</v>
      </c>
      <c r="B45" t="s">
        <v>103</v>
      </c>
      <c r="C45" t="s">
        <v>0</v>
      </c>
      <c r="D45" t="s">
        <v>66</v>
      </c>
      <c r="E45" s="4" t="s">
        <v>139</v>
      </c>
      <c r="F45" t="s">
        <v>140</v>
      </c>
      <c r="G45" s="4" t="s">
        <v>141</v>
      </c>
      <c r="H45" s="4" t="s">
        <v>158</v>
      </c>
      <c r="I45" s="8">
        <v>-5</v>
      </c>
      <c r="J45" s="29">
        <v>51750</v>
      </c>
      <c r="K45" s="17">
        <v>3105000</v>
      </c>
      <c r="L45" s="102" t="s">
        <v>529</v>
      </c>
      <c r="N45" s="54" t="s">
        <v>423</v>
      </c>
      <c r="O45" t="s">
        <v>282</v>
      </c>
      <c r="T45" s="39" t="s">
        <v>49</v>
      </c>
      <c r="U45" s="177">
        <v>1383647.9254433163</v>
      </c>
      <c r="V45" s="163">
        <v>25</v>
      </c>
    </row>
    <row r="46" spans="1:22" x14ac:dyDescent="0.25">
      <c r="A46" s="5">
        <v>45321</v>
      </c>
      <c r="B46" s="55" t="s">
        <v>121</v>
      </c>
      <c r="C46" t="s">
        <v>0</v>
      </c>
      <c r="D46" t="s">
        <v>14</v>
      </c>
      <c r="E46" s="3" t="s">
        <v>289</v>
      </c>
      <c r="F46" t="s">
        <v>15</v>
      </c>
      <c r="G46" s="4" t="s">
        <v>16</v>
      </c>
      <c r="H46" s="4" t="s">
        <v>18</v>
      </c>
      <c r="I46" s="8">
        <v>4</v>
      </c>
      <c r="J46" s="48">
        <v>73331</v>
      </c>
      <c r="K46" s="17">
        <v>293324</v>
      </c>
      <c r="L46" s="102"/>
      <c r="P46" t="s">
        <v>441</v>
      </c>
      <c r="T46" s="53" t="s">
        <v>50</v>
      </c>
      <c r="U46" s="177">
        <v>1383647.9254433163</v>
      </c>
      <c r="V46" s="163">
        <v>25</v>
      </c>
    </row>
    <row r="47" spans="1:22" x14ac:dyDescent="0.25">
      <c r="A47" s="5">
        <v>45321</v>
      </c>
      <c r="B47" s="55" t="s">
        <v>121</v>
      </c>
      <c r="C47" t="s">
        <v>0</v>
      </c>
      <c r="D47" t="s">
        <v>14</v>
      </c>
      <c r="E47" s="4" t="s">
        <v>54</v>
      </c>
      <c r="F47" t="s">
        <v>55</v>
      </c>
      <c r="G47" s="4" t="s">
        <v>56</v>
      </c>
      <c r="H47" s="4" t="s">
        <v>405</v>
      </c>
      <c r="I47" s="8">
        <v>4</v>
      </c>
      <c r="J47" s="29">
        <v>88882</v>
      </c>
      <c r="K47" s="35">
        <v>355528</v>
      </c>
      <c r="L47" s="104" t="s">
        <v>529</v>
      </c>
      <c r="P47" t="s">
        <v>441</v>
      </c>
      <c r="T47" s="162" t="s">
        <v>529</v>
      </c>
      <c r="U47" s="177">
        <v>1382547.0833333333</v>
      </c>
      <c r="V47" s="163">
        <v>-23</v>
      </c>
    </row>
    <row r="48" spans="1:22" x14ac:dyDescent="0.25">
      <c r="A48" s="5">
        <v>45321</v>
      </c>
      <c r="B48" s="55" t="s">
        <v>630</v>
      </c>
      <c r="C48" t="s">
        <v>4</v>
      </c>
      <c r="D48" t="s">
        <v>14</v>
      </c>
      <c r="E48" s="4">
        <v>3318235</v>
      </c>
      <c r="F48" t="s">
        <v>209</v>
      </c>
      <c r="G48" s="4" t="s">
        <v>107</v>
      </c>
      <c r="H48" s="4"/>
      <c r="I48" s="8">
        <v>1</v>
      </c>
      <c r="J48" s="29">
        <v>126823.496</v>
      </c>
      <c r="K48" s="35">
        <v>126823.496</v>
      </c>
      <c r="L48" s="104"/>
      <c r="P48" t="s">
        <v>441</v>
      </c>
      <c r="T48" s="162" t="s">
        <v>527</v>
      </c>
      <c r="U48" s="177">
        <v>1100.8421099830005</v>
      </c>
      <c r="V48" s="163">
        <v>48</v>
      </c>
    </row>
    <row r="49" spans="1:22" x14ac:dyDescent="0.25">
      <c r="A49" s="5">
        <v>45321</v>
      </c>
      <c r="B49" s="55" t="s">
        <v>630</v>
      </c>
      <c r="C49" t="s">
        <v>4</v>
      </c>
      <c r="D49" t="s">
        <v>14</v>
      </c>
      <c r="E49" s="4">
        <v>3308050</v>
      </c>
      <c r="F49" t="s">
        <v>137</v>
      </c>
      <c r="G49" s="4" t="s">
        <v>137</v>
      </c>
      <c r="H49" s="4" t="s">
        <v>138</v>
      </c>
      <c r="I49" s="8">
        <v>1</v>
      </c>
      <c r="J49" s="29">
        <v>405643.99600000004</v>
      </c>
      <c r="K49" s="17">
        <v>405643.99600000004</v>
      </c>
      <c r="L49" s="102" t="s">
        <v>529</v>
      </c>
      <c r="P49" t="s">
        <v>441</v>
      </c>
      <c r="T49" s="39" t="s">
        <v>36</v>
      </c>
      <c r="U49" s="177">
        <v>5185973.8904196331</v>
      </c>
      <c r="V49" s="163">
        <v>13</v>
      </c>
    </row>
    <row r="50" spans="1:22" x14ac:dyDescent="0.25">
      <c r="A50" s="5">
        <v>45328</v>
      </c>
      <c r="B50" t="s">
        <v>103</v>
      </c>
      <c r="C50" t="s">
        <v>4</v>
      </c>
      <c r="D50" t="s">
        <v>14</v>
      </c>
      <c r="E50" s="4">
        <v>3308050</v>
      </c>
      <c r="F50" t="s">
        <v>137</v>
      </c>
      <c r="G50" s="4" t="s">
        <v>137</v>
      </c>
      <c r="H50" s="4" t="s">
        <v>138</v>
      </c>
      <c r="I50" s="8">
        <v>-1</v>
      </c>
      <c r="J50" s="29">
        <v>405643.99599999998</v>
      </c>
      <c r="K50" s="17">
        <v>-405643.99599999998</v>
      </c>
      <c r="L50" s="102" t="s">
        <v>529</v>
      </c>
      <c r="N50" s="54">
        <v>20240040</v>
      </c>
      <c r="O50" t="s">
        <v>432</v>
      </c>
      <c r="T50" s="53" t="s">
        <v>37</v>
      </c>
      <c r="U50" s="177">
        <v>5185973.8904196331</v>
      </c>
      <c r="V50" s="163">
        <v>13</v>
      </c>
    </row>
    <row r="51" spans="1:22" x14ac:dyDescent="0.25">
      <c r="A51" s="5">
        <v>45328</v>
      </c>
      <c r="B51" t="s">
        <v>103</v>
      </c>
      <c r="C51" t="s">
        <v>0</v>
      </c>
      <c r="D51" t="s">
        <v>66</v>
      </c>
      <c r="E51" s="4" t="s">
        <v>78</v>
      </c>
      <c r="F51" t="s">
        <v>79</v>
      </c>
      <c r="G51" s="4" t="s">
        <v>44</v>
      </c>
      <c r="H51" s="4" t="s">
        <v>359</v>
      </c>
      <c r="I51" s="8">
        <v>-4</v>
      </c>
      <c r="J51" s="29">
        <v>51750</v>
      </c>
      <c r="K51" s="17">
        <v>4140000</v>
      </c>
      <c r="L51" s="102"/>
      <c r="N51" s="54">
        <v>20240040</v>
      </c>
      <c r="O51" t="s">
        <v>432</v>
      </c>
      <c r="T51" s="162" t="s">
        <v>529</v>
      </c>
      <c r="U51" s="177">
        <v>1036965</v>
      </c>
      <c r="V51" s="163">
        <v>-51</v>
      </c>
    </row>
    <row r="52" spans="1:22" x14ac:dyDescent="0.25">
      <c r="A52" s="5">
        <v>45328</v>
      </c>
      <c r="B52" t="s">
        <v>103</v>
      </c>
      <c r="C52" t="s">
        <v>4</v>
      </c>
      <c r="D52" t="s">
        <v>14</v>
      </c>
      <c r="E52" s="4">
        <v>3318235</v>
      </c>
      <c r="F52" t="s">
        <v>209</v>
      </c>
      <c r="G52" s="4" t="s">
        <v>107</v>
      </c>
      <c r="H52" s="4" t="s">
        <v>138</v>
      </c>
      <c r="I52" s="8">
        <v>-1</v>
      </c>
      <c r="J52" s="29">
        <v>126823.496</v>
      </c>
      <c r="K52" s="17">
        <v>2536469.92</v>
      </c>
      <c r="L52" s="102" t="s">
        <v>529</v>
      </c>
      <c r="N52" s="54">
        <v>20240040</v>
      </c>
      <c r="O52" t="s">
        <v>432</v>
      </c>
      <c r="T52" s="162" t="s">
        <v>527</v>
      </c>
      <c r="U52" s="177">
        <v>1148.8904196327974</v>
      </c>
      <c r="V52" s="163">
        <v>66</v>
      </c>
    </row>
    <row r="53" spans="1:22" x14ac:dyDescent="0.25">
      <c r="A53" s="5">
        <v>45329</v>
      </c>
      <c r="B53" t="s">
        <v>103</v>
      </c>
      <c r="C53" t="s">
        <v>0</v>
      </c>
      <c r="D53" t="s">
        <v>14</v>
      </c>
      <c r="E53" s="4" t="s">
        <v>46</v>
      </c>
      <c r="F53" t="s">
        <v>532</v>
      </c>
      <c r="G53" s="4" t="s">
        <v>146</v>
      </c>
      <c r="H53" s="4" t="s">
        <v>188</v>
      </c>
      <c r="I53" s="8">
        <v>-3</v>
      </c>
      <c r="J53" s="29">
        <v>104000</v>
      </c>
      <c r="K53" s="17">
        <v>-312000</v>
      </c>
      <c r="L53" s="102" t="s">
        <v>529</v>
      </c>
      <c r="N53" s="54">
        <v>20240041</v>
      </c>
      <c r="O53" t="s">
        <v>428</v>
      </c>
      <c r="T53" s="162" t="s">
        <v>672</v>
      </c>
      <c r="U53" s="177">
        <v>4147860</v>
      </c>
      <c r="V53" s="163">
        <v>-2</v>
      </c>
    </row>
    <row r="54" spans="1:22" x14ac:dyDescent="0.25">
      <c r="A54" s="5">
        <v>45329</v>
      </c>
      <c r="B54" t="s">
        <v>103</v>
      </c>
      <c r="C54" t="s">
        <v>0</v>
      </c>
      <c r="D54" t="s">
        <v>14</v>
      </c>
      <c r="E54" s="4" t="s">
        <v>54</v>
      </c>
      <c r="F54" t="s">
        <v>55</v>
      </c>
      <c r="G54" s="4" t="s">
        <v>56</v>
      </c>
      <c r="H54" s="4" t="s">
        <v>405</v>
      </c>
      <c r="I54" s="8">
        <v>-22</v>
      </c>
      <c r="J54" s="79">
        <v>18.345205479452055</v>
      </c>
      <c r="K54" s="17">
        <v>-403.59452054794519</v>
      </c>
      <c r="L54" s="102" t="s">
        <v>527</v>
      </c>
      <c r="N54" s="54">
        <v>20240041</v>
      </c>
      <c r="O54" t="s">
        <v>428</v>
      </c>
      <c r="T54" s="39" t="s">
        <v>470</v>
      </c>
      <c r="U54" s="177">
        <v>900000</v>
      </c>
      <c r="V54" s="163">
        <v>20</v>
      </c>
    </row>
    <row r="55" spans="1:22" x14ac:dyDescent="0.25">
      <c r="A55" s="5">
        <v>45329</v>
      </c>
      <c r="B55" t="s">
        <v>103</v>
      </c>
      <c r="C55" t="s">
        <v>0</v>
      </c>
      <c r="D55" t="s">
        <v>14</v>
      </c>
      <c r="E55" s="4" t="s">
        <v>42</v>
      </c>
      <c r="F55" t="s">
        <v>43</v>
      </c>
      <c r="G55" s="4" t="s">
        <v>44</v>
      </c>
      <c r="H55" s="4" t="s">
        <v>404</v>
      </c>
      <c r="I55" s="8">
        <v>-25</v>
      </c>
      <c r="J55" s="79">
        <v>14.268493150684932</v>
      </c>
      <c r="K55" s="17">
        <v>-356.71232876712332</v>
      </c>
      <c r="L55" s="102" t="s">
        <v>527</v>
      </c>
      <c r="N55" s="54">
        <v>20240041</v>
      </c>
      <c r="O55" t="s">
        <v>428</v>
      </c>
      <c r="T55" s="53" t="s">
        <v>471</v>
      </c>
      <c r="U55" s="177">
        <v>900000</v>
      </c>
      <c r="V55" s="163">
        <v>20</v>
      </c>
    </row>
    <row r="56" spans="1:22" x14ac:dyDescent="0.25">
      <c r="A56" s="5">
        <v>45329</v>
      </c>
      <c r="B56" t="s">
        <v>103</v>
      </c>
      <c r="C56" t="s">
        <v>0</v>
      </c>
      <c r="D56" t="s">
        <v>66</v>
      </c>
      <c r="E56" s="4" t="s">
        <v>82</v>
      </c>
      <c r="F56" t="s">
        <v>83</v>
      </c>
      <c r="G56" s="4" t="s">
        <v>84</v>
      </c>
      <c r="H56" s="4" t="s">
        <v>299</v>
      </c>
      <c r="I56" s="8">
        <v>-5</v>
      </c>
      <c r="J56" s="29">
        <v>51750</v>
      </c>
      <c r="K56" s="17">
        <v>2587500</v>
      </c>
      <c r="L56" s="102"/>
      <c r="N56" s="54">
        <v>20240041</v>
      </c>
      <c r="O56" t="s">
        <v>428</v>
      </c>
      <c r="T56" s="162" t="s">
        <v>529</v>
      </c>
      <c r="U56" s="177">
        <v>900000</v>
      </c>
      <c r="V56" s="163">
        <v>20</v>
      </c>
    </row>
    <row r="57" spans="1:22" x14ac:dyDescent="0.25">
      <c r="A57" s="110">
        <v>45329</v>
      </c>
      <c r="B57" s="109" t="s">
        <v>63</v>
      </c>
      <c r="C57" s="109" t="s">
        <v>0</v>
      </c>
      <c r="D57" s="109" t="s">
        <v>66</v>
      </c>
      <c r="E57" s="111" t="s">
        <v>71</v>
      </c>
      <c r="F57" s="109" t="s">
        <v>72</v>
      </c>
      <c r="G57" s="111" t="s">
        <v>27</v>
      </c>
      <c r="H57" s="111" t="s">
        <v>442</v>
      </c>
      <c r="I57" s="112">
        <v>50</v>
      </c>
      <c r="J57" s="113">
        <v>51750</v>
      </c>
      <c r="K57" s="114">
        <v>2587500</v>
      </c>
      <c r="L57" s="115" t="s">
        <v>529</v>
      </c>
      <c r="M57" s="109" t="s">
        <v>662</v>
      </c>
      <c r="N57" s="111"/>
      <c r="O57" s="109"/>
      <c r="P57" s="109"/>
      <c r="Q57" s="109"/>
      <c r="T57" s="39" t="s">
        <v>72</v>
      </c>
      <c r="U57" s="177">
        <v>13898400</v>
      </c>
      <c r="V57" s="163">
        <v>-48</v>
      </c>
    </row>
    <row r="58" spans="1:22" x14ac:dyDescent="0.25">
      <c r="A58" s="110">
        <v>45329</v>
      </c>
      <c r="B58" s="109" t="s">
        <v>63</v>
      </c>
      <c r="C58" s="109" t="s">
        <v>0</v>
      </c>
      <c r="D58" s="109" t="s">
        <v>66</v>
      </c>
      <c r="E58" s="111" t="s">
        <v>75</v>
      </c>
      <c r="F58" s="109" t="s">
        <v>76</v>
      </c>
      <c r="G58" s="111" t="s">
        <v>37</v>
      </c>
      <c r="H58" s="111" t="s">
        <v>445</v>
      </c>
      <c r="I58" s="112">
        <v>50</v>
      </c>
      <c r="J58" s="113">
        <v>51750</v>
      </c>
      <c r="K58" s="114">
        <v>2587500</v>
      </c>
      <c r="L58" s="115" t="s">
        <v>529</v>
      </c>
      <c r="M58" s="109" t="s">
        <v>662</v>
      </c>
      <c r="N58" s="111"/>
      <c r="O58" s="109"/>
      <c r="P58" s="109"/>
      <c r="Q58" s="109"/>
      <c r="T58" s="53" t="s">
        <v>27</v>
      </c>
      <c r="U58" s="177">
        <v>13898400</v>
      </c>
      <c r="V58" s="163">
        <v>-48</v>
      </c>
    </row>
    <row r="59" spans="1:22" x14ac:dyDescent="0.25">
      <c r="A59" s="5">
        <v>45310</v>
      </c>
      <c r="B59" t="s">
        <v>103</v>
      </c>
      <c r="C59" t="s">
        <v>0</v>
      </c>
      <c r="D59" t="s">
        <v>14</v>
      </c>
      <c r="E59" s="4" t="s">
        <v>39</v>
      </c>
      <c r="F59" t="s">
        <v>40</v>
      </c>
      <c r="G59" s="4" t="s">
        <v>41</v>
      </c>
      <c r="H59" s="4" t="s">
        <v>335</v>
      </c>
      <c r="I59" s="8">
        <v>-30</v>
      </c>
      <c r="J59" s="29">
        <v>69131</v>
      </c>
      <c r="K59" s="17">
        <v>6913100</v>
      </c>
      <c r="L59" s="102" t="s">
        <v>529</v>
      </c>
      <c r="N59" s="54" t="s">
        <v>425</v>
      </c>
      <c r="O59" t="s">
        <v>232</v>
      </c>
      <c r="T59" s="162" t="s">
        <v>529</v>
      </c>
      <c r="U59" s="177">
        <v>13950150</v>
      </c>
      <c r="V59" s="163">
        <v>-21</v>
      </c>
    </row>
    <row r="60" spans="1:22" x14ac:dyDescent="0.25">
      <c r="A60" s="110">
        <v>45329</v>
      </c>
      <c r="B60" s="109" t="s">
        <v>63</v>
      </c>
      <c r="C60" s="109" t="s">
        <v>0</v>
      </c>
      <c r="D60" s="109" t="s">
        <v>66</v>
      </c>
      <c r="E60" s="111" t="s">
        <v>86</v>
      </c>
      <c r="F60" s="109" t="s">
        <v>87</v>
      </c>
      <c r="G60" s="111" t="s">
        <v>50</v>
      </c>
      <c r="H60" s="111" t="s">
        <v>446</v>
      </c>
      <c r="I60" s="112">
        <v>50</v>
      </c>
      <c r="J60" s="113">
        <v>51750</v>
      </c>
      <c r="K60" s="114">
        <v>2587500</v>
      </c>
      <c r="L60" s="115" t="s">
        <v>529</v>
      </c>
      <c r="M60" s="109" t="s">
        <v>662</v>
      </c>
      <c r="N60" s="111"/>
      <c r="O60" s="109"/>
      <c r="P60" s="109"/>
      <c r="Q60" s="109"/>
      <c r="T60" s="162" t="s">
        <v>672</v>
      </c>
      <c r="U60" s="177">
        <v>-51750</v>
      </c>
      <c r="V60" s="163">
        <v>-27</v>
      </c>
    </row>
    <row r="61" spans="1:22" x14ac:dyDescent="0.25">
      <c r="A61" s="110">
        <v>45329</v>
      </c>
      <c r="B61" s="109" t="s">
        <v>63</v>
      </c>
      <c r="C61" s="109" t="s">
        <v>0</v>
      </c>
      <c r="D61" s="109" t="s">
        <v>66</v>
      </c>
      <c r="E61" s="111" t="s">
        <v>67</v>
      </c>
      <c r="F61" s="109" t="s">
        <v>68</v>
      </c>
      <c r="G61" s="111" t="s">
        <v>69</v>
      </c>
      <c r="H61" s="111" t="s">
        <v>444</v>
      </c>
      <c r="I61" s="112">
        <v>50</v>
      </c>
      <c r="J61" s="113">
        <v>51750</v>
      </c>
      <c r="K61" s="114">
        <v>2587500</v>
      </c>
      <c r="L61" s="115" t="s">
        <v>529</v>
      </c>
      <c r="M61" s="109" t="s">
        <v>662</v>
      </c>
      <c r="N61" s="111"/>
      <c r="O61" s="109"/>
      <c r="P61" s="109"/>
      <c r="Q61" s="109"/>
      <c r="T61" s="39" t="s">
        <v>140</v>
      </c>
      <c r="U61" s="177">
        <v>48800250</v>
      </c>
      <c r="V61" s="163">
        <v>-43</v>
      </c>
    </row>
    <row r="62" spans="1:22" x14ac:dyDescent="0.25">
      <c r="A62" s="110">
        <v>45329</v>
      </c>
      <c r="B62" s="109" t="s">
        <v>63</v>
      </c>
      <c r="C62" s="109" t="s">
        <v>0</v>
      </c>
      <c r="D62" s="109" t="s">
        <v>66</v>
      </c>
      <c r="E62" s="111" t="s">
        <v>78</v>
      </c>
      <c r="F62" s="109" t="s">
        <v>79</v>
      </c>
      <c r="G62" s="111" t="s">
        <v>80</v>
      </c>
      <c r="H62" s="111" t="s">
        <v>447</v>
      </c>
      <c r="I62" s="112">
        <v>150</v>
      </c>
      <c r="J62" s="113">
        <v>51750</v>
      </c>
      <c r="K62" s="114">
        <v>7762500</v>
      </c>
      <c r="L62" s="115" t="s">
        <v>529</v>
      </c>
      <c r="M62" s="109" t="s">
        <v>662</v>
      </c>
      <c r="N62" s="111"/>
      <c r="O62" s="109"/>
      <c r="P62" s="109"/>
      <c r="Q62" s="109"/>
      <c r="T62" s="53" t="s">
        <v>141</v>
      </c>
      <c r="U62" s="177">
        <v>48800250</v>
      </c>
      <c r="V62" s="163">
        <v>-43</v>
      </c>
    </row>
    <row r="63" spans="1:22" x14ac:dyDescent="0.25">
      <c r="A63" s="5">
        <v>45331</v>
      </c>
      <c r="B63" t="s">
        <v>103</v>
      </c>
      <c r="C63" t="s">
        <v>0</v>
      </c>
      <c r="D63" t="s">
        <v>66</v>
      </c>
      <c r="E63" s="4" t="s">
        <v>247</v>
      </c>
      <c r="F63" t="s">
        <v>354</v>
      </c>
      <c r="G63" s="4" t="s">
        <v>265</v>
      </c>
      <c r="H63" s="4" t="s">
        <v>361</v>
      </c>
      <c r="I63" s="8">
        <v>-1</v>
      </c>
      <c r="J63" s="29">
        <v>60750</v>
      </c>
      <c r="K63" s="17">
        <v>-60750</v>
      </c>
      <c r="L63" s="102" t="s">
        <v>529</v>
      </c>
      <c r="N63" s="54" t="s">
        <v>433</v>
      </c>
      <c r="O63" t="s">
        <v>434</v>
      </c>
      <c r="P63" t="s">
        <v>346</v>
      </c>
      <c r="T63" s="162" t="s">
        <v>529</v>
      </c>
      <c r="U63" s="177">
        <v>45798750</v>
      </c>
      <c r="V63" s="163">
        <v>-31</v>
      </c>
    </row>
    <row r="64" spans="1:22" x14ac:dyDescent="0.25">
      <c r="A64" s="5">
        <v>45331</v>
      </c>
      <c r="B64" t="s">
        <v>103</v>
      </c>
      <c r="C64" t="s">
        <v>0</v>
      </c>
      <c r="D64" t="s">
        <v>66</v>
      </c>
      <c r="E64" s="4" t="s">
        <v>86</v>
      </c>
      <c r="F64" t="s">
        <v>87</v>
      </c>
      <c r="G64" s="4" t="s">
        <v>50</v>
      </c>
      <c r="H64" s="4" t="s">
        <v>382</v>
      </c>
      <c r="I64" s="8">
        <v>-6</v>
      </c>
      <c r="J64" s="29">
        <v>51750</v>
      </c>
      <c r="K64" s="17">
        <v>6727500</v>
      </c>
      <c r="L64" s="102" t="s">
        <v>529</v>
      </c>
      <c r="N64" s="54" t="s">
        <v>430</v>
      </c>
      <c r="O64" t="s">
        <v>431</v>
      </c>
      <c r="T64" s="162" t="s">
        <v>672</v>
      </c>
      <c r="U64" s="177">
        <v>3001500</v>
      </c>
      <c r="V64" s="163">
        <v>-12</v>
      </c>
    </row>
    <row r="65" spans="1:22" x14ac:dyDescent="0.25">
      <c r="A65" s="5">
        <v>45331</v>
      </c>
      <c r="B65" t="s">
        <v>103</v>
      </c>
      <c r="C65" t="s">
        <v>4</v>
      </c>
      <c r="D65" t="s">
        <v>66</v>
      </c>
      <c r="E65" s="4" t="s">
        <v>96</v>
      </c>
      <c r="F65" t="s">
        <v>95</v>
      </c>
      <c r="G65" s="4" t="s">
        <v>106</v>
      </c>
      <c r="H65" s="4">
        <v>52006</v>
      </c>
      <c r="I65" s="8">
        <v>-2</v>
      </c>
      <c r="J65" s="29">
        <v>647360</v>
      </c>
      <c r="K65" s="17">
        <v>-5440000</v>
      </c>
      <c r="L65" s="102" t="s">
        <v>529</v>
      </c>
      <c r="N65" s="54" t="s">
        <v>430</v>
      </c>
      <c r="O65" t="s">
        <v>431</v>
      </c>
      <c r="Q65" t="s">
        <v>279</v>
      </c>
      <c r="T65" s="39" t="s">
        <v>79</v>
      </c>
      <c r="U65" s="177">
        <v>282831000</v>
      </c>
      <c r="V65" s="163">
        <v>20</v>
      </c>
    </row>
    <row r="66" spans="1:22" x14ac:dyDescent="0.25">
      <c r="A66" s="5">
        <v>45331</v>
      </c>
      <c r="B66" t="s">
        <v>103</v>
      </c>
      <c r="C66" t="s">
        <v>4</v>
      </c>
      <c r="D66" t="s">
        <v>66</v>
      </c>
      <c r="E66" s="4" t="s">
        <v>102</v>
      </c>
      <c r="F66" t="s">
        <v>101</v>
      </c>
      <c r="G66" s="4" t="s">
        <v>107</v>
      </c>
      <c r="H66" s="4"/>
      <c r="I66" s="8">
        <v>-2</v>
      </c>
      <c r="J66" s="29">
        <v>102340</v>
      </c>
      <c r="K66" s="17">
        <v>-860000</v>
      </c>
      <c r="L66" s="102" t="s">
        <v>529</v>
      </c>
      <c r="N66" s="54" t="s">
        <v>430</v>
      </c>
      <c r="O66" t="s">
        <v>431</v>
      </c>
      <c r="Q66" t="s">
        <v>279</v>
      </c>
      <c r="T66" s="53" t="s">
        <v>80</v>
      </c>
      <c r="U66" s="177">
        <v>282831000</v>
      </c>
      <c r="V66" s="163">
        <v>20</v>
      </c>
    </row>
    <row r="67" spans="1:22" x14ac:dyDescent="0.25">
      <c r="A67" s="5">
        <v>45331</v>
      </c>
      <c r="B67" t="s">
        <v>189</v>
      </c>
      <c r="C67" t="s">
        <v>4</v>
      </c>
      <c r="D67" t="s">
        <v>66</v>
      </c>
      <c r="E67" s="4" t="s">
        <v>102</v>
      </c>
      <c r="F67" t="s">
        <v>101</v>
      </c>
      <c r="G67" s="4" t="s">
        <v>107</v>
      </c>
      <c r="H67" s="4"/>
      <c r="I67" s="8">
        <v>-2</v>
      </c>
      <c r="J67" s="29">
        <v>102340</v>
      </c>
      <c r="K67" s="17">
        <v>-860000</v>
      </c>
      <c r="L67" s="102" t="s">
        <v>529</v>
      </c>
      <c r="N67" s="54" t="s">
        <v>430</v>
      </c>
      <c r="O67" t="s">
        <v>431</v>
      </c>
      <c r="Q67" t="s">
        <v>279</v>
      </c>
      <c r="T67" s="162" t="s">
        <v>529</v>
      </c>
      <c r="U67" s="177">
        <v>268887250</v>
      </c>
      <c r="V67" s="163">
        <v>47</v>
      </c>
    </row>
    <row r="68" spans="1:22" x14ac:dyDescent="0.25">
      <c r="A68" s="5">
        <v>45331</v>
      </c>
      <c r="B68" t="s">
        <v>103</v>
      </c>
      <c r="C68" t="s">
        <v>0</v>
      </c>
      <c r="D68" t="s">
        <v>66</v>
      </c>
      <c r="E68" s="4" t="s">
        <v>78</v>
      </c>
      <c r="F68" t="s">
        <v>79</v>
      </c>
      <c r="G68" s="4" t="s">
        <v>44</v>
      </c>
      <c r="H68" s="4" t="s">
        <v>359</v>
      </c>
      <c r="I68" s="8">
        <v>-6</v>
      </c>
      <c r="J68" s="76">
        <v>51750</v>
      </c>
      <c r="K68" s="17">
        <v>4140000</v>
      </c>
      <c r="L68" s="102" t="s">
        <v>529</v>
      </c>
      <c r="N68" s="54" t="s">
        <v>430</v>
      </c>
      <c r="O68" t="s">
        <v>431</v>
      </c>
      <c r="T68" s="162" t="s">
        <v>672</v>
      </c>
      <c r="U68" s="177">
        <v>13943750</v>
      </c>
      <c r="V68" s="163">
        <v>-27</v>
      </c>
    </row>
    <row r="69" spans="1:22" x14ac:dyDescent="0.25">
      <c r="A69" s="5">
        <v>45331</v>
      </c>
      <c r="B69" t="s">
        <v>103</v>
      </c>
      <c r="C69" t="s">
        <v>0</v>
      </c>
      <c r="D69" t="s">
        <v>66</v>
      </c>
      <c r="E69" s="4" t="s">
        <v>86</v>
      </c>
      <c r="F69" t="s">
        <v>87</v>
      </c>
      <c r="G69" s="4" t="s">
        <v>50</v>
      </c>
      <c r="H69" s="4" t="s">
        <v>382</v>
      </c>
      <c r="I69" s="8">
        <v>-4</v>
      </c>
      <c r="J69" s="29">
        <v>51750</v>
      </c>
      <c r="K69" s="17">
        <v>-207000</v>
      </c>
      <c r="L69" s="102" t="s">
        <v>529</v>
      </c>
      <c r="N69" s="54" t="s">
        <v>429</v>
      </c>
      <c r="O69" t="s">
        <v>435</v>
      </c>
      <c r="T69" s="39" t="s">
        <v>87</v>
      </c>
      <c r="U69" s="177">
        <v>128495250</v>
      </c>
      <c r="V69" s="163">
        <v>77</v>
      </c>
    </row>
    <row r="70" spans="1:22" x14ac:dyDescent="0.25">
      <c r="A70" s="5">
        <v>45331</v>
      </c>
      <c r="B70" t="s">
        <v>103</v>
      </c>
      <c r="C70" t="s">
        <v>0</v>
      </c>
      <c r="D70" t="s">
        <v>66</v>
      </c>
      <c r="E70" s="4" t="s">
        <v>91</v>
      </c>
      <c r="F70" t="s">
        <v>92</v>
      </c>
      <c r="G70" s="4" t="s">
        <v>185</v>
      </c>
      <c r="H70" s="4" t="s">
        <v>183</v>
      </c>
      <c r="I70" s="8">
        <v>-2</v>
      </c>
      <c r="J70" s="29">
        <v>51750</v>
      </c>
      <c r="K70" s="17">
        <v>-103500</v>
      </c>
      <c r="L70" s="102" t="s">
        <v>529</v>
      </c>
      <c r="N70" s="54" t="s">
        <v>429</v>
      </c>
      <c r="O70" t="s">
        <v>435</v>
      </c>
      <c r="T70" s="53" t="s">
        <v>50</v>
      </c>
      <c r="U70" s="177">
        <v>128495250</v>
      </c>
      <c r="V70" s="163">
        <v>77</v>
      </c>
    </row>
    <row r="71" spans="1:22" x14ac:dyDescent="0.25">
      <c r="A71" s="5">
        <v>45331</v>
      </c>
      <c r="B71" t="s">
        <v>103</v>
      </c>
      <c r="C71" t="s">
        <v>0</v>
      </c>
      <c r="D71" t="s">
        <v>66</v>
      </c>
      <c r="E71" s="4" t="s">
        <v>78</v>
      </c>
      <c r="F71" t="s">
        <v>79</v>
      </c>
      <c r="G71" s="4" t="s">
        <v>44</v>
      </c>
      <c r="H71" s="4" t="s">
        <v>359</v>
      </c>
      <c r="I71" s="8">
        <v>-4</v>
      </c>
      <c r="J71" s="29">
        <v>51750</v>
      </c>
      <c r="K71" s="17">
        <v>-207000</v>
      </c>
      <c r="L71" s="102" t="s">
        <v>529</v>
      </c>
      <c r="N71" s="54" t="s">
        <v>429</v>
      </c>
      <c r="O71" t="s">
        <v>435</v>
      </c>
      <c r="T71" s="162" t="s">
        <v>529</v>
      </c>
      <c r="U71" s="177">
        <v>115557750</v>
      </c>
      <c r="V71" s="163">
        <v>159</v>
      </c>
    </row>
    <row r="72" spans="1:22" x14ac:dyDescent="0.25">
      <c r="A72" s="5">
        <v>45321</v>
      </c>
      <c r="B72" s="55" t="s">
        <v>121</v>
      </c>
      <c r="C72" t="s">
        <v>0</v>
      </c>
      <c r="D72" t="s">
        <v>14</v>
      </c>
      <c r="E72" s="4" t="s">
        <v>39</v>
      </c>
      <c r="F72" t="s">
        <v>40</v>
      </c>
      <c r="G72" s="4" t="s">
        <v>41</v>
      </c>
      <c r="H72" s="4" t="s">
        <v>335</v>
      </c>
      <c r="I72" s="8">
        <v>4</v>
      </c>
      <c r="J72" s="29">
        <v>69131</v>
      </c>
      <c r="K72" s="35">
        <v>276524</v>
      </c>
      <c r="L72" s="104"/>
      <c r="P72" t="s">
        <v>441</v>
      </c>
      <c r="T72" s="162" t="s">
        <v>672</v>
      </c>
      <c r="U72" s="177">
        <v>12937500</v>
      </c>
      <c r="V72" s="163">
        <v>-82</v>
      </c>
    </row>
    <row r="73" spans="1:22" x14ac:dyDescent="0.25">
      <c r="A73" s="5">
        <v>45341</v>
      </c>
      <c r="B73" t="s">
        <v>121</v>
      </c>
      <c r="C73" t="s">
        <v>0</v>
      </c>
      <c r="D73" t="s">
        <v>66</v>
      </c>
      <c r="E73" s="4" t="s">
        <v>86</v>
      </c>
      <c r="F73" t="s">
        <v>87</v>
      </c>
      <c r="G73" s="4" t="s">
        <v>50</v>
      </c>
      <c r="H73" s="4" t="s">
        <v>382</v>
      </c>
      <c r="I73" s="8">
        <v>45</v>
      </c>
      <c r="J73" s="29">
        <v>51750</v>
      </c>
      <c r="K73" s="17">
        <v>6727500</v>
      </c>
      <c r="L73" s="102" t="s">
        <v>529</v>
      </c>
      <c r="N73" s="54"/>
      <c r="P73" t="s">
        <v>439</v>
      </c>
      <c r="T73" s="39" t="s">
        <v>92</v>
      </c>
      <c r="U73" s="177">
        <v>12575250</v>
      </c>
      <c r="V73" s="163">
        <v>-84</v>
      </c>
    </row>
    <row r="74" spans="1:22" x14ac:dyDescent="0.25">
      <c r="A74" s="5">
        <v>45341</v>
      </c>
      <c r="B74" t="s">
        <v>121</v>
      </c>
      <c r="C74" t="s">
        <v>0</v>
      </c>
      <c r="D74" t="s">
        <v>66</v>
      </c>
      <c r="E74" s="4" t="s">
        <v>86</v>
      </c>
      <c r="F74" t="s">
        <v>87</v>
      </c>
      <c r="G74" s="4" t="s">
        <v>184</v>
      </c>
      <c r="H74" s="4" t="s">
        <v>180</v>
      </c>
      <c r="I74" s="8">
        <v>15</v>
      </c>
      <c r="J74" s="29">
        <v>51750</v>
      </c>
      <c r="K74" s="17">
        <v>3105000</v>
      </c>
      <c r="L74" s="102" t="s">
        <v>529</v>
      </c>
      <c r="N74" s="54"/>
      <c r="P74" t="s">
        <v>439</v>
      </c>
      <c r="T74" s="53" t="s">
        <v>93</v>
      </c>
      <c r="U74" s="177">
        <v>12575250</v>
      </c>
      <c r="V74" s="163">
        <v>-84</v>
      </c>
    </row>
    <row r="75" spans="1:22" x14ac:dyDescent="0.25">
      <c r="A75" s="5">
        <v>45343</v>
      </c>
      <c r="B75" t="s">
        <v>103</v>
      </c>
      <c r="C75" t="s">
        <v>0</v>
      </c>
      <c r="D75" t="s">
        <v>14</v>
      </c>
      <c r="E75" s="4" t="s">
        <v>25</v>
      </c>
      <c r="F75" t="s">
        <v>26</v>
      </c>
      <c r="G75" s="4" t="s">
        <v>27</v>
      </c>
      <c r="H75" s="4" t="s">
        <v>333</v>
      </c>
      <c r="I75" s="8">
        <v>-11</v>
      </c>
      <c r="J75" s="29">
        <v>69131</v>
      </c>
      <c r="K75" s="17">
        <v>-760441</v>
      </c>
      <c r="L75" s="102" t="s">
        <v>529</v>
      </c>
      <c r="N75" s="54">
        <v>20240046</v>
      </c>
      <c r="O75" t="s">
        <v>136</v>
      </c>
      <c r="T75" s="162" t="s">
        <v>529</v>
      </c>
      <c r="U75" s="177">
        <v>12937500</v>
      </c>
      <c r="V75" s="163">
        <v>-77</v>
      </c>
    </row>
    <row r="76" spans="1:22" x14ac:dyDescent="0.25">
      <c r="A76" s="5">
        <v>45343</v>
      </c>
      <c r="B76" t="s">
        <v>103</v>
      </c>
      <c r="C76" t="s">
        <v>0</v>
      </c>
      <c r="D76" t="s">
        <v>14</v>
      </c>
      <c r="E76" s="4" t="s">
        <v>25</v>
      </c>
      <c r="F76" t="s">
        <v>26</v>
      </c>
      <c r="G76" s="4" t="s">
        <v>27</v>
      </c>
      <c r="H76" s="4" t="s">
        <v>401</v>
      </c>
      <c r="I76" s="8">
        <v>-4</v>
      </c>
      <c r="J76" s="121">
        <v>14.268493150684932</v>
      </c>
      <c r="K76" s="17">
        <v>-57.07397260273973</v>
      </c>
      <c r="L76" s="102" t="s">
        <v>527</v>
      </c>
      <c r="N76" s="54">
        <v>20240046</v>
      </c>
      <c r="O76" t="s">
        <v>136</v>
      </c>
      <c r="T76" s="162" t="s">
        <v>672</v>
      </c>
      <c r="U76" s="177">
        <v>-362250</v>
      </c>
      <c r="V76" s="163">
        <v>-7</v>
      </c>
    </row>
    <row r="77" spans="1:22" x14ac:dyDescent="0.25">
      <c r="A77" s="110">
        <v>45329</v>
      </c>
      <c r="B77" s="109" t="s">
        <v>63</v>
      </c>
      <c r="C77" s="109" t="s">
        <v>0</v>
      </c>
      <c r="D77" s="109" t="s">
        <v>66</v>
      </c>
      <c r="E77" s="111" t="s">
        <v>139</v>
      </c>
      <c r="F77" s="109" t="s">
        <v>140</v>
      </c>
      <c r="G77" s="111" t="s">
        <v>141</v>
      </c>
      <c r="H77" s="111" t="s">
        <v>443</v>
      </c>
      <c r="I77" s="112">
        <v>100</v>
      </c>
      <c r="J77" s="113">
        <v>51750</v>
      </c>
      <c r="K77" s="114">
        <v>5175000</v>
      </c>
      <c r="L77" s="115" t="s">
        <v>529</v>
      </c>
      <c r="M77" s="109" t="s">
        <v>662</v>
      </c>
      <c r="N77" s="111"/>
      <c r="O77" s="109"/>
      <c r="P77" s="109"/>
      <c r="Q77" s="109"/>
      <c r="T77" s="39" t="s">
        <v>354</v>
      </c>
      <c r="U77" s="177">
        <v>2263500</v>
      </c>
      <c r="V77" s="163">
        <v>-14</v>
      </c>
    </row>
    <row r="78" spans="1:22" x14ac:dyDescent="0.25">
      <c r="A78" s="5">
        <v>45342</v>
      </c>
      <c r="B78" t="s">
        <v>103</v>
      </c>
      <c r="C78" t="s">
        <v>4</v>
      </c>
      <c r="D78" t="s">
        <v>14</v>
      </c>
      <c r="E78" s="4">
        <v>3308050</v>
      </c>
      <c r="F78" t="s">
        <v>137</v>
      </c>
      <c r="G78" s="4" t="s">
        <v>137</v>
      </c>
      <c r="H78" s="4" t="s">
        <v>138</v>
      </c>
      <c r="I78" s="8">
        <v>-2</v>
      </c>
      <c r="J78" s="48">
        <v>505243.49166666658</v>
      </c>
      <c r="K78" s="17">
        <v>-1010486.9833333332</v>
      </c>
      <c r="L78" s="102" t="s">
        <v>529</v>
      </c>
      <c r="N78" s="54">
        <v>20240046</v>
      </c>
      <c r="O78" t="s">
        <v>136</v>
      </c>
      <c r="T78" s="53" t="s">
        <v>265</v>
      </c>
      <c r="U78" s="177">
        <v>2263500</v>
      </c>
      <c r="V78" s="163">
        <v>-14</v>
      </c>
    </row>
    <row r="79" spans="1:22" x14ac:dyDescent="0.25">
      <c r="A79" s="5">
        <v>45342</v>
      </c>
      <c r="B79" t="s">
        <v>103</v>
      </c>
      <c r="C79" t="s">
        <v>4</v>
      </c>
      <c r="D79" t="s">
        <v>14</v>
      </c>
      <c r="E79" s="4">
        <v>3318235</v>
      </c>
      <c r="F79" t="s">
        <v>209</v>
      </c>
      <c r="G79" s="4" t="s">
        <v>107</v>
      </c>
      <c r="H79" s="4" t="s">
        <v>138</v>
      </c>
      <c r="I79" s="8">
        <v>-2</v>
      </c>
      <c r="J79" s="29">
        <v>126823.496</v>
      </c>
      <c r="K79" s="17">
        <v>2536469.92</v>
      </c>
      <c r="L79" s="102" t="s">
        <v>529</v>
      </c>
      <c r="N79" s="54">
        <v>20240046</v>
      </c>
      <c r="O79" t="s">
        <v>136</v>
      </c>
      <c r="T79" s="162" t="s">
        <v>529</v>
      </c>
      <c r="U79" s="177">
        <v>2263500</v>
      </c>
      <c r="V79" s="163">
        <v>-14</v>
      </c>
    </row>
    <row r="80" spans="1:22" x14ac:dyDescent="0.25">
      <c r="A80" s="5">
        <v>45343</v>
      </c>
      <c r="B80" t="s">
        <v>103</v>
      </c>
      <c r="C80" t="s">
        <v>0</v>
      </c>
      <c r="D80" t="s">
        <v>14</v>
      </c>
      <c r="E80" s="4" t="s">
        <v>42</v>
      </c>
      <c r="F80" t="s">
        <v>43</v>
      </c>
      <c r="G80" s="4" t="s">
        <v>44</v>
      </c>
      <c r="H80" s="4" t="s">
        <v>402</v>
      </c>
      <c r="I80" s="8">
        <v>-6</v>
      </c>
      <c r="J80" s="79">
        <v>14.268493150684932</v>
      </c>
      <c r="K80" s="17">
        <v>-85.610958904109594</v>
      </c>
      <c r="L80" s="102" t="s">
        <v>527</v>
      </c>
      <c r="N80" s="54" t="s">
        <v>437</v>
      </c>
      <c r="O80" t="s">
        <v>136</v>
      </c>
      <c r="T80" s="39" t="s">
        <v>355</v>
      </c>
      <c r="U80" s="177">
        <v>-668250</v>
      </c>
      <c r="V80" s="163">
        <v>-11</v>
      </c>
    </row>
    <row r="81" spans="1:22" x14ac:dyDescent="0.25">
      <c r="A81" s="5">
        <v>45343</v>
      </c>
      <c r="B81" t="s">
        <v>103</v>
      </c>
      <c r="C81" t="s">
        <v>0</v>
      </c>
      <c r="D81" t="s">
        <v>14</v>
      </c>
      <c r="E81" s="4" t="s">
        <v>54</v>
      </c>
      <c r="F81" t="s">
        <v>55</v>
      </c>
      <c r="G81" s="4" t="s">
        <v>56</v>
      </c>
      <c r="H81" s="4" t="s">
        <v>405</v>
      </c>
      <c r="I81" s="8">
        <v>-25</v>
      </c>
      <c r="J81" s="79">
        <v>18.345205479452055</v>
      </c>
      <c r="K81" s="17">
        <v>-458.63013698630135</v>
      </c>
      <c r="L81" s="102" t="s">
        <v>527</v>
      </c>
      <c r="N81" s="54" t="s">
        <v>437</v>
      </c>
      <c r="O81" t="s">
        <v>136</v>
      </c>
      <c r="T81" s="53" t="s">
        <v>266</v>
      </c>
      <c r="U81" s="177">
        <v>-668250</v>
      </c>
      <c r="V81" s="163">
        <v>-11</v>
      </c>
    </row>
    <row r="82" spans="1:22" x14ac:dyDescent="0.25">
      <c r="A82" s="5">
        <v>45343</v>
      </c>
      <c r="B82" t="s">
        <v>103</v>
      </c>
      <c r="C82" t="s">
        <v>4</v>
      </c>
      <c r="D82" t="s">
        <v>14</v>
      </c>
      <c r="E82" s="4">
        <v>3318235</v>
      </c>
      <c r="F82" t="s">
        <v>209</v>
      </c>
      <c r="G82" s="4" t="s">
        <v>107</v>
      </c>
      <c r="H82" s="4" t="s">
        <v>138</v>
      </c>
      <c r="I82" s="8">
        <v>-2</v>
      </c>
      <c r="J82" s="29">
        <v>126823.496</v>
      </c>
      <c r="K82" s="17">
        <v>-253646.992</v>
      </c>
      <c r="L82" s="102" t="s">
        <v>529</v>
      </c>
      <c r="N82" s="54" t="s">
        <v>437</v>
      </c>
      <c r="O82" t="s">
        <v>136</v>
      </c>
      <c r="T82" s="162" t="s">
        <v>529</v>
      </c>
      <c r="U82" s="177">
        <v>-668250</v>
      </c>
      <c r="V82" s="163">
        <v>-11</v>
      </c>
    </row>
    <row r="83" spans="1:22" x14ac:dyDescent="0.25">
      <c r="A83" s="5">
        <v>45337</v>
      </c>
      <c r="B83" t="s">
        <v>169</v>
      </c>
      <c r="C83" t="s">
        <v>0</v>
      </c>
      <c r="D83" t="s">
        <v>66</v>
      </c>
      <c r="E83" s="4" t="s">
        <v>139</v>
      </c>
      <c r="F83" t="s">
        <v>140</v>
      </c>
      <c r="G83" s="4" t="s">
        <v>141</v>
      </c>
      <c r="H83" s="4" t="s">
        <v>158</v>
      </c>
      <c r="I83" s="8">
        <v>-3</v>
      </c>
      <c r="J83" s="76">
        <v>51750</v>
      </c>
      <c r="K83" s="17">
        <v>3105000</v>
      </c>
      <c r="L83" s="102" t="s">
        <v>529</v>
      </c>
      <c r="N83" s="54"/>
      <c r="O83" t="s">
        <v>436</v>
      </c>
      <c r="T83" s="39" t="s">
        <v>356</v>
      </c>
      <c r="U83" s="177">
        <v>8532000</v>
      </c>
      <c r="V83" s="163">
        <v>-14</v>
      </c>
    </row>
    <row r="84" spans="1:22" x14ac:dyDescent="0.25">
      <c r="A84" s="5">
        <v>45350</v>
      </c>
      <c r="B84" t="s">
        <v>103</v>
      </c>
      <c r="C84" t="s">
        <v>0</v>
      </c>
      <c r="D84" t="s">
        <v>66</v>
      </c>
      <c r="E84" s="4" t="s">
        <v>75</v>
      </c>
      <c r="F84" t="s">
        <v>76</v>
      </c>
      <c r="G84" s="4" t="s">
        <v>37</v>
      </c>
      <c r="H84" s="4" t="s">
        <v>285</v>
      </c>
      <c r="I84" s="8">
        <v>-25</v>
      </c>
      <c r="J84" s="76">
        <v>51750</v>
      </c>
      <c r="K84" s="17">
        <v>-1293750</v>
      </c>
      <c r="L84" s="102" t="s">
        <v>529</v>
      </c>
      <c r="N84" s="54">
        <v>20240048</v>
      </c>
      <c r="O84" t="s">
        <v>448</v>
      </c>
      <c r="T84" s="53" t="s">
        <v>267</v>
      </c>
      <c r="U84" s="177">
        <v>8532000</v>
      </c>
      <c r="V84" s="163">
        <v>-14</v>
      </c>
    </row>
    <row r="85" spans="1:22" x14ac:dyDescent="0.25">
      <c r="A85" s="5">
        <v>45350</v>
      </c>
      <c r="B85" t="s">
        <v>103</v>
      </c>
      <c r="C85" t="s">
        <v>0</v>
      </c>
      <c r="D85" t="s">
        <v>66</v>
      </c>
      <c r="E85" s="4" t="s">
        <v>78</v>
      </c>
      <c r="F85" t="s">
        <v>79</v>
      </c>
      <c r="G85" s="4" t="s">
        <v>44</v>
      </c>
      <c r="H85" s="4" t="s">
        <v>381</v>
      </c>
      <c r="I85" s="8">
        <v>-20</v>
      </c>
      <c r="J85" s="29">
        <v>51750</v>
      </c>
      <c r="K85" s="17">
        <v>-1035000</v>
      </c>
      <c r="L85" s="102" t="s">
        <v>529</v>
      </c>
      <c r="N85" s="54">
        <v>20240048</v>
      </c>
      <c r="O85" t="s">
        <v>448</v>
      </c>
      <c r="T85" s="162" t="s">
        <v>529</v>
      </c>
      <c r="U85" s="177">
        <v>8532000</v>
      </c>
      <c r="V85" s="163">
        <v>-14</v>
      </c>
    </row>
    <row r="86" spans="1:22" x14ac:dyDescent="0.25">
      <c r="A86" s="5">
        <v>45350</v>
      </c>
      <c r="B86" t="s">
        <v>103</v>
      </c>
      <c r="C86" t="s">
        <v>0</v>
      </c>
      <c r="D86" t="s">
        <v>66</v>
      </c>
      <c r="E86" s="4" t="s">
        <v>86</v>
      </c>
      <c r="F86" t="s">
        <v>87</v>
      </c>
      <c r="G86" s="4" t="s">
        <v>50</v>
      </c>
      <c r="H86" s="4" t="s">
        <v>382</v>
      </c>
      <c r="I86" s="8">
        <v>-20</v>
      </c>
      <c r="J86" s="76">
        <v>51750</v>
      </c>
      <c r="K86" s="17">
        <v>-1035000</v>
      </c>
      <c r="L86" s="102" t="s">
        <v>529</v>
      </c>
      <c r="N86" s="54">
        <v>20240048</v>
      </c>
      <c r="O86" t="s">
        <v>448</v>
      </c>
      <c r="T86" s="39" t="s">
        <v>357</v>
      </c>
      <c r="U86" s="177">
        <v>-607500</v>
      </c>
      <c r="V86" s="163">
        <v>-10</v>
      </c>
    </row>
    <row r="87" spans="1:22" x14ac:dyDescent="0.25">
      <c r="A87" s="5">
        <v>45354</v>
      </c>
      <c r="B87" t="s">
        <v>169</v>
      </c>
      <c r="C87" t="s">
        <v>0</v>
      </c>
      <c r="D87" t="s">
        <v>66</v>
      </c>
      <c r="E87" s="4" t="s">
        <v>251</v>
      </c>
      <c r="F87" t="s">
        <v>356</v>
      </c>
      <c r="G87" s="4" t="s">
        <v>267</v>
      </c>
      <c r="H87" s="4" t="s">
        <v>363</v>
      </c>
      <c r="I87" s="8">
        <v>-3</v>
      </c>
      <c r="J87" s="29">
        <v>51750</v>
      </c>
      <c r="K87" s="17">
        <v>-155250</v>
      </c>
      <c r="L87" s="102" t="s">
        <v>529</v>
      </c>
      <c r="N87" s="54"/>
      <c r="O87" t="s">
        <v>453</v>
      </c>
      <c r="T87" s="53" t="s">
        <v>268</v>
      </c>
      <c r="U87" s="177">
        <v>-607500</v>
      </c>
      <c r="V87" s="163">
        <v>-10</v>
      </c>
    </row>
    <row r="88" spans="1:22" x14ac:dyDescent="0.25">
      <c r="A88" s="5">
        <v>45354</v>
      </c>
      <c r="B88" t="s">
        <v>169</v>
      </c>
      <c r="C88" t="s">
        <v>0</v>
      </c>
      <c r="D88" t="s">
        <v>66</v>
      </c>
      <c r="E88" s="4" t="s">
        <v>249</v>
      </c>
      <c r="F88" t="s">
        <v>355</v>
      </c>
      <c r="G88" s="4" t="s">
        <v>266</v>
      </c>
      <c r="H88" s="4" t="s">
        <v>362</v>
      </c>
      <c r="I88" s="8">
        <v>-1</v>
      </c>
      <c r="J88" s="29">
        <v>60750</v>
      </c>
      <c r="K88" s="17">
        <v>-60750</v>
      </c>
      <c r="L88" s="102" t="s">
        <v>529</v>
      </c>
      <c r="N88" s="54"/>
      <c r="O88" t="s">
        <v>453</v>
      </c>
      <c r="T88" s="162" t="s">
        <v>529</v>
      </c>
      <c r="U88" s="177">
        <v>-607500</v>
      </c>
      <c r="V88" s="163">
        <v>-10</v>
      </c>
    </row>
    <row r="89" spans="1:22" x14ac:dyDescent="0.25">
      <c r="A89" s="5">
        <v>45343</v>
      </c>
      <c r="B89" t="s">
        <v>103</v>
      </c>
      <c r="C89" t="s">
        <v>0</v>
      </c>
      <c r="D89" t="s">
        <v>14</v>
      </c>
      <c r="E89" s="4" t="s">
        <v>39</v>
      </c>
      <c r="F89" t="s">
        <v>40</v>
      </c>
      <c r="G89" s="4" t="s">
        <v>41</v>
      </c>
      <c r="H89" s="4" t="s">
        <v>438</v>
      </c>
      <c r="I89" s="8">
        <v>-6</v>
      </c>
      <c r="J89" s="29">
        <v>69131</v>
      </c>
      <c r="K89" s="17">
        <v>-414786</v>
      </c>
      <c r="L89" s="102" t="s">
        <v>529</v>
      </c>
      <c r="N89" s="54">
        <v>20240046</v>
      </c>
      <c r="O89" t="s">
        <v>136</v>
      </c>
      <c r="T89" s="39" t="s">
        <v>358</v>
      </c>
      <c r="U89" s="177">
        <v>2612250</v>
      </c>
      <c r="V89" s="163">
        <v>-10</v>
      </c>
    </row>
    <row r="90" spans="1:22" x14ac:dyDescent="0.25">
      <c r="A90" s="5">
        <v>45350</v>
      </c>
      <c r="B90" t="s">
        <v>103</v>
      </c>
      <c r="C90" t="s">
        <v>0</v>
      </c>
      <c r="D90" t="s">
        <v>66</v>
      </c>
      <c r="E90" s="4" t="s">
        <v>139</v>
      </c>
      <c r="F90" t="s">
        <v>140</v>
      </c>
      <c r="G90" s="4" t="s">
        <v>141</v>
      </c>
      <c r="H90" s="4" t="s">
        <v>158</v>
      </c>
      <c r="I90" s="8">
        <v>-20</v>
      </c>
      <c r="J90" s="29">
        <v>51750</v>
      </c>
      <c r="K90" s="17">
        <v>-1035000</v>
      </c>
      <c r="L90" s="102" t="s">
        <v>529</v>
      </c>
      <c r="N90" s="54">
        <v>20240048</v>
      </c>
      <c r="O90" t="s">
        <v>448</v>
      </c>
      <c r="T90" s="53" t="s">
        <v>269</v>
      </c>
      <c r="U90" s="177">
        <v>2612250</v>
      </c>
      <c r="V90" s="163">
        <v>-10</v>
      </c>
    </row>
    <row r="91" spans="1:22" x14ac:dyDescent="0.25">
      <c r="A91" s="5">
        <v>45363</v>
      </c>
      <c r="B91" t="s">
        <v>103</v>
      </c>
      <c r="C91" t="s">
        <v>0</v>
      </c>
      <c r="D91" t="s">
        <v>66</v>
      </c>
      <c r="E91" s="4" t="s">
        <v>78</v>
      </c>
      <c r="F91" t="s">
        <v>79</v>
      </c>
      <c r="G91" s="4" t="s">
        <v>44</v>
      </c>
      <c r="H91" s="4" t="s">
        <v>381</v>
      </c>
      <c r="I91" s="8">
        <v>-20</v>
      </c>
      <c r="J91" s="29">
        <v>51750</v>
      </c>
      <c r="K91" s="17">
        <v>-1035000</v>
      </c>
      <c r="L91" s="102" t="s">
        <v>529</v>
      </c>
      <c r="N91" s="54" t="s">
        <v>454</v>
      </c>
      <c r="O91" t="s">
        <v>282</v>
      </c>
      <c r="T91" s="162" t="s">
        <v>529</v>
      </c>
      <c r="U91" s="177">
        <v>2612250</v>
      </c>
      <c r="V91" s="163">
        <v>-10</v>
      </c>
    </row>
    <row r="92" spans="1:22" x14ac:dyDescent="0.25">
      <c r="A92" s="5">
        <v>45363</v>
      </c>
      <c r="B92" t="s">
        <v>103</v>
      </c>
      <c r="C92" t="s">
        <v>0</v>
      </c>
      <c r="D92" t="s">
        <v>14</v>
      </c>
      <c r="E92" s="4" t="s">
        <v>42</v>
      </c>
      <c r="F92" t="s">
        <v>43</v>
      </c>
      <c r="G92" s="4" t="s">
        <v>44</v>
      </c>
      <c r="H92" s="4" t="s">
        <v>402</v>
      </c>
      <c r="I92" s="8">
        <v>-20</v>
      </c>
      <c r="J92" s="79">
        <v>14.268493150684932</v>
      </c>
      <c r="K92" s="17">
        <v>-285.36986301369865</v>
      </c>
      <c r="L92" s="102" t="s">
        <v>527</v>
      </c>
      <c r="N92" s="54" t="s">
        <v>454</v>
      </c>
      <c r="O92" t="s">
        <v>282</v>
      </c>
      <c r="T92" s="39" t="s">
        <v>76</v>
      </c>
      <c r="U92" s="177">
        <v>72812250</v>
      </c>
      <c r="V92" s="163">
        <v>-67</v>
      </c>
    </row>
    <row r="93" spans="1:22" x14ac:dyDescent="0.25">
      <c r="A93" s="5">
        <v>45363</v>
      </c>
      <c r="B93" t="s">
        <v>103</v>
      </c>
      <c r="C93" t="s">
        <v>4</v>
      </c>
      <c r="D93" t="s">
        <v>14</v>
      </c>
      <c r="E93" s="4">
        <v>3308050</v>
      </c>
      <c r="F93" t="s">
        <v>137</v>
      </c>
      <c r="G93" s="4" t="s">
        <v>137</v>
      </c>
      <c r="H93" s="4" t="s">
        <v>138</v>
      </c>
      <c r="I93" s="8">
        <v>-3</v>
      </c>
      <c r="J93" s="79">
        <v>104.3726235741445</v>
      </c>
      <c r="K93" s="17">
        <v>-313.11787072243351</v>
      </c>
      <c r="L93" s="102" t="s">
        <v>527</v>
      </c>
      <c r="N93" s="54" t="s">
        <v>457</v>
      </c>
      <c r="O93" t="s">
        <v>232</v>
      </c>
      <c r="T93" s="53" t="s">
        <v>37</v>
      </c>
      <c r="U93" s="177">
        <v>72812250</v>
      </c>
      <c r="V93" s="163">
        <v>-67</v>
      </c>
    </row>
    <row r="94" spans="1:22" x14ac:dyDescent="0.25">
      <c r="A94" s="5">
        <v>45363</v>
      </c>
      <c r="B94" t="s">
        <v>103</v>
      </c>
      <c r="C94" t="s">
        <v>4</v>
      </c>
      <c r="D94" t="s">
        <v>14</v>
      </c>
      <c r="E94" s="4">
        <v>3318235</v>
      </c>
      <c r="F94" t="s">
        <v>209</v>
      </c>
      <c r="G94" s="4" t="s">
        <v>107</v>
      </c>
      <c r="H94" s="4" t="s">
        <v>138</v>
      </c>
      <c r="I94" s="8">
        <v>-5</v>
      </c>
      <c r="J94" s="29">
        <v>126823.496</v>
      </c>
      <c r="K94" s="35">
        <v>2536469.92</v>
      </c>
      <c r="L94" s="104" t="s">
        <v>529</v>
      </c>
      <c r="N94" s="54" t="s">
        <v>457</v>
      </c>
      <c r="O94" t="s">
        <v>232</v>
      </c>
      <c r="T94" s="162" t="s">
        <v>529</v>
      </c>
      <c r="U94" s="177">
        <v>67740750</v>
      </c>
      <c r="V94" s="163">
        <v>-60</v>
      </c>
    </row>
    <row r="95" spans="1:22" x14ac:dyDescent="0.25">
      <c r="A95" s="5">
        <v>45363</v>
      </c>
      <c r="B95" t="s">
        <v>103</v>
      </c>
      <c r="C95" t="s">
        <v>4</v>
      </c>
      <c r="D95" t="s">
        <v>66</v>
      </c>
      <c r="E95" s="4" t="s">
        <v>96</v>
      </c>
      <c r="F95" t="s">
        <v>95</v>
      </c>
      <c r="G95" s="4" t="s">
        <v>106</v>
      </c>
      <c r="H95" s="4">
        <v>52006</v>
      </c>
      <c r="I95" s="8">
        <v>-2</v>
      </c>
      <c r="J95" s="29">
        <v>647360</v>
      </c>
      <c r="K95" s="35">
        <v>27200000</v>
      </c>
      <c r="L95" s="104" t="s">
        <v>529</v>
      </c>
      <c r="N95" s="54" t="s">
        <v>457</v>
      </c>
      <c r="O95" t="s">
        <v>232</v>
      </c>
      <c r="T95" s="162" t="s">
        <v>672</v>
      </c>
      <c r="U95" s="177">
        <v>5071500</v>
      </c>
      <c r="V95" s="163">
        <v>-7</v>
      </c>
    </row>
    <row r="96" spans="1:22" x14ac:dyDescent="0.25">
      <c r="A96" s="5">
        <v>45363</v>
      </c>
      <c r="B96" t="s">
        <v>103</v>
      </c>
      <c r="C96" t="s">
        <v>4</v>
      </c>
      <c r="D96" t="s">
        <v>66</v>
      </c>
      <c r="E96" s="4" t="s">
        <v>102</v>
      </c>
      <c r="F96" t="s">
        <v>101</v>
      </c>
      <c r="G96" s="4" t="s">
        <v>107</v>
      </c>
      <c r="H96" s="4" t="s">
        <v>138</v>
      </c>
      <c r="I96" s="8">
        <v>-2</v>
      </c>
      <c r="J96" s="29">
        <v>102340</v>
      </c>
      <c r="K96" s="35">
        <v>6880000</v>
      </c>
      <c r="L96" s="104" t="s">
        <v>529</v>
      </c>
      <c r="N96" s="54" t="s">
        <v>457</v>
      </c>
      <c r="O96" t="s">
        <v>232</v>
      </c>
      <c r="T96" s="39" t="s">
        <v>151</v>
      </c>
      <c r="U96" s="177">
        <v>2587500</v>
      </c>
      <c r="V96" s="163">
        <v>-1</v>
      </c>
    </row>
    <row r="97" spans="1:22" x14ac:dyDescent="0.25">
      <c r="A97" s="5">
        <v>45363</v>
      </c>
      <c r="B97" t="s">
        <v>103</v>
      </c>
      <c r="C97" t="s">
        <v>0</v>
      </c>
      <c r="D97" t="s">
        <v>14</v>
      </c>
      <c r="E97" s="4" t="s">
        <v>25</v>
      </c>
      <c r="F97" t="s">
        <v>26</v>
      </c>
      <c r="G97" s="4" t="s">
        <v>27</v>
      </c>
      <c r="H97" s="4" t="s">
        <v>401</v>
      </c>
      <c r="I97" s="8">
        <v>-8</v>
      </c>
      <c r="J97" s="79">
        <v>14.268493150684932</v>
      </c>
      <c r="K97" s="35">
        <v>2356643.94893617</v>
      </c>
      <c r="L97" s="104" t="s">
        <v>527</v>
      </c>
      <c r="N97" s="54" t="s">
        <v>457</v>
      </c>
      <c r="O97" t="s">
        <v>232</v>
      </c>
      <c r="T97" s="53" t="s">
        <v>69</v>
      </c>
      <c r="U97" s="177">
        <v>2587500</v>
      </c>
      <c r="V97" s="163">
        <v>-1</v>
      </c>
    </row>
    <row r="98" spans="1:22" x14ac:dyDescent="0.25">
      <c r="A98" s="5">
        <v>45363</v>
      </c>
      <c r="B98" t="s">
        <v>103</v>
      </c>
      <c r="C98" t="s">
        <v>0</v>
      </c>
      <c r="D98" t="s">
        <v>14</v>
      </c>
      <c r="E98" s="4" t="s">
        <v>58</v>
      </c>
      <c r="F98" t="s">
        <v>59</v>
      </c>
      <c r="G98" s="4" t="s">
        <v>60</v>
      </c>
      <c r="H98" s="4" t="s">
        <v>341</v>
      </c>
      <c r="I98" s="8">
        <v>-7</v>
      </c>
      <c r="J98" s="29">
        <v>75398.578723404251</v>
      </c>
      <c r="K98" s="35">
        <v>8888200</v>
      </c>
      <c r="L98" s="104" t="s">
        <v>529</v>
      </c>
      <c r="N98" s="54" t="s">
        <v>457</v>
      </c>
      <c r="O98" t="s">
        <v>232</v>
      </c>
      <c r="T98" s="162" t="s">
        <v>529</v>
      </c>
      <c r="U98" s="177">
        <v>2639250</v>
      </c>
      <c r="V98" s="163">
        <v>0</v>
      </c>
    </row>
    <row r="99" spans="1:22" x14ac:dyDescent="0.25">
      <c r="A99" s="5">
        <v>45363</v>
      </c>
      <c r="B99" t="s">
        <v>103</v>
      </c>
      <c r="C99" t="s">
        <v>0</v>
      </c>
      <c r="D99" t="s">
        <v>66</v>
      </c>
      <c r="E99" s="4" t="s">
        <v>75</v>
      </c>
      <c r="F99" t="s">
        <v>76</v>
      </c>
      <c r="G99" s="4" t="s">
        <v>37</v>
      </c>
      <c r="H99" s="4" t="s">
        <v>285</v>
      </c>
      <c r="I99" s="8">
        <v>-2</v>
      </c>
      <c r="J99" s="29">
        <v>51750</v>
      </c>
      <c r="K99" s="35">
        <v>-103500</v>
      </c>
      <c r="L99" s="104" t="s">
        <v>529</v>
      </c>
      <c r="N99" s="54" t="s">
        <v>457</v>
      </c>
      <c r="O99" t="s">
        <v>232</v>
      </c>
      <c r="T99" s="162" t="s">
        <v>672</v>
      </c>
      <c r="U99" s="177">
        <v>-51750</v>
      </c>
      <c r="V99" s="163">
        <v>-1</v>
      </c>
    </row>
    <row r="100" spans="1:22" x14ac:dyDescent="0.25">
      <c r="A100" s="5">
        <v>45363</v>
      </c>
      <c r="B100" t="s">
        <v>103</v>
      </c>
      <c r="C100" t="s">
        <v>0</v>
      </c>
      <c r="D100" t="s">
        <v>66</v>
      </c>
      <c r="E100" s="4" t="s">
        <v>139</v>
      </c>
      <c r="F100" t="s">
        <v>140</v>
      </c>
      <c r="G100" s="4" t="s">
        <v>141</v>
      </c>
      <c r="H100" s="4" t="s">
        <v>158</v>
      </c>
      <c r="I100" s="8">
        <v>-5</v>
      </c>
      <c r="J100" s="29">
        <v>51750</v>
      </c>
      <c r="K100" s="17">
        <v>-258750</v>
      </c>
      <c r="L100" s="102" t="s">
        <v>529</v>
      </c>
      <c r="N100" s="54" t="s">
        <v>454</v>
      </c>
      <c r="O100" t="s">
        <v>282</v>
      </c>
      <c r="T100" s="39" t="s">
        <v>216</v>
      </c>
      <c r="U100" s="177">
        <v>-51750</v>
      </c>
      <c r="V100" s="163">
        <v>-26</v>
      </c>
    </row>
    <row r="101" spans="1:22" x14ac:dyDescent="0.25">
      <c r="A101" s="5">
        <v>45363</v>
      </c>
      <c r="B101" t="s">
        <v>103</v>
      </c>
      <c r="C101" t="s">
        <v>0</v>
      </c>
      <c r="D101" t="s">
        <v>66</v>
      </c>
      <c r="E101" s="4" t="s">
        <v>82</v>
      </c>
      <c r="F101" t="s">
        <v>83</v>
      </c>
      <c r="G101" s="4" t="s">
        <v>84</v>
      </c>
      <c r="H101" s="4" t="s">
        <v>299</v>
      </c>
      <c r="I101" s="8">
        <v>-10</v>
      </c>
      <c r="J101" s="29">
        <v>51750</v>
      </c>
      <c r="K101" s="35">
        <v>11500000</v>
      </c>
      <c r="L101" s="104" t="s">
        <v>529</v>
      </c>
      <c r="N101" s="54" t="s">
        <v>457</v>
      </c>
      <c r="O101" t="s">
        <v>232</v>
      </c>
      <c r="T101" s="53" t="s">
        <v>69</v>
      </c>
      <c r="U101" s="177">
        <v>-51750</v>
      </c>
      <c r="V101" s="163">
        <v>-26</v>
      </c>
    </row>
    <row r="102" spans="1:22" x14ac:dyDescent="0.25">
      <c r="A102" s="5">
        <v>45363</v>
      </c>
      <c r="B102" t="s">
        <v>103</v>
      </c>
      <c r="C102" t="s">
        <v>0</v>
      </c>
      <c r="D102" t="s">
        <v>66</v>
      </c>
      <c r="E102" s="4" t="s">
        <v>78</v>
      </c>
      <c r="F102" t="s">
        <v>79</v>
      </c>
      <c r="G102" s="4" t="s">
        <v>80</v>
      </c>
      <c r="H102" s="4" t="s">
        <v>447</v>
      </c>
      <c r="I102" s="8">
        <v>-10</v>
      </c>
      <c r="J102" s="29">
        <v>51750</v>
      </c>
      <c r="K102" s="35">
        <v>7762500</v>
      </c>
      <c r="L102" s="104" t="s">
        <v>529</v>
      </c>
      <c r="N102" s="54" t="s">
        <v>457</v>
      </c>
      <c r="O102" t="s">
        <v>232</v>
      </c>
      <c r="T102" s="162" t="s">
        <v>529</v>
      </c>
      <c r="U102" s="177">
        <v>258750</v>
      </c>
      <c r="V102" s="163">
        <v>-20</v>
      </c>
    </row>
    <row r="103" spans="1:22" x14ac:dyDescent="0.25">
      <c r="A103" s="5">
        <v>45363</v>
      </c>
      <c r="B103" t="s">
        <v>103</v>
      </c>
      <c r="C103" t="s">
        <v>0</v>
      </c>
      <c r="D103" t="s">
        <v>14</v>
      </c>
      <c r="E103" s="4" t="s">
        <v>42</v>
      </c>
      <c r="F103" t="s">
        <v>43</v>
      </c>
      <c r="G103" s="4" t="s">
        <v>44</v>
      </c>
      <c r="H103" s="4" t="s">
        <v>402</v>
      </c>
      <c r="I103" s="8">
        <v>-4</v>
      </c>
      <c r="J103" s="79">
        <v>14.268493150684932</v>
      </c>
      <c r="K103" s="35">
        <v>-57.07397260273973</v>
      </c>
      <c r="L103" s="104" t="s">
        <v>527</v>
      </c>
      <c r="N103" s="54" t="s">
        <v>457</v>
      </c>
      <c r="O103" t="s">
        <v>232</v>
      </c>
      <c r="T103" s="162" t="s">
        <v>672</v>
      </c>
      <c r="U103" s="177">
        <v>-310500</v>
      </c>
      <c r="V103" s="163">
        <v>-6</v>
      </c>
    </row>
    <row r="104" spans="1:22" x14ac:dyDescent="0.25">
      <c r="A104" s="5">
        <v>45371</v>
      </c>
      <c r="B104" t="s">
        <v>103</v>
      </c>
      <c r="C104" t="s">
        <v>4</v>
      </c>
      <c r="D104" t="s">
        <v>14</v>
      </c>
      <c r="E104" s="4" t="s">
        <v>603</v>
      </c>
      <c r="F104" t="s">
        <v>406</v>
      </c>
      <c r="G104" s="4" t="s">
        <v>407</v>
      </c>
      <c r="H104" s="4"/>
      <c r="I104" s="8">
        <v>-1</v>
      </c>
      <c r="J104" s="29">
        <v>286149.49600000004</v>
      </c>
      <c r="K104" s="35">
        <v>-286149.49600000004</v>
      </c>
      <c r="L104" s="104" t="s">
        <v>529</v>
      </c>
      <c r="N104" s="54" t="s">
        <v>458</v>
      </c>
      <c r="O104" t="s">
        <v>459</v>
      </c>
      <c r="T104" s="39" t="s">
        <v>68</v>
      </c>
      <c r="U104" s="177">
        <v>1552500</v>
      </c>
      <c r="V104" s="163">
        <v>30</v>
      </c>
    </row>
    <row r="105" spans="1:22" x14ac:dyDescent="0.25">
      <c r="A105" s="5">
        <v>45363</v>
      </c>
      <c r="B105" t="s">
        <v>103</v>
      </c>
      <c r="C105" t="s">
        <v>0</v>
      </c>
      <c r="D105" t="s">
        <v>14</v>
      </c>
      <c r="E105" s="4" t="s">
        <v>39</v>
      </c>
      <c r="F105" t="s">
        <v>40</v>
      </c>
      <c r="G105" s="4" t="s">
        <v>41</v>
      </c>
      <c r="H105" s="4" t="s">
        <v>335</v>
      </c>
      <c r="I105" s="8">
        <v>-5</v>
      </c>
      <c r="J105" s="29">
        <v>69131</v>
      </c>
      <c r="K105" s="17">
        <v>-345655</v>
      </c>
      <c r="L105" s="102" t="s">
        <v>529</v>
      </c>
      <c r="N105" s="54" t="s">
        <v>454</v>
      </c>
      <c r="O105" t="s">
        <v>282</v>
      </c>
      <c r="T105" s="53" t="s">
        <v>69</v>
      </c>
      <c r="U105" s="177">
        <v>1552500</v>
      </c>
      <c r="V105" s="163">
        <v>30</v>
      </c>
    </row>
    <row r="106" spans="1:22" x14ac:dyDescent="0.25">
      <c r="A106" s="5">
        <v>45363</v>
      </c>
      <c r="B106" t="s">
        <v>103</v>
      </c>
      <c r="C106" t="s">
        <v>0</v>
      </c>
      <c r="D106" t="s">
        <v>14</v>
      </c>
      <c r="E106" s="4" t="s">
        <v>42</v>
      </c>
      <c r="F106" t="s">
        <v>43</v>
      </c>
      <c r="G106" s="4" t="s">
        <v>44</v>
      </c>
      <c r="H106" s="4" t="s">
        <v>455</v>
      </c>
      <c r="I106" s="8">
        <v>-10</v>
      </c>
      <c r="J106" s="29">
        <v>58916.098723404248</v>
      </c>
      <c r="K106" s="35">
        <v>589160.98723404249</v>
      </c>
      <c r="L106" s="104" t="s">
        <v>529</v>
      </c>
      <c r="N106" s="54" t="s">
        <v>457</v>
      </c>
      <c r="O106" t="s">
        <v>232</v>
      </c>
      <c r="P106" t="s">
        <v>456</v>
      </c>
      <c r="T106" s="162" t="s">
        <v>529</v>
      </c>
      <c r="U106" s="177">
        <v>1552500</v>
      </c>
      <c r="V106" s="163">
        <v>30</v>
      </c>
    </row>
    <row r="107" spans="1:22" x14ac:dyDescent="0.25">
      <c r="A107" s="5">
        <v>45363</v>
      </c>
      <c r="B107" t="s">
        <v>103</v>
      </c>
      <c r="C107" t="s">
        <v>0</v>
      </c>
      <c r="D107" t="s">
        <v>66</v>
      </c>
      <c r="E107" s="4" t="s">
        <v>139</v>
      </c>
      <c r="F107" t="s">
        <v>140</v>
      </c>
      <c r="G107" s="4" t="s">
        <v>141</v>
      </c>
      <c r="H107" s="4" t="s">
        <v>158</v>
      </c>
      <c r="I107" s="8">
        <v>-3</v>
      </c>
      <c r="J107" s="29">
        <v>51750</v>
      </c>
      <c r="K107" s="35">
        <v>3105000</v>
      </c>
      <c r="L107" s="104" t="s">
        <v>529</v>
      </c>
      <c r="N107" s="54" t="s">
        <v>457</v>
      </c>
      <c r="O107" t="s">
        <v>232</v>
      </c>
      <c r="T107" s="39" t="s">
        <v>200</v>
      </c>
      <c r="U107" s="177">
        <v>2587500</v>
      </c>
      <c r="V107" s="163">
        <v>-2</v>
      </c>
    </row>
    <row r="108" spans="1:22" x14ac:dyDescent="0.25">
      <c r="A108" s="5">
        <v>45372</v>
      </c>
      <c r="B108" t="s">
        <v>103</v>
      </c>
      <c r="C108" t="s">
        <v>0</v>
      </c>
      <c r="D108" t="s">
        <v>66</v>
      </c>
      <c r="E108" s="4" t="s">
        <v>75</v>
      </c>
      <c r="F108" t="s">
        <v>76</v>
      </c>
      <c r="G108" s="4" t="s">
        <v>37</v>
      </c>
      <c r="H108" s="4" t="s">
        <v>445</v>
      </c>
      <c r="I108" s="8">
        <v>-40</v>
      </c>
      <c r="J108" s="48">
        <v>51750</v>
      </c>
      <c r="K108" s="35">
        <v>2587500</v>
      </c>
      <c r="L108" s="104" t="s">
        <v>529</v>
      </c>
      <c r="N108" s="54" t="s">
        <v>460</v>
      </c>
      <c r="O108" t="s">
        <v>187</v>
      </c>
      <c r="T108" s="53" t="s">
        <v>84</v>
      </c>
      <c r="U108" s="177">
        <v>2587500</v>
      </c>
      <c r="V108" s="163">
        <v>-2</v>
      </c>
    </row>
    <row r="109" spans="1:22" x14ac:dyDescent="0.25">
      <c r="A109" s="5">
        <v>45372</v>
      </c>
      <c r="B109" t="s">
        <v>103</v>
      </c>
      <c r="C109" t="s">
        <v>0</v>
      </c>
      <c r="D109" t="s">
        <v>66</v>
      </c>
      <c r="E109" s="4" t="s">
        <v>82</v>
      </c>
      <c r="F109" t="s">
        <v>83</v>
      </c>
      <c r="G109" s="4" t="s">
        <v>84</v>
      </c>
      <c r="H109" s="4" t="s">
        <v>299</v>
      </c>
      <c r="I109" s="8">
        <v>-40</v>
      </c>
      <c r="J109" s="48">
        <v>51750</v>
      </c>
      <c r="K109" s="35">
        <v>-2070000</v>
      </c>
      <c r="L109" s="104" t="s">
        <v>529</v>
      </c>
      <c r="N109" s="54" t="s">
        <v>460</v>
      </c>
      <c r="O109" t="s">
        <v>187</v>
      </c>
      <c r="T109" s="162" t="s">
        <v>529</v>
      </c>
      <c r="U109" s="177">
        <v>2587500</v>
      </c>
      <c r="V109" s="163">
        <v>-2</v>
      </c>
    </row>
    <row r="110" spans="1:22" x14ac:dyDescent="0.25">
      <c r="A110" s="5">
        <v>45372</v>
      </c>
      <c r="B110" t="s">
        <v>103</v>
      </c>
      <c r="C110" t="s">
        <v>0</v>
      </c>
      <c r="D110" t="s">
        <v>66</v>
      </c>
      <c r="E110" s="4" t="s">
        <v>86</v>
      </c>
      <c r="F110" t="s">
        <v>87</v>
      </c>
      <c r="G110" s="4" t="s">
        <v>50</v>
      </c>
      <c r="H110" s="4" t="s">
        <v>382</v>
      </c>
      <c r="I110" s="8">
        <v>-80</v>
      </c>
      <c r="J110" s="48">
        <v>51750</v>
      </c>
      <c r="K110" s="35">
        <v>-4140000</v>
      </c>
      <c r="L110" s="104" t="s">
        <v>529</v>
      </c>
      <c r="N110" s="54" t="s">
        <v>460</v>
      </c>
      <c r="O110" t="s">
        <v>187</v>
      </c>
      <c r="T110" s="39" t="s">
        <v>83</v>
      </c>
      <c r="U110" s="177">
        <v>27542500</v>
      </c>
      <c r="V110" s="163">
        <v>-23</v>
      </c>
    </row>
    <row r="111" spans="1:22" x14ac:dyDescent="0.25">
      <c r="A111" s="5">
        <v>45372</v>
      </c>
      <c r="B111" t="s">
        <v>103</v>
      </c>
      <c r="C111" t="s">
        <v>4</v>
      </c>
      <c r="D111" t="s">
        <v>66</v>
      </c>
      <c r="E111" s="4" t="s">
        <v>96</v>
      </c>
      <c r="F111" t="s">
        <v>95</v>
      </c>
      <c r="G111" s="4" t="s">
        <v>106</v>
      </c>
      <c r="H111" s="4">
        <v>52006</v>
      </c>
      <c r="I111" s="8">
        <v>-4</v>
      </c>
      <c r="J111" s="29">
        <v>647360</v>
      </c>
      <c r="K111" s="35">
        <v>-2589440</v>
      </c>
      <c r="L111" s="104" t="s">
        <v>529</v>
      </c>
      <c r="N111" s="54" t="s">
        <v>460</v>
      </c>
      <c r="O111" t="s">
        <v>187</v>
      </c>
      <c r="T111" s="53" t="s">
        <v>84</v>
      </c>
      <c r="U111" s="177">
        <v>27542500</v>
      </c>
      <c r="V111" s="163">
        <v>-23</v>
      </c>
    </row>
    <row r="112" spans="1:22" x14ac:dyDescent="0.25">
      <c r="A112" s="5">
        <v>45372</v>
      </c>
      <c r="B112" t="s">
        <v>103</v>
      </c>
      <c r="C112" t="s">
        <v>4</v>
      </c>
      <c r="D112" t="s">
        <v>66</v>
      </c>
      <c r="E112" s="4" t="s">
        <v>102</v>
      </c>
      <c r="F112" t="s">
        <v>101</v>
      </c>
      <c r="G112" s="4" t="s">
        <v>107</v>
      </c>
      <c r="H112" s="4" t="s">
        <v>138</v>
      </c>
      <c r="I112" s="8">
        <v>-4</v>
      </c>
      <c r="J112" s="29">
        <v>102340</v>
      </c>
      <c r="K112" s="35">
        <v>-409360</v>
      </c>
      <c r="L112" s="104" t="s">
        <v>529</v>
      </c>
      <c r="N112" s="54" t="s">
        <v>460</v>
      </c>
      <c r="O112" t="s">
        <v>187</v>
      </c>
      <c r="T112" s="162" t="s">
        <v>529</v>
      </c>
      <c r="U112" s="177">
        <v>24955000</v>
      </c>
      <c r="V112" s="163">
        <v>-18</v>
      </c>
    </row>
    <row r="113" spans="1:22" x14ac:dyDescent="0.25">
      <c r="A113" s="5">
        <v>45372</v>
      </c>
      <c r="B113" t="s">
        <v>103</v>
      </c>
      <c r="C113" t="s">
        <v>0</v>
      </c>
      <c r="D113" t="s">
        <v>66</v>
      </c>
      <c r="E113" s="4" t="s">
        <v>78</v>
      </c>
      <c r="F113" t="s">
        <v>79</v>
      </c>
      <c r="G113" s="4" t="s">
        <v>44</v>
      </c>
      <c r="H113" s="4" t="s">
        <v>447</v>
      </c>
      <c r="I113" s="8">
        <v>-40</v>
      </c>
      <c r="J113" s="48">
        <v>51750</v>
      </c>
      <c r="K113" s="35">
        <v>-2070000</v>
      </c>
      <c r="L113" s="104" t="s">
        <v>529</v>
      </c>
      <c r="N113" s="54" t="s">
        <v>460</v>
      </c>
      <c r="O113" t="s">
        <v>187</v>
      </c>
      <c r="T113" s="162" t="s">
        <v>672</v>
      </c>
      <c r="U113" s="177">
        <v>2587500</v>
      </c>
      <c r="V113" s="163">
        <v>-5</v>
      </c>
    </row>
    <row r="114" spans="1:22" x14ac:dyDescent="0.25">
      <c r="A114" s="5">
        <v>45372</v>
      </c>
      <c r="B114" t="s">
        <v>169</v>
      </c>
      <c r="C114" t="s">
        <v>0</v>
      </c>
      <c r="D114" t="s">
        <v>66</v>
      </c>
      <c r="E114" s="4" t="s">
        <v>78</v>
      </c>
      <c r="F114" t="s">
        <v>79</v>
      </c>
      <c r="G114" s="4" t="s">
        <v>80</v>
      </c>
      <c r="H114" s="4" t="s">
        <v>305</v>
      </c>
      <c r="I114" s="8">
        <v>-2</v>
      </c>
      <c r="J114" s="29">
        <v>51750</v>
      </c>
      <c r="K114" s="35">
        <v>-103500</v>
      </c>
      <c r="L114" s="104" t="s">
        <v>529</v>
      </c>
      <c r="O114" t="s">
        <v>453</v>
      </c>
      <c r="T114" s="38" t="s">
        <v>4</v>
      </c>
      <c r="U114" s="177">
        <v>14116485.423282763</v>
      </c>
      <c r="V114" s="163">
        <v>-158</v>
      </c>
    </row>
    <row r="115" spans="1:22" x14ac:dyDescent="0.25">
      <c r="A115" s="5">
        <v>45372</v>
      </c>
      <c r="B115" t="s">
        <v>169</v>
      </c>
      <c r="C115" t="s">
        <v>0</v>
      </c>
      <c r="D115" t="s">
        <v>66</v>
      </c>
      <c r="E115" s="4" t="s">
        <v>78</v>
      </c>
      <c r="F115" t="s">
        <v>79</v>
      </c>
      <c r="G115" s="4" t="s">
        <v>80</v>
      </c>
      <c r="H115" s="4" t="s">
        <v>359</v>
      </c>
      <c r="I115" s="8">
        <v>-1</v>
      </c>
      <c r="J115" s="29">
        <v>51750</v>
      </c>
      <c r="K115" s="35">
        <v>-51750</v>
      </c>
      <c r="L115" s="104" t="s">
        <v>529</v>
      </c>
      <c r="O115" t="s">
        <v>453</v>
      </c>
      <c r="T115" s="39" t="s">
        <v>148</v>
      </c>
      <c r="U115" s="177">
        <v>-4129209.3440842368</v>
      </c>
      <c r="V115" s="163">
        <v>7</v>
      </c>
    </row>
    <row r="116" spans="1:22" x14ac:dyDescent="0.25">
      <c r="A116" s="5">
        <v>45363</v>
      </c>
      <c r="B116" t="s">
        <v>121</v>
      </c>
      <c r="C116" t="s">
        <v>0</v>
      </c>
      <c r="D116" t="s">
        <v>14</v>
      </c>
      <c r="E116" s="4" t="s">
        <v>42</v>
      </c>
      <c r="F116" t="s">
        <v>43</v>
      </c>
      <c r="G116" s="4" t="s">
        <v>44</v>
      </c>
      <c r="H116" s="4" t="s">
        <v>455</v>
      </c>
      <c r="I116" s="8">
        <v>10</v>
      </c>
      <c r="J116" s="29">
        <v>58916.098723404248</v>
      </c>
      <c r="K116" s="35">
        <v>589160.98723404249</v>
      </c>
      <c r="L116" s="102" t="s">
        <v>529</v>
      </c>
      <c r="N116" s="54"/>
      <c r="P116" t="s">
        <v>499</v>
      </c>
      <c r="T116" s="53" t="s">
        <v>148</v>
      </c>
      <c r="U116" s="177">
        <v>-4129209.3440842368</v>
      </c>
      <c r="V116" s="163">
        <v>7</v>
      </c>
    </row>
    <row r="117" spans="1:22" x14ac:dyDescent="0.25">
      <c r="A117" s="5">
        <v>45377</v>
      </c>
      <c r="B117" t="s">
        <v>103</v>
      </c>
      <c r="C117" t="s">
        <v>0</v>
      </c>
      <c r="D117" t="s">
        <v>14</v>
      </c>
      <c r="E117" s="4" t="s">
        <v>25</v>
      </c>
      <c r="F117" t="s">
        <v>26</v>
      </c>
      <c r="G117" s="4" t="s">
        <v>27</v>
      </c>
      <c r="H117" s="4" t="s">
        <v>401</v>
      </c>
      <c r="I117" s="8">
        <v>-15</v>
      </c>
      <c r="J117" s="79">
        <v>14.268493150684932</v>
      </c>
      <c r="K117" s="35">
        <v>-214.02739726027397</v>
      </c>
      <c r="L117" s="104" t="s">
        <v>527</v>
      </c>
      <c r="N117" s="54" t="s">
        <v>464</v>
      </c>
      <c r="O117" t="s">
        <v>465</v>
      </c>
      <c r="T117" s="162" t="s">
        <v>529</v>
      </c>
      <c r="U117" s="177">
        <v>-4129729.9200000004</v>
      </c>
      <c r="V117" s="163">
        <v>-3</v>
      </c>
    </row>
    <row r="118" spans="1:22" x14ac:dyDescent="0.25">
      <c r="A118" s="5">
        <v>45377</v>
      </c>
      <c r="B118" t="s">
        <v>103</v>
      </c>
      <c r="C118" t="s">
        <v>0</v>
      </c>
      <c r="D118" t="s">
        <v>14</v>
      </c>
      <c r="E118" s="4" t="s">
        <v>35</v>
      </c>
      <c r="F118" t="s">
        <v>36</v>
      </c>
      <c r="G118" s="4" t="s">
        <v>37</v>
      </c>
      <c r="H118" s="4" t="s">
        <v>334</v>
      </c>
      <c r="I118" s="8">
        <v>-10</v>
      </c>
      <c r="J118" s="29">
        <v>69131</v>
      </c>
      <c r="K118" s="35">
        <v>-691310</v>
      </c>
      <c r="L118" s="104" t="s">
        <v>529</v>
      </c>
      <c r="N118" s="54" t="s">
        <v>464</v>
      </c>
      <c r="O118" t="s">
        <v>465</v>
      </c>
      <c r="T118" s="162" t="s">
        <v>527</v>
      </c>
      <c r="U118" s="177">
        <v>520.57591576376956</v>
      </c>
      <c r="V118" s="163">
        <v>10</v>
      </c>
    </row>
    <row r="119" spans="1:22" x14ac:dyDescent="0.25">
      <c r="A119" s="5">
        <v>45372</v>
      </c>
      <c r="B119" t="s">
        <v>103</v>
      </c>
      <c r="C119" t="s">
        <v>0</v>
      </c>
      <c r="D119" t="s">
        <v>66</v>
      </c>
      <c r="E119" s="4" t="s">
        <v>139</v>
      </c>
      <c r="F119" t="s">
        <v>140</v>
      </c>
      <c r="G119" s="4" t="s">
        <v>41</v>
      </c>
      <c r="H119" s="4" t="s">
        <v>380</v>
      </c>
      <c r="I119" s="8">
        <v>-40</v>
      </c>
      <c r="J119" s="29">
        <v>51750</v>
      </c>
      <c r="K119" s="35">
        <v>-2070000</v>
      </c>
      <c r="L119" s="104" t="s">
        <v>529</v>
      </c>
      <c r="N119" s="54" t="s">
        <v>460</v>
      </c>
      <c r="O119" t="s">
        <v>187</v>
      </c>
      <c r="T119" s="39" t="s">
        <v>648</v>
      </c>
      <c r="U119" s="177">
        <v>359.00514579759863</v>
      </c>
      <c r="V119" s="163">
        <v>7</v>
      </c>
    </row>
    <row r="120" spans="1:22" x14ac:dyDescent="0.25">
      <c r="A120" s="5">
        <v>45377</v>
      </c>
      <c r="B120" t="s">
        <v>103</v>
      </c>
      <c r="C120" t="s">
        <v>0</v>
      </c>
      <c r="D120" t="s">
        <v>14</v>
      </c>
      <c r="E120" s="4" t="s">
        <v>46</v>
      </c>
      <c r="F120" t="s">
        <v>532</v>
      </c>
      <c r="G120" s="4" t="s">
        <v>146</v>
      </c>
      <c r="H120" s="4" t="s">
        <v>188</v>
      </c>
      <c r="I120" s="8">
        <v>-10</v>
      </c>
      <c r="J120" s="29">
        <v>104000</v>
      </c>
      <c r="K120" s="35">
        <v>-1040000</v>
      </c>
      <c r="L120" s="104" t="s">
        <v>529</v>
      </c>
      <c r="N120" s="54" t="s">
        <v>464</v>
      </c>
      <c r="O120" t="s">
        <v>465</v>
      </c>
      <c r="T120" s="53" t="s">
        <v>655</v>
      </c>
      <c r="U120" s="177">
        <v>359.00514579759863</v>
      </c>
      <c r="V120" s="163">
        <v>7</v>
      </c>
    </row>
    <row r="121" spans="1:22" x14ac:dyDescent="0.25">
      <c r="A121" s="5">
        <v>45377</v>
      </c>
      <c r="B121" t="s">
        <v>103</v>
      </c>
      <c r="C121" t="s">
        <v>0</v>
      </c>
      <c r="D121" t="s">
        <v>14</v>
      </c>
      <c r="E121" s="4" t="s">
        <v>54</v>
      </c>
      <c r="F121" t="s">
        <v>55</v>
      </c>
      <c r="G121" s="4" t="s">
        <v>56</v>
      </c>
      <c r="H121" s="4" t="s">
        <v>405</v>
      </c>
      <c r="I121" s="8">
        <v>-15</v>
      </c>
      <c r="J121" s="79">
        <v>18.345205479452055</v>
      </c>
      <c r="K121" s="35">
        <v>-275.17808219178085</v>
      </c>
      <c r="L121" s="104" t="s">
        <v>527</v>
      </c>
      <c r="N121" s="54" t="s">
        <v>464</v>
      </c>
      <c r="O121" t="s">
        <v>465</v>
      </c>
      <c r="T121" s="162" t="s">
        <v>527</v>
      </c>
      <c r="U121" s="177">
        <v>359.00514579759863</v>
      </c>
      <c r="V121" s="163">
        <v>7</v>
      </c>
    </row>
    <row r="122" spans="1:22" x14ac:dyDescent="0.25">
      <c r="A122" s="5">
        <v>45377</v>
      </c>
      <c r="B122" t="s">
        <v>103</v>
      </c>
      <c r="C122" t="s">
        <v>0</v>
      </c>
      <c r="D122" t="s">
        <v>66</v>
      </c>
      <c r="E122" s="4" t="s">
        <v>75</v>
      </c>
      <c r="F122" t="s">
        <v>76</v>
      </c>
      <c r="G122" s="4" t="s">
        <v>37</v>
      </c>
      <c r="H122" s="4" t="s">
        <v>445</v>
      </c>
      <c r="I122" s="8">
        <v>-5</v>
      </c>
      <c r="J122" s="29">
        <v>51750</v>
      </c>
      <c r="K122" s="35">
        <v>-258750</v>
      </c>
      <c r="L122" s="104" t="s">
        <v>529</v>
      </c>
      <c r="N122" s="54" t="s">
        <v>463</v>
      </c>
      <c r="O122" t="s">
        <v>413</v>
      </c>
      <c r="T122" s="39" t="s">
        <v>656</v>
      </c>
      <c r="U122" s="177">
        <v>51.286449399656945</v>
      </c>
      <c r="V122" s="163">
        <v>1</v>
      </c>
    </row>
    <row r="123" spans="1:22" x14ac:dyDescent="0.25">
      <c r="A123" s="5">
        <v>45377</v>
      </c>
      <c r="B123" t="s">
        <v>103</v>
      </c>
      <c r="C123" t="s">
        <v>0</v>
      </c>
      <c r="D123" t="s">
        <v>66</v>
      </c>
      <c r="E123" s="4" t="s">
        <v>82</v>
      </c>
      <c r="F123" t="s">
        <v>83</v>
      </c>
      <c r="G123" s="4" t="s">
        <v>84</v>
      </c>
      <c r="H123" s="4" t="s">
        <v>299</v>
      </c>
      <c r="I123" s="8">
        <v>-2</v>
      </c>
      <c r="J123" s="29">
        <v>51750</v>
      </c>
      <c r="K123" s="35">
        <v>-103500</v>
      </c>
      <c r="L123" s="104" t="s">
        <v>529</v>
      </c>
      <c r="N123" s="54" t="s">
        <v>463</v>
      </c>
      <c r="O123" t="s">
        <v>413</v>
      </c>
      <c r="T123" s="53" t="s">
        <v>657</v>
      </c>
      <c r="U123" s="177">
        <v>51.286449399656945</v>
      </c>
      <c r="V123" s="163">
        <v>1</v>
      </c>
    </row>
    <row r="124" spans="1:22" x14ac:dyDescent="0.25">
      <c r="A124" s="5">
        <v>45377</v>
      </c>
      <c r="B124" t="s">
        <v>103</v>
      </c>
      <c r="C124" t="s">
        <v>0</v>
      </c>
      <c r="D124" t="s">
        <v>14</v>
      </c>
      <c r="E124" s="4" t="s">
        <v>25</v>
      </c>
      <c r="F124" t="s">
        <v>26</v>
      </c>
      <c r="G124" s="4" t="s">
        <v>27</v>
      </c>
      <c r="H124" s="4" t="s">
        <v>401</v>
      </c>
      <c r="I124" s="8">
        <v>-13</v>
      </c>
      <c r="J124" s="79">
        <v>14.268493150684932</v>
      </c>
      <c r="K124" s="35">
        <v>-185.49041095890414</v>
      </c>
      <c r="L124" s="104" t="s">
        <v>527</v>
      </c>
      <c r="N124" s="54" t="s">
        <v>463</v>
      </c>
      <c r="O124" t="s">
        <v>413</v>
      </c>
      <c r="T124" s="162" t="s">
        <v>527</v>
      </c>
      <c r="U124" s="177">
        <v>51.286449399656945</v>
      </c>
      <c r="V124" s="163">
        <v>1</v>
      </c>
    </row>
    <row r="125" spans="1:22" x14ac:dyDescent="0.25">
      <c r="A125" s="5">
        <v>45377</v>
      </c>
      <c r="B125" t="s">
        <v>103</v>
      </c>
      <c r="C125" t="s">
        <v>0</v>
      </c>
      <c r="D125" t="s">
        <v>14</v>
      </c>
      <c r="E125" s="4" t="s">
        <v>35</v>
      </c>
      <c r="F125" t="s">
        <v>36</v>
      </c>
      <c r="G125" s="4" t="s">
        <v>37</v>
      </c>
      <c r="H125" s="4" t="s">
        <v>334</v>
      </c>
      <c r="I125" s="8">
        <v>-5</v>
      </c>
      <c r="J125" s="29">
        <v>69131</v>
      </c>
      <c r="K125" s="35">
        <v>-345655</v>
      </c>
      <c r="L125" s="104" t="s">
        <v>529</v>
      </c>
      <c r="N125" s="54" t="s">
        <v>463</v>
      </c>
      <c r="O125" t="s">
        <v>413</v>
      </c>
      <c r="T125" s="39" t="s">
        <v>318</v>
      </c>
      <c r="U125" s="177">
        <v>0</v>
      </c>
      <c r="V125" s="163">
        <v>0</v>
      </c>
    </row>
    <row r="126" spans="1:22" x14ac:dyDescent="0.25">
      <c r="A126" s="5">
        <v>45377</v>
      </c>
      <c r="B126" t="s">
        <v>103</v>
      </c>
      <c r="C126" t="s">
        <v>0</v>
      </c>
      <c r="D126" t="s">
        <v>14</v>
      </c>
      <c r="E126" s="4" t="s">
        <v>46</v>
      </c>
      <c r="F126" t="s">
        <v>532</v>
      </c>
      <c r="G126" s="4" t="s">
        <v>146</v>
      </c>
      <c r="H126" s="4" t="s">
        <v>188</v>
      </c>
      <c r="I126" s="8">
        <v>-12</v>
      </c>
      <c r="J126" s="29">
        <v>104000</v>
      </c>
      <c r="K126" s="35">
        <v>-1248000</v>
      </c>
      <c r="L126" s="104" t="s">
        <v>529</v>
      </c>
      <c r="N126" s="54" t="s">
        <v>463</v>
      </c>
      <c r="O126" t="s">
        <v>413</v>
      </c>
      <c r="T126" s="53" t="s">
        <v>109</v>
      </c>
      <c r="U126" s="177">
        <v>0</v>
      </c>
      <c r="V126" s="163">
        <v>0</v>
      </c>
    </row>
    <row r="127" spans="1:22" x14ac:dyDescent="0.25">
      <c r="A127" s="5">
        <v>45377</v>
      </c>
      <c r="B127" t="s">
        <v>103</v>
      </c>
      <c r="C127" t="s">
        <v>0</v>
      </c>
      <c r="D127" t="s">
        <v>14</v>
      </c>
      <c r="E127" s="4" t="s">
        <v>58</v>
      </c>
      <c r="F127" t="s">
        <v>59</v>
      </c>
      <c r="G127" s="4" t="s">
        <v>60</v>
      </c>
      <c r="H127" s="4" t="s">
        <v>341</v>
      </c>
      <c r="I127" s="8">
        <v>-4</v>
      </c>
      <c r="J127" s="29">
        <v>75398.578723404251</v>
      </c>
      <c r="K127" s="35">
        <v>-301594.314893617</v>
      </c>
      <c r="L127" s="104" t="s">
        <v>529</v>
      </c>
      <c r="N127" s="54" t="s">
        <v>463</v>
      </c>
      <c r="O127" t="s">
        <v>413</v>
      </c>
      <c r="T127" s="162" t="s">
        <v>527</v>
      </c>
      <c r="U127" s="177">
        <v>0</v>
      </c>
      <c r="V127" s="163">
        <v>0</v>
      </c>
    </row>
    <row r="128" spans="1:22" x14ac:dyDescent="0.25">
      <c r="A128" s="5">
        <v>45377</v>
      </c>
      <c r="B128" t="s">
        <v>103</v>
      </c>
      <c r="C128" t="s">
        <v>4</v>
      </c>
      <c r="D128" t="s">
        <v>14</v>
      </c>
      <c r="E128" s="4">
        <v>3318225</v>
      </c>
      <c r="F128" t="s">
        <v>148</v>
      </c>
      <c r="G128" s="4" t="s">
        <v>148</v>
      </c>
      <c r="H128" s="4" t="s">
        <v>138</v>
      </c>
      <c r="I128" s="8">
        <v>-2</v>
      </c>
      <c r="J128" s="29">
        <v>206486.49600000001</v>
      </c>
      <c r="K128" s="35">
        <v>-2064864.9600000002</v>
      </c>
      <c r="L128" s="104" t="s">
        <v>529</v>
      </c>
      <c r="N128" s="54" t="s">
        <v>463</v>
      </c>
      <c r="O128" t="s">
        <v>413</v>
      </c>
      <c r="T128" s="39" t="s">
        <v>98</v>
      </c>
      <c r="U128" s="177">
        <v>-146.1216730038023</v>
      </c>
      <c r="V128" s="163">
        <v>-2</v>
      </c>
    </row>
    <row r="129" spans="1:22" x14ac:dyDescent="0.25">
      <c r="A129" s="5">
        <v>45377</v>
      </c>
      <c r="B129" t="s">
        <v>103</v>
      </c>
      <c r="C129" t="s">
        <v>0</v>
      </c>
      <c r="D129" t="s">
        <v>66</v>
      </c>
      <c r="E129" s="4" t="s">
        <v>78</v>
      </c>
      <c r="F129" t="s">
        <v>79</v>
      </c>
      <c r="G129" s="4" t="s">
        <v>80</v>
      </c>
      <c r="H129" s="4" t="s">
        <v>447</v>
      </c>
      <c r="I129" s="8">
        <v>-5</v>
      </c>
      <c r="J129" s="29">
        <v>51750</v>
      </c>
      <c r="K129" s="35">
        <v>-258750</v>
      </c>
      <c r="L129" s="104" t="s">
        <v>529</v>
      </c>
      <c r="N129" s="54" t="s">
        <v>463</v>
      </c>
      <c r="O129" t="s">
        <v>413</v>
      </c>
      <c r="T129" s="53" t="s">
        <v>110</v>
      </c>
      <c r="U129" s="177">
        <v>-146.1216730038023</v>
      </c>
      <c r="V129" s="163">
        <v>-2</v>
      </c>
    </row>
    <row r="130" spans="1:22" x14ac:dyDescent="0.25">
      <c r="A130" s="5">
        <v>45377</v>
      </c>
      <c r="B130" t="s">
        <v>461</v>
      </c>
      <c r="C130" t="s">
        <v>0</v>
      </c>
      <c r="D130" t="s">
        <v>66</v>
      </c>
      <c r="E130" s="4" t="s">
        <v>78</v>
      </c>
      <c r="F130" t="s">
        <v>79</v>
      </c>
      <c r="G130" s="4" t="s">
        <v>80</v>
      </c>
      <c r="H130" s="4" t="s">
        <v>447</v>
      </c>
      <c r="I130" s="8">
        <v>-2</v>
      </c>
      <c r="J130" s="29">
        <v>51750</v>
      </c>
      <c r="K130" s="35">
        <v>-103500</v>
      </c>
      <c r="L130" s="104" t="s">
        <v>529</v>
      </c>
      <c r="O130" t="s">
        <v>462</v>
      </c>
      <c r="T130" s="162" t="s">
        <v>527</v>
      </c>
      <c r="U130" s="177">
        <v>-146.1216730038023</v>
      </c>
      <c r="V130" s="163">
        <v>-2</v>
      </c>
    </row>
    <row r="131" spans="1:22" x14ac:dyDescent="0.25">
      <c r="A131" s="5">
        <v>45377</v>
      </c>
      <c r="B131" t="s">
        <v>461</v>
      </c>
      <c r="C131" t="s">
        <v>0</v>
      </c>
      <c r="D131" t="s">
        <v>66</v>
      </c>
      <c r="E131" s="4" t="s">
        <v>139</v>
      </c>
      <c r="F131" t="s">
        <v>140</v>
      </c>
      <c r="G131" s="4" t="s">
        <v>141</v>
      </c>
      <c r="H131" s="4" t="s">
        <v>159</v>
      </c>
      <c r="I131" s="8">
        <v>-2</v>
      </c>
      <c r="J131" s="29">
        <v>51750</v>
      </c>
      <c r="K131" s="35">
        <v>-103500</v>
      </c>
      <c r="L131" s="104" t="s">
        <v>529</v>
      </c>
      <c r="O131" t="s">
        <v>462</v>
      </c>
      <c r="T131" s="39" t="s">
        <v>275</v>
      </c>
      <c r="U131" s="177">
        <v>-2675200</v>
      </c>
      <c r="V131" s="163">
        <v>-32</v>
      </c>
    </row>
    <row r="132" spans="1:22" x14ac:dyDescent="0.25">
      <c r="A132" s="5">
        <v>45377</v>
      </c>
      <c r="B132" t="s">
        <v>103</v>
      </c>
      <c r="C132" t="s">
        <v>0</v>
      </c>
      <c r="D132" t="s">
        <v>14</v>
      </c>
      <c r="E132" s="4" t="s">
        <v>39</v>
      </c>
      <c r="F132" t="s">
        <v>40</v>
      </c>
      <c r="G132" s="4" t="s">
        <v>41</v>
      </c>
      <c r="H132" s="4" t="s">
        <v>335</v>
      </c>
      <c r="I132" s="8">
        <v>-10</v>
      </c>
      <c r="J132" s="29">
        <v>69131</v>
      </c>
      <c r="K132" s="35">
        <v>-691310</v>
      </c>
      <c r="L132" s="104" t="s">
        <v>529</v>
      </c>
      <c r="N132" s="54" t="s">
        <v>464</v>
      </c>
      <c r="O132" t="s">
        <v>465</v>
      </c>
      <c r="T132" s="53" t="s">
        <v>148</v>
      </c>
      <c r="U132" s="177">
        <v>-2675200</v>
      </c>
      <c r="V132" s="163">
        <v>-32</v>
      </c>
    </row>
    <row r="133" spans="1:22" x14ac:dyDescent="0.25">
      <c r="A133" s="5">
        <v>45384</v>
      </c>
      <c r="B133" t="s">
        <v>461</v>
      </c>
      <c r="C133" t="s">
        <v>0</v>
      </c>
      <c r="D133" t="s">
        <v>66</v>
      </c>
      <c r="E133" s="4" t="s">
        <v>78</v>
      </c>
      <c r="F133" t="s">
        <v>79</v>
      </c>
      <c r="G133" s="4" t="s">
        <v>80</v>
      </c>
      <c r="H133" s="4" t="s">
        <v>466</v>
      </c>
      <c r="I133" s="8">
        <v>2</v>
      </c>
      <c r="J133" s="29">
        <v>51750</v>
      </c>
      <c r="K133" s="17">
        <v>103500</v>
      </c>
      <c r="L133" s="104" t="s">
        <v>529</v>
      </c>
      <c r="O133" t="s">
        <v>468</v>
      </c>
      <c r="T133" s="162" t="s">
        <v>529</v>
      </c>
      <c r="U133" s="177">
        <v>-2675200</v>
      </c>
      <c r="V133" s="163">
        <v>-32</v>
      </c>
    </row>
    <row r="134" spans="1:22" x14ac:dyDescent="0.25">
      <c r="A134" s="5">
        <v>45384</v>
      </c>
      <c r="B134" t="s">
        <v>63</v>
      </c>
      <c r="C134" t="s">
        <v>0</v>
      </c>
      <c r="D134" t="s">
        <v>66</v>
      </c>
      <c r="E134" s="4" t="s">
        <v>469</v>
      </c>
      <c r="F134" t="s">
        <v>470</v>
      </c>
      <c r="G134" s="4" t="s">
        <v>471</v>
      </c>
      <c r="H134" s="4" t="s">
        <v>472</v>
      </c>
      <c r="I134" s="8">
        <v>60</v>
      </c>
      <c r="J134" s="29">
        <v>45000</v>
      </c>
      <c r="K134" s="17">
        <v>2700000</v>
      </c>
      <c r="L134" s="104" t="s">
        <v>529</v>
      </c>
      <c r="M134" t="s">
        <v>661</v>
      </c>
      <c r="T134" s="39" t="s">
        <v>101</v>
      </c>
      <c r="U134" s="177">
        <v>8332540</v>
      </c>
      <c r="V134" s="163">
        <v>-107</v>
      </c>
    </row>
    <row r="135" spans="1:22" x14ac:dyDescent="0.25">
      <c r="A135" s="5">
        <v>45384</v>
      </c>
      <c r="B135" t="s">
        <v>120</v>
      </c>
      <c r="C135" t="s">
        <v>0</v>
      </c>
      <c r="D135" t="s">
        <v>66</v>
      </c>
      <c r="E135" s="4" t="s">
        <v>469</v>
      </c>
      <c r="F135" t="s">
        <v>470</v>
      </c>
      <c r="G135" s="4" t="s">
        <v>471</v>
      </c>
      <c r="H135" s="4" t="s">
        <v>472</v>
      </c>
      <c r="I135" s="8">
        <v>-40</v>
      </c>
      <c r="J135" s="29">
        <v>45000</v>
      </c>
      <c r="K135" s="17">
        <v>-1800000</v>
      </c>
      <c r="L135" s="104" t="s">
        <v>529</v>
      </c>
      <c r="O135" t="s">
        <v>473</v>
      </c>
      <c r="T135" s="53" t="s">
        <v>107</v>
      </c>
      <c r="U135" s="177">
        <v>8332540</v>
      </c>
      <c r="V135" s="163">
        <v>-107</v>
      </c>
    </row>
    <row r="136" spans="1:22" x14ac:dyDescent="0.25">
      <c r="A136" s="5">
        <v>45384</v>
      </c>
      <c r="B136" t="s">
        <v>461</v>
      </c>
      <c r="C136" t="s">
        <v>0</v>
      </c>
      <c r="D136" t="s">
        <v>66</v>
      </c>
      <c r="E136" s="4" t="s">
        <v>139</v>
      </c>
      <c r="F136" t="s">
        <v>140</v>
      </c>
      <c r="G136" s="4" t="s">
        <v>141</v>
      </c>
      <c r="H136" s="4" t="s">
        <v>467</v>
      </c>
      <c r="I136" s="8">
        <v>2</v>
      </c>
      <c r="J136" s="29">
        <v>51750</v>
      </c>
      <c r="K136" s="17">
        <v>103500</v>
      </c>
      <c r="L136" s="104" t="s">
        <v>529</v>
      </c>
      <c r="O136" t="s">
        <v>468</v>
      </c>
      <c r="T136" s="162" t="s">
        <v>529</v>
      </c>
      <c r="U136" s="177">
        <v>9151260</v>
      </c>
      <c r="V136" s="163">
        <v>-99</v>
      </c>
    </row>
    <row r="137" spans="1:22" x14ac:dyDescent="0.25">
      <c r="A137" s="5">
        <v>45386</v>
      </c>
      <c r="B137" t="s">
        <v>120</v>
      </c>
      <c r="C137" t="s">
        <v>0</v>
      </c>
      <c r="D137" t="s">
        <v>66</v>
      </c>
      <c r="E137" s="4" t="s">
        <v>255</v>
      </c>
      <c r="F137" t="s">
        <v>358</v>
      </c>
      <c r="G137" s="4" t="s">
        <v>269</v>
      </c>
      <c r="H137" s="4" t="s">
        <v>365</v>
      </c>
      <c r="I137" s="8">
        <v>-3</v>
      </c>
      <c r="J137" s="29">
        <v>60750</v>
      </c>
      <c r="K137" s="17">
        <v>3037500</v>
      </c>
      <c r="L137" s="104" t="s">
        <v>529</v>
      </c>
      <c r="O137" t="s">
        <v>474</v>
      </c>
      <c r="T137" s="162" t="s">
        <v>672</v>
      </c>
      <c r="U137" s="177">
        <v>-818720</v>
      </c>
      <c r="V137" s="163">
        <v>-8</v>
      </c>
    </row>
    <row r="138" spans="1:22" x14ac:dyDescent="0.25">
      <c r="A138" s="5">
        <v>45386</v>
      </c>
      <c r="B138" t="s">
        <v>120</v>
      </c>
      <c r="C138" t="s">
        <v>0</v>
      </c>
      <c r="D138" t="s">
        <v>66</v>
      </c>
      <c r="E138" s="4" t="s">
        <v>253</v>
      </c>
      <c r="F138" t="s">
        <v>357</v>
      </c>
      <c r="G138" s="4" t="s">
        <v>268</v>
      </c>
      <c r="H138" s="4" t="s">
        <v>364</v>
      </c>
      <c r="I138" s="8">
        <v>-2</v>
      </c>
      <c r="J138" s="29">
        <v>60750</v>
      </c>
      <c r="K138" s="17">
        <v>-121500</v>
      </c>
      <c r="L138" s="104" t="s">
        <v>529</v>
      </c>
      <c r="O138" t="s">
        <v>474</v>
      </c>
      <c r="T138" s="39" t="s">
        <v>660</v>
      </c>
      <c r="U138" s="177">
        <v>-104.3726235741445</v>
      </c>
      <c r="V138" s="163">
        <v>-1</v>
      </c>
    </row>
    <row r="139" spans="1:22" x14ac:dyDescent="0.25">
      <c r="A139" s="5">
        <v>45386</v>
      </c>
      <c r="B139" t="s">
        <v>120</v>
      </c>
      <c r="C139" t="s">
        <v>0</v>
      </c>
      <c r="D139" t="s">
        <v>66</v>
      </c>
      <c r="E139" s="4" t="s">
        <v>251</v>
      </c>
      <c r="F139" t="s">
        <v>356</v>
      </c>
      <c r="G139" s="4" t="s">
        <v>267</v>
      </c>
      <c r="H139" s="4" t="s">
        <v>363</v>
      </c>
      <c r="I139" s="8">
        <v>-4</v>
      </c>
      <c r="J139" s="29">
        <v>60750</v>
      </c>
      <c r="K139" s="17">
        <v>3037500</v>
      </c>
      <c r="L139" s="104" t="s">
        <v>529</v>
      </c>
      <c r="O139" t="s">
        <v>474</v>
      </c>
      <c r="T139" s="53" t="s">
        <v>137</v>
      </c>
      <c r="U139" s="177">
        <v>-104.3726235741445</v>
      </c>
      <c r="V139" s="163">
        <v>-1</v>
      </c>
    </row>
    <row r="140" spans="1:22" x14ac:dyDescent="0.25">
      <c r="A140" s="5">
        <v>45386</v>
      </c>
      <c r="B140" t="s">
        <v>120</v>
      </c>
      <c r="C140" t="s">
        <v>0</v>
      </c>
      <c r="D140" t="s">
        <v>66</v>
      </c>
      <c r="E140" s="4" t="s">
        <v>249</v>
      </c>
      <c r="F140" t="s">
        <v>355</v>
      </c>
      <c r="G140" s="4" t="s">
        <v>266</v>
      </c>
      <c r="H140" s="4" t="s">
        <v>362</v>
      </c>
      <c r="I140" s="8">
        <v>-4</v>
      </c>
      <c r="J140" s="29">
        <v>60750</v>
      </c>
      <c r="K140" s="17">
        <v>-243000</v>
      </c>
      <c r="L140" s="104" t="s">
        <v>529</v>
      </c>
      <c r="O140" t="s">
        <v>474</v>
      </c>
      <c r="T140" s="162" t="s">
        <v>527</v>
      </c>
      <c r="U140" s="177">
        <v>-104.3726235741445</v>
      </c>
      <c r="V140" s="163">
        <v>-1</v>
      </c>
    </row>
    <row r="141" spans="1:22" x14ac:dyDescent="0.25">
      <c r="A141" s="5">
        <v>45386</v>
      </c>
      <c r="B141" t="s">
        <v>120</v>
      </c>
      <c r="C141" t="s">
        <v>0</v>
      </c>
      <c r="D141" t="s">
        <v>66</v>
      </c>
      <c r="E141" s="4" t="s">
        <v>86</v>
      </c>
      <c r="F141" t="s">
        <v>87</v>
      </c>
      <c r="G141" s="4" t="s">
        <v>184</v>
      </c>
      <c r="H141" s="4" t="s">
        <v>180</v>
      </c>
      <c r="I141" s="8">
        <v>-2</v>
      </c>
      <c r="J141" s="29">
        <v>51750</v>
      </c>
      <c r="K141" s="17">
        <v>3105000</v>
      </c>
      <c r="L141" s="104" t="s">
        <v>529</v>
      </c>
      <c r="O141" t="s">
        <v>474</v>
      </c>
      <c r="T141" s="39" t="s">
        <v>137</v>
      </c>
      <c r="U141" s="177">
        <v>-6406333.4468079135</v>
      </c>
      <c r="V141" s="163">
        <v>-23</v>
      </c>
    </row>
    <row r="142" spans="1:22" x14ac:dyDescent="0.25">
      <c r="A142" s="5">
        <v>45386</v>
      </c>
      <c r="B142" t="s">
        <v>120</v>
      </c>
      <c r="C142" t="s">
        <v>0</v>
      </c>
      <c r="D142" t="s">
        <v>66</v>
      </c>
      <c r="E142" s="4" t="s">
        <v>247</v>
      </c>
      <c r="F142" t="s">
        <v>354</v>
      </c>
      <c r="G142" s="4" t="s">
        <v>265</v>
      </c>
      <c r="H142" s="4" t="s">
        <v>361</v>
      </c>
      <c r="I142" s="8">
        <v>-4</v>
      </c>
      <c r="J142" s="29">
        <v>60750</v>
      </c>
      <c r="K142" s="17">
        <v>-243000</v>
      </c>
      <c r="L142" s="104" t="s">
        <v>529</v>
      </c>
      <c r="O142" t="s">
        <v>474</v>
      </c>
      <c r="T142" s="53" t="s">
        <v>137</v>
      </c>
      <c r="U142" s="177">
        <v>-6406333.4468079135</v>
      </c>
      <c r="V142" s="163">
        <v>-23</v>
      </c>
    </row>
    <row r="143" spans="1:22" x14ac:dyDescent="0.25">
      <c r="A143" s="5">
        <v>45386</v>
      </c>
      <c r="B143" t="s">
        <v>120</v>
      </c>
      <c r="C143" t="s">
        <v>0</v>
      </c>
      <c r="D143" t="s">
        <v>66</v>
      </c>
      <c r="E143" s="4" t="s">
        <v>82</v>
      </c>
      <c r="F143" t="s">
        <v>200</v>
      </c>
      <c r="G143" s="4" t="s">
        <v>84</v>
      </c>
      <c r="H143" s="4" t="s">
        <v>205</v>
      </c>
      <c r="I143" s="8">
        <v>-2</v>
      </c>
      <c r="J143" s="29">
        <v>51750</v>
      </c>
      <c r="K143" s="17">
        <v>2587500</v>
      </c>
      <c r="L143" s="104" t="s">
        <v>529</v>
      </c>
      <c r="O143" t="s">
        <v>474</v>
      </c>
      <c r="T143" s="162" t="s">
        <v>529</v>
      </c>
      <c r="U143" s="177">
        <v>-2020973.9666666663</v>
      </c>
      <c r="V143" s="163">
        <v>-4</v>
      </c>
    </row>
    <row r="144" spans="1:22" x14ac:dyDescent="0.25">
      <c r="A144" s="5">
        <v>45386</v>
      </c>
      <c r="B144" t="s">
        <v>120</v>
      </c>
      <c r="C144" t="s">
        <v>0</v>
      </c>
      <c r="D144" t="s">
        <v>66</v>
      </c>
      <c r="E144" s="4" t="s">
        <v>78</v>
      </c>
      <c r="F144" t="s">
        <v>79</v>
      </c>
      <c r="G144" s="4" t="s">
        <v>80</v>
      </c>
      <c r="H144" s="4" t="s">
        <v>466</v>
      </c>
      <c r="I144" s="8">
        <v>-2</v>
      </c>
      <c r="J144" s="29">
        <v>51750</v>
      </c>
      <c r="K144" s="17">
        <v>103500</v>
      </c>
      <c r="L144" s="104" t="s">
        <v>529</v>
      </c>
      <c r="O144" t="s">
        <v>474</v>
      </c>
      <c r="T144" s="162" t="s">
        <v>527</v>
      </c>
      <c r="U144" s="177">
        <v>-4385359.4801412467</v>
      </c>
      <c r="V144" s="163">
        <v>-19</v>
      </c>
    </row>
    <row r="145" spans="1:22" x14ac:dyDescent="0.25">
      <c r="A145" s="5">
        <v>45386</v>
      </c>
      <c r="B145" t="s">
        <v>120</v>
      </c>
      <c r="C145" t="s">
        <v>0</v>
      </c>
      <c r="D145" t="s">
        <v>66</v>
      </c>
      <c r="E145" s="4" t="s">
        <v>78</v>
      </c>
      <c r="F145" t="s">
        <v>79</v>
      </c>
      <c r="G145" s="4" t="s">
        <v>80</v>
      </c>
      <c r="H145" s="4" t="s">
        <v>305</v>
      </c>
      <c r="I145" s="8">
        <v>-2</v>
      </c>
      <c r="J145" s="29">
        <v>51750</v>
      </c>
      <c r="K145" s="17">
        <v>2300000</v>
      </c>
      <c r="L145" s="104" t="s">
        <v>529</v>
      </c>
      <c r="O145" t="s">
        <v>474</v>
      </c>
      <c r="T145" s="39" t="s">
        <v>406</v>
      </c>
      <c r="U145" s="177">
        <v>-286149.49600000004</v>
      </c>
      <c r="V145" s="163">
        <v>-1</v>
      </c>
    </row>
    <row r="146" spans="1:22" x14ac:dyDescent="0.25">
      <c r="A146" s="5">
        <v>45386</v>
      </c>
      <c r="B146" t="s">
        <v>121</v>
      </c>
      <c r="C146" t="s">
        <v>0</v>
      </c>
      <c r="D146" t="s">
        <v>66</v>
      </c>
      <c r="E146" s="4" t="s">
        <v>251</v>
      </c>
      <c r="F146" t="s">
        <v>356</v>
      </c>
      <c r="G146" s="4" t="s">
        <v>267</v>
      </c>
      <c r="H146" s="4" t="s">
        <v>363</v>
      </c>
      <c r="I146" s="8">
        <v>-1</v>
      </c>
      <c r="J146" s="29">
        <v>60750</v>
      </c>
      <c r="K146" s="17">
        <v>3037500</v>
      </c>
      <c r="L146" s="104" t="s">
        <v>529</v>
      </c>
      <c r="O146" t="s">
        <v>462</v>
      </c>
      <c r="T146" s="53" t="s">
        <v>407</v>
      </c>
      <c r="U146" s="177">
        <v>-286149.49600000004</v>
      </c>
      <c r="V146" s="163">
        <v>-1</v>
      </c>
    </row>
    <row r="147" spans="1:22" x14ac:dyDescent="0.25">
      <c r="A147" s="5">
        <v>45386</v>
      </c>
      <c r="B147" t="s">
        <v>121</v>
      </c>
      <c r="C147" t="s">
        <v>0</v>
      </c>
      <c r="D147" t="s">
        <v>66</v>
      </c>
      <c r="E147" s="4" t="s">
        <v>249</v>
      </c>
      <c r="F147" t="s">
        <v>355</v>
      </c>
      <c r="G147" s="4" t="s">
        <v>266</v>
      </c>
      <c r="H147" s="4" t="s">
        <v>362</v>
      </c>
      <c r="I147" s="8">
        <v>-1</v>
      </c>
      <c r="J147" s="29">
        <v>60750</v>
      </c>
      <c r="K147" s="17">
        <v>-60750</v>
      </c>
      <c r="L147" s="104" t="s">
        <v>529</v>
      </c>
      <c r="O147" t="s">
        <v>462</v>
      </c>
      <c r="T147" s="162" t="s">
        <v>529</v>
      </c>
      <c r="U147" s="177">
        <v>-286149.49600000004</v>
      </c>
      <c r="V147" s="163">
        <v>-1</v>
      </c>
    </row>
    <row r="148" spans="1:22" x14ac:dyDescent="0.25">
      <c r="A148" s="5">
        <v>45391</v>
      </c>
      <c r="B148" t="s">
        <v>461</v>
      </c>
      <c r="C148" t="s">
        <v>0</v>
      </c>
      <c r="D148" t="s">
        <v>66</v>
      </c>
      <c r="E148" s="4" t="s">
        <v>139</v>
      </c>
      <c r="F148" t="s">
        <v>140</v>
      </c>
      <c r="G148" s="4" t="s">
        <v>141</v>
      </c>
      <c r="H148" s="4" t="s">
        <v>467</v>
      </c>
      <c r="I148" s="8">
        <v>-2</v>
      </c>
      <c r="J148" s="29">
        <v>51750</v>
      </c>
      <c r="K148" s="17">
        <v>103500</v>
      </c>
      <c r="L148" s="104" t="s">
        <v>529</v>
      </c>
      <c r="O148" t="s">
        <v>475</v>
      </c>
      <c r="T148" s="39" t="s">
        <v>231</v>
      </c>
      <c r="U148" s="177">
        <v>62.074468085106375</v>
      </c>
      <c r="V148" s="163">
        <v>2</v>
      </c>
    </row>
    <row r="149" spans="1:22" x14ac:dyDescent="0.25">
      <c r="A149" s="5">
        <v>45392</v>
      </c>
      <c r="B149" t="s">
        <v>121</v>
      </c>
      <c r="C149" t="s">
        <v>0</v>
      </c>
      <c r="D149" t="s">
        <v>66</v>
      </c>
      <c r="E149" s="4" t="s">
        <v>251</v>
      </c>
      <c r="F149" t="s">
        <v>356</v>
      </c>
      <c r="G149" s="4" t="s">
        <v>267</v>
      </c>
      <c r="H149" s="4" t="s">
        <v>363</v>
      </c>
      <c r="I149" s="8">
        <v>1</v>
      </c>
      <c r="J149" s="29">
        <v>60750</v>
      </c>
      <c r="K149" s="17">
        <v>3037500</v>
      </c>
      <c r="L149" s="104" t="s">
        <v>529</v>
      </c>
      <c r="O149" t="s">
        <v>476</v>
      </c>
      <c r="T149" s="53" t="s">
        <v>231</v>
      </c>
      <c r="U149" s="177">
        <v>62.074468085106375</v>
      </c>
      <c r="V149" s="163">
        <v>2</v>
      </c>
    </row>
    <row r="150" spans="1:22" x14ac:dyDescent="0.25">
      <c r="A150" s="5">
        <v>45392</v>
      </c>
      <c r="B150" t="s">
        <v>121</v>
      </c>
      <c r="C150" t="s">
        <v>0</v>
      </c>
      <c r="D150" t="s">
        <v>66</v>
      </c>
      <c r="E150" s="4" t="s">
        <v>249</v>
      </c>
      <c r="F150" t="s">
        <v>355</v>
      </c>
      <c r="G150" s="4" t="s">
        <v>266</v>
      </c>
      <c r="H150" s="4" t="s">
        <v>362</v>
      </c>
      <c r="I150" s="8">
        <v>1</v>
      </c>
      <c r="J150" s="29">
        <v>60750</v>
      </c>
      <c r="K150" s="17">
        <v>60750</v>
      </c>
      <c r="L150" s="104" t="s">
        <v>529</v>
      </c>
      <c r="O150" t="s">
        <v>476</v>
      </c>
      <c r="T150" s="162" t="s">
        <v>529</v>
      </c>
      <c r="U150" s="177">
        <v>0</v>
      </c>
      <c r="V150" s="163">
        <v>0</v>
      </c>
    </row>
    <row r="151" spans="1:22" x14ac:dyDescent="0.25">
      <c r="A151" s="5">
        <v>45397</v>
      </c>
      <c r="B151" t="s">
        <v>103</v>
      </c>
      <c r="C151" t="s">
        <v>4</v>
      </c>
      <c r="D151" t="s">
        <v>14</v>
      </c>
      <c r="E151" s="4">
        <v>3318235</v>
      </c>
      <c r="F151" t="s">
        <v>209</v>
      </c>
      <c r="G151" s="4" t="s">
        <v>107</v>
      </c>
      <c r="H151" s="4" t="s">
        <v>138</v>
      </c>
      <c r="I151" s="8">
        <v>-4</v>
      </c>
      <c r="J151" s="29">
        <v>126823.496</v>
      </c>
      <c r="K151" s="17">
        <v>2536469.92</v>
      </c>
      <c r="L151" s="102" t="s">
        <v>529</v>
      </c>
      <c r="N151" s="54" t="s">
        <v>478</v>
      </c>
      <c r="O151" t="s">
        <v>236</v>
      </c>
      <c r="T151" s="162" t="s">
        <v>527</v>
      </c>
      <c r="U151" s="177">
        <v>62.074468085106375</v>
      </c>
      <c r="V151" s="163">
        <v>2</v>
      </c>
    </row>
    <row r="152" spans="1:22" x14ac:dyDescent="0.25">
      <c r="A152" s="5">
        <v>45397</v>
      </c>
      <c r="B152" t="s">
        <v>103</v>
      </c>
      <c r="C152" t="s">
        <v>4</v>
      </c>
      <c r="D152" t="s">
        <v>14</v>
      </c>
      <c r="E152" s="4">
        <v>3318225</v>
      </c>
      <c r="F152" t="s">
        <v>148</v>
      </c>
      <c r="G152" s="4" t="s">
        <v>148</v>
      </c>
      <c r="H152" s="4" t="s">
        <v>138</v>
      </c>
      <c r="I152" s="8">
        <v>-1</v>
      </c>
      <c r="J152" s="29">
        <v>206486.49600000001</v>
      </c>
      <c r="K152" s="17">
        <v>-2064864.9600000002</v>
      </c>
      <c r="L152" s="102" t="s">
        <v>529</v>
      </c>
      <c r="N152" s="54" t="s">
        <v>478</v>
      </c>
      <c r="O152" t="s">
        <v>236</v>
      </c>
      <c r="T152" s="39" t="s">
        <v>653</v>
      </c>
      <c r="U152" s="177">
        <v>15.385934819897084</v>
      </c>
      <c r="V152" s="163">
        <v>50</v>
      </c>
    </row>
    <row r="153" spans="1:22" x14ac:dyDescent="0.25">
      <c r="A153" s="5">
        <v>45397</v>
      </c>
      <c r="B153" t="s">
        <v>477</v>
      </c>
      <c r="C153" t="s">
        <v>4</v>
      </c>
      <c r="D153" t="s">
        <v>14</v>
      </c>
      <c r="E153" s="4">
        <v>3308050</v>
      </c>
      <c r="F153" t="s">
        <v>660</v>
      </c>
      <c r="G153" s="4" t="s">
        <v>137</v>
      </c>
      <c r="H153" s="4" t="s">
        <v>138</v>
      </c>
      <c r="I153" s="8">
        <v>-1</v>
      </c>
      <c r="J153" s="79">
        <v>104.3726235741445</v>
      </c>
      <c r="K153" s="17">
        <v>-104.3726235741445</v>
      </c>
      <c r="L153" s="102" t="s">
        <v>527</v>
      </c>
      <c r="N153" s="54" t="s">
        <v>478</v>
      </c>
      <c r="O153" t="s">
        <v>236</v>
      </c>
      <c r="P153" t="s">
        <v>479</v>
      </c>
      <c r="T153" s="53" t="s">
        <v>652</v>
      </c>
      <c r="U153" s="177">
        <v>15.385934819897084</v>
      </c>
      <c r="V153" s="163">
        <v>50</v>
      </c>
    </row>
    <row r="154" spans="1:22" x14ac:dyDescent="0.25">
      <c r="A154" s="5">
        <v>45397</v>
      </c>
      <c r="B154" t="s">
        <v>477</v>
      </c>
      <c r="C154" t="s">
        <v>4</v>
      </c>
      <c r="D154" t="s">
        <v>14</v>
      </c>
      <c r="E154" s="4">
        <v>3318235</v>
      </c>
      <c r="F154" t="s">
        <v>209</v>
      </c>
      <c r="G154" s="4" t="s">
        <v>107</v>
      </c>
      <c r="H154" s="4" t="s">
        <v>138</v>
      </c>
      <c r="I154" s="8">
        <v>-1</v>
      </c>
      <c r="J154" s="29">
        <v>126823.496</v>
      </c>
      <c r="K154" s="17">
        <v>2536469.92</v>
      </c>
      <c r="L154" s="102" t="s">
        <v>529</v>
      </c>
      <c r="N154" s="54" t="s">
        <v>478</v>
      </c>
      <c r="O154" t="s">
        <v>236</v>
      </c>
      <c r="T154" s="162" t="s">
        <v>527</v>
      </c>
      <c r="U154" s="177">
        <v>15.385934819897084</v>
      </c>
      <c r="V154" s="163">
        <v>50</v>
      </c>
    </row>
    <row r="155" spans="1:22" x14ac:dyDescent="0.25">
      <c r="A155" s="5">
        <v>45401</v>
      </c>
      <c r="B155" t="s">
        <v>120</v>
      </c>
      <c r="C155" t="s">
        <v>0</v>
      </c>
      <c r="D155" t="s">
        <v>66</v>
      </c>
      <c r="E155" s="4" t="s">
        <v>71</v>
      </c>
      <c r="F155" t="s">
        <v>72</v>
      </c>
      <c r="G155" s="4" t="s">
        <v>27</v>
      </c>
      <c r="H155" s="4" t="s">
        <v>539</v>
      </c>
      <c r="I155" s="8">
        <v>2</v>
      </c>
      <c r="J155" s="29">
        <v>51750</v>
      </c>
      <c r="K155" s="17">
        <v>103500</v>
      </c>
      <c r="L155" s="102" t="s">
        <v>529</v>
      </c>
      <c r="N155" s="54"/>
      <c r="P155" t="s">
        <v>540</v>
      </c>
      <c r="T155" s="39" t="s">
        <v>95</v>
      </c>
      <c r="U155" s="177">
        <v>16581120</v>
      </c>
      <c r="V155" s="163">
        <v>-47</v>
      </c>
    </row>
    <row r="156" spans="1:22" x14ac:dyDescent="0.25">
      <c r="A156" s="5">
        <v>45405</v>
      </c>
      <c r="B156" t="s">
        <v>121</v>
      </c>
      <c r="C156" t="s">
        <v>0</v>
      </c>
      <c r="D156" t="s">
        <v>66</v>
      </c>
      <c r="E156" s="4" t="s">
        <v>78</v>
      </c>
      <c r="F156" t="s">
        <v>79</v>
      </c>
      <c r="G156" s="4" t="s">
        <v>80</v>
      </c>
      <c r="H156" s="4" t="s">
        <v>447</v>
      </c>
      <c r="I156" s="8">
        <v>-3</v>
      </c>
      <c r="J156" s="29">
        <v>51750</v>
      </c>
      <c r="K156" s="17">
        <v>7762500</v>
      </c>
      <c r="L156" s="102"/>
      <c r="O156" t="s">
        <v>475</v>
      </c>
      <c r="T156" s="53" t="s">
        <v>106</v>
      </c>
      <c r="U156" s="177">
        <v>16581120</v>
      </c>
      <c r="V156" s="163">
        <v>-47</v>
      </c>
    </row>
    <row r="157" spans="1:22" x14ac:dyDescent="0.25">
      <c r="A157" s="5">
        <v>45408</v>
      </c>
      <c r="B157" t="s">
        <v>103</v>
      </c>
      <c r="C157" t="s">
        <v>0</v>
      </c>
      <c r="D157" t="s">
        <v>14</v>
      </c>
      <c r="E157" s="4" t="s">
        <v>54</v>
      </c>
      <c r="F157" t="s">
        <v>55</v>
      </c>
      <c r="G157" s="4" t="s">
        <v>56</v>
      </c>
      <c r="H157" s="4" t="s">
        <v>405</v>
      </c>
      <c r="I157" s="8">
        <v>-12</v>
      </c>
      <c r="J157" s="79">
        <v>18.345205479452055</v>
      </c>
      <c r="K157" s="17">
        <v>-220.14246575342466</v>
      </c>
      <c r="L157" s="102" t="s">
        <v>527</v>
      </c>
      <c r="N157" s="54">
        <v>20240064</v>
      </c>
      <c r="O157" t="s">
        <v>136</v>
      </c>
      <c r="T157" s="162" t="s">
        <v>529</v>
      </c>
      <c r="U157" s="177">
        <v>16581120</v>
      </c>
      <c r="V157" s="163">
        <v>-47</v>
      </c>
    </row>
    <row r="158" spans="1:22" x14ac:dyDescent="0.25">
      <c r="A158" s="5">
        <v>45408</v>
      </c>
      <c r="B158" t="s">
        <v>103</v>
      </c>
      <c r="C158" t="s">
        <v>4</v>
      </c>
      <c r="D158" t="s">
        <v>66</v>
      </c>
      <c r="E158" s="4" t="s">
        <v>102</v>
      </c>
      <c r="F158" t="s">
        <v>101</v>
      </c>
      <c r="G158" s="4" t="s">
        <v>107</v>
      </c>
      <c r="H158" s="4" t="s">
        <v>138</v>
      </c>
      <c r="I158" s="8">
        <v>-10</v>
      </c>
      <c r="J158" s="29">
        <v>102340</v>
      </c>
      <c r="K158" s="17">
        <v>8187200</v>
      </c>
      <c r="L158" s="102" t="s">
        <v>529</v>
      </c>
      <c r="N158" s="54">
        <v>20240065</v>
      </c>
      <c r="O158" t="s">
        <v>126</v>
      </c>
      <c r="T158" s="39" t="s">
        <v>273</v>
      </c>
      <c r="U158" s="177">
        <v>-8837750</v>
      </c>
      <c r="V158" s="163">
        <v>-25</v>
      </c>
    </row>
    <row r="159" spans="1:22" x14ac:dyDescent="0.25">
      <c r="A159" s="5">
        <v>45408</v>
      </c>
      <c r="B159" t="s">
        <v>103</v>
      </c>
      <c r="C159" t="s">
        <v>0</v>
      </c>
      <c r="D159" t="s">
        <v>14</v>
      </c>
      <c r="E159" s="4" t="s">
        <v>39</v>
      </c>
      <c r="F159" t="s">
        <v>40</v>
      </c>
      <c r="G159" s="4" t="s">
        <v>41</v>
      </c>
      <c r="H159" s="4" t="s">
        <v>403</v>
      </c>
      <c r="I159" s="8">
        <v>-25</v>
      </c>
      <c r="J159" s="79">
        <v>14.268493150684932</v>
      </c>
      <c r="K159" s="17">
        <v>-356.71232876712332</v>
      </c>
      <c r="L159" s="102" t="s">
        <v>527</v>
      </c>
      <c r="N159" s="54">
        <v>20240064</v>
      </c>
      <c r="O159" t="s">
        <v>136</v>
      </c>
      <c r="T159" s="53" t="s">
        <v>271</v>
      </c>
      <c r="U159" s="177">
        <v>-8837750</v>
      </c>
      <c r="V159" s="163">
        <v>-25</v>
      </c>
    </row>
    <row r="160" spans="1:22" x14ac:dyDescent="0.25">
      <c r="A160" s="5">
        <v>45419</v>
      </c>
      <c r="B160" t="s">
        <v>103</v>
      </c>
      <c r="C160" t="s">
        <v>0</v>
      </c>
      <c r="D160" t="s">
        <v>14</v>
      </c>
      <c r="E160" s="4" t="s">
        <v>289</v>
      </c>
      <c r="F160" t="s">
        <v>15</v>
      </c>
      <c r="G160" s="4" t="s">
        <v>16</v>
      </c>
      <c r="H160" s="4" t="s">
        <v>18</v>
      </c>
      <c r="I160" s="8">
        <v>-4</v>
      </c>
      <c r="J160" s="29">
        <v>73331</v>
      </c>
      <c r="K160" s="17">
        <v>293324</v>
      </c>
      <c r="L160" s="102" t="s">
        <v>529</v>
      </c>
      <c r="N160" s="54">
        <v>20240067</v>
      </c>
      <c r="O160" t="s">
        <v>243</v>
      </c>
      <c r="T160" s="162" t="s">
        <v>529</v>
      </c>
      <c r="U160" s="177">
        <v>-8837750</v>
      </c>
      <c r="V160" s="163">
        <v>-25</v>
      </c>
    </row>
    <row r="161" spans="1:22" x14ac:dyDescent="0.25">
      <c r="A161" s="5">
        <v>45419</v>
      </c>
      <c r="B161" t="s">
        <v>103</v>
      </c>
      <c r="C161" t="s">
        <v>0</v>
      </c>
      <c r="D161" t="s">
        <v>14</v>
      </c>
      <c r="E161" s="4" t="s">
        <v>35</v>
      </c>
      <c r="F161" t="s">
        <v>36</v>
      </c>
      <c r="G161" s="4" t="s">
        <v>37</v>
      </c>
      <c r="H161" s="4" t="s">
        <v>334</v>
      </c>
      <c r="I161" s="8">
        <v>-6</v>
      </c>
      <c r="J161" s="29">
        <v>69131</v>
      </c>
      <c r="K161" s="17">
        <v>4147860</v>
      </c>
      <c r="L161" s="102" t="s">
        <v>529</v>
      </c>
      <c r="N161" s="54">
        <v>20240067</v>
      </c>
      <c r="O161" t="s">
        <v>243</v>
      </c>
      <c r="T161" s="39" t="s">
        <v>650</v>
      </c>
      <c r="U161" s="177">
        <v>307.71869639794198</v>
      </c>
      <c r="V161" s="163">
        <v>2</v>
      </c>
    </row>
    <row r="162" spans="1:22" x14ac:dyDescent="0.25">
      <c r="A162" s="5">
        <v>45419</v>
      </c>
      <c r="B162" t="s">
        <v>103</v>
      </c>
      <c r="C162" t="s">
        <v>0</v>
      </c>
      <c r="D162" t="s">
        <v>66</v>
      </c>
      <c r="E162" s="4" t="s">
        <v>71</v>
      </c>
      <c r="F162" t="s">
        <v>72</v>
      </c>
      <c r="G162" s="4" t="s">
        <v>27</v>
      </c>
      <c r="H162" s="4" t="s">
        <v>220</v>
      </c>
      <c r="I162" s="8">
        <v>-15</v>
      </c>
      <c r="J162" s="29">
        <v>51750</v>
      </c>
      <c r="K162" s="17">
        <v>3105000</v>
      </c>
      <c r="L162" s="102" t="s">
        <v>529</v>
      </c>
      <c r="N162" s="54">
        <v>20240067</v>
      </c>
      <c r="O162" t="s">
        <v>243</v>
      </c>
      <c r="T162" s="53" t="s">
        <v>649</v>
      </c>
      <c r="U162" s="177">
        <v>307.71869639794198</v>
      </c>
      <c r="V162" s="163">
        <v>2</v>
      </c>
    </row>
    <row r="163" spans="1:22" x14ac:dyDescent="0.25">
      <c r="A163" s="5">
        <v>45419</v>
      </c>
      <c r="B163" t="s">
        <v>103</v>
      </c>
      <c r="C163" t="s">
        <v>0</v>
      </c>
      <c r="D163" t="s">
        <v>66</v>
      </c>
      <c r="E163" s="4" t="s">
        <v>75</v>
      </c>
      <c r="F163" t="s">
        <v>76</v>
      </c>
      <c r="G163" s="4" t="s">
        <v>37</v>
      </c>
      <c r="H163" s="4" t="s">
        <v>377</v>
      </c>
      <c r="I163" s="8">
        <v>-3</v>
      </c>
      <c r="J163" s="29">
        <v>51750</v>
      </c>
      <c r="K163" s="17">
        <v>2173500</v>
      </c>
      <c r="L163" s="102" t="s">
        <v>529</v>
      </c>
      <c r="N163" s="54">
        <v>20240067</v>
      </c>
      <c r="O163" t="s">
        <v>243</v>
      </c>
      <c r="T163" s="162" t="s">
        <v>527</v>
      </c>
      <c r="U163" s="177">
        <v>307.71869639794198</v>
      </c>
      <c r="V163" s="163">
        <v>2</v>
      </c>
    </row>
    <row r="164" spans="1:22" x14ac:dyDescent="0.25">
      <c r="A164" s="5">
        <v>45419</v>
      </c>
      <c r="B164" t="s">
        <v>103</v>
      </c>
      <c r="C164" t="s">
        <v>0</v>
      </c>
      <c r="D164" t="s">
        <v>66</v>
      </c>
      <c r="E164" s="4" t="s">
        <v>75</v>
      </c>
      <c r="F164" t="s">
        <v>76</v>
      </c>
      <c r="G164" s="4" t="s">
        <v>37</v>
      </c>
      <c r="H164" s="4" t="s">
        <v>379</v>
      </c>
      <c r="I164" s="8">
        <v>-3</v>
      </c>
      <c r="J164" s="29">
        <v>51750</v>
      </c>
      <c r="K164" s="17">
        <v>2173500</v>
      </c>
      <c r="L164" s="102" t="s">
        <v>529</v>
      </c>
      <c r="N164" s="54">
        <v>20240067</v>
      </c>
      <c r="O164" t="s">
        <v>243</v>
      </c>
      <c r="T164" s="39" t="s">
        <v>651</v>
      </c>
      <c r="U164" s="177">
        <v>307.71869639794198</v>
      </c>
      <c r="V164" s="163">
        <v>2</v>
      </c>
    </row>
    <row r="165" spans="1:22" x14ac:dyDescent="0.25">
      <c r="A165" s="5">
        <v>45419</v>
      </c>
      <c r="B165" t="s">
        <v>103</v>
      </c>
      <c r="C165" t="s">
        <v>0</v>
      </c>
      <c r="D165" t="s">
        <v>66</v>
      </c>
      <c r="E165" s="4" t="s">
        <v>86</v>
      </c>
      <c r="F165" t="s">
        <v>87</v>
      </c>
      <c r="G165" s="4" t="s">
        <v>184</v>
      </c>
      <c r="H165" s="4" t="s">
        <v>180</v>
      </c>
      <c r="I165" s="8">
        <v>-5</v>
      </c>
      <c r="J165" s="48">
        <v>51750</v>
      </c>
      <c r="K165" s="17">
        <v>3105000</v>
      </c>
      <c r="L165" s="102" t="s">
        <v>529</v>
      </c>
      <c r="N165" s="54">
        <v>20240067</v>
      </c>
      <c r="O165" t="s">
        <v>243</v>
      </c>
      <c r="T165" s="53" t="s">
        <v>651</v>
      </c>
      <c r="U165" s="177">
        <v>307.71869639794198</v>
      </c>
      <c r="V165" s="163">
        <v>2</v>
      </c>
    </row>
    <row r="166" spans="1:22" x14ac:dyDescent="0.25">
      <c r="A166" s="5">
        <v>45419</v>
      </c>
      <c r="B166" t="s">
        <v>103</v>
      </c>
      <c r="C166" t="s">
        <v>4</v>
      </c>
      <c r="D166" t="s">
        <v>66</v>
      </c>
      <c r="E166" s="4" t="s">
        <v>96</v>
      </c>
      <c r="F166" t="s">
        <v>95</v>
      </c>
      <c r="G166" s="4" t="s">
        <v>106</v>
      </c>
      <c r="H166" s="4">
        <v>52006</v>
      </c>
      <c r="I166" s="8">
        <v>-2</v>
      </c>
      <c r="J166" s="29">
        <v>647360</v>
      </c>
      <c r="K166" s="17">
        <v>-1294720</v>
      </c>
      <c r="L166" s="102" t="s">
        <v>529</v>
      </c>
      <c r="N166" s="54">
        <v>20240067</v>
      </c>
      <c r="O166" t="s">
        <v>243</v>
      </c>
      <c r="T166" s="162" t="s">
        <v>527</v>
      </c>
      <c r="U166" s="177">
        <v>307.71869639794198</v>
      </c>
      <c r="V166" s="163">
        <v>2</v>
      </c>
    </row>
    <row r="167" spans="1:22" x14ac:dyDescent="0.25">
      <c r="A167" s="5">
        <v>45419</v>
      </c>
      <c r="B167" t="s">
        <v>103</v>
      </c>
      <c r="C167" t="s">
        <v>0</v>
      </c>
      <c r="D167" t="s">
        <v>66</v>
      </c>
      <c r="E167" s="4" t="s">
        <v>78</v>
      </c>
      <c r="F167" t="s">
        <v>79</v>
      </c>
      <c r="G167" s="4" t="s">
        <v>44</v>
      </c>
      <c r="H167" s="4" t="s">
        <v>359</v>
      </c>
      <c r="I167" s="8">
        <v>-25</v>
      </c>
      <c r="J167" s="29">
        <v>51750</v>
      </c>
      <c r="K167" s="17">
        <v>4140000</v>
      </c>
      <c r="L167" s="102" t="s">
        <v>529</v>
      </c>
      <c r="N167" s="54">
        <v>20240067</v>
      </c>
      <c r="O167" t="s">
        <v>243</v>
      </c>
      <c r="T167" s="39" t="s">
        <v>209</v>
      </c>
      <c r="U167" s="177">
        <v>12303717.691030594</v>
      </c>
      <c r="V167" s="163">
        <v>14</v>
      </c>
    </row>
    <row r="168" spans="1:22" x14ac:dyDescent="0.25">
      <c r="A168" s="5">
        <v>45419</v>
      </c>
      <c r="B168" t="s">
        <v>103</v>
      </c>
      <c r="C168" t="s">
        <v>0</v>
      </c>
      <c r="D168" t="s">
        <v>66</v>
      </c>
      <c r="E168" s="4" t="s">
        <v>86</v>
      </c>
      <c r="F168" t="s">
        <v>87</v>
      </c>
      <c r="G168" s="4" t="s">
        <v>50</v>
      </c>
      <c r="H168" s="4" t="s">
        <v>382</v>
      </c>
      <c r="I168" s="8">
        <v>-20</v>
      </c>
      <c r="J168" s="29">
        <v>51750</v>
      </c>
      <c r="K168" s="17">
        <v>6727500</v>
      </c>
      <c r="L168" s="102" t="s">
        <v>529</v>
      </c>
      <c r="N168" s="54">
        <v>20240067</v>
      </c>
      <c r="O168" t="s">
        <v>243</v>
      </c>
      <c r="T168" s="53" t="s">
        <v>107</v>
      </c>
      <c r="U168" s="177">
        <v>12303717.691030594</v>
      </c>
      <c r="V168" s="163">
        <v>14</v>
      </c>
    </row>
    <row r="169" spans="1:22" x14ac:dyDescent="0.25">
      <c r="A169" s="5">
        <v>45419</v>
      </c>
      <c r="B169" t="s">
        <v>103</v>
      </c>
      <c r="C169" t="s">
        <v>4</v>
      </c>
      <c r="D169" t="s">
        <v>66</v>
      </c>
      <c r="E169" s="4" t="s">
        <v>102</v>
      </c>
      <c r="F169" t="s">
        <v>101</v>
      </c>
      <c r="G169" s="4" t="s">
        <v>107</v>
      </c>
      <c r="H169" s="4" t="s">
        <v>138</v>
      </c>
      <c r="I169" s="8">
        <v>-4</v>
      </c>
      <c r="J169" s="29">
        <v>102340</v>
      </c>
      <c r="K169" s="17">
        <v>-409360</v>
      </c>
      <c r="L169" s="102" t="s">
        <v>529</v>
      </c>
      <c r="N169" s="54">
        <v>20240067</v>
      </c>
      <c r="O169" t="s">
        <v>243</v>
      </c>
      <c r="T169" s="162" t="s">
        <v>529</v>
      </c>
      <c r="U169" s="177">
        <v>12175055.615999999</v>
      </c>
      <c r="V169" s="163">
        <v>-17</v>
      </c>
    </row>
    <row r="170" spans="1:22" x14ac:dyDescent="0.25">
      <c r="A170" s="5">
        <v>45419</v>
      </c>
      <c r="B170" t="s">
        <v>103</v>
      </c>
      <c r="C170" t="s">
        <v>0</v>
      </c>
      <c r="D170" t="s">
        <v>14</v>
      </c>
      <c r="E170" s="4" t="s">
        <v>39</v>
      </c>
      <c r="F170" t="s">
        <v>40</v>
      </c>
      <c r="G170" s="4" t="s">
        <v>41</v>
      </c>
      <c r="H170" s="4" t="s">
        <v>335</v>
      </c>
      <c r="I170" s="8">
        <v>-1</v>
      </c>
      <c r="J170" s="29">
        <v>69131</v>
      </c>
      <c r="K170" s="17">
        <v>276524</v>
      </c>
      <c r="L170" s="102" t="s">
        <v>529</v>
      </c>
      <c r="N170" s="54">
        <v>20240067</v>
      </c>
      <c r="O170" t="s">
        <v>243</v>
      </c>
      <c r="T170" s="162" t="s">
        <v>527</v>
      </c>
      <c r="U170" s="177">
        <v>1838.5790305964877</v>
      </c>
      <c r="V170" s="163">
        <v>30</v>
      </c>
    </row>
    <row r="171" spans="1:22" x14ac:dyDescent="0.25">
      <c r="A171" s="5">
        <v>45422</v>
      </c>
      <c r="B171" t="s">
        <v>103</v>
      </c>
      <c r="C171" t="s">
        <v>0</v>
      </c>
      <c r="D171" t="s">
        <v>66</v>
      </c>
      <c r="E171" s="4" t="s">
        <v>78</v>
      </c>
      <c r="F171" t="s">
        <v>79</v>
      </c>
      <c r="G171" s="4" t="s">
        <v>44</v>
      </c>
      <c r="H171" s="4" t="s">
        <v>359</v>
      </c>
      <c r="I171" s="8">
        <v>-10</v>
      </c>
      <c r="J171" s="29">
        <v>51750</v>
      </c>
      <c r="K171" s="17">
        <v>-517500</v>
      </c>
      <c r="L171" s="102" t="s">
        <v>529</v>
      </c>
      <c r="N171" s="54">
        <v>20240070</v>
      </c>
      <c r="O171" t="s">
        <v>480</v>
      </c>
      <c r="T171" s="162" t="s">
        <v>672</v>
      </c>
      <c r="U171" s="177">
        <v>126823.496</v>
      </c>
      <c r="V171" s="163">
        <v>1</v>
      </c>
    </row>
    <row r="172" spans="1:22" x14ac:dyDescent="0.25">
      <c r="A172" s="5">
        <v>45422</v>
      </c>
      <c r="B172" t="s">
        <v>103</v>
      </c>
      <c r="C172" t="s">
        <v>0</v>
      </c>
      <c r="D172" t="s">
        <v>66</v>
      </c>
      <c r="E172" s="4" t="s">
        <v>82</v>
      </c>
      <c r="F172" t="s">
        <v>83</v>
      </c>
      <c r="G172" s="4" t="s">
        <v>84</v>
      </c>
      <c r="H172" s="4" t="s">
        <v>299</v>
      </c>
      <c r="I172" s="8">
        <v>-10</v>
      </c>
      <c r="J172" s="29">
        <v>51750</v>
      </c>
      <c r="K172" s="17">
        <v>-517500</v>
      </c>
      <c r="L172" s="102" t="s">
        <v>529</v>
      </c>
      <c r="N172" s="54">
        <v>20240070</v>
      </c>
      <c r="O172" t="s">
        <v>480</v>
      </c>
      <c r="T172" s="39" t="s">
        <v>207</v>
      </c>
      <c r="U172" s="177">
        <v>-767102.67595000006</v>
      </c>
      <c r="V172" s="163">
        <v>-5</v>
      </c>
    </row>
    <row r="173" spans="1:22" x14ac:dyDescent="0.25">
      <c r="A173" s="5">
        <v>45422</v>
      </c>
      <c r="B173" t="s">
        <v>103</v>
      </c>
      <c r="C173" t="s">
        <v>0</v>
      </c>
      <c r="D173" t="s">
        <v>66</v>
      </c>
      <c r="E173" s="4" t="s">
        <v>71</v>
      </c>
      <c r="F173" t="s">
        <v>72</v>
      </c>
      <c r="G173" s="4" t="s">
        <v>27</v>
      </c>
      <c r="H173" s="4" t="s">
        <v>220</v>
      </c>
      <c r="I173" s="8">
        <v>-15</v>
      </c>
      <c r="J173" s="29">
        <v>51750</v>
      </c>
      <c r="K173" s="17">
        <v>-776250</v>
      </c>
      <c r="L173" s="102" t="s">
        <v>529</v>
      </c>
      <c r="N173" s="54">
        <v>20240066</v>
      </c>
      <c r="O173" t="s">
        <v>480</v>
      </c>
      <c r="T173" s="53" t="s">
        <v>208</v>
      </c>
      <c r="U173" s="177">
        <v>-767102.67595000006</v>
      </c>
      <c r="V173" s="163">
        <v>-5</v>
      </c>
    </row>
    <row r="174" spans="1:22" x14ac:dyDescent="0.25">
      <c r="A174" s="5">
        <v>45422</v>
      </c>
      <c r="B174" t="s">
        <v>103</v>
      </c>
      <c r="C174" t="s">
        <v>0</v>
      </c>
      <c r="D174" t="s">
        <v>66</v>
      </c>
      <c r="E174" s="4" t="s">
        <v>71</v>
      </c>
      <c r="F174" t="s">
        <v>72</v>
      </c>
      <c r="G174" s="4" t="s">
        <v>27</v>
      </c>
      <c r="H174" s="4" t="s">
        <v>376</v>
      </c>
      <c r="I174" s="8">
        <v>-15</v>
      </c>
      <c r="J174" s="29">
        <v>51750</v>
      </c>
      <c r="K174" s="17">
        <v>-776250</v>
      </c>
      <c r="L174" s="102" t="s">
        <v>529</v>
      </c>
      <c r="N174" s="54">
        <v>20240066</v>
      </c>
      <c r="O174" t="s">
        <v>480</v>
      </c>
      <c r="T174" s="162" t="s">
        <v>529</v>
      </c>
      <c r="U174" s="177">
        <v>-306841.07038000005</v>
      </c>
      <c r="V174" s="163">
        <v>-2</v>
      </c>
    </row>
    <row r="175" spans="1:22" x14ac:dyDescent="0.25">
      <c r="A175" s="5">
        <v>45422</v>
      </c>
      <c r="B175" t="s">
        <v>103</v>
      </c>
      <c r="C175" t="s">
        <v>0</v>
      </c>
      <c r="D175" t="s">
        <v>66</v>
      </c>
      <c r="E175" s="4" t="s">
        <v>82</v>
      </c>
      <c r="F175" t="s">
        <v>83</v>
      </c>
      <c r="G175" s="4" t="s">
        <v>84</v>
      </c>
      <c r="H175" s="4" t="s">
        <v>299</v>
      </c>
      <c r="I175" s="8">
        <v>-10</v>
      </c>
      <c r="J175" s="29">
        <v>51750</v>
      </c>
      <c r="K175" s="17">
        <v>-517500</v>
      </c>
      <c r="L175" s="102" t="s">
        <v>529</v>
      </c>
      <c r="N175" s="54">
        <v>20240066</v>
      </c>
      <c r="O175" t="s">
        <v>480</v>
      </c>
      <c r="T175" s="162" t="s">
        <v>527</v>
      </c>
      <c r="U175" s="177">
        <v>-460261.60557000007</v>
      </c>
      <c r="V175" s="163">
        <v>-3</v>
      </c>
    </row>
    <row r="176" spans="1:22" x14ac:dyDescent="0.25">
      <c r="A176" s="5">
        <v>45422</v>
      </c>
      <c r="B176" t="s">
        <v>479</v>
      </c>
      <c r="C176" t="s">
        <v>4</v>
      </c>
      <c r="D176" t="s">
        <v>66</v>
      </c>
      <c r="E176" s="4" t="s">
        <v>96</v>
      </c>
      <c r="F176" t="s">
        <v>95</v>
      </c>
      <c r="G176" s="4" t="s">
        <v>106</v>
      </c>
      <c r="H176" s="4" t="s">
        <v>138</v>
      </c>
      <c r="I176" s="8">
        <v>-1</v>
      </c>
      <c r="J176" s="29">
        <v>647360</v>
      </c>
      <c r="K176" s="17">
        <v>-647360</v>
      </c>
      <c r="L176" s="102" t="s">
        <v>529</v>
      </c>
      <c r="N176">
        <v>20240066</v>
      </c>
      <c r="O176" t="s">
        <v>480</v>
      </c>
      <c r="P176" t="s">
        <v>481</v>
      </c>
      <c r="T176" s="38" t="s">
        <v>673</v>
      </c>
      <c r="U176" s="177">
        <v>666246680.97159171</v>
      </c>
      <c r="V176" s="163">
        <v>-407</v>
      </c>
    </row>
    <row r="177" spans="1:17" x14ac:dyDescent="0.25">
      <c r="A177" s="5">
        <v>45422</v>
      </c>
      <c r="B177" t="s">
        <v>479</v>
      </c>
      <c r="C177" t="s">
        <v>4</v>
      </c>
      <c r="D177" t="s">
        <v>66</v>
      </c>
      <c r="E177" s="4" t="s">
        <v>102</v>
      </c>
      <c r="F177" t="s">
        <v>101</v>
      </c>
      <c r="G177" s="4" t="s">
        <v>107</v>
      </c>
      <c r="H177" s="4" t="s">
        <v>138</v>
      </c>
      <c r="I177" s="8">
        <v>-1</v>
      </c>
      <c r="J177" s="29">
        <v>102340</v>
      </c>
      <c r="K177" s="17">
        <v>-102340</v>
      </c>
      <c r="L177" s="102" t="s">
        <v>529</v>
      </c>
      <c r="N177">
        <v>20240066</v>
      </c>
      <c r="O177" t="s">
        <v>480</v>
      </c>
      <c r="P177" t="s">
        <v>481</v>
      </c>
    </row>
    <row r="178" spans="1:17" x14ac:dyDescent="0.25">
      <c r="A178" s="5">
        <v>45422</v>
      </c>
      <c r="B178" t="s">
        <v>103</v>
      </c>
      <c r="C178" t="s">
        <v>0</v>
      </c>
      <c r="D178" t="s">
        <v>66</v>
      </c>
      <c r="E178" s="4" t="s">
        <v>78</v>
      </c>
      <c r="F178" t="s">
        <v>79</v>
      </c>
      <c r="G178" s="4" t="s">
        <v>80</v>
      </c>
      <c r="H178" s="4" t="s">
        <v>381</v>
      </c>
      <c r="I178" s="8">
        <v>-20</v>
      </c>
      <c r="J178" s="29">
        <v>51750</v>
      </c>
      <c r="K178" s="17">
        <v>-1035000</v>
      </c>
      <c r="L178" s="102" t="s">
        <v>529</v>
      </c>
      <c r="N178" s="54">
        <v>20240066</v>
      </c>
      <c r="O178" t="s">
        <v>480</v>
      </c>
    </row>
    <row r="179" spans="1:17" x14ac:dyDescent="0.25">
      <c r="A179" s="5">
        <v>45422</v>
      </c>
      <c r="B179" t="s">
        <v>479</v>
      </c>
      <c r="C179" t="s">
        <v>4</v>
      </c>
      <c r="D179" t="s">
        <v>66</v>
      </c>
      <c r="E179" s="4" t="s">
        <v>276</v>
      </c>
      <c r="F179" t="s">
        <v>275</v>
      </c>
      <c r="G179" s="4" t="s">
        <v>148</v>
      </c>
      <c r="H179" s="4" t="s">
        <v>138</v>
      </c>
      <c r="I179" s="8">
        <v>-1</v>
      </c>
      <c r="J179" s="29">
        <v>83600</v>
      </c>
      <c r="K179" s="17">
        <v>-83600</v>
      </c>
      <c r="L179" s="102" t="s">
        <v>529</v>
      </c>
      <c r="N179">
        <v>20240066</v>
      </c>
      <c r="O179" t="s">
        <v>480</v>
      </c>
      <c r="P179" t="s">
        <v>481</v>
      </c>
    </row>
    <row r="180" spans="1:17" x14ac:dyDescent="0.25">
      <c r="A180" s="5">
        <v>45422</v>
      </c>
      <c r="B180" t="s">
        <v>103</v>
      </c>
      <c r="C180" t="s">
        <v>0</v>
      </c>
      <c r="D180" t="s">
        <v>66</v>
      </c>
      <c r="E180" s="4" t="s">
        <v>71</v>
      </c>
      <c r="F180" t="s">
        <v>72</v>
      </c>
      <c r="G180" s="4" t="s">
        <v>27</v>
      </c>
      <c r="H180" s="4" t="s">
        <v>220</v>
      </c>
      <c r="I180" s="8">
        <v>-4</v>
      </c>
      <c r="J180" s="29">
        <v>51750</v>
      </c>
      <c r="K180" s="17">
        <v>3105000</v>
      </c>
      <c r="L180" s="102" t="s">
        <v>529</v>
      </c>
      <c r="N180" s="54">
        <v>20240068</v>
      </c>
      <c r="O180" t="s">
        <v>482</v>
      </c>
    </row>
    <row r="181" spans="1:17" x14ac:dyDescent="0.25">
      <c r="A181" s="5">
        <v>45422</v>
      </c>
      <c r="B181" t="s">
        <v>103</v>
      </c>
      <c r="C181" t="s">
        <v>0</v>
      </c>
      <c r="D181" t="s">
        <v>66</v>
      </c>
      <c r="E181" s="4" t="s">
        <v>86</v>
      </c>
      <c r="F181" t="s">
        <v>87</v>
      </c>
      <c r="G181" s="4" t="s">
        <v>184</v>
      </c>
      <c r="H181" s="4" t="s">
        <v>180</v>
      </c>
      <c r="I181" s="8">
        <v>-4</v>
      </c>
      <c r="J181" s="29">
        <v>51750</v>
      </c>
      <c r="K181" s="17">
        <v>3105000</v>
      </c>
      <c r="L181" s="102" t="s">
        <v>529</v>
      </c>
      <c r="N181" s="54">
        <v>20240068</v>
      </c>
      <c r="O181" t="s">
        <v>482</v>
      </c>
    </row>
    <row r="182" spans="1:17" x14ac:dyDescent="0.25">
      <c r="A182" s="5">
        <v>45422</v>
      </c>
      <c r="B182" t="s">
        <v>103</v>
      </c>
      <c r="C182" t="s">
        <v>0</v>
      </c>
      <c r="D182" t="s">
        <v>66</v>
      </c>
      <c r="E182" s="4" t="s">
        <v>78</v>
      </c>
      <c r="F182" t="s">
        <v>79</v>
      </c>
      <c r="G182" s="4" t="s">
        <v>80</v>
      </c>
      <c r="H182" s="4" t="s">
        <v>447</v>
      </c>
      <c r="I182" s="8">
        <v>-8</v>
      </c>
      <c r="J182" s="29">
        <v>51750</v>
      </c>
      <c r="K182" s="17">
        <v>7762500</v>
      </c>
      <c r="L182" s="102" t="s">
        <v>529</v>
      </c>
      <c r="N182" s="54">
        <v>20240068</v>
      </c>
      <c r="O182" t="s">
        <v>482</v>
      </c>
    </row>
    <row r="183" spans="1:17" x14ac:dyDescent="0.25">
      <c r="A183" s="5">
        <v>45422</v>
      </c>
      <c r="B183" t="s">
        <v>103</v>
      </c>
      <c r="C183" t="s">
        <v>0</v>
      </c>
      <c r="D183" t="s">
        <v>66</v>
      </c>
      <c r="E183" s="4" t="s">
        <v>139</v>
      </c>
      <c r="F183" t="s">
        <v>140</v>
      </c>
      <c r="G183" s="4" t="s">
        <v>41</v>
      </c>
      <c r="H183" s="4" t="s">
        <v>380</v>
      </c>
      <c r="I183" s="8">
        <v>-4</v>
      </c>
      <c r="J183" s="29">
        <v>51750</v>
      </c>
      <c r="K183" s="17">
        <v>5175000</v>
      </c>
      <c r="L183" s="102" t="s">
        <v>529</v>
      </c>
      <c r="N183" s="54">
        <v>20240068</v>
      </c>
      <c r="O183" t="s">
        <v>482</v>
      </c>
    </row>
    <row r="184" spans="1:17" x14ac:dyDescent="0.25">
      <c r="A184" s="5">
        <v>45363</v>
      </c>
      <c r="B184" t="s">
        <v>103</v>
      </c>
      <c r="C184" t="s">
        <v>0</v>
      </c>
      <c r="D184" t="s">
        <v>14</v>
      </c>
      <c r="E184" s="4" t="s">
        <v>42</v>
      </c>
      <c r="F184" t="s">
        <v>43</v>
      </c>
      <c r="G184" s="4" t="s">
        <v>44</v>
      </c>
      <c r="H184" s="4" t="s">
        <v>455</v>
      </c>
      <c r="I184" s="8">
        <v>-10</v>
      </c>
      <c r="J184" s="29">
        <v>58916.098723404248</v>
      </c>
      <c r="K184" s="35">
        <v>589160.98723404249</v>
      </c>
      <c r="L184" s="104" t="s">
        <v>529</v>
      </c>
      <c r="N184" s="54" t="s">
        <v>457</v>
      </c>
      <c r="O184" t="s">
        <v>232</v>
      </c>
      <c r="P184" t="s">
        <v>456</v>
      </c>
    </row>
    <row r="185" spans="1:17" x14ac:dyDescent="0.25">
      <c r="A185" s="5">
        <v>45426</v>
      </c>
      <c r="B185" t="s">
        <v>120</v>
      </c>
      <c r="C185" t="s">
        <v>0</v>
      </c>
      <c r="D185" t="s">
        <v>66</v>
      </c>
      <c r="E185" s="4" t="s">
        <v>67</v>
      </c>
      <c r="F185" t="s">
        <v>216</v>
      </c>
      <c r="G185" s="4" t="s">
        <v>69</v>
      </c>
      <c r="H185" s="4" t="s">
        <v>372</v>
      </c>
      <c r="I185" s="8">
        <v>-2</v>
      </c>
      <c r="J185" s="29">
        <v>51750</v>
      </c>
      <c r="K185" s="17">
        <v>103500</v>
      </c>
      <c r="L185" s="102" t="s">
        <v>529</v>
      </c>
      <c r="O185" t="s">
        <v>475</v>
      </c>
    </row>
    <row r="186" spans="1:17" x14ac:dyDescent="0.25">
      <c r="A186" s="5">
        <v>45426</v>
      </c>
      <c r="B186" t="s">
        <v>120</v>
      </c>
      <c r="C186" t="s">
        <v>0</v>
      </c>
      <c r="D186" t="s">
        <v>66</v>
      </c>
      <c r="E186" s="4" t="s">
        <v>67</v>
      </c>
      <c r="F186" t="s">
        <v>216</v>
      </c>
      <c r="G186" s="4" t="s">
        <v>69</v>
      </c>
      <c r="H186" s="4" t="s">
        <v>222</v>
      </c>
      <c r="I186" s="8">
        <v>-1</v>
      </c>
      <c r="J186" s="29">
        <v>51750</v>
      </c>
      <c r="K186" s="17">
        <v>1035000</v>
      </c>
      <c r="L186" s="102" t="s">
        <v>529</v>
      </c>
      <c r="O186" t="s">
        <v>475</v>
      </c>
    </row>
    <row r="187" spans="1:17" x14ac:dyDescent="0.25">
      <c r="A187" s="5">
        <v>45428</v>
      </c>
      <c r="B187" t="s">
        <v>20</v>
      </c>
      <c r="C187" t="s">
        <v>0</v>
      </c>
      <c r="D187" t="s">
        <v>14</v>
      </c>
      <c r="E187" s="4" t="s">
        <v>46</v>
      </c>
      <c r="F187" t="s">
        <v>532</v>
      </c>
      <c r="G187" s="4" t="s">
        <v>146</v>
      </c>
      <c r="H187" s="4" t="s">
        <v>483</v>
      </c>
      <c r="I187" s="8">
        <v>6</v>
      </c>
      <c r="J187" s="29">
        <v>73331</v>
      </c>
      <c r="K187" s="17">
        <v>586648</v>
      </c>
      <c r="L187" s="102" t="s">
        <v>529</v>
      </c>
      <c r="P187" t="s">
        <v>528</v>
      </c>
    </row>
    <row r="188" spans="1:17" x14ac:dyDescent="0.25">
      <c r="A188" s="5">
        <v>45428</v>
      </c>
      <c r="B188" t="s">
        <v>20</v>
      </c>
      <c r="C188" t="s">
        <v>0</v>
      </c>
      <c r="D188" t="s">
        <v>14</v>
      </c>
      <c r="E188" s="4" t="s">
        <v>46</v>
      </c>
      <c r="F188" t="s">
        <v>532</v>
      </c>
      <c r="G188" s="4" t="s">
        <v>146</v>
      </c>
      <c r="H188" s="4" t="s">
        <v>602</v>
      </c>
      <c r="I188" s="8">
        <v>4</v>
      </c>
      <c r="J188" s="29">
        <v>73331</v>
      </c>
      <c r="K188" s="17">
        <v>586648</v>
      </c>
      <c r="L188" s="102" t="s">
        <v>529</v>
      </c>
      <c r="P188" t="s">
        <v>528</v>
      </c>
    </row>
    <row r="189" spans="1:17" x14ac:dyDescent="0.25">
      <c r="A189" s="92">
        <v>45428</v>
      </c>
      <c r="B189" s="93" t="s">
        <v>63</v>
      </c>
      <c r="C189" s="93" t="s">
        <v>0</v>
      </c>
      <c r="D189" s="93" t="s">
        <v>14</v>
      </c>
      <c r="E189" s="94" t="s">
        <v>48</v>
      </c>
      <c r="F189" s="93" t="s">
        <v>49</v>
      </c>
      <c r="G189" s="94" t="s">
        <v>50</v>
      </c>
      <c r="H189" s="94" t="s">
        <v>51</v>
      </c>
      <c r="I189" s="95">
        <v>1</v>
      </c>
      <c r="J189" s="97">
        <v>1</v>
      </c>
      <c r="K189" s="96">
        <v>1</v>
      </c>
      <c r="L189" s="106" t="s">
        <v>527</v>
      </c>
      <c r="M189" s="93" t="s">
        <v>669</v>
      </c>
      <c r="N189" s="93"/>
      <c r="O189" s="93"/>
      <c r="P189" s="93"/>
      <c r="Q189" s="93"/>
    </row>
    <row r="190" spans="1:17" x14ac:dyDescent="0.25">
      <c r="A190" s="92">
        <v>45428</v>
      </c>
      <c r="B190" s="93" t="s">
        <v>63</v>
      </c>
      <c r="C190" s="93" t="s">
        <v>0</v>
      </c>
      <c r="D190" s="93" t="s">
        <v>14</v>
      </c>
      <c r="E190" s="94" t="s">
        <v>46</v>
      </c>
      <c r="F190" s="93" t="s">
        <v>532</v>
      </c>
      <c r="G190" s="94" t="s">
        <v>146</v>
      </c>
      <c r="H190" s="94" t="s">
        <v>491</v>
      </c>
      <c r="I190" s="95">
        <v>4</v>
      </c>
      <c r="J190" s="97">
        <v>1</v>
      </c>
      <c r="K190" s="96">
        <v>4</v>
      </c>
      <c r="L190" s="106" t="s">
        <v>527</v>
      </c>
      <c r="M190" s="93" t="s">
        <v>669</v>
      </c>
      <c r="N190" s="93"/>
      <c r="O190" s="93"/>
      <c r="P190" s="93"/>
      <c r="Q190" s="93"/>
    </row>
    <row r="191" spans="1:17" x14ac:dyDescent="0.25">
      <c r="A191" s="92">
        <v>45428</v>
      </c>
      <c r="B191" s="93" t="s">
        <v>63</v>
      </c>
      <c r="C191" s="93" t="s">
        <v>0</v>
      </c>
      <c r="D191" s="93" t="s">
        <v>14</v>
      </c>
      <c r="E191" s="94" t="s">
        <v>495</v>
      </c>
      <c r="F191" s="93" t="s">
        <v>496</v>
      </c>
      <c r="G191" s="94" t="s">
        <v>497</v>
      </c>
      <c r="H191" s="94" t="s">
        <v>498</v>
      </c>
      <c r="I191" s="95">
        <v>9</v>
      </c>
      <c r="J191" s="97">
        <v>1</v>
      </c>
      <c r="K191" s="96">
        <v>9</v>
      </c>
      <c r="L191" s="106" t="s">
        <v>527</v>
      </c>
      <c r="M191" s="93" t="s">
        <v>669</v>
      </c>
      <c r="N191" s="93"/>
      <c r="O191" s="93"/>
      <c r="P191" s="93"/>
      <c r="Q191" s="93"/>
    </row>
    <row r="192" spans="1:17" x14ac:dyDescent="0.25">
      <c r="A192" s="92">
        <v>45428</v>
      </c>
      <c r="B192" s="93" t="s">
        <v>63</v>
      </c>
      <c r="C192" s="93" t="s">
        <v>0</v>
      </c>
      <c r="D192" s="93" t="s">
        <v>14</v>
      </c>
      <c r="E192" s="94" t="s">
        <v>25</v>
      </c>
      <c r="F192" s="93" t="s">
        <v>26</v>
      </c>
      <c r="G192" s="94" t="s">
        <v>27</v>
      </c>
      <c r="H192" s="94" t="s">
        <v>490</v>
      </c>
      <c r="I192" s="95">
        <v>40</v>
      </c>
      <c r="J192" s="97">
        <v>14.583333333333334</v>
      </c>
      <c r="K192" s="98">
        <v>583.33333333333337</v>
      </c>
      <c r="L192" s="106" t="s">
        <v>527</v>
      </c>
      <c r="M192" s="93" t="s">
        <v>641</v>
      </c>
      <c r="N192" s="93"/>
      <c r="O192" s="93"/>
      <c r="P192" s="93"/>
      <c r="Q192" s="93"/>
    </row>
    <row r="193" spans="1:17" x14ac:dyDescent="0.25">
      <c r="A193" s="92">
        <v>45428</v>
      </c>
      <c r="B193" s="93" t="s">
        <v>63</v>
      </c>
      <c r="C193" s="93" t="s">
        <v>0</v>
      </c>
      <c r="D193" s="93" t="s">
        <v>14</v>
      </c>
      <c r="E193" s="94" t="s">
        <v>35</v>
      </c>
      <c r="F193" s="93" t="s">
        <v>36</v>
      </c>
      <c r="G193" s="94" t="s">
        <v>37</v>
      </c>
      <c r="H193" s="94" t="s">
        <v>492</v>
      </c>
      <c r="I193" s="95">
        <v>11</v>
      </c>
      <c r="J193" s="97">
        <v>14.583333333333334</v>
      </c>
      <c r="K193" s="98">
        <v>160.41666666666669</v>
      </c>
      <c r="L193" s="106" t="s">
        <v>527</v>
      </c>
      <c r="M193" s="93" t="s">
        <v>641</v>
      </c>
      <c r="N193" s="93"/>
      <c r="O193" s="93"/>
      <c r="P193" s="93"/>
      <c r="Q193" s="93"/>
    </row>
    <row r="194" spans="1:17" x14ac:dyDescent="0.25">
      <c r="A194" s="92">
        <v>45428</v>
      </c>
      <c r="B194" s="93" t="s">
        <v>63</v>
      </c>
      <c r="C194" s="93" t="s">
        <v>0</v>
      </c>
      <c r="D194" s="93" t="s">
        <v>14</v>
      </c>
      <c r="E194" s="94" t="s">
        <v>35</v>
      </c>
      <c r="F194" s="93" t="s">
        <v>36</v>
      </c>
      <c r="G194" s="94" t="s">
        <v>37</v>
      </c>
      <c r="H194" s="94" t="s">
        <v>509</v>
      </c>
      <c r="I194" s="95">
        <v>29</v>
      </c>
      <c r="J194" s="97">
        <v>14.583333333333334</v>
      </c>
      <c r="K194" s="98">
        <v>422.91666666666669</v>
      </c>
      <c r="L194" s="106" t="s">
        <v>527</v>
      </c>
      <c r="M194" s="93" t="s">
        <v>641</v>
      </c>
      <c r="N194" s="93"/>
      <c r="O194" s="93"/>
      <c r="P194" s="93"/>
      <c r="Q194" s="93"/>
    </row>
    <row r="195" spans="1:17" x14ac:dyDescent="0.25">
      <c r="A195" s="92">
        <v>45428</v>
      </c>
      <c r="B195" s="93" t="s">
        <v>63</v>
      </c>
      <c r="C195" s="93" t="s">
        <v>0</v>
      </c>
      <c r="D195" s="93" t="s">
        <v>14</v>
      </c>
      <c r="E195" s="94" t="s">
        <v>42</v>
      </c>
      <c r="F195" s="93" t="s">
        <v>43</v>
      </c>
      <c r="G195" s="94" t="s">
        <v>44</v>
      </c>
      <c r="H195" s="94" t="s">
        <v>484</v>
      </c>
      <c r="I195" s="95">
        <v>80</v>
      </c>
      <c r="J195" s="97">
        <v>14.583333333333334</v>
      </c>
      <c r="K195" s="99">
        <v>1166.6666666666667</v>
      </c>
      <c r="L195" s="106" t="s">
        <v>527</v>
      </c>
      <c r="M195" s="93" t="s">
        <v>641</v>
      </c>
      <c r="N195" s="93"/>
      <c r="O195" s="93"/>
      <c r="P195" s="93"/>
      <c r="Q195" s="93"/>
    </row>
    <row r="196" spans="1:17" x14ac:dyDescent="0.25">
      <c r="A196" s="92">
        <v>45428</v>
      </c>
      <c r="B196" s="93" t="s">
        <v>63</v>
      </c>
      <c r="C196" s="93" t="s">
        <v>0</v>
      </c>
      <c r="D196" s="93" t="s">
        <v>14</v>
      </c>
      <c r="E196" s="94" t="s">
        <v>48</v>
      </c>
      <c r="F196" s="93" t="s">
        <v>49</v>
      </c>
      <c r="G196" s="94" t="s">
        <v>50</v>
      </c>
      <c r="H196" s="94" t="s">
        <v>487</v>
      </c>
      <c r="I196" s="95">
        <v>19</v>
      </c>
      <c r="J196" s="97">
        <v>14.583333333333334</v>
      </c>
      <c r="K196" s="98">
        <v>277.08333333333337</v>
      </c>
      <c r="L196" s="106" t="s">
        <v>527</v>
      </c>
      <c r="M196" s="93" t="s">
        <v>641</v>
      </c>
      <c r="N196" s="93"/>
      <c r="O196" s="93"/>
      <c r="P196" s="93"/>
      <c r="Q196" s="93"/>
    </row>
    <row r="197" spans="1:17" x14ac:dyDescent="0.25">
      <c r="A197" s="92">
        <v>45428</v>
      </c>
      <c r="B197" s="93" t="s">
        <v>63</v>
      </c>
      <c r="C197" s="93" t="s">
        <v>0</v>
      </c>
      <c r="D197" s="93" t="s">
        <v>14</v>
      </c>
      <c r="E197" s="94" t="s">
        <v>48</v>
      </c>
      <c r="F197" s="93" t="s">
        <v>49</v>
      </c>
      <c r="G197" s="94" t="s">
        <v>50</v>
      </c>
      <c r="H197" s="94" t="s">
        <v>486</v>
      </c>
      <c r="I197" s="95">
        <v>1</v>
      </c>
      <c r="J197" s="97">
        <v>14.583333333333334</v>
      </c>
      <c r="K197" s="98">
        <v>14.583333333333334</v>
      </c>
      <c r="L197" s="106" t="s">
        <v>527</v>
      </c>
      <c r="M197" s="93" t="s">
        <v>641</v>
      </c>
      <c r="N197" s="93"/>
      <c r="O197" s="93"/>
      <c r="P197" s="93"/>
      <c r="Q197" s="93"/>
    </row>
    <row r="198" spans="1:17" x14ac:dyDescent="0.25">
      <c r="A198" s="92">
        <v>45428</v>
      </c>
      <c r="B198" s="93" t="s">
        <v>63</v>
      </c>
      <c r="C198" s="93" t="s">
        <v>0</v>
      </c>
      <c r="D198" s="93" t="s">
        <v>14</v>
      </c>
      <c r="E198" s="94" t="s">
        <v>54</v>
      </c>
      <c r="F198" s="93" t="s">
        <v>55</v>
      </c>
      <c r="G198" s="94" t="s">
        <v>56</v>
      </c>
      <c r="H198" s="94" t="s">
        <v>488</v>
      </c>
      <c r="I198" s="95">
        <v>50</v>
      </c>
      <c r="J198" s="97">
        <v>18.75</v>
      </c>
      <c r="K198" s="96">
        <v>937.5</v>
      </c>
      <c r="L198" s="106" t="s">
        <v>527</v>
      </c>
      <c r="M198" s="93" t="s">
        <v>641</v>
      </c>
      <c r="N198" s="100"/>
      <c r="O198" s="93"/>
      <c r="P198" s="93"/>
      <c r="Q198" s="93"/>
    </row>
    <row r="199" spans="1:17" x14ac:dyDescent="0.25">
      <c r="A199" s="92">
        <v>45428</v>
      </c>
      <c r="B199" s="93" t="s">
        <v>63</v>
      </c>
      <c r="C199" s="93" t="s">
        <v>0</v>
      </c>
      <c r="D199" s="93" t="s">
        <v>14</v>
      </c>
      <c r="E199" s="94" t="s">
        <v>58</v>
      </c>
      <c r="F199" s="93" t="s">
        <v>59</v>
      </c>
      <c r="G199" s="94" t="s">
        <v>60</v>
      </c>
      <c r="H199" s="94" t="s">
        <v>489</v>
      </c>
      <c r="I199" s="95">
        <v>20</v>
      </c>
      <c r="J199" s="97">
        <v>18.75</v>
      </c>
      <c r="K199" s="98">
        <v>375</v>
      </c>
      <c r="L199" s="106" t="s">
        <v>527</v>
      </c>
      <c r="M199" s="93" t="s">
        <v>641</v>
      </c>
      <c r="N199" s="93"/>
      <c r="O199" s="93"/>
      <c r="P199" s="93"/>
      <c r="Q199" s="93"/>
    </row>
    <row r="200" spans="1:17" x14ac:dyDescent="0.25">
      <c r="A200" s="92">
        <v>45428</v>
      </c>
      <c r="B200" s="93" t="s">
        <v>63</v>
      </c>
      <c r="C200" s="93" t="s">
        <v>4</v>
      </c>
      <c r="D200" s="93" t="s">
        <v>14</v>
      </c>
      <c r="E200" s="94">
        <v>3318225</v>
      </c>
      <c r="F200" s="93" t="s">
        <v>148</v>
      </c>
      <c r="G200" s="94" t="s">
        <v>148</v>
      </c>
      <c r="H200" s="94" t="s">
        <v>138</v>
      </c>
      <c r="I200" s="95">
        <v>4</v>
      </c>
      <c r="J200" s="97">
        <v>52.083333333333336</v>
      </c>
      <c r="K200" s="99">
        <v>208.33333333333334</v>
      </c>
      <c r="L200" s="106" t="s">
        <v>527</v>
      </c>
      <c r="M200" s="93" t="s">
        <v>641</v>
      </c>
      <c r="N200" s="93"/>
      <c r="O200" s="93"/>
      <c r="P200" s="93"/>
      <c r="Q200" s="93"/>
    </row>
    <row r="201" spans="1:17" x14ac:dyDescent="0.25">
      <c r="A201" s="92">
        <v>45428</v>
      </c>
      <c r="B201" s="93" t="s">
        <v>63</v>
      </c>
      <c r="C201" s="93" t="s">
        <v>0</v>
      </c>
      <c r="D201" s="93" t="s">
        <v>14</v>
      </c>
      <c r="E201" s="94" t="s">
        <v>39</v>
      </c>
      <c r="F201" s="93" t="s">
        <v>40</v>
      </c>
      <c r="G201" s="94" t="s">
        <v>41</v>
      </c>
      <c r="H201" s="94" t="s">
        <v>485</v>
      </c>
      <c r="I201" s="95">
        <v>50</v>
      </c>
      <c r="J201" s="97">
        <v>14.583333333333334</v>
      </c>
      <c r="K201" s="98">
        <v>729.16666666666674</v>
      </c>
      <c r="L201" s="106" t="s">
        <v>527</v>
      </c>
      <c r="M201" s="93" t="s">
        <v>641</v>
      </c>
      <c r="N201" s="93"/>
      <c r="O201" s="93"/>
      <c r="P201" s="93"/>
      <c r="Q201" s="93"/>
    </row>
    <row r="202" spans="1:17" x14ac:dyDescent="0.25">
      <c r="A202" s="5">
        <v>45429</v>
      </c>
      <c r="B202" t="s">
        <v>103</v>
      </c>
      <c r="C202" t="s">
        <v>0</v>
      </c>
      <c r="D202" t="s">
        <v>66</v>
      </c>
      <c r="E202" s="4" t="s">
        <v>78</v>
      </c>
      <c r="F202" t="s">
        <v>79</v>
      </c>
      <c r="G202" s="4" t="s">
        <v>44</v>
      </c>
      <c r="H202" s="4" t="s">
        <v>359</v>
      </c>
      <c r="I202" s="8">
        <v>-12</v>
      </c>
      <c r="J202" s="29">
        <v>51750</v>
      </c>
      <c r="K202" s="17">
        <v>-621000</v>
      </c>
      <c r="L202" s="102" t="s">
        <v>529</v>
      </c>
      <c r="N202" s="54">
        <v>20240071</v>
      </c>
      <c r="O202" t="s">
        <v>500</v>
      </c>
    </row>
    <row r="203" spans="1:17" x14ac:dyDescent="0.25">
      <c r="A203" s="5">
        <v>45429</v>
      </c>
      <c r="B203" t="s">
        <v>103</v>
      </c>
      <c r="C203" t="s">
        <v>0</v>
      </c>
      <c r="D203" t="s">
        <v>66</v>
      </c>
      <c r="E203" s="4" t="s">
        <v>71</v>
      </c>
      <c r="F203" t="s">
        <v>72</v>
      </c>
      <c r="G203" s="4" t="s">
        <v>27</v>
      </c>
      <c r="H203" s="4" t="s">
        <v>220</v>
      </c>
      <c r="I203" s="8">
        <v>-6</v>
      </c>
      <c r="J203" s="29">
        <v>51750</v>
      </c>
      <c r="K203" s="17">
        <v>-310500</v>
      </c>
      <c r="L203" s="102" t="s">
        <v>529</v>
      </c>
      <c r="N203" s="54">
        <v>20240071</v>
      </c>
      <c r="O203" t="s">
        <v>500</v>
      </c>
    </row>
    <row r="204" spans="1:17" x14ac:dyDescent="0.25">
      <c r="A204" s="5">
        <v>45429</v>
      </c>
      <c r="B204" t="s">
        <v>103</v>
      </c>
      <c r="C204" t="s">
        <v>0</v>
      </c>
      <c r="D204" t="s">
        <v>14</v>
      </c>
      <c r="E204" s="4" t="s">
        <v>25</v>
      </c>
      <c r="F204" t="s">
        <v>26</v>
      </c>
      <c r="G204" s="4" t="s">
        <v>27</v>
      </c>
      <c r="H204" s="4" t="s">
        <v>490</v>
      </c>
      <c r="I204" s="8">
        <v>-10</v>
      </c>
      <c r="J204" s="79">
        <v>14.583333333333334</v>
      </c>
      <c r="K204" s="84">
        <v>-145.83333333333334</v>
      </c>
      <c r="L204" s="102" t="s">
        <v>527</v>
      </c>
      <c r="N204" s="54">
        <v>20240072</v>
      </c>
      <c r="O204" t="s">
        <v>232</v>
      </c>
    </row>
    <row r="205" spans="1:17" x14ac:dyDescent="0.25">
      <c r="A205" s="5">
        <v>45429</v>
      </c>
      <c r="B205" t="s">
        <v>103</v>
      </c>
      <c r="C205" t="s">
        <v>0</v>
      </c>
      <c r="D205" t="s">
        <v>14</v>
      </c>
      <c r="E205" s="4" t="s">
        <v>48</v>
      </c>
      <c r="F205" t="s">
        <v>49</v>
      </c>
      <c r="G205" s="4" t="s">
        <v>50</v>
      </c>
      <c r="H205" s="4" t="s">
        <v>338</v>
      </c>
      <c r="I205" s="8">
        <v>-10</v>
      </c>
      <c r="J205" s="29">
        <v>69131</v>
      </c>
      <c r="K205" s="17">
        <v>-691310</v>
      </c>
      <c r="L205" s="102" t="s">
        <v>529</v>
      </c>
      <c r="N205" s="54">
        <v>20240072</v>
      </c>
      <c r="O205" t="s">
        <v>232</v>
      </c>
    </row>
    <row r="206" spans="1:17" x14ac:dyDescent="0.25">
      <c r="A206" s="5">
        <v>45429</v>
      </c>
      <c r="B206" t="s">
        <v>103</v>
      </c>
      <c r="C206" t="s">
        <v>0</v>
      </c>
      <c r="D206" t="s">
        <v>14</v>
      </c>
      <c r="E206" s="4" t="s">
        <v>327</v>
      </c>
      <c r="F206" t="s">
        <v>328</v>
      </c>
      <c r="G206" s="4" t="s">
        <v>329</v>
      </c>
      <c r="H206" s="4" t="s">
        <v>330</v>
      </c>
      <c r="I206" s="8">
        <v>-4</v>
      </c>
      <c r="J206" s="90">
        <v>18</v>
      </c>
      <c r="K206" s="17">
        <v>-72</v>
      </c>
      <c r="L206" s="102" t="s">
        <v>527</v>
      </c>
      <c r="N206" s="54">
        <v>20240072</v>
      </c>
      <c r="O206" t="s">
        <v>232</v>
      </c>
    </row>
    <row r="207" spans="1:17" x14ac:dyDescent="0.25">
      <c r="A207" s="5">
        <v>45429</v>
      </c>
      <c r="B207" t="s">
        <v>103</v>
      </c>
      <c r="C207" t="s">
        <v>0</v>
      </c>
      <c r="D207" t="s">
        <v>14</v>
      </c>
      <c r="E207" s="4" t="s">
        <v>54</v>
      </c>
      <c r="F207" t="s">
        <v>55</v>
      </c>
      <c r="G207" s="4" t="s">
        <v>56</v>
      </c>
      <c r="H207" s="4" t="s">
        <v>488</v>
      </c>
      <c r="I207" s="8">
        <v>-10</v>
      </c>
      <c r="J207" s="79">
        <v>18.75</v>
      </c>
      <c r="K207" s="17">
        <v>-187.5</v>
      </c>
      <c r="L207" s="102" t="s">
        <v>527</v>
      </c>
      <c r="N207" s="54">
        <v>20240072</v>
      </c>
      <c r="O207" t="s">
        <v>232</v>
      </c>
    </row>
    <row r="208" spans="1:17" x14ac:dyDescent="0.25">
      <c r="A208" s="5">
        <v>45429</v>
      </c>
      <c r="B208" t="s">
        <v>103</v>
      </c>
      <c r="C208" t="s">
        <v>0</v>
      </c>
      <c r="D208" t="s">
        <v>14</v>
      </c>
      <c r="E208" s="4" t="s">
        <v>58</v>
      </c>
      <c r="F208" t="s">
        <v>59</v>
      </c>
      <c r="G208" s="4" t="s">
        <v>60</v>
      </c>
      <c r="H208" s="4" t="s">
        <v>341</v>
      </c>
      <c r="I208" s="8">
        <v>-3</v>
      </c>
      <c r="J208" s="29">
        <v>75398.578723404251</v>
      </c>
      <c r="K208" s="17">
        <v>-226195.73617021274</v>
      </c>
      <c r="L208" s="102" t="s">
        <v>529</v>
      </c>
      <c r="N208" s="54">
        <v>20240072</v>
      </c>
      <c r="O208" t="s">
        <v>232</v>
      </c>
    </row>
    <row r="209" spans="1:17" x14ac:dyDescent="0.25">
      <c r="A209" s="5">
        <v>45429</v>
      </c>
      <c r="B209" t="s">
        <v>103</v>
      </c>
      <c r="C209" t="s">
        <v>4</v>
      </c>
      <c r="D209" t="s">
        <v>14</v>
      </c>
      <c r="E209" s="4">
        <v>3318235</v>
      </c>
      <c r="F209" t="s">
        <v>209</v>
      </c>
      <c r="G209" s="4" t="s">
        <v>107</v>
      </c>
      <c r="H209" s="4" t="s">
        <v>138</v>
      </c>
      <c r="I209" s="8">
        <v>-2</v>
      </c>
      <c r="J209" s="79">
        <v>31.311787072243344</v>
      </c>
      <c r="K209" s="17">
        <v>-62.623574144486689</v>
      </c>
      <c r="L209" s="102" t="s">
        <v>527</v>
      </c>
      <c r="N209" s="54">
        <v>20240072</v>
      </c>
      <c r="O209" t="s">
        <v>232</v>
      </c>
    </row>
    <row r="210" spans="1:17" x14ac:dyDescent="0.25">
      <c r="A210" s="5">
        <v>45429</v>
      </c>
      <c r="B210" t="s">
        <v>103</v>
      </c>
      <c r="C210" t="s">
        <v>0</v>
      </c>
      <c r="D210" t="s">
        <v>66</v>
      </c>
      <c r="E210" s="4" t="s">
        <v>86</v>
      </c>
      <c r="F210" t="s">
        <v>87</v>
      </c>
      <c r="G210" s="4" t="s">
        <v>50</v>
      </c>
      <c r="H210" s="4" t="s">
        <v>446</v>
      </c>
      <c r="I210" s="8">
        <v>-5</v>
      </c>
      <c r="J210" s="29">
        <v>51750</v>
      </c>
      <c r="K210" s="17">
        <v>-258750</v>
      </c>
      <c r="L210" s="102" t="s">
        <v>529</v>
      </c>
      <c r="N210" s="54">
        <v>20240072</v>
      </c>
      <c r="O210" t="s">
        <v>232</v>
      </c>
    </row>
    <row r="211" spans="1:17" x14ac:dyDescent="0.25">
      <c r="A211" s="5">
        <v>45429</v>
      </c>
      <c r="B211" t="s">
        <v>103</v>
      </c>
      <c r="C211" t="s">
        <v>0</v>
      </c>
      <c r="D211" t="s">
        <v>66</v>
      </c>
      <c r="E211" s="4" t="s">
        <v>139</v>
      </c>
      <c r="F211" t="s">
        <v>140</v>
      </c>
      <c r="G211" s="4" t="s">
        <v>41</v>
      </c>
      <c r="H211" s="4" t="s">
        <v>380</v>
      </c>
      <c r="I211" s="8">
        <v>-12</v>
      </c>
      <c r="J211" s="29">
        <v>51750</v>
      </c>
      <c r="K211" s="17">
        <v>-621000</v>
      </c>
      <c r="L211" s="102" t="s">
        <v>529</v>
      </c>
      <c r="N211" s="54">
        <v>20240071</v>
      </c>
      <c r="O211" t="s">
        <v>500</v>
      </c>
    </row>
    <row r="212" spans="1:17" x14ac:dyDescent="0.25">
      <c r="A212" s="5">
        <v>45429</v>
      </c>
      <c r="B212" t="s">
        <v>103</v>
      </c>
      <c r="C212" t="s">
        <v>0</v>
      </c>
      <c r="D212" t="s">
        <v>14</v>
      </c>
      <c r="E212" s="4" t="s">
        <v>42</v>
      </c>
      <c r="F212" t="s">
        <v>43</v>
      </c>
      <c r="G212" s="4" t="s">
        <v>44</v>
      </c>
      <c r="H212" s="4" t="s">
        <v>484</v>
      </c>
      <c r="I212" s="8">
        <v>-50</v>
      </c>
      <c r="J212" s="79">
        <v>14.583333333333334</v>
      </c>
      <c r="K212" s="80">
        <v>-729.16666666666674</v>
      </c>
      <c r="L212" s="102" t="s">
        <v>527</v>
      </c>
      <c r="N212" s="54">
        <v>20240072</v>
      </c>
      <c r="O212" t="s">
        <v>232</v>
      </c>
    </row>
    <row r="213" spans="1:17" x14ac:dyDescent="0.25">
      <c r="A213" s="5">
        <v>45429</v>
      </c>
      <c r="B213" t="s">
        <v>103</v>
      </c>
      <c r="C213" t="s">
        <v>0</v>
      </c>
      <c r="D213" t="s">
        <v>66</v>
      </c>
      <c r="E213" s="4" t="s">
        <v>78</v>
      </c>
      <c r="F213" t="s">
        <v>79</v>
      </c>
      <c r="G213" s="4" t="s">
        <v>44</v>
      </c>
      <c r="H213" s="4" t="s">
        <v>359</v>
      </c>
      <c r="I213" s="8">
        <v>-10</v>
      </c>
      <c r="J213" s="29">
        <v>51750</v>
      </c>
      <c r="K213" s="17">
        <v>-517500</v>
      </c>
      <c r="L213" s="102" t="s">
        <v>529</v>
      </c>
      <c r="N213" s="54">
        <v>20240072</v>
      </c>
      <c r="O213" t="s">
        <v>232</v>
      </c>
    </row>
    <row r="214" spans="1:17" x14ac:dyDescent="0.25">
      <c r="A214" s="5">
        <v>45429</v>
      </c>
      <c r="B214" t="s">
        <v>103</v>
      </c>
      <c r="C214" t="s">
        <v>0</v>
      </c>
      <c r="D214" t="s">
        <v>14</v>
      </c>
      <c r="E214" s="4" t="s">
        <v>39</v>
      </c>
      <c r="F214" t="s">
        <v>40</v>
      </c>
      <c r="G214" s="4" t="s">
        <v>41</v>
      </c>
      <c r="H214" s="4" t="s">
        <v>403</v>
      </c>
      <c r="I214" s="8">
        <v>-15</v>
      </c>
      <c r="J214" s="79">
        <v>14.268493150684932</v>
      </c>
      <c r="K214" s="17">
        <v>-214.02739726027397</v>
      </c>
      <c r="L214" s="102" t="s">
        <v>527</v>
      </c>
      <c r="N214" s="54">
        <v>20240072</v>
      </c>
      <c r="O214" t="s">
        <v>232</v>
      </c>
    </row>
    <row r="215" spans="1:17" x14ac:dyDescent="0.25">
      <c r="A215" s="5">
        <v>45429</v>
      </c>
      <c r="B215" t="s">
        <v>103</v>
      </c>
      <c r="C215" t="s">
        <v>0</v>
      </c>
      <c r="D215" t="s">
        <v>66</v>
      </c>
      <c r="E215" s="4" t="s">
        <v>139</v>
      </c>
      <c r="F215" t="s">
        <v>140</v>
      </c>
      <c r="G215" s="4" t="s">
        <v>41</v>
      </c>
      <c r="H215" s="4" t="s">
        <v>380</v>
      </c>
      <c r="I215" s="8">
        <v>-5</v>
      </c>
      <c r="J215" s="29">
        <v>51750</v>
      </c>
      <c r="K215" s="17">
        <v>-258750</v>
      </c>
      <c r="L215" s="102" t="s">
        <v>529</v>
      </c>
      <c r="N215" s="54">
        <v>20240072</v>
      </c>
      <c r="O215" t="s">
        <v>232</v>
      </c>
    </row>
    <row r="216" spans="1:17" x14ac:dyDescent="0.25">
      <c r="A216" s="92">
        <v>45433</v>
      </c>
      <c r="B216" s="93" t="s">
        <v>63</v>
      </c>
      <c r="C216" s="93" t="s">
        <v>0</v>
      </c>
      <c r="D216" s="93" t="s">
        <v>14</v>
      </c>
      <c r="E216" s="94" t="s">
        <v>25</v>
      </c>
      <c r="F216" s="93" t="s">
        <v>26</v>
      </c>
      <c r="G216" s="94" t="s">
        <v>27</v>
      </c>
      <c r="H216" s="94" t="s">
        <v>490</v>
      </c>
      <c r="I216" s="95">
        <v>30</v>
      </c>
      <c r="J216" s="97">
        <v>14.694879832810868</v>
      </c>
      <c r="K216" s="98">
        <v>440.84639498432603</v>
      </c>
      <c r="L216" s="106" t="s">
        <v>527</v>
      </c>
      <c r="M216" s="93" t="s">
        <v>642</v>
      </c>
      <c r="N216" s="93"/>
      <c r="O216" s="93"/>
      <c r="P216" s="93"/>
      <c r="Q216" s="93"/>
    </row>
    <row r="217" spans="1:17" x14ac:dyDescent="0.25">
      <c r="A217" s="92">
        <v>45433</v>
      </c>
      <c r="B217" s="93" t="s">
        <v>63</v>
      </c>
      <c r="C217" s="93" t="s">
        <v>0</v>
      </c>
      <c r="D217" s="93" t="s">
        <v>14</v>
      </c>
      <c r="E217" s="94" t="s">
        <v>322</v>
      </c>
      <c r="F217" s="93" t="s">
        <v>324</v>
      </c>
      <c r="G217" s="94" t="s">
        <v>325</v>
      </c>
      <c r="H217" s="94" t="s">
        <v>326</v>
      </c>
      <c r="I217" s="95">
        <v>29</v>
      </c>
      <c r="J217" s="97">
        <v>23.091954022988503</v>
      </c>
      <c r="K217" s="99">
        <v>669.66666666666663</v>
      </c>
      <c r="L217" s="106" t="s">
        <v>527</v>
      </c>
      <c r="M217" s="93" t="s">
        <v>642</v>
      </c>
      <c r="N217" s="93"/>
      <c r="O217" s="93"/>
      <c r="P217" s="93"/>
      <c r="Q217" s="93"/>
    </row>
    <row r="218" spans="1:17" x14ac:dyDescent="0.25">
      <c r="A218" s="92">
        <v>45433</v>
      </c>
      <c r="B218" s="93" t="s">
        <v>63</v>
      </c>
      <c r="C218" s="93" t="s">
        <v>0</v>
      </c>
      <c r="D218" s="93" t="s">
        <v>14</v>
      </c>
      <c r="E218" s="94" t="s">
        <v>48</v>
      </c>
      <c r="F218" s="93" t="s">
        <v>49</v>
      </c>
      <c r="G218" s="94" t="s">
        <v>50</v>
      </c>
      <c r="H218" s="94" t="s">
        <v>493</v>
      </c>
      <c r="I218" s="95">
        <v>4</v>
      </c>
      <c r="J218" s="97">
        <v>14.694879832810868</v>
      </c>
      <c r="K218" s="99">
        <v>58.779519331243471</v>
      </c>
      <c r="L218" s="106" t="s">
        <v>527</v>
      </c>
      <c r="M218" s="93" t="s">
        <v>642</v>
      </c>
      <c r="N218" s="93"/>
      <c r="O218" s="93"/>
      <c r="P218" s="93"/>
      <c r="Q218" s="93"/>
    </row>
    <row r="219" spans="1:17" x14ac:dyDescent="0.25">
      <c r="A219" s="92">
        <v>45433</v>
      </c>
      <c r="B219" s="93" t="s">
        <v>63</v>
      </c>
      <c r="C219" s="93" t="s">
        <v>0</v>
      </c>
      <c r="D219" s="93" t="s">
        <v>14</v>
      </c>
      <c r="E219" s="94" t="s">
        <v>48</v>
      </c>
      <c r="F219" s="93" t="s">
        <v>49</v>
      </c>
      <c r="G219" s="94" t="s">
        <v>50</v>
      </c>
      <c r="H219" s="94" t="s">
        <v>486</v>
      </c>
      <c r="I219" s="95">
        <v>26</v>
      </c>
      <c r="J219" s="97">
        <v>14.694879832810868</v>
      </c>
      <c r="K219" s="99">
        <v>382.06687565308255</v>
      </c>
      <c r="L219" s="106" t="s">
        <v>527</v>
      </c>
      <c r="M219" s="93" t="s">
        <v>642</v>
      </c>
      <c r="N219" s="93"/>
      <c r="O219" s="93"/>
      <c r="P219" s="93"/>
      <c r="Q219" s="93"/>
    </row>
    <row r="220" spans="1:17" x14ac:dyDescent="0.25">
      <c r="A220" s="92">
        <v>45433</v>
      </c>
      <c r="B220" s="93" t="s">
        <v>63</v>
      </c>
      <c r="C220" s="93" t="s">
        <v>0</v>
      </c>
      <c r="D220" s="93" t="s">
        <v>14</v>
      </c>
      <c r="E220" s="94" t="s">
        <v>46</v>
      </c>
      <c r="F220" s="93" t="s">
        <v>532</v>
      </c>
      <c r="G220" s="94" t="s">
        <v>146</v>
      </c>
      <c r="H220" s="94" t="s">
        <v>494</v>
      </c>
      <c r="I220" s="95">
        <v>30</v>
      </c>
      <c r="J220" s="97">
        <v>23.091954022988503</v>
      </c>
      <c r="K220" s="99">
        <v>692.75862068965512</v>
      </c>
      <c r="L220" s="106" t="s">
        <v>527</v>
      </c>
      <c r="M220" s="93" t="s">
        <v>642</v>
      </c>
      <c r="N220" s="93"/>
      <c r="O220" s="93"/>
      <c r="P220" s="93"/>
      <c r="Q220" s="93"/>
    </row>
    <row r="221" spans="1:17" x14ac:dyDescent="0.25">
      <c r="A221" s="92">
        <v>45433</v>
      </c>
      <c r="B221" s="93" t="s">
        <v>63</v>
      </c>
      <c r="C221" s="93" t="s">
        <v>4</v>
      </c>
      <c r="D221" s="93" t="s">
        <v>14</v>
      </c>
      <c r="E221" s="94">
        <v>3318225</v>
      </c>
      <c r="F221" s="93" t="s">
        <v>148</v>
      </c>
      <c r="G221" s="94" t="s">
        <v>148</v>
      </c>
      <c r="H221" s="94" t="s">
        <v>138</v>
      </c>
      <c r="I221" s="95">
        <v>3</v>
      </c>
      <c r="J221" s="97">
        <v>52.481713688610235</v>
      </c>
      <c r="K221" s="99">
        <v>157.44514106583071</v>
      </c>
      <c r="L221" s="106" t="s">
        <v>527</v>
      </c>
      <c r="M221" s="93" t="s">
        <v>642</v>
      </c>
      <c r="N221" s="93"/>
      <c r="O221" s="93"/>
      <c r="P221" s="93"/>
      <c r="Q221" s="93"/>
    </row>
    <row r="222" spans="1:17" x14ac:dyDescent="0.25">
      <c r="A222" s="92">
        <v>45433</v>
      </c>
      <c r="B222" s="93" t="s">
        <v>63</v>
      </c>
      <c r="C222" s="93" t="s">
        <v>0</v>
      </c>
      <c r="D222" s="93" t="s">
        <v>14</v>
      </c>
      <c r="E222" s="94" t="s">
        <v>39</v>
      </c>
      <c r="F222" s="93" t="s">
        <v>40</v>
      </c>
      <c r="G222" s="94" t="s">
        <v>41</v>
      </c>
      <c r="H222" s="94" t="s">
        <v>485</v>
      </c>
      <c r="I222" s="95">
        <v>50</v>
      </c>
      <c r="J222" s="97">
        <v>14.694879832810868</v>
      </c>
      <c r="K222" s="99">
        <v>734.74399164054341</v>
      </c>
      <c r="L222" s="106" t="s">
        <v>527</v>
      </c>
      <c r="M222" s="93" t="s">
        <v>642</v>
      </c>
      <c r="N222" s="93"/>
      <c r="O222" s="93"/>
      <c r="P222" s="93"/>
      <c r="Q222" s="93"/>
    </row>
    <row r="223" spans="1:17" x14ac:dyDescent="0.25">
      <c r="A223" s="5">
        <v>45433</v>
      </c>
      <c r="B223" t="s">
        <v>121</v>
      </c>
      <c r="C223" t="s">
        <v>0</v>
      </c>
      <c r="D223" t="s">
        <v>66</v>
      </c>
      <c r="E223" s="4" t="s">
        <v>78</v>
      </c>
      <c r="F223" t="s">
        <v>79</v>
      </c>
      <c r="G223" s="4" t="s">
        <v>80</v>
      </c>
      <c r="H223" s="4" t="s">
        <v>359</v>
      </c>
      <c r="I223" s="8">
        <v>-1</v>
      </c>
      <c r="J223" s="29">
        <v>51750</v>
      </c>
      <c r="K223" s="17">
        <v>-51750</v>
      </c>
      <c r="L223" s="102" t="s">
        <v>529</v>
      </c>
      <c r="P223" t="s">
        <v>462</v>
      </c>
    </row>
    <row r="224" spans="1:17" x14ac:dyDescent="0.25">
      <c r="A224" s="5">
        <v>45433</v>
      </c>
      <c r="B224" t="s">
        <v>121</v>
      </c>
      <c r="C224" t="s">
        <v>0</v>
      </c>
      <c r="D224" t="s">
        <v>66</v>
      </c>
      <c r="E224" s="4" t="s">
        <v>78</v>
      </c>
      <c r="F224" t="s">
        <v>79</v>
      </c>
      <c r="G224" s="4" t="s">
        <v>44</v>
      </c>
      <c r="H224" s="4" t="s">
        <v>359</v>
      </c>
      <c r="I224" s="8">
        <v>-2</v>
      </c>
      <c r="J224" s="29">
        <v>51750</v>
      </c>
      <c r="K224" s="17">
        <v>-103500</v>
      </c>
      <c r="L224" s="102" t="s">
        <v>529</v>
      </c>
      <c r="P224" t="s">
        <v>462</v>
      </c>
    </row>
    <row r="225" spans="1:16" x14ac:dyDescent="0.25">
      <c r="A225" s="5">
        <v>45433</v>
      </c>
      <c r="B225" t="s">
        <v>121</v>
      </c>
      <c r="C225" t="s">
        <v>0</v>
      </c>
      <c r="D225" t="s">
        <v>66</v>
      </c>
      <c r="E225" s="4" t="s">
        <v>139</v>
      </c>
      <c r="F225" t="s">
        <v>140</v>
      </c>
      <c r="G225" s="4" t="s">
        <v>41</v>
      </c>
      <c r="H225" s="4" t="s">
        <v>380</v>
      </c>
      <c r="I225" s="8">
        <v>-2</v>
      </c>
      <c r="J225" s="29">
        <v>51750</v>
      </c>
      <c r="K225" s="17">
        <v>-103500</v>
      </c>
      <c r="L225" s="102" t="s">
        <v>529</v>
      </c>
      <c r="P225" t="s">
        <v>462</v>
      </c>
    </row>
    <row r="226" spans="1:16" x14ac:dyDescent="0.25">
      <c r="A226" s="5">
        <v>45440</v>
      </c>
      <c r="B226" t="s">
        <v>103</v>
      </c>
      <c r="C226" t="s">
        <v>0</v>
      </c>
      <c r="D226" t="s">
        <v>14</v>
      </c>
      <c r="E226" s="4" t="s">
        <v>25</v>
      </c>
      <c r="F226" t="s">
        <v>26</v>
      </c>
      <c r="G226" s="4" t="s">
        <v>27</v>
      </c>
      <c r="H226" s="4" t="s">
        <v>490</v>
      </c>
      <c r="I226" s="8">
        <v>-10</v>
      </c>
      <c r="J226" s="79">
        <v>14.583333333333334</v>
      </c>
      <c r="K226" s="84">
        <v>-145.83333333333334</v>
      </c>
      <c r="L226" s="102" t="s">
        <v>527</v>
      </c>
      <c r="N226" s="54">
        <v>20240077</v>
      </c>
      <c r="O226" t="s">
        <v>507</v>
      </c>
    </row>
    <row r="227" spans="1:16" x14ac:dyDescent="0.25">
      <c r="A227" s="5">
        <v>45440</v>
      </c>
      <c r="B227" t="s">
        <v>103</v>
      </c>
      <c r="C227" t="s">
        <v>0</v>
      </c>
      <c r="D227" t="s">
        <v>14</v>
      </c>
      <c r="E227" s="4" t="s">
        <v>35</v>
      </c>
      <c r="F227" t="s">
        <v>36</v>
      </c>
      <c r="G227" s="4" t="s">
        <v>37</v>
      </c>
      <c r="H227" s="4" t="s">
        <v>334</v>
      </c>
      <c r="I227" s="8">
        <v>-15</v>
      </c>
      <c r="J227" s="29">
        <v>69131</v>
      </c>
      <c r="K227" s="17">
        <v>-1036965</v>
      </c>
      <c r="L227" s="102" t="s">
        <v>529</v>
      </c>
      <c r="N227" s="54">
        <v>20240077</v>
      </c>
      <c r="O227" t="s">
        <v>507</v>
      </c>
    </row>
    <row r="228" spans="1:16" x14ac:dyDescent="0.25">
      <c r="A228" s="5">
        <v>45440</v>
      </c>
      <c r="B228" t="s">
        <v>103</v>
      </c>
      <c r="C228" t="s">
        <v>0</v>
      </c>
      <c r="D228" t="s">
        <v>14</v>
      </c>
      <c r="E228" s="4" t="s">
        <v>54</v>
      </c>
      <c r="F228" t="s">
        <v>55</v>
      </c>
      <c r="G228" s="4" t="s">
        <v>56</v>
      </c>
      <c r="H228" s="4" t="s">
        <v>488</v>
      </c>
      <c r="I228" s="8">
        <v>-15</v>
      </c>
      <c r="J228" s="79">
        <v>18.75</v>
      </c>
      <c r="K228" s="17">
        <v>-281.25</v>
      </c>
      <c r="L228" s="102" t="s">
        <v>527</v>
      </c>
      <c r="N228" s="54">
        <v>20240077</v>
      </c>
      <c r="O228" t="s">
        <v>507</v>
      </c>
    </row>
    <row r="229" spans="1:16" x14ac:dyDescent="0.25">
      <c r="A229" s="5">
        <v>45440</v>
      </c>
      <c r="B229" t="s">
        <v>103</v>
      </c>
      <c r="C229" t="s">
        <v>0</v>
      </c>
      <c r="D229" t="s">
        <v>14</v>
      </c>
      <c r="E229" s="4" t="s">
        <v>42</v>
      </c>
      <c r="F229" t="s">
        <v>43</v>
      </c>
      <c r="G229" s="4" t="s">
        <v>44</v>
      </c>
      <c r="H229" s="4" t="s">
        <v>484</v>
      </c>
      <c r="I229" s="8">
        <v>-10</v>
      </c>
      <c r="J229" s="79">
        <v>14.583333333333334</v>
      </c>
      <c r="K229" s="80">
        <v>-145.83333333333334</v>
      </c>
      <c r="L229" s="102" t="s">
        <v>527</v>
      </c>
      <c r="N229" s="54">
        <v>20240077</v>
      </c>
      <c r="O229" t="s">
        <v>507</v>
      </c>
    </row>
    <row r="230" spans="1:16" x14ac:dyDescent="0.25">
      <c r="A230" s="5">
        <v>45440</v>
      </c>
      <c r="B230" t="s">
        <v>103</v>
      </c>
      <c r="C230" t="s">
        <v>0</v>
      </c>
      <c r="D230" t="s">
        <v>14</v>
      </c>
      <c r="E230" s="4" t="s">
        <v>25</v>
      </c>
      <c r="F230" t="s">
        <v>26</v>
      </c>
      <c r="G230" s="4" t="s">
        <v>27</v>
      </c>
      <c r="H230" s="4" t="s">
        <v>490</v>
      </c>
      <c r="I230" s="8">
        <v>-13</v>
      </c>
      <c r="J230" s="79">
        <v>14.694879832810868</v>
      </c>
      <c r="K230" s="84">
        <v>-191.03343782654127</v>
      </c>
      <c r="L230" s="102" t="s">
        <v>527</v>
      </c>
      <c r="N230" s="54">
        <v>20240079</v>
      </c>
      <c r="O230" t="s">
        <v>136</v>
      </c>
    </row>
    <row r="231" spans="1:16" x14ac:dyDescent="0.25">
      <c r="A231" s="5">
        <v>45440</v>
      </c>
      <c r="B231" t="s">
        <v>103</v>
      </c>
      <c r="C231" t="s">
        <v>0</v>
      </c>
      <c r="D231" t="s">
        <v>14</v>
      </c>
      <c r="E231" s="4" t="s">
        <v>42</v>
      </c>
      <c r="F231" t="s">
        <v>43</v>
      </c>
      <c r="G231" s="4" t="s">
        <v>44</v>
      </c>
      <c r="H231" s="4" t="s">
        <v>484</v>
      </c>
      <c r="I231" s="8">
        <v>-15</v>
      </c>
      <c r="J231" s="79">
        <v>14.583333333333334</v>
      </c>
      <c r="K231" s="80">
        <v>-218.75</v>
      </c>
      <c r="L231" s="102" t="s">
        <v>527</v>
      </c>
      <c r="N231" s="54">
        <v>20240079</v>
      </c>
      <c r="O231" t="s">
        <v>136</v>
      </c>
    </row>
    <row r="232" spans="1:16" x14ac:dyDescent="0.25">
      <c r="A232" s="5">
        <v>45440</v>
      </c>
      <c r="B232" t="s">
        <v>103</v>
      </c>
      <c r="C232" t="s">
        <v>0</v>
      </c>
      <c r="D232" t="s">
        <v>14</v>
      </c>
      <c r="E232" s="4" t="s">
        <v>54</v>
      </c>
      <c r="F232" t="s">
        <v>55</v>
      </c>
      <c r="G232" s="4" t="s">
        <v>56</v>
      </c>
      <c r="H232" s="4" t="s">
        <v>488</v>
      </c>
      <c r="I232" s="8">
        <v>-8</v>
      </c>
      <c r="J232" s="79">
        <v>18.75</v>
      </c>
      <c r="K232" s="17">
        <v>-150</v>
      </c>
      <c r="L232" s="102" t="s">
        <v>527</v>
      </c>
      <c r="N232" s="54">
        <v>20240079</v>
      </c>
      <c r="O232" t="s">
        <v>136</v>
      </c>
    </row>
    <row r="233" spans="1:16" x14ac:dyDescent="0.25">
      <c r="A233" s="5">
        <v>45441</v>
      </c>
      <c r="B233" t="s">
        <v>120</v>
      </c>
      <c r="C233" t="s">
        <v>0</v>
      </c>
      <c r="D233" t="s">
        <v>66</v>
      </c>
      <c r="E233" s="4" t="s">
        <v>86</v>
      </c>
      <c r="F233" t="s">
        <v>87</v>
      </c>
      <c r="G233" s="4" t="s">
        <v>50</v>
      </c>
      <c r="H233" s="4" t="s">
        <v>446</v>
      </c>
      <c r="I233" s="8">
        <v>40</v>
      </c>
      <c r="J233" s="29">
        <v>51750</v>
      </c>
      <c r="K233" s="17">
        <v>2070000</v>
      </c>
      <c r="L233" s="102" t="s">
        <v>529</v>
      </c>
      <c r="N233" s="54"/>
      <c r="P233" t="s">
        <v>530</v>
      </c>
    </row>
    <row r="234" spans="1:16" x14ac:dyDescent="0.25">
      <c r="A234" s="5">
        <v>45441</v>
      </c>
      <c r="B234" t="s">
        <v>103</v>
      </c>
      <c r="C234" t="s">
        <v>0</v>
      </c>
      <c r="D234" t="s">
        <v>66</v>
      </c>
      <c r="E234" s="4" t="s">
        <v>86</v>
      </c>
      <c r="F234" t="s">
        <v>87</v>
      </c>
      <c r="G234" s="4" t="s">
        <v>50</v>
      </c>
      <c r="H234" s="4" t="s">
        <v>446</v>
      </c>
      <c r="I234" s="8">
        <v>-50</v>
      </c>
      <c r="J234" s="29">
        <v>51750</v>
      </c>
      <c r="K234" s="17">
        <v>-2587500</v>
      </c>
      <c r="L234" s="102" t="s">
        <v>529</v>
      </c>
      <c r="N234" s="54">
        <v>20240083</v>
      </c>
      <c r="O234" t="s">
        <v>601</v>
      </c>
    </row>
    <row r="235" spans="1:16" x14ac:dyDescent="0.25">
      <c r="A235" s="5">
        <v>45441</v>
      </c>
      <c r="B235" t="s">
        <v>103</v>
      </c>
      <c r="C235" t="s">
        <v>4</v>
      </c>
      <c r="D235" t="s">
        <v>66</v>
      </c>
      <c r="E235" s="4" t="s">
        <v>102</v>
      </c>
      <c r="F235" t="s">
        <v>101</v>
      </c>
      <c r="G235" s="4" t="s">
        <v>107</v>
      </c>
      <c r="H235" s="4" t="s">
        <v>138</v>
      </c>
      <c r="I235" s="8">
        <v>-3</v>
      </c>
      <c r="J235" s="29">
        <v>102340</v>
      </c>
      <c r="K235" s="17">
        <v>-307020</v>
      </c>
      <c r="L235" s="102" t="s">
        <v>529</v>
      </c>
      <c r="N235" s="54">
        <v>20240083</v>
      </c>
      <c r="O235" t="s">
        <v>601</v>
      </c>
    </row>
    <row r="236" spans="1:16" x14ac:dyDescent="0.25">
      <c r="A236" s="5">
        <v>45441</v>
      </c>
      <c r="B236" t="s">
        <v>103</v>
      </c>
      <c r="C236" t="s">
        <v>0</v>
      </c>
      <c r="D236" t="s">
        <v>66</v>
      </c>
      <c r="E236" s="4" t="s">
        <v>78</v>
      </c>
      <c r="F236" t="s">
        <v>79</v>
      </c>
      <c r="G236" s="4" t="s">
        <v>80</v>
      </c>
      <c r="H236" s="4" t="s">
        <v>447</v>
      </c>
      <c r="I236" s="8">
        <v>-60</v>
      </c>
      <c r="J236" s="29">
        <v>51750</v>
      </c>
      <c r="K236" s="17">
        <v>-3105000</v>
      </c>
      <c r="L236" s="102" t="s">
        <v>529</v>
      </c>
      <c r="N236" s="54">
        <v>20240083</v>
      </c>
      <c r="O236" t="s">
        <v>601</v>
      </c>
    </row>
    <row r="237" spans="1:16" x14ac:dyDescent="0.25">
      <c r="A237" s="5">
        <v>45441</v>
      </c>
      <c r="B237" t="s">
        <v>103</v>
      </c>
      <c r="C237" t="s">
        <v>0</v>
      </c>
      <c r="D237" t="s">
        <v>66</v>
      </c>
      <c r="E237" s="4" t="s">
        <v>71</v>
      </c>
      <c r="F237" t="s">
        <v>72</v>
      </c>
      <c r="G237" s="4" t="s">
        <v>27</v>
      </c>
      <c r="H237" s="4" t="s">
        <v>376</v>
      </c>
      <c r="I237" s="8">
        <v>-30</v>
      </c>
      <c r="J237" s="29">
        <v>51750</v>
      </c>
      <c r="K237" s="17">
        <v>-1552500</v>
      </c>
      <c r="L237" s="102" t="s">
        <v>529</v>
      </c>
      <c r="N237" s="54">
        <v>20240083</v>
      </c>
      <c r="O237" t="s">
        <v>601</v>
      </c>
    </row>
    <row r="238" spans="1:16" x14ac:dyDescent="0.25">
      <c r="A238" s="5">
        <v>45441</v>
      </c>
      <c r="B238" t="s">
        <v>121</v>
      </c>
      <c r="C238" t="s">
        <v>0</v>
      </c>
      <c r="D238" t="s">
        <v>66</v>
      </c>
      <c r="E238" s="4" t="s">
        <v>78</v>
      </c>
      <c r="F238" t="s">
        <v>79</v>
      </c>
      <c r="G238" s="4" t="s">
        <v>80</v>
      </c>
      <c r="H238" s="4" t="s">
        <v>359</v>
      </c>
      <c r="I238" s="8">
        <v>-1</v>
      </c>
      <c r="J238" s="29">
        <v>51750</v>
      </c>
      <c r="K238" s="17">
        <v>-51750</v>
      </c>
      <c r="L238" s="102" t="s">
        <v>529</v>
      </c>
      <c r="P238" t="s">
        <v>462</v>
      </c>
    </row>
    <row r="239" spans="1:16" x14ac:dyDescent="0.25">
      <c r="A239" s="5">
        <v>45441</v>
      </c>
      <c r="B239" t="s">
        <v>121</v>
      </c>
      <c r="C239" t="s">
        <v>0</v>
      </c>
      <c r="D239" t="s">
        <v>66</v>
      </c>
      <c r="E239" s="4" t="s">
        <v>78</v>
      </c>
      <c r="F239" t="s">
        <v>79</v>
      </c>
      <c r="G239" s="4" t="s">
        <v>44</v>
      </c>
      <c r="H239" s="4" t="s">
        <v>359</v>
      </c>
      <c r="I239" s="8">
        <v>-2</v>
      </c>
      <c r="J239" s="29">
        <v>51750</v>
      </c>
      <c r="K239" s="17">
        <v>-103500</v>
      </c>
      <c r="L239" s="102" t="s">
        <v>529</v>
      </c>
      <c r="P239" t="s">
        <v>462</v>
      </c>
    </row>
    <row r="240" spans="1:16" x14ac:dyDescent="0.25">
      <c r="A240" s="5">
        <v>45441</v>
      </c>
      <c r="B240" t="s">
        <v>103</v>
      </c>
      <c r="C240" t="s">
        <v>0</v>
      </c>
      <c r="D240" t="s">
        <v>66</v>
      </c>
      <c r="E240" s="4" t="s">
        <v>71</v>
      </c>
      <c r="F240" t="s">
        <v>72</v>
      </c>
      <c r="G240" s="4" t="s">
        <v>27</v>
      </c>
      <c r="H240" s="4" t="s">
        <v>442</v>
      </c>
      <c r="I240" s="8">
        <v>-19</v>
      </c>
      <c r="J240" s="29">
        <v>51750</v>
      </c>
      <c r="K240" s="17">
        <v>-983250</v>
      </c>
      <c r="L240" s="102" t="s">
        <v>529</v>
      </c>
      <c r="N240" s="54">
        <v>20240078</v>
      </c>
      <c r="O240" t="s">
        <v>480</v>
      </c>
    </row>
    <row r="241" spans="1:17" x14ac:dyDescent="0.25">
      <c r="A241" s="5">
        <v>45441</v>
      </c>
      <c r="B241" t="s">
        <v>103</v>
      </c>
      <c r="C241" t="s">
        <v>0</v>
      </c>
      <c r="D241" t="s">
        <v>66</v>
      </c>
      <c r="E241" s="4" t="s">
        <v>91</v>
      </c>
      <c r="F241" t="s">
        <v>92</v>
      </c>
      <c r="G241" s="4" t="s">
        <v>93</v>
      </c>
      <c r="H241" s="4" t="s">
        <v>415</v>
      </c>
      <c r="I241" s="8">
        <v>-10</v>
      </c>
      <c r="J241" s="29">
        <v>51750</v>
      </c>
      <c r="K241" s="17">
        <v>-517500</v>
      </c>
      <c r="L241" s="102" t="s">
        <v>529</v>
      </c>
      <c r="N241" s="54">
        <v>20240078</v>
      </c>
      <c r="O241" t="s">
        <v>480</v>
      </c>
    </row>
    <row r="242" spans="1:17" x14ac:dyDescent="0.25">
      <c r="A242" s="5">
        <v>45440</v>
      </c>
      <c r="B242" t="s">
        <v>103</v>
      </c>
      <c r="C242" t="s">
        <v>0</v>
      </c>
      <c r="D242" t="s">
        <v>14</v>
      </c>
      <c r="E242" s="4" t="s">
        <v>39</v>
      </c>
      <c r="F242" t="s">
        <v>40</v>
      </c>
      <c r="G242" s="4" t="s">
        <v>41</v>
      </c>
      <c r="H242" s="4" t="s">
        <v>335</v>
      </c>
      <c r="I242" s="8">
        <v>-15</v>
      </c>
      <c r="J242" s="29">
        <v>69131</v>
      </c>
      <c r="K242" s="17">
        <v>-1036965</v>
      </c>
      <c r="L242" s="102" t="s">
        <v>529</v>
      </c>
      <c r="N242" s="54">
        <v>20240077</v>
      </c>
      <c r="O242" t="s">
        <v>507</v>
      </c>
    </row>
    <row r="243" spans="1:17" x14ac:dyDescent="0.25">
      <c r="A243" s="5">
        <v>45441</v>
      </c>
      <c r="B243" t="s">
        <v>103</v>
      </c>
      <c r="C243" t="s">
        <v>0</v>
      </c>
      <c r="D243" t="s">
        <v>66</v>
      </c>
      <c r="E243" s="4" t="s">
        <v>78</v>
      </c>
      <c r="F243" t="s">
        <v>79</v>
      </c>
      <c r="G243" s="4" t="s">
        <v>80</v>
      </c>
      <c r="H243" s="4" t="s">
        <v>447</v>
      </c>
      <c r="I243" s="8">
        <v>-26</v>
      </c>
      <c r="J243" s="29">
        <v>51750</v>
      </c>
      <c r="K243" s="17">
        <v>-1345500</v>
      </c>
      <c r="L243" s="102" t="s">
        <v>529</v>
      </c>
      <c r="N243" s="54">
        <v>20240078</v>
      </c>
      <c r="O243" t="s">
        <v>480</v>
      </c>
    </row>
    <row r="244" spans="1:17" x14ac:dyDescent="0.25">
      <c r="A244" s="5">
        <v>45441</v>
      </c>
      <c r="B244" t="s">
        <v>103</v>
      </c>
      <c r="C244" t="s">
        <v>0</v>
      </c>
      <c r="D244" t="s">
        <v>66</v>
      </c>
      <c r="E244" s="4" t="s">
        <v>86</v>
      </c>
      <c r="F244" t="s">
        <v>87</v>
      </c>
      <c r="G244" s="4" t="s">
        <v>50</v>
      </c>
      <c r="H244" s="4" t="s">
        <v>446</v>
      </c>
      <c r="I244" s="8">
        <v>-13</v>
      </c>
      <c r="J244" s="29">
        <v>51750</v>
      </c>
      <c r="K244" s="17">
        <v>-672750</v>
      </c>
      <c r="L244" s="102" t="s">
        <v>529</v>
      </c>
      <c r="N244" s="54">
        <v>20240078</v>
      </c>
      <c r="O244" t="s">
        <v>480</v>
      </c>
    </row>
    <row r="245" spans="1:17" x14ac:dyDescent="0.25">
      <c r="A245" s="5">
        <v>45441</v>
      </c>
      <c r="B245" t="s">
        <v>121</v>
      </c>
      <c r="C245" t="s">
        <v>0</v>
      </c>
      <c r="D245" t="s">
        <v>66</v>
      </c>
      <c r="E245" s="4" t="s">
        <v>139</v>
      </c>
      <c r="F245" t="s">
        <v>140</v>
      </c>
      <c r="G245" s="4" t="s">
        <v>41</v>
      </c>
      <c r="H245" s="4" t="s">
        <v>380</v>
      </c>
      <c r="I245" s="8">
        <v>-2</v>
      </c>
      <c r="J245" s="29">
        <v>51750</v>
      </c>
      <c r="K245" s="17">
        <v>-103500</v>
      </c>
      <c r="L245" s="102" t="s">
        <v>529</v>
      </c>
      <c r="P245" t="s">
        <v>462</v>
      </c>
    </row>
    <row r="246" spans="1:17" x14ac:dyDescent="0.25">
      <c r="A246" s="5">
        <v>45441</v>
      </c>
      <c r="B246" t="s">
        <v>103</v>
      </c>
      <c r="C246" t="s">
        <v>0</v>
      </c>
      <c r="D246" t="s">
        <v>66</v>
      </c>
      <c r="E246" s="4" t="s">
        <v>139</v>
      </c>
      <c r="F246" t="s">
        <v>140</v>
      </c>
      <c r="G246" s="4" t="s">
        <v>141</v>
      </c>
      <c r="H246" s="4" t="s">
        <v>443</v>
      </c>
      <c r="I246" s="8">
        <v>-40</v>
      </c>
      <c r="J246" s="29">
        <v>51750</v>
      </c>
      <c r="K246" s="17">
        <v>-2070000</v>
      </c>
      <c r="L246" s="102" t="s">
        <v>529</v>
      </c>
      <c r="N246" s="54">
        <v>20240078</v>
      </c>
      <c r="O246" t="s">
        <v>480</v>
      </c>
    </row>
    <row r="247" spans="1:17" x14ac:dyDescent="0.25">
      <c r="A247" s="5">
        <v>45442</v>
      </c>
      <c r="B247" t="s">
        <v>120</v>
      </c>
      <c r="C247" t="s">
        <v>0</v>
      </c>
      <c r="D247" t="s">
        <v>66</v>
      </c>
      <c r="E247" s="4" t="s">
        <v>139</v>
      </c>
      <c r="F247" t="s">
        <v>140</v>
      </c>
      <c r="G247" s="4" t="s">
        <v>41</v>
      </c>
      <c r="H247" s="4" t="s">
        <v>380</v>
      </c>
      <c r="I247" s="8">
        <v>-1</v>
      </c>
      <c r="J247" s="29">
        <v>51750</v>
      </c>
      <c r="K247" s="17">
        <v>-51750</v>
      </c>
      <c r="L247" s="102" t="s">
        <v>529</v>
      </c>
      <c r="P247" t="s">
        <v>501</v>
      </c>
    </row>
    <row r="248" spans="1:17" x14ac:dyDescent="0.25">
      <c r="A248" s="5">
        <v>45442</v>
      </c>
      <c r="B248" t="s">
        <v>120</v>
      </c>
      <c r="C248" t="s">
        <v>0</v>
      </c>
      <c r="D248" t="s">
        <v>14</v>
      </c>
      <c r="E248" s="4" t="s">
        <v>39</v>
      </c>
      <c r="F248" t="s">
        <v>40</v>
      </c>
      <c r="G248" s="4" t="s">
        <v>41</v>
      </c>
      <c r="H248" s="4" t="s">
        <v>335</v>
      </c>
      <c r="I248" s="8">
        <v>-2</v>
      </c>
      <c r="J248" s="29">
        <v>69131</v>
      </c>
      <c r="K248" s="17">
        <v>-138262</v>
      </c>
      <c r="L248" s="102" t="s">
        <v>529</v>
      </c>
      <c r="P248" t="s">
        <v>501</v>
      </c>
    </row>
    <row r="249" spans="1:17" x14ac:dyDescent="0.25">
      <c r="A249" s="68">
        <v>45443</v>
      </c>
      <c r="B249" s="69" t="s">
        <v>63</v>
      </c>
      <c r="C249" s="69" t="s">
        <v>0</v>
      </c>
      <c r="D249" s="69" t="s">
        <v>66</v>
      </c>
      <c r="E249" s="70" t="s">
        <v>71</v>
      </c>
      <c r="F249" s="69" t="s">
        <v>72</v>
      </c>
      <c r="G249" s="70" t="s">
        <v>27</v>
      </c>
      <c r="H249" s="144" t="s">
        <v>389</v>
      </c>
      <c r="I249" s="71">
        <v>5</v>
      </c>
      <c r="J249" s="72">
        <v>51750</v>
      </c>
      <c r="K249" s="73">
        <v>258750</v>
      </c>
      <c r="L249" s="107" t="s">
        <v>529</v>
      </c>
      <c r="M249" s="69" t="s">
        <v>519</v>
      </c>
      <c r="N249" s="69"/>
      <c r="O249" s="69"/>
      <c r="P249" s="69"/>
      <c r="Q249" s="69"/>
    </row>
    <row r="250" spans="1:17" x14ac:dyDescent="0.25">
      <c r="A250" s="68">
        <v>45443</v>
      </c>
      <c r="B250" s="69" t="s">
        <v>63</v>
      </c>
      <c r="C250" s="69" t="s">
        <v>0</v>
      </c>
      <c r="D250" s="69" t="s">
        <v>66</v>
      </c>
      <c r="E250" s="70" t="s">
        <v>71</v>
      </c>
      <c r="F250" s="69" t="s">
        <v>72</v>
      </c>
      <c r="G250" s="70" t="s">
        <v>27</v>
      </c>
      <c r="H250" s="144" t="s">
        <v>520</v>
      </c>
      <c r="I250" s="71">
        <v>5</v>
      </c>
      <c r="J250" s="72">
        <v>51750</v>
      </c>
      <c r="K250" s="73">
        <v>258750</v>
      </c>
      <c r="L250" s="107" t="s">
        <v>529</v>
      </c>
      <c r="M250" s="69" t="s">
        <v>519</v>
      </c>
      <c r="N250" s="69"/>
      <c r="O250" s="69"/>
      <c r="P250" s="69"/>
      <c r="Q250" s="69"/>
    </row>
    <row r="251" spans="1:17" x14ac:dyDescent="0.25">
      <c r="A251" s="110">
        <v>45443</v>
      </c>
      <c r="B251" s="109" t="s">
        <v>63</v>
      </c>
      <c r="C251" s="109" t="s">
        <v>0</v>
      </c>
      <c r="D251" s="109" t="s">
        <v>66</v>
      </c>
      <c r="E251" s="111" t="s">
        <v>75</v>
      </c>
      <c r="F251" s="109" t="s">
        <v>76</v>
      </c>
      <c r="G251" s="111" t="s">
        <v>37</v>
      </c>
      <c r="H251" s="111" t="s">
        <v>521</v>
      </c>
      <c r="I251" s="112">
        <v>50</v>
      </c>
      <c r="J251" s="113">
        <v>51750</v>
      </c>
      <c r="K251" s="114">
        <v>2587500</v>
      </c>
      <c r="L251" s="115" t="s">
        <v>529</v>
      </c>
      <c r="M251" s="109" t="s">
        <v>519</v>
      </c>
      <c r="N251" s="109"/>
      <c r="O251" s="109"/>
      <c r="P251" s="109"/>
      <c r="Q251" s="109"/>
    </row>
    <row r="252" spans="1:17" x14ac:dyDescent="0.25">
      <c r="A252" s="68">
        <v>45443</v>
      </c>
      <c r="B252" s="69" t="s">
        <v>63</v>
      </c>
      <c r="C252" s="69" t="s">
        <v>0</v>
      </c>
      <c r="D252" s="69" t="s">
        <v>66</v>
      </c>
      <c r="E252" s="70" t="s">
        <v>86</v>
      </c>
      <c r="F252" s="69" t="s">
        <v>87</v>
      </c>
      <c r="G252" s="70" t="s">
        <v>50</v>
      </c>
      <c r="H252" s="154" t="s">
        <v>524</v>
      </c>
      <c r="I252" s="157">
        <v>150</v>
      </c>
      <c r="J252" s="72">
        <v>51750</v>
      </c>
      <c r="K252" s="73">
        <v>7762500</v>
      </c>
      <c r="L252" s="107" t="s">
        <v>529</v>
      </c>
      <c r="M252" s="69" t="s">
        <v>519</v>
      </c>
      <c r="N252" s="69"/>
      <c r="O252" s="69"/>
      <c r="P252" s="69"/>
      <c r="Q252" s="69"/>
    </row>
    <row r="253" spans="1:17" x14ac:dyDescent="0.25">
      <c r="A253" s="68">
        <v>45443</v>
      </c>
      <c r="B253" s="69" t="s">
        <v>63</v>
      </c>
      <c r="C253" s="69" t="s">
        <v>0</v>
      </c>
      <c r="D253" s="69" t="s">
        <v>66</v>
      </c>
      <c r="E253" s="70" t="s">
        <v>82</v>
      </c>
      <c r="F253" s="69" t="s">
        <v>83</v>
      </c>
      <c r="G253" s="70" t="s">
        <v>84</v>
      </c>
      <c r="H253" s="70" t="s">
        <v>525</v>
      </c>
      <c r="I253" s="78">
        <v>10</v>
      </c>
      <c r="J253" s="72">
        <v>51750</v>
      </c>
      <c r="K253" s="73">
        <v>517500</v>
      </c>
      <c r="L253" s="107" t="s">
        <v>529</v>
      </c>
      <c r="M253" s="69" t="s">
        <v>519</v>
      </c>
      <c r="N253" s="69"/>
      <c r="O253" s="69"/>
      <c r="P253" s="69"/>
      <c r="Q253" s="69"/>
    </row>
    <row r="254" spans="1:17" x14ac:dyDescent="0.25">
      <c r="A254" s="110">
        <v>45443</v>
      </c>
      <c r="B254" s="109" t="s">
        <v>63</v>
      </c>
      <c r="C254" s="109" t="s">
        <v>0</v>
      </c>
      <c r="D254" s="109" t="s">
        <v>66</v>
      </c>
      <c r="E254" s="111" t="s">
        <v>78</v>
      </c>
      <c r="F254" s="109" t="s">
        <v>79</v>
      </c>
      <c r="G254" s="111" t="s">
        <v>80</v>
      </c>
      <c r="H254" s="111" t="s">
        <v>508</v>
      </c>
      <c r="I254" s="112">
        <v>70</v>
      </c>
      <c r="J254" s="113">
        <v>51750</v>
      </c>
      <c r="K254" s="114">
        <v>3622500</v>
      </c>
      <c r="L254" s="115" t="s">
        <v>529</v>
      </c>
      <c r="M254" s="109" t="s">
        <v>519</v>
      </c>
      <c r="N254" s="151"/>
      <c r="O254" s="109"/>
      <c r="P254" s="109"/>
      <c r="Q254" s="109"/>
    </row>
    <row r="255" spans="1:17" x14ac:dyDescent="0.25">
      <c r="A255" s="110">
        <v>45443</v>
      </c>
      <c r="B255" s="109" t="s">
        <v>63</v>
      </c>
      <c r="C255" s="109" t="s">
        <v>0</v>
      </c>
      <c r="D255" s="109" t="s">
        <v>66</v>
      </c>
      <c r="E255" s="111" t="s">
        <v>139</v>
      </c>
      <c r="F255" s="109" t="s">
        <v>140</v>
      </c>
      <c r="G255" s="111" t="s">
        <v>141</v>
      </c>
      <c r="H255" s="111" t="s">
        <v>522</v>
      </c>
      <c r="I255" s="112">
        <v>5</v>
      </c>
      <c r="J255" s="113">
        <v>51750</v>
      </c>
      <c r="K255" s="114">
        <v>258750</v>
      </c>
      <c r="L255" s="115" t="s">
        <v>529</v>
      </c>
      <c r="M255" s="109" t="s">
        <v>519</v>
      </c>
      <c r="N255" s="109"/>
      <c r="O255" s="109"/>
      <c r="P255" s="109"/>
      <c r="Q255" s="109"/>
    </row>
    <row r="256" spans="1:17" x14ac:dyDescent="0.25">
      <c r="A256" s="110">
        <v>45443</v>
      </c>
      <c r="B256" s="109" t="s">
        <v>63</v>
      </c>
      <c r="C256" s="109" t="s">
        <v>0</v>
      </c>
      <c r="D256" s="109" t="s">
        <v>66</v>
      </c>
      <c r="E256" s="111" t="s">
        <v>139</v>
      </c>
      <c r="F256" s="109" t="s">
        <v>140</v>
      </c>
      <c r="G256" s="111" t="s">
        <v>141</v>
      </c>
      <c r="H256" s="111" t="s">
        <v>523</v>
      </c>
      <c r="I256" s="112">
        <v>5</v>
      </c>
      <c r="J256" s="113">
        <v>51750</v>
      </c>
      <c r="K256" s="114">
        <v>258750</v>
      </c>
      <c r="L256" s="115" t="s">
        <v>529</v>
      </c>
      <c r="M256" s="109" t="s">
        <v>519</v>
      </c>
      <c r="N256" s="109"/>
      <c r="O256" s="109"/>
      <c r="P256" s="109"/>
      <c r="Q256" s="109"/>
    </row>
    <row r="257" spans="1:17" x14ac:dyDescent="0.25">
      <c r="A257" s="5">
        <v>45447</v>
      </c>
      <c r="B257" t="s">
        <v>103</v>
      </c>
      <c r="C257" t="s">
        <v>0</v>
      </c>
      <c r="D257" t="s">
        <v>66</v>
      </c>
      <c r="E257" s="4" t="s">
        <v>247</v>
      </c>
      <c r="F257" t="s">
        <v>354</v>
      </c>
      <c r="G257" s="4" t="s">
        <v>265</v>
      </c>
      <c r="H257" s="4" t="s">
        <v>361</v>
      </c>
      <c r="I257" s="8">
        <v>-2</v>
      </c>
      <c r="J257" s="29">
        <v>60750</v>
      </c>
      <c r="K257" s="17">
        <v>-121500</v>
      </c>
      <c r="L257" s="102" t="s">
        <v>529</v>
      </c>
      <c r="N257" s="54">
        <v>20240086</v>
      </c>
      <c r="O257" t="s">
        <v>503</v>
      </c>
    </row>
    <row r="258" spans="1:17" x14ac:dyDescent="0.25">
      <c r="A258" s="5">
        <v>45448</v>
      </c>
      <c r="B258" t="s">
        <v>120</v>
      </c>
      <c r="C258" t="s">
        <v>0</v>
      </c>
      <c r="D258" t="s">
        <v>66</v>
      </c>
      <c r="E258" s="4" t="s">
        <v>82</v>
      </c>
      <c r="F258" t="s">
        <v>83</v>
      </c>
      <c r="G258" s="4" t="s">
        <v>84</v>
      </c>
      <c r="H258" s="4" t="s">
        <v>299</v>
      </c>
      <c r="I258" s="8">
        <v>-1</v>
      </c>
      <c r="J258" s="29">
        <v>51750</v>
      </c>
      <c r="K258" s="17">
        <v>-51750</v>
      </c>
      <c r="L258" s="102" t="s">
        <v>529</v>
      </c>
      <c r="P258" t="s">
        <v>501</v>
      </c>
    </row>
    <row r="259" spans="1:17" x14ac:dyDescent="0.25">
      <c r="A259" s="5">
        <v>45448</v>
      </c>
      <c r="B259" t="s">
        <v>120</v>
      </c>
      <c r="C259" t="s">
        <v>0</v>
      </c>
      <c r="D259" t="s">
        <v>66</v>
      </c>
      <c r="E259" s="4" t="s">
        <v>86</v>
      </c>
      <c r="F259" t="s">
        <v>87</v>
      </c>
      <c r="G259" s="4" t="s">
        <v>50</v>
      </c>
      <c r="H259" s="4" t="s">
        <v>535</v>
      </c>
      <c r="I259" s="8">
        <v>-1</v>
      </c>
      <c r="J259" s="29">
        <v>51750</v>
      </c>
      <c r="K259" s="17">
        <v>-51750</v>
      </c>
      <c r="L259" s="102" t="s">
        <v>529</v>
      </c>
      <c r="P259" t="s">
        <v>501</v>
      </c>
    </row>
    <row r="260" spans="1:17" x14ac:dyDescent="0.25">
      <c r="A260" s="5">
        <v>45448</v>
      </c>
      <c r="B260" t="s">
        <v>121</v>
      </c>
      <c r="C260" t="s">
        <v>0</v>
      </c>
      <c r="D260" t="s">
        <v>66</v>
      </c>
      <c r="E260" s="4" t="s">
        <v>78</v>
      </c>
      <c r="F260" t="s">
        <v>79</v>
      </c>
      <c r="G260" s="4" t="s">
        <v>80</v>
      </c>
      <c r="H260" s="4" t="s">
        <v>179</v>
      </c>
      <c r="I260" s="8">
        <v>1</v>
      </c>
      <c r="J260" s="29">
        <v>51750</v>
      </c>
      <c r="K260" s="17">
        <v>51750</v>
      </c>
      <c r="L260" s="102" t="s">
        <v>529</v>
      </c>
      <c r="P260" t="s">
        <v>502</v>
      </c>
    </row>
    <row r="261" spans="1:17" x14ac:dyDescent="0.25">
      <c r="A261" s="5">
        <v>45448</v>
      </c>
      <c r="B261" t="s">
        <v>103</v>
      </c>
      <c r="C261" t="s">
        <v>4</v>
      </c>
      <c r="D261" t="s">
        <v>66</v>
      </c>
      <c r="E261" s="4" t="s">
        <v>102</v>
      </c>
      <c r="F261" t="s">
        <v>101</v>
      </c>
      <c r="G261" s="4" t="s">
        <v>107</v>
      </c>
      <c r="H261" s="4" t="s">
        <v>138</v>
      </c>
      <c r="I261" s="8">
        <v>-1</v>
      </c>
      <c r="J261" s="29">
        <v>102340</v>
      </c>
      <c r="K261" s="17">
        <v>-102340</v>
      </c>
      <c r="L261" s="102" t="s">
        <v>529</v>
      </c>
      <c r="N261" s="54">
        <v>20240085</v>
      </c>
      <c r="O261" t="s">
        <v>504</v>
      </c>
    </row>
    <row r="262" spans="1:17" x14ac:dyDescent="0.25">
      <c r="A262" s="5">
        <v>45448</v>
      </c>
      <c r="B262" t="s">
        <v>103</v>
      </c>
      <c r="C262" t="s">
        <v>4</v>
      </c>
      <c r="D262" t="s">
        <v>14</v>
      </c>
      <c r="E262" s="4">
        <v>3318235</v>
      </c>
      <c r="F262" t="s">
        <v>209</v>
      </c>
      <c r="G262" s="4" t="s">
        <v>107</v>
      </c>
      <c r="H262" s="4" t="s">
        <v>138</v>
      </c>
      <c r="I262" s="8">
        <v>-1</v>
      </c>
      <c r="J262" s="79">
        <v>31.311787072243344</v>
      </c>
      <c r="K262" s="17">
        <v>-31.311787072243344</v>
      </c>
      <c r="L262" s="102" t="s">
        <v>527</v>
      </c>
      <c r="N262" s="54">
        <v>20240085</v>
      </c>
      <c r="O262" t="s">
        <v>504</v>
      </c>
    </row>
    <row r="263" spans="1:17" x14ac:dyDescent="0.25">
      <c r="A263" s="5">
        <v>45448</v>
      </c>
      <c r="B263" t="s">
        <v>197</v>
      </c>
      <c r="C263" t="s">
        <v>4</v>
      </c>
      <c r="D263" t="s">
        <v>66</v>
      </c>
      <c r="E263" s="4" t="s">
        <v>102</v>
      </c>
      <c r="F263" t="s">
        <v>101</v>
      </c>
      <c r="G263" s="4" t="s">
        <v>107</v>
      </c>
      <c r="H263" s="4" t="s">
        <v>138</v>
      </c>
      <c r="I263" s="8">
        <v>-8</v>
      </c>
      <c r="J263" s="29">
        <v>102340</v>
      </c>
      <c r="K263" s="17">
        <v>-818720</v>
      </c>
      <c r="L263" s="102"/>
      <c r="M263" t="s">
        <v>198</v>
      </c>
      <c r="Q263" t="s">
        <v>198</v>
      </c>
    </row>
    <row r="264" spans="1:17" x14ac:dyDescent="0.25">
      <c r="A264" s="5">
        <v>45448</v>
      </c>
      <c r="B264" t="s">
        <v>120</v>
      </c>
      <c r="C264" t="s">
        <v>0</v>
      </c>
      <c r="D264" t="s">
        <v>66</v>
      </c>
      <c r="E264" s="4" t="s">
        <v>78</v>
      </c>
      <c r="F264" t="s">
        <v>79</v>
      </c>
      <c r="G264" s="4" t="s">
        <v>80</v>
      </c>
      <c r="H264" s="4" t="s">
        <v>179</v>
      </c>
      <c r="I264" s="8">
        <v>-1</v>
      </c>
      <c r="J264" s="29">
        <v>51750</v>
      </c>
      <c r="K264" s="17">
        <v>-51750</v>
      </c>
      <c r="L264" s="102" t="s">
        <v>529</v>
      </c>
      <c r="P264" t="s">
        <v>501</v>
      </c>
    </row>
    <row r="265" spans="1:17" x14ac:dyDescent="0.25">
      <c r="A265" s="5">
        <v>45448</v>
      </c>
      <c r="B265" t="s">
        <v>120</v>
      </c>
      <c r="C265" t="s">
        <v>0</v>
      </c>
      <c r="D265" t="s">
        <v>66</v>
      </c>
      <c r="E265" s="4" t="s">
        <v>78</v>
      </c>
      <c r="F265" t="s">
        <v>79</v>
      </c>
      <c r="G265" s="4" t="s">
        <v>44</v>
      </c>
      <c r="H265" s="4" t="s">
        <v>359</v>
      </c>
      <c r="I265" s="8">
        <v>-1</v>
      </c>
      <c r="J265" s="29">
        <v>51750</v>
      </c>
      <c r="K265" s="17">
        <v>-51750</v>
      </c>
      <c r="L265" s="102" t="s">
        <v>529</v>
      </c>
      <c r="P265" t="s">
        <v>501</v>
      </c>
    </row>
    <row r="266" spans="1:17" x14ac:dyDescent="0.25">
      <c r="A266" s="110">
        <v>45449</v>
      </c>
      <c r="B266" s="109" t="s">
        <v>63</v>
      </c>
      <c r="C266" s="109" t="s">
        <v>0</v>
      </c>
      <c r="D266" s="109" t="s">
        <v>66</v>
      </c>
      <c r="E266" s="111" t="s">
        <v>75</v>
      </c>
      <c r="F266" s="109" t="s">
        <v>76</v>
      </c>
      <c r="G266" s="111" t="s">
        <v>37</v>
      </c>
      <c r="H266" s="111" t="s">
        <v>513</v>
      </c>
      <c r="I266" s="112">
        <v>90</v>
      </c>
      <c r="J266" s="113">
        <v>51750</v>
      </c>
      <c r="K266" s="114">
        <v>4657500</v>
      </c>
      <c r="L266" s="115" t="s">
        <v>529</v>
      </c>
      <c r="M266" s="109" t="s">
        <v>514</v>
      </c>
      <c r="N266" s="109"/>
      <c r="O266" s="109"/>
      <c r="P266" s="109"/>
      <c r="Q266" s="109"/>
    </row>
    <row r="267" spans="1:17" x14ac:dyDescent="0.25">
      <c r="A267" s="68">
        <v>45449</v>
      </c>
      <c r="B267" s="69" t="s">
        <v>63</v>
      </c>
      <c r="C267" s="69" t="s">
        <v>0</v>
      </c>
      <c r="D267" s="69" t="s">
        <v>66</v>
      </c>
      <c r="E267" s="70" t="s">
        <v>139</v>
      </c>
      <c r="F267" s="69" t="s">
        <v>140</v>
      </c>
      <c r="G267" s="70" t="s">
        <v>141</v>
      </c>
      <c r="H267" s="154" t="s">
        <v>515</v>
      </c>
      <c r="I267" s="157">
        <v>10</v>
      </c>
      <c r="J267" s="72">
        <v>51750</v>
      </c>
      <c r="K267" s="73">
        <v>517500</v>
      </c>
      <c r="L267" s="107" t="s">
        <v>529</v>
      </c>
      <c r="M267" s="69" t="s">
        <v>514</v>
      </c>
      <c r="N267" s="69"/>
      <c r="O267" s="69"/>
      <c r="P267" s="69"/>
      <c r="Q267" s="69"/>
    </row>
    <row r="268" spans="1:17" x14ac:dyDescent="0.25">
      <c r="A268" s="5">
        <v>45449</v>
      </c>
      <c r="B268" t="s">
        <v>63</v>
      </c>
      <c r="C268" t="s">
        <v>0</v>
      </c>
      <c r="D268" t="s">
        <v>66</v>
      </c>
      <c r="E268" s="4" t="s">
        <v>139</v>
      </c>
      <c r="F268" t="s">
        <v>140</v>
      </c>
      <c r="G268" s="4" t="s">
        <v>141</v>
      </c>
      <c r="H268" s="4" t="s">
        <v>516</v>
      </c>
      <c r="I268" s="8">
        <v>20</v>
      </c>
      <c r="J268" s="29">
        <v>51750</v>
      </c>
      <c r="K268" s="35">
        <v>1035000</v>
      </c>
      <c r="L268" s="104" t="s">
        <v>529</v>
      </c>
      <c r="M268" t="s">
        <v>514</v>
      </c>
    </row>
    <row r="269" spans="1:17" x14ac:dyDescent="0.25">
      <c r="A269" s="5">
        <v>45449</v>
      </c>
      <c r="B269" t="s">
        <v>103</v>
      </c>
      <c r="C269" t="s">
        <v>0</v>
      </c>
      <c r="D269" t="s">
        <v>14</v>
      </c>
      <c r="E269" s="4" t="s">
        <v>25</v>
      </c>
      <c r="F269" t="s">
        <v>26</v>
      </c>
      <c r="G269" s="4" t="s">
        <v>27</v>
      </c>
      <c r="H269" s="4" t="s">
        <v>490</v>
      </c>
      <c r="I269" s="8">
        <v>-6</v>
      </c>
      <c r="J269" s="79">
        <v>14.583333333333334</v>
      </c>
      <c r="K269" s="85">
        <v>-87.5</v>
      </c>
      <c r="L269" s="104" t="s">
        <v>527</v>
      </c>
      <c r="N269" s="54">
        <v>20240087</v>
      </c>
      <c r="O269" t="s">
        <v>243</v>
      </c>
    </row>
    <row r="270" spans="1:17" x14ac:dyDescent="0.25">
      <c r="A270" s="5">
        <v>45449</v>
      </c>
      <c r="B270" t="s">
        <v>103</v>
      </c>
      <c r="C270" t="s">
        <v>0</v>
      </c>
      <c r="D270" t="s">
        <v>14</v>
      </c>
      <c r="E270" s="4" t="s">
        <v>46</v>
      </c>
      <c r="F270" t="s">
        <v>532</v>
      </c>
      <c r="G270" s="4" t="s">
        <v>146</v>
      </c>
      <c r="H270" s="4" t="s">
        <v>483</v>
      </c>
      <c r="I270" s="8">
        <v>-6</v>
      </c>
      <c r="J270" s="29">
        <v>73331</v>
      </c>
      <c r="K270" s="35">
        <v>-439986</v>
      </c>
      <c r="L270" s="104" t="s">
        <v>529</v>
      </c>
      <c r="N270" s="54">
        <v>20240087</v>
      </c>
      <c r="O270" t="s">
        <v>243</v>
      </c>
    </row>
    <row r="271" spans="1:17" x14ac:dyDescent="0.25">
      <c r="A271" s="5">
        <v>45449</v>
      </c>
      <c r="B271" t="s">
        <v>103</v>
      </c>
      <c r="C271" t="s">
        <v>0</v>
      </c>
      <c r="D271" t="s">
        <v>14</v>
      </c>
      <c r="E271" s="4" t="s">
        <v>54</v>
      </c>
      <c r="F271" t="s">
        <v>55</v>
      </c>
      <c r="G271" s="4" t="s">
        <v>56</v>
      </c>
      <c r="H271" s="4" t="s">
        <v>488</v>
      </c>
      <c r="I271" s="8">
        <v>-6</v>
      </c>
      <c r="J271" s="79">
        <v>18.75</v>
      </c>
      <c r="K271" s="35">
        <v>-112.5</v>
      </c>
      <c r="L271" s="104" t="s">
        <v>527</v>
      </c>
      <c r="N271" s="54">
        <v>20240087</v>
      </c>
      <c r="O271" t="s">
        <v>243</v>
      </c>
    </row>
    <row r="272" spans="1:17" x14ac:dyDescent="0.25">
      <c r="A272" s="5">
        <v>45449</v>
      </c>
      <c r="B272" t="s">
        <v>103</v>
      </c>
      <c r="C272" t="s">
        <v>0</v>
      </c>
      <c r="D272" t="s">
        <v>14</v>
      </c>
      <c r="E272" s="4" t="s">
        <v>58</v>
      </c>
      <c r="F272" t="s">
        <v>59</v>
      </c>
      <c r="G272" s="4" t="s">
        <v>60</v>
      </c>
      <c r="H272" s="4" t="s">
        <v>341</v>
      </c>
      <c r="I272" s="8">
        <v>-3</v>
      </c>
      <c r="J272" s="29">
        <v>75398.578723404251</v>
      </c>
      <c r="K272" s="35">
        <v>-226195.73617021274</v>
      </c>
      <c r="L272" s="104" t="s">
        <v>529</v>
      </c>
      <c r="N272" s="54">
        <v>20240087</v>
      </c>
      <c r="O272" t="s">
        <v>243</v>
      </c>
    </row>
    <row r="273" spans="1:15" x14ac:dyDescent="0.25">
      <c r="A273" s="5">
        <v>45449</v>
      </c>
      <c r="B273" t="s">
        <v>103</v>
      </c>
      <c r="C273" t="s">
        <v>0</v>
      </c>
      <c r="D273" t="s">
        <v>66</v>
      </c>
      <c r="E273" s="4" t="s">
        <v>86</v>
      </c>
      <c r="F273" t="s">
        <v>87</v>
      </c>
      <c r="G273" s="4" t="s">
        <v>50</v>
      </c>
      <c r="H273" s="4" t="s">
        <v>446</v>
      </c>
      <c r="I273" s="8">
        <v>-4</v>
      </c>
      <c r="J273" s="29">
        <v>51750</v>
      </c>
      <c r="K273" s="35">
        <v>-207000</v>
      </c>
      <c r="L273" s="104" t="s">
        <v>529</v>
      </c>
      <c r="N273" s="54">
        <v>20240087</v>
      </c>
      <c r="O273" t="s">
        <v>243</v>
      </c>
    </row>
    <row r="274" spans="1:15" x14ac:dyDescent="0.25">
      <c r="A274" s="5">
        <v>45449</v>
      </c>
      <c r="B274" t="s">
        <v>103</v>
      </c>
      <c r="C274" t="s">
        <v>0</v>
      </c>
      <c r="D274" t="s">
        <v>66</v>
      </c>
      <c r="E274" s="4" t="s">
        <v>78</v>
      </c>
      <c r="F274" t="s">
        <v>79</v>
      </c>
      <c r="G274" s="4" t="s">
        <v>80</v>
      </c>
      <c r="H274" s="4" t="s">
        <v>508</v>
      </c>
      <c r="I274" s="8">
        <v>-15</v>
      </c>
      <c r="J274" s="29">
        <v>51750</v>
      </c>
      <c r="K274" s="17">
        <v>-776250</v>
      </c>
      <c r="L274" s="102" t="s">
        <v>529</v>
      </c>
      <c r="N274" s="54">
        <v>20240087</v>
      </c>
      <c r="O274" t="s">
        <v>243</v>
      </c>
    </row>
    <row r="275" spans="1:15" x14ac:dyDescent="0.25">
      <c r="A275" s="5">
        <v>45449</v>
      </c>
      <c r="B275" t="s">
        <v>103</v>
      </c>
      <c r="C275" t="s">
        <v>4</v>
      </c>
      <c r="D275" t="s">
        <v>66</v>
      </c>
      <c r="E275" s="4" t="s">
        <v>102</v>
      </c>
      <c r="F275" t="s">
        <v>101</v>
      </c>
      <c r="G275" s="4" t="s">
        <v>107</v>
      </c>
      <c r="H275" s="4" t="s">
        <v>138</v>
      </c>
      <c r="I275" s="8">
        <v>-3</v>
      </c>
      <c r="J275" s="29">
        <v>102340</v>
      </c>
      <c r="K275" s="35">
        <v>-307020</v>
      </c>
      <c r="L275" s="104" t="s">
        <v>529</v>
      </c>
      <c r="N275" s="54">
        <v>20240087</v>
      </c>
      <c r="O275" t="s">
        <v>243</v>
      </c>
    </row>
    <row r="276" spans="1:15" x14ac:dyDescent="0.25">
      <c r="A276" s="5">
        <v>45449</v>
      </c>
      <c r="B276" t="s">
        <v>63</v>
      </c>
      <c r="C276" t="s">
        <v>0</v>
      </c>
      <c r="D276" t="s">
        <v>66</v>
      </c>
      <c r="E276" s="4" t="s">
        <v>139</v>
      </c>
      <c r="F276" t="s">
        <v>140</v>
      </c>
      <c r="G276" s="4" t="s">
        <v>141</v>
      </c>
      <c r="H276" s="4" t="s">
        <v>517</v>
      </c>
      <c r="I276" s="8">
        <v>19</v>
      </c>
      <c r="J276" s="29">
        <v>51750</v>
      </c>
      <c r="K276" s="148">
        <v>983250</v>
      </c>
      <c r="L276" s="149" t="s">
        <v>529</v>
      </c>
      <c r="M276" t="s">
        <v>514</v>
      </c>
    </row>
    <row r="277" spans="1:15" x14ac:dyDescent="0.25">
      <c r="A277" s="5">
        <v>45449</v>
      </c>
      <c r="B277" t="s">
        <v>103</v>
      </c>
      <c r="C277" t="s">
        <v>0</v>
      </c>
      <c r="D277" t="s">
        <v>14</v>
      </c>
      <c r="E277" s="4" t="s">
        <v>25</v>
      </c>
      <c r="F277" t="s">
        <v>26</v>
      </c>
      <c r="G277" s="4" t="s">
        <v>27</v>
      </c>
      <c r="H277" s="4" t="s">
        <v>490</v>
      </c>
      <c r="I277" s="8">
        <v>-14</v>
      </c>
      <c r="J277" s="79">
        <v>14.583333333333334</v>
      </c>
      <c r="K277" s="85">
        <v>-204.16666666666669</v>
      </c>
      <c r="L277" s="104" t="s">
        <v>527</v>
      </c>
      <c r="N277" s="54">
        <v>20240088</v>
      </c>
      <c r="O277" t="s">
        <v>282</v>
      </c>
    </row>
    <row r="278" spans="1:15" x14ac:dyDescent="0.25">
      <c r="A278" s="5">
        <v>45449</v>
      </c>
      <c r="B278" t="s">
        <v>103</v>
      </c>
      <c r="C278" t="s">
        <v>0</v>
      </c>
      <c r="D278" t="s">
        <v>14</v>
      </c>
      <c r="E278" s="4" t="s">
        <v>35</v>
      </c>
      <c r="F278" t="s">
        <v>36</v>
      </c>
      <c r="G278" s="4" t="s">
        <v>37</v>
      </c>
      <c r="H278" s="4" t="s">
        <v>492</v>
      </c>
      <c r="I278" s="8">
        <v>-4</v>
      </c>
      <c r="J278" s="79">
        <v>14.583333333333334</v>
      </c>
      <c r="K278" s="83">
        <v>-58.333333333333336</v>
      </c>
      <c r="L278" s="104" t="s">
        <v>527</v>
      </c>
      <c r="N278" s="54">
        <v>20240088</v>
      </c>
      <c r="O278" t="s">
        <v>282</v>
      </c>
    </row>
    <row r="279" spans="1:15" x14ac:dyDescent="0.25">
      <c r="A279" s="5">
        <v>45449</v>
      </c>
      <c r="B279" t="s">
        <v>103</v>
      </c>
      <c r="C279" t="s">
        <v>0</v>
      </c>
      <c r="D279" t="s">
        <v>14</v>
      </c>
      <c r="E279" s="4" t="s">
        <v>39</v>
      </c>
      <c r="F279" t="s">
        <v>40</v>
      </c>
      <c r="G279" s="4" t="s">
        <v>41</v>
      </c>
      <c r="H279" s="4" t="s">
        <v>312</v>
      </c>
      <c r="I279" s="8">
        <v>-15</v>
      </c>
      <c r="J279" s="29">
        <v>69875.829545454544</v>
      </c>
      <c r="K279" s="35">
        <v>-1048137.4431818181</v>
      </c>
      <c r="L279" s="104" t="s">
        <v>529</v>
      </c>
      <c r="N279" s="54">
        <v>20240088</v>
      </c>
      <c r="O279" t="s">
        <v>282</v>
      </c>
    </row>
    <row r="280" spans="1:15" x14ac:dyDescent="0.25">
      <c r="A280" s="5">
        <v>45449</v>
      </c>
      <c r="B280" t="s">
        <v>103</v>
      </c>
      <c r="C280" t="s">
        <v>0</v>
      </c>
      <c r="D280" t="s">
        <v>14</v>
      </c>
      <c r="E280" s="4" t="s">
        <v>42</v>
      </c>
      <c r="F280" t="s">
        <v>43</v>
      </c>
      <c r="G280" s="4" t="s">
        <v>44</v>
      </c>
      <c r="H280" s="4" t="s">
        <v>484</v>
      </c>
      <c r="I280" s="8">
        <v>-5</v>
      </c>
      <c r="J280" s="79">
        <v>14.583333333333334</v>
      </c>
      <c r="K280" s="83">
        <v>-72.916666666666671</v>
      </c>
      <c r="L280" s="104" t="s">
        <v>527</v>
      </c>
      <c r="N280" s="54">
        <v>20240088</v>
      </c>
      <c r="O280" t="s">
        <v>282</v>
      </c>
    </row>
    <row r="281" spans="1:15" x14ac:dyDescent="0.25">
      <c r="A281" s="5">
        <v>45449</v>
      </c>
      <c r="B281" t="s">
        <v>103</v>
      </c>
      <c r="C281" t="s">
        <v>0</v>
      </c>
      <c r="D281" t="s">
        <v>14</v>
      </c>
      <c r="E281" s="4" t="s">
        <v>48</v>
      </c>
      <c r="F281" t="s">
        <v>49</v>
      </c>
      <c r="G281" s="4" t="s">
        <v>50</v>
      </c>
      <c r="H281" s="4" t="s">
        <v>487</v>
      </c>
      <c r="I281" s="8">
        <v>-13</v>
      </c>
      <c r="J281" s="79">
        <v>14.583333333333334</v>
      </c>
      <c r="K281" s="83">
        <v>-189.58333333333334</v>
      </c>
      <c r="L281" s="104" t="s">
        <v>527</v>
      </c>
      <c r="N281" s="54">
        <v>20240088</v>
      </c>
      <c r="O281" t="s">
        <v>282</v>
      </c>
    </row>
    <row r="282" spans="1:15" x14ac:dyDescent="0.25">
      <c r="A282" s="5">
        <v>45449</v>
      </c>
      <c r="B282" t="s">
        <v>103</v>
      </c>
      <c r="C282" t="s">
        <v>0</v>
      </c>
      <c r="D282" t="s">
        <v>14</v>
      </c>
      <c r="E282" s="4" t="s">
        <v>54</v>
      </c>
      <c r="F282" t="s">
        <v>55</v>
      </c>
      <c r="G282" s="4" t="s">
        <v>56</v>
      </c>
      <c r="H282" s="4" t="s">
        <v>405</v>
      </c>
      <c r="I282" s="8">
        <v>-6</v>
      </c>
      <c r="J282" s="79">
        <v>18.345205479452055</v>
      </c>
      <c r="K282" s="35">
        <v>-110.07123287671233</v>
      </c>
      <c r="L282" s="104" t="s">
        <v>527</v>
      </c>
      <c r="N282" s="54">
        <v>20240088</v>
      </c>
      <c r="O282" t="s">
        <v>282</v>
      </c>
    </row>
    <row r="283" spans="1:15" x14ac:dyDescent="0.25">
      <c r="A283" s="5">
        <v>45449</v>
      </c>
      <c r="B283" t="s">
        <v>103</v>
      </c>
      <c r="C283" t="s">
        <v>0</v>
      </c>
      <c r="D283" t="s">
        <v>14</v>
      </c>
      <c r="E283" s="4" t="s">
        <v>54</v>
      </c>
      <c r="F283" t="s">
        <v>55</v>
      </c>
      <c r="G283" s="4" t="s">
        <v>56</v>
      </c>
      <c r="H283" s="4" t="s">
        <v>488</v>
      </c>
      <c r="I283" s="8">
        <v>-11</v>
      </c>
      <c r="J283" s="79">
        <v>18.75</v>
      </c>
      <c r="K283" s="35">
        <v>-206.25</v>
      </c>
      <c r="L283" s="104" t="s">
        <v>527</v>
      </c>
      <c r="N283" s="54">
        <v>20240088</v>
      </c>
      <c r="O283" t="s">
        <v>282</v>
      </c>
    </row>
    <row r="284" spans="1:15" x14ac:dyDescent="0.25">
      <c r="A284" s="5">
        <v>45449</v>
      </c>
      <c r="B284" t="s">
        <v>103</v>
      </c>
      <c r="C284" t="s">
        <v>0</v>
      </c>
      <c r="D284" t="s">
        <v>14</v>
      </c>
      <c r="E284" s="4" t="s">
        <v>58</v>
      </c>
      <c r="F284" t="s">
        <v>59</v>
      </c>
      <c r="G284" s="4" t="s">
        <v>60</v>
      </c>
      <c r="H284" s="4" t="s">
        <v>341</v>
      </c>
      <c r="I284" s="8">
        <v>-9</v>
      </c>
      <c r="J284" s="29">
        <v>75398.578723404251</v>
      </c>
      <c r="K284" s="35">
        <v>-678587.20851063821</v>
      </c>
      <c r="L284" s="104" t="s">
        <v>529</v>
      </c>
      <c r="N284" s="54">
        <v>20240088</v>
      </c>
      <c r="O284" t="s">
        <v>282</v>
      </c>
    </row>
    <row r="285" spans="1:15" x14ac:dyDescent="0.25">
      <c r="A285" s="5">
        <v>45449</v>
      </c>
      <c r="B285" t="s">
        <v>103</v>
      </c>
      <c r="C285" t="s">
        <v>0</v>
      </c>
      <c r="D285" t="s">
        <v>66</v>
      </c>
      <c r="E285" s="4" t="s">
        <v>71</v>
      </c>
      <c r="F285" t="s">
        <v>72</v>
      </c>
      <c r="G285" s="4" t="s">
        <v>27</v>
      </c>
      <c r="H285" s="4" t="s">
        <v>219</v>
      </c>
      <c r="I285" s="8">
        <v>-1</v>
      </c>
      <c r="J285" s="29">
        <v>51750</v>
      </c>
      <c r="K285" s="35">
        <v>-51750</v>
      </c>
      <c r="L285" s="104" t="s">
        <v>529</v>
      </c>
      <c r="N285" s="54">
        <v>20240088</v>
      </c>
      <c r="O285" t="s">
        <v>282</v>
      </c>
    </row>
    <row r="286" spans="1:15" x14ac:dyDescent="0.25">
      <c r="A286" s="5">
        <v>45449</v>
      </c>
      <c r="B286" t="s">
        <v>103</v>
      </c>
      <c r="C286" t="s">
        <v>0</v>
      </c>
      <c r="D286" t="s">
        <v>66</v>
      </c>
      <c r="E286" s="4" t="s">
        <v>71</v>
      </c>
      <c r="F286" t="s">
        <v>72</v>
      </c>
      <c r="G286" s="4" t="s">
        <v>27</v>
      </c>
      <c r="H286" s="4" t="s">
        <v>376</v>
      </c>
      <c r="I286" s="8">
        <v>-5</v>
      </c>
      <c r="J286" s="29">
        <v>51750</v>
      </c>
      <c r="K286" s="35">
        <v>-258750</v>
      </c>
      <c r="L286" s="104" t="s">
        <v>529</v>
      </c>
      <c r="N286" s="54">
        <v>20240088</v>
      </c>
      <c r="O286" t="s">
        <v>282</v>
      </c>
    </row>
    <row r="287" spans="1:15" x14ac:dyDescent="0.25">
      <c r="A287" s="5">
        <v>45449</v>
      </c>
      <c r="B287" t="s">
        <v>103</v>
      </c>
      <c r="C287" t="s">
        <v>0</v>
      </c>
      <c r="D287" t="s">
        <v>66</v>
      </c>
      <c r="E287" s="4" t="s">
        <v>139</v>
      </c>
      <c r="F287" t="s">
        <v>140</v>
      </c>
      <c r="G287" s="4" t="s">
        <v>41</v>
      </c>
      <c r="H287" s="4" t="s">
        <v>522</v>
      </c>
      <c r="I287" s="8">
        <v>-2</v>
      </c>
      <c r="J287" s="29">
        <v>51750</v>
      </c>
      <c r="K287" s="35">
        <v>-103500</v>
      </c>
      <c r="L287" s="104" t="s">
        <v>529</v>
      </c>
      <c r="N287" s="54">
        <v>20240088</v>
      </c>
      <c r="O287" t="s">
        <v>282</v>
      </c>
    </row>
    <row r="288" spans="1:15" x14ac:dyDescent="0.25">
      <c r="A288" s="5">
        <v>45449</v>
      </c>
      <c r="B288" t="s">
        <v>103</v>
      </c>
      <c r="C288" t="s">
        <v>0</v>
      </c>
      <c r="D288" t="s">
        <v>66</v>
      </c>
      <c r="E288" s="4" t="s">
        <v>75</v>
      </c>
      <c r="F288" t="s">
        <v>76</v>
      </c>
      <c r="G288" s="4" t="s">
        <v>37</v>
      </c>
      <c r="H288" s="4" t="s">
        <v>379</v>
      </c>
      <c r="I288" s="8">
        <v>-6</v>
      </c>
      <c r="J288" s="29">
        <v>51750</v>
      </c>
      <c r="K288" s="35">
        <v>-310500</v>
      </c>
      <c r="L288" s="104" t="s">
        <v>529</v>
      </c>
      <c r="N288" s="54">
        <v>20240088</v>
      </c>
      <c r="O288" t="s">
        <v>282</v>
      </c>
    </row>
    <row r="289" spans="1:17" x14ac:dyDescent="0.25">
      <c r="A289" s="5">
        <v>45449</v>
      </c>
      <c r="B289" t="s">
        <v>103</v>
      </c>
      <c r="C289" t="s">
        <v>0</v>
      </c>
      <c r="D289" t="s">
        <v>66</v>
      </c>
      <c r="E289" s="4" t="s">
        <v>86</v>
      </c>
      <c r="F289" t="s">
        <v>87</v>
      </c>
      <c r="G289" s="4" t="s">
        <v>50</v>
      </c>
      <c r="H289" s="4" t="s">
        <v>446</v>
      </c>
      <c r="I289" s="8">
        <v>-16</v>
      </c>
      <c r="J289" s="29">
        <v>51750</v>
      </c>
      <c r="K289" s="35">
        <v>-828000</v>
      </c>
      <c r="L289" s="104" t="s">
        <v>529</v>
      </c>
      <c r="N289" s="54">
        <v>20240088</v>
      </c>
      <c r="O289" t="s">
        <v>282</v>
      </c>
    </row>
    <row r="290" spans="1:17" x14ac:dyDescent="0.25">
      <c r="A290" s="5">
        <v>45449</v>
      </c>
      <c r="B290" t="s">
        <v>63</v>
      </c>
      <c r="C290" t="s">
        <v>0</v>
      </c>
      <c r="D290" t="s">
        <v>66</v>
      </c>
      <c r="E290" s="4" t="s">
        <v>139</v>
      </c>
      <c r="F290" t="s">
        <v>140</v>
      </c>
      <c r="G290" s="4" t="s">
        <v>141</v>
      </c>
      <c r="H290" s="4" t="s">
        <v>518</v>
      </c>
      <c r="I290" s="8">
        <v>41</v>
      </c>
      <c r="J290" s="29">
        <v>51750</v>
      </c>
      <c r="K290" s="35">
        <v>2121750</v>
      </c>
      <c r="L290" s="104" t="s">
        <v>529</v>
      </c>
      <c r="M290" t="s">
        <v>514</v>
      </c>
    </row>
    <row r="291" spans="1:17" x14ac:dyDescent="0.25">
      <c r="A291" s="5">
        <v>45449</v>
      </c>
      <c r="B291" t="s">
        <v>103</v>
      </c>
      <c r="C291" t="s">
        <v>0</v>
      </c>
      <c r="D291" t="s">
        <v>14</v>
      </c>
      <c r="E291" s="4" t="s">
        <v>35</v>
      </c>
      <c r="F291" t="s">
        <v>36</v>
      </c>
      <c r="G291" s="4" t="s">
        <v>37</v>
      </c>
      <c r="H291" s="4" t="s">
        <v>509</v>
      </c>
      <c r="I291" s="8">
        <v>-9</v>
      </c>
      <c r="J291" s="79">
        <v>14.583333333333334</v>
      </c>
      <c r="K291" s="83">
        <v>-131.25</v>
      </c>
      <c r="L291" s="104" t="s">
        <v>527</v>
      </c>
      <c r="N291" s="54">
        <v>20240089</v>
      </c>
      <c r="O291" t="s">
        <v>413</v>
      </c>
    </row>
    <row r="292" spans="1:17" x14ac:dyDescent="0.25">
      <c r="A292" s="5">
        <v>45449</v>
      </c>
      <c r="B292" t="s">
        <v>103</v>
      </c>
      <c r="C292" t="s">
        <v>0</v>
      </c>
      <c r="D292" t="s">
        <v>14</v>
      </c>
      <c r="E292" s="4" t="s">
        <v>48</v>
      </c>
      <c r="F292" t="s">
        <v>49</v>
      </c>
      <c r="G292" s="4" t="s">
        <v>50</v>
      </c>
      <c r="H292" s="4" t="s">
        <v>338</v>
      </c>
      <c r="I292" s="8">
        <v>-3</v>
      </c>
      <c r="J292" s="29">
        <v>69131</v>
      </c>
      <c r="K292" s="35">
        <v>-207393</v>
      </c>
      <c r="L292" s="104" t="s">
        <v>529</v>
      </c>
      <c r="N292" s="54">
        <v>20240089</v>
      </c>
      <c r="O292" t="s">
        <v>413</v>
      </c>
    </row>
    <row r="293" spans="1:17" x14ac:dyDescent="0.25">
      <c r="A293" s="5">
        <v>45449</v>
      </c>
      <c r="B293" t="s">
        <v>103</v>
      </c>
      <c r="C293" t="s">
        <v>0</v>
      </c>
      <c r="D293" t="s">
        <v>66</v>
      </c>
      <c r="E293" s="4" t="s">
        <v>75</v>
      </c>
      <c r="F293" t="s">
        <v>76</v>
      </c>
      <c r="G293" s="4" t="s">
        <v>37</v>
      </c>
      <c r="H293" s="4" t="s">
        <v>445</v>
      </c>
      <c r="I293" s="8">
        <v>-3</v>
      </c>
      <c r="J293" s="29">
        <v>51750</v>
      </c>
      <c r="K293" s="35">
        <v>-155250</v>
      </c>
      <c r="L293" s="104" t="s">
        <v>529</v>
      </c>
      <c r="N293" s="54">
        <v>20240089</v>
      </c>
      <c r="O293" t="s">
        <v>413</v>
      </c>
    </row>
    <row r="294" spans="1:17" x14ac:dyDescent="0.25">
      <c r="A294" s="5">
        <v>45449</v>
      </c>
      <c r="B294" t="s">
        <v>103</v>
      </c>
      <c r="C294" t="s">
        <v>0</v>
      </c>
      <c r="D294" t="s">
        <v>14</v>
      </c>
      <c r="E294" s="4" t="s">
        <v>42</v>
      </c>
      <c r="F294" t="s">
        <v>43</v>
      </c>
      <c r="G294" s="4" t="s">
        <v>44</v>
      </c>
      <c r="H294" s="4" t="s">
        <v>484</v>
      </c>
      <c r="I294" s="8">
        <v>-25</v>
      </c>
      <c r="J294" s="79">
        <v>14.694879832810868</v>
      </c>
      <c r="K294" s="83">
        <v>-367.37199582027171</v>
      </c>
      <c r="L294" s="104" t="s">
        <v>527</v>
      </c>
      <c r="N294" s="54">
        <v>20240089</v>
      </c>
      <c r="O294" t="s">
        <v>413</v>
      </c>
    </row>
    <row r="295" spans="1:17" x14ac:dyDescent="0.25">
      <c r="A295" s="5">
        <v>45449</v>
      </c>
      <c r="B295" t="s">
        <v>103</v>
      </c>
      <c r="C295" t="s">
        <v>0</v>
      </c>
      <c r="D295" t="s">
        <v>66</v>
      </c>
      <c r="E295" s="4" t="s">
        <v>82</v>
      </c>
      <c r="F295" t="s">
        <v>83</v>
      </c>
      <c r="G295" s="4" t="s">
        <v>84</v>
      </c>
      <c r="H295" s="4" t="s">
        <v>299</v>
      </c>
      <c r="I295" s="8">
        <v>-5</v>
      </c>
      <c r="J295" s="29">
        <v>51750</v>
      </c>
      <c r="K295" s="35">
        <v>-258750</v>
      </c>
      <c r="L295" s="104" t="s">
        <v>529</v>
      </c>
      <c r="N295" s="54">
        <v>20240089</v>
      </c>
      <c r="O295" t="s">
        <v>413</v>
      </c>
    </row>
    <row r="296" spans="1:17" x14ac:dyDescent="0.25">
      <c r="A296" s="5">
        <v>45454</v>
      </c>
      <c r="B296" t="s">
        <v>479</v>
      </c>
      <c r="C296" t="s">
        <v>0</v>
      </c>
      <c r="D296" t="s">
        <v>66</v>
      </c>
      <c r="E296" s="4" t="s">
        <v>247</v>
      </c>
      <c r="F296" t="s">
        <v>354</v>
      </c>
      <c r="G296" s="4" t="s">
        <v>265</v>
      </c>
      <c r="H296" s="4" t="s">
        <v>361</v>
      </c>
      <c r="I296" s="8">
        <v>-2</v>
      </c>
      <c r="J296" s="29">
        <v>60750</v>
      </c>
      <c r="K296" s="17">
        <v>-121500</v>
      </c>
      <c r="L296" s="102" t="s">
        <v>529</v>
      </c>
      <c r="P296" t="s">
        <v>505</v>
      </c>
    </row>
    <row r="297" spans="1:17" x14ac:dyDescent="0.25">
      <c r="A297" s="68">
        <v>45455</v>
      </c>
      <c r="B297" s="69" t="s">
        <v>63</v>
      </c>
      <c r="C297" s="69" t="s">
        <v>0</v>
      </c>
      <c r="D297" s="69" t="s">
        <v>66</v>
      </c>
      <c r="E297" s="70" t="s">
        <v>78</v>
      </c>
      <c r="F297" s="69" t="s">
        <v>79</v>
      </c>
      <c r="G297" s="70" t="s">
        <v>80</v>
      </c>
      <c r="H297" s="154" t="s">
        <v>510</v>
      </c>
      <c r="I297" s="157">
        <v>260</v>
      </c>
      <c r="J297" s="72">
        <v>51750</v>
      </c>
      <c r="K297" s="73">
        <v>13455000</v>
      </c>
      <c r="L297" s="107" t="s">
        <v>529</v>
      </c>
      <c r="M297" s="69" t="s">
        <v>511</v>
      </c>
      <c r="N297" s="69"/>
      <c r="O297" s="69"/>
      <c r="P297" s="69"/>
      <c r="Q297" s="69"/>
    </row>
    <row r="298" spans="1:17" x14ac:dyDescent="0.25">
      <c r="A298" s="68">
        <v>45455</v>
      </c>
      <c r="B298" s="69" t="s">
        <v>63</v>
      </c>
      <c r="C298" s="69" t="s">
        <v>0</v>
      </c>
      <c r="D298" s="69" t="s">
        <v>66</v>
      </c>
      <c r="E298" s="70" t="s">
        <v>86</v>
      </c>
      <c r="F298" s="69" t="s">
        <v>87</v>
      </c>
      <c r="G298" s="70" t="s">
        <v>50</v>
      </c>
      <c r="H298" s="154" t="s">
        <v>512</v>
      </c>
      <c r="I298" s="157">
        <v>60</v>
      </c>
      <c r="J298" s="72">
        <v>51750</v>
      </c>
      <c r="K298" s="73">
        <v>3105000</v>
      </c>
      <c r="L298" s="107" t="s">
        <v>529</v>
      </c>
      <c r="M298" s="69" t="s">
        <v>511</v>
      </c>
      <c r="N298" s="69"/>
      <c r="O298" s="69"/>
      <c r="P298" s="69"/>
      <c r="Q298" s="69"/>
    </row>
    <row r="299" spans="1:17" x14ac:dyDescent="0.25">
      <c r="A299" s="5">
        <v>45457</v>
      </c>
      <c r="B299" t="s">
        <v>103</v>
      </c>
      <c r="C299" t="s">
        <v>0</v>
      </c>
      <c r="D299" t="s">
        <v>14</v>
      </c>
      <c r="E299" s="4" t="s">
        <v>25</v>
      </c>
      <c r="F299" t="s">
        <v>26</v>
      </c>
      <c r="G299" s="4" t="s">
        <v>27</v>
      </c>
      <c r="H299" s="4" t="s">
        <v>490</v>
      </c>
      <c r="I299" s="8">
        <v>-8</v>
      </c>
      <c r="J299" s="79">
        <v>14.694879832810868</v>
      </c>
      <c r="K299" s="84">
        <v>-117.55903866248694</v>
      </c>
      <c r="L299" s="102" t="s">
        <v>527</v>
      </c>
      <c r="N299" s="54">
        <v>20240091</v>
      </c>
      <c r="O299" t="s">
        <v>232</v>
      </c>
    </row>
    <row r="300" spans="1:17" x14ac:dyDescent="0.25">
      <c r="A300" s="5">
        <v>45457</v>
      </c>
      <c r="B300" t="s">
        <v>103</v>
      </c>
      <c r="C300" t="s">
        <v>0</v>
      </c>
      <c r="D300" t="s">
        <v>14</v>
      </c>
      <c r="E300" s="4" t="s">
        <v>35</v>
      </c>
      <c r="F300" t="s">
        <v>36</v>
      </c>
      <c r="G300" s="4" t="s">
        <v>37</v>
      </c>
      <c r="H300" s="4" t="s">
        <v>509</v>
      </c>
      <c r="I300" s="8">
        <v>-15</v>
      </c>
      <c r="J300" s="79">
        <v>14.583333333333334</v>
      </c>
      <c r="K300" s="80">
        <v>-218.75</v>
      </c>
      <c r="L300" s="102" t="s">
        <v>527</v>
      </c>
      <c r="N300" s="54">
        <v>20240091</v>
      </c>
      <c r="O300" t="s">
        <v>232</v>
      </c>
    </row>
    <row r="301" spans="1:17" x14ac:dyDescent="0.25">
      <c r="A301" s="5">
        <v>45457</v>
      </c>
      <c r="B301" t="s">
        <v>103</v>
      </c>
      <c r="C301" t="s">
        <v>0</v>
      </c>
      <c r="D301" t="s">
        <v>14</v>
      </c>
      <c r="E301" s="4" t="s">
        <v>48</v>
      </c>
      <c r="F301" t="s">
        <v>49</v>
      </c>
      <c r="G301" s="4" t="s">
        <v>50</v>
      </c>
      <c r="H301" s="4" t="s">
        <v>400</v>
      </c>
      <c r="I301" s="8">
        <v>-2</v>
      </c>
      <c r="J301" s="29">
        <v>69131</v>
      </c>
      <c r="K301" s="17">
        <v>-138262</v>
      </c>
      <c r="L301" s="102" t="s">
        <v>529</v>
      </c>
      <c r="N301" s="54">
        <v>20240091</v>
      </c>
      <c r="O301" t="s">
        <v>232</v>
      </c>
    </row>
    <row r="302" spans="1:17" x14ac:dyDescent="0.25">
      <c r="A302" s="5">
        <v>45457</v>
      </c>
      <c r="B302" t="s">
        <v>103</v>
      </c>
      <c r="C302" t="s">
        <v>0</v>
      </c>
      <c r="D302" t="s">
        <v>14</v>
      </c>
      <c r="E302" s="4" t="s">
        <v>322</v>
      </c>
      <c r="F302" t="s">
        <v>324</v>
      </c>
      <c r="G302" s="4" t="s">
        <v>325</v>
      </c>
      <c r="H302" s="4" t="s">
        <v>326</v>
      </c>
      <c r="I302" s="8">
        <v>-2</v>
      </c>
      <c r="J302" s="79">
        <v>22.421917808219177</v>
      </c>
      <c r="K302" s="17">
        <v>-44.843835616438355</v>
      </c>
      <c r="L302" s="102" t="s">
        <v>529</v>
      </c>
      <c r="N302" s="54">
        <v>20240091</v>
      </c>
      <c r="O302" t="s">
        <v>232</v>
      </c>
    </row>
    <row r="303" spans="1:17" x14ac:dyDescent="0.25">
      <c r="A303" s="5">
        <v>45457</v>
      </c>
      <c r="B303" t="s">
        <v>103</v>
      </c>
      <c r="C303" t="s">
        <v>0</v>
      </c>
      <c r="D303" t="s">
        <v>14</v>
      </c>
      <c r="E303" s="4" t="s">
        <v>327</v>
      </c>
      <c r="F303" t="s">
        <v>328</v>
      </c>
      <c r="G303" s="4" t="s">
        <v>329</v>
      </c>
      <c r="H303" s="4" t="s">
        <v>330</v>
      </c>
      <c r="I303" s="8">
        <v>-2</v>
      </c>
      <c r="J303" s="90">
        <v>18</v>
      </c>
      <c r="K303" s="17">
        <v>-36</v>
      </c>
      <c r="L303" s="102" t="s">
        <v>527</v>
      </c>
      <c r="N303" s="54">
        <v>20240091</v>
      </c>
      <c r="O303" t="s">
        <v>232</v>
      </c>
    </row>
    <row r="304" spans="1:17" x14ac:dyDescent="0.25">
      <c r="A304" s="5">
        <v>45457</v>
      </c>
      <c r="B304" t="s">
        <v>103</v>
      </c>
      <c r="C304" t="s">
        <v>0</v>
      </c>
      <c r="D304" t="s">
        <v>66</v>
      </c>
      <c r="E304" s="4" t="s">
        <v>71</v>
      </c>
      <c r="F304" t="s">
        <v>72</v>
      </c>
      <c r="G304" s="4" t="s">
        <v>27</v>
      </c>
      <c r="H304" s="4" t="s">
        <v>442</v>
      </c>
      <c r="I304" s="8">
        <v>-2</v>
      </c>
      <c r="J304" s="29">
        <v>51750</v>
      </c>
      <c r="K304" s="17">
        <v>-103500</v>
      </c>
      <c r="L304" s="102" t="s">
        <v>529</v>
      </c>
      <c r="N304" s="54">
        <v>20240091</v>
      </c>
      <c r="O304" t="s">
        <v>232</v>
      </c>
    </row>
    <row r="305" spans="1:17" x14ac:dyDescent="0.25">
      <c r="A305" s="5">
        <v>45457</v>
      </c>
      <c r="B305" t="s">
        <v>103</v>
      </c>
      <c r="C305" t="s">
        <v>0</v>
      </c>
      <c r="D305" t="s">
        <v>66</v>
      </c>
      <c r="E305" s="4" t="s">
        <v>75</v>
      </c>
      <c r="F305" t="s">
        <v>76</v>
      </c>
      <c r="G305" s="4" t="s">
        <v>37</v>
      </c>
      <c r="H305" s="4" t="s">
        <v>378</v>
      </c>
      <c r="I305" s="8">
        <v>-2</v>
      </c>
      <c r="J305" s="29">
        <v>51750</v>
      </c>
      <c r="K305" s="17">
        <v>-103500</v>
      </c>
      <c r="L305" s="102" t="s">
        <v>529</v>
      </c>
      <c r="N305" s="54">
        <v>20240091</v>
      </c>
      <c r="O305" t="s">
        <v>232</v>
      </c>
    </row>
    <row r="306" spans="1:17" x14ac:dyDescent="0.25">
      <c r="A306" s="5">
        <v>45449</v>
      </c>
      <c r="B306" t="s">
        <v>103</v>
      </c>
      <c r="C306" t="s">
        <v>0</v>
      </c>
      <c r="D306" t="s">
        <v>14</v>
      </c>
      <c r="E306" s="4" t="s">
        <v>39</v>
      </c>
      <c r="F306" t="s">
        <v>40</v>
      </c>
      <c r="G306" s="4" t="s">
        <v>41</v>
      </c>
      <c r="H306" s="4" t="s">
        <v>312</v>
      </c>
      <c r="I306" s="8">
        <v>-13</v>
      </c>
      <c r="J306" s="29">
        <v>69875.829545454544</v>
      </c>
      <c r="K306" s="35">
        <v>-908385.78409090906</v>
      </c>
      <c r="L306" s="104" t="s">
        <v>529</v>
      </c>
      <c r="N306" s="54">
        <v>20240089</v>
      </c>
      <c r="O306" t="s">
        <v>413</v>
      </c>
    </row>
    <row r="307" spans="1:17" x14ac:dyDescent="0.25">
      <c r="A307" s="5">
        <v>45457</v>
      </c>
      <c r="B307" t="s">
        <v>103</v>
      </c>
      <c r="C307" t="s">
        <v>0</v>
      </c>
      <c r="D307" t="s">
        <v>66</v>
      </c>
      <c r="E307" s="4" t="s">
        <v>86</v>
      </c>
      <c r="F307" t="s">
        <v>87</v>
      </c>
      <c r="G307" s="4" t="s">
        <v>50</v>
      </c>
      <c r="H307" s="4" t="s">
        <v>512</v>
      </c>
      <c r="I307" s="8">
        <v>-15</v>
      </c>
      <c r="J307" s="29">
        <v>51750</v>
      </c>
      <c r="K307" s="17">
        <v>-776250</v>
      </c>
      <c r="L307" s="102" t="s">
        <v>529</v>
      </c>
      <c r="N307" s="54">
        <v>20240091</v>
      </c>
      <c r="O307" t="s">
        <v>232</v>
      </c>
    </row>
    <row r="308" spans="1:17" x14ac:dyDescent="0.25">
      <c r="A308" s="5">
        <v>45457</v>
      </c>
      <c r="B308" t="s">
        <v>103</v>
      </c>
      <c r="C308" t="s">
        <v>4</v>
      </c>
      <c r="D308" t="s">
        <v>66</v>
      </c>
      <c r="E308" s="4" t="s">
        <v>102</v>
      </c>
      <c r="F308" t="s">
        <v>101</v>
      </c>
      <c r="G308" s="4" t="s">
        <v>107</v>
      </c>
      <c r="H308" s="4">
        <v>50362</v>
      </c>
      <c r="I308" s="8">
        <v>-2</v>
      </c>
      <c r="J308" s="29">
        <v>102340</v>
      </c>
      <c r="K308" s="17">
        <v>-204680</v>
      </c>
      <c r="L308" s="102" t="s">
        <v>529</v>
      </c>
      <c r="N308" s="54">
        <v>20240091</v>
      </c>
      <c r="O308" t="s">
        <v>232</v>
      </c>
    </row>
    <row r="309" spans="1:17" x14ac:dyDescent="0.25">
      <c r="A309" s="5">
        <v>45457</v>
      </c>
      <c r="B309" t="s">
        <v>103</v>
      </c>
      <c r="C309" t="s">
        <v>4</v>
      </c>
      <c r="D309" t="s">
        <v>66</v>
      </c>
      <c r="E309" s="4" t="s">
        <v>276</v>
      </c>
      <c r="F309" t="s">
        <v>275</v>
      </c>
      <c r="G309" s="4" t="s">
        <v>148</v>
      </c>
      <c r="H309" s="4">
        <v>50361</v>
      </c>
      <c r="I309" s="8">
        <v>-2</v>
      </c>
      <c r="J309" s="29">
        <v>83600</v>
      </c>
      <c r="K309" s="17">
        <v>-167200</v>
      </c>
      <c r="L309" s="102" t="s">
        <v>529</v>
      </c>
      <c r="N309" s="54">
        <v>20240091</v>
      </c>
      <c r="O309" t="s">
        <v>232</v>
      </c>
    </row>
    <row r="310" spans="1:17" x14ac:dyDescent="0.25">
      <c r="A310" s="5">
        <v>45457</v>
      </c>
      <c r="B310" t="s">
        <v>103</v>
      </c>
      <c r="C310" t="s">
        <v>0</v>
      </c>
      <c r="D310" t="s">
        <v>66</v>
      </c>
      <c r="E310" s="4" t="s">
        <v>78</v>
      </c>
      <c r="F310" t="s">
        <v>79</v>
      </c>
      <c r="G310" s="4" t="s">
        <v>80</v>
      </c>
      <c r="H310" s="4" t="s">
        <v>508</v>
      </c>
      <c r="I310" s="8">
        <v>-15</v>
      </c>
      <c r="J310" s="29">
        <v>51750</v>
      </c>
      <c r="K310" s="17">
        <v>-776250</v>
      </c>
      <c r="L310" s="102" t="s">
        <v>529</v>
      </c>
      <c r="N310" s="54">
        <v>20240091</v>
      </c>
      <c r="O310" t="s">
        <v>232</v>
      </c>
    </row>
    <row r="311" spans="1:17" x14ac:dyDescent="0.25">
      <c r="A311" s="5">
        <v>45457</v>
      </c>
      <c r="B311" t="s">
        <v>103</v>
      </c>
      <c r="C311" t="s">
        <v>4</v>
      </c>
      <c r="D311" t="s">
        <v>14</v>
      </c>
      <c r="E311" s="4">
        <v>3318235</v>
      </c>
      <c r="F311" t="s">
        <v>209</v>
      </c>
      <c r="G311" s="4" t="s">
        <v>107</v>
      </c>
      <c r="H311" s="4" t="s">
        <v>138</v>
      </c>
      <c r="I311" s="8">
        <v>-2</v>
      </c>
      <c r="J311" s="79">
        <v>31.311787072243344</v>
      </c>
      <c r="K311" s="17">
        <v>-62.623574144486689</v>
      </c>
      <c r="L311" s="102" t="s">
        <v>527</v>
      </c>
      <c r="N311" s="54">
        <v>20240091</v>
      </c>
      <c r="O311" t="s">
        <v>232</v>
      </c>
    </row>
    <row r="312" spans="1:17" x14ac:dyDescent="0.25">
      <c r="A312" s="5">
        <v>45466</v>
      </c>
      <c r="B312" t="s">
        <v>63</v>
      </c>
      <c r="C312" t="s">
        <v>0</v>
      </c>
      <c r="D312" t="s">
        <v>14</v>
      </c>
      <c r="E312" s="4" t="s">
        <v>25</v>
      </c>
      <c r="F312" t="s">
        <v>26</v>
      </c>
      <c r="G312" s="4" t="s">
        <v>27</v>
      </c>
      <c r="H312" s="4" t="s">
        <v>490</v>
      </c>
      <c r="I312" s="8">
        <v>30</v>
      </c>
      <c r="J312" s="79">
        <v>14.447761194029852</v>
      </c>
      <c r="K312" s="35">
        <v>433.43283582089555</v>
      </c>
      <c r="L312" s="104" t="s">
        <v>527</v>
      </c>
      <c r="M312" s="133" t="s">
        <v>643</v>
      </c>
      <c r="N312" s="54"/>
    </row>
    <row r="313" spans="1:17" x14ac:dyDescent="0.25">
      <c r="A313" s="68">
        <v>45466</v>
      </c>
      <c r="B313" s="69" t="s">
        <v>63</v>
      </c>
      <c r="C313" s="69" t="s">
        <v>0</v>
      </c>
      <c r="D313" s="69" t="s">
        <v>14</v>
      </c>
      <c r="E313" s="70" t="s">
        <v>35</v>
      </c>
      <c r="F313" s="69" t="s">
        <v>36</v>
      </c>
      <c r="G313" s="70" t="s">
        <v>37</v>
      </c>
      <c r="H313" s="70" t="s">
        <v>492</v>
      </c>
      <c r="I313" s="71">
        <v>30</v>
      </c>
      <c r="J313" s="116">
        <v>14.447761194029852</v>
      </c>
      <c r="K313" s="73">
        <v>433.43283582089555</v>
      </c>
      <c r="L313" s="107" t="s">
        <v>527</v>
      </c>
      <c r="M313" s="93" t="s">
        <v>643</v>
      </c>
      <c r="N313" s="91"/>
      <c r="O313" s="69"/>
      <c r="P313" s="69"/>
      <c r="Q313" s="69"/>
    </row>
    <row r="314" spans="1:17" x14ac:dyDescent="0.25">
      <c r="A314" s="5">
        <v>45457</v>
      </c>
      <c r="B314" t="s">
        <v>103</v>
      </c>
      <c r="C314" t="s">
        <v>0</v>
      </c>
      <c r="D314" t="s">
        <v>14</v>
      </c>
      <c r="E314" s="4" t="s">
        <v>39</v>
      </c>
      <c r="F314" t="s">
        <v>40</v>
      </c>
      <c r="G314" s="4" t="s">
        <v>41</v>
      </c>
      <c r="H314" s="4" t="s">
        <v>485</v>
      </c>
      <c r="I314" s="8">
        <v>-15</v>
      </c>
      <c r="J314" s="84">
        <v>14.583333333333334</v>
      </c>
      <c r="K314" s="80">
        <v>-218.75</v>
      </c>
      <c r="L314" s="102" t="s">
        <v>527</v>
      </c>
      <c r="N314" s="54">
        <v>20240091</v>
      </c>
      <c r="O314" t="s">
        <v>232</v>
      </c>
    </row>
    <row r="315" spans="1:17" x14ac:dyDescent="0.25">
      <c r="A315" s="68">
        <v>45466</v>
      </c>
      <c r="B315" s="69" t="s">
        <v>63</v>
      </c>
      <c r="C315" s="69" t="s">
        <v>0</v>
      </c>
      <c r="D315" s="69" t="s">
        <v>14</v>
      </c>
      <c r="E315" s="70" t="s">
        <v>48</v>
      </c>
      <c r="F315" s="69" t="s">
        <v>49</v>
      </c>
      <c r="G315" s="70" t="s">
        <v>50</v>
      </c>
      <c r="H315" s="70" t="s">
        <v>487</v>
      </c>
      <c r="I315" s="71">
        <v>30</v>
      </c>
      <c r="J315" s="116">
        <v>14.447761194029852</v>
      </c>
      <c r="K315" s="73">
        <v>433.43283582089555</v>
      </c>
      <c r="L315" s="107" t="s">
        <v>527</v>
      </c>
      <c r="M315" s="93" t="s">
        <v>643</v>
      </c>
      <c r="N315" s="91"/>
      <c r="O315" s="69"/>
      <c r="P315" s="69"/>
      <c r="Q315" s="69"/>
    </row>
    <row r="316" spans="1:17" x14ac:dyDescent="0.25">
      <c r="A316" s="5">
        <v>45466</v>
      </c>
      <c r="B316" t="s">
        <v>63</v>
      </c>
      <c r="C316" t="s">
        <v>0</v>
      </c>
      <c r="D316" t="s">
        <v>14</v>
      </c>
      <c r="E316" s="4" t="s">
        <v>42</v>
      </c>
      <c r="F316" t="s">
        <v>43</v>
      </c>
      <c r="G316" s="4" t="s">
        <v>44</v>
      </c>
      <c r="H316" s="4" t="s">
        <v>484</v>
      </c>
      <c r="I316" s="8">
        <v>60</v>
      </c>
      <c r="J316" s="79">
        <v>14.447761194029852</v>
      </c>
      <c r="K316" s="35">
        <v>866.8656716417911</v>
      </c>
      <c r="L316" s="104" t="s">
        <v>527</v>
      </c>
      <c r="M316" s="133" t="s">
        <v>643</v>
      </c>
      <c r="N316" s="54"/>
    </row>
    <row r="317" spans="1:17" x14ac:dyDescent="0.25">
      <c r="A317" s="68">
        <v>45466</v>
      </c>
      <c r="B317" s="69" t="s">
        <v>63</v>
      </c>
      <c r="C317" s="69" t="s">
        <v>0</v>
      </c>
      <c r="D317" s="69" t="s">
        <v>14</v>
      </c>
      <c r="E317" s="70" t="s">
        <v>54</v>
      </c>
      <c r="F317" s="69" t="s">
        <v>55</v>
      </c>
      <c r="G317" s="70" t="s">
        <v>56</v>
      </c>
      <c r="H317" s="70" t="s">
        <v>488</v>
      </c>
      <c r="I317" s="71">
        <v>50</v>
      </c>
      <c r="J317" s="116">
        <v>18.575692963752665</v>
      </c>
      <c r="K317" s="73">
        <v>928.78464818763325</v>
      </c>
      <c r="L317" s="107" t="s">
        <v>527</v>
      </c>
      <c r="M317" s="93" t="s">
        <v>643</v>
      </c>
      <c r="N317" s="91"/>
      <c r="O317" s="69"/>
      <c r="P317" s="69"/>
      <c r="Q317" s="69"/>
    </row>
    <row r="318" spans="1:17" x14ac:dyDescent="0.25">
      <c r="A318" s="68">
        <v>45466</v>
      </c>
      <c r="B318" s="69" t="s">
        <v>63</v>
      </c>
      <c r="C318" s="69" t="s">
        <v>0</v>
      </c>
      <c r="D318" s="69" t="s">
        <v>14</v>
      </c>
      <c r="E318" s="70" t="s">
        <v>58</v>
      </c>
      <c r="F318" s="69" t="s">
        <v>59</v>
      </c>
      <c r="G318" s="70" t="s">
        <v>60</v>
      </c>
      <c r="H318" s="70" t="s">
        <v>489</v>
      </c>
      <c r="I318" s="71">
        <v>30</v>
      </c>
      <c r="J318" s="116">
        <v>18.575692963752665</v>
      </c>
      <c r="K318" s="73">
        <v>557.27078891257997</v>
      </c>
      <c r="L318" s="107" t="s">
        <v>527</v>
      </c>
      <c r="M318" s="93" t="s">
        <v>643</v>
      </c>
      <c r="N318" s="91"/>
      <c r="O318" s="69"/>
      <c r="P318" s="69"/>
      <c r="Q318" s="69"/>
    </row>
    <row r="319" spans="1:17" x14ac:dyDescent="0.25">
      <c r="A319" s="68">
        <v>45466</v>
      </c>
      <c r="B319" s="69" t="s">
        <v>63</v>
      </c>
      <c r="C319" s="69" t="s">
        <v>4</v>
      </c>
      <c r="D319" s="69" t="s">
        <v>14</v>
      </c>
      <c r="E319" s="70">
        <v>3318225</v>
      </c>
      <c r="F319" s="69" t="s">
        <v>148</v>
      </c>
      <c r="G319" s="70" t="s">
        <v>148</v>
      </c>
      <c r="H319" s="70" t="s">
        <v>138</v>
      </c>
      <c r="I319" s="71">
        <v>3</v>
      </c>
      <c r="J319" s="116">
        <v>51.599147121535175</v>
      </c>
      <c r="K319" s="73">
        <v>154.79744136460553</v>
      </c>
      <c r="L319" s="107" t="s">
        <v>527</v>
      </c>
      <c r="M319" s="93" t="s">
        <v>643</v>
      </c>
      <c r="N319" s="91"/>
      <c r="O319" s="69"/>
      <c r="P319" s="69"/>
      <c r="Q319" s="69"/>
    </row>
    <row r="320" spans="1:17" x14ac:dyDescent="0.25">
      <c r="A320" s="68">
        <v>45466</v>
      </c>
      <c r="B320" s="69" t="s">
        <v>63</v>
      </c>
      <c r="C320" s="69" t="s">
        <v>4</v>
      </c>
      <c r="D320" s="69" t="s">
        <v>14</v>
      </c>
      <c r="E320" s="70">
        <v>3318055</v>
      </c>
      <c r="F320" s="69" t="s">
        <v>318</v>
      </c>
      <c r="G320" s="70" t="s">
        <v>109</v>
      </c>
      <c r="H320" s="70" t="s">
        <v>138</v>
      </c>
      <c r="I320" s="71">
        <v>1</v>
      </c>
      <c r="J320" s="117">
        <v>309.59488272921106</v>
      </c>
      <c r="K320" s="73">
        <v>309.59488272921106</v>
      </c>
      <c r="L320" s="107" t="s">
        <v>527</v>
      </c>
      <c r="M320" s="93" t="s">
        <v>643</v>
      </c>
      <c r="N320" s="69"/>
      <c r="O320" s="69"/>
      <c r="P320" s="69"/>
      <c r="Q320" s="69"/>
    </row>
    <row r="321" spans="1:17" x14ac:dyDescent="0.25">
      <c r="A321" s="68">
        <v>45466</v>
      </c>
      <c r="B321" s="69" t="s">
        <v>63</v>
      </c>
      <c r="C321" s="69" t="s">
        <v>0</v>
      </c>
      <c r="D321" s="69" t="s">
        <v>14</v>
      </c>
      <c r="E321" s="70" t="s">
        <v>39</v>
      </c>
      <c r="F321" s="69" t="s">
        <v>40</v>
      </c>
      <c r="G321" s="70" t="s">
        <v>41</v>
      </c>
      <c r="H321" s="70" t="s">
        <v>531</v>
      </c>
      <c r="I321" s="71">
        <v>50</v>
      </c>
      <c r="J321" s="116">
        <v>14.447761194029852</v>
      </c>
      <c r="K321" s="73">
        <v>722.38805970149258</v>
      </c>
      <c r="L321" s="107" t="s">
        <v>527</v>
      </c>
      <c r="M321" s="93" t="s">
        <v>643</v>
      </c>
      <c r="N321" s="91"/>
      <c r="O321" s="69"/>
      <c r="P321" s="69"/>
      <c r="Q321" s="69"/>
    </row>
    <row r="322" spans="1:17" x14ac:dyDescent="0.25">
      <c r="A322" s="5">
        <v>45469</v>
      </c>
      <c r="B322" t="s">
        <v>20</v>
      </c>
      <c r="C322" t="s">
        <v>4</v>
      </c>
      <c r="D322" t="s">
        <v>14</v>
      </c>
      <c r="E322" s="4">
        <v>3318235</v>
      </c>
      <c r="F322" t="s">
        <v>209</v>
      </c>
      <c r="G322" s="4" t="s">
        <v>107</v>
      </c>
      <c r="H322" s="4" t="s">
        <v>138</v>
      </c>
      <c r="I322" s="8">
        <v>26</v>
      </c>
      <c r="J322" s="79">
        <v>31.311787072243344</v>
      </c>
      <c r="K322" s="17">
        <v>628.16326530612241</v>
      </c>
      <c r="L322" s="102" t="s">
        <v>527</v>
      </c>
      <c r="M322" t="s">
        <v>288</v>
      </c>
      <c r="N322" s="54"/>
    </row>
    <row r="323" spans="1:17" x14ac:dyDescent="0.25">
      <c r="A323" s="5">
        <v>45469</v>
      </c>
      <c r="B323" t="s">
        <v>120</v>
      </c>
      <c r="C323" t="s">
        <v>4</v>
      </c>
      <c r="D323" t="s">
        <v>14</v>
      </c>
      <c r="E323" s="4">
        <v>3318235</v>
      </c>
      <c r="F323" t="s">
        <v>209</v>
      </c>
      <c r="G323" s="4" t="s">
        <v>107</v>
      </c>
      <c r="H323" s="4" t="s">
        <v>138</v>
      </c>
      <c r="I323" s="8">
        <v>-15</v>
      </c>
      <c r="J323" s="79">
        <v>31.311787072243344</v>
      </c>
      <c r="K323" s="17">
        <v>628.16326530612241</v>
      </c>
      <c r="L323" s="102" t="s">
        <v>527</v>
      </c>
      <c r="N323" s="54"/>
      <c r="O323" t="s">
        <v>149</v>
      </c>
      <c r="P323" t="s">
        <v>658</v>
      </c>
    </row>
    <row r="324" spans="1:17" x14ac:dyDescent="0.25">
      <c r="A324" s="5">
        <v>45469</v>
      </c>
      <c r="B324" t="s">
        <v>120</v>
      </c>
      <c r="C324" t="s">
        <v>4</v>
      </c>
      <c r="D324" t="s">
        <v>14</v>
      </c>
      <c r="E324" s="4">
        <v>3308050</v>
      </c>
      <c r="F324" t="s">
        <v>137</v>
      </c>
      <c r="G324" s="4" t="s">
        <v>137</v>
      </c>
      <c r="H324" s="4" t="s">
        <v>138</v>
      </c>
      <c r="I324" s="8">
        <v>-10</v>
      </c>
      <c r="J324" s="51">
        <v>438441.296969697</v>
      </c>
      <c r="K324" s="17">
        <v>-4384412.9696969697</v>
      </c>
      <c r="L324" s="102" t="s">
        <v>527</v>
      </c>
      <c r="N324" s="54"/>
      <c r="O324" t="s">
        <v>149</v>
      </c>
      <c r="P324" t="s">
        <v>658</v>
      </c>
    </row>
    <row r="325" spans="1:17" x14ac:dyDescent="0.25">
      <c r="A325" s="5">
        <v>45471</v>
      </c>
      <c r="B325" t="s">
        <v>103</v>
      </c>
      <c r="C325" t="s">
        <v>0</v>
      </c>
      <c r="D325" t="s">
        <v>14</v>
      </c>
      <c r="E325" s="4" t="s">
        <v>25</v>
      </c>
      <c r="F325" t="s">
        <v>26</v>
      </c>
      <c r="G325" s="4" t="s">
        <v>27</v>
      </c>
      <c r="H325" s="4" t="s">
        <v>490</v>
      </c>
      <c r="I325" s="8">
        <v>-9</v>
      </c>
      <c r="J325" s="79">
        <v>14.694879832810868</v>
      </c>
      <c r="K325" s="17">
        <v>-132.2539184952978</v>
      </c>
      <c r="L325" s="102" t="s">
        <v>527</v>
      </c>
      <c r="N325" s="54">
        <v>20240090</v>
      </c>
      <c r="O325" t="s">
        <v>234</v>
      </c>
    </row>
    <row r="326" spans="1:17" x14ac:dyDescent="0.25">
      <c r="A326" s="5">
        <v>45471</v>
      </c>
      <c r="B326" t="s">
        <v>103</v>
      </c>
      <c r="C326" t="s">
        <v>0</v>
      </c>
      <c r="D326" t="s">
        <v>14</v>
      </c>
      <c r="E326" s="4" t="s">
        <v>35</v>
      </c>
      <c r="F326" t="s">
        <v>36</v>
      </c>
      <c r="G326" s="4" t="s">
        <v>37</v>
      </c>
      <c r="H326" s="4" t="s">
        <v>492</v>
      </c>
      <c r="I326" s="8">
        <v>-10</v>
      </c>
      <c r="J326" s="79">
        <v>14.447761194029852</v>
      </c>
      <c r="K326" s="17">
        <v>-144.47761194029852</v>
      </c>
      <c r="L326" s="102" t="s">
        <v>527</v>
      </c>
      <c r="N326" s="54">
        <v>20240090</v>
      </c>
      <c r="O326" t="s">
        <v>234</v>
      </c>
    </row>
    <row r="327" spans="1:17" x14ac:dyDescent="0.25">
      <c r="A327" s="5">
        <v>45457</v>
      </c>
      <c r="B327" t="s">
        <v>103</v>
      </c>
      <c r="C327" t="s">
        <v>0</v>
      </c>
      <c r="D327" t="s">
        <v>66</v>
      </c>
      <c r="E327" s="4" t="s">
        <v>139</v>
      </c>
      <c r="F327" t="s">
        <v>140</v>
      </c>
      <c r="G327" s="4" t="s">
        <v>41</v>
      </c>
      <c r="H327" s="4" t="s">
        <v>380</v>
      </c>
      <c r="I327" s="8">
        <v>-5</v>
      </c>
      <c r="J327" s="29">
        <v>51750</v>
      </c>
      <c r="K327" s="17">
        <v>-258750</v>
      </c>
      <c r="L327" s="102" t="s">
        <v>529</v>
      </c>
      <c r="N327" s="54">
        <v>20240091</v>
      </c>
      <c r="O327" t="s">
        <v>232</v>
      </c>
    </row>
    <row r="328" spans="1:17" x14ac:dyDescent="0.25">
      <c r="A328" s="5">
        <v>45471</v>
      </c>
      <c r="B328" t="s">
        <v>103</v>
      </c>
      <c r="C328" t="s">
        <v>4</v>
      </c>
      <c r="D328" t="s">
        <v>14</v>
      </c>
      <c r="E328" s="4">
        <v>3308050</v>
      </c>
      <c r="F328" t="s">
        <v>137</v>
      </c>
      <c r="G328" s="4" t="s">
        <v>137</v>
      </c>
      <c r="H328" s="4" t="s">
        <v>138</v>
      </c>
      <c r="I328" s="8">
        <v>-2</v>
      </c>
      <c r="J328" s="79">
        <v>104.3726235741445</v>
      </c>
      <c r="K328" s="17">
        <v>-208.745247148289</v>
      </c>
      <c r="L328" s="102" t="s">
        <v>527</v>
      </c>
      <c r="N328" s="54">
        <v>20240090</v>
      </c>
      <c r="O328" t="s">
        <v>234</v>
      </c>
    </row>
    <row r="329" spans="1:17" x14ac:dyDescent="0.25">
      <c r="A329" s="5">
        <v>45471</v>
      </c>
      <c r="B329" t="s">
        <v>103</v>
      </c>
      <c r="C329" t="s">
        <v>0</v>
      </c>
      <c r="D329" t="s">
        <v>14</v>
      </c>
      <c r="E329" s="4" t="s">
        <v>39</v>
      </c>
      <c r="F329" t="s">
        <v>40</v>
      </c>
      <c r="G329" s="4" t="s">
        <v>41</v>
      </c>
      <c r="H329" s="4" t="s">
        <v>485</v>
      </c>
      <c r="I329" s="8">
        <v>-9</v>
      </c>
      <c r="J329" s="84">
        <v>14.583333333333334</v>
      </c>
      <c r="K329" s="80">
        <v>-131.25</v>
      </c>
      <c r="L329" s="102" t="s">
        <v>527</v>
      </c>
      <c r="N329" s="54">
        <v>20240090</v>
      </c>
      <c r="O329" t="s">
        <v>234</v>
      </c>
    </row>
    <row r="330" spans="1:17" x14ac:dyDescent="0.25">
      <c r="A330" s="5">
        <v>45471</v>
      </c>
      <c r="B330" t="s">
        <v>103</v>
      </c>
      <c r="C330" t="s">
        <v>0</v>
      </c>
      <c r="D330" t="s">
        <v>14</v>
      </c>
      <c r="E330" s="4" t="s">
        <v>42</v>
      </c>
      <c r="F330" t="s">
        <v>43</v>
      </c>
      <c r="G330" s="4" t="s">
        <v>44</v>
      </c>
      <c r="H330" s="4" t="s">
        <v>484</v>
      </c>
      <c r="I330" s="8">
        <v>-10</v>
      </c>
      <c r="J330" s="79">
        <v>14.694879832810868</v>
      </c>
      <c r="K330" s="17">
        <v>-146.94879832810867</v>
      </c>
      <c r="L330" s="102" t="s">
        <v>527</v>
      </c>
      <c r="N330" s="54">
        <v>20240090</v>
      </c>
      <c r="O330" t="s">
        <v>234</v>
      </c>
    </row>
    <row r="331" spans="1:17" x14ac:dyDescent="0.25">
      <c r="A331" s="5">
        <v>45471</v>
      </c>
      <c r="B331" t="s">
        <v>103</v>
      </c>
      <c r="C331" t="s">
        <v>4</v>
      </c>
      <c r="D331" t="s">
        <v>14</v>
      </c>
      <c r="E331" s="4">
        <v>3318235</v>
      </c>
      <c r="F331" t="s">
        <v>209</v>
      </c>
      <c r="G331" s="4" t="s">
        <v>107</v>
      </c>
      <c r="H331" s="4" t="s">
        <v>138</v>
      </c>
      <c r="I331" s="8">
        <v>-2</v>
      </c>
      <c r="J331" s="79">
        <v>31.311787072243344</v>
      </c>
      <c r="K331" s="17">
        <v>-62.623574144486689</v>
      </c>
      <c r="L331" s="102" t="s">
        <v>527</v>
      </c>
      <c r="N331" s="54">
        <v>20240090</v>
      </c>
      <c r="O331" t="s">
        <v>234</v>
      </c>
    </row>
    <row r="332" spans="1:17" x14ac:dyDescent="0.25">
      <c r="A332" s="5">
        <v>45475</v>
      </c>
      <c r="B332" t="s">
        <v>120</v>
      </c>
      <c r="C332" t="s">
        <v>0</v>
      </c>
      <c r="D332" t="s">
        <v>66</v>
      </c>
      <c r="E332" s="4" t="s">
        <v>139</v>
      </c>
      <c r="F332" t="s">
        <v>140</v>
      </c>
      <c r="G332" s="4" t="s">
        <v>141</v>
      </c>
      <c r="H332" s="4" t="s">
        <v>545</v>
      </c>
      <c r="I332" s="8">
        <v>1</v>
      </c>
      <c r="J332" s="29">
        <v>51750</v>
      </c>
      <c r="K332" s="17">
        <v>51750</v>
      </c>
      <c r="L332" s="102" t="s">
        <v>529</v>
      </c>
      <c r="N332" s="54"/>
      <c r="P332" t="s">
        <v>547</v>
      </c>
    </row>
    <row r="333" spans="1:17" x14ac:dyDescent="0.25">
      <c r="A333" s="5">
        <v>45477</v>
      </c>
      <c r="B333" t="s">
        <v>120</v>
      </c>
      <c r="C333" t="s">
        <v>4</v>
      </c>
      <c r="D333" t="s">
        <v>66</v>
      </c>
      <c r="E333" s="4" t="s">
        <v>96</v>
      </c>
      <c r="F333" t="s">
        <v>95</v>
      </c>
      <c r="G333" s="4" t="s">
        <v>106</v>
      </c>
      <c r="H333" s="4">
        <v>52006</v>
      </c>
      <c r="I333" s="8">
        <v>-5</v>
      </c>
      <c r="J333" s="29">
        <v>647360</v>
      </c>
      <c r="K333" s="17">
        <v>-3236800</v>
      </c>
      <c r="L333" s="102" t="s">
        <v>529</v>
      </c>
      <c r="N333" s="54"/>
      <c r="P333" t="s">
        <v>576</v>
      </c>
    </row>
    <row r="334" spans="1:17" x14ac:dyDescent="0.25">
      <c r="A334" s="5">
        <v>45477</v>
      </c>
      <c r="B334" t="s">
        <v>120</v>
      </c>
      <c r="C334" t="s">
        <v>4</v>
      </c>
      <c r="D334" t="s">
        <v>66</v>
      </c>
      <c r="E334" s="4" t="s">
        <v>102</v>
      </c>
      <c r="F334" t="s">
        <v>101</v>
      </c>
      <c r="G334" s="4" t="s">
        <v>107</v>
      </c>
      <c r="H334" s="4" t="s">
        <v>138</v>
      </c>
      <c r="I334" s="8">
        <v>-3</v>
      </c>
      <c r="J334" s="29">
        <v>102340</v>
      </c>
      <c r="K334" s="17">
        <v>-307020</v>
      </c>
      <c r="L334" s="102" t="s">
        <v>529</v>
      </c>
      <c r="N334" s="54"/>
      <c r="P334" t="s">
        <v>576</v>
      </c>
    </row>
    <row r="335" spans="1:17" x14ac:dyDescent="0.25">
      <c r="A335" s="5">
        <v>45478</v>
      </c>
      <c r="B335" t="s">
        <v>103</v>
      </c>
      <c r="C335" t="s">
        <v>4</v>
      </c>
      <c r="D335" t="s">
        <v>66</v>
      </c>
      <c r="E335" s="4" t="s">
        <v>276</v>
      </c>
      <c r="F335" t="s">
        <v>275</v>
      </c>
      <c r="G335" s="4" t="s">
        <v>148</v>
      </c>
      <c r="H335" s="4">
        <v>50361</v>
      </c>
      <c r="I335" s="8">
        <v>-1</v>
      </c>
      <c r="J335" s="79">
        <v>83600</v>
      </c>
      <c r="K335" s="17">
        <v>-83600</v>
      </c>
      <c r="L335" s="102" t="s">
        <v>529</v>
      </c>
      <c r="N335" s="54">
        <v>20240097</v>
      </c>
      <c r="O335" t="s">
        <v>482</v>
      </c>
    </row>
    <row r="336" spans="1:17" x14ac:dyDescent="0.25">
      <c r="A336" s="5">
        <v>45478</v>
      </c>
      <c r="B336" t="s">
        <v>189</v>
      </c>
      <c r="C336" t="s">
        <v>4</v>
      </c>
      <c r="D336" t="s">
        <v>66</v>
      </c>
      <c r="E336" s="4" t="s">
        <v>276</v>
      </c>
      <c r="F336" t="s">
        <v>275</v>
      </c>
      <c r="G336" s="4" t="s">
        <v>148</v>
      </c>
      <c r="H336" s="4">
        <v>50361</v>
      </c>
      <c r="I336" s="8">
        <v>-1</v>
      </c>
      <c r="J336" s="79">
        <v>83600</v>
      </c>
      <c r="K336" s="17">
        <v>-83600</v>
      </c>
      <c r="L336" s="102" t="s">
        <v>529</v>
      </c>
      <c r="N336" s="54">
        <v>20240097</v>
      </c>
      <c r="O336" t="s">
        <v>482</v>
      </c>
    </row>
    <row r="337" spans="1:17" x14ac:dyDescent="0.25">
      <c r="A337" s="5">
        <v>45478</v>
      </c>
      <c r="B337" t="s">
        <v>103</v>
      </c>
      <c r="C337" t="s">
        <v>0</v>
      </c>
      <c r="D337" t="s">
        <v>66</v>
      </c>
      <c r="E337" s="4" t="s">
        <v>78</v>
      </c>
      <c r="F337" t="s">
        <v>79</v>
      </c>
      <c r="G337" s="4" t="s">
        <v>80</v>
      </c>
      <c r="H337" s="4" t="s">
        <v>508</v>
      </c>
      <c r="I337" s="8">
        <v>-8</v>
      </c>
      <c r="J337" s="29">
        <v>51750</v>
      </c>
      <c r="K337" s="17">
        <v>-414000</v>
      </c>
      <c r="L337" s="102" t="s">
        <v>529</v>
      </c>
      <c r="N337" s="54">
        <v>20240098</v>
      </c>
      <c r="O337" t="s">
        <v>537</v>
      </c>
    </row>
    <row r="338" spans="1:17" x14ac:dyDescent="0.25">
      <c r="A338" s="5">
        <v>45482</v>
      </c>
      <c r="B338" t="s">
        <v>103</v>
      </c>
      <c r="C338" t="s">
        <v>0</v>
      </c>
      <c r="D338" t="s">
        <v>66</v>
      </c>
      <c r="E338" s="4" t="s">
        <v>78</v>
      </c>
      <c r="F338" t="s">
        <v>79</v>
      </c>
      <c r="G338" s="4" t="s">
        <v>80</v>
      </c>
      <c r="H338" s="4" t="s">
        <v>510</v>
      </c>
      <c r="I338" s="8">
        <v>-3</v>
      </c>
      <c r="J338" s="29">
        <v>51750</v>
      </c>
      <c r="K338" s="17">
        <v>-155250</v>
      </c>
      <c r="L338" s="102" t="s">
        <v>529</v>
      </c>
      <c r="N338" s="54">
        <v>20240099</v>
      </c>
      <c r="O338" t="s">
        <v>538</v>
      </c>
    </row>
    <row r="339" spans="1:17" x14ac:dyDescent="0.25">
      <c r="A339" s="5">
        <v>45482</v>
      </c>
      <c r="B339" t="s">
        <v>103</v>
      </c>
      <c r="C339" t="s">
        <v>0</v>
      </c>
      <c r="D339" t="s">
        <v>66</v>
      </c>
      <c r="E339" s="4" t="s">
        <v>71</v>
      </c>
      <c r="F339" t="s">
        <v>72</v>
      </c>
      <c r="G339" s="4" t="s">
        <v>27</v>
      </c>
      <c r="H339" s="4" t="s">
        <v>539</v>
      </c>
      <c r="I339" s="8">
        <v>-2</v>
      </c>
      <c r="J339" s="29">
        <v>51750</v>
      </c>
      <c r="K339" s="17">
        <v>-103500</v>
      </c>
      <c r="L339" s="102" t="s">
        <v>529</v>
      </c>
      <c r="N339" s="54">
        <v>20240099</v>
      </c>
      <c r="O339" t="s">
        <v>538</v>
      </c>
    </row>
    <row r="340" spans="1:17" x14ac:dyDescent="0.25">
      <c r="A340" s="5">
        <v>45482</v>
      </c>
      <c r="B340" t="s">
        <v>103</v>
      </c>
      <c r="C340" t="s">
        <v>0</v>
      </c>
      <c r="D340" t="s">
        <v>66</v>
      </c>
      <c r="E340" s="4" t="s">
        <v>78</v>
      </c>
      <c r="F340" t="s">
        <v>79</v>
      </c>
      <c r="G340" s="4" t="s">
        <v>80</v>
      </c>
      <c r="H340" s="4" t="s">
        <v>510</v>
      </c>
      <c r="I340" s="8">
        <v>-8</v>
      </c>
      <c r="J340" s="29">
        <v>51750</v>
      </c>
      <c r="K340" s="17">
        <v>-414000</v>
      </c>
      <c r="L340" s="102" t="s">
        <v>529</v>
      </c>
      <c r="N340" s="54">
        <v>20240100</v>
      </c>
      <c r="O340" t="s">
        <v>500</v>
      </c>
    </row>
    <row r="341" spans="1:17" x14ac:dyDescent="0.25">
      <c r="A341" s="5">
        <v>45482</v>
      </c>
      <c r="B341" t="s">
        <v>103</v>
      </c>
      <c r="C341" t="s">
        <v>0</v>
      </c>
      <c r="D341" t="s">
        <v>66</v>
      </c>
      <c r="E341" s="4" t="s">
        <v>139</v>
      </c>
      <c r="F341" t="s">
        <v>140</v>
      </c>
      <c r="G341" s="4" t="s">
        <v>141</v>
      </c>
      <c r="H341" s="4" t="s">
        <v>380</v>
      </c>
      <c r="I341" s="8">
        <v>-10</v>
      </c>
      <c r="J341" s="29">
        <v>51750</v>
      </c>
      <c r="K341" s="17">
        <v>-517500</v>
      </c>
      <c r="L341" s="102" t="s">
        <v>529</v>
      </c>
      <c r="N341" s="54">
        <v>20240100</v>
      </c>
      <c r="O341" t="s">
        <v>500</v>
      </c>
    </row>
    <row r="342" spans="1:17" x14ac:dyDescent="0.25">
      <c r="A342" s="5">
        <v>45483</v>
      </c>
      <c r="B342" t="s">
        <v>103</v>
      </c>
      <c r="C342" t="s">
        <v>0</v>
      </c>
      <c r="D342" t="s">
        <v>66</v>
      </c>
      <c r="E342" s="4" t="s">
        <v>86</v>
      </c>
      <c r="F342" t="s">
        <v>87</v>
      </c>
      <c r="G342" s="4" t="s">
        <v>50</v>
      </c>
      <c r="H342" s="4" t="s">
        <v>524</v>
      </c>
      <c r="I342" s="8">
        <v>-10</v>
      </c>
      <c r="J342" s="29">
        <v>51750</v>
      </c>
      <c r="K342" s="17">
        <v>-517500</v>
      </c>
      <c r="L342" s="102" t="s">
        <v>529</v>
      </c>
      <c r="N342" s="54">
        <v>20240101</v>
      </c>
      <c r="O342" t="s">
        <v>541</v>
      </c>
    </row>
    <row r="343" spans="1:17" x14ac:dyDescent="0.25">
      <c r="A343" s="5">
        <v>45483</v>
      </c>
      <c r="B343" t="s">
        <v>103</v>
      </c>
      <c r="C343" t="s">
        <v>0</v>
      </c>
      <c r="D343" t="s">
        <v>66</v>
      </c>
      <c r="E343" s="4" t="s">
        <v>71</v>
      </c>
      <c r="F343" t="s">
        <v>72</v>
      </c>
      <c r="G343" s="4" t="s">
        <v>27</v>
      </c>
      <c r="H343" s="4" t="s">
        <v>442</v>
      </c>
      <c r="I343" s="8">
        <v>-2</v>
      </c>
      <c r="J343" s="29">
        <v>51750</v>
      </c>
      <c r="K343" s="17">
        <v>-103500</v>
      </c>
      <c r="L343" s="102" t="s">
        <v>529</v>
      </c>
      <c r="N343" s="54">
        <v>20240102</v>
      </c>
      <c r="O343" t="s">
        <v>542</v>
      </c>
    </row>
    <row r="344" spans="1:17" x14ac:dyDescent="0.25">
      <c r="A344" s="5">
        <v>45483</v>
      </c>
      <c r="B344" t="s">
        <v>103</v>
      </c>
      <c r="C344" t="s">
        <v>0</v>
      </c>
      <c r="D344" t="s">
        <v>66</v>
      </c>
      <c r="E344" s="4" t="s">
        <v>75</v>
      </c>
      <c r="F344" t="s">
        <v>76</v>
      </c>
      <c r="G344" s="4" t="s">
        <v>37</v>
      </c>
      <c r="H344" s="4" t="s">
        <v>379</v>
      </c>
      <c r="I344" s="8">
        <v>-2</v>
      </c>
      <c r="J344" s="29">
        <v>51750</v>
      </c>
      <c r="K344" s="17">
        <v>-103500</v>
      </c>
      <c r="L344" s="102" t="s">
        <v>529</v>
      </c>
      <c r="N344" s="54">
        <v>20240102</v>
      </c>
      <c r="O344" t="s">
        <v>542</v>
      </c>
    </row>
    <row r="345" spans="1:17" x14ac:dyDescent="0.25">
      <c r="A345" s="5">
        <v>45483</v>
      </c>
      <c r="B345" t="s">
        <v>103</v>
      </c>
      <c r="C345" t="s">
        <v>0</v>
      </c>
      <c r="D345" t="s">
        <v>66</v>
      </c>
      <c r="E345" s="4" t="s">
        <v>139</v>
      </c>
      <c r="F345" t="s">
        <v>140</v>
      </c>
      <c r="G345" s="4" t="s">
        <v>141</v>
      </c>
      <c r="H345" s="4" t="s">
        <v>380</v>
      </c>
      <c r="I345" s="8">
        <v>-2</v>
      </c>
      <c r="J345" s="29">
        <v>51750</v>
      </c>
      <c r="K345" s="17">
        <v>-103500</v>
      </c>
      <c r="L345" s="102" t="s">
        <v>529</v>
      </c>
      <c r="N345" s="54">
        <v>20240102</v>
      </c>
      <c r="O345" t="s">
        <v>542</v>
      </c>
    </row>
    <row r="346" spans="1:17" x14ac:dyDescent="0.25">
      <c r="A346" s="5">
        <v>45491</v>
      </c>
      <c r="B346" t="s">
        <v>103</v>
      </c>
      <c r="C346" t="s">
        <v>0</v>
      </c>
      <c r="D346" t="s">
        <v>14</v>
      </c>
      <c r="E346" s="4" t="s">
        <v>322</v>
      </c>
      <c r="F346" t="s">
        <v>324</v>
      </c>
      <c r="G346" s="4" t="s">
        <v>325</v>
      </c>
      <c r="H346" s="4" t="s">
        <v>326</v>
      </c>
      <c r="I346" s="8">
        <v>-4</v>
      </c>
      <c r="J346" s="79">
        <v>22.421917808219177</v>
      </c>
      <c r="K346" s="17">
        <v>-89.68767123287671</v>
      </c>
      <c r="L346" s="102" t="s">
        <v>527</v>
      </c>
      <c r="N346" s="54">
        <v>20240104</v>
      </c>
      <c r="O346" t="s">
        <v>232</v>
      </c>
    </row>
    <row r="347" spans="1:17" x14ac:dyDescent="0.25">
      <c r="A347" s="5">
        <v>45491</v>
      </c>
      <c r="B347" t="s">
        <v>103</v>
      </c>
      <c r="C347" t="s">
        <v>0</v>
      </c>
      <c r="D347" t="s">
        <v>66</v>
      </c>
      <c r="E347" s="4" t="s">
        <v>82</v>
      </c>
      <c r="F347" t="s">
        <v>83</v>
      </c>
      <c r="G347" s="4" t="s">
        <v>84</v>
      </c>
      <c r="H347" s="4" t="s">
        <v>525</v>
      </c>
      <c r="I347" s="8">
        <v>-10</v>
      </c>
      <c r="J347" s="79">
        <v>51750</v>
      </c>
      <c r="K347" s="17">
        <v>-517500</v>
      </c>
      <c r="L347" s="102" t="s">
        <v>529</v>
      </c>
      <c r="N347" s="54">
        <v>20240104</v>
      </c>
      <c r="O347" t="s">
        <v>232</v>
      </c>
    </row>
    <row r="348" spans="1:17" x14ac:dyDescent="0.25">
      <c r="A348" s="5">
        <v>45491</v>
      </c>
      <c r="B348" t="s">
        <v>103</v>
      </c>
      <c r="C348" t="s">
        <v>0</v>
      </c>
      <c r="D348" t="s">
        <v>14</v>
      </c>
      <c r="E348" s="4" t="s">
        <v>42</v>
      </c>
      <c r="F348" t="s">
        <v>43</v>
      </c>
      <c r="G348" s="4" t="s">
        <v>44</v>
      </c>
      <c r="H348" s="4" t="s">
        <v>484</v>
      </c>
      <c r="I348" s="8">
        <v>-15</v>
      </c>
      <c r="J348" s="79">
        <v>14.694879832810868</v>
      </c>
      <c r="K348" s="17">
        <v>-220.42319749216301</v>
      </c>
      <c r="L348" s="102" t="s">
        <v>527</v>
      </c>
      <c r="N348" s="54">
        <v>20240104</v>
      </c>
      <c r="O348" t="s">
        <v>232</v>
      </c>
    </row>
    <row r="349" spans="1:17" x14ac:dyDescent="0.25">
      <c r="A349" s="5">
        <v>45492</v>
      </c>
      <c r="B349" t="s">
        <v>103</v>
      </c>
      <c r="C349" t="s">
        <v>0</v>
      </c>
      <c r="D349" t="s">
        <v>14</v>
      </c>
      <c r="E349" s="4" t="s">
        <v>42</v>
      </c>
      <c r="F349" t="s">
        <v>43</v>
      </c>
      <c r="G349" s="4" t="s">
        <v>44</v>
      </c>
      <c r="H349" s="4" t="s">
        <v>484</v>
      </c>
      <c r="I349" s="8">
        <v>-10</v>
      </c>
      <c r="J349" s="79">
        <v>14.694879832810868</v>
      </c>
      <c r="K349" s="17">
        <v>-146.94879832810867</v>
      </c>
      <c r="L349" s="102" t="s">
        <v>527</v>
      </c>
      <c r="N349" s="54">
        <v>20240105</v>
      </c>
      <c r="O349" t="s">
        <v>136</v>
      </c>
    </row>
    <row r="350" spans="1:17" x14ac:dyDescent="0.25">
      <c r="A350" s="5">
        <v>45492</v>
      </c>
      <c r="B350" t="s">
        <v>103</v>
      </c>
      <c r="C350" t="s">
        <v>0</v>
      </c>
      <c r="D350" t="s">
        <v>14</v>
      </c>
      <c r="E350" s="4" t="s">
        <v>39</v>
      </c>
      <c r="F350" t="s">
        <v>40</v>
      </c>
      <c r="G350" s="4" t="s">
        <v>41</v>
      </c>
      <c r="H350" s="4" t="s">
        <v>312</v>
      </c>
      <c r="I350" s="8">
        <v>-10</v>
      </c>
      <c r="J350" s="29">
        <v>69875.829545454544</v>
      </c>
      <c r="K350" s="17">
        <v>-698758.29545454541</v>
      </c>
      <c r="L350" s="102" t="s">
        <v>529</v>
      </c>
      <c r="N350" s="54">
        <v>20240105</v>
      </c>
      <c r="O350" t="s">
        <v>136</v>
      </c>
    </row>
    <row r="351" spans="1:17" x14ac:dyDescent="0.25">
      <c r="A351" s="86">
        <v>45502</v>
      </c>
      <c r="B351" s="55" t="s">
        <v>103</v>
      </c>
      <c r="C351" s="55" t="s">
        <v>0</v>
      </c>
      <c r="D351" s="55" t="s">
        <v>14</v>
      </c>
      <c r="E351" s="56" t="s">
        <v>25</v>
      </c>
      <c r="F351" s="55" t="s">
        <v>26</v>
      </c>
      <c r="G351" s="56" t="s">
        <v>27</v>
      </c>
      <c r="H351" s="56" t="s">
        <v>490</v>
      </c>
      <c r="I351" s="87">
        <v>-15</v>
      </c>
      <c r="J351" s="118">
        <v>14.447761194029852</v>
      </c>
      <c r="K351" s="88">
        <v>-216.71641791044777</v>
      </c>
      <c r="L351" s="108" t="s">
        <v>527</v>
      </c>
      <c r="M351" s="55"/>
      <c r="N351" s="101">
        <v>20240108</v>
      </c>
      <c r="O351" s="55" t="s">
        <v>136</v>
      </c>
      <c r="P351" s="55"/>
      <c r="Q351" s="55"/>
    </row>
    <row r="352" spans="1:17" x14ac:dyDescent="0.25">
      <c r="A352" s="5">
        <v>45502</v>
      </c>
      <c r="B352" t="s">
        <v>103</v>
      </c>
      <c r="C352" t="s">
        <v>0</v>
      </c>
      <c r="D352" t="s">
        <v>14</v>
      </c>
      <c r="E352" s="4" t="s">
        <v>54</v>
      </c>
      <c r="F352" t="s">
        <v>55</v>
      </c>
      <c r="G352" s="4" t="s">
        <v>56</v>
      </c>
      <c r="H352" s="4" t="s">
        <v>488</v>
      </c>
      <c r="I352" s="8">
        <v>-16</v>
      </c>
      <c r="J352" s="79">
        <v>18.575692963752665</v>
      </c>
      <c r="K352" s="17">
        <v>-297.21108742004265</v>
      </c>
      <c r="L352" s="102" t="s">
        <v>527</v>
      </c>
      <c r="N352" s="54">
        <v>20240108</v>
      </c>
      <c r="O352" t="s">
        <v>136</v>
      </c>
    </row>
    <row r="353" spans="1:16" x14ac:dyDescent="0.25">
      <c r="A353" s="5">
        <v>45502</v>
      </c>
      <c r="B353" t="s">
        <v>103</v>
      </c>
      <c r="C353" t="s">
        <v>0</v>
      </c>
      <c r="D353" t="s">
        <v>14</v>
      </c>
      <c r="E353" s="4" t="s">
        <v>25</v>
      </c>
      <c r="F353" t="s">
        <v>26</v>
      </c>
      <c r="G353" s="4" t="s">
        <v>27</v>
      </c>
      <c r="H353" s="4" t="s">
        <v>490</v>
      </c>
      <c r="I353" s="8">
        <v>-10</v>
      </c>
      <c r="J353" s="79">
        <v>14.583333333333334</v>
      </c>
      <c r="K353" s="17">
        <v>583.33333333333337</v>
      </c>
      <c r="L353" s="102" t="s">
        <v>527</v>
      </c>
      <c r="N353" s="54">
        <v>20240109</v>
      </c>
      <c r="O353" t="s">
        <v>533</v>
      </c>
    </row>
    <row r="354" spans="1:16" x14ac:dyDescent="0.25">
      <c r="A354" s="5">
        <v>45502</v>
      </c>
      <c r="B354" t="s">
        <v>103</v>
      </c>
      <c r="C354" t="s">
        <v>0</v>
      </c>
      <c r="D354" t="s">
        <v>14</v>
      </c>
      <c r="E354" s="4" t="s">
        <v>35</v>
      </c>
      <c r="F354" t="s">
        <v>36</v>
      </c>
      <c r="G354" s="4" t="s">
        <v>37</v>
      </c>
      <c r="H354" s="4" t="s">
        <v>492</v>
      </c>
      <c r="I354" s="8">
        <v>-15</v>
      </c>
      <c r="J354" s="79">
        <v>14.447761194029852</v>
      </c>
      <c r="K354" s="17">
        <v>-216.71641791044777</v>
      </c>
      <c r="L354" s="102" t="s">
        <v>527</v>
      </c>
      <c r="N354" s="54">
        <v>20240109</v>
      </c>
      <c r="O354" t="s">
        <v>533</v>
      </c>
    </row>
    <row r="355" spans="1:16" x14ac:dyDescent="0.25">
      <c r="A355" s="5">
        <v>45502</v>
      </c>
      <c r="B355" t="s">
        <v>103</v>
      </c>
      <c r="C355" t="s">
        <v>0</v>
      </c>
      <c r="D355" t="s">
        <v>14</v>
      </c>
      <c r="E355" s="4" t="s">
        <v>54</v>
      </c>
      <c r="F355" t="s">
        <v>55</v>
      </c>
      <c r="G355" s="4" t="s">
        <v>56</v>
      </c>
      <c r="H355" s="4" t="s">
        <v>488</v>
      </c>
      <c r="I355" s="8">
        <v>-10</v>
      </c>
      <c r="J355" s="79">
        <v>18.575692963752665</v>
      </c>
      <c r="K355" s="17">
        <v>-185.75692963752664</v>
      </c>
      <c r="L355" s="102" t="s">
        <v>527</v>
      </c>
      <c r="N355" s="54">
        <v>20240109</v>
      </c>
      <c r="O355" t="s">
        <v>533</v>
      </c>
    </row>
    <row r="356" spans="1:16" x14ac:dyDescent="0.25">
      <c r="A356" s="5">
        <v>45502</v>
      </c>
      <c r="B356" t="s">
        <v>103</v>
      </c>
      <c r="C356" t="s">
        <v>0</v>
      </c>
      <c r="D356" t="s">
        <v>14</v>
      </c>
      <c r="E356" s="4" t="s">
        <v>42</v>
      </c>
      <c r="F356" t="s">
        <v>43</v>
      </c>
      <c r="G356" s="4" t="s">
        <v>44</v>
      </c>
      <c r="H356" s="4" t="s">
        <v>484</v>
      </c>
      <c r="I356" s="8">
        <v>-15</v>
      </c>
      <c r="J356" s="79">
        <v>14.447761194029852</v>
      </c>
      <c r="K356" s="17">
        <v>-216.71641791044777</v>
      </c>
      <c r="L356" s="102" t="s">
        <v>527</v>
      </c>
      <c r="N356" s="54">
        <v>20240109</v>
      </c>
      <c r="O356" t="s">
        <v>533</v>
      </c>
    </row>
    <row r="357" spans="1:16" x14ac:dyDescent="0.25">
      <c r="A357" s="5">
        <v>45502</v>
      </c>
      <c r="B357" t="s">
        <v>103</v>
      </c>
      <c r="C357" t="s">
        <v>0</v>
      </c>
      <c r="D357" t="s">
        <v>14</v>
      </c>
      <c r="E357" s="4" t="s">
        <v>46</v>
      </c>
      <c r="F357" t="s">
        <v>532</v>
      </c>
      <c r="G357" s="4" t="s">
        <v>146</v>
      </c>
      <c r="H357" s="4" t="s">
        <v>494</v>
      </c>
      <c r="I357" s="8">
        <v>-10</v>
      </c>
      <c r="J357" s="79">
        <v>23.091954022988503</v>
      </c>
      <c r="K357" s="17">
        <v>-230.91954022988503</v>
      </c>
      <c r="L357" s="102" t="s">
        <v>527</v>
      </c>
      <c r="N357" s="54">
        <v>20240109</v>
      </c>
      <c r="O357" t="s">
        <v>533</v>
      </c>
    </row>
    <row r="358" spans="1:16" x14ac:dyDescent="0.25">
      <c r="A358" s="5">
        <v>45502</v>
      </c>
      <c r="B358" t="s">
        <v>103</v>
      </c>
      <c r="C358" t="s">
        <v>0</v>
      </c>
      <c r="D358" t="s">
        <v>14</v>
      </c>
      <c r="E358" s="4" t="s">
        <v>39</v>
      </c>
      <c r="F358" t="s">
        <v>40</v>
      </c>
      <c r="G358" s="4" t="s">
        <v>41</v>
      </c>
      <c r="H358" s="4" t="s">
        <v>531</v>
      </c>
      <c r="I358" s="8">
        <v>-20</v>
      </c>
      <c r="J358" s="79">
        <v>14.447761194029852</v>
      </c>
      <c r="K358" s="35">
        <v>-288.95522388059703</v>
      </c>
      <c r="L358" s="104" t="s">
        <v>527</v>
      </c>
      <c r="N358" s="54">
        <v>20240109</v>
      </c>
      <c r="O358" t="s">
        <v>533</v>
      </c>
    </row>
    <row r="359" spans="1:16" x14ac:dyDescent="0.25">
      <c r="A359" s="86">
        <v>45503</v>
      </c>
      <c r="B359" t="s">
        <v>103</v>
      </c>
      <c r="C359" t="s">
        <v>0</v>
      </c>
      <c r="D359" t="s">
        <v>66</v>
      </c>
      <c r="E359" s="4" t="s">
        <v>78</v>
      </c>
      <c r="F359" t="s">
        <v>79</v>
      </c>
      <c r="G359" s="4" t="s">
        <v>80</v>
      </c>
      <c r="H359" s="4" t="s">
        <v>510</v>
      </c>
      <c r="I359" s="8">
        <v>-9</v>
      </c>
      <c r="J359" s="29">
        <v>51750</v>
      </c>
      <c r="K359" s="17">
        <v>-465750</v>
      </c>
      <c r="L359" s="102" t="s">
        <v>529</v>
      </c>
      <c r="N359" s="54">
        <v>20240113</v>
      </c>
      <c r="O359" t="s">
        <v>534</v>
      </c>
    </row>
    <row r="360" spans="1:16" x14ac:dyDescent="0.25">
      <c r="A360" s="86">
        <v>45503</v>
      </c>
      <c r="B360" t="s">
        <v>103</v>
      </c>
      <c r="C360" t="s">
        <v>0</v>
      </c>
      <c r="D360" t="s">
        <v>66</v>
      </c>
      <c r="E360" s="4" t="s">
        <v>139</v>
      </c>
      <c r="F360" t="s">
        <v>140</v>
      </c>
      <c r="G360" s="4" t="s">
        <v>141</v>
      </c>
      <c r="H360" s="4" t="s">
        <v>443</v>
      </c>
      <c r="I360" s="8">
        <v>-5</v>
      </c>
      <c r="J360" s="29">
        <v>51750</v>
      </c>
      <c r="K360" s="17">
        <v>-258750</v>
      </c>
      <c r="L360" s="102" t="s">
        <v>529</v>
      </c>
      <c r="N360" s="54">
        <v>20240113</v>
      </c>
      <c r="O360" t="s">
        <v>534</v>
      </c>
    </row>
    <row r="361" spans="1:16" x14ac:dyDescent="0.25">
      <c r="A361" s="86">
        <v>45504</v>
      </c>
      <c r="B361" t="s">
        <v>121</v>
      </c>
      <c r="C361" t="s">
        <v>0</v>
      </c>
      <c r="D361" t="s">
        <v>66</v>
      </c>
      <c r="E361" s="4" t="s">
        <v>86</v>
      </c>
      <c r="F361" t="s">
        <v>87</v>
      </c>
      <c r="G361" s="4" t="s">
        <v>184</v>
      </c>
      <c r="H361" s="4" t="s">
        <v>535</v>
      </c>
      <c r="I361" s="8">
        <v>1</v>
      </c>
      <c r="J361" s="29">
        <v>51750</v>
      </c>
      <c r="K361" s="17">
        <v>51750</v>
      </c>
      <c r="L361" s="102" t="s">
        <v>529</v>
      </c>
      <c r="N361" s="54"/>
      <c r="P361" t="s">
        <v>550</v>
      </c>
    </row>
    <row r="362" spans="1:16" x14ac:dyDescent="0.25">
      <c r="A362" s="5">
        <v>45505</v>
      </c>
      <c r="B362" t="s">
        <v>121</v>
      </c>
      <c r="C362" t="s">
        <v>0</v>
      </c>
      <c r="D362" t="s">
        <v>66</v>
      </c>
      <c r="E362" s="4" t="s">
        <v>86</v>
      </c>
      <c r="F362" t="s">
        <v>87</v>
      </c>
      <c r="G362" s="4" t="s">
        <v>50</v>
      </c>
      <c r="H362" s="4" t="s">
        <v>535</v>
      </c>
      <c r="I362" s="8">
        <v>1</v>
      </c>
      <c r="J362" s="29">
        <v>51750</v>
      </c>
      <c r="K362" s="17">
        <v>51750</v>
      </c>
      <c r="L362" s="102" t="s">
        <v>529</v>
      </c>
      <c r="N362" s="54"/>
    </row>
    <row r="363" spans="1:16" x14ac:dyDescent="0.25">
      <c r="A363" s="86">
        <v>45506</v>
      </c>
      <c r="B363" t="s">
        <v>103</v>
      </c>
      <c r="C363" t="s">
        <v>0</v>
      </c>
      <c r="D363" t="s">
        <v>66</v>
      </c>
      <c r="E363" s="4" t="s">
        <v>71</v>
      </c>
      <c r="F363" t="s">
        <v>72</v>
      </c>
      <c r="G363" s="4" t="s">
        <v>27</v>
      </c>
      <c r="H363" s="4" t="s">
        <v>442</v>
      </c>
      <c r="I363" s="8">
        <v>-15</v>
      </c>
      <c r="J363" s="29">
        <v>51750</v>
      </c>
      <c r="K363" s="17">
        <v>-776250</v>
      </c>
      <c r="L363" s="102" t="s">
        <v>529</v>
      </c>
      <c r="N363" s="54">
        <v>20240107</v>
      </c>
      <c r="O363" t="s">
        <v>480</v>
      </c>
    </row>
    <row r="364" spans="1:16" x14ac:dyDescent="0.25">
      <c r="A364" s="86">
        <v>45506</v>
      </c>
      <c r="B364" t="s">
        <v>103</v>
      </c>
      <c r="C364" t="s">
        <v>0</v>
      </c>
      <c r="D364" t="s">
        <v>66</v>
      </c>
      <c r="E364" s="4" t="s">
        <v>71</v>
      </c>
      <c r="F364" t="s">
        <v>72</v>
      </c>
      <c r="G364" s="4" t="s">
        <v>27</v>
      </c>
      <c r="H364" s="4" t="s">
        <v>442</v>
      </c>
      <c r="I364" s="8">
        <v>-12</v>
      </c>
      <c r="J364" s="29">
        <v>51750</v>
      </c>
      <c r="K364" s="17">
        <v>-621000</v>
      </c>
      <c r="L364" s="102" t="s">
        <v>529</v>
      </c>
      <c r="N364" s="54">
        <v>20240107</v>
      </c>
      <c r="O364" t="s">
        <v>480</v>
      </c>
    </row>
    <row r="365" spans="1:16" x14ac:dyDescent="0.25">
      <c r="A365" s="86">
        <v>45506</v>
      </c>
      <c r="B365" t="s">
        <v>103</v>
      </c>
      <c r="C365" t="s">
        <v>0</v>
      </c>
      <c r="D365" t="s">
        <v>66</v>
      </c>
      <c r="E365" s="4" t="s">
        <v>71</v>
      </c>
      <c r="F365" t="s">
        <v>72</v>
      </c>
      <c r="G365" s="4" t="s">
        <v>27</v>
      </c>
      <c r="H365" s="4" t="s">
        <v>220</v>
      </c>
      <c r="I365" s="8">
        <v>-3</v>
      </c>
      <c r="J365" s="29">
        <v>51750</v>
      </c>
      <c r="K365" s="17">
        <v>-155250</v>
      </c>
      <c r="L365" s="102" t="s">
        <v>529</v>
      </c>
      <c r="N365" s="54">
        <v>20240107</v>
      </c>
      <c r="O365" t="s">
        <v>480</v>
      </c>
    </row>
    <row r="366" spans="1:16" x14ac:dyDescent="0.25">
      <c r="A366" s="86">
        <v>45506</v>
      </c>
      <c r="B366" t="s">
        <v>103</v>
      </c>
      <c r="C366" t="s">
        <v>0</v>
      </c>
      <c r="D366" t="s">
        <v>66</v>
      </c>
      <c r="E366" s="4" t="s">
        <v>75</v>
      </c>
      <c r="F366" t="s">
        <v>76</v>
      </c>
      <c r="G366" s="4" t="s">
        <v>37</v>
      </c>
      <c r="H366" s="4" t="s">
        <v>379</v>
      </c>
      <c r="I366" s="8">
        <v>-15</v>
      </c>
      <c r="J366" s="29">
        <v>51750</v>
      </c>
      <c r="K366" s="17">
        <v>-776250</v>
      </c>
      <c r="L366" s="102" t="s">
        <v>529</v>
      </c>
      <c r="N366" s="54">
        <v>20240107</v>
      </c>
      <c r="O366" t="s">
        <v>480</v>
      </c>
    </row>
    <row r="367" spans="1:16" x14ac:dyDescent="0.25">
      <c r="A367" s="86">
        <v>45506</v>
      </c>
      <c r="B367" t="s">
        <v>103</v>
      </c>
      <c r="C367" t="s">
        <v>0</v>
      </c>
      <c r="D367" t="s">
        <v>66</v>
      </c>
      <c r="E367" s="4" t="s">
        <v>75</v>
      </c>
      <c r="F367" t="s">
        <v>76</v>
      </c>
      <c r="G367" s="4" t="s">
        <v>37</v>
      </c>
      <c r="H367" s="4" t="s">
        <v>285</v>
      </c>
      <c r="I367" s="8">
        <v>-10</v>
      </c>
      <c r="J367" s="29">
        <v>51750</v>
      </c>
      <c r="K367" s="17">
        <v>-517500</v>
      </c>
      <c r="L367" s="102" t="s">
        <v>529</v>
      </c>
      <c r="N367" s="54">
        <v>20240107</v>
      </c>
      <c r="O367" t="s">
        <v>480</v>
      </c>
    </row>
    <row r="368" spans="1:16" x14ac:dyDescent="0.25">
      <c r="A368" s="86">
        <v>45506</v>
      </c>
      <c r="B368" t="s">
        <v>103</v>
      </c>
      <c r="C368" t="s">
        <v>0</v>
      </c>
      <c r="D368" t="s">
        <v>66</v>
      </c>
      <c r="E368" s="4" t="s">
        <v>86</v>
      </c>
      <c r="F368" t="s">
        <v>87</v>
      </c>
      <c r="G368" s="4" t="s">
        <v>50</v>
      </c>
      <c r="H368" s="4" t="s">
        <v>512</v>
      </c>
      <c r="I368" s="8">
        <v>-20</v>
      </c>
      <c r="J368" s="29">
        <v>51750</v>
      </c>
      <c r="K368" s="17">
        <v>-1035000</v>
      </c>
      <c r="L368" s="102" t="s">
        <v>529</v>
      </c>
      <c r="N368" s="54">
        <v>20240107</v>
      </c>
      <c r="O368" t="s">
        <v>480</v>
      </c>
    </row>
    <row r="369" spans="1:16" x14ac:dyDescent="0.25">
      <c r="A369" s="86">
        <v>45506</v>
      </c>
      <c r="B369" t="s">
        <v>103</v>
      </c>
      <c r="C369" t="s">
        <v>0</v>
      </c>
      <c r="D369" t="s">
        <v>66</v>
      </c>
      <c r="E369" s="4" t="s">
        <v>86</v>
      </c>
      <c r="F369" t="s">
        <v>87</v>
      </c>
      <c r="G369" s="4" t="s">
        <v>50</v>
      </c>
      <c r="H369" s="4" t="s">
        <v>524</v>
      </c>
      <c r="I369" s="8">
        <v>-12</v>
      </c>
      <c r="J369" s="29">
        <v>51750</v>
      </c>
      <c r="K369" s="17">
        <v>-621000</v>
      </c>
      <c r="L369" s="102" t="s">
        <v>529</v>
      </c>
      <c r="N369" s="54">
        <v>20240107</v>
      </c>
      <c r="O369" t="s">
        <v>480</v>
      </c>
    </row>
    <row r="370" spans="1:16" x14ac:dyDescent="0.25">
      <c r="A370" s="86">
        <v>45506</v>
      </c>
      <c r="B370" t="s">
        <v>103</v>
      </c>
      <c r="C370" t="s">
        <v>0</v>
      </c>
      <c r="D370" t="s">
        <v>66</v>
      </c>
      <c r="E370" s="4" t="s">
        <v>91</v>
      </c>
      <c r="F370" t="s">
        <v>92</v>
      </c>
      <c r="G370" s="4" t="s">
        <v>93</v>
      </c>
      <c r="H370" s="4" t="s">
        <v>383</v>
      </c>
      <c r="I370" s="8">
        <v>-36</v>
      </c>
      <c r="J370" s="29">
        <v>51750</v>
      </c>
      <c r="K370" s="17">
        <v>-1863000</v>
      </c>
      <c r="L370" s="102" t="s">
        <v>529</v>
      </c>
      <c r="N370" s="54">
        <v>20240107</v>
      </c>
      <c r="O370" t="s">
        <v>480</v>
      </c>
    </row>
    <row r="371" spans="1:16" x14ac:dyDescent="0.25">
      <c r="A371" s="86">
        <v>45506</v>
      </c>
      <c r="B371" t="s">
        <v>103</v>
      </c>
      <c r="C371" t="s">
        <v>4</v>
      </c>
      <c r="D371" t="s">
        <v>66</v>
      </c>
      <c r="E371" s="4" t="s">
        <v>96</v>
      </c>
      <c r="F371" t="s">
        <v>95</v>
      </c>
      <c r="G371" s="4" t="s">
        <v>106</v>
      </c>
      <c r="H371" s="4">
        <v>52006</v>
      </c>
      <c r="I371" s="8">
        <v>-5</v>
      </c>
      <c r="J371" s="29">
        <v>647360</v>
      </c>
      <c r="K371" s="17">
        <v>-3236800</v>
      </c>
      <c r="L371" s="102" t="s">
        <v>529</v>
      </c>
      <c r="N371" s="54">
        <v>20240107</v>
      </c>
      <c r="O371" t="s">
        <v>480</v>
      </c>
    </row>
    <row r="372" spans="1:16" x14ac:dyDescent="0.25">
      <c r="A372" s="86">
        <v>45506</v>
      </c>
      <c r="B372" t="s">
        <v>103</v>
      </c>
      <c r="C372" t="s">
        <v>4</v>
      </c>
      <c r="D372" t="s">
        <v>66</v>
      </c>
      <c r="E372" s="4" t="s">
        <v>102</v>
      </c>
      <c r="F372" t="s">
        <v>101</v>
      </c>
      <c r="G372" s="4" t="s">
        <v>107</v>
      </c>
      <c r="H372" s="4" t="s">
        <v>138</v>
      </c>
      <c r="I372" s="8">
        <v>-5</v>
      </c>
      <c r="J372" s="29">
        <v>102340</v>
      </c>
      <c r="K372" s="17">
        <v>-511700</v>
      </c>
      <c r="L372" s="102" t="s">
        <v>529</v>
      </c>
      <c r="N372" s="54">
        <v>20240107</v>
      </c>
      <c r="O372" t="s">
        <v>480</v>
      </c>
    </row>
    <row r="373" spans="1:16" x14ac:dyDescent="0.25">
      <c r="A373" s="86">
        <v>45506</v>
      </c>
      <c r="B373" t="s">
        <v>103</v>
      </c>
      <c r="C373" t="s">
        <v>4</v>
      </c>
      <c r="D373" t="s">
        <v>66</v>
      </c>
      <c r="E373" s="4" t="s">
        <v>274</v>
      </c>
      <c r="F373" t="s">
        <v>273</v>
      </c>
      <c r="G373" s="4" t="s">
        <v>271</v>
      </c>
      <c r="H373" s="4" t="s">
        <v>138</v>
      </c>
      <c r="I373" s="8">
        <v>-5</v>
      </c>
      <c r="J373" s="29">
        <v>172550</v>
      </c>
      <c r="K373" s="17">
        <v>-862750</v>
      </c>
      <c r="L373" s="102" t="s">
        <v>529</v>
      </c>
      <c r="N373" s="54">
        <v>20240107</v>
      </c>
      <c r="O373" t="s">
        <v>480</v>
      </c>
    </row>
    <row r="374" spans="1:16" x14ac:dyDescent="0.25">
      <c r="A374" s="86">
        <v>45506</v>
      </c>
      <c r="B374" t="s">
        <v>103</v>
      </c>
      <c r="C374" t="s">
        <v>4</v>
      </c>
      <c r="D374" t="s">
        <v>66</v>
      </c>
      <c r="E374" s="4" t="s">
        <v>276</v>
      </c>
      <c r="F374" t="s">
        <v>275</v>
      </c>
      <c r="G374" s="4" t="s">
        <v>148</v>
      </c>
      <c r="H374" s="4">
        <v>50361</v>
      </c>
      <c r="I374" s="8">
        <v>-5</v>
      </c>
      <c r="J374" s="29">
        <v>83600</v>
      </c>
      <c r="K374" s="17">
        <v>-418000</v>
      </c>
      <c r="L374" s="102" t="s">
        <v>529</v>
      </c>
      <c r="N374" s="54">
        <v>20240107</v>
      </c>
      <c r="O374" t="s">
        <v>480</v>
      </c>
    </row>
    <row r="375" spans="1:16" x14ac:dyDescent="0.25">
      <c r="A375" s="86">
        <v>45506</v>
      </c>
      <c r="B375" t="s">
        <v>103</v>
      </c>
      <c r="C375" t="s">
        <v>0</v>
      </c>
      <c r="D375" t="s">
        <v>66</v>
      </c>
      <c r="E375" s="4" t="s">
        <v>78</v>
      </c>
      <c r="F375" t="s">
        <v>79</v>
      </c>
      <c r="G375" s="4" t="s">
        <v>80</v>
      </c>
      <c r="H375" s="4" t="s">
        <v>508</v>
      </c>
      <c r="I375" s="8">
        <v>-15</v>
      </c>
      <c r="J375" s="29">
        <v>51750</v>
      </c>
      <c r="K375" s="17">
        <v>-776250</v>
      </c>
      <c r="L375" s="102" t="s">
        <v>529</v>
      </c>
      <c r="N375" s="54">
        <v>20240107</v>
      </c>
      <c r="O375" t="s">
        <v>480</v>
      </c>
    </row>
    <row r="376" spans="1:16" x14ac:dyDescent="0.25">
      <c r="A376" s="86">
        <v>45506</v>
      </c>
      <c r="B376" t="s">
        <v>103</v>
      </c>
      <c r="C376" t="s">
        <v>0</v>
      </c>
      <c r="D376" t="s">
        <v>66</v>
      </c>
      <c r="E376" s="4" t="s">
        <v>139</v>
      </c>
      <c r="F376" t="s">
        <v>140</v>
      </c>
      <c r="G376" s="4" t="s">
        <v>141</v>
      </c>
      <c r="H376" s="4" t="s">
        <v>443</v>
      </c>
      <c r="I376" s="8">
        <v>-25</v>
      </c>
      <c r="J376" s="29">
        <v>51750</v>
      </c>
      <c r="K376" s="17">
        <v>-1293750</v>
      </c>
      <c r="L376" s="102" t="s">
        <v>529</v>
      </c>
      <c r="N376" s="54">
        <v>20240107</v>
      </c>
      <c r="O376" t="s">
        <v>480</v>
      </c>
    </row>
    <row r="377" spans="1:16" x14ac:dyDescent="0.25">
      <c r="A377" s="5">
        <v>45506</v>
      </c>
      <c r="B377" t="s">
        <v>103</v>
      </c>
      <c r="C377" t="s">
        <v>0</v>
      </c>
      <c r="D377" t="s">
        <v>66</v>
      </c>
      <c r="E377" s="4" t="s">
        <v>139</v>
      </c>
      <c r="F377" t="s">
        <v>140</v>
      </c>
      <c r="G377" s="4" t="s">
        <v>141</v>
      </c>
      <c r="H377" s="4" t="s">
        <v>443</v>
      </c>
      <c r="I377" s="8">
        <v>-5</v>
      </c>
      <c r="J377" s="29">
        <v>51750</v>
      </c>
      <c r="K377" s="17">
        <v>-258750</v>
      </c>
      <c r="L377" s="102" t="s">
        <v>529</v>
      </c>
      <c r="N377" s="54">
        <v>20240119</v>
      </c>
      <c r="O377" t="s">
        <v>232</v>
      </c>
    </row>
    <row r="378" spans="1:16" x14ac:dyDescent="0.25">
      <c r="A378" s="5">
        <v>45506</v>
      </c>
      <c r="B378" t="s">
        <v>103</v>
      </c>
      <c r="C378" t="s">
        <v>0</v>
      </c>
      <c r="D378" t="s">
        <v>14</v>
      </c>
      <c r="E378" s="4" t="s">
        <v>42</v>
      </c>
      <c r="F378" t="s">
        <v>43</v>
      </c>
      <c r="G378" s="4" t="s">
        <v>44</v>
      </c>
      <c r="H378" s="4" t="s">
        <v>484</v>
      </c>
      <c r="I378" s="8">
        <v>-40</v>
      </c>
      <c r="J378" s="79">
        <v>14.447761194029852</v>
      </c>
      <c r="K378" s="17">
        <v>-577.91044776119406</v>
      </c>
      <c r="L378" s="102" t="s">
        <v>527</v>
      </c>
      <c r="N378" s="54">
        <v>20240119</v>
      </c>
      <c r="O378" t="s">
        <v>232</v>
      </c>
    </row>
    <row r="379" spans="1:16" x14ac:dyDescent="0.25">
      <c r="A379" s="5">
        <v>45506</v>
      </c>
      <c r="B379" t="s">
        <v>103</v>
      </c>
      <c r="C379" t="s">
        <v>0</v>
      </c>
      <c r="D379" t="s">
        <v>14</v>
      </c>
      <c r="E379" s="4" t="s">
        <v>39</v>
      </c>
      <c r="F379" t="s">
        <v>40</v>
      </c>
      <c r="G379" s="4" t="s">
        <v>41</v>
      </c>
      <c r="H379" s="4" t="s">
        <v>485</v>
      </c>
      <c r="I379" s="8">
        <v>-20</v>
      </c>
      <c r="J379" s="84">
        <v>14.5833333333333</v>
      </c>
      <c r="K379" s="17">
        <v>-291.666666666666</v>
      </c>
      <c r="L379" s="102" t="s">
        <v>527</v>
      </c>
      <c r="N379" s="54">
        <v>20240119</v>
      </c>
      <c r="O379" t="s">
        <v>232</v>
      </c>
    </row>
    <row r="380" spans="1:16" x14ac:dyDescent="0.25">
      <c r="A380" s="5">
        <v>45506</v>
      </c>
      <c r="B380" t="s">
        <v>103</v>
      </c>
      <c r="C380" t="s">
        <v>0</v>
      </c>
      <c r="D380" t="s">
        <v>14</v>
      </c>
      <c r="E380" s="4" t="s">
        <v>54</v>
      </c>
      <c r="F380" t="s">
        <v>55</v>
      </c>
      <c r="G380" s="4" t="s">
        <v>56</v>
      </c>
      <c r="H380" s="4" t="s">
        <v>488</v>
      </c>
      <c r="I380" s="8">
        <v>-20</v>
      </c>
      <c r="J380" s="79">
        <v>18.575692963752665</v>
      </c>
      <c r="K380" s="17">
        <v>-371.51385927505328</v>
      </c>
      <c r="L380" s="102" t="s">
        <v>527</v>
      </c>
      <c r="N380" s="54">
        <v>20240119</v>
      </c>
      <c r="O380" t="s">
        <v>232</v>
      </c>
    </row>
    <row r="381" spans="1:16" x14ac:dyDescent="0.25">
      <c r="A381" s="5">
        <v>45506</v>
      </c>
      <c r="B381" t="s">
        <v>103</v>
      </c>
      <c r="C381" t="s">
        <v>4</v>
      </c>
      <c r="D381" t="s">
        <v>14</v>
      </c>
      <c r="E381" s="4">
        <v>3318235</v>
      </c>
      <c r="F381" t="s">
        <v>209</v>
      </c>
      <c r="G381" s="4" t="s">
        <v>107</v>
      </c>
      <c r="H381" s="4" t="s">
        <v>138</v>
      </c>
      <c r="I381" s="8">
        <v>-1</v>
      </c>
      <c r="J381" s="79">
        <v>31.311787072243344</v>
      </c>
      <c r="K381" s="17">
        <v>-31.311787072243344</v>
      </c>
      <c r="L381" s="102" t="s">
        <v>527</v>
      </c>
      <c r="N381" s="54">
        <v>20240119</v>
      </c>
      <c r="O381" t="s">
        <v>232</v>
      </c>
    </row>
    <row r="382" spans="1:16" x14ac:dyDescent="0.25">
      <c r="A382" s="5">
        <v>45506</v>
      </c>
      <c r="B382" t="s">
        <v>103</v>
      </c>
      <c r="C382" t="s">
        <v>4</v>
      </c>
      <c r="D382" t="s">
        <v>14</v>
      </c>
      <c r="E382" s="4">
        <v>3338235</v>
      </c>
      <c r="F382" t="s">
        <v>231</v>
      </c>
      <c r="G382" s="4" t="s">
        <v>231</v>
      </c>
      <c r="H382" s="4" t="s">
        <v>138</v>
      </c>
      <c r="I382" s="8">
        <v>-2</v>
      </c>
      <c r="J382" s="29">
        <v>153420.53519000002</v>
      </c>
      <c r="K382" s="17">
        <v>-306841.07038000005</v>
      </c>
      <c r="L382" s="102" t="s">
        <v>529</v>
      </c>
      <c r="N382" s="54">
        <v>20240119</v>
      </c>
      <c r="O382" t="s">
        <v>232</v>
      </c>
    </row>
    <row r="383" spans="1:16" x14ac:dyDescent="0.25">
      <c r="A383" s="5">
        <v>45506</v>
      </c>
      <c r="B383" t="s">
        <v>103</v>
      </c>
      <c r="C383" t="s">
        <v>4</v>
      </c>
      <c r="D383" t="s">
        <v>14</v>
      </c>
      <c r="E383" s="4">
        <v>3348235</v>
      </c>
      <c r="F383" t="s">
        <v>207</v>
      </c>
      <c r="G383" s="4" t="s">
        <v>208</v>
      </c>
      <c r="H383" s="4" t="s">
        <v>138</v>
      </c>
      <c r="I383" s="8">
        <v>-1</v>
      </c>
      <c r="J383" s="29">
        <v>153420.53519000002</v>
      </c>
      <c r="K383" s="17">
        <v>-153420.53519000002</v>
      </c>
      <c r="L383" s="102" t="s">
        <v>529</v>
      </c>
      <c r="N383" s="54">
        <v>20240119</v>
      </c>
      <c r="O383" t="s">
        <v>232</v>
      </c>
      <c r="P383" t="s">
        <v>536</v>
      </c>
    </row>
    <row r="384" spans="1:16" x14ac:dyDescent="0.25">
      <c r="A384" s="5">
        <v>45506</v>
      </c>
      <c r="B384" t="s">
        <v>477</v>
      </c>
      <c r="C384" t="s">
        <v>4</v>
      </c>
      <c r="D384" t="s">
        <v>14</v>
      </c>
      <c r="E384" s="4">
        <v>3348235</v>
      </c>
      <c r="F384" t="s">
        <v>207</v>
      </c>
      <c r="G384" s="4" t="s">
        <v>208</v>
      </c>
      <c r="H384" s="4" t="s">
        <v>138</v>
      </c>
      <c r="I384" s="8">
        <v>-1</v>
      </c>
      <c r="J384" s="29">
        <v>153420.53519000002</v>
      </c>
      <c r="K384" s="17">
        <v>-153420.53519000002</v>
      </c>
      <c r="L384" s="102" t="s">
        <v>529</v>
      </c>
      <c r="N384" s="54">
        <v>20240119</v>
      </c>
      <c r="O384" t="s">
        <v>232</v>
      </c>
      <c r="P384" t="s">
        <v>536</v>
      </c>
    </row>
    <row r="385" spans="1:16" x14ac:dyDescent="0.25">
      <c r="A385" s="5">
        <v>45513</v>
      </c>
      <c r="B385" t="s">
        <v>120</v>
      </c>
      <c r="C385" t="s">
        <v>0</v>
      </c>
      <c r="D385" t="s">
        <v>66</v>
      </c>
      <c r="E385" s="4" t="s">
        <v>71</v>
      </c>
      <c r="F385" t="s">
        <v>72</v>
      </c>
      <c r="G385" s="4" t="s">
        <v>27</v>
      </c>
      <c r="H385" s="4" t="s">
        <v>543</v>
      </c>
      <c r="I385" s="8">
        <v>2</v>
      </c>
      <c r="J385" s="29">
        <v>51750</v>
      </c>
      <c r="K385" s="17">
        <v>103500</v>
      </c>
      <c r="L385" s="102" t="s">
        <v>529</v>
      </c>
      <c r="N385" s="54"/>
      <c r="P385" t="s">
        <v>546</v>
      </c>
    </row>
    <row r="386" spans="1:16" x14ac:dyDescent="0.25">
      <c r="A386" s="5">
        <v>45506</v>
      </c>
      <c r="B386" t="s">
        <v>20</v>
      </c>
      <c r="C386" t="s">
        <v>4</v>
      </c>
      <c r="D386" t="s">
        <v>14</v>
      </c>
      <c r="E386" s="4">
        <v>3338235</v>
      </c>
      <c r="F386" t="s">
        <v>231</v>
      </c>
      <c r="G386" s="4" t="s">
        <v>231</v>
      </c>
      <c r="H386" s="4" t="s">
        <v>138</v>
      </c>
      <c r="I386" s="8">
        <v>3</v>
      </c>
      <c r="J386" s="29">
        <v>153420.53519000002</v>
      </c>
      <c r="K386" s="17">
        <v>460261.60557000007</v>
      </c>
      <c r="L386" s="102" t="s">
        <v>529</v>
      </c>
      <c r="M386" t="s">
        <v>288</v>
      </c>
      <c r="N386" s="54"/>
    </row>
    <row r="387" spans="1:16" x14ac:dyDescent="0.25">
      <c r="A387" s="5">
        <v>45513</v>
      </c>
      <c r="B387" t="s">
        <v>103</v>
      </c>
      <c r="C387" t="s">
        <v>0</v>
      </c>
      <c r="D387" t="s">
        <v>66</v>
      </c>
      <c r="E387" s="4" t="s">
        <v>86</v>
      </c>
      <c r="F387" t="s">
        <v>87</v>
      </c>
      <c r="G387" s="4" t="s">
        <v>184</v>
      </c>
      <c r="H387" s="4" t="s">
        <v>180</v>
      </c>
      <c r="I387" s="8">
        <v>-4</v>
      </c>
      <c r="J387" s="29">
        <v>51750</v>
      </c>
      <c r="K387" s="17">
        <v>-207000</v>
      </c>
      <c r="L387" s="102" t="s">
        <v>529</v>
      </c>
      <c r="N387" s="54">
        <v>20240120</v>
      </c>
      <c r="O387" t="s">
        <v>544</v>
      </c>
    </row>
    <row r="388" spans="1:16" x14ac:dyDescent="0.25">
      <c r="A388" s="5">
        <v>45513</v>
      </c>
      <c r="B388" t="s">
        <v>103</v>
      </c>
      <c r="C388" t="s">
        <v>4</v>
      </c>
      <c r="D388" t="s">
        <v>66</v>
      </c>
      <c r="E388" s="4" t="s">
        <v>96</v>
      </c>
      <c r="F388" t="s">
        <v>95</v>
      </c>
      <c r="G388" s="4" t="s">
        <v>106</v>
      </c>
      <c r="H388" s="4">
        <v>52006</v>
      </c>
      <c r="I388" s="8">
        <v>-1</v>
      </c>
      <c r="J388" s="29">
        <v>647360</v>
      </c>
      <c r="K388" s="17">
        <v>-647360</v>
      </c>
      <c r="L388" s="102" t="s">
        <v>529</v>
      </c>
      <c r="N388" s="54">
        <v>20240120</v>
      </c>
      <c r="O388" t="s">
        <v>544</v>
      </c>
    </row>
    <row r="389" spans="1:16" x14ac:dyDescent="0.25">
      <c r="A389" s="5">
        <v>45513</v>
      </c>
      <c r="B389" t="s">
        <v>103</v>
      </c>
      <c r="C389" t="s">
        <v>4</v>
      </c>
      <c r="D389" t="s">
        <v>66</v>
      </c>
      <c r="E389" s="4" t="s">
        <v>102</v>
      </c>
      <c r="F389" t="s">
        <v>101</v>
      </c>
      <c r="G389" s="4" t="s">
        <v>107</v>
      </c>
      <c r="H389" s="4" t="s">
        <v>138</v>
      </c>
      <c r="I389" s="8">
        <v>-1</v>
      </c>
      <c r="J389" s="29">
        <v>102340</v>
      </c>
      <c r="K389" s="17">
        <v>-102340</v>
      </c>
      <c r="L389" s="102" t="s">
        <v>529</v>
      </c>
      <c r="N389" s="54">
        <v>20240120</v>
      </c>
      <c r="O389" t="s">
        <v>544</v>
      </c>
    </row>
    <row r="390" spans="1:16" x14ac:dyDescent="0.25">
      <c r="A390" s="5">
        <v>45513</v>
      </c>
      <c r="B390" t="s">
        <v>103</v>
      </c>
      <c r="C390" t="s">
        <v>0</v>
      </c>
      <c r="D390" t="s">
        <v>66</v>
      </c>
      <c r="E390" s="4" t="s">
        <v>71</v>
      </c>
      <c r="F390" t="s">
        <v>72</v>
      </c>
      <c r="G390" s="4" t="s">
        <v>27</v>
      </c>
      <c r="H390" s="4" t="s">
        <v>543</v>
      </c>
      <c r="I390" s="8">
        <v>-2</v>
      </c>
      <c r="J390" s="29">
        <v>51750</v>
      </c>
      <c r="K390" s="17">
        <v>-103500</v>
      </c>
      <c r="L390" s="102" t="s">
        <v>529</v>
      </c>
      <c r="N390" s="54">
        <v>20240120</v>
      </c>
      <c r="O390" t="s">
        <v>544</v>
      </c>
    </row>
    <row r="391" spans="1:16" x14ac:dyDescent="0.25">
      <c r="A391" s="5">
        <v>45513</v>
      </c>
      <c r="B391" t="s">
        <v>103</v>
      </c>
      <c r="C391" t="s">
        <v>0</v>
      </c>
      <c r="D391" t="s">
        <v>66</v>
      </c>
      <c r="E391" s="4" t="s">
        <v>75</v>
      </c>
      <c r="F391" t="s">
        <v>76</v>
      </c>
      <c r="G391" s="4" t="s">
        <v>37</v>
      </c>
      <c r="H391" s="4" t="s">
        <v>379</v>
      </c>
      <c r="I391" s="8">
        <v>-2</v>
      </c>
      <c r="J391" s="29">
        <v>51750</v>
      </c>
      <c r="K391" s="17">
        <v>-103500</v>
      </c>
      <c r="L391" s="102" t="s">
        <v>529</v>
      </c>
      <c r="N391" s="54">
        <v>20240120</v>
      </c>
      <c r="O391" t="s">
        <v>544</v>
      </c>
    </row>
    <row r="392" spans="1:16" x14ac:dyDescent="0.25">
      <c r="A392" s="5">
        <v>45513</v>
      </c>
      <c r="B392" t="s">
        <v>103</v>
      </c>
      <c r="C392" t="s">
        <v>0</v>
      </c>
      <c r="D392" t="s">
        <v>66</v>
      </c>
      <c r="E392" s="4" t="s">
        <v>78</v>
      </c>
      <c r="F392" t="s">
        <v>79</v>
      </c>
      <c r="G392" s="4" t="s">
        <v>80</v>
      </c>
      <c r="H392" s="4" t="s">
        <v>510</v>
      </c>
      <c r="I392" s="8">
        <v>-2</v>
      </c>
      <c r="J392" s="29">
        <v>51750</v>
      </c>
      <c r="K392" s="17">
        <v>-103500</v>
      </c>
      <c r="L392" s="102" t="s">
        <v>529</v>
      </c>
      <c r="N392" s="54">
        <v>20240120</v>
      </c>
      <c r="O392" t="s">
        <v>544</v>
      </c>
    </row>
    <row r="393" spans="1:16" x14ac:dyDescent="0.25">
      <c r="A393" s="5">
        <v>45513</v>
      </c>
      <c r="B393" t="s">
        <v>103</v>
      </c>
      <c r="C393" t="s">
        <v>0</v>
      </c>
      <c r="D393" t="s">
        <v>66</v>
      </c>
      <c r="E393" s="4" t="s">
        <v>86</v>
      </c>
      <c r="F393" t="s">
        <v>87</v>
      </c>
      <c r="G393" s="4" t="s">
        <v>50</v>
      </c>
      <c r="H393" s="4" t="s">
        <v>512</v>
      </c>
      <c r="I393" s="8">
        <v>-1</v>
      </c>
      <c r="J393" s="29">
        <v>51750</v>
      </c>
      <c r="K393" s="17">
        <v>-51750</v>
      </c>
      <c r="L393" s="102" t="s">
        <v>529</v>
      </c>
      <c r="N393" s="54">
        <v>20240120</v>
      </c>
      <c r="O393" t="s">
        <v>544</v>
      </c>
    </row>
    <row r="394" spans="1:16" x14ac:dyDescent="0.25">
      <c r="A394" s="5">
        <v>45513</v>
      </c>
      <c r="B394" t="s">
        <v>103</v>
      </c>
      <c r="C394" t="s">
        <v>0</v>
      </c>
      <c r="D394" t="s">
        <v>66</v>
      </c>
      <c r="E394" s="4" t="s">
        <v>78</v>
      </c>
      <c r="F394" t="s">
        <v>79</v>
      </c>
      <c r="G394" s="4" t="s">
        <v>80</v>
      </c>
      <c r="H394" s="4" t="s">
        <v>510</v>
      </c>
      <c r="I394" s="8">
        <v>-2</v>
      </c>
      <c r="J394" s="29">
        <v>51750</v>
      </c>
      <c r="K394" s="17">
        <v>-103500</v>
      </c>
      <c r="L394" s="102" t="s">
        <v>529</v>
      </c>
      <c r="N394" s="54">
        <v>20240120</v>
      </c>
      <c r="O394" t="s">
        <v>544</v>
      </c>
    </row>
    <row r="395" spans="1:16" x14ac:dyDescent="0.25">
      <c r="A395" s="5">
        <v>45518</v>
      </c>
      <c r="B395" t="s">
        <v>120</v>
      </c>
      <c r="C395" t="s">
        <v>0</v>
      </c>
      <c r="D395" t="s">
        <v>66</v>
      </c>
      <c r="E395" s="4" t="s">
        <v>71</v>
      </c>
      <c r="F395" t="s">
        <v>72</v>
      </c>
      <c r="G395" s="4" t="s">
        <v>27</v>
      </c>
      <c r="H395" s="4" t="s">
        <v>543</v>
      </c>
      <c r="I395" s="8">
        <v>2</v>
      </c>
      <c r="J395" s="29">
        <v>51750</v>
      </c>
      <c r="K395" s="17">
        <v>103500</v>
      </c>
      <c r="L395" s="102" t="s">
        <v>529</v>
      </c>
      <c r="N395" s="54"/>
    </row>
    <row r="396" spans="1:16" x14ac:dyDescent="0.25">
      <c r="A396" s="5">
        <v>45518</v>
      </c>
      <c r="B396" t="s">
        <v>121</v>
      </c>
      <c r="C396" t="s">
        <v>0</v>
      </c>
      <c r="D396" t="s">
        <v>66</v>
      </c>
      <c r="E396" s="4" t="s">
        <v>86</v>
      </c>
      <c r="F396" t="s">
        <v>87</v>
      </c>
      <c r="G396" s="4" t="s">
        <v>50</v>
      </c>
      <c r="H396" s="4" t="s">
        <v>524</v>
      </c>
      <c r="I396" s="8">
        <v>-20</v>
      </c>
      <c r="J396" s="29">
        <v>51750</v>
      </c>
      <c r="K396" s="35">
        <v>-1035000</v>
      </c>
      <c r="L396" s="102" t="s">
        <v>529</v>
      </c>
      <c r="N396" s="54"/>
      <c r="P396" t="s">
        <v>548</v>
      </c>
    </row>
    <row r="397" spans="1:16" x14ac:dyDescent="0.25">
      <c r="A397" s="5">
        <v>45518</v>
      </c>
      <c r="B397" t="s">
        <v>103</v>
      </c>
      <c r="C397" t="s">
        <v>0</v>
      </c>
      <c r="D397" t="s">
        <v>14</v>
      </c>
      <c r="E397" s="4" t="s">
        <v>35</v>
      </c>
      <c r="F397" t="s">
        <v>36</v>
      </c>
      <c r="G397" s="4" t="s">
        <v>37</v>
      </c>
      <c r="H397" s="4" t="s">
        <v>492</v>
      </c>
      <c r="I397" s="8">
        <v>-2</v>
      </c>
      <c r="J397" s="79">
        <v>14.583333333333334</v>
      </c>
      <c r="K397" s="35">
        <v>161.05592105263159</v>
      </c>
      <c r="L397" s="104" t="s">
        <v>527</v>
      </c>
      <c r="N397" s="54">
        <v>20240121</v>
      </c>
      <c r="O397" t="s">
        <v>413</v>
      </c>
    </row>
    <row r="398" spans="1:16" x14ac:dyDescent="0.25">
      <c r="A398" s="5">
        <v>45518</v>
      </c>
      <c r="B398" t="s">
        <v>103</v>
      </c>
      <c r="C398" t="s">
        <v>0</v>
      </c>
      <c r="D398" t="s">
        <v>14</v>
      </c>
      <c r="E398" s="4" t="s">
        <v>48</v>
      </c>
      <c r="F398" t="s">
        <v>49</v>
      </c>
      <c r="G398" s="4" t="s">
        <v>50</v>
      </c>
      <c r="H398" s="4" t="s">
        <v>338</v>
      </c>
      <c r="I398" s="8">
        <v>-3</v>
      </c>
      <c r="J398" s="29">
        <v>69131</v>
      </c>
      <c r="K398" s="35">
        <v>2419585</v>
      </c>
      <c r="L398" s="104" t="s">
        <v>529</v>
      </c>
      <c r="N398" s="54">
        <v>20240121</v>
      </c>
      <c r="O398" t="s">
        <v>413</v>
      </c>
    </row>
    <row r="399" spans="1:16" x14ac:dyDescent="0.25">
      <c r="A399" s="5">
        <v>45518</v>
      </c>
      <c r="B399" t="s">
        <v>103</v>
      </c>
      <c r="C399" t="s">
        <v>0</v>
      </c>
      <c r="D399" t="s">
        <v>14</v>
      </c>
      <c r="E399" s="4" t="s">
        <v>54</v>
      </c>
      <c r="F399" t="s">
        <v>55</v>
      </c>
      <c r="G399" s="4" t="s">
        <v>56</v>
      </c>
      <c r="H399" s="4" t="s">
        <v>488</v>
      </c>
      <c r="I399" s="8">
        <v>-4</v>
      </c>
      <c r="J399" s="79">
        <v>18.575692963752665</v>
      </c>
      <c r="K399" s="35">
        <v>932.0723684210526</v>
      </c>
      <c r="L399" s="104" t="s">
        <v>527</v>
      </c>
      <c r="N399" s="54">
        <v>20240121</v>
      </c>
      <c r="O399" t="s">
        <v>413</v>
      </c>
    </row>
    <row r="400" spans="1:16" x14ac:dyDescent="0.25">
      <c r="A400" s="5">
        <v>45518</v>
      </c>
      <c r="B400" t="s">
        <v>103</v>
      </c>
      <c r="C400" t="s">
        <v>0</v>
      </c>
      <c r="D400" t="s">
        <v>14</v>
      </c>
      <c r="E400" s="4" t="s">
        <v>58</v>
      </c>
      <c r="F400" t="s">
        <v>59</v>
      </c>
      <c r="G400" s="4" t="s">
        <v>60</v>
      </c>
      <c r="H400" s="4" t="s">
        <v>341</v>
      </c>
      <c r="I400" s="8">
        <v>-5</v>
      </c>
      <c r="J400" s="29">
        <v>75398.578723404251</v>
      </c>
      <c r="K400" s="35">
        <v>7539857.8723404249</v>
      </c>
      <c r="L400" s="104" t="s">
        <v>529</v>
      </c>
      <c r="N400" s="54">
        <v>20240121</v>
      </c>
      <c r="O400" t="s">
        <v>413</v>
      </c>
    </row>
    <row r="401" spans="1:17" x14ac:dyDescent="0.25">
      <c r="A401" s="5">
        <v>45518</v>
      </c>
      <c r="B401" t="s">
        <v>103</v>
      </c>
      <c r="C401" t="s">
        <v>0</v>
      </c>
      <c r="D401" t="s">
        <v>66</v>
      </c>
      <c r="E401" s="4" t="s">
        <v>75</v>
      </c>
      <c r="F401" t="s">
        <v>76</v>
      </c>
      <c r="G401" s="4" t="s">
        <v>37</v>
      </c>
      <c r="H401" s="4" t="s">
        <v>445</v>
      </c>
      <c r="I401" s="8">
        <v>-2</v>
      </c>
      <c r="J401" s="29">
        <v>51750</v>
      </c>
      <c r="K401" s="35">
        <v>2587500</v>
      </c>
      <c r="L401" s="104" t="s">
        <v>529</v>
      </c>
      <c r="N401" s="54">
        <v>20240121</v>
      </c>
      <c r="O401" t="s">
        <v>413</v>
      </c>
    </row>
    <row r="402" spans="1:17" x14ac:dyDescent="0.25">
      <c r="A402" s="5">
        <v>45518</v>
      </c>
      <c r="B402" t="s">
        <v>103</v>
      </c>
      <c r="C402" t="s">
        <v>0</v>
      </c>
      <c r="D402" t="s">
        <v>66</v>
      </c>
      <c r="E402" s="4" t="s">
        <v>75</v>
      </c>
      <c r="F402" t="s">
        <v>76</v>
      </c>
      <c r="G402" s="4" t="s">
        <v>37</v>
      </c>
      <c r="H402" s="4" t="s">
        <v>379</v>
      </c>
      <c r="I402" s="8">
        <v>-7</v>
      </c>
      <c r="J402" s="29">
        <v>51750</v>
      </c>
      <c r="K402" s="35">
        <v>2173500</v>
      </c>
      <c r="L402" s="104" t="s">
        <v>529</v>
      </c>
      <c r="N402" s="54">
        <v>20240121</v>
      </c>
      <c r="O402" t="s">
        <v>413</v>
      </c>
    </row>
    <row r="403" spans="1:17" x14ac:dyDescent="0.25">
      <c r="A403" s="5">
        <v>45518</v>
      </c>
      <c r="B403" t="s">
        <v>103</v>
      </c>
      <c r="C403" t="s">
        <v>0</v>
      </c>
      <c r="D403" t="s">
        <v>66</v>
      </c>
      <c r="E403" s="4" t="s">
        <v>78</v>
      </c>
      <c r="F403" t="s">
        <v>79</v>
      </c>
      <c r="G403" s="4" t="s">
        <v>80</v>
      </c>
      <c r="H403" s="4" t="s">
        <v>510</v>
      </c>
      <c r="I403" s="8">
        <v>-4</v>
      </c>
      <c r="J403" s="29">
        <v>51750</v>
      </c>
      <c r="K403" s="35">
        <v>13455000</v>
      </c>
      <c r="L403" s="104" t="s">
        <v>529</v>
      </c>
      <c r="N403" s="54">
        <v>20240121</v>
      </c>
      <c r="O403" t="s">
        <v>413</v>
      </c>
    </row>
    <row r="404" spans="1:17" x14ac:dyDescent="0.25">
      <c r="A404" s="5">
        <v>45518</v>
      </c>
      <c r="B404" t="s">
        <v>103</v>
      </c>
      <c r="C404" t="s">
        <v>0</v>
      </c>
      <c r="D404" t="s">
        <v>14</v>
      </c>
      <c r="E404" s="4" t="s">
        <v>42</v>
      </c>
      <c r="F404" t="s">
        <v>43</v>
      </c>
      <c r="G404" s="4" t="s">
        <v>44</v>
      </c>
      <c r="H404" s="4" t="s">
        <v>484</v>
      </c>
      <c r="I404" s="8">
        <v>-5</v>
      </c>
      <c r="J404" s="79">
        <v>14.447761194029852</v>
      </c>
      <c r="K404" s="35">
        <v>-72.238805970149258</v>
      </c>
      <c r="L404" s="104" t="s">
        <v>527</v>
      </c>
      <c r="N404" s="54">
        <v>20240121</v>
      </c>
      <c r="O404" t="s">
        <v>413</v>
      </c>
    </row>
    <row r="405" spans="1:17" x14ac:dyDescent="0.25">
      <c r="A405" s="5">
        <v>45518</v>
      </c>
      <c r="B405" t="s">
        <v>121</v>
      </c>
      <c r="C405" t="s">
        <v>0</v>
      </c>
      <c r="D405" t="s">
        <v>66</v>
      </c>
      <c r="E405" s="4" t="s">
        <v>78</v>
      </c>
      <c r="F405" t="s">
        <v>79</v>
      </c>
      <c r="G405" s="4" t="s">
        <v>80</v>
      </c>
      <c r="H405" s="4" t="s">
        <v>510</v>
      </c>
      <c r="I405" s="8">
        <v>-20</v>
      </c>
      <c r="J405" s="29">
        <v>51750</v>
      </c>
      <c r="K405" s="35">
        <v>-1035000</v>
      </c>
      <c r="L405" s="102" t="s">
        <v>529</v>
      </c>
      <c r="N405" s="54"/>
      <c r="P405" t="s">
        <v>548</v>
      </c>
    </row>
    <row r="406" spans="1:17" x14ac:dyDescent="0.25">
      <c r="A406" s="5">
        <v>45520</v>
      </c>
      <c r="B406" t="s">
        <v>121</v>
      </c>
      <c r="C406" t="s">
        <v>0</v>
      </c>
      <c r="D406" t="s">
        <v>66</v>
      </c>
      <c r="E406" s="4" t="s">
        <v>71</v>
      </c>
      <c r="F406" t="s">
        <v>72</v>
      </c>
      <c r="G406" s="4" t="s">
        <v>27</v>
      </c>
      <c r="H406" s="4" t="s">
        <v>556</v>
      </c>
      <c r="I406" s="8">
        <v>33</v>
      </c>
      <c r="J406" s="29">
        <v>51750</v>
      </c>
      <c r="K406" s="35">
        <v>1707750</v>
      </c>
      <c r="L406" s="104" t="s">
        <v>529</v>
      </c>
      <c r="N406" s="54"/>
      <c r="P406" t="s">
        <v>557</v>
      </c>
    </row>
    <row r="407" spans="1:17" x14ac:dyDescent="0.25">
      <c r="A407" s="5">
        <v>45520</v>
      </c>
      <c r="B407" t="s">
        <v>121</v>
      </c>
      <c r="C407" t="s">
        <v>0</v>
      </c>
      <c r="D407" t="s">
        <v>66</v>
      </c>
      <c r="E407" s="4" t="s">
        <v>86</v>
      </c>
      <c r="F407" t="s">
        <v>87</v>
      </c>
      <c r="G407" s="4" t="s">
        <v>50</v>
      </c>
      <c r="H407" s="4" t="s">
        <v>555</v>
      </c>
      <c r="I407" s="8">
        <v>20</v>
      </c>
      <c r="J407" s="29">
        <v>51750</v>
      </c>
      <c r="K407" s="35">
        <v>1035000</v>
      </c>
      <c r="L407" s="102" t="s">
        <v>529</v>
      </c>
      <c r="N407" s="54"/>
      <c r="P407" t="s">
        <v>551</v>
      </c>
    </row>
    <row r="408" spans="1:17" x14ac:dyDescent="0.25">
      <c r="A408" s="110">
        <v>45520</v>
      </c>
      <c r="B408" s="109" t="s">
        <v>121</v>
      </c>
      <c r="C408" s="109" t="s">
        <v>0</v>
      </c>
      <c r="D408" s="109" t="s">
        <v>66</v>
      </c>
      <c r="E408" s="111" t="s">
        <v>78</v>
      </c>
      <c r="F408" s="109" t="s">
        <v>79</v>
      </c>
      <c r="G408" s="111" t="s">
        <v>80</v>
      </c>
      <c r="H408" s="111" t="s">
        <v>554</v>
      </c>
      <c r="I408" s="112">
        <v>20</v>
      </c>
      <c r="J408" s="113">
        <v>51750</v>
      </c>
      <c r="K408" s="114">
        <v>1035000</v>
      </c>
      <c r="L408" s="115" t="s">
        <v>529</v>
      </c>
      <c r="M408" s="109"/>
      <c r="N408" s="151"/>
      <c r="O408" s="109"/>
      <c r="P408" s="109" t="s">
        <v>551</v>
      </c>
      <c r="Q408" s="109"/>
    </row>
    <row r="409" spans="1:17" x14ac:dyDescent="0.25">
      <c r="A409" s="5">
        <v>45520</v>
      </c>
      <c r="B409" t="s">
        <v>121</v>
      </c>
      <c r="C409" t="s">
        <v>0</v>
      </c>
      <c r="D409" t="s">
        <v>66</v>
      </c>
      <c r="E409" s="4" t="s">
        <v>86</v>
      </c>
      <c r="F409" t="s">
        <v>87</v>
      </c>
      <c r="G409" s="4" t="s">
        <v>50</v>
      </c>
      <c r="H409" s="4" t="s">
        <v>555</v>
      </c>
      <c r="I409" s="8">
        <v>-20</v>
      </c>
      <c r="J409" s="29">
        <v>51750</v>
      </c>
      <c r="K409" s="35">
        <v>-1035000</v>
      </c>
      <c r="L409" s="102" t="s">
        <v>529</v>
      </c>
      <c r="N409" s="54"/>
      <c r="P409" t="s">
        <v>552</v>
      </c>
    </row>
    <row r="410" spans="1:17" x14ac:dyDescent="0.25">
      <c r="A410" s="5">
        <v>45520</v>
      </c>
      <c r="B410" t="s">
        <v>121</v>
      </c>
      <c r="C410" t="s">
        <v>0</v>
      </c>
      <c r="D410" t="s">
        <v>66</v>
      </c>
      <c r="E410" s="4" t="s">
        <v>78</v>
      </c>
      <c r="F410" t="s">
        <v>79</v>
      </c>
      <c r="G410" s="4" t="s">
        <v>80</v>
      </c>
      <c r="H410" s="4" t="s">
        <v>554</v>
      </c>
      <c r="I410" s="8">
        <v>-20</v>
      </c>
      <c r="J410" s="29">
        <v>51750</v>
      </c>
      <c r="K410" s="35">
        <v>-1035000</v>
      </c>
      <c r="L410" s="102" t="s">
        <v>529</v>
      </c>
      <c r="N410" s="54"/>
      <c r="P410" t="s">
        <v>552</v>
      </c>
    </row>
    <row r="411" spans="1:17" x14ac:dyDescent="0.25">
      <c r="A411" s="5">
        <v>45518</v>
      </c>
      <c r="B411" t="s">
        <v>103</v>
      </c>
      <c r="C411" t="s">
        <v>0</v>
      </c>
      <c r="D411" t="s">
        <v>14</v>
      </c>
      <c r="E411" s="4" t="s">
        <v>39</v>
      </c>
      <c r="F411" t="s">
        <v>40</v>
      </c>
      <c r="G411" s="4" t="s">
        <v>41</v>
      </c>
      <c r="H411" s="4" t="s">
        <v>312</v>
      </c>
      <c r="I411" s="8">
        <v>-3</v>
      </c>
      <c r="J411" s="29">
        <v>69875.829545454544</v>
      </c>
      <c r="K411" s="35">
        <v>3493791.4772727271</v>
      </c>
      <c r="L411" s="104" t="s">
        <v>529</v>
      </c>
      <c r="N411" s="54">
        <v>20240121</v>
      </c>
      <c r="O411" t="s">
        <v>413</v>
      </c>
    </row>
    <row r="412" spans="1:17" x14ac:dyDescent="0.25">
      <c r="A412" s="5">
        <v>45518</v>
      </c>
      <c r="B412" t="s">
        <v>103</v>
      </c>
      <c r="C412" t="s">
        <v>0</v>
      </c>
      <c r="D412" t="s">
        <v>66</v>
      </c>
      <c r="E412" s="4" t="s">
        <v>139</v>
      </c>
      <c r="F412" t="s">
        <v>140</v>
      </c>
      <c r="G412" s="4" t="s">
        <v>141</v>
      </c>
      <c r="H412" s="4" t="s">
        <v>443</v>
      </c>
      <c r="I412" s="8">
        <v>-4</v>
      </c>
      <c r="J412" s="29">
        <v>51750</v>
      </c>
      <c r="K412" s="35">
        <v>5175000</v>
      </c>
      <c r="L412" s="104" t="s">
        <v>529</v>
      </c>
      <c r="N412" s="54">
        <v>20240121</v>
      </c>
      <c r="O412" t="s">
        <v>413</v>
      </c>
    </row>
    <row r="413" spans="1:17" x14ac:dyDescent="0.25">
      <c r="A413" s="5">
        <v>45524</v>
      </c>
      <c r="B413" t="s">
        <v>103</v>
      </c>
      <c r="C413" t="s">
        <v>0</v>
      </c>
      <c r="D413" t="s">
        <v>66</v>
      </c>
      <c r="E413" s="4" t="s">
        <v>67</v>
      </c>
      <c r="F413" t="s">
        <v>216</v>
      </c>
      <c r="G413" s="4" t="s">
        <v>69</v>
      </c>
      <c r="H413" s="4" t="s">
        <v>342</v>
      </c>
      <c r="I413" s="8">
        <v>-7</v>
      </c>
      <c r="J413" s="29">
        <v>51750</v>
      </c>
      <c r="K413" s="17">
        <v>-362250</v>
      </c>
      <c r="L413" s="102" t="s">
        <v>529</v>
      </c>
      <c r="N413" s="54">
        <v>20240125</v>
      </c>
      <c r="O413" t="s">
        <v>126</v>
      </c>
    </row>
    <row r="414" spans="1:17" x14ac:dyDescent="0.25">
      <c r="A414" s="5">
        <v>45524</v>
      </c>
      <c r="B414" t="s">
        <v>103</v>
      </c>
      <c r="C414" t="s">
        <v>0</v>
      </c>
      <c r="D414" t="s">
        <v>66</v>
      </c>
      <c r="E414" s="4" t="s">
        <v>71</v>
      </c>
      <c r="F414" t="s">
        <v>72</v>
      </c>
      <c r="G414" s="4" t="s">
        <v>27</v>
      </c>
      <c r="H414" s="4" t="s">
        <v>556</v>
      </c>
      <c r="I414" s="8">
        <v>-30</v>
      </c>
      <c r="J414" s="29">
        <v>51750</v>
      </c>
      <c r="K414" s="35">
        <v>-1552500</v>
      </c>
      <c r="L414" s="102" t="s">
        <v>529</v>
      </c>
      <c r="N414" s="54">
        <v>20240125</v>
      </c>
      <c r="O414" t="s">
        <v>126</v>
      </c>
    </row>
    <row r="415" spans="1:17" x14ac:dyDescent="0.25">
      <c r="A415" s="5">
        <v>45524</v>
      </c>
      <c r="B415" t="s">
        <v>103</v>
      </c>
      <c r="C415" t="s">
        <v>0</v>
      </c>
      <c r="D415" t="s">
        <v>66</v>
      </c>
      <c r="E415" s="4" t="s">
        <v>139</v>
      </c>
      <c r="F415" t="s">
        <v>140</v>
      </c>
      <c r="G415" s="4" t="s">
        <v>141</v>
      </c>
      <c r="H415" s="4" t="s">
        <v>443</v>
      </c>
      <c r="I415" s="8">
        <v>-15</v>
      </c>
      <c r="J415" s="29">
        <v>51750</v>
      </c>
      <c r="K415" s="35">
        <v>-776250</v>
      </c>
      <c r="L415" s="102" t="s">
        <v>529</v>
      </c>
      <c r="N415" s="54">
        <v>20240125</v>
      </c>
      <c r="O415" t="s">
        <v>126</v>
      </c>
    </row>
    <row r="416" spans="1:17" x14ac:dyDescent="0.25">
      <c r="A416" s="5">
        <v>45524</v>
      </c>
      <c r="B416" t="s">
        <v>103</v>
      </c>
      <c r="C416" t="s">
        <v>4</v>
      </c>
      <c r="D416" t="s">
        <v>66</v>
      </c>
      <c r="E416" s="4" t="s">
        <v>102</v>
      </c>
      <c r="F416" t="s">
        <v>101</v>
      </c>
      <c r="G416" s="4" t="s">
        <v>107</v>
      </c>
      <c r="H416" s="4" t="s">
        <v>138</v>
      </c>
      <c r="I416" s="8">
        <v>-6</v>
      </c>
      <c r="J416" s="29">
        <v>102340</v>
      </c>
      <c r="K416" s="35">
        <v>-614040</v>
      </c>
      <c r="L416" s="102" t="s">
        <v>529</v>
      </c>
      <c r="N416" s="54">
        <v>20240125</v>
      </c>
      <c r="O416" t="s">
        <v>126</v>
      </c>
    </row>
    <row r="417" spans="1:17" x14ac:dyDescent="0.25">
      <c r="A417" s="5">
        <v>45524</v>
      </c>
      <c r="B417" t="s">
        <v>103</v>
      </c>
      <c r="C417" t="s">
        <v>4</v>
      </c>
      <c r="D417" t="s">
        <v>66</v>
      </c>
      <c r="E417" s="4" t="s">
        <v>274</v>
      </c>
      <c r="F417" t="s">
        <v>273</v>
      </c>
      <c r="G417" s="4" t="s">
        <v>271</v>
      </c>
      <c r="H417" s="4" t="s">
        <v>138</v>
      </c>
      <c r="I417" s="8">
        <v>-2</v>
      </c>
      <c r="J417" s="29">
        <v>145000</v>
      </c>
      <c r="K417" s="35">
        <v>-290000</v>
      </c>
      <c r="L417" s="102" t="s">
        <v>529</v>
      </c>
      <c r="N417" s="54">
        <v>20240125</v>
      </c>
      <c r="O417" t="s">
        <v>126</v>
      </c>
    </row>
    <row r="418" spans="1:17" x14ac:dyDescent="0.25">
      <c r="A418" s="5">
        <v>45524</v>
      </c>
      <c r="B418" t="s">
        <v>103</v>
      </c>
      <c r="C418" t="s">
        <v>4</v>
      </c>
      <c r="D418" t="s">
        <v>66</v>
      </c>
      <c r="E418" s="4" t="s">
        <v>276</v>
      </c>
      <c r="F418" t="s">
        <v>275</v>
      </c>
      <c r="G418" s="4" t="s">
        <v>148</v>
      </c>
      <c r="H418" s="4" t="s">
        <v>138</v>
      </c>
      <c r="I418" s="8">
        <v>-2</v>
      </c>
      <c r="J418" s="29">
        <v>83600</v>
      </c>
      <c r="K418" s="35">
        <v>-167200</v>
      </c>
      <c r="L418" s="102" t="s">
        <v>529</v>
      </c>
      <c r="N418" s="54">
        <v>20240125</v>
      </c>
      <c r="O418" t="s">
        <v>126</v>
      </c>
    </row>
    <row r="419" spans="1:17" x14ac:dyDescent="0.25">
      <c r="A419" s="92">
        <v>45524</v>
      </c>
      <c r="B419" s="93" t="s">
        <v>63</v>
      </c>
      <c r="C419" s="93" t="s">
        <v>0</v>
      </c>
      <c r="D419" s="93" t="s">
        <v>14</v>
      </c>
      <c r="E419" s="94" t="s">
        <v>42</v>
      </c>
      <c r="F419" s="93" t="s">
        <v>43</v>
      </c>
      <c r="G419" s="94" t="s">
        <v>44</v>
      </c>
      <c r="H419" s="145" t="s">
        <v>565</v>
      </c>
      <c r="I419" s="95">
        <v>100</v>
      </c>
      <c r="J419" s="97">
        <v>14.569553805774278</v>
      </c>
      <c r="K419" s="96">
        <v>1456.9553805774278</v>
      </c>
      <c r="L419" s="106" t="s">
        <v>527</v>
      </c>
      <c r="M419" s="93" t="s">
        <v>644</v>
      </c>
      <c r="N419" s="100"/>
      <c r="O419" s="93"/>
      <c r="P419" s="93"/>
      <c r="Q419" s="93"/>
    </row>
    <row r="420" spans="1:17" x14ac:dyDescent="0.25">
      <c r="A420" s="134">
        <v>45524</v>
      </c>
      <c r="B420" s="133" t="s">
        <v>63</v>
      </c>
      <c r="C420" s="133" t="s">
        <v>0</v>
      </c>
      <c r="D420" s="133" t="s">
        <v>14</v>
      </c>
      <c r="E420" s="135" t="s">
        <v>25</v>
      </c>
      <c r="F420" s="133" t="s">
        <v>26</v>
      </c>
      <c r="G420" s="135" t="s">
        <v>27</v>
      </c>
      <c r="H420" s="135"/>
      <c r="I420" s="136">
        <v>30</v>
      </c>
      <c r="J420" s="137">
        <v>14.569553805774278</v>
      </c>
      <c r="K420" s="138">
        <v>437.08661417322833</v>
      </c>
      <c r="L420" s="139" t="s">
        <v>527</v>
      </c>
      <c r="M420" s="133" t="s">
        <v>644</v>
      </c>
      <c r="N420" s="140"/>
      <c r="O420" s="133"/>
      <c r="P420" s="133"/>
      <c r="Q420" s="133"/>
    </row>
    <row r="421" spans="1:17" x14ac:dyDescent="0.25">
      <c r="A421" s="92">
        <v>45524</v>
      </c>
      <c r="B421" s="93" t="s">
        <v>63</v>
      </c>
      <c r="C421" s="93" t="s">
        <v>0</v>
      </c>
      <c r="D421" s="93" t="s">
        <v>14</v>
      </c>
      <c r="E421" s="94" t="s">
        <v>35</v>
      </c>
      <c r="F421" s="93" t="s">
        <v>36</v>
      </c>
      <c r="G421" s="94" t="s">
        <v>37</v>
      </c>
      <c r="H421" s="94" t="s">
        <v>563</v>
      </c>
      <c r="I421" s="95">
        <v>20</v>
      </c>
      <c r="J421" s="97">
        <v>14.569553805774278</v>
      </c>
      <c r="K421" s="96">
        <v>291.39107611548559</v>
      </c>
      <c r="L421" s="106" t="s">
        <v>527</v>
      </c>
      <c r="M421" s="93" t="s">
        <v>644</v>
      </c>
      <c r="N421" s="100"/>
      <c r="O421" s="93"/>
      <c r="P421" s="93"/>
      <c r="Q421" s="93"/>
    </row>
    <row r="422" spans="1:17" x14ac:dyDescent="0.25">
      <c r="A422" s="5">
        <v>45524</v>
      </c>
      <c r="B422" t="s">
        <v>120</v>
      </c>
      <c r="C422" t="s">
        <v>0</v>
      </c>
      <c r="D422" t="s">
        <v>66</v>
      </c>
      <c r="E422" s="4" t="s">
        <v>139</v>
      </c>
      <c r="F422" t="s">
        <v>140</v>
      </c>
      <c r="G422" s="4" t="s">
        <v>141</v>
      </c>
      <c r="H422" s="4"/>
      <c r="I422" s="8">
        <v>-2</v>
      </c>
      <c r="J422" s="29">
        <v>51750</v>
      </c>
      <c r="K422" s="35">
        <v>-103500</v>
      </c>
      <c r="L422" s="102" t="s">
        <v>529</v>
      </c>
      <c r="N422" s="54"/>
      <c r="P422" t="s">
        <v>553</v>
      </c>
    </row>
    <row r="423" spans="1:17" x14ac:dyDescent="0.25">
      <c r="A423" s="92">
        <v>45524</v>
      </c>
      <c r="B423" s="93" t="s">
        <v>63</v>
      </c>
      <c r="C423" s="93" t="s">
        <v>0</v>
      </c>
      <c r="D423" s="93" t="s">
        <v>14</v>
      </c>
      <c r="E423" s="94" t="s">
        <v>54</v>
      </c>
      <c r="F423" s="93" t="s">
        <v>55</v>
      </c>
      <c r="G423" s="94" t="s">
        <v>56</v>
      </c>
      <c r="H423" s="94" t="s">
        <v>566</v>
      </c>
      <c r="I423" s="95">
        <v>50</v>
      </c>
      <c r="J423" s="97">
        <v>18.73228346456693</v>
      </c>
      <c r="K423" s="96">
        <v>936.61417322834643</v>
      </c>
      <c r="L423" s="106" t="s">
        <v>527</v>
      </c>
      <c r="M423" s="93" t="s">
        <v>644</v>
      </c>
      <c r="N423" s="100"/>
      <c r="O423" s="93"/>
      <c r="P423" s="93"/>
      <c r="Q423" s="93"/>
    </row>
    <row r="424" spans="1:17" x14ac:dyDescent="0.25">
      <c r="A424" s="92">
        <v>45524</v>
      </c>
      <c r="B424" s="93" t="s">
        <v>63</v>
      </c>
      <c r="C424" s="93" t="s">
        <v>4</v>
      </c>
      <c r="D424" s="93" t="s">
        <v>14</v>
      </c>
      <c r="E424" s="94">
        <v>3318235</v>
      </c>
      <c r="F424" s="93" t="s">
        <v>209</v>
      </c>
      <c r="G424" s="94" t="s">
        <v>107</v>
      </c>
      <c r="H424" s="94" t="s">
        <v>138</v>
      </c>
      <c r="I424" s="95">
        <v>10</v>
      </c>
      <c r="J424" s="97">
        <v>31.220472440944881</v>
      </c>
      <c r="K424" s="96">
        <v>312.20472440944883</v>
      </c>
      <c r="L424" s="106" t="s">
        <v>527</v>
      </c>
      <c r="M424" s="93" t="s">
        <v>644</v>
      </c>
      <c r="N424" s="100"/>
      <c r="O424" s="93"/>
      <c r="P424" s="93"/>
      <c r="Q424" s="93"/>
    </row>
    <row r="425" spans="1:17" x14ac:dyDescent="0.25">
      <c r="A425" s="92">
        <v>45524</v>
      </c>
      <c r="B425" s="93" t="s">
        <v>63</v>
      </c>
      <c r="C425" s="93" t="s">
        <v>4</v>
      </c>
      <c r="D425" s="93" t="s">
        <v>14</v>
      </c>
      <c r="E425" s="94">
        <v>3308050</v>
      </c>
      <c r="F425" s="93" t="s">
        <v>137</v>
      </c>
      <c r="G425" s="94" t="s">
        <v>137</v>
      </c>
      <c r="H425" s="94" t="s">
        <v>138</v>
      </c>
      <c r="I425" s="95">
        <v>3</v>
      </c>
      <c r="J425" s="97">
        <v>104.06824146981627</v>
      </c>
      <c r="K425" s="96">
        <v>312.20472440944883</v>
      </c>
      <c r="L425" s="106" t="s">
        <v>527</v>
      </c>
      <c r="M425" s="93" t="s">
        <v>644</v>
      </c>
      <c r="N425" s="100"/>
      <c r="O425" s="93"/>
      <c r="P425" s="93"/>
      <c r="Q425" s="93"/>
    </row>
    <row r="426" spans="1:17" x14ac:dyDescent="0.25">
      <c r="A426" s="134">
        <v>45524</v>
      </c>
      <c r="B426" s="133" t="s">
        <v>63</v>
      </c>
      <c r="C426" s="133" t="s">
        <v>0</v>
      </c>
      <c r="D426" s="133" t="s">
        <v>14</v>
      </c>
      <c r="E426" s="135" t="s">
        <v>25</v>
      </c>
      <c r="F426" s="133" t="s">
        <v>26</v>
      </c>
      <c r="G426" s="135" t="s">
        <v>27</v>
      </c>
      <c r="H426" s="135" t="s">
        <v>562</v>
      </c>
      <c r="I426" s="136">
        <v>30</v>
      </c>
      <c r="J426" s="137">
        <v>14.569553805774278</v>
      </c>
      <c r="K426" s="138">
        <v>437.08661417322833</v>
      </c>
      <c r="L426" s="139" t="s">
        <v>527</v>
      </c>
      <c r="M426" s="133" t="s">
        <v>645</v>
      </c>
      <c r="N426" s="140"/>
      <c r="O426" s="133"/>
      <c r="P426" s="133"/>
      <c r="Q426" s="133"/>
    </row>
    <row r="427" spans="1:17" x14ac:dyDescent="0.25">
      <c r="A427" s="92">
        <v>45524</v>
      </c>
      <c r="B427" s="93" t="s">
        <v>63</v>
      </c>
      <c r="C427" s="93" t="s">
        <v>0</v>
      </c>
      <c r="D427" s="93" t="s">
        <v>14</v>
      </c>
      <c r="E427" s="94" t="s">
        <v>42</v>
      </c>
      <c r="F427" s="93" t="s">
        <v>43</v>
      </c>
      <c r="G427" s="94" t="s">
        <v>44</v>
      </c>
      <c r="H427" s="94" t="s">
        <v>565</v>
      </c>
      <c r="I427" s="95">
        <v>100</v>
      </c>
      <c r="J427" s="97">
        <v>14.569553805774278</v>
      </c>
      <c r="K427" s="96">
        <v>1456.9553805774278</v>
      </c>
      <c r="L427" s="106" t="s">
        <v>527</v>
      </c>
      <c r="M427" s="93" t="s">
        <v>645</v>
      </c>
      <c r="N427" s="100"/>
      <c r="O427" s="93"/>
      <c r="P427" s="93"/>
      <c r="Q427" s="93"/>
    </row>
    <row r="428" spans="1:17" x14ac:dyDescent="0.25">
      <c r="A428" s="92">
        <v>45524</v>
      </c>
      <c r="B428" s="93" t="s">
        <v>63</v>
      </c>
      <c r="C428" s="93" t="s">
        <v>0</v>
      </c>
      <c r="D428" s="93" t="s">
        <v>14</v>
      </c>
      <c r="E428" s="94" t="s">
        <v>35</v>
      </c>
      <c r="F428" s="93" t="s">
        <v>36</v>
      </c>
      <c r="G428" s="94" t="s">
        <v>37</v>
      </c>
      <c r="H428" s="94" t="s">
        <v>563</v>
      </c>
      <c r="I428" s="95">
        <v>20</v>
      </c>
      <c r="J428" s="97">
        <v>14.569553805774278</v>
      </c>
      <c r="K428" s="96">
        <v>291.39107611548559</v>
      </c>
      <c r="L428" s="106" t="s">
        <v>527</v>
      </c>
      <c r="M428" s="93" t="s">
        <v>645</v>
      </c>
      <c r="N428" s="100"/>
      <c r="O428" s="93"/>
      <c r="P428" s="93"/>
      <c r="Q428" s="93"/>
    </row>
    <row r="429" spans="1:17" x14ac:dyDescent="0.25">
      <c r="A429" s="92">
        <v>45524</v>
      </c>
      <c r="B429" s="93" t="s">
        <v>63</v>
      </c>
      <c r="C429" s="93" t="s">
        <v>0</v>
      </c>
      <c r="D429" s="93" t="s">
        <v>14</v>
      </c>
      <c r="E429" s="94" t="s">
        <v>54</v>
      </c>
      <c r="F429" s="93" t="s">
        <v>55</v>
      </c>
      <c r="G429" s="94" t="s">
        <v>56</v>
      </c>
      <c r="H429" s="94" t="s">
        <v>566</v>
      </c>
      <c r="I429" s="95">
        <v>50</v>
      </c>
      <c r="J429" s="97">
        <v>18.73228346456693</v>
      </c>
      <c r="K429" s="96">
        <v>936.61417322834643</v>
      </c>
      <c r="L429" s="106" t="s">
        <v>527</v>
      </c>
      <c r="M429" s="93" t="s">
        <v>645</v>
      </c>
      <c r="N429" s="100"/>
      <c r="O429" s="93"/>
      <c r="P429" s="93"/>
      <c r="Q429" s="93"/>
    </row>
    <row r="430" spans="1:17" x14ac:dyDescent="0.25">
      <c r="A430" s="92">
        <v>45524</v>
      </c>
      <c r="B430" s="93" t="s">
        <v>63</v>
      </c>
      <c r="C430" s="93" t="s">
        <v>4</v>
      </c>
      <c r="D430" s="93" t="s">
        <v>14</v>
      </c>
      <c r="E430" s="94">
        <v>3318235</v>
      </c>
      <c r="F430" s="93" t="s">
        <v>209</v>
      </c>
      <c r="G430" s="94" t="s">
        <v>107</v>
      </c>
      <c r="H430" s="94" t="s">
        <v>138</v>
      </c>
      <c r="I430" s="95">
        <v>10</v>
      </c>
      <c r="J430" s="97">
        <v>31.220472440944881</v>
      </c>
      <c r="K430" s="96">
        <v>312.20472440944883</v>
      </c>
      <c r="L430" s="106" t="s">
        <v>527</v>
      </c>
      <c r="M430" s="93" t="s">
        <v>645</v>
      </c>
      <c r="N430" s="100"/>
      <c r="O430" s="93"/>
      <c r="P430" s="93"/>
      <c r="Q430" s="93"/>
    </row>
    <row r="431" spans="1:17" x14ac:dyDescent="0.25">
      <c r="A431" s="92">
        <v>45524</v>
      </c>
      <c r="B431" s="93" t="s">
        <v>63</v>
      </c>
      <c r="C431" s="93" t="s">
        <v>4</v>
      </c>
      <c r="D431" s="93" t="s">
        <v>14</v>
      </c>
      <c r="E431" s="94">
        <v>3308050</v>
      </c>
      <c r="F431" s="93" t="s">
        <v>137</v>
      </c>
      <c r="G431" s="94" t="s">
        <v>137</v>
      </c>
      <c r="H431" s="94" t="s">
        <v>138</v>
      </c>
      <c r="I431" s="95">
        <v>3</v>
      </c>
      <c r="J431" s="97">
        <v>104.06824146981627</v>
      </c>
      <c r="K431" s="96">
        <v>312.20472440944883</v>
      </c>
      <c r="L431" s="106" t="s">
        <v>527</v>
      </c>
      <c r="M431" s="93" t="s">
        <v>645</v>
      </c>
      <c r="N431" s="100"/>
      <c r="O431" s="93"/>
      <c r="P431" s="93"/>
      <c r="Q431" s="93"/>
    </row>
    <row r="432" spans="1:17" x14ac:dyDescent="0.25">
      <c r="A432" s="5">
        <v>45526</v>
      </c>
      <c r="B432" t="s">
        <v>103</v>
      </c>
      <c r="C432" t="s">
        <v>0</v>
      </c>
      <c r="D432" t="s">
        <v>66</v>
      </c>
      <c r="E432" s="4" t="s">
        <v>67</v>
      </c>
      <c r="F432" t="s">
        <v>68</v>
      </c>
      <c r="G432" s="4" t="s">
        <v>69</v>
      </c>
      <c r="H432" s="4" t="s">
        <v>444</v>
      </c>
      <c r="I432" s="8">
        <v>-20</v>
      </c>
      <c r="J432" s="29">
        <v>51750</v>
      </c>
      <c r="K432" s="35">
        <v>-1035000</v>
      </c>
      <c r="L432" s="102" t="s">
        <v>529</v>
      </c>
      <c r="N432" s="54">
        <v>20240126</v>
      </c>
      <c r="O432" t="s">
        <v>558</v>
      </c>
    </row>
    <row r="433" spans="1:17" x14ac:dyDescent="0.25">
      <c r="A433" s="5">
        <v>45526</v>
      </c>
      <c r="B433" t="s">
        <v>103</v>
      </c>
      <c r="C433" t="s">
        <v>0</v>
      </c>
      <c r="D433" t="s">
        <v>66</v>
      </c>
      <c r="E433" s="4" t="s">
        <v>75</v>
      </c>
      <c r="F433" t="s">
        <v>76</v>
      </c>
      <c r="G433" s="4" t="s">
        <v>37</v>
      </c>
      <c r="H433" s="4" t="s">
        <v>521</v>
      </c>
      <c r="I433" s="8">
        <v>-20</v>
      </c>
      <c r="J433" s="29">
        <v>51750</v>
      </c>
      <c r="K433" s="35">
        <v>-1035000</v>
      </c>
      <c r="L433" s="102" t="s">
        <v>529</v>
      </c>
      <c r="N433" s="54">
        <v>20240126</v>
      </c>
      <c r="O433" t="s">
        <v>558</v>
      </c>
    </row>
    <row r="434" spans="1:17" x14ac:dyDescent="0.25">
      <c r="A434" s="5">
        <v>45526</v>
      </c>
      <c r="B434" t="s">
        <v>103</v>
      </c>
      <c r="C434" t="s">
        <v>4</v>
      </c>
      <c r="D434" t="s">
        <v>14</v>
      </c>
      <c r="E434" s="4">
        <v>3348235</v>
      </c>
      <c r="F434" t="s">
        <v>207</v>
      </c>
      <c r="G434" s="4" t="s">
        <v>208</v>
      </c>
      <c r="H434" s="4" t="s">
        <v>138</v>
      </c>
      <c r="I434" s="8">
        <v>-3</v>
      </c>
      <c r="J434" s="29">
        <v>153420.53519000002</v>
      </c>
      <c r="K434" s="35">
        <v>-460261.60557000007</v>
      </c>
      <c r="L434" s="102" t="s">
        <v>527</v>
      </c>
      <c r="N434" s="54">
        <v>20240126</v>
      </c>
      <c r="O434" t="s">
        <v>558</v>
      </c>
    </row>
    <row r="435" spans="1:17" x14ac:dyDescent="0.25">
      <c r="A435" s="5">
        <v>45526</v>
      </c>
      <c r="B435" t="s">
        <v>103</v>
      </c>
      <c r="C435" t="s">
        <v>4</v>
      </c>
      <c r="D435" t="s">
        <v>66</v>
      </c>
      <c r="E435" s="4" t="s">
        <v>274</v>
      </c>
      <c r="F435" t="s">
        <v>273</v>
      </c>
      <c r="G435" s="4" t="s">
        <v>271</v>
      </c>
      <c r="H435" s="4" t="s">
        <v>138</v>
      </c>
      <c r="I435" s="8">
        <v>-6</v>
      </c>
      <c r="J435" s="29">
        <v>145000</v>
      </c>
      <c r="K435" s="35">
        <v>-870000</v>
      </c>
      <c r="L435" s="102" t="s">
        <v>529</v>
      </c>
      <c r="N435" s="54">
        <v>20240126</v>
      </c>
      <c r="O435" t="s">
        <v>558</v>
      </c>
    </row>
    <row r="436" spans="1:17" x14ac:dyDescent="0.25">
      <c r="A436" s="5">
        <v>45526</v>
      </c>
      <c r="B436" t="s">
        <v>103</v>
      </c>
      <c r="C436" t="s">
        <v>4</v>
      </c>
      <c r="D436" t="s">
        <v>66</v>
      </c>
      <c r="E436" s="4" t="s">
        <v>276</v>
      </c>
      <c r="F436" t="s">
        <v>275</v>
      </c>
      <c r="G436" s="4" t="s">
        <v>148</v>
      </c>
      <c r="H436" s="4">
        <v>50361</v>
      </c>
      <c r="I436" s="8">
        <v>-6</v>
      </c>
      <c r="J436" s="29">
        <v>83600</v>
      </c>
      <c r="K436" s="35">
        <v>-501600</v>
      </c>
      <c r="L436" s="102" t="s">
        <v>529</v>
      </c>
      <c r="N436" s="54">
        <v>20240126</v>
      </c>
      <c r="O436" t="s">
        <v>558</v>
      </c>
    </row>
    <row r="437" spans="1:17" x14ac:dyDescent="0.25">
      <c r="A437" s="5">
        <v>45526</v>
      </c>
      <c r="B437" t="s">
        <v>103</v>
      </c>
      <c r="C437" t="s">
        <v>4</v>
      </c>
      <c r="D437" t="s">
        <v>14</v>
      </c>
      <c r="E437" s="4">
        <v>3338235</v>
      </c>
      <c r="F437" t="s">
        <v>231</v>
      </c>
      <c r="G437" s="4" t="s">
        <v>231</v>
      </c>
      <c r="H437" s="4" t="s">
        <v>138</v>
      </c>
      <c r="I437" s="8">
        <v>-1</v>
      </c>
      <c r="J437" s="29">
        <v>153420.53519000002</v>
      </c>
      <c r="K437" s="35">
        <v>-153420.53519000002</v>
      </c>
      <c r="L437" s="102" t="s">
        <v>529</v>
      </c>
      <c r="N437" s="54">
        <v>20240126</v>
      </c>
      <c r="O437" t="s">
        <v>558</v>
      </c>
    </row>
    <row r="438" spans="1:17" x14ac:dyDescent="0.25">
      <c r="A438" s="5">
        <v>45528</v>
      </c>
      <c r="B438" t="s">
        <v>121</v>
      </c>
      <c r="C438" t="s">
        <v>0</v>
      </c>
      <c r="D438" t="s">
        <v>66</v>
      </c>
      <c r="E438" s="4" t="s">
        <v>75</v>
      </c>
      <c r="F438" t="s">
        <v>76</v>
      </c>
      <c r="G438" s="4" t="s">
        <v>37</v>
      </c>
      <c r="H438" s="4" t="s">
        <v>285</v>
      </c>
      <c r="I438" s="8">
        <v>-2</v>
      </c>
      <c r="J438" s="29">
        <v>51750</v>
      </c>
      <c r="K438" s="35">
        <v>-103500</v>
      </c>
      <c r="L438" s="102" t="s">
        <v>529</v>
      </c>
      <c r="N438" s="54"/>
      <c r="O438" t="s">
        <v>462</v>
      </c>
    </row>
    <row r="439" spans="1:17" x14ac:dyDescent="0.25">
      <c r="A439" s="5">
        <v>45530</v>
      </c>
      <c r="B439" t="s">
        <v>120</v>
      </c>
      <c r="C439" t="s">
        <v>0</v>
      </c>
      <c r="D439" t="s">
        <v>66</v>
      </c>
      <c r="E439" s="4" t="s">
        <v>75</v>
      </c>
      <c r="F439" t="s">
        <v>76</v>
      </c>
      <c r="G439" s="4" t="s">
        <v>37</v>
      </c>
      <c r="H439" s="4" t="s">
        <v>559</v>
      </c>
      <c r="I439" s="8">
        <v>2</v>
      </c>
      <c r="J439" s="29">
        <v>51750</v>
      </c>
      <c r="K439" s="35">
        <v>103500</v>
      </c>
      <c r="L439" s="102" t="s">
        <v>529</v>
      </c>
      <c r="N439" s="54"/>
      <c r="O439" t="s">
        <v>476</v>
      </c>
    </row>
    <row r="440" spans="1:17" x14ac:dyDescent="0.25">
      <c r="A440" s="92">
        <v>45524</v>
      </c>
      <c r="B440" s="93" t="s">
        <v>63</v>
      </c>
      <c r="C440" s="93" t="s">
        <v>0</v>
      </c>
      <c r="D440" s="93" t="s">
        <v>14</v>
      </c>
      <c r="E440" s="94" t="s">
        <v>39</v>
      </c>
      <c r="F440" s="93" t="s">
        <v>40</v>
      </c>
      <c r="G440" s="94" t="s">
        <v>41</v>
      </c>
      <c r="H440" s="94" t="s">
        <v>564</v>
      </c>
      <c r="I440" s="95">
        <v>15</v>
      </c>
      <c r="J440" s="97">
        <v>14.569553805774278</v>
      </c>
      <c r="K440" s="96">
        <v>218.54330708661416</v>
      </c>
      <c r="L440" s="106" t="s">
        <v>527</v>
      </c>
      <c r="M440" s="93" t="s">
        <v>644</v>
      </c>
      <c r="N440" s="100"/>
      <c r="O440" s="93"/>
      <c r="P440" s="93"/>
      <c r="Q440" s="93"/>
    </row>
    <row r="441" spans="1:17" x14ac:dyDescent="0.25">
      <c r="A441" s="5">
        <v>45530</v>
      </c>
      <c r="B441" t="s">
        <v>103</v>
      </c>
      <c r="C441" t="s">
        <v>0</v>
      </c>
      <c r="D441" t="s">
        <v>66</v>
      </c>
      <c r="E441" s="4" t="s">
        <v>86</v>
      </c>
      <c r="F441" t="s">
        <v>87</v>
      </c>
      <c r="G441" s="4" t="s">
        <v>50</v>
      </c>
      <c r="H441" s="4" t="s">
        <v>524</v>
      </c>
      <c r="I441" s="8">
        <v>-15</v>
      </c>
      <c r="J441" s="29">
        <v>51750</v>
      </c>
      <c r="K441" s="17">
        <v>-776250</v>
      </c>
      <c r="L441" s="102" t="s">
        <v>529</v>
      </c>
      <c r="N441" s="54">
        <v>20240130</v>
      </c>
      <c r="O441" t="s">
        <v>577</v>
      </c>
    </row>
    <row r="442" spans="1:17" x14ac:dyDescent="0.25">
      <c r="A442" s="92">
        <v>45524</v>
      </c>
      <c r="B442" s="93" t="s">
        <v>63</v>
      </c>
      <c r="C442" s="93" t="s">
        <v>0</v>
      </c>
      <c r="D442" s="93" t="s">
        <v>14</v>
      </c>
      <c r="E442" s="94" t="s">
        <v>39</v>
      </c>
      <c r="F442" s="93" t="s">
        <v>40</v>
      </c>
      <c r="G442" s="94" t="s">
        <v>41</v>
      </c>
      <c r="H442" s="94" t="s">
        <v>564</v>
      </c>
      <c r="I442" s="95">
        <v>15</v>
      </c>
      <c r="J442" s="97">
        <v>14.569553805774278</v>
      </c>
      <c r="K442" s="96">
        <v>218.54330708661416</v>
      </c>
      <c r="L442" s="106" t="s">
        <v>527</v>
      </c>
      <c r="M442" s="93" t="s">
        <v>645</v>
      </c>
      <c r="N442" s="100"/>
      <c r="O442" s="93"/>
      <c r="P442" s="93"/>
      <c r="Q442" s="93"/>
    </row>
    <row r="443" spans="1:17" x14ac:dyDescent="0.25">
      <c r="A443" s="5">
        <v>45530</v>
      </c>
      <c r="B443" t="s">
        <v>103</v>
      </c>
      <c r="C443" t="s">
        <v>0</v>
      </c>
      <c r="D443" t="s">
        <v>66</v>
      </c>
      <c r="E443" s="4" t="s">
        <v>75</v>
      </c>
      <c r="F443" t="s">
        <v>76</v>
      </c>
      <c r="G443" s="4" t="s">
        <v>37</v>
      </c>
      <c r="H443" s="4" t="s">
        <v>285</v>
      </c>
      <c r="I443" s="8">
        <v>-27</v>
      </c>
      <c r="J443" s="29">
        <v>51750</v>
      </c>
      <c r="K443" s="17">
        <v>5175000</v>
      </c>
      <c r="L443" s="102" t="s">
        <v>529</v>
      </c>
      <c r="N443" s="54">
        <v>20240130</v>
      </c>
      <c r="O443" t="s">
        <v>577</v>
      </c>
    </row>
    <row r="444" spans="1:17" x14ac:dyDescent="0.25">
      <c r="A444" s="5">
        <v>45530</v>
      </c>
      <c r="B444" t="s">
        <v>103</v>
      </c>
      <c r="C444" t="s">
        <v>0</v>
      </c>
      <c r="D444" t="s">
        <v>66</v>
      </c>
      <c r="E444" s="4" t="s">
        <v>71</v>
      </c>
      <c r="F444" t="s">
        <v>72</v>
      </c>
      <c r="G444" s="4" t="s">
        <v>27</v>
      </c>
      <c r="H444" s="4" t="s">
        <v>556</v>
      </c>
      <c r="I444" s="8">
        <v>-3</v>
      </c>
      <c r="J444" s="29">
        <v>51750</v>
      </c>
      <c r="K444" s="17">
        <v>-155250</v>
      </c>
      <c r="L444" s="102" t="s">
        <v>529</v>
      </c>
      <c r="N444" s="54">
        <v>20240130</v>
      </c>
      <c r="O444" t="s">
        <v>577</v>
      </c>
    </row>
    <row r="445" spans="1:17" x14ac:dyDescent="0.25">
      <c r="A445" s="5">
        <v>45530</v>
      </c>
      <c r="B445" t="s">
        <v>121</v>
      </c>
      <c r="C445" t="s">
        <v>0</v>
      </c>
      <c r="D445" t="s">
        <v>66</v>
      </c>
      <c r="E445" s="4" t="s">
        <v>139</v>
      </c>
      <c r="F445" t="s">
        <v>140</v>
      </c>
      <c r="G445" s="4" t="s">
        <v>141</v>
      </c>
      <c r="H445" s="4" t="s">
        <v>443</v>
      </c>
      <c r="I445" s="8">
        <v>-1</v>
      </c>
      <c r="J445" s="29">
        <v>51750</v>
      </c>
      <c r="K445" s="35">
        <v>-51750</v>
      </c>
      <c r="L445" s="102" t="s">
        <v>529</v>
      </c>
      <c r="N445" s="54"/>
      <c r="P445" t="s">
        <v>552</v>
      </c>
    </row>
    <row r="446" spans="1:17" x14ac:dyDescent="0.25">
      <c r="A446" s="5">
        <v>45530</v>
      </c>
      <c r="B446" t="s">
        <v>103</v>
      </c>
      <c r="C446" t="s">
        <v>0</v>
      </c>
      <c r="D446" t="s">
        <v>66</v>
      </c>
      <c r="E446" s="4" t="s">
        <v>78</v>
      </c>
      <c r="F446" t="s">
        <v>79</v>
      </c>
      <c r="G446" s="4" t="s">
        <v>80</v>
      </c>
      <c r="H446" s="4" t="s">
        <v>510</v>
      </c>
      <c r="I446" s="8">
        <v>-10</v>
      </c>
      <c r="J446" s="29">
        <v>51750</v>
      </c>
      <c r="K446" s="17">
        <v>13455000</v>
      </c>
      <c r="L446" s="102" t="s">
        <v>529</v>
      </c>
      <c r="N446" s="54">
        <v>20240130</v>
      </c>
      <c r="O446" t="s">
        <v>577</v>
      </c>
    </row>
    <row r="447" spans="1:17" x14ac:dyDescent="0.25">
      <c r="A447" s="5">
        <v>45531</v>
      </c>
      <c r="B447" t="s">
        <v>103</v>
      </c>
      <c r="C447" t="s">
        <v>0</v>
      </c>
      <c r="D447" t="s">
        <v>66</v>
      </c>
      <c r="E447" s="4" t="s">
        <v>139</v>
      </c>
      <c r="F447" t="s">
        <v>140</v>
      </c>
      <c r="G447" s="4" t="s">
        <v>141</v>
      </c>
      <c r="H447" s="4" t="s">
        <v>517</v>
      </c>
      <c r="I447" s="8">
        <v>-13</v>
      </c>
      <c r="J447" s="29">
        <v>51750</v>
      </c>
      <c r="K447" s="35">
        <v>-672750</v>
      </c>
      <c r="L447" s="102" t="s">
        <v>529</v>
      </c>
      <c r="N447" s="54">
        <v>20240127</v>
      </c>
      <c r="O447" t="s">
        <v>480</v>
      </c>
    </row>
    <row r="448" spans="1:17" x14ac:dyDescent="0.25">
      <c r="A448" s="5">
        <v>45531</v>
      </c>
      <c r="B448" t="s">
        <v>103</v>
      </c>
      <c r="C448" t="s">
        <v>0</v>
      </c>
      <c r="D448" t="s">
        <v>66</v>
      </c>
      <c r="E448" s="4" t="s">
        <v>78</v>
      </c>
      <c r="F448" t="s">
        <v>79</v>
      </c>
      <c r="G448" s="4" t="s">
        <v>80</v>
      </c>
      <c r="H448" s="4" t="s">
        <v>510</v>
      </c>
      <c r="I448" s="8">
        <v>-30</v>
      </c>
      <c r="J448" s="29">
        <v>51750</v>
      </c>
      <c r="K448" s="35">
        <v>-1552500</v>
      </c>
      <c r="L448" s="102" t="s">
        <v>529</v>
      </c>
      <c r="N448" s="54">
        <v>20240127</v>
      </c>
      <c r="O448" t="s">
        <v>480</v>
      </c>
    </row>
    <row r="449" spans="1:17" x14ac:dyDescent="0.25">
      <c r="A449" s="5">
        <v>45531</v>
      </c>
      <c r="B449" t="s">
        <v>103</v>
      </c>
      <c r="C449" t="s">
        <v>0</v>
      </c>
      <c r="D449" t="s">
        <v>66</v>
      </c>
      <c r="E449" s="4" t="s">
        <v>86</v>
      </c>
      <c r="F449" t="s">
        <v>87</v>
      </c>
      <c r="G449" s="4" t="s">
        <v>50</v>
      </c>
      <c r="H449" s="4" t="s">
        <v>524</v>
      </c>
      <c r="I449" s="8">
        <v>-12</v>
      </c>
      <c r="J449" s="29">
        <v>51750</v>
      </c>
      <c r="K449" s="35">
        <v>-621000</v>
      </c>
      <c r="L449" s="102" t="s">
        <v>529</v>
      </c>
      <c r="N449" s="54">
        <v>20240127</v>
      </c>
      <c r="O449" t="s">
        <v>480</v>
      </c>
    </row>
    <row r="450" spans="1:17" x14ac:dyDescent="0.25">
      <c r="A450" s="5">
        <v>45531</v>
      </c>
      <c r="B450" t="s">
        <v>103</v>
      </c>
      <c r="C450" t="s">
        <v>0</v>
      </c>
      <c r="D450" t="s">
        <v>66</v>
      </c>
      <c r="E450" s="4" t="s">
        <v>86</v>
      </c>
      <c r="F450" t="s">
        <v>87</v>
      </c>
      <c r="G450" s="4" t="s">
        <v>50</v>
      </c>
      <c r="H450" s="4" t="s">
        <v>512</v>
      </c>
      <c r="I450" s="8">
        <v>-20</v>
      </c>
      <c r="J450" s="29">
        <v>51750</v>
      </c>
      <c r="K450" s="17">
        <v>-1035000</v>
      </c>
      <c r="L450" s="102" t="s">
        <v>529</v>
      </c>
      <c r="N450" s="54">
        <v>20240131</v>
      </c>
      <c r="O450" t="s">
        <v>575</v>
      </c>
    </row>
    <row r="451" spans="1:17" x14ac:dyDescent="0.25">
      <c r="A451" s="5">
        <v>45531</v>
      </c>
      <c r="B451" t="s">
        <v>103</v>
      </c>
      <c r="C451" t="s">
        <v>0</v>
      </c>
      <c r="D451" t="s">
        <v>66</v>
      </c>
      <c r="E451" s="4" t="s">
        <v>78</v>
      </c>
      <c r="F451" t="s">
        <v>79</v>
      </c>
      <c r="G451" s="4" t="s">
        <v>80</v>
      </c>
      <c r="H451" s="4" t="s">
        <v>510</v>
      </c>
      <c r="I451" s="8">
        <v>-3</v>
      </c>
      <c r="J451" s="29">
        <v>51750</v>
      </c>
      <c r="K451" s="17">
        <v>-1035000</v>
      </c>
      <c r="L451" s="102" t="s">
        <v>529</v>
      </c>
      <c r="N451" s="54">
        <v>20240131</v>
      </c>
      <c r="O451" t="s">
        <v>575</v>
      </c>
    </row>
    <row r="452" spans="1:17" x14ac:dyDescent="0.25">
      <c r="A452" s="5">
        <v>45530</v>
      </c>
      <c r="B452" t="s">
        <v>103</v>
      </c>
      <c r="C452" t="s">
        <v>0</v>
      </c>
      <c r="D452" t="s">
        <v>66</v>
      </c>
      <c r="E452" s="4" t="s">
        <v>139</v>
      </c>
      <c r="F452" t="s">
        <v>140</v>
      </c>
      <c r="G452" s="4" t="s">
        <v>141</v>
      </c>
      <c r="H452" s="4" t="s">
        <v>516</v>
      </c>
      <c r="I452" s="8">
        <v>-15</v>
      </c>
      <c r="J452" s="29">
        <v>51750</v>
      </c>
      <c r="K452" s="17">
        <v>1035000</v>
      </c>
      <c r="L452" s="102" t="s">
        <v>529</v>
      </c>
      <c r="N452" s="54">
        <v>20240130</v>
      </c>
      <c r="O452" t="s">
        <v>577</v>
      </c>
    </row>
    <row r="453" spans="1:17" x14ac:dyDescent="0.25">
      <c r="A453" s="5">
        <v>45531</v>
      </c>
      <c r="B453" t="s">
        <v>103</v>
      </c>
      <c r="C453" t="s">
        <v>0</v>
      </c>
      <c r="D453" t="s">
        <v>66</v>
      </c>
      <c r="E453" s="4" t="s">
        <v>75</v>
      </c>
      <c r="F453" t="s">
        <v>76</v>
      </c>
      <c r="G453" s="4" t="s">
        <v>37</v>
      </c>
      <c r="H453" s="4" t="s">
        <v>379</v>
      </c>
      <c r="I453" s="8">
        <v>-10</v>
      </c>
      <c r="J453" s="29">
        <v>51750</v>
      </c>
      <c r="K453" s="17">
        <v>-517500</v>
      </c>
      <c r="L453" s="102" t="s">
        <v>529</v>
      </c>
      <c r="N453" s="54">
        <v>20240131</v>
      </c>
      <c r="O453" t="s">
        <v>575</v>
      </c>
    </row>
    <row r="454" spans="1:17" x14ac:dyDescent="0.25">
      <c r="A454" s="5">
        <v>45531</v>
      </c>
      <c r="B454" t="s">
        <v>103</v>
      </c>
      <c r="C454" t="s">
        <v>4</v>
      </c>
      <c r="D454" t="s">
        <v>66</v>
      </c>
      <c r="E454" s="4" t="s">
        <v>102</v>
      </c>
      <c r="F454" t="s">
        <v>101</v>
      </c>
      <c r="G454" s="4" t="s">
        <v>107</v>
      </c>
      <c r="H454" s="4" t="s">
        <v>138</v>
      </c>
      <c r="I454" s="8">
        <v>-4</v>
      </c>
      <c r="J454" s="29">
        <v>102340</v>
      </c>
      <c r="K454" s="17">
        <v>-409360</v>
      </c>
      <c r="L454" s="102" t="s">
        <v>529</v>
      </c>
      <c r="N454" s="54">
        <v>20240131</v>
      </c>
      <c r="O454" t="s">
        <v>575</v>
      </c>
    </row>
    <row r="455" spans="1:17" x14ac:dyDescent="0.25">
      <c r="A455" s="5">
        <v>45531</v>
      </c>
      <c r="B455" t="s">
        <v>103</v>
      </c>
      <c r="C455" t="s">
        <v>0</v>
      </c>
      <c r="D455" t="s">
        <v>66</v>
      </c>
      <c r="E455" s="4" t="s">
        <v>78</v>
      </c>
      <c r="F455" t="s">
        <v>79</v>
      </c>
      <c r="G455" s="4" t="s">
        <v>80</v>
      </c>
      <c r="H455" s="4" t="s">
        <v>508</v>
      </c>
      <c r="I455" s="8">
        <v>-17</v>
      </c>
      <c r="J455" s="29">
        <v>51750</v>
      </c>
      <c r="K455" s="17">
        <v>-879750</v>
      </c>
      <c r="L455" s="102" t="s">
        <v>529</v>
      </c>
      <c r="N455" s="54">
        <v>20240131</v>
      </c>
      <c r="O455" t="s">
        <v>575</v>
      </c>
    </row>
    <row r="456" spans="1:17" x14ac:dyDescent="0.25">
      <c r="A456" s="5">
        <v>45531</v>
      </c>
      <c r="B456" t="s">
        <v>189</v>
      </c>
      <c r="C456" t="s">
        <v>4</v>
      </c>
      <c r="D456" t="s">
        <v>66</v>
      </c>
      <c r="E456" s="4" t="s">
        <v>96</v>
      </c>
      <c r="F456" t="s">
        <v>95</v>
      </c>
      <c r="G456" s="4" t="s">
        <v>106</v>
      </c>
      <c r="H456" s="4" t="s">
        <v>138</v>
      </c>
      <c r="I456" s="8">
        <v>-3</v>
      </c>
      <c r="J456" s="29">
        <v>647360</v>
      </c>
      <c r="K456" s="17">
        <v>-1942080</v>
      </c>
      <c r="L456" s="102" t="s">
        <v>529</v>
      </c>
      <c r="N456" s="54">
        <v>20240131</v>
      </c>
      <c r="O456" t="s">
        <v>575</v>
      </c>
      <c r="P456" t="s">
        <v>536</v>
      </c>
    </row>
    <row r="457" spans="1:17" x14ac:dyDescent="0.25">
      <c r="A457" s="5">
        <v>45531</v>
      </c>
      <c r="B457" t="s">
        <v>189</v>
      </c>
      <c r="C457" t="s">
        <v>4</v>
      </c>
      <c r="D457" t="s">
        <v>66</v>
      </c>
      <c r="E457" s="4" t="s">
        <v>102</v>
      </c>
      <c r="F457" t="s">
        <v>101</v>
      </c>
      <c r="G457" s="4" t="s">
        <v>107</v>
      </c>
      <c r="H457" s="4" t="s">
        <v>138</v>
      </c>
      <c r="I457" s="8">
        <v>-3</v>
      </c>
      <c r="J457" s="29">
        <v>102340</v>
      </c>
      <c r="K457" s="17">
        <v>-307020</v>
      </c>
      <c r="L457" s="102" t="s">
        <v>529</v>
      </c>
      <c r="N457" s="54">
        <v>20240131</v>
      </c>
      <c r="O457" t="s">
        <v>575</v>
      </c>
    </row>
    <row r="458" spans="1:17" x14ac:dyDescent="0.25">
      <c r="A458" s="110">
        <v>45533</v>
      </c>
      <c r="B458" s="109" t="s">
        <v>63</v>
      </c>
      <c r="C458" s="109" t="s">
        <v>0</v>
      </c>
      <c r="D458" s="109" t="s">
        <v>66</v>
      </c>
      <c r="E458" s="111" t="s">
        <v>71</v>
      </c>
      <c r="F458" s="109" t="s">
        <v>72</v>
      </c>
      <c r="G458" s="111" t="s">
        <v>27</v>
      </c>
      <c r="H458" s="111" t="s">
        <v>567</v>
      </c>
      <c r="I458" s="112">
        <v>1</v>
      </c>
      <c r="J458" s="113">
        <v>51750</v>
      </c>
      <c r="K458" s="114">
        <v>51750</v>
      </c>
      <c r="L458" s="115" t="s">
        <v>529</v>
      </c>
      <c r="M458" s="109" t="s">
        <v>568</v>
      </c>
      <c r="N458" s="151"/>
      <c r="O458" s="109"/>
      <c r="P458" s="109"/>
      <c r="Q458" s="109"/>
    </row>
    <row r="459" spans="1:17" x14ac:dyDescent="0.25">
      <c r="A459" s="68">
        <v>45533</v>
      </c>
      <c r="B459" s="69" t="s">
        <v>63</v>
      </c>
      <c r="C459" s="69" t="s">
        <v>0</v>
      </c>
      <c r="D459" s="69" t="s">
        <v>66</v>
      </c>
      <c r="E459" s="70" t="s">
        <v>71</v>
      </c>
      <c r="F459" s="69" t="s">
        <v>72</v>
      </c>
      <c r="G459" s="70" t="s">
        <v>27</v>
      </c>
      <c r="H459" s="132" t="s">
        <v>569</v>
      </c>
      <c r="I459" s="71">
        <v>99</v>
      </c>
      <c r="J459" s="72">
        <v>51750</v>
      </c>
      <c r="K459" s="73">
        <v>5123250</v>
      </c>
      <c r="L459" s="107" t="s">
        <v>529</v>
      </c>
      <c r="M459" s="69" t="s">
        <v>568</v>
      </c>
      <c r="N459" s="91"/>
      <c r="O459" s="69"/>
      <c r="P459" s="69"/>
      <c r="Q459" s="69"/>
    </row>
    <row r="460" spans="1:17" x14ac:dyDescent="0.25">
      <c r="A460" s="68">
        <v>45533</v>
      </c>
      <c r="B460" s="69" t="s">
        <v>63</v>
      </c>
      <c r="C460" s="69" t="s">
        <v>0</v>
      </c>
      <c r="D460" s="69" t="s">
        <v>66</v>
      </c>
      <c r="E460" s="70" t="s">
        <v>86</v>
      </c>
      <c r="F460" s="69" t="s">
        <v>87</v>
      </c>
      <c r="G460" s="70" t="s">
        <v>50</v>
      </c>
      <c r="H460" s="154" t="s">
        <v>570</v>
      </c>
      <c r="I460" s="157">
        <v>50</v>
      </c>
      <c r="J460" s="72">
        <v>51750</v>
      </c>
      <c r="K460" s="73">
        <v>2587500</v>
      </c>
      <c r="L460" s="107" t="s">
        <v>529</v>
      </c>
      <c r="M460" s="69" t="s">
        <v>568</v>
      </c>
      <c r="N460" s="91"/>
      <c r="O460" s="69"/>
      <c r="P460" s="69"/>
      <c r="Q460" s="69"/>
    </row>
    <row r="461" spans="1:17" x14ac:dyDescent="0.25">
      <c r="A461" s="68">
        <v>45533</v>
      </c>
      <c r="B461" s="69" t="s">
        <v>63</v>
      </c>
      <c r="C461" s="69" t="s">
        <v>0</v>
      </c>
      <c r="D461" s="69" t="s">
        <v>66</v>
      </c>
      <c r="E461" s="70" t="s">
        <v>82</v>
      </c>
      <c r="F461" s="69" t="s">
        <v>83</v>
      </c>
      <c r="G461" s="70" t="s">
        <v>84</v>
      </c>
      <c r="H461" s="70" t="s">
        <v>571</v>
      </c>
      <c r="I461" s="71">
        <v>4</v>
      </c>
      <c r="J461" s="72">
        <v>51750</v>
      </c>
      <c r="K461" s="73">
        <v>207000</v>
      </c>
      <c r="L461" s="107" t="s">
        <v>529</v>
      </c>
      <c r="M461" s="69" t="s">
        <v>568</v>
      </c>
      <c r="N461" s="91"/>
      <c r="O461" s="69"/>
      <c r="P461" s="69"/>
      <c r="Q461" s="69"/>
    </row>
    <row r="462" spans="1:17" x14ac:dyDescent="0.25">
      <c r="A462" s="68">
        <v>45533</v>
      </c>
      <c r="B462" s="69" t="s">
        <v>63</v>
      </c>
      <c r="C462" s="69" t="s">
        <v>0</v>
      </c>
      <c r="D462" s="69" t="s">
        <v>66</v>
      </c>
      <c r="E462" s="70" t="s">
        <v>82</v>
      </c>
      <c r="F462" s="69" t="s">
        <v>83</v>
      </c>
      <c r="G462" s="70" t="s">
        <v>84</v>
      </c>
      <c r="H462" s="70" t="s">
        <v>572</v>
      </c>
      <c r="I462" s="71">
        <v>2</v>
      </c>
      <c r="J462" s="72">
        <v>51750</v>
      </c>
      <c r="K462" s="73">
        <v>103500</v>
      </c>
      <c r="L462" s="107" t="s">
        <v>529</v>
      </c>
      <c r="M462" s="69" t="s">
        <v>568</v>
      </c>
      <c r="N462" s="91"/>
      <c r="O462" s="69"/>
      <c r="P462" s="69"/>
      <c r="Q462" s="69"/>
    </row>
    <row r="463" spans="1:17" x14ac:dyDescent="0.25">
      <c r="A463" s="68">
        <v>45533</v>
      </c>
      <c r="B463" s="69" t="s">
        <v>63</v>
      </c>
      <c r="C463" s="69" t="s">
        <v>0</v>
      </c>
      <c r="D463" s="69" t="s">
        <v>66</v>
      </c>
      <c r="E463" s="70" t="s">
        <v>82</v>
      </c>
      <c r="F463" s="69" t="s">
        <v>83</v>
      </c>
      <c r="G463" s="70" t="s">
        <v>84</v>
      </c>
      <c r="H463" s="154" t="s">
        <v>573</v>
      </c>
      <c r="I463" s="157">
        <v>79</v>
      </c>
      <c r="J463" s="72">
        <v>51750</v>
      </c>
      <c r="K463" s="73">
        <v>4088250</v>
      </c>
      <c r="L463" s="107" t="s">
        <v>529</v>
      </c>
      <c r="M463" s="69" t="s">
        <v>568</v>
      </c>
      <c r="N463" s="91"/>
      <c r="O463" s="69"/>
      <c r="P463" s="69"/>
      <c r="Q463" s="69"/>
    </row>
    <row r="464" spans="1:17" x14ac:dyDescent="0.25">
      <c r="A464" s="68">
        <v>45533</v>
      </c>
      <c r="B464" s="69" t="s">
        <v>63</v>
      </c>
      <c r="C464" s="69" t="s">
        <v>0</v>
      </c>
      <c r="D464" s="69" t="s">
        <v>66</v>
      </c>
      <c r="E464" s="70" t="s">
        <v>82</v>
      </c>
      <c r="F464" s="69" t="s">
        <v>83</v>
      </c>
      <c r="G464" s="70" t="s">
        <v>84</v>
      </c>
      <c r="H464" s="70" t="s">
        <v>574</v>
      </c>
      <c r="I464" s="71">
        <v>15</v>
      </c>
      <c r="J464" s="72">
        <v>51750</v>
      </c>
      <c r="K464" s="73">
        <v>776250</v>
      </c>
      <c r="L464" s="107" t="s">
        <v>529</v>
      </c>
      <c r="M464" s="69" t="s">
        <v>568</v>
      </c>
      <c r="N464" s="91"/>
      <c r="O464" s="69"/>
      <c r="P464" s="69"/>
      <c r="Q464" s="69"/>
    </row>
    <row r="465" spans="1:17" x14ac:dyDescent="0.25">
      <c r="A465" s="5">
        <v>45533</v>
      </c>
      <c r="B465" t="s">
        <v>120</v>
      </c>
      <c r="C465" t="s">
        <v>0</v>
      </c>
      <c r="D465" t="s">
        <v>66</v>
      </c>
      <c r="E465" s="4" t="s">
        <v>247</v>
      </c>
      <c r="F465" t="s">
        <v>354</v>
      </c>
      <c r="G465" s="4" t="s">
        <v>265</v>
      </c>
      <c r="H465" s="4" t="s">
        <v>361</v>
      </c>
      <c r="I465" s="8">
        <v>-1</v>
      </c>
      <c r="J465" s="29">
        <v>60750</v>
      </c>
      <c r="K465" s="35">
        <v>-60750</v>
      </c>
      <c r="L465" s="104" t="s">
        <v>529</v>
      </c>
      <c r="O465" t="s">
        <v>453</v>
      </c>
    </row>
    <row r="466" spans="1:17" x14ac:dyDescent="0.25">
      <c r="A466" s="5">
        <v>45533</v>
      </c>
      <c r="B466" t="s">
        <v>120</v>
      </c>
      <c r="C466" t="s">
        <v>0</v>
      </c>
      <c r="D466" t="s">
        <v>66</v>
      </c>
      <c r="E466" s="4" t="s">
        <v>249</v>
      </c>
      <c r="F466" t="s">
        <v>355</v>
      </c>
      <c r="G466" s="4" t="s">
        <v>266</v>
      </c>
      <c r="H466" s="4" t="s">
        <v>362</v>
      </c>
      <c r="I466" s="8">
        <v>-3</v>
      </c>
      <c r="J466" s="29">
        <v>60750</v>
      </c>
      <c r="K466" s="35">
        <v>-182250</v>
      </c>
      <c r="L466" s="104" t="s">
        <v>529</v>
      </c>
      <c r="N466" s="54"/>
      <c r="O466" t="s">
        <v>560</v>
      </c>
    </row>
    <row r="467" spans="1:17" x14ac:dyDescent="0.25">
      <c r="A467" s="5">
        <v>45533</v>
      </c>
      <c r="B467" t="s">
        <v>120</v>
      </c>
      <c r="C467" t="s">
        <v>0</v>
      </c>
      <c r="D467" t="s">
        <v>66</v>
      </c>
      <c r="E467" s="4" t="s">
        <v>251</v>
      </c>
      <c r="F467" t="s">
        <v>356</v>
      </c>
      <c r="G467" s="4" t="s">
        <v>267</v>
      </c>
      <c r="H467" s="4" t="s">
        <v>363</v>
      </c>
      <c r="I467" s="8">
        <v>-3</v>
      </c>
      <c r="J467" s="29">
        <v>60750</v>
      </c>
      <c r="K467" s="35">
        <v>-182250</v>
      </c>
      <c r="L467" s="104" t="s">
        <v>529</v>
      </c>
      <c r="N467" s="54"/>
      <c r="O467" t="s">
        <v>560</v>
      </c>
    </row>
    <row r="468" spans="1:17" x14ac:dyDescent="0.25">
      <c r="A468" s="5">
        <v>45533</v>
      </c>
      <c r="B468" t="s">
        <v>120</v>
      </c>
      <c r="C468" t="s">
        <v>0</v>
      </c>
      <c r="D468" t="s">
        <v>66</v>
      </c>
      <c r="E468" s="4" t="s">
        <v>255</v>
      </c>
      <c r="F468" t="s">
        <v>358</v>
      </c>
      <c r="G468" s="4" t="s">
        <v>269</v>
      </c>
      <c r="H468" s="4" t="s">
        <v>365</v>
      </c>
      <c r="I468" s="8">
        <v>-3</v>
      </c>
      <c r="J468" s="29">
        <v>60750</v>
      </c>
      <c r="K468" s="35">
        <v>-182250</v>
      </c>
      <c r="L468" s="104" t="s">
        <v>529</v>
      </c>
      <c r="N468" s="54"/>
      <c r="O468" t="s">
        <v>560</v>
      </c>
    </row>
    <row r="469" spans="1:17" x14ac:dyDescent="0.25">
      <c r="A469" s="5">
        <v>45533</v>
      </c>
      <c r="B469" t="s">
        <v>120</v>
      </c>
      <c r="C469" t="s">
        <v>0</v>
      </c>
      <c r="D469" t="s">
        <v>66</v>
      </c>
      <c r="E469" s="4" t="s">
        <v>253</v>
      </c>
      <c r="F469" t="s">
        <v>357</v>
      </c>
      <c r="G469" s="4" t="s">
        <v>268</v>
      </c>
      <c r="H469" s="4" t="s">
        <v>364</v>
      </c>
      <c r="I469" s="8">
        <v>-3</v>
      </c>
      <c r="J469" s="29">
        <v>60750</v>
      </c>
      <c r="K469" s="35">
        <v>-182250</v>
      </c>
      <c r="L469" s="104" t="s">
        <v>529</v>
      </c>
      <c r="N469" s="54"/>
      <c r="O469" t="s">
        <v>560</v>
      </c>
    </row>
    <row r="470" spans="1:17" x14ac:dyDescent="0.25">
      <c r="A470" s="5">
        <v>45533</v>
      </c>
      <c r="B470" t="s">
        <v>215</v>
      </c>
      <c r="C470" t="s">
        <v>4</v>
      </c>
      <c r="D470" t="s">
        <v>66</v>
      </c>
      <c r="E470" s="4" t="s">
        <v>102</v>
      </c>
      <c r="F470" t="s">
        <v>101</v>
      </c>
      <c r="G470" s="4" t="s">
        <v>107</v>
      </c>
      <c r="H470" s="4" t="s">
        <v>138</v>
      </c>
      <c r="I470" s="8">
        <v>-3</v>
      </c>
      <c r="J470" s="29">
        <v>102340</v>
      </c>
      <c r="K470" s="35">
        <v>-307020</v>
      </c>
      <c r="L470" s="102" t="s">
        <v>529</v>
      </c>
      <c r="N470" s="54"/>
      <c r="O470" t="s">
        <v>226</v>
      </c>
      <c r="P470" t="s">
        <v>561</v>
      </c>
    </row>
    <row r="471" spans="1:17" x14ac:dyDescent="0.25">
      <c r="A471" s="5">
        <v>45533</v>
      </c>
      <c r="B471" t="s">
        <v>215</v>
      </c>
      <c r="C471" t="s">
        <v>4</v>
      </c>
      <c r="D471" t="s">
        <v>66</v>
      </c>
      <c r="E471" s="4" t="s">
        <v>96</v>
      </c>
      <c r="F471" t="s">
        <v>95</v>
      </c>
      <c r="G471" s="4" t="s">
        <v>106</v>
      </c>
      <c r="H471" s="4" t="s">
        <v>138</v>
      </c>
      <c r="I471" s="8">
        <v>-3</v>
      </c>
      <c r="J471" s="29">
        <v>647360</v>
      </c>
      <c r="K471" s="35">
        <v>-1942080</v>
      </c>
      <c r="L471" s="102" t="s">
        <v>529</v>
      </c>
      <c r="N471" s="54"/>
      <c r="O471" t="s">
        <v>226</v>
      </c>
      <c r="P471" t="s">
        <v>561</v>
      </c>
    </row>
    <row r="472" spans="1:17" x14ac:dyDescent="0.25">
      <c r="A472" s="5">
        <v>45533</v>
      </c>
      <c r="B472" t="s">
        <v>215</v>
      </c>
      <c r="C472" t="s">
        <v>4</v>
      </c>
      <c r="D472" t="s">
        <v>66</v>
      </c>
      <c r="E472" s="4" t="s">
        <v>274</v>
      </c>
      <c r="F472" t="s">
        <v>273</v>
      </c>
      <c r="G472" s="4" t="s">
        <v>271</v>
      </c>
      <c r="H472" s="4" t="s">
        <v>138</v>
      </c>
      <c r="I472" s="8">
        <v>-9</v>
      </c>
      <c r="J472" s="29">
        <v>145000</v>
      </c>
      <c r="K472" s="35">
        <v>-1305000</v>
      </c>
      <c r="L472" s="102" t="s">
        <v>529</v>
      </c>
      <c r="N472" s="54"/>
      <c r="O472" t="s">
        <v>226</v>
      </c>
      <c r="P472" t="s">
        <v>561</v>
      </c>
    </row>
    <row r="473" spans="1:17" x14ac:dyDescent="0.25">
      <c r="A473" s="5">
        <v>45533</v>
      </c>
      <c r="B473" t="s">
        <v>215</v>
      </c>
      <c r="C473" t="s">
        <v>0</v>
      </c>
      <c r="D473" t="s">
        <v>66</v>
      </c>
      <c r="E473" s="4" t="s">
        <v>71</v>
      </c>
      <c r="F473" t="s">
        <v>72</v>
      </c>
      <c r="G473" s="4" t="s">
        <v>27</v>
      </c>
      <c r="H473" s="4" t="s">
        <v>569</v>
      </c>
      <c r="I473" s="8">
        <v>-11</v>
      </c>
      <c r="J473" s="29">
        <v>51750</v>
      </c>
      <c r="K473" s="17">
        <v>-569250</v>
      </c>
      <c r="L473" s="102" t="s">
        <v>529</v>
      </c>
      <c r="N473" s="54"/>
      <c r="O473" t="s">
        <v>226</v>
      </c>
      <c r="P473" t="s">
        <v>578</v>
      </c>
    </row>
    <row r="474" spans="1:17" x14ac:dyDescent="0.25">
      <c r="A474" s="5">
        <v>45533</v>
      </c>
      <c r="B474" t="s">
        <v>215</v>
      </c>
      <c r="C474" t="s">
        <v>0</v>
      </c>
      <c r="D474" t="s">
        <v>66</v>
      </c>
      <c r="E474" s="4" t="s">
        <v>86</v>
      </c>
      <c r="F474" t="s">
        <v>87</v>
      </c>
      <c r="G474" s="4" t="s">
        <v>50</v>
      </c>
      <c r="H474" s="4" t="s">
        <v>570</v>
      </c>
      <c r="I474" s="8">
        <v>-4</v>
      </c>
      <c r="J474" s="29">
        <v>51750</v>
      </c>
      <c r="K474" s="17">
        <v>-207000</v>
      </c>
      <c r="L474" s="102" t="s">
        <v>529</v>
      </c>
      <c r="N474" s="54"/>
      <c r="O474" t="s">
        <v>226</v>
      </c>
      <c r="P474" t="s">
        <v>578</v>
      </c>
    </row>
    <row r="475" spans="1:17" x14ac:dyDescent="0.25">
      <c r="A475" s="5">
        <v>45538</v>
      </c>
      <c r="B475" t="s">
        <v>103</v>
      </c>
      <c r="C475" t="s">
        <v>0</v>
      </c>
      <c r="D475" t="s">
        <v>66</v>
      </c>
      <c r="E475" s="4" t="s">
        <v>75</v>
      </c>
      <c r="F475" t="s">
        <v>76</v>
      </c>
      <c r="G475" s="4" t="s">
        <v>37</v>
      </c>
      <c r="H475" s="4" t="s">
        <v>521</v>
      </c>
      <c r="I475" s="8">
        <v>-5</v>
      </c>
      <c r="J475" s="29">
        <v>51750</v>
      </c>
      <c r="K475" s="35">
        <v>-258750</v>
      </c>
      <c r="L475" s="102" t="s">
        <v>529</v>
      </c>
      <c r="N475" s="54">
        <v>20240164</v>
      </c>
      <c r="O475" t="s">
        <v>627</v>
      </c>
    </row>
    <row r="476" spans="1:17" x14ac:dyDescent="0.25">
      <c r="A476" s="124">
        <v>45538</v>
      </c>
      <c r="B476" s="125" t="s">
        <v>103</v>
      </c>
      <c r="C476" s="125" t="s">
        <v>0</v>
      </c>
      <c r="D476" s="125" t="s">
        <v>66</v>
      </c>
      <c r="E476" s="126" t="s">
        <v>247</v>
      </c>
      <c r="F476" s="125" t="s">
        <v>354</v>
      </c>
      <c r="G476" s="126" t="s">
        <v>265</v>
      </c>
      <c r="H476" s="126" t="s">
        <v>361</v>
      </c>
      <c r="I476" s="127">
        <v>-2</v>
      </c>
      <c r="J476" s="128">
        <v>60750</v>
      </c>
      <c r="K476" s="129">
        <v>-121500</v>
      </c>
      <c r="L476" s="130" t="s">
        <v>529</v>
      </c>
      <c r="M476" s="125"/>
      <c r="N476" s="131">
        <v>20240164</v>
      </c>
      <c r="O476" s="125" t="s">
        <v>627</v>
      </c>
      <c r="P476" s="125"/>
      <c r="Q476" s="125"/>
    </row>
    <row r="477" spans="1:17" x14ac:dyDescent="0.25">
      <c r="A477" s="124">
        <v>45538</v>
      </c>
      <c r="B477" s="125" t="s">
        <v>103</v>
      </c>
      <c r="C477" s="125" t="s">
        <v>0</v>
      </c>
      <c r="D477" s="125" t="s">
        <v>66</v>
      </c>
      <c r="E477" s="126" t="s">
        <v>249</v>
      </c>
      <c r="F477" s="125" t="s">
        <v>355</v>
      </c>
      <c r="G477" s="126" t="s">
        <v>266</v>
      </c>
      <c r="H477" s="126" t="s">
        <v>362</v>
      </c>
      <c r="I477" s="127">
        <v>-1</v>
      </c>
      <c r="J477" s="128">
        <v>60750</v>
      </c>
      <c r="K477" s="129">
        <v>-60750</v>
      </c>
      <c r="L477" s="130" t="s">
        <v>529</v>
      </c>
      <c r="M477" s="125"/>
      <c r="N477" s="131">
        <v>20240164</v>
      </c>
      <c r="O477" s="125" t="s">
        <v>627</v>
      </c>
      <c r="P477" s="125"/>
      <c r="Q477" s="125"/>
    </row>
    <row r="478" spans="1:17" x14ac:dyDescent="0.25">
      <c r="A478" s="124">
        <v>45538</v>
      </c>
      <c r="B478" s="125" t="s">
        <v>103</v>
      </c>
      <c r="C478" s="125" t="s">
        <v>0</v>
      </c>
      <c r="D478" s="125" t="s">
        <v>66</v>
      </c>
      <c r="E478" s="126" t="s">
        <v>251</v>
      </c>
      <c r="F478" s="125" t="s">
        <v>356</v>
      </c>
      <c r="G478" s="126" t="s">
        <v>267</v>
      </c>
      <c r="H478" s="126" t="s">
        <v>363</v>
      </c>
      <c r="I478" s="127">
        <v>-4</v>
      </c>
      <c r="J478" s="128">
        <v>60750</v>
      </c>
      <c r="K478" s="129">
        <v>-243000</v>
      </c>
      <c r="L478" s="130" t="s">
        <v>529</v>
      </c>
      <c r="M478" s="125"/>
      <c r="N478" s="131">
        <v>20240164</v>
      </c>
      <c r="O478" s="125" t="s">
        <v>627</v>
      </c>
      <c r="P478" s="125"/>
      <c r="Q478" s="125"/>
    </row>
    <row r="479" spans="1:17" x14ac:dyDescent="0.25">
      <c r="A479" s="124">
        <v>45538</v>
      </c>
      <c r="B479" s="125" t="s">
        <v>103</v>
      </c>
      <c r="C479" s="125" t="s">
        <v>0</v>
      </c>
      <c r="D479" s="125" t="s">
        <v>66</v>
      </c>
      <c r="E479" s="126" t="s">
        <v>253</v>
      </c>
      <c r="F479" s="125" t="s">
        <v>357</v>
      </c>
      <c r="G479" s="126" t="s">
        <v>268</v>
      </c>
      <c r="H479" s="126" t="s">
        <v>364</v>
      </c>
      <c r="I479" s="127">
        <v>-5</v>
      </c>
      <c r="J479" s="128">
        <v>60750</v>
      </c>
      <c r="K479" s="129">
        <v>-303750</v>
      </c>
      <c r="L479" s="130" t="s">
        <v>529</v>
      </c>
      <c r="M479" s="125"/>
      <c r="N479" s="131">
        <v>20240164</v>
      </c>
      <c r="O479" s="125" t="s">
        <v>627</v>
      </c>
      <c r="P479" s="125"/>
      <c r="Q479" s="125"/>
    </row>
    <row r="480" spans="1:17" x14ac:dyDescent="0.25">
      <c r="A480" s="124">
        <v>45538</v>
      </c>
      <c r="B480" s="125" t="s">
        <v>103</v>
      </c>
      <c r="C480" s="125" t="s">
        <v>0</v>
      </c>
      <c r="D480" s="125" t="s">
        <v>66</v>
      </c>
      <c r="E480" s="126" t="s">
        <v>255</v>
      </c>
      <c r="F480" s="125" t="s">
        <v>358</v>
      </c>
      <c r="G480" s="126" t="s">
        <v>269</v>
      </c>
      <c r="H480" s="126" t="s">
        <v>365</v>
      </c>
      <c r="I480" s="127">
        <v>-4</v>
      </c>
      <c r="J480" s="128">
        <v>60750</v>
      </c>
      <c r="K480" s="129">
        <v>-243000</v>
      </c>
      <c r="L480" s="130" t="s">
        <v>529</v>
      </c>
      <c r="M480" s="125"/>
      <c r="N480" s="131">
        <v>20240164</v>
      </c>
      <c r="O480" s="125" t="s">
        <v>627</v>
      </c>
      <c r="P480" s="125"/>
      <c r="Q480" s="125"/>
    </row>
    <row r="481" spans="1:16" x14ac:dyDescent="0.25">
      <c r="A481" s="5">
        <v>45538</v>
      </c>
      <c r="B481" t="s">
        <v>103</v>
      </c>
      <c r="C481" t="s">
        <v>0</v>
      </c>
      <c r="D481" t="s">
        <v>66</v>
      </c>
      <c r="E481" s="4" t="s">
        <v>78</v>
      </c>
      <c r="F481" t="s">
        <v>79</v>
      </c>
      <c r="G481" s="4" t="s">
        <v>80</v>
      </c>
      <c r="H481" s="4" t="s">
        <v>510</v>
      </c>
      <c r="I481" s="8">
        <v>-7</v>
      </c>
      <c r="J481" s="29">
        <v>51750</v>
      </c>
      <c r="K481" s="17">
        <v>-362250</v>
      </c>
      <c r="L481" s="102" t="s">
        <v>529</v>
      </c>
      <c r="N481" s="54">
        <v>20240164</v>
      </c>
      <c r="O481" t="s">
        <v>627</v>
      </c>
    </row>
    <row r="482" spans="1:16" x14ac:dyDescent="0.25">
      <c r="A482" s="5">
        <v>45540</v>
      </c>
      <c r="B482" t="s">
        <v>103</v>
      </c>
      <c r="C482" t="s">
        <v>0</v>
      </c>
      <c r="D482" t="s">
        <v>66</v>
      </c>
      <c r="E482" s="4" t="s">
        <v>78</v>
      </c>
      <c r="F482" t="s">
        <v>79</v>
      </c>
      <c r="G482" s="4" t="s">
        <v>80</v>
      </c>
      <c r="H482" s="4" t="s">
        <v>510</v>
      </c>
      <c r="I482" s="8">
        <v>-50</v>
      </c>
      <c r="J482" s="29">
        <v>51750</v>
      </c>
      <c r="K482" s="17">
        <v>-2587500</v>
      </c>
      <c r="L482" s="102" t="s">
        <v>529</v>
      </c>
      <c r="N482" s="54">
        <v>20240139</v>
      </c>
      <c r="O482" t="s">
        <v>575</v>
      </c>
    </row>
    <row r="483" spans="1:16" x14ac:dyDescent="0.25">
      <c r="A483" s="5">
        <v>45531</v>
      </c>
      <c r="B483" t="s">
        <v>103</v>
      </c>
      <c r="C483" t="s">
        <v>0</v>
      </c>
      <c r="D483" t="s">
        <v>66</v>
      </c>
      <c r="E483" s="4" t="s">
        <v>139</v>
      </c>
      <c r="F483" t="s">
        <v>140</v>
      </c>
      <c r="G483" s="4" t="s">
        <v>41</v>
      </c>
      <c r="H483" s="4" t="s">
        <v>380</v>
      </c>
      <c r="I483" s="8">
        <v>-10</v>
      </c>
      <c r="J483" s="29">
        <v>51750</v>
      </c>
      <c r="K483" s="17">
        <v>-517500</v>
      </c>
      <c r="L483" s="102" t="s">
        <v>529</v>
      </c>
      <c r="N483" s="54">
        <v>20240131</v>
      </c>
      <c r="O483" t="s">
        <v>575</v>
      </c>
    </row>
    <row r="484" spans="1:16" x14ac:dyDescent="0.25">
      <c r="A484" s="5">
        <v>45538</v>
      </c>
      <c r="B484" t="s">
        <v>103</v>
      </c>
      <c r="C484" t="s">
        <v>0</v>
      </c>
      <c r="D484" t="s">
        <v>66</v>
      </c>
      <c r="E484" s="4" t="s">
        <v>139</v>
      </c>
      <c r="F484" t="s">
        <v>140</v>
      </c>
      <c r="G484" s="4" t="s">
        <v>141</v>
      </c>
      <c r="H484" s="4" t="s">
        <v>523</v>
      </c>
      <c r="I484" s="8">
        <v>-5</v>
      </c>
      <c r="J484" s="29">
        <v>51750</v>
      </c>
      <c r="K484" s="35">
        <v>-258750</v>
      </c>
      <c r="L484" s="104" t="s">
        <v>529</v>
      </c>
      <c r="N484" s="54">
        <v>20240164</v>
      </c>
      <c r="O484" t="s">
        <v>627</v>
      </c>
    </row>
    <row r="485" spans="1:16" x14ac:dyDescent="0.25">
      <c r="A485" s="5">
        <v>45540</v>
      </c>
      <c r="B485" t="s">
        <v>103</v>
      </c>
      <c r="C485" t="s">
        <v>0</v>
      </c>
      <c r="D485" t="s">
        <v>66</v>
      </c>
      <c r="E485" s="4" t="s">
        <v>139</v>
      </c>
      <c r="F485" t="s">
        <v>140</v>
      </c>
      <c r="G485" s="4" t="s">
        <v>141</v>
      </c>
      <c r="H485" s="4" t="s">
        <v>517</v>
      </c>
      <c r="I485" s="8">
        <v>-6</v>
      </c>
      <c r="J485" s="29">
        <v>51750</v>
      </c>
      <c r="K485" s="17">
        <v>-310500</v>
      </c>
      <c r="L485" s="102" t="s">
        <v>529</v>
      </c>
      <c r="N485" s="54">
        <v>20240139</v>
      </c>
      <c r="O485" t="s">
        <v>575</v>
      </c>
    </row>
    <row r="486" spans="1:16" x14ac:dyDescent="0.25">
      <c r="A486" s="5">
        <v>45540</v>
      </c>
      <c r="B486" t="s">
        <v>103</v>
      </c>
      <c r="C486" t="s">
        <v>0</v>
      </c>
      <c r="D486" t="s">
        <v>66</v>
      </c>
      <c r="E486" s="4" t="s">
        <v>139</v>
      </c>
      <c r="F486" t="s">
        <v>140</v>
      </c>
      <c r="G486" s="4" t="s">
        <v>141</v>
      </c>
      <c r="H486" s="4" t="s">
        <v>518</v>
      </c>
      <c r="I486" s="8">
        <v>-41</v>
      </c>
      <c r="J486" s="29">
        <v>51750</v>
      </c>
      <c r="K486" s="17">
        <v>-2121750</v>
      </c>
      <c r="L486" s="102" t="s">
        <v>529</v>
      </c>
      <c r="N486" s="54">
        <v>20240139</v>
      </c>
      <c r="O486" t="s">
        <v>575</v>
      </c>
    </row>
    <row r="487" spans="1:16" x14ac:dyDescent="0.25">
      <c r="A487" s="5">
        <v>45540</v>
      </c>
      <c r="B487" t="s">
        <v>103</v>
      </c>
      <c r="C487" t="s">
        <v>0</v>
      </c>
      <c r="D487" t="s">
        <v>66</v>
      </c>
      <c r="E487" s="4" t="s">
        <v>139</v>
      </c>
      <c r="F487" t="s">
        <v>140</v>
      </c>
      <c r="G487" s="4" t="s">
        <v>141</v>
      </c>
      <c r="H487" s="4" t="s">
        <v>515</v>
      </c>
      <c r="I487" s="8">
        <v>-3</v>
      </c>
      <c r="J487" s="29">
        <v>51750</v>
      </c>
      <c r="K487" s="17">
        <v>-155250</v>
      </c>
      <c r="L487" s="102" t="s">
        <v>529</v>
      </c>
      <c r="N487" s="54">
        <v>20240139</v>
      </c>
      <c r="O487" t="s">
        <v>575</v>
      </c>
    </row>
    <row r="488" spans="1:16" x14ac:dyDescent="0.25">
      <c r="A488" s="5">
        <v>45540</v>
      </c>
      <c r="B488" t="s">
        <v>103</v>
      </c>
      <c r="C488" t="s">
        <v>0</v>
      </c>
      <c r="D488" t="s">
        <v>14</v>
      </c>
      <c r="E488" s="4" t="s">
        <v>54</v>
      </c>
      <c r="F488" t="s">
        <v>55</v>
      </c>
      <c r="G488" s="4" t="s">
        <v>56</v>
      </c>
      <c r="H488" s="4" t="s">
        <v>566</v>
      </c>
      <c r="I488" s="8">
        <v>-25</v>
      </c>
      <c r="J488" s="79">
        <v>18.73228346456693</v>
      </c>
      <c r="K488" s="17">
        <v>-468.30708661417322</v>
      </c>
      <c r="L488" s="102" t="s">
        <v>527</v>
      </c>
      <c r="N488">
        <v>20240138</v>
      </c>
      <c r="O488" t="s">
        <v>136</v>
      </c>
    </row>
    <row r="489" spans="1:16" x14ac:dyDescent="0.25">
      <c r="A489" s="5">
        <v>45544</v>
      </c>
      <c r="B489" t="s">
        <v>120</v>
      </c>
      <c r="C489" t="s">
        <v>4</v>
      </c>
      <c r="D489" t="s">
        <v>66</v>
      </c>
      <c r="E489" s="4" t="s">
        <v>102</v>
      </c>
      <c r="F489" t="s">
        <v>101</v>
      </c>
      <c r="G489" s="4" t="s">
        <v>107</v>
      </c>
      <c r="H489" s="4" t="s">
        <v>138</v>
      </c>
      <c r="I489" s="8">
        <v>-3</v>
      </c>
      <c r="J489" s="29">
        <v>102340</v>
      </c>
      <c r="K489" s="35">
        <v>-307020</v>
      </c>
      <c r="L489" s="102" t="s">
        <v>529</v>
      </c>
      <c r="N489" s="54"/>
      <c r="O489" t="s">
        <v>226</v>
      </c>
      <c r="P489" t="s">
        <v>581</v>
      </c>
    </row>
    <row r="490" spans="1:16" x14ac:dyDescent="0.25">
      <c r="A490" s="5">
        <v>45544</v>
      </c>
      <c r="B490" t="s">
        <v>120</v>
      </c>
      <c r="C490" t="s">
        <v>4</v>
      </c>
      <c r="D490" t="s">
        <v>66</v>
      </c>
      <c r="E490" s="4" t="s">
        <v>96</v>
      </c>
      <c r="F490" t="s">
        <v>95</v>
      </c>
      <c r="G490" s="4" t="s">
        <v>106</v>
      </c>
      <c r="H490" s="4">
        <v>52006</v>
      </c>
      <c r="I490" s="8">
        <v>-3</v>
      </c>
      <c r="J490" s="29">
        <v>647360</v>
      </c>
      <c r="K490" s="35">
        <v>-1942080</v>
      </c>
      <c r="L490" s="102" t="s">
        <v>529</v>
      </c>
      <c r="N490" s="54"/>
      <c r="O490" t="s">
        <v>226</v>
      </c>
      <c r="P490" t="s">
        <v>579</v>
      </c>
    </row>
    <row r="491" spans="1:16" x14ac:dyDescent="0.25">
      <c r="A491" s="5">
        <v>45544</v>
      </c>
      <c r="B491" t="s">
        <v>120</v>
      </c>
      <c r="C491" t="s">
        <v>4</v>
      </c>
      <c r="D491" t="s">
        <v>66</v>
      </c>
      <c r="E491" s="4" t="s">
        <v>274</v>
      </c>
      <c r="F491" t="s">
        <v>273</v>
      </c>
      <c r="G491" s="4" t="s">
        <v>271</v>
      </c>
      <c r="H491" s="4" t="s">
        <v>138</v>
      </c>
      <c r="I491" s="8">
        <v>6</v>
      </c>
      <c r="J491" s="29">
        <v>145000</v>
      </c>
      <c r="K491" s="35">
        <v>870000</v>
      </c>
      <c r="L491" s="102" t="s">
        <v>529</v>
      </c>
      <c r="N491" s="54"/>
      <c r="O491" t="s">
        <v>226</v>
      </c>
      <c r="P491" t="s">
        <v>580</v>
      </c>
    </row>
    <row r="492" spans="1:16" x14ac:dyDescent="0.25">
      <c r="A492" s="5">
        <v>45544</v>
      </c>
      <c r="B492" t="s">
        <v>120</v>
      </c>
      <c r="C492" t="s">
        <v>4</v>
      </c>
      <c r="D492" t="s">
        <v>66</v>
      </c>
      <c r="E492" s="4" t="s">
        <v>274</v>
      </c>
      <c r="F492" t="s">
        <v>273</v>
      </c>
      <c r="G492" s="4" t="s">
        <v>271</v>
      </c>
      <c r="H492" s="4" t="s">
        <v>138</v>
      </c>
      <c r="I492" s="8">
        <v>3</v>
      </c>
      <c r="J492" s="29">
        <v>145000</v>
      </c>
      <c r="K492" s="35">
        <v>435000</v>
      </c>
      <c r="L492" s="102" t="s">
        <v>529</v>
      </c>
      <c r="N492" s="54"/>
      <c r="O492" t="s">
        <v>226</v>
      </c>
      <c r="P492" t="s">
        <v>579</v>
      </c>
    </row>
    <row r="493" spans="1:16" x14ac:dyDescent="0.25">
      <c r="A493" s="5">
        <v>45545</v>
      </c>
      <c r="B493" t="s">
        <v>103</v>
      </c>
      <c r="C493" t="s">
        <v>0</v>
      </c>
      <c r="D493" t="s">
        <v>14</v>
      </c>
      <c r="E493" s="4" t="s">
        <v>25</v>
      </c>
      <c r="F493" t="s">
        <v>26</v>
      </c>
      <c r="G493" s="4" t="s">
        <v>27</v>
      </c>
      <c r="H493" s="4" t="s">
        <v>490</v>
      </c>
      <c r="I493" s="8">
        <v>-3</v>
      </c>
      <c r="J493" s="79">
        <v>14.583333333333334</v>
      </c>
      <c r="K493" s="35">
        <v>583.33333333333337</v>
      </c>
      <c r="L493" s="102" t="s">
        <v>527</v>
      </c>
      <c r="N493" s="54">
        <v>20240140</v>
      </c>
      <c r="O493" t="s">
        <v>136</v>
      </c>
    </row>
    <row r="494" spans="1:16" x14ac:dyDescent="0.25">
      <c r="A494" s="5">
        <v>45540</v>
      </c>
      <c r="B494" t="s">
        <v>103</v>
      </c>
      <c r="C494" t="s">
        <v>0</v>
      </c>
      <c r="D494" t="s">
        <v>14</v>
      </c>
      <c r="E494" s="4" t="s">
        <v>39</v>
      </c>
      <c r="F494" t="s">
        <v>40</v>
      </c>
      <c r="G494" s="4" t="s">
        <v>41</v>
      </c>
      <c r="H494" s="4" t="s">
        <v>312</v>
      </c>
      <c r="I494" s="8">
        <v>-7</v>
      </c>
      <c r="J494" s="29">
        <v>69875.829545454544</v>
      </c>
      <c r="K494" s="17">
        <v>3493791.4772727271</v>
      </c>
      <c r="L494" s="102" t="s">
        <v>529</v>
      </c>
      <c r="N494">
        <v>20240138</v>
      </c>
      <c r="O494" t="s">
        <v>136</v>
      </c>
    </row>
    <row r="495" spans="1:16" x14ac:dyDescent="0.25">
      <c r="A495" s="5">
        <v>45545</v>
      </c>
      <c r="B495" t="s">
        <v>103</v>
      </c>
      <c r="C495" t="s">
        <v>0</v>
      </c>
      <c r="D495" t="s">
        <v>14</v>
      </c>
      <c r="E495" s="4" t="s">
        <v>54</v>
      </c>
      <c r="F495" t="s">
        <v>55</v>
      </c>
      <c r="G495" s="4" t="s">
        <v>56</v>
      </c>
      <c r="H495" s="4" t="s">
        <v>566</v>
      </c>
      <c r="I495" s="8">
        <v>-10</v>
      </c>
      <c r="J495" s="79">
        <v>18.73228346456693</v>
      </c>
      <c r="K495" s="17">
        <v>-187.3228346456693</v>
      </c>
      <c r="L495" s="102" t="s">
        <v>527</v>
      </c>
      <c r="N495" s="54">
        <v>20240140</v>
      </c>
      <c r="O495" t="s">
        <v>136</v>
      </c>
    </row>
    <row r="496" spans="1:16" x14ac:dyDescent="0.25">
      <c r="A496" s="5">
        <v>45545</v>
      </c>
      <c r="B496" t="s">
        <v>103</v>
      </c>
      <c r="C496" t="s">
        <v>0</v>
      </c>
      <c r="D496" t="s">
        <v>14</v>
      </c>
      <c r="E496" s="4" t="s">
        <v>42</v>
      </c>
      <c r="F496" t="s">
        <v>43</v>
      </c>
      <c r="G496" s="4" t="s">
        <v>44</v>
      </c>
      <c r="H496" s="4" t="s">
        <v>565</v>
      </c>
      <c r="I496" s="8">
        <v>-10</v>
      </c>
      <c r="J496" s="79">
        <v>14.569553805774278</v>
      </c>
      <c r="K496" s="17">
        <v>-145.69553805774279</v>
      </c>
      <c r="L496" s="102" t="s">
        <v>527</v>
      </c>
      <c r="N496" s="54">
        <v>20240140</v>
      </c>
      <c r="O496" t="s">
        <v>136</v>
      </c>
    </row>
    <row r="497" spans="1:16" x14ac:dyDescent="0.25">
      <c r="A497" s="5">
        <v>45540</v>
      </c>
      <c r="B497" t="s">
        <v>103</v>
      </c>
      <c r="C497" t="s">
        <v>0</v>
      </c>
      <c r="D497" t="s">
        <v>14</v>
      </c>
      <c r="E497" s="4" t="s">
        <v>39</v>
      </c>
      <c r="F497" t="s">
        <v>40</v>
      </c>
      <c r="G497" s="4" t="s">
        <v>41</v>
      </c>
      <c r="H497" s="4" t="s">
        <v>311</v>
      </c>
      <c r="I497" s="8">
        <v>-3</v>
      </c>
      <c r="J497" s="29">
        <v>69875.829545454544</v>
      </c>
      <c r="K497" s="17">
        <v>1397516.5909090908</v>
      </c>
      <c r="L497" s="102" t="s">
        <v>529</v>
      </c>
      <c r="N497">
        <v>20240138</v>
      </c>
      <c r="O497" t="s">
        <v>136</v>
      </c>
    </row>
    <row r="498" spans="1:16" x14ac:dyDescent="0.25">
      <c r="A498" s="5">
        <v>45545</v>
      </c>
      <c r="B498" t="s">
        <v>103</v>
      </c>
      <c r="C498" t="s">
        <v>0</v>
      </c>
      <c r="D498" t="s">
        <v>14</v>
      </c>
      <c r="E498" s="4" t="s">
        <v>39</v>
      </c>
      <c r="F498" t="s">
        <v>40</v>
      </c>
      <c r="G498" s="4" t="s">
        <v>41</v>
      </c>
      <c r="H498" s="4" t="s">
        <v>311</v>
      </c>
      <c r="I498" s="8">
        <v>-10</v>
      </c>
      <c r="J498" s="29">
        <v>69875.829545454544</v>
      </c>
      <c r="K498" s="17">
        <v>-698758.29545454541</v>
      </c>
      <c r="L498" s="102" t="s">
        <v>529</v>
      </c>
      <c r="N498" s="54">
        <v>20240140</v>
      </c>
      <c r="O498" t="s">
        <v>136</v>
      </c>
    </row>
    <row r="499" spans="1:16" x14ac:dyDescent="0.25">
      <c r="A499" s="5">
        <v>45546</v>
      </c>
      <c r="B499" t="s">
        <v>103</v>
      </c>
      <c r="C499" t="s">
        <v>0</v>
      </c>
      <c r="D499" t="s">
        <v>14</v>
      </c>
      <c r="E499" s="4" t="s">
        <v>327</v>
      </c>
      <c r="F499" t="s">
        <v>328</v>
      </c>
      <c r="G499" s="4" t="s">
        <v>329</v>
      </c>
      <c r="H499" s="4" t="s">
        <v>330</v>
      </c>
      <c r="I499" s="8">
        <v>-3</v>
      </c>
      <c r="J499" s="29">
        <v>18</v>
      </c>
      <c r="K499" s="17">
        <v>-54</v>
      </c>
      <c r="L499" s="102" t="s">
        <v>527</v>
      </c>
      <c r="N499" s="54">
        <v>20240141</v>
      </c>
      <c r="O499" t="s">
        <v>232</v>
      </c>
    </row>
    <row r="500" spans="1:16" x14ac:dyDescent="0.25">
      <c r="A500" s="5">
        <v>45546</v>
      </c>
      <c r="B500" t="s">
        <v>103</v>
      </c>
      <c r="C500" t="s">
        <v>0</v>
      </c>
      <c r="D500" t="s">
        <v>14</v>
      </c>
      <c r="E500" s="4" t="s">
        <v>48</v>
      </c>
      <c r="F500" t="s">
        <v>49</v>
      </c>
      <c r="G500" s="4" t="s">
        <v>50</v>
      </c>
      <c r="H500" s="4" t="s">
        <v>487</v>
      </c>
      <c r="I500" s="8">
        <v>-10</v>
      </c>
      <c r="J500" s="79">
        <v>14.447761194029852</v>
      </c>
      <c r="K500" s="17">
        <v>-144.47761194029852</v>
      </c>
      <c r="L500" s="102" t="s">
        <v>527</v>
      </c>
      <c r="N500" s="54">
        <v>20240141</v>
      </c>
      <c r="O500" t="s">
        <v>232</v>
      </c>
    </row>
    <row r="501" spans="1:16" x14ac:dyDescent="0.25">
      <c r="A501" s="5">
        <v>45546</v>
      </c>
      <c r="B501" t="s">
        <v>103</v>
      </c>
      <c r="C501" t="s">
        <v>0</v>
      </c>
      <c r="D501" t="s">
        <v>66</v>
      </c>
      <c r="E501" s="4" t="s">
        <v>139</v>
      </c>
      <c r="F501" t="s">
        <v>140</v>
      </c>
      <c r="G501" s="4" t="s">
        <v>141</v>
      </c>
      <c r="H501" s="4" t="s">
        <v>443</v>
      </c>
      <c r="I501" s="8">
        <v>-3</v>
      </c>
      <c r="J501" s="29">
        <v>51750</v>
      </c>
      <c r="K501" s="17">
        <v>-155250</v>
      </c>
      <c r="L501" s="102" t="s">
        <v>529</v>
      </c>
      <c r="N501" s="54">
        <v>20240141</v>
      </c>
      <c r="O501" t="s">
        <v>232</v>
      </c>
    </row>
    <row r="502" spans="1:16" x14ac:dyDescent="0.25">
      <c r="A502" s="5">
        <v>45546</v>
      </c>
      <c r="B502" t="s">
        <v>103</v>
      </c>
      <c r="C502" t="s">
        <v>0</v>
      </c>
      <c r="D502" t="s">
        <v>66</v>
      </c>
      <c r="E502" s="4" t="s">
        <v>139</v>
      </c>
      <c r="F502" t="s">
        <v>140</v>
      </c>
      <c r="G502" s="4" t="s">
        <v>141</v>
      </c>
      <c r="H502" s="4" t="s">
        <v>516</v>
      </c>
      <c r="I502" s="8">
        <v>-3</v>
      </c>
      <c r="J502" s="29">
        <v>51750</v>
      </c>
      <c r="K502" s="17">
        <v>-155250</v>
      </c>
      <c r="L502" s="102" t="s">
        <v>529</v>
      </c>
      <c r="N502" s="54">
        <v>20240141</v>
      </c>
      <c r="O502" t="s">
        <v>232</v>
      </c>
    </row>
    <row r="503" spans="1:16" x14ac:dyDescent="0.25">
      <c r="A503" s="5">
        <v>45546</v>
      </c>
      <c r="B503" t="s">
        <v>103</v>
      </c>
      <c r="C503" t="s">
        <v>0</v>
      </c>
      <c r="D503" t="s">
        <v>14</v>
      </c>
      <c r="E503" s="4" t="s">
        <v>25</v>
      </c>
      <c r="F503" t="s">
        <v>26</v>
      </c>
      <c r="G503" s="4" t="s">
        <v>27</v>
      </c>
      <c r="H503" s="4" t="s">
        <v>562</v>
      </c>
      <c r="I503" s="8">
        <v>-14</v>
      </c>
      <c r="J503" s="79">
        <v>14.569553805774278</v>
      </c>
      <c r="K503" s="17">
        <v>-203.9737532808399</v>
      </c>
      <c r="L503" s="102" t="s">
        <v>527</v>
      </c>
      <c r="N503" s="54">
        <v>20240141</v>
      </c>
      <c r="O503" t="s">
        <v>232</v>
      </c>
    </row>
    <row r="504" spans="1:16" x14ac:dyDescent="0.25">
      <c r="A504" s="5">
        <v>45546</v>
      </c>
      <c r="B504" t="s">
        <v>103</v>
      </c>
      <c r="C504" t="s">
        <v>0</v>
      </c>
      <c r="D504" t="s">
        <v>14</v>
      </c>
      <c r="E504" s="4" t="s">
        <v>42</v>
      </c>
      <c r="F504" t="s">
        <v>43</v>
      </c>
      <c r="G504" s="4" t="s">
        <v>44</v>
      </c>
      <c r="H504" s="4" t="s">
        <v>565</v>
      </c>
      <c r="I504" s="8">
        <v>-40</v>
      </c>
      <c r="J504" s="79">
        <v>14.569553805774278</v>
      </c>
      <c r="K504" s="17">
        <v>-582.78215223097118</v>
      </c>
      <c r="L504" s="102" t="s">
        <v>527</v>
      </c>
      <c r="N504" s="54">
        <v>20240141</v>
      </c>
      <c r="O504" t="s">
        <v>232</v>
      </c>
    </row>
    <row r="505" spans="1:16" x14ac:dyDescent="0.25">
      <c r="A505" s="5">
        <v>45548</v>
      </c>
      <c r="B505" t="s">
        <v>103</v>
      </c>
      <c r="C505" t="s">
        <v>0</v>
      </c>
      <c r="D505" t="s">
        <v>14</v>
      </c>
      <c r="E505" s="4" t="s">
        <v>54</v>
      </c>
      <c r="F505" t="s">
        <v>55</v>
      </c>
      <c r="G505" s="4" t="s">
        <v>56</v>
      </c>
      <c r="H505" s="4" t="s">
        <v>566</v>
      </c>
      <c r="I505" s="8">
        <v>-14</v>
      </c>
      <c r="J505" s="79">
        <v>18.73228346456693</v>
      </c>
      <c r="K505" s="17">
        <v>-262.25196850393701</v>
      </c>
      <c r="L505" s="102" t="s">
        <v>527</v>
      </c>
      <c r="N505" s="54">
        <v>20240143</v>
      </c>
      <c r="O505" t="s">
        <v>234</v>
      </c>
    </row>
    <row r="506" spans="1:16" x14ac:dyDescent="0.25">
      <c r="A506" s="5">
        <v>45548</v>
      </c>
      <c r="B506" t="s">
        <v>103</v>
      </c>
      <c r="C506" t="s">
        <v>0</v>
      </c>
      <c r="D506" t="s">
        <v>14</v>
      </c>
      <c r="E506" s="4" t="s">
        <v>42</v>
      </c>
      <c r="F506" t="s">
        <v>43</v>
      </c>
      <c r="G506" s="4" t="s">
        <v>44</v>
      </c>
      <c r="H506" s="4" t="s">
        <v>565</v>
      </c>
      <c r="I506" s="8">
        <v>-7</v>
      </c>
      <c r="J506" s="79">
        <v>14.569553805774278</v>
      </c>
      <c r="K506" s="17">
        <v>-101.98687664041995</v>
      </c>
      <c r="L506" s="102" t="s">
        <v>527</v>
      </c>
      <c r="N506" s="54">
        <v>20240143</v>
      </c>
      <c r="O506" t="s">
        <v>234</v>
      </c>
    </row>
    <row r="507" spans="1:16" x14ac:dyDescent="0.25">
      <c r="A507" s="5">
        <v>45548</v>
      </c>
      <c r="B507" t="s">
        <v>103</v>
      </c>
      <c r="C507" t="s">
        <v>0</v>
      </c>
      <c r="D507" t="s">
        <v>14</v>
      </c>
      <c r="E507" s="4" t="s">
        <v>54</v>
      </c>
      <c r="F507" t="s">
        <v>55</v>
      </c>
      <c r="G507" s="4" t="s">
        <v>56</v>
      </c>
      <c r="H507" s="4" t="s">
        <v>566</v>
      </c>
      <c r="I507" s="8">
        <v>-8</v>
      </c>
      <c r="J507" s="79">
        <v>18.73228346456693</v>
      </c>
      <c r="K507" s="17">
        <v>-149.85826771653544</v>
      </c>
      <c r="L507" s="102" t="s">
        <v>527</v>
      </c>
      <c r="N507" s="54">
        <v>20240142</v>
      </c>
      <c r="O507" t="s">
        <v>413</v>
      </c>
    </row>
    <row r="508" spans="1:16" x14ac:dyDescent="0.25">
      <c r="A508" s="5">
        <v>45548</v>
      </c>
      <c r="B508" t="s">
        <v>103</v>
      </c>
      <c r="C508" t="s">
        <v>0</v>
      </c>
      <c r="D508" t="s">
        <v>14</v>
      </c>
      <c r="E508" s="4" t="s">
        <v>25</v>
      </c>
      <c r="F508" t="s">
        <v>26</v>
      </c>
      <c r="G508" s="4" t="s">
        <v>27</v>
      </c>
      <c r="H508" s="4" t="s">
        <v>562</v>
      </c>
      <c r="I508" s="8">
        <v>-4</v>
      </c>
      <c r="J508" s="79">
        <v>14.569553805774278</v>
      </c>
      <c r="K508" s="17">
        <v>-58.278215223097114</v>
      </c>
      <c r="L508" s="102" t="s">
        <v>527</v>
      </c>
      <c r="N508" s="54">
        <v>20240142</v>
      </c>
      <c r="O508" t="s">
        <v>413</v>
      </c>
    </row>
    <row r="509" spans="1:16" x14ac:dyDescent="0.25">
      <c r="A509" s="5">
        <v>45548</v>
      </c>
      <c r="B509" t="s">
        <v>103</v>
      </c>
      <c r="C509" t="s">
        <v>0</v>
      </c>
      <c r="D509" t="s">
        <v>14</v>
      </c>
      <c r="E509" s="4" t="s">
        <v>289</v>
      </c>
      <c r="F509" t="s">
        <v>15</v>
      </c>
      <c r="G509" s="4" t="s">
        <v>16</v>
      </c>
      <c r="H509" s="4" t="s">
        <v>18</v>
      </c>
      <c r="I509" s="8">
        <v>-3</v>
      </c>
      <c r="J509" s="29">
        <v>73331</v>
      </c>
      <c r="K509" s="17">
        <v>-219993</v>
      </c>
      <c r="L509" s="102" t="s">
        <v>529</v>
      </c>
      <c r="N509" s="54">
        <v>20240142</v>
      </c>
      <c r="O509" t="s">
        <v>413</v>
      </c>
      <c r="P509" t="s">
        <v>441</v>
      </c>
    </row>
    <row r="510" spans="1:16" x14ac:dyDescent="0.25">
      <c r="A510" s="5">
        <v>45548</v>
      </c>
      <c r="B510" t="s">
        <v>103</v>
      </c>
      <c r="C510" t="s">
        <v>0</v>
      </c>
      <c r="D510" t="s">
        <v>14</v>
      </c>
      <c r="E510" s="4" t="s">
        <v>42</v>
      </c>
      <c r="F510" t="s">
        <v>43</v>
      </c>
      <c r="G510" s="4" t="s">
        <v>44</v>
      </c>
      <c r="H510" s="4" t="s">
        <v>565</v>
      </c>
      <c r="I510" s="8">
        <v>-10</v>
      </c>
      <c r="J510" s="79">
        <v>14.569553805774278</v>
      </c>
      <c r="K510" s="17">
        <v>-145.69553805774279</v>
      </c>
      <c r="L510" s="102" t="s">
        <v>527</v>
      </c>
      <c r="N510" s="54">
        <v>20240142</v>
      </c>
      <c r="O510" t="s">
        <v>413</v>
      </c>
    </row>
    <row r="511" spans="1:16" x14ac:dyDescent="0.25">
      <c r="A511" s="5">
        <v>45552</v>
      </c>
      <c r="B511" t="s">
        <v>120</v>
      </c>
      <c r="C511" t="s">
        <v>4</v>
      </c>
      <c r="D511" t="s">
        <v>14</v>
      </c>
      <c r="E511" s="4">
        <v>3308050</v>
      </c>
      <c r="F511" t="s">
        <v>137</v>
      </c>
      <c r="G511" s="4" t="s">
        <v>137</v>
      </c>
      <c r="H511" s="4" t="s">
        <v>138</v>
      </c>
      <c r="I511" s="8">
        <v>-10</v>
      </c>
      <c r="J511" s="79">
        <v>104.3726235741445</v>
      </c>
      <c r="K511" s="17">
        <v>-1043.726235741445</v>
      </c>
      <c r="L511" s="102" t="s">
        <v>527</v>
      </c>
      <c r="N511" s="54"/>
      <c r="O511" s="102" t="s">
        <v>149</v>
      </c>
      <c r="P511" t="s">
        <v>658</v>
      </c>
    </row>
    <row r="512" spans="1:16" x14ac:dyDescent="0.25">
      <c r="A512" s="5">
        <v>45552</v>
      </c>
      <c r="B512" t="s">
        <v>120</v>
      </c>
      <c r="C512" t="s">
        <v>4</v>
      </c>
      <c r="D512" t="s">
        <v>14</v>
      </c>
      <c r="E512" s="4">
        <v>3318235</v>
      </c>
      <c r="F512" t="s">
        <v>209</v>
      </c>
      <c r="G512" s="4" t="s">
        <v>107</v>
      </c>
      <c r="H512" s="4" t="s">
        <v>138</v>
      </c>
      <c r="I512" s="8">
        <v>-13</v>
      </c>
      <c r="J512" s="79">
        <v>31.220472440944881</v>
      </c>
      <c r="K512" s="17">
        <v>-405.86614173228344</v>
      </c>
      <c r="L512" s="102" t="s">
        <v>527</v>
      </c>
      <c r="N512" s="54"/>
      <c r="O512" s="102" t="s">
        <v>149</v>
      </c>
      <c r="P512" t="s">
        <v>658</v>
      </c>
    </row>
    <row r="513" spans="1:16" x14ac:dyDescent="0.25">
      <c r="A513" s="5">
        <v>45546</v>
      </c>
      <c r="B513" t="s">
        <v>103</v>
      </c>
      <c r="C513" t="s">
        <v>0</v>
      </c>
      <c r="D513" t="s">
        <v>14</v>
      </c>
      <c r="E513" s="4" t="s">
        <v>39</v>
      </c>
      <c r="F513" t="s">
        <v>40</v>
      </c>
      <c r="G513" s="4" t="s">
        <v>41</v>
      </c>
      <c r="H513" s="4" t="s">
        <v>564</v>
      </c>
      <c r="I513" s="8">
        <v>-11</v>
      </c>
      <c r="J513" s="79">
        <v>14.569553805774278</v>
      </c>
      <c r="K513" s="17">
        <v>-160.26509186351706</v>
      </c>
      <c r="L513" s="102" t="s">
        <v>527</v>
      </c>
      <c r="N513" s="54">
        <v>20240141</v>
      </c>
      <c r="O513" t="s">
        <v>232</v>
      </c>
    </row>
    <row r="514" spans="1:16" x14ac:dyDescent="0.25">
      <c r="A514" s="5">
        <v>45552</v>
      </c>
      <c r="B514" t="s">
        <v>120</v>
      </c>
      <c r="C514" t="s">
        <v>0</v>
      </c>
      <c r="D514" t="s">
        <v>66</v>
      </c>
      <c r="E514" s="4" t="s">
        <v>86</v>
      </c>
      <c r="F514" t="s">
        <v>87</v>
      </c>
      <c r="G514" s="4" t="s">
        <v>50</v>
      </c>
      <c r="H514" s="4" t="s">
        <v>535</v>
      </c>
      <c r="I514" s="8">
        <v>-1</v>
      </c>
      <c r="J514" s="29">
        <v>51750</v>
      </c>
      <c r="K514" s="17">
        <v>-51750</v>
      </c>
      <c r="L514" s="102" t="s">
        <v>529</v>
      </c>
      <c r="N514" s="54"/>
      <c r="P514" t="s">
        <v>453</v>
      </c>
    </row>
    <row r="515" spans="1:16" x14ac:dyDescent="0.25">
      <c r="A515" s="5">
        <v>45552</v>
      </c>
      <c r="B515" t="s">
        <v>120</v>
      </c>
      <c r="C515" t="s">
        <v>0</v>
      </c>
      <c r="D515" t="s">
        <v>66</v>
      </c>
      <c r="E515" s="4" t="s">
        <v>75</v>
      </c>
      <c r="F515" t="s">
        <v>76</v>
      </c>
      <c r="G515" s="4" t="s">
        <v>37</v>
      </c>
      <c r="H515" s="4" t="s">
        <v>559</v>
      </c>
      <c r="I515" s="8">
        <v>-1</v>
      </c>
      <c r="J515" s="29">
        <v>51750</v>
      </c>
      <c r="K515" s="17">
        <v>-51750</v>
      </c>
      <c r="L515" s="102" t="s">
        <v>529</v>
      </c>
      <c r="N515" s="54"/>
      <c r="P515" t="s">
        <v>453</v>
      </c>
    </row>
    <row r="516" spans="1:16" x14ac:dyDescent="0.25">
      <c r="A516" s="5">
        <v>45553</v>
      </c>
      <c r="B516" t="s">
        <v>103</v>
      </c>
      <c r="C516" t="s">
        <v>0</v>
      </c>
      <c r="D516" t="s">
        <v>66</v>
      </c>
      <c r="E516" s="4" t="s">
        <v>75</v>
      </c>
      <c r="F516" t="s">
        <v>76</v>
      </c>
      <c r="G516" s="4" t="s">
        <v>37</v>
      </c>
      <c r="H516" s="4" t="s">
        <v>285</v>
      </c>
      <c r="I516" s="8">
        <v>-5</v>
      </c>
      <c r="J516" s="29">
        <v>51750</v>
      </c>
      <c r="K516" s="35">
        <v>-258750</v>
      </c>
      <c r="L516" s="102" t="s">
        <v>529</v>
      </c>
      <c r="N516" s="54">
        <v>20240144</v>
      </c>
      <c r="O516" t="s">
        <v>243</v>
      </c>
    </row>
    <row r="517" spans="1:16" x14ac:dyDescent="0.25">
      <c r="A517" s="5">
        <v>45546</v>
      </c>
      <c r="B517" t="s">
        <v>103</v>
      </c>
      <c r="C517" t="s">
        <v>0</v>
      </c>
      <c r="D517" t="s">
        <v>14</v>
      </c>
      <c r="E517" s="4" t="s">
        <v>39</v>
      </c>
      <c r="F517" t="s">
        <v>40</v>
      </c>
      <c r="G517" s="4" t="s">
        <v>41</v>
      </c>
      <c r="H517" s="4" t="s">
        <v>312</v>
      </c>
      <c r="I517" s="8">
        <v>-9</v>
      </c>
      <c r="J517" s="29">
        <v>69875.829545454544</v>
      </c>
      <c r="K517" s="17">
        <v>-628882.46590909094</v>
      </c>
      <c r="L517" s="102" t="s">
        <v>529</v>
      </c>
      <c r="N517" s="54">
        <v>20240141</v>
      </c>
      <c r="O517" t="s">
        <v>232</v>
      </c>
    </row>
    <row r="518" spans="1:16" x14ac:dyDescent="0.25">
      <c r="A518" s="5">
        <v>45552</v>
      </c>
      <c r="B518" t="s">
        <v>120</v>
      </c>
      <c r="C518" t="s">
        <v>0</v>
      </c>
      <c r="D518" t="s">
        <v>66</v>
      </c>
      <c r="E518" s="4" t="s">
        <v>139</v>
      </c>
      <c r="F518" t="s">
        <v>140</v>
      </c>
      <c r="G518" s="4" t="s">
        <v>141</v>
      </c>
      <c r="H518" s="4" t="s">
        <v>443</v>
      </c>
      <c r="I518" s="8">
        <v>-1</v>
      </c>
      <c r="J518" s="29">
        <v>51750</v>
      </c>
      <c r="K518" s="17">
        <v>-51750</v>
      </c>
      <c r="L518" s="102" t="s">
        <v>529</v>
      </c>
      <c r="N518" s="54"/>
      <c r="P518" t="s">
        <v>453</v>
      </c>
    </row>
    <row r="519" spans="1:16" x14ac:dyDescent="0.25">
      <c r="A519" s="5">
        <v>45553</v>
      </c>
      <c r="B519" t="s">
        <v>103</v>
      </c>
      <c r="C519" t="s">
        <v>0</v>
      </c>
      <c r="D519" t="s">
        <v>66</v>
      </c>
      <c r="E519" s="4" t="s">
        <v>86</v>
      </c>
      <c r="F519" t="s">
        <v>87</v>
      </c>
      <c r="G519" s="4" t="s">
        <v>50</v>
      </c>
      <c r="H519" s="4" t="s">
        <v>524</v>
      </c>
      <c r="I519" s="8">
        <v>-10</v>
      </c>
      <c r="J519" s="29">
        <v>51750</v>
      </c>
      <c r="K519" s="17">
        <v>-517500</v>
      </c>
      <c r="L519" s="102" t="s">
        <v>529</v>
      </c>
      <c r="N519" s="54">
        <v>20240144</v>
      </c>
      <c r="O519" t="s">
        <v>243</v>
      </c>
    </row>
    <row r="520" spans="1:16" x14ac:dyDescent="0.25">
      <c r="A520" s="5">
        <v>45553</v>
      </c>
      <c r="B520" t="s">
        <v>103</v>
      </c>
      <c r="C520" t="s">
        <v>4</v>
      </c>
      <c r="D520" t="s">
        <v>66</v>
      </c>
      <c r="E520" s="4" t="s">
        <v>274</v>
      </c>
      <c r="F520" t="s">
        <v>273</v>
      </c>
      <c r="G520" s="4" t="s">
        <v>271</v>
      </c>
      <c r="H520" s="4" t="s">
        <v>138</v>
      </c>
      <c r="I520" s="8">
        <v>-2</v>
      </c>
      <c r="J520" s="29">
        <v>145000</v>
      </c>
      <c r="K520" s="17">
        <v>-290000</v>
      </c>
      <c r="L520" s="102" t="s">
        <v>529</v>
      </c>
      <c r="N520" s="54">
        <v>20240144</v>
      </c>
      <c r="O520" t="s">
        <v>243</v>
      </c>
      <c r="P520" t="s">
        <v>580</v>
      </c>
    </row>
    <row r="521" spans="1:16" x14ac:dyDescent="0.25">
      <c r="A521" s="5">
        <v>45553</v>
      </c>
      <c r="B521" t="s">
        <v>103</v>
      </c>
      <c r="C521" t="s">
        <v>4</v>
      </c>
      <c r="D521" t="s">
        <v>66</v>
      </c>
      <c r="E521" s="4" t="s">
        <v>276</v>
      </c>
      <c r="F521" t="s">
        <v>275</v>
      </c>
      <c r="G521" s="4" t="s">
        <v>148</v>
      </c>
      <c r="H521" s="4">
        <v>50361</v>
      </c>
      <c r="I521" s="8">
        <v>-2</v>
      </c>
      <c r="J521" s="29">
        <v>83600</v>
      </c>
      <c r="K521" s="17">
        <v>-167200</v>
      </c>
      <c r="L521" s="102" t="s">
        <v>529</v>
      </c>
      <c r="N521" s="54">
        <v>20240144</v>
      </c>
      <c r="O521" t="s">
        <v>243</v>
      </c>
    </row>
    <row r="522" spans="1:16" x14ac:dyDescent="0.25">
      <c r="A522" s="5">
        <v>45553</v>
      </c>
      <c r="B522" t="s">
        <v>103</v>
      </c>
      <c r="C522" t="s">
        <v>0</v>
      </c>
      <c r="D522" t="s">
        <v>66</v>
      </c>
      <c r="E522" s="4" t="s">
        <v>78</v>
      </c>
      <c r="F522" t="s">
        <v>79</v>
      </c>
      <c r="G522" s="4" t="s">
        <v>80</v>
      </c>
      <c r="H522" s="4" t="s">
        <v>510</v>
      </c>
      <c r="I522" s="8">
        <v>-6</v>
      </c>
      <c r="J522" s="29">
        <v>51750</v>
      </c>
      <c r="K522" s="17">
        <v>-310500</v>
      </c>
      <c r="L522" s="102" t="s">
        <v>529</v>
      </c>
      <c r="N522" s="54">
        <v>20240144</v>
      </c>
      <c r="O522" t="s">
        <v>243</v>
      </c>
    </row>
    <row r="523" spans="1:16" x14ac:dyDescent="0.25">
      <c r="A523" s="5">
        <v>45553</v>
      </c>
      <c r="B523" t="s">
        <v>103</v>
      </c>
      <c r="C523" t="s">
        <v>0</v>
      </c>
      <c r="D523" t="s">
        <v>66</v>
      </c>
      <c r="E523" s="4" t="s">
        <v>139</v>
      </c>
      <c r="F523" t="s">
        <v>140</v>
      </c>
      <c r="G523" s="4" t="s">
        <v>141</v>
      </c>
      <c r="H523" s="4" t="s">
        <v>516</v>
      </c>
      <c r="I523" s="8">
        <v>-2</v>
      </c>
      <c r="J523" s="29">
        <v>51750</v>
      </c>
      <c r="K523" s="17">
        <v>-103500</v>
      </c>
      <c r="L523" s="102" t="s">
        <v>529</v>
      </c>
      <c r="N523" s="54">
        <v>20240144</v>
      </c>
      <c r="O523" t="s">
        <v>243</v>
      </c>
    </row>
    <row r="524" spans="1:16" x14ac:dyDescent="0.25">
      <c r="A524" s="5">
        <v>45553</v>
      </c>
      <c r="B524" t="s">
        <v>103</v>
      </c>
      <c r="C524" t="s">
        <v>0</v>
      </c>
      <c r="D524" t="s">
        <v>66</v>
      </c>
      <c r="E524" s="4" t="s">
        <v>139</v>
      </c>
      <c r="F524" t="s">
        <v>140</v>
      </c>
      <c r="G524" s="4" t="s">
        <v>141</v>
      </c>
      <c r="H524" s="4" t="s">
        <v>443</v>
      </c>
      <c r="I524" s="8">
        <v>-1</v>
      </c>
      <c r="J524" s="29">
        <v>51750</v>
      </c>
      <c r="K524" s="17">
        <v>-51750</v>
      </c>
      <c r="L524" s="102" t="s">
        <v>529</v>
      </c>
      <c r="N524" s="54">
        <v>20240144</v>
      </c>
      <c r="O524" t="s">
        <v>243</v>
      </c>
    </row>
    <row r="525" spans="1:16" x14ac:dyDescent="0.25">
      <c r="A525" s="5">
        <v>45554</v>
      </c>
      <c r="B525" t="s">
        <v>189</v>
      </c>
      <c r="C525" t="s">
        <v>0</v>
      </c>
      <c r="D525" t="s">
        <v>66</v>
      </c>
      <c r="E525" s="4" t="s">
        <v>86</v>
      </c>
      <c r="F525" t="s">
        <v>87</v>
      </c>
      <c r="G525" s="4" t="s">
        <v>50</v>
      </c>
      <c r="H525" s="4" t="s">
        <v>446</v>
      </c>
      <c r="I525" s="8">
        <v>-2</v>
      </c>
      <c r="J525" s="29">
        <v>51750</v>
      </c>
      <c r="K525" s="17">
        <v>-103500</v>
      </c>
      <c r="L525" s="102" t="s">
        <v>529</v>
      </c>
      <c r="N525" s="54"/>
      <c r="P525" t="s">
        <v>583</v>
      </c>
    </row>
    <row r="526" spans="1:16" x14ac:dyDescent="0.25">
      <c r="A526" s="5">
        <v>45554</v>
      </c>
      <c r="B526" t="s">
        <v>120</v>
      </c>
      <c r="C526" t="s">
        <v>0</v>
      </c>
      <c r="D526" t="s">
        <v>14</v>
      </c>
      <c r="E526" s="4" t="s">
        <v>48</v>
      </c>
      <c r="F526" t="s">
        <v>49</v>
      </c>
      <c r="G526" s="4" t="s">
        <v>50</v>
      </c>
      <c r="H526" s="4" t="s">
        <v>486</v>
      </c>
      <c r="I526" s="8">
        <v>-2</v>
      </c>
      <c r="J526" s="79">
        <v>14.694879832810868</v>
      </c>
      <c r="K526" s="17">
        <v>385.29310344827587</v>
      </c>
      <c r="L526" s="102" t="s">
        <v>527</v>
      </c>
      <c r="N526" s="54"/>
      <c r="P526" t="s">
        <v>589</v>
      </c>
    </row>
    <row r="527" spans="1:16" x14ac:dyDescent="0.25">
      <c r="A527" s="5">
        <v>45556</v>
      </c>
      <c r="B527" t="s">
        <v>103</v>
      </c>
      <c r="C527" t="s">
        <v>0</v>
      </c>
      <c r="D527" t="s">
        <v>66</v>
      </c>
      <c r="E527" s="4" t="s">
        <v>86</v>
      </c>
      <c r="F527" t="s">
        <v>87</v>
      </c>
      <c r="G527" s="4" t="s">
        <v>50</v>
      </c>
      <c r="H527" s="4" t="s">
        <v>524</v>
      </c>
      <c r="I527" s="8">
        <v>-10</v>
      </c>
      <c r="J527" s="29">
        <v>51750</v>
      </c>
      <c r="K527" s="17">
        <v>-517500</v>
      </c>
      <c r="L527" s="102" t="s">
        <v>529</v>
      </c>
      <c r="N527" s="54">
        <v>20240145</v>
      </c>
      <c r="O527" t="s">
        <v>500</v>
      </c>
    </row>
    <row r="528" spans="1:16" x14ac:dyDescent="0.25">
      <c r="A528" s="5">
        <v>45556</v>
      </c>
      <c r="B528" t="s">
        <v>103</v>
      </c>
      <c r="C528" t="s">
        <v>0</v>
      </c>
      <c r="D528" t="s">
        <v>66</v>
      </c>
      <c r="E528" s="4" t="s">
        <v>78</v>
      </c>
      <c r="F528" t="s">
        <v>79</v>
      </c>
      <c r="G528" s="4" t="s">
        <v>80</v>
      </c>
      <c r="H528" s="4" t="s">
        <v>510</v>
      </c>
      <c r="I528" s="8">
        <v>-9</v>
      </c>
      <c r="J528" s="29">
        <v>51750</v>
      </c>
      <c r="K528" s="17">
        <v>-465750</v>
      </c>
      <c r="L528" s="102" t="s">
        <v>529</v>
      </c>
      <c r="N528" s="54">
        <v>20240145</v>
      </c>
      <c r="O528" t="s">
        <v>500</v>
      </c>
    </row>
    <row r="529" spans="1:17" x14ac:dyDescent="0.25">
      <c r="A529" s="5">
        <v>45558</v>
      </c>
      <c r="B529" t="s">
        <v>103</v>
      </c>
      <c r="C529" t="s">
        <v>0</v>
      </c>
      <c r="D529" t="s">
        <v>66</v>
      </c>
      <c r="E529" s="4" t="s">
        <v>86</v>
      </c>
      <c r="F529" t="s">
        <v>87</v>
      </c>
      <c r="G529" s="4" t="s">
        <v>50</v>
      </c>
      <c r="H529" s="4" t="s">
        <v>524</v>
      </c>
      <c r="I529" s="8">
        <v>-1</v>
      </c>
      <c r="J529" s="29">
        <v>51750</v>
      </c>
      <c r="K529" s="35">
        <v>2587500</v>
      </c>
      <c r="L529" s="104" t="s">
        <v>529</v>
      </c>
      <c r="N529" s="54">
        <v>20240157</v>
      </c>
      <c r="O529" t="s">
        <v>591</v>
      </c>
    </row>
    <row r="530" spans="1:17" x14ac:dyDescent="0.25">
      <c r="A530" s="5">
        <v>45559</v>
      </c>
      <c r="B530" t="s">
        <v>103</v>
      </c>
      <c r="C530" t="s">
        <v>0</v>
      </c>
      <c r="D530" t="s">
        <v>66</v>
      </c>
      <c r="E530" s="4" t="s">
        <v>86</v>
      </c>
      <c r="F530" t="s">
        <v>87</v>
      </c>
      <c r="G530" s="4" t="s">
        <v>50</v>
      </c>
      <c r="H530" s="4" t="s">
        <v>524</v>
      </c>
      <c r="I530" s="8">
        <v>-1</v>
      </c>
      <c r="J530" s="29">
        <v>51750</v>
      </c>
      <c r="K530" s="35">
        <v>2587500</v>
      </c>
      <c r="L530" s="104" t="s">
        <v>529</v>
      </c>
      <c r="N530" s="54">
        <v>20240157</v>
      </c>
      <c r="O530" t="s">
        <v>591</v>
      </c>
    </row>
    <row r="531" spans="1:17" x14ac:dyDescent="0.25">
      <c r="A531" s="5">
        <v>45559</v>
      </c>
      <c r="B531" t="s">
        <v>103</v>
      </c>
      <c r="C531" t="s">
        <v>0</v>
      </c>
      <c r="D531" t="s">
        <v>66</v>
      </c>
      <c r="E531" s="4" t="s">
        <v>71</v>
      </c>
      <c r="F531" t="s">
        <v>72</v>
      </c>
      <c r="G531" s="4" t="s">
        <v>27</v>
      </c>
      <c r="H531" s="4" t="s">
        <v>569</v>
      </c>
      <c r="I531" s="8">
        <v>-1</v>
      </c>
      <c r="J531" s="29">
        <v>51750</v>
      </c>
      <c r="K531" s="35">
        <v>-51750</v>
      </c>
      <c r="L531" s="104" t="s">
        <v>529</v>
      </c>
      <c r="N531" s="54">
        <v>20240157</v>
      </c>
      <c r="O531" t="s">
        <v>591</v>
      </c>
    </row>
    <row r="532" spans="1:17" x14ac:dyDescent="0.25">
      <c r="A532" s="5">
        <v>45559</v>
      </c>
      <c r="B532" t="s">
        <v>103</v>
      </c>
      <c r="C532" t="s">
        <v>0</v>
      </c>
      <c r="D532" t="s">
        <v>66</v>
      </c>
      <c r="E532" s="4" t="s">
        <v>67</v>
      </c>
      <c r="F532" t="s">
        <v>151</v>
      </c>
      <c r="G532" s="4" t="s">
        <v>69</v>
      </c>
      <c r="H532" s="4" t="s">
        <v>308</v>
      </c>
      <c r="I532" s="8">
        <v>-1</v>
      </c>
      <c r="J532" s="29">
        <v>51750</v>
      </c>
      <c r="K532" s="35">
        <v>2587500</v>
      </c>
      <c r="L532" s="104" t="s">
        <v>529</v>
      </c>
      <c r="N532" s="54">
        <v>20240157</v>
      </c>
      <c r="O532" t="s">
        <v>591</v>
      </c>
    </row>
    <row r="533" spans="1:17" x14ac:dyDescent="0.25">
      <c r="A533" s="5">
        <v>45559</v>
      </c>
      <c r="B533" t="s">
        <v>103</v>
      </c>
      <c r="C533" t="s">
        <v>0</v>
      </c>
      <c r="D533" t="s">
        <v>66</v>
      </c>
      <c r="E533" s="4" t="s">
        <v>82</v>
      </c>
      <c r="F533" t="s">
        <v>83</v>
      </c>
      <c r="G533" s="4" t="s">
        <v>84</v>
      </c>
      <c r="H533" s="4" t="s">
        <v>299</v>
      </c>
      <c r="I533" s="8">
        <v>-2</v>
      </c>
      <c r="J533" s="29">
        <v>51750</v>
      </c>
      <c r="K533" s="35">
        <v>2587500</v>
      </c>
      <c r="L533" s="104" t="s">
        <v>529</v>
      </c>
      <c r="N533" s="54">
        <v>20240157</v>
      </c>
      <c r="O533" t="s">
        <v>591</v>
      </c>
    </row>
    <row r="534" spans="1:17" x14ac:dyDescent="0.25">
      <c r="A534" s="5">
        <v>45559</v>
      </c>
      <c r="B534" t="s">
        <v>103</v>
      </c>
      <c r="C534" t="s">
        <v>0</v>
      </c>
      <c r="D534" t="s">
        <v>66</v>
      </c>
      <c r="E534" s="4" t="s">
        <v>91</v>
      </c>
      <c r="F534" t="s">
        <v>92</v>
      </c>
      <c r="G534" s="4" t="s">
        <v>93</v>
      </c>
      <c r="H534" s="4" t="s">
        <v>183</v>
      </c>
      <c r="I534" s="8">
        <v>-2</v>
      </c>
      <c r="J534" s="29">
        <v>51750</v>
      </c>
      <c r="K534" s="35">
        <v>2587500</v>
      </c>
      <c r="L534" s="104" t="s">
        <v>529</v>
      </c>
      <c r="N534" s="54">
        <v>20240157</v>
      </c>
      <c r="O534" t="s">
        <v>591</v>
      </c>
    </row>
    <row r="535" spans="1:17" x14ac:dyDescent="0.25">
      <c r="A535" s="5">
        <v>45559</v>
      </c>
      <c r="B535" t="s">
        <v>103</v>
      </c>
      <c r="C535" t="s">
        <v>0</v>
      </c>
      <c r="D535" t="s">
        <v>66</v>
      </c>
      <c r="E535" s="4" t="s">
        <v>78</v>
      </c>
      <c r="F535" t="s">
        <v>79</v>
      </c>
      <c r="G535" s="4" t="s">
        <v>80</v>
      </c>
      <c r="H535" s="4" t="s">
        <v>510</v>
      </c>
      <c r="I535" s="8">
        <v>-2</v>
      </c>
      <c r="J535" s="29">
        <v>51750</v>
      </c>
      <c r="K535" s="35">
        <v>13455000</v>
      </c>
      <c r="L535" s="104" t="s">
        <v>529</v>
      </c>
      <c r="N535" s="54">
        <v>20240157</v>
      </c>
      <c r="O535" t="s">
        <v>591</v>
      </c>
    </row>
    <row r="536" spans="1:17" x14ac:dyDescent="0.25">
      <c r="A536" s="110">
        <v>45554</v>
      </c>
      <c r="B536" s="109" t="s">
        <v>63</v>
      </c>
      <c r="C536" s="109" t="s">
        <v>0</v>
      </c>
      <c r="D536" s="109" t="s">
        <v>66</v>
      </c>
      <c r="E536" s="111" t="s">
        <v>139</v>
      </c>
      <c r="F536" s="109" t="s">
        <v>140</v>
      </c>
      <c r="G536" s="111" t="s">
        <v>141</v>
      </c>
      <c r="H536" s="111" t="s">
        <v>518</v>
      </c>
      <c r="I536" s="112">
        <v>29</v>
      </c>
      <c r="J536" s="113">
        <v>51750</v>
      </c>
      <c r="K536" s="114">
        <v>1500750</v>
      </c>
      <c r="L536" s="115" t="s">
        <v>529</v>
      </c>
      <c r="M536" s="109" t="s">
        <v>582</v>
      </c>
      <c r="N536" s="109"/>
      <c r="O536" s="109"/>
      <c r="P536" s="109"/>
      <c r="Q536" s="109"/>
    </row>
    <row r="537" spans="1:17" x14ac:dyDescent="0.25">
      <c r="A537" s="5">
        <v>45560</v>
      </c>
      <c r="B537" t="s">
        <v>103</v>
      </c>
      <c r="C537" t="s">
        <v>0</v>
      </c>
      <c r="D537" t="s">
        <v>66</v>
      </c>
      <c r="E537" s="4" t="s">
        <v>86</v>
      </c>
      <c r="F537" t="s">
        <v>87</v>
      </c>
      <c r="G537" s="4" t="s">
        <v>50</v>
      </c>
      <c r="H537" s="4" t="s">
        <v>524</v>
      </c>
      <c r="I537" s="8">
        <v>-6</v>
      </c>
      <c r="J537" s="29">
        <v>51750</v>
      </c>
      <c r="K537" s="35">
        <v>2587500</v>
      </c>
      <c r="L537" s="104" t="s">
        <v>529</v>
      </c>
      <c r="N537" s="54">
        <v>20240148</v>
      </c>
      <c r="O537" t="s">
        <v>592</v>
      </c>
    </row>
    <row r="538" spans="1:17" x14ac:dyDescent="0.25">
      <c r="A538" s="5">
        <v>45560</v>
      </c>
      <c r="B538" t="s">
        <v>103</v>
      </c>
      <c r="C538" t="s">
        <v>0</v>
      </c>
      <c r="D538" t="s">
        <v>66</v>
      </c>
      <c r="E538" s="4" t="s">
        <v>71</v>
      </c>
      <c r="F538" t="s">
        <v>72</v>
      </c>
      <c r="G538" s="4" t="s">
        <v>27</v>
      </c>
      <c r="H538" s="4" t="s">
        <v>569</v>
      </c>
      <c r="I538" s="8">
        <v>-4</v>
      </c>
      <c r="J538" s="29">
        <v>51750</v>
      </c>
      <c r="K538" s="35">
        <v>-207000</v>
      </c>
      <c r="L538" s="104" t="s">
        <v>529</v>
      </c>
      <c r="N538" s="54">
        <v>20240149</v>
      </c>
      <c r="O538" t="s">
        <v>593</v>
      </c>
    </row>
    <row r="539" spans="1:17" x14ac:dyDescent="0.25">
      <c r="A539" s="5">
        <v>45560</v>
      </c>
      <c r="B539" t="s">
        <v>103</v>
      </c>
      <c r="C539" t="s">
        <v>0</v>
      </c>
      <c r="D539" t="s">
        <v>66</v>
      </c>
      <c r="E539" s="4" t="s">
        <v>78</v>
      </c>
      <c r="F539" t="s">
        <v>79</v>
      </c>
      <c r="G539" s="4" t="s">
        <v>80</v>
      </c>
      <c r="H539" s="4" t="s">
        <v>510</v>
      </c>
      <c r="I539" s="8">
        <v>-6</v>
      </c>
      <c r="J539" s="29">
        <v>51750</v>
      </c>
      <c r="K539" s="35">
        <v>13455000</v>
      </c>
      <c r="L539" s="104" t="s">
        <v>529</v>
      </c>
      <c r="N539" s="54">
        <v>20240148</v>
      </c>
      <c r="O539" t="s">
        <v>592</v>
      </c>
    </row>
    <row r="540" spans="1:17" x14ac:dyDescent="0.25">
      <c r="A540" s="5">
        <v>45560</v>
      </c>
      <c r="B540" t="s">
        <v>103</v>
      </c>
      <c r="C540" t="s">
        <v>0</v>
      </c>
      <c r="D540" t="s">
        <v>66</v>
      </c>
      <c r="E540" s="4" t="s">
        <v>82</v>
      </c>
      <c r="F540" t="s">
        <v>83</v>
      </c>
      <c r="G540" s="4" t="s">
        <v>84</v>
      </c>
      <c r="H540" s="4" t="s">
        <v>299</v>
      </c>
      <c r="I540" s="8">
        <v>-4</v>
      </c>
      <c r="J540" s="29">
        <v>51750</v>
      </c>
      <c r="K540" s="35">
        <v>2587500</v>
      </c>
      <c r="L540" s="104" t="s">
        <v>529</v>
      </c>
      <c r="N540" s="54">
        <v>20240149</v>
      </c>
      <c r="O540" t="s">
        <v>593</v>
      </c>
    </row>
    <row r="541" spans="1:17" x14ac:dyDescent="0.25">
      <c r="A541" s="5">
        <v>45560</v>
      </c>
      <c r="B541" t="s">
        <v>103</v>
      </c>
      <c r="C541" t="s">
        <v>0</v>
      </c>
      <c r="D541" t="s">
        <v>66</v>
      </c>
      <c r="E541" s="4" t="s">
        <v>86</v>
      </c>
      <c r="F541" t="s">
        <v>87</v>
      </c>
      <c r="G541" s="4" t="s">
        <v>50</v>
      </c>
      <c r="H541" s="4" t="s">
        <v>524</v>
      </c>
      <c r="I541" s="8">
        <v>-4</v>
      </c>
      <c r="J541" s="29">
        <v>51750</v>
      </c>
      <c r="K541" s="35">
        <v>2587500</v>
      </c>
      <c r="L541" s="104" t="s">
        <v>529</v>
      </c>
      <c r="N541" s="54">
        <v>20240149</v>
      </c>
      <c r="O541" t="s">
        <v>593</v>
      </c>
    </row>
    <row r="542" spans="1:17" x14ac:dyDescent="0.25">
      <c r="A542" s="5">
        <v>45560</v>
      </c>
      <c r="B542" t="s">
        <v>103</v>
      </c>
      <c r="C542" t="s">
        <v>0</v>
      </c>
      <c r="D542" t="s">
        <v>66</v>
      </c>
      <c r="E542" s="4" t="s">
        <v>91</v>
      </c>
      <c r="F542" t="s">
        <v>92</v>
      </c>
      <c r="G542" s="4" t="s">
        <v>93</v>
      </c>
      <c r="H542" s="4" t="s">
        <v>183</v>
      </c>
      <c r="I542" s="8">
        <v>-2</v>
      </c>
      <c r="J542" s="29">
        <v>51750</v>
      </c>
      <c r="K542" s="35">
        <v>2587500</v>
      </c>
      <c r="L542" s="104" t="s">
        <v>529</v>
      </c>
      <c r="N542" s="54">
        <v>20240149</v>
      </c>
      <c r="O542" t="s">
        <v>593</v>
      </c>
    </row>
    <row r="543" spans="1:17" x14ac:dyDescent="0.25">
      <c r="A543" s="5">
        <v>45560</v>
      </c>
      <c r="B543" t="s">
        <v>103</v>
      </c>
      <c r="C543" t="s">
        <v>4</v>
      </c>
      <c r="D543" t="s">
        <v>66</v>
      </c>
      <c r="E543" s="4" t="s">
        <v>96</v>
      </c>
      <c r="F543" t="s">
        <v>95</v>
      </c>
      <c r="G543" s="4" t="s">
        <v>106</v>
      </c>
      <c r="H543" s="4">
        <v>52006</v>
      </c>
      <c r="I543" s="8">
        <v>-1</v>
      </c>
      <c r="J543" s="29">
        <v>647360</v>
      </c>
      <c r="K543" s="35">
        <v>1942080</v>
      </c>
      <c r="L543" s="104" t="s">
        <v>529</v>
      </c>
      <c r="N543" s="54">
        <v>20240149</v>
      </c>
      <c r="O543" t="s">
        <v>593</v>
      </c>
    </row>
    <row r="544" spans="1:17" x14ac:dyDescent="0.25">
      <c r="A544" s="5">
        <v>45560</v>
      </c>
      <c r="B544" t="s">
        <v>103</v>
      </c>
      <c r="C544" t="s">
        <v>4</v>
      </c>
      <c r="D544" t="s">
        <v>66</v>
      </c>
      <c r="E544" s="4" t="s">
        <v>102</v>
      </c>
      <c r="F544" t="s">
        <v>101</v>
      </c>
      <c r="G544" s="4" t="s">
        <v>107</v>
      </c>
      <c r="H544" s="4" t="s">
        <v>138</v>
      </c>
      <c r="I544" s="8">
        <v>-1</v>
      </c>
      <c r="J544" s="29">
        <v>102340</v>
      </c>
      <c r="K544" s="35">
        <v>307020</v>
      </c>
      <c r="L544" s="104" t="s">
        <v>529</v>
      </c>
      <c r="N544" s="54">
        <v>20240149</v>
      </c>
      <c r="O544" t="s">
        <v>593</v>
      </c>
    </row>
    <row r="545" spans="1:16" x14ac:dyDescent="0.25">
      <c r="A545" s="5">
        <v>45560</v>
      </c>
      <c r="B545" t="s">
        <v>103</v>
      </c>
      <c r="C545" t="s">
        <v>0</v>
      </c>
      <c r="D545" t="s">
        <v>66</v>
      </c>
      <c r="E545" s="4" t="s">
        <v>71</v>
      </c>
      <c r="F545" t="s">
        <v>72</v>
      </c>
      <c r="G545" s="4" t="s">
        <v>27</v>
      </c>
      <c r="H545" s="4" t="s">
        <v>569</v>
      </c>
      <c r="I545" s="8">
        <v>-2</v>
      </c>
      <c r="J545" s="29">
        <v>51750</v>
      </c>
      <c r="K545" s="35">
        <v>-103500</v>
      </c>
      <c r="L545" s="104" t="s">
        <v>529</v>
      </c>
      <c r="N545" s="54">
        <v>20240149</v>
      </c>
      <c r="O545" t="s">
        <v>593</v>
      </c>
    </row>
    <row r="546" spans="1:16" x14ac:dyDescent="0.25">
      <c r="A546" s="5">
        <v>45560</v>
      </c>
      <c r="B546" t="s">
        <v>103</v>
      </c>
      <c r="C546" t="s">
        <v>0</v>
      </c>
      <c r="D546" t="s">
        <v>66</v>
      </c>
      <c r="E546" s="4" t="s">
        <v>75</v>
      </c>
      <c r="F546" t="s">
        <v>76</v>
      </c>
      <c r="G546" s="4" t="s">
        <v>37</v>
      </c>
      <c r="H546" s="4" t="s">
        <v>513</v>
      </c>
      <c r="I546" s="8">
        <v>-2</v>
      </c>
      <c r="J546" s="29">
        <v>51750</v>
      </c>
      <c r="K546" s="35">
        <v>4657500</v>
      </c>
      <c r="L546" s="104" t="s">
        <v>529</v>
      </c>
      <c r="N546" s="54">
        <v>20240149</v>
      </c>
      <c r="O546" t="s">
        <v>593</v>
      </c>
    </row>
    <row r="547" spans="1:16" x14ac:dyDescent="0.25">
      <c r="A547" s="5">
        <v>45560</v>
      </c>
      <c r="B547" t="s">
        <v>103</v>
      </c>
      <c r="C547" t="s">
        <v>0</v>
      </c>
      <c r="D547" t="s">
        <v>66</v>
      </c>
      <c r="E547" s="4" t="s">
        <v>78</v>
      </c>
      <c r="F547" t="s">
        <v>79</v>
      </c>
      <c r="G547" s="4" t="s">
        <v>80</v>
      </c>
      <c r="H547" s="4" t="s">
        <v>510</v>
      </c>
      <c r="I547" s="8">
        <v>-4</v>
      </c>
      <c r="J547" s="29">
        <v>51750</v>
      </c>
      <c r="K547" s="35">
        <v>13455000</v>
      </c>
      <c r="L547" s="104" t="s">
        <v>529</v>
      </c>
      <c r="N547" s="54">
        <v>20240149</v>
      </c>
      <c r="O547" t="s">
        <v>593</v>
      </c>
    </row>
    <row r="548" spans="1:16" x14ac:dyDescent="0.25">
      <c r="A548" s="5">
        <v>45560</v>
      </c>
      <c r="B548" t="s">
        <v>103</v>
      </c>
      <c r="C548" t="s">
        <v>0</v>
      </c>
      <c r="D548" t="s">
        <v>66</v>
      </c>
      <c r="E548" s="4" t="s">
        <v>86</v>
      </c>
      <c r="F548" t="s">
        <v>87</v>
      </c>
      <c r="G548" s="4" t="s">
        <v>50</v>
      </c>
      <c r="H548" s="4" t="s">
        <v>524</v>
      </c>
      <c r="I548" s="8">
        <v>-1</v>
      </c>
      <c r="J548" s="29">
        <v>51750</v>
      </c>
      <c r="K548" s="35">
        <v>2587500</v>
      </c>
      <c r="L548" s="104" t="s">
        <v>529</v>
      </c>
      <c r="N548" s="54">
        <v>20240149</v>
      </c>
      <c r="O548" t="s">
        <v>593</v>
      </c>
    </row>
    <row r="549" spans="1:16" x14ac:dyDescent="0.25">
      <c r="A549" s="5">
        <v>45554</v>
      </c>
      <c r="B549" t="s">
        <v>189</v>
      </c>
      <c r="C549" t="s">
        <v>0</v>
      </c>
      <c r="D549" t="s">
        <v>66</v>
      </c>
      <c r="E549" s="4" t="s">
        <v>139</v>
      </c>
      <c r="F549" t="s">
        <v>140</v>
      </c>
      <c r="G549" s="4" t="s">
        <v>141</v>
      </c>
      <c r="H549" s="4" t="s">
        <v>518</v>
      </c>
      <c r="I549" s="8">
        <v>-2</v>
      </c>
      <c r="J549" s="29">
        <v>51750</v>
      </c>
      <c r="K549" s="17">
        <v>-103500</v>
      </c>
      <c r="L549" s="102" t="s">
        <v>529</v>
      </c>
      <c r="N549" s="54"/>
      <c r="P549" t="s">
        <v>583</v>
      </c>
    </row>
    <row r="550" spans="1:16" x14ac:dyDescent="0.25">
      <c r="A550" s="5">
        <v>45561</v>
      </c>
      <c r="B550" t="s">
        <v>103</v>
      </c>
      <c r="C550" t="s">
        <v>0</v>
      </c>
      <c r="D550" t="s">
        <v>66</v>
      </c>
      <c r="E550" s="4" t="s">
        <v>78</v>
      </c>
      <c r="F550" t="s">
        <v>79</v>
      </c>
      <c r="G550" s="4" t="s">
        <v>80</v>
      </c>
      <c r="H550" s="4" t="s">
        <v>510</v>
      </c>
      <c r="I550" s="8">
        <v>-4</v>
      </c>
      <c r="J550" s="29">
        <v>51750</v>
      </c>
      <c r="K550" s="35">
        <v>2587500</v>
      </c>
      <c r="L550" s="104" t="s">
        <v>529</v>
      </c>
      <c r="N550" s="54">
        <v>20240157</v>
      </c>
      <c r="O550" t="s">
        <v>591</v>
      </c>
    </row>
    <row r="551" spans="1:16" x14ac:dyDescent="0.25">
      <c r="A551" s="5">
        <v>45561</v>
      </c>
      <c r="B551" t="s">
        <v>103</v>
      </c>
      <c r="C551" t="s">
        <v>0</v>
      </c>
      <c r="D551" t="s">
        <v>66</v>
      </c>
      <c r="E551" s="4" t="s">
        <v>82</v>
      </c>
      <c r="F551" t="s">
        <v>83</v>
      </c>
      <c r="G551" s="4" t="s">
        <v>84</v>
      </c>
      <c r="H551" s="4" t="s">
        <v>299</v>
      </c>
      <c r="I551" s="8">
        <v>-4</v>
      </c>
      <c r="J551" s="29">
        <v>51750</v>
      </c>
      <c r="K551" s="35">
        <v>2587500</v>
      </c>
      <c r="L551" s="104" t="s">
        <v>529</v>
      </c>
      <c r="N551" s="54">
        <v>20240157</v>
      </c>
      <c r="O551" t="s">
        <v>591</v>
      </c>
    </row>
    <row r="552" spans="1:16" x14ac:dyDescent="0.25">
      <c r="A552" s="5">
        <v>45561</v>
      </c>
      <c r="B552" t="s">
        <v>103</v>
      </c>
      <c r="C552" t="s">
        <v>0</v>
      </c>
      <c r="D552" t="s">
        <v>66</v>
      </c>
      <c r="E552" s="4" t="s">
        <v>71</v>
      </c>
      <c r="F552" t="s">
        <v>72</v>
      </c>
      <c r="G552" s="4" t="s">
        <v>27</v>
      </c>
      <c r="H552" s="4" t="s">
        <v>569</v>
      </c>
      <c r="I552" s="8">
        <v>-2</v>
      </c>
      <c r="J552" s="29">
        <v>51750</v>
      </c>
      <c r="K552" s="35">
        <v>-103500</v>
      </c>
      <c r="L552" s="104" t="s">
        <v>529</v>
      </c>
      <c r="N552" s="54">
        <v>20240150</v>
      </c>
      <c r="O552" t="s">
        <v>594</v>
      </c>
    </row>
    <row r="553" spans="1:16" x14ac:dyDescent="0.25">
      <c r="A553" s="5">
        <v>45561</v>
      </c>
      <c r="B553" t="s">
        <v>103</v>
      </c>
      <c r="C553" t="s">
        <v>0</v>
      </c>
      <c r="D553" t="s">
        <v>66</v>
      </c>
      <c r="E553" s="4" t="s">
        <v>75</v>
      </c>
      <c r="F553" t="s">
        <v>76</v>
      </c>
      <c r="G553" s="4" t="s">
        <v>37</v>
      </c>
      <c r="H553" s="4" t="s">
        <v>513</v>
      </c>
      <c r="I553" s="8">
        <v>-2</v>
      </c>
      <c r="J553" s="29">
        <v>51750</v>
      </c>
      <c r="K553" s="35">
        <v>4657500</v>
      </c>
      <c r="L553" s="104" t="s">
        <v>529</v>
      </c>
      <c r="N553" s="54">
        <v>20240150</v>
      </c>
      <c r="O553" t="s">
        <v>594</v>
      </c>
    </row>
    <row r="554" spans="1:16" x14ac:dyDescent="0.25">
      <c r="A554" s="5">
        <v>45560</v>
      </c>
      <c r="B554" t="s">
        <v>103</v>
      </c>
      <c r="C554" t="s">
        <v>0</v>
      </c>
      <c r="D554" t="s">
        <v>66</v>
      </c>
      <c r="E554" s="4" t="s">
        <v>139</v>
      </c>
      <c r="F554" t="s">
        <v>140</v>
      </c>
      <c r="G554" s="4" t="s">
        <v>141</v>
      </c>
      <c r="H554" s="4" t="s">
        <v>518</v>
      </c>
      <c r="I554" s="8">
        <v>-6</v>
      </c>
      <c r="J554" s="29">
        <v>51750</v>
      </c>
      <c r="K554" s="35">
        <v>2121750</v>
      </c>
      <c r="L554" s="104" t="s">
        <v>529</v>
      </c>
      <c r="N554" s="54">
        <v>20240148</v>
      </c>
      <c r="O554" t="s">
        <v>592</v>
      </c>
    </row>
    <row r="555" spans="1:16" x14ac:dyDescent="0.25">
      <c r="A555" s="5">
        <v>45560</v>
      </c>
      <c r="B555" t="s">
        <v>103</v>
      </c>
      <c r="C555" t="s">
        <v>0</v>
      </c>
      <c r="D555" t="s">
        <v>66</v>
      </c>
      <c r="E555" s="4" t="s">
        <v>78</v>
      </c>
      <c r="F555" t="s">
        <v>79</v>
      </c>
      <c r="G555" s="4" t="s">
        <v>80</v>
      </c>
      <c r="H555" s="4" t="s">
        <v>510</v>
      </c>
      <c r="I555" s="8">
        <v>-2</v>
      </c>
      <c r="J555" s="29">
        <v>51750</v>
      </c>
      <c r="K555" s="35">
        <v>13455000</v>
      </c>
      <c r="L555" s="104" t="s">
        <v>529</v>
      </c>
      <c r="N555" s="54">
        <v>20240149</v>
      </c>
      <c r="O555" t="s">
        <v>593</v>
      </c>
    </row>
    <row r="556" spans="1:16" x14ac:dyDescent="0.25">
      <c r="A556" s="5">
        <v>45561</v>
      </c>
      <c r="B556" t="s">
        <v>103</v>
      </c>
      <c r="C556" t="s">
        <v>0</v>
      </c>
      <c r="D556" t="s">
        <v>66</v>
      </c>
      <c r="E556" s="4" t="s">
        <v>86</v>
      </c>
      <c r="F556" t="s">
        <v>87</v>
      </c>
      <c r="G556" s="4" t="s">
        <v>50</v>
      </c>
      <c r="H556" s="4" t="s">
        <v>524</v>
      </c>
      <c r="I556" s="8">
        <v>-1</v>
      </c>
      <c r="J556" s="29">
        <v>51750</v>
      </c>
      <c r="K556" s="35">
        <v>2587500</v>
      </c>
      <c r="L556" s="104" t="s">
        <v>529</v>
      </c>
      <c r="N556" s="54">
        <v>20240150</v>
      </c>
      <c r="O556" t="s">
        <v>594</v>
      </c>
    </row>
    <row r="557" spans="1:16" x14ac:dyDescent="0.25">
      <c r="A557" s="5">
        <v>45561</v>
      </c>
      <c r="B557" t="s">
        <v>103</v>
      </c>
      <c r="C557" t="s">
        <v>4</v>
      </c>
      <c r="D557" t="s">
        <v>66</v>
      </c>
      <c r="E557" s="4" t="s">
        <v>274</v>
      </c>
      <c r="F557" t="s">
        <v>273</v>
      </c>
      <c r="G557" s="4" t="s">
        <v>271</v>
      </c>
      <c r="H557" s="4" t="s">
        <v>138</v>
      </c>
      <c r="I557" s="8">
        <v>-1</v>
      </c>
      <c r="J557" s="29">
        <v>145000</v>
      </c>
      <c r="K557" s="35">
        <v>-1305000</v>
      </c>
      <c r="L557" s="104" t="s">
        <v>529</v>
      </c>
      <c r="N557" s="54">
        <v>20240150</v>
      </c>
      <c r="O557" t="s">
        <v>594</v>
      </c>
    </row>
    <row r="558" spans="1:16" x14ac:dyDescent="0.25">
      <c r="A558" s="5">
        <v>45561</v>
      </c>
      <c r="B558" t="s">
        <v>103</v>
      </c>
      <c r="C558" t="s">
        <v>4</v>
      </c>
      <c r="D558" t="s">
        <v>66</v>
      </c>
      <c r="E558" s="4" t="s">
        <v>276</v>
      </c>
      <c r="F558" t="s">
        <v>275</v>
      </c>
      <c r="G558" s="4" t="s">
        <v>148</v>
      </c>
      <c r="H558" s="4">
        <v>50361</v>
      </c>
      <c r="I558" s="8">
        <v>-1</v>
      </c>
      <c r="J558" s="29">
        <v>83600</v>
      </c>
      <c r="K558" s="35">
        <v>-167200</v>
      </c>
      <c r="L558" s="104" t="s">
        <v>529</v>
      </c>
      <c r="N558" s="54">
        <v>20240150</v>
      </c>
      <c r="O558" t="s">
        <v>594</v>
      </c>
    </row>
    <row r="559" spans="1:16" x14ac:dyDescent="0.25">
      <c r="A559" s="5">
        <v>45561</v>
      </c>
      <c r="B559" t="s">
        <v>103</v>
      </c>
      <c r="C559" t="s">
        <v>4</v>
      </c>
      <c r="D559" t="s">
        <v>66</v>
      </c>
      <c r="E559" s="4" t="s">
        <v>96</v>
      </c>
      <c r="F559" t="s">
        <v>95</v>
      </c>
      <c r="G559" s="4" t="s">
        <v>106</v>
      </c>
      <c r="H559" s="4">
        <v>52006</v>
      </c>
      <c r="I559" s="8">
        <v>-1</v>
      </c>
      <c r="J559" s="29">
        <v>647360</v>
      </c>
      <c r="K559" s="35">
        <v>1942080</v>
      </c>
      <c r="L559" s="104" t="s">
        <v>529</v>
      </c>
      <c r="N559" s="54">
        <v>20240150</v>
      </c>
      <c r="O559" t="s">
        <v>594</v>
      </c>
    </row>
    <row r="560" spans="1:16" x14ac:dyDescent="0.25">
      <c r="A560" s="5">
        <v>45561</v>
      </c>
      <c r="B560" t="s">
        <v>103</v>
      </c>
      <c r="C560" t="s">
        <v>4</v>
      </c>
      <c r="D560" t="s">
        <v>66</v>
      </c>
      <c r="E560" s="4" t="s">
        <v>102</v>
      </c>
      <c r="F560" t="s">
        <v>101</v>
      </c>
      <c r="G560" s="4" t="s">
        <v>107</v>
      </c>
      <c r="H560" s="4" t="s">
        <v>138</v>
      </c>
      <c r="I560" s="8">
        <v>-1</v>
      </c>
      <c r="J560" s="29">
        <v>102340</v>
      </c>
      <c r="K560" s="35">
        <v>307020</v>
      </c>
      <c r="L560" s="104" t="s">
        <v>529</v>
      </c>
      <c r="N560" s="54">
        <v>20240150</v>
      </c>
      <c r="O560" t="s">
        <v>594</v>
      </c>
    </row>
    <row r="561" spans="1:16" x14ac:dyDescent="0.25">
      <c r="A561" s="5">
        <v>45561</v>
      </c>
      <c r="B561" t="s">
        <v>103</v>
      </c>
      <c r="C561" t="s">
        <v>0</v>
      </c>
      <c r="D561" t="s">
        <v>66</v>
      </c>
      <c r="E561" s="4" t="s">
        <v>71</v>
      </c>
      <c r="F561" t="s">
        <v>72</v>
      </c>
      <c r="G561" s="4" t="s">
        <v>27</v>
      </c>
      <c r="H561" s="4" t="s">
        <v>569</v>
      </c>
      <c r="I561" s="8">
        <v>-2</v>
      </c>
      <c r="J561" s="29">
        <v>51750</v>
      </c>
      <c r="K561" s="35">
        <v>-103500</v>
      </c>
      <c r="L561" s="104" t="s">
        <v>529</v>
      </c>
      <c r="N561" s="54">
        <v>20240150</v>
      </c>
      <c r="O561" t="s">
        <v>594</v>
      </c>
    </row>
    <row r="562" spans="1:16" x14ac:dyDescent="0.25">
      <c r="A562" s="5">
        <v>45561</v>
      </c>
      <c r="B562" t="s">
        <v>103</v>
      </c>
      <c r="C562" t="s">
        <v>0</v>
      </c>
      <c r="D562" t="s">
        <v>66</v>
      </c>
      <c r="E562" s="4" t="s">
        <v>75</v>
      </c>
      <c r="F562" t="s">
        <v>76</v>
      </c>
      <c r="G562" s="4" t="s">
        <v>37</v>
      </c>
      <c r="H562" s="4" t="s">
        <v>513</v>
      </c>
      <c r="I562" s="8">
        <v>-2</v>
      </c>
      <c r="J562" s="29">
        <v>51750</v>
      </c>
      <c r="K562" s="35">
        <v>4657500</v>
      </c>
      <c r="L562" s="104" t="s">
        <v>529</v>
      </c>
      <c r="N562" s="54">
        <v>20240150</v>
      </c>
      <c r="O562" t="s">
        <v>594</v>
      </c>
    </row>
    <row r="563" spans="1:16" x14ac:dyDescent="0.25">
      <c r="A563" s="5">
        <v>45561</v>
      </c>
      <c r="B563" t="s">
        <v>103</v>
      </c>
      <c r="C563" t="s">
        <v>0</v>
      </c>
      <c r="D563" t="s">
        <v>66</v>
      </c>
      <c r="E563" s="4" t="s">
        <v>78</v>
      </c>
      <c r="F563" t="s">
        <v>79</v>
      </c>
      <c r="G563" s="4" t="s">
        <v>80</v>
      </c>
      <c r="H563" s="4" t="s">
        <v>510</v>
      </c>
      <c r="I563" s="8">
        <v>-2</v>
      </c>
      <c r="J563" s="29">
        <v>51750</v>
      </c>
      <c r="K563" s="35">
        <v>13455000</v>
      </c>
      <c r="L563" s="104" t="s">
        <v>529</v>
      </c>
      <c r="N563" s="54">
        <v>20240150</v>
      </c>
      <c r="O563" t="s">
        <v>594</v>
      </c>
    </row>
    <row r="564" spans="1:16" x14ac:dyDescent="0.25">
      <c r="A564" s="5">
        <v>45561</v>
      </c>
      <c r="B564" t="s">
        <v>103</v>
      </c>
      <c r="C564" t="s">
        <v>0</v>
      </c>
      <c r="D564" t="s">
        <v>66</v>
      </c>
      <c r="E564" s="4" t="s">
        <v>86</v>
      </c>
      <c r="F564" t="s">
        <v>87</v>
      </c>
      <c r="G564" s="4" t="s">
        <v>50</v>
      </c>
      <c r="H564" s="4" t="s">
        <v>524</v>
      </c>
      <c r="I564" s="8">
        <v>-1</v>
      </c>
      <c r="J564" s="29">
        <v>51750</v>
      </c>
      <c r="K564" s="35">
        <v>2587500</v>
      </c>
      <c r="L564" s="104" t="s">
        <v>529</v>
      </c>
      <c r="N564" s="54">
        <v>20240150</v>
      </c>
      <c r="O564" t="s">
        <v>594</v>
      </c>
    </row>
    <row r="565" spans="1:16" x14ac:dyDescent="0.25">
      <c r="A565" s="5">
        <v>45561</v>
      </c>
      <c r="B565" t="s">
        <v>103</v>
      </c>
      <c r="C565" t="s">
        <v>0</v>
      </c>
      <c r="D565" t="s">
        <v>66</v>
      </c>
      <c r="E565" s="4" t="s">
        <v>71</v>
      </c>
      <c r="F565" t="s">
        <v>72</v>
      </c>
      <c r="G565" s="4" t="s">
        <v>27</v>
      </c>
      <c r="H565" s="4" t="s">
        <v>569</v>
      </c>
      <c r="I565" s="8">
        <v>-2</v>
      </c>
      <c r="J565" s="29">
        <v>51750</v>
      </c>
      <c r="K565" s="35">
        <v>-103500</v>
      </c>
      <c r="L565" s="104" t="s">
        <v>529</v>
      </c>
      <c r="N565" s="54">
        <v>20240151</v>
      </c>
      <c r="O565" t="s">
        <v>595</v>
      </c>
    </row>
    <row r="566" spans="1:16" x14ac:dyDescent="0.25">
      <c r="A566" s="5">
        <v>45561</v>
      </c>
      <c r="B566" t="s">
        <v>103</v>
      </c>
      <c r="C566" t="s">
        <v>0</v>
      </c>
      <c r="D566" t="s">
        <v>66</v>
      </c>
      <c r="E566" s="4" t="s">
        <v>75</v>
      </c>
      <c r="F566" t="s">
        <v>76</v>
      </c>
      <c r="G566" s="4" t="s">
        <v>37</v>
      </c>
      <c r="H566" s="4" t="s">
        <v>513</v>
      </c>
      <c r="I566" s="8">
        <v>-2</v>
      </c>
      <c r="J566" s="29">
        <v>51750</v>
      </c>
      <c r="K566" s="35">
        <v>4657500</v>
      </c>
      <c r="L566" s="104" t="s">
        <v>529</v>
      </c>
      <c r="N566" s="54">
        <v>20240151</v>
      </c>
      <c r="O566" t="s">
        <v>595</v>
      </c>
    </row>
    <row r="567" spans="1:16" x14ac:dyDescent="0.25">
      <c r="A567" s="5">
        <v>45561</v>
      </c>
      <c r="B567" t="s">
        <v>121</v>
      </c>
      <c r="C567" t="s">
        <v>0</v>
      </c>
      <c r="D567" t="s">
        <v>66</v>
      </c>
      <c r="E567" s="4" t="s">
        <v>139</v>
      </c>
      <c r="F567" t="s">
        <v>140</v>
      </c>
      <c r="G567" s="4" t="s">
        <v>141</v>
      </c>
      <c r="H567" s="4" t="s">
        <v>380</v>
      </c>
      <c r="I567" s="8">
        <v>1</v>
      </c>
      <c r="J567" s="29">
        <v>51750</v>
      </c>
      <c r="K567" s="17">
        <v>51750</v>
      </c>
      <c r="L567" s="102" t="s">
        <v>529</v>
      </c>
      <c r="N567" s="54"/>
      <c r="P567" t="s">
        <v>585</v>
      </c>
    </row>
    <row r="568" spans="1:16" x14ac:dyDescent="0.25">
      <c r="A568" s="5">
        <v>45561</v>
      </c>
      <c r="B568" t="s">
        <v>103</v>
      </c>
      <c r="C568" t="s">
        <v>0</v>
      </c>
      <c r="D568" t="s">
        <v>66</v>
      </c>
      <c r="E568" s="4" t="s">
        <v>78</v>
      </c>
      <c r="F568" t="s">
        <v>79</v>
      </c>
      <c r="G568" s="4" t="s">
        <v>80</v>
      </c>
      <c r="H568" s="4" t="s">
        <v>510</v>
      </c>
      <c r="I568" s="8">
        <v>-2</v>
      </c>
      <c r="J568" s="29">
        <v>51750</v>
      </c>
      <c r="K568" s="35">
        <v>13455000</v>
      </c>
      <c r="L568" s="104" t="s">
        <v>529</v>
      </c>
      <c r="N568" s="54">
        <v>20240150</v>
      </c>
      <c r="O568" t="s">
        <v>594</v>
      </c>
    </row>
    <row r="569" spans="1:16" x14ac:dyDescent="0.25">
      <c r="A569" s="5">
        <v>45561</v>
      </c>
      <c r="B569" t="s">
        <v>103</v>
      </c>
      <c r="C569" t="s">
        <v>0</v>
      </c>
      <c r="D569" t="s">
        <v>66</v>
      </c>
      <c r="E569" s="4" t="s">
        <v>86</v>
      </c>
      <c r="F569" t="s">
        <v>87</v>
      </c>
      <c r="G569" s="4" t="s">
        <v>50</v>
      </c>
      <c r="H569" s="4" t="s">
        <v>524</v>
      </c>
      <c r="I569" s="8">
        <v>-1</v>
      </c>
      <c r="J569" s="29">
        <v>51750</v>
      </c>
      <c r="K569" s="35">
        <v>2587500</v>
      </c>
      <c r="L569" s="104" t="s">
        <v>529</v>
      </c>
      <c r="N569" s="54">
        <v>20240151</v>
      </c>
      <c r="O569" t="s">
        <v>595</v>
      </c>
    </row>
    <row r="570" spans="1:16" x14ac:dyDescent="0.25">
      <c r="A570" s="5">
        <v>45561</v>
      </c>
      <c r="B570" t="s">
        <v>103</v>
      </c>
      <c r="C570" t="s">
        <v>4</v>
      </c>
      <c r="D570" t="s">
        <v>66</v>
      </c>
      <c r="E570" s="4" t="s">
        <v>274</v>
      </c>
      <c r="F570" t="s">
        <v>273</v>
      </c>
      <c r="G570" s="4" t="s">
        <v>271</v>
      </c>
      <c r="H570" s="4" t="s">
        <v>138</v>
      </c>
      <c r="I570" s="8">
        <v>-1</v>
      </c>
      <c r="J570" s="29">
        <v>145000</v>
      </c>
      <c r="K570" s="35">
        <v>-1305000</v>
      </c>
      <c r="L570" s="104" t="s">
        <v>529</v>
      </c>
      <c r="N570" s="54">
        <v>20240151</v>
      </c>
      <c r="O570" t="s">
        <v>595</v>
      </c>
    </row>
    <row r="571" spans="1:16" x14ac:dyDescent="0.25">
      <c r="A571" s="5">
        <v>45561</v>
      </c>
      <c r="B571" t="s">
        <v>103</v>
      </c>
      <c r="C571" t="s">
        <v>4</v>
      </c>
      <c r="D571" t="s">
        <v>66</v>
      </c>
      <c r="E571" s="4" t="s">
        <v>276</v>
      </c>
      <c r="F571" t="s">
        <v>275</v>
      </c>
      <c r="G571" s="4" t="s">
        <v>148</v>
      </c>
      <c r="H571" s="4">
        <v>50361</v>
      </c>
      <c r="I571" s="8">
        <v>-1</v>
      </c>
      <c r="J571" s="29">
        <v>83600</v>
      </c>
      <c r="K571" s="35">
        <v>-167200</v>
      </c>
      <c r="L571" s="104" t="s">
        <v>529</v>
      </c>
      <c r="N571" s="54">
        <v>20240151</v>
      </c>
      <c r="O571" t="s">
        <v>595</v>
      </c>
    </row>
    <row r="572" spans="1:16" x14ac:dyDescent="0.25">
      <c r="A572" s="5">
        <v>45561</v>
      </c>
      <c r="B572" t="s">
        <v>103</v>
      </c>
      <c r="C572" t="s">
        <v>4</v>
      </c>
      <c r="D572" t="s">
        <v>66</v>
      </c>
      <c r="E572" s="4" t="s">
        <v>96</v>
      </c>
      <c r="F572" t="s">
        <v>95</v>
      </c>
      <c r="G572" s="4" t="s">
        <v>106</v>
      </c>
      <c r="H572" s="4">
        <v>52006</v>
      </c>
      <c r="I572" s="8">
        <v>-1</v>
      </c>
      <c r="J572" s="29">
        <v>647360</v>
      </c>
      <c r="K572" s="35">
        <v>1942080</v>
      </c>
      <c r="L572" s="104" t="s">
        <v>529</v>
      </c>
      <c r="N572" s="54">
        <v>20240151</v>
      </c>
      <c r="O572" t="s">
        <v>595</v>
      </c>
    </row>
    <row r="573" spans="1:16" x14ac:dyDescent="0.25">
      <c r="A573" s="5">
        <v>45561</v>
      </c>
      <c r="B573" t="s">
        <v>103</v>
      </c>
      <c r="C573" t="s">
        <v>4</v>
      </c>
      <c r="D573" t="s">
        <v>66</v>
      </c>
      <c r="E573" s="4" t="s">
        <v>102</v>
      </c>
      <c r="F573" t="s">
        <v>101</v>
      </c>
      <c r="G573" s="4" t="s">
        <v>107</v>
      </c>
      <c r="H573" s="4" t="s">
        <v>138</v>
      </c>
      <c r="I573" s="8">
        <v>-1</v>
      </c>
      <c r="J573" s="29">
        <v>102340</v>
      </c>
      <c r="K573" s="35">
        <v>307020</v>
      </c>
      <c r="L573" s="104" t="s">
        <v>529</v>
      </c>
      <c r="N573" s="54">
        <v>20240151</v>
      </c>
      <c r="O573" t="s">
        <v>595</v>
      </c>
    </row>
    <row r="574" spans="1:16" x14ac:dyDescent="0.25">
      <c r="A574" s="5">
        <v>45561</v>
      </c>
      <c r="B574" t="s">
        <v>103</v>
      </c>
      <c r="C574" t="s">
        <v>0</v>
      </c>
      <c r="D574" t="s">
        <v>66</v>
      </c>
      <c r="E574" s="4" t="s">
        <v>71</v>
      </c>
      <c r="F574" t="s">
        <v>72</v>
      </c>
      <c r="G574" s="4" t="s">
        <v>27</v>
      </c>
      <c r="H574" s="4" t="s">
        <v>569</v>
      </c>
      <c r="I574" s="8">
        <v>-2</v>
      </c>
      <c r="J574" s="29">
        <v>51750</v>
      </c>
      <c r="K574" s="35">
        <v>-103500</v>
      </c>
      <c r="L574" s="104" t="s">
        <v>529</v>
      </c>
      <c r="N574" s="54">
        <v>20240151</v>
      </c>
      <c r="O574" t="s">
        <v>595</v>
      </c>
    </row>
    <row r="575" spans="1:16" x14ac:dyDescent="0.25">
      <c r="A575" s="5">
        <v>45561</v>
      </c>
      <c r="B575" t="s">
        <v>103</v>
      </c>
      <c r="C575" t="s">
        <v>0</v>
      </c>
      <c r="D575" t="s">
        <v>66</v>
      </c>
      <c r="E575" s="4" t="s">
        <v>75</v>
      </c>
      <c r="F575" t="s">
        <v>76</v>
      </c>
      <c r="G575" s="4" t="s">
        <v>37</v>
      </c>
      <c r="H575" s="4" t="s">
        <v>513</v>
      </c>
      <c r="I575" s="8">
        <v>-2</v>
      </c>
      <c r="J575" s="29">
        <v>51750</v>
      </c>
      <c r="K575" s="35">
        <v>4657500</v>
      </c>
      <c r="L575" s="104" t="s">
        <v>529</v>
      </c>
      <c r="N575" s="54">
        <v>20240151</v>
      </c>
      <c r="O575" t="s">
        <v>595</v>
      </c>
    </row>
    <row r="576" spans="1:16" x14ac:dyDescent="0.25">
      <c r="A576" s="5">
        <v>45561</v>
      </c>
      <c r="B576" t="s">
        <v>103</v>
      </c>
      <c r="C576" t="s">
        <v>0</v>
      </c>
      <c r="D576" t="s">
        <v>66</v>
      </c>
      <c r="E576" s="4" t="s">
        <v>78</v>
      </c>
      <c r="F576" t="s">
        <v>79</v>
      </c>
      <c r="G576" s="4" t="s">
        <v>80</v>
      </c>
      <c r="H576" s="4" t="s">
        <v>510</v>
      </c>
      <c r="I576" s="8">
        <v>-2</v>
      </c>
      <c r="J576" s="29">
        <v>51750</v>
      </c>
      <c r="K576" s="35">
        <v>13455000</v>
      </c>
      <c r="L576" s="104" t="s">
        <v>529</v>
      </c>
      <c r="N576" s="54">
        <v>20240151</v>
      </c>
      <c r="O576" t="s">
        <v>595</v>
      </c>
    </row>
    <row r="577" spans="1:15" x14ac:dyDescent="0.25">
      <c r="A577" s="5">
        <v>45561</v>
      </c>
      <c r="B577" t="s">
        <v>103</v>
      </c>
      <c r="C577" t="s">
        <v>0</v>
      </c>
      <c r="D577" t="s">
        <v>66</v>
      </c>
      <c r="E577" s="4" t="s">
        <v>86</v>
      </c>
      <c r="F577" t="s">
        <v>87</v>
      </c>
      <c r="G577" s="4" t="s">
        <v>50</v>
      </c>
      <c r="H577" s="4" t="s">
        <v>524</v>
      </c>
      <c r="I577" s="8">
        <v>-1</v>
      </c>
      <c r="J577" s="29">
        <v>51750</v>
      </c>
      <c r="K577" s="35">
        <v>2587500</v>
      </c>
      <c r="L577" s="104" t="s">
        <v>529</v>
      </c>
      <c r="N577" s="54">
        <v>20240151</v>
      </c>
      <c r="O577" t="s">
        <v>595</v>
      </c>
    </row>
    <row r="578" spans="1:15" x14ac:dyDescent="0.25">
      <c r="A578" s="5">
        <v>45561</v>
      </c>
      <c r="B578" t="s">
        <v>103</v>
      </c>
      <c r="C578" t="s">
        <v>0</v>
      </c>
      <c r="D578" t="s">
        <v>66</v>
      </c>
      <c r="E578" s="4" t="s">
        <v>71</v>
      </c>
      <c r="F578" t="s">
        <v>72</v>
      </c>
      <c r="G578" s="4" t="s">
        <v>27</v>
      </c>
      <c r="H578" s="4" t="s">
        <v>569</v>
      </c>
      <c r="I578" s="8">
        <v>-2</v>
      </c>
      <c r="J578" s="29">
        <v>51750</v>
      </c>
      <c r="K578" s="35">
        <v>-103500</v>
      </c>
      <c r="L578" s="104" t="s">
        <v>529</v>
      </c>
      <c r="N578" s="54">
        <v>20240152</v>
      </c>
      <c r="O578" t="s">
        <v>596</v>
      </c>
    </row>
    <row r="579" spans="1:15" x14ac:dyDescent="0.25">
      <c r="A579" s="5">
        <v>45561</v>
      </c>
      <c r="B579" t="s">
        <v>103</v>
      </c>
      <c r="C579" t="s">
        <v>0</v>
      </c>
      <c r="D579" t="s">
        <v>66</v>
      </c>
      <c r="E579" s="4" t="s">
        <v>139</v>
      </c>
      <c r="F579" t="s">
        <v>140</v>
      </c>
      <c r="G579" s="4" t="s">
        <v>141</v>
      </c>
      <c r="H579" s="4" t="s">
        <v>518</v>
      </c>
      <c r="I579" s="8">
        <v>-4</v>
      </c>
      <c r="J579" s="29">
        <v>51750</v>
      </c>
      <c r="K579" s="35">
        <v>2121750</v>
      </c>
      <c r="L579" s="104" t="s">
        <v>529</v>
      </c>
      <c r="N579" s="54">
        <v>20240150</v>
      </c>
      <c r="O579" t="s">
        <v>594</v>
      </c>
    </row>
    <row r="580" spans="1:15" x14ac:dyDescent="0.25">
      <c r="A580" s="5">
        <v>45561</v>
      </c>
      <c r="B580" t="s">
        <v>103</v>
      </c>
      <c r="C580" t="s">
        <v>4</v>
      </c>
      <c r="D580" t="s">
        <v>66</v>
      </c>
      <c r="E580" s="4" t="s">
        <v>96</v>
      </c>
      <c r="F580" t="s">
        <v>95</v>
      </c>
      <c r="G580" s="4" t="s">
        <v>106</v>
      </c>
      <c r="H580" s="4">
        <v>52006</v>
      </c>
      <c r="I580" s="8">
        <v>-1</v>
      </c>
      <c r="J580" s="29">
        <v>647360</v>
      </c>
      <c r="K580" s="35">
        <v>1942080</v>
      </c>
      <c r="L580" s="104" t="s">
        <v>529</v>
      </c>
      <c r="N580" s="54">
        <v>20240152</v>
      </c>
      <c r="O580" t="s">
        <v>596</v>
      </c>
    </row>
    <row r="581" spans="1:15" x14ac:dyDescent="0.25">
      <c r="A581" s="5">
        <v>45561</v>
      </c>
      <c r="B581" t="s">
        <v>103</v>
      </c>
      <c r="C581" t="s">
        <v>4</v>
      </c>
      <c r="D581" t="s">
        <v>66</v>
      </c>
      <c r="E581" s="4" t="s">
        <v>102</v>
      </c>
      <c r="F581" t="s">
        <v>101</v>
      </c>
      <c r="G581" s="4" t="s">
        <v>107</v>
      </c>
      <c r="H581" s="4" t="s">
        <v>138</v>
      </c>
      <c r="I581" s="8">
        <v>-1</v>
      </c>
      <c r="J581" s="29">
        <v>102340</v>
      </c>
      <c r="K581" s="35">
        <v>307020</v>
      </c>
      <c r="L581" s="104" t="s">
        <v>529</v>
      </c>
      <c r="N581" s="54">
        <v>20240152</v>
      </c>
      <c r="O581" t="s">
        <v>596</v>
      </c>
    </row>
    <row r="582" spans="1:15" x14ac:dyDescent="0.25">
      <c r="A582" s="5">
        <v>45561</v>
      </c>
      <c r="B582" t="s">
        <v>103</v>
      </c>
      <c r="C582" t="s">
        <v>0</v>
      </c>
      <c r="D582" t="s">
        <v>66</v>
      </c>
      <c r="E582" s="4" t="s">
        <v>78</v>
      </c>
      <c r="F582" t="s">
        <v>79</v>
      </c>
      <c r="G582" s="4" t="s">
        <v>80</v>
      </c>
      <c r="H582" s="4" t="s">
        <v>510</v>
      </c>
      <c r="I582" s="8">
        <v>-2</v>
      </c>
      <c r="J582" s="29">
        <v>51750</v>
      </c>
      <c r="K582" s="35">
        <v>13455000</v>
      </c>
      <c r="L582" s="104" t="s">
        <v>529</v>
      </c>
      <c r="N582" s="54">
        <v>20240151</v>
      </c>
      <c r="O582" t="s">
        <v>595</v>
      </c>
    </row>
    <row r="583" spans="1:15" x14ac:dyDescent="0.25">
      <c r="A583" s="5">
        <v>45561</v>
      </c>
      <c r="B583" t="s">
        <v>103</v>
      </c>
      <c r="C583" t="s">
        <v>0</v>
      </c>
      <c r="D583" t="s">
        <v>66</v>
      </c>
      <c r="E583" s="4" t="s">
        <v>71</v>
      </c>
      <c r="F583" t="s">
        <v>72</v>
      </c>
      <c r="G583" s="4" t="s">
        <v>27</v>
      </c>
      <c r="H583" s="4" t="s">
        <v>569</v>
      </c>
      <c r="I583" s="8">
        <v>-2</v>
      </c>
      <c r="J583" s="29">
        <v>51750</v>
      </c>
      <c r="K583" s="35">
        <v>-103500</v>
      </c>
      <c r="L583" s="104" t="s">
        <v>529</v>
      </c>
      <c r="N583" s="54">
        <v>20240153</v>
      </c>
      <c r="O583" t="s">
        <v>597</v>
      </c>
    </row>
    <row r="584" spans="1:15" x14ac:dyDescent="0.25">
      <c r="A584" s="5">
        <v>45561</v>
      </c>
      <c r="B584" t="s">
        <v>103</v>
      </c>
      <c r="C584" t="s">
        <v>0</v>
      </c>
      <c r="D584" t="s">
        <v>66</v>
      </c>
      <c r="E584" s="4" t="s">
        <v>139</v>
      </c>
      <c r="F584" t="s">
        <v>140</v>
      </c>
      <c r="G584" s="4" t="s">
        <v>141</v>
      </c>
      <c r="H584" s="4" t="s">
        <v>518</v>
      </c>
      <c r="I584" s="8">
        <v>-4</v>
      </c>
      <c r="J584" s="29">
        <v>51750</v>
      </c>
      <c r="K584" s="35">
        <v>2121750</v>
      </c>
      <c r="L584" s="104" t="s">
        <v>529</v>
      </c>
      <c r="N584" s="54">
        <v>20240151</v>
      </c>
      <c r="O584" t="s">
        <v>595</v>
      </c>
    </row>
    <row r="585" spans="1:15" x14ac:dyDescent="0.25">
      <c r="A585" s="5">
        <v>45561</v>
      </c>
      <c r="B585" t="s">
        <v>103</v>
      </c>
      <c r="C585" t="s">
        <v>0</v>
      </c>
      <c r="D585" t="s">
        <v>66</v>
      </c>
      <c r="E585" s="4" t="s">
        <v>78</v>
      </c>
      <c r="F585" t="s">
        <v>79</v>
      </c>
      <c r="G585" s="4" t="s">
        <v>80</v>
      </c>
      <c r="H585" s="4" t="s">
        <v>510</v>
      </c>
      <c r="I585" s="8">
        <v>-2</v>
      </c>
      <c r="J585" s="29">
        <v>51750</v>
      </c>
      <c r="K585" s="35">
        <v>13455000</v>
      </c>
      <c r="L585" s="104" t="s">
        <v>529</v>
      </c>
      <c r="N585" s="54">
        <v>20240152</v>
      </c>
      <c r="O585" t="s">
        <v>596</v>
      </c>
    </row>
    <row r="586" spans="1:15" x14ac:dyDescent="0.25">
      <c r="A586" s="5">
        <v>45561</v>
      </c>
      <c r="B586" t="s">
        <v>103</v>
      </c>
      <c r="C586" t="s">
        <v>4</v>
      </c>
      <c r="D586" t="s">
        <v>66</v>
      </c>
      <c r="E586" s="4" t="s">
        <v>96</v>
      </c>
      <c r="F586" t="s">
        <v>95</v>
      </c>
      <c r="G586" s="4" t="s">
        <v>106</v>
      </c>
      <c r="H586" s="4">
        <v>52006</v>
      </c>
      <c r="I586" s="8">
        <v>-1</v>
      </c>
      <c r="J586" s="29">
        <v>647360</v>
      </c>
      <c r="K586" s="35">
        <v>1942080</v>
      </c>
      <c r="L586" s="104" t="s">
        <v>529</v>
      </c>
      <c r="N586" s="54">
        <v>20240153</v>
      </c>
      <c r="O586" t="s">
        <v>597</v>
      </c>
    </row>
    <row r="587" spans="1:15" x14ac:dyDescent="0.25">
      <c r="A587" s="5">
        <v>45561</v>
      </c>
      <c r="B587" t="s">
        <v>103</v>
      </c>
      <c r="C587" t="s">
        <v>4</v>
      </c>
      <c r="D587" t="s">
        <v>66</v>
      </c>
      <c r="E587" s="4" t="s">
        <v>102</v>
      </c>
      <c r="F587" t="s">
        <v>101</v>
      </c>
      <c r="G587" s="4" t="s">
        <v>107</v>
      </c>
      <c r="H587" s="4" t="s">
        <v>138</v>
      </c>
      <c r="I587" s="8">
        <v>-1</v>
      </c>
      <c r="J587" s="29">
        <v>102340</v>
      </c>
      <c r="K587" s="35">
        <v>307020</v>
      </c>
      <c r="L587" s="104" t="s">
        <v>529</v>
      </c>
      <c r="N587" s="54">
        <v>20240153</v>
      </c>
      <c r="O587" t="s">
        <v>597</v>
      </c>
    </row>
    <row r="588" spans="1:15" x14ac:dyDescent="0.25">
      <c r="A588" s="5">
        <v>45561</v>
      </c>
      <c r="B588" t="s">
        <v>103</v>
      </c>
      <c r="C588" t="s">
        <v>0</v>
      </c>
      <c r="D588" t="s">
        <v>66</v>
      </c>
      <c r="E588" s="4" t="s">
        <v>78</v>
      </c>
      <c r="F588" t="s">
        <v>79</v>
      </c>
      <c r="G588" s="4" t="s">
        <v>80</v>
      </c>
      <c r="H588" s="4" t="s">
        <v>510</v>
      </c>
      <c r="I588" s="8">
        <v>-4</v>
      </c>
      <c r="J588" s="29">
        <v>51750</v>
      </c>
      <c r="K588" s="35">
        <v>13455000</v>
      </c>
      <c r="L588" s="104" t="s">
        <v>529</v>
      </c>
      <c r="N588" s="54">
        <v>20240153</v>
      </c>
      <c r="O588" t="s">
        <v>597</v>
      </c>
    </row>
    <row r="589" spans="1:15" x14ac:dyDescent="0.25">
      <c r="A589" s="5">
        <v>45561</v>
      </c>
      <c r="B589" t="s">
        <v>103</v>
      </c>
      <c r="C589" t="s">
        <v>0</v>
      </c>
      <c r="D589" t="s">
        <v>14</v>
      </c>
      <c r="E589" s="4" t="s">
        <v>25</v>
      </c>
      <c r="F589" t="s">
        <v>26</v>
      </c>
      <c r="G589" s="4" t="s">
        <v>27</v>
      </c>
      <c r="H589" s="4" t="s">
        <v>562</v>
      </c>
      <c r="I589" s="8">
        <v>-2</v>
      </c>
      <c r="J589" s="79">
        <v>14.569553805774278</v>
      </c>
      <c r="K589" s="35">
        <v>-29.139107611548557</v>
      </c>
      <c r="L589" s="104" t="s">
        <v>527</v>
      </c>
      <c r="N589" s="54">
        <v>20240154</v>
      </c>
      <c r="O589" t="s">
        <v>586</v>
      </c>
    </row>
    <row r="590" spans="1:15" x14ac:dyDescent="0.25">
      <c r="A590" s="5">
        <v>45561</v>
      </c>
      <c r="B590" t="s">
        <v>103</v>
      </c>
      <c r="C590" t="s">
        <v>0</v>
      </c>
      <c r="D590" t="s">
        <v>66</v>
      </c>
      <c r="E590" s="4" t="s">
        <v>139</v>
      </c>
      <c r="F590" t="s">
        <v>140</v>
      </c>
      <c r="G590" s="4" t="s">
        <v>141</v>
      </c>
      <c r="H590" s="4" t="s">
        <v>518</v>
      </c>
      <c r="I590" s="8">
        <v>-2</v>
      </c>
      <c r="J590" s="29">
        <v>51750</v>
      </c>
      <c r="K590" s="35">
        <v>2121750</v>
      </c>
      <c r="L590" s="104" t="s">
        <v>529</v>
      </c>
      <c r="N590" s="54">
        <v>20240152</v>
      </c>
      <c r="O590" t="s">
        <v>596</v>
      </c>
    </row>
    <row r="591" spans="1:15" x14ac:dyDescent="0.25">
      <c r="A591" s="5">
        <v>45561</v>
      </c>
      <c r="B591" t="s">
        <v>103</v>
      </c>
      <c r="C591" t="s">
        <v>0</v>
      </c>
      <c r="D591" t="s">
        <v>14</v>
      </c>
      <c r="E591" s="4" t="s">
        <v>54</v>
      </c>
      <c r="F591" t="s">
        <v>55</v>
      </c>
      <c r="G591" s="4" t="s">
        <v>56</v>
      </c>
      <c r="H591" s="4" t="s">
        <v>566</v>
      </c>
      <c r="I591" s="8">
        <v>-2</v>
      </c>
      <c r="J591" s="79">
        <v>18.73228346456693</v>
      </c>
      <c r="K591" s="35">
        <v>-37.464566929133859</v>
      </c>
      <c r="L591" s="104" t="s">
        <v>527</v>
      </c>
      <c r="N591" s="54">
        <v>20240154</v>
      </c>
      <c r="O591" t="s">
        <v>586</v>
      </c>
    </row>
    <row r="592" spans="1:15" x14ac:dyDescent="0.25">
      <c r="A592" s="5">
        <v>45561</v>
      </c>
      <c r="B592" t="s">
        <v>103</v>
      </c>
      <c r="C592" t="s">
        <v>4</v>
      </c>
      <c r="D592" t="s">
        <v>14</v>
      </c>
      <c r="E592" s="4">
        <v>3308050</v>
      </c>
      <c r="F592" t="s">
        <v>137</v>
      </c>
      <c r="G592" s="4" t="s">
        <v>137</v>
      </c>
      <c r="H592" s="4" t="s">
        <v>138</v>
      </c>
      <c r="I592" s="8">
        <v>-1</v>
      </c>
      <c r="J592" s="79">
        <v>104.06824146981627</v>
      </c>
      <c r="K592" s="35">
        <v>-104.06824146981627</v>
      </c>
      <c r="L592" s="104" t="s">
        <v>527</v>
      </c>
      <c r="N592" s="54">
        <v>20240154</v>
      </c>
      <c r="O592" s="104" t="s">
        <v>586</v>
      </c>
    </row>
    <row r="593" spans="1:15" x14ac:dyDescent="0.25">
      <c r="A593" s="5">
        <v>45561</v>
      </c>
      <c r="B593" t="s">
        <v>103</v>
      </c>
      <c r="C593" t="s">
        <v>4</v>
      </c>
      <c r="D593" t="s">
        <v>14</v>
      </c>
      <c r="E593" s="4">
        <v>3318235</v>
      </c>
      <c r="F593" t="s">
        <v>209</v>
      </c>
      <c r="G593" s="4" t="s">
        <v>107</v>
      </c>
      <c r="H593" s="4" t="s">
        <v>138</v>
      </c>
      <c r="I593" s="8">
        <v>-1</v>
      </c>
      <c r="J593" s="79">
        <v>31.220472440944881</v>
      </c>
      <c r="K593" s="35">
        <v>-31.220472440944881</v>
      </c>
      <c r="L593" s="104" t="s">
        <v>527</v>
      </c>
      <c r="N593" s="54">
        <v>20240154</v>
      </c>
      <c r="O593" t="s">
        <v>586</v>
      </c>
    </row>
    <row r="594" spans="1:15" x14ac:dyDescent="0.25">
      <c r="A594" s="5">
        <v>45561</v>
      </c>
      <c r="B594" t="s">
        <v>103</v>
      </c>
      <c r="C594" t="s">
        <v>0</v>
      </c>
      <c r="D594" t="s">
        <v>66</v>
      </c>
      <c r="E594" s="4" t="s">
        <v>71</v>
      </c>
      <c r="F594" t="s">
        <v>72</v>
      </c>
      <c r="G594" s="4" t="s">
        <v>27</v>
      </c>
      <c r="H594" s="4" t="s">
        <v>569</v>
      </c>
      <c r="I594" s="8">
        <v>-2</v>
      </c>
      <c r="J594" s="29">
        <v>51750</v>
      </c>
      <c r="K594" s="35">
        <v>-103500</v>
      </c>
      <c r="L594" s="104" t="s">
        <v>529</v>
      </c>
      <c r="N594" s="54">
        <v>20240155</v>
      </c>
      <c r="O594" t="s">
        <v>593</v>
      </c>
    </row>
    <row r="595" spans="1:15" x14ac:dyDescent="0.25">
      <c r="A595" s="5">
        <v>45561</v>
      </c>
      <c r="B595" t="s">
        <v>103</v>
      </c>
      <c r="C595" t="s">
        <v>0</v>
      </c>
      <c r="D595" t="s">
        <v>66</v>
      </c>
      <c r="E595" s="4" t="s">
        <v>75</v>
      </c>
      <c r="F595" t="s">
        <v>76</v>
      </c>
      <c r="G595" s="4" t="s">
        <v>37</v>
      </c>
      <c r="H595" s="4" t="s">
        <v>513</v>
      </c>
      <c r="I595" s="8">
        <v>-2</v>
      </c>
      <c r="J595" s="29">
        <v>51750</v>
      </c>
      <c r="K595" s="35">
        <v>4657500</v>
      </c>
      <c r="L595" s="104" t="s">
        <v>529</v>
      </c>
      <c r="N595" s="54">
        <v>20240155</v>
      </c>
      <c r="O595" t="s">
        <v>593</v>
      </c>
    </row>
    <row r="596" spans="1:15" x14ac:dyDescent="0.25">
      <c r="A596" s="5">
        <v>45561</v>
      </c>
      <c r="B596" t="s">
        <v>103</v>
      </c>
      <c r="C596" t="s">
        <v>0</v>
      </c>
      <c r="D596" t="s">
        <v>66</v>
      </c>
      <c r="E596" s="4" t="s">
        <v>139</v>
      </c>
      <c r="F596" t="s">
        <v>140</v>
      </c>
      <c r="G596" s="4" t="s">
        <v>141</v>
      </c>
      <c r="H596" s="4" t="s">
        <v>518</v>
      </c>
      <c r="I596" s="8">
        <v>-2</v>
      </c>
      <c r="J596" s="29">
        <v>51750</v>
      </c>
      <c r="K596" s="35">
        <v>2121750</v>
      </c>
      <c r="L596" s="104" t="s">
        <v>529</v>
      </c>
      <c r="N596" s="54">
        <v>20240153</v>
      </c>
      <c r="O596" t="s">
        <v>597</v>
      </c>
    </row>
    <row r="597" spans="1:15" x14ac:dyDescent="0.25">
      <c r="A597" s="5">
        <v>45561</v>
      </c>
      <c r="B597" t="s">
        <v>103</v>
      </c>
      <c r="C597" t="s">
        <v>0</v>
      </c>
      <c r="D597" t="s">
        <v>66</v>
      </c>
      <c r="E597" s="4" t="s">
        <v>78</v>
      </c>
      <c r="F597" t="s">
        <v>79</v>
      </c>
      <c r="G597" s="4" t="s">
        <v>80</v>
      </c>
      <c r="H597" s="4" t="s">
        <v>510</v>
      </c>
      <c r="I597" s="8">
        <v>-2</v>
      </c>
      <c r="J597" s="29">
        <v>51750</v>
      </c>
      <c r="K597" s="35">
        <v>13455000</v>
      </c>
      <c r="L597" s="104" t="s">
        <v>529</v>
      </c>
      <c r="N597" s="54">
        <v>20240153</v>
      </c>
      <c r="O597" t="s">
        <v>597</v>
      </c>
    </row>
    <row r="598" spans="1:15" x14ac:dyDescent="0.25">
      <c r="A598" s="5">
        <v>45560</v>
      </c>
      <c r="B598" t="s">
        <v>103</v>
      </c>
      <c r="C598" t="s">
        <v>0</v>
      </c>
      <c r="D598" t="s">
        <v>66</v>
      </c>
      <c r="E598" s="4" t="s">
        <v>82</v>
      </c>
      <c r="F598" t="s">
        <v>83</v>
      </c>
      <c r="G598" s="4" t="s">
        <v>84</v>
      </c>
      <c r="H598" s="4" t="s">
        <v>299</v>
      </c>
      <c r="I598" s="8">
        <v>-4</v>
      </c>
      <c r="J598" s="29">
        <v>51750</v>
      </c>
      <c r="K598" s="35">
        <v>2587500</v>
      </c>
      <c r="L598" s="104" t="s">
        <v>529</v>
      </c>
      <c r="N598" s="54">
        <v>20240155</v>
      </c>
      <c r="O598" t="s">
        <v>593</v>
      </c>
    </row>
    <row r="599" spans="1:15" x14ac:dyDescent="0.25">
      <c r="A599" s="5">
        <v>45561</v>
      </c>
      <c r="B599" t="s">
        <v>103</v>
      </c>
      <c r="C599" t="s">
        <v>0</v>
      </c>
      <c r="D599" t="s">
        <v>66</v>
      </c>
      <c r="E599" s="4" t="s">
        <v>86</v>
      </c>
      <c r="F599" t="s">
        <v>87</v>
      </c>
      <c r="G599" s="4" t="s">
        <v>50</v>
      </c>
      <c r="H599" s="4" t="s">
        <v>524</v>
      </c>
      <c r="I599" s="8">
        <v>-4</v>
      </c>
      <c r="J599" s="29">
        <v>51750</v>
      </c>
      <c r="K599" s="35">
        <v>2587500</v>
      </c>
      <c r="L599" s="104" t="s">
        <v>529</v>
      </c>
      <c r="N599" s="54">
        <v>20240155</v>
      </c>
      <c r="O599" t="s">
        <v>593</v>
      </c>
    </row>
    <row r="600" spans="1:15" x14ac:dyDescent="0.25">
      <c r="A600" s="5">
        <v>45561</v>
      </c>
      <c r="B600" t="s">
        <v>103</v>
      </c>
      <c r="C600" t="s">
        <v>0</v>
      </c>
      <c r="D600" t="s">
        <v>66</v>
      </c>
      <c r="E600" s="4" t="s">
        <v>91</v>
      </c>
      <c r="F600" t="s">
        <v>92</v>
      </c>
      <c r="G600" s="4" t="s">
        <v>93</v>
      </c>
      <c r="H600" s="4" t="s">
        <v>183</v>
      </c>
      <c r="I600" s="8">
        <v>-2</v>
      </c>
      <c r="J600" s="29">
        <v>51750</v>
      </c>
      <c r="K600" s="35">
        <v>2587500</v>
      </c>
      <c r="L600" s="104" t="s">
        <v>529</v>
      </c>
      <c r="N600" s="54">
        <v>20240155</v>
      </c>
      <c r="O600" t="s">
        <v>593</v>
      </c>
    </row>
    <row r="601" spans="1:15" x14ac:dyDescent="0.25">
      <c r="A601" s="5">
        <v>45561</v>
      </c>
      <c r="B601" t="s">
        <v>103</v>
      </c>
      <c r="C601" t="s">
        <v>0</v>
      </c>
      <c r="D601" t="s">
        <v>66</v>
      </c>
      <c r="E601" s="4" t="s">
        <v>78</v>
      </c>
      <c r="F601" t="s">
        <v>79</v>
      </c>
      <c r="G601" s="4" t="s">
        <v>80</v>
      </c>
      <c r="H601" s="4" t="s">
        <v>510</v>
      </c>
      <c r="I601" s="8">
        <v>-4</v>
      </c>
      <c r="J601" s="29">
        <v>51750</v>
      </c>
      <c r="K601" s="35">
        <v>13455000</v>
      </c>
      <c r="L601" s="104" t="s">
        <v>529</v>
      </c>
      <c r="N601" s="54">
        <v>20240155</v>
      </c>
      <c r="O601" t="s">
        <v>593</v>
      </c>
    </row>
    <row r="602" spans="1:15" x14ac:dyDescent="0.25">
      <c r="A602" s="5">
        <v>45561</v>
      </c>
      <c r="B602" t="s">
        <v>103</v>
      </c>
      <c r="C602" t="s">
        <v>0</v>
      </c>
      <c r="D602" t="s">
        <v>66</v>
      </c>
      <c r="E602" s="4" t="s">
        <v>71</v>
      </c>
      <c r="F602" t="s">
        <v>72</v>
      </c>
      <c r="G602" s="4" t="s">
        <v>27</v>
      </c>
      <c r="H602" s="4" t="s">
        <v>569</v>
      </c>
      <c r="I602" s="8">
        <v>-7</v>
      </c>
      <c r="J602" s="29">
        <v>51750</v>
      </c>
      <c r="K602" s="35">
        <v>-362250</v>
      </c>
      <c r="L602" s="104" t="s">
        <v>529</v>
      </c>
      <c r="N602" s="54">
        <v>20240156</v>
      </c>
      <c r="O602" t="s">
        <v>598</v>
      </c>
    </row>
    <row r="603" spans="1:15" x14ac:dyDescent="0.25">
      <c r="A603" s="5">
        <v>45561</v>
      </c>
      <c r="B603" t="s">
        <v>103</v>
      </c>
      <c r="C603" t="s">
        <v>0</v>
      </c>
      <c r="D603" t="s">
        <v>66</v>
      </c>
      <c r="E603" s="4" t="s">
        <v>75</v>
      </c>
      <c r="F603" t="s">
        <v>76</v>
      </c>
      <c r="G603" s="4" t="s">
        <v>37</v>
      </c>
      <c r="H603" s="4" t="s">
        <v>513</v>
      </c>
      <c r="I603" s="8">
        <v>-7</v>
      </c>
      <c r="J603" s="29">
        <v>51750</v>
      </c>
      <c r="K603" s="35">
        <v>4657500</v>
      </c>
      <c r="L603" s="104" t="s">
        <v>529</v>
      </c>
      <c r="N603" s="54">
        <v>20240156</v>
      </c>
      <c r="O603" t="s">
        <v>598</v>
      </c>
    </row>
    <row r="604" spans="1:15" x14ac:dyDescent="0.25">
      <c r="A604" s="5">
        <v>45561</v>
      </c>
      <c r="B604" t="s">
        <v>103</v>
      </c>
      <c r="C604" t="s">
        <v>0</v>
      </c>
      <c r="D604" t="s">
        <v>14</v>
      </c>
      <c r="E604" s="4" t="s">
        <v>39</v>
      </c>
      <c r="F604" t="s">
        <v>40</v>
      </c>
      <c r="G604" s="4" t="s">
        <v>41</v>
      </c>
      <c r="H604" s="4" t="s">
        <v>485</v>
      </c>
      <c r="I604" s="8">
        <v>-4</v>
      </c>
      <c r="J604" s="85">
        <v>14.5833333333333</v>
      </c>
      <c r="K604" s="35">
        <v>-58.333333333333201</v>
      </c>
      <c r="L604" s="104" t="s">
        <v>527</v>
      </c>
      <c r="N604" s="54">
        <v>20240154</v>
      </c>
      <c r="O604" t="s">
        <v>586</v>
      </c>
    </row>
    <row r="605" spans="1:15" x14ac:dyDescent="0.25">
      <c r="A605" s="5">
        <v>45561</v>
      </c>
      <c r="B605" t="s">
        <v>103</v>
      </c>
      <c r="C605" t="s">
        <v>4</v>
      </c>
      <c r="D605" t="s">
        <v>66</v>
      </c>
      <c r="E605" s="4" t="s">
        <v>102</v>
      </c>
      <c r="F605" t="s">
        <v>101</v>
      </c>
      <c r="G605" s="4" t="s">
        <v>107</v>
      </c>
      <c r="H605" s="4" t="s">
        <v>138</v>
      </c>
      <c r="I605" s="8">
        <v>-1</v>
      </c>
      <c r="J605" s="29">
        <v>102340</v>
      </c>
      <c r="K605" s="35">
        <v>307020</v>
      </c>
      <c r="L605" s="104" t="s">
        <v>529</v>
      </c>
      <c r="N605" s="54">
        <v>20240156</v>
      </c>
      <c r="O605" t="s">
        <v>598</v>
      </c>
    </row>
    <row r="606" spans="1:15" x14ac:dyDescent="0.25">
      <c r="A606" s="5">
        <v>45561</v>
      </c>
      <c r="B606" t="s">
        <v>103</v>
      </c>
      <c r="C606" t="s">
        <v>0</v>
      </c>
      <c r="D606" t="s">
        <v>14</v>
      </c>
      <c r="E606" s="4" t="s">
        <v>42</v>
      </c>
      <c r="F606" t="s">
        <v>43</v>
      </c>
      <c r="G606" s="4" t="s">
        <v>44</v>
      </c>
      <c r="H606" s="4" t="s">
        <v>565</v>
      </c>
      <c r="I606" s="8">
        <v>-5</v>
      </c>
      <c r="J606" s="79">
        <v>14.569553805774278</v>
      </c>
      <c r="K606" s="35">
        <v>-72.847769028871397</v>
      </c>
      <c r="L606" s="104" t="s">
        <v>527</v>
      </c>
      <c r="N606" s="54">
        <v>20240156</v>
      </c>
      <c r="O606" t="s">
        <v>598</v>
      </c>
    </row>
    <row r="607" spans="1:15" x14ac:dyDescent="0.25">
      <c r="A607" s="5">
        <v>45562</v>
      </c>
      <c r="B607" t="s">
        <v>103</v>
      </c>
      <c r="C607" t="s">
        <v>0</v>
      </c>
      <c r="D607" t="s">
        <v>66</v>
      </c>
      <c r="E607" s="4" t="s">
        <v>86</v>
      </c>
      <c r="F607" t="s">
        <v>87</v>
      </c>
      <c r="G607" s="4" t="s">
        <v>50</v>
      </c>
      <c r="H607" s="4" t="s">
        <v>524</v>
      </c>
      <c r="I607" s="8">
        <v>-2</v>
      </c>
      <c r="J607" s="29">
        <v>51750</v>
      </c>
      <c r="K607" s="35">
        <v>2587500</v>
      </c>
      <c r="L607" s="104" t="s">
        <v>529</v>
      </c>
      <c r="N607" s="54">
        <v>20240158</v>
      </c>
      <c r="O607" t="s">
        <v>596</v>
      </c>
    </row>
    <row r="608" spans="1:15" x14ac:dyDescent="0.25">
      <c r="A608" s="5">
        <v>45562</v>
      </c>
      <c r="B608" t="s">
        <v>103</v>
      </c>
      <c r="C608" t="s">
        <v>0</v>
      </c>
      <c r="D608" t="s">
        <v>66</v>
      </c>
      <c r="E608" s="4" t="s">
        <v>86</v>
      </c>
      <c r="F608" t="s">
        <v>87</v>
      </c>
      <c r="G608" s="4" t="s">
        <v>50</v>
      </c>
      <c r="H608" s="4" t="s">
        <v>524</v>
      </c>
      <c r="I608" s="8">
        <v>-2</v>
      </c>
      <c r="J608" s="29">
        <v>51750</v>
      </c>
      <c r="K608" s="35">
        <v>2587500</v>
      </c>
      <c r="L608" s="104" t="s">
        <v>529</v>
      </c>
      <c r="N608" s="54">
        <v>20240159</v>
      </c>
      <c r="O608" t="s">
        <v>597</v>
      </c>
    </row>
    <row r="609" spans="1:16" x14ac:dyDescent="0.25">
      <c r="A609" s="5">
        <v>45561</v>
      </c>
      <c r="B609" t="s">
        <v>103</v>
      </c>
      <c r="C609" t="s">
        <v>0</v>
      </c>
      <c r="D609" t="s">
        <v>66</v>
      </c>
      <c r="E609" s="4" t="s">
        <v>139</v>
      </c>
      <c r="F609" t="s">
        <v>140</v>
      </c>
      <c r="G609" s="4" t="s">
        <v>141</v>
      </c>
      <c r="H609" s="4" t="s">
        <v>518</v>
      </c>
      <c r="I609" s="8">
        <v>-6</v>
      </c>
      <c r="J609" s="29">
        <v>51750</v>
      </c>
      <c r="K609" s="35">
        <v>2121750</v>
      </c>
      <c r="L609" s="104" t="s">
        <v>529</v>
      </c>
      <c r="N609" s="54">
        <v>20240155</v>
      </c>
      <c r="O609" t="s">
        <v>593</v>
      </c>
    </row>
    <row r="610" spans="1:16" x14ac:dyDescent="0.25">
      <c r="A610" s="5">
        <v>45562</v>
      </c>
      <c r="B610" t="s">
        <v>121</v>
      </c>
      <c r="C610" t="s">
        <v>4</v>
      </c>
      <c r="D610" t="s">
        <v>66</v>
      </c>
      <c r="E610" s="4" t="s">
        <v>276</v>
      </c>
      <c r="F610" t="s">
        <v>275</v>
      </c>
      <c r="G610" s="4" t="s">
        <v>148</v>
      </c>
      <c r="H610" s="4">
        <v>50361</v>
      </c>
      <c r="I610" s="8">
        <v>2</v>
      </c>
      <c r="J610" s="29">
        <v>83600</v>
      </c>
      <c r="K610" s="17">
        <v>-167200</v>
      </c>
      <c r="L610" s="102" t="s">
        <v>529</v>
      </c>
      <c r="N610" s="54"/>
      <c r="P610" t="s">
        <v>624</v>
      </c>
    </row>
    <row r="611" spans="1:16" x14ac:dyDescent="0.25">
      <c r="A611" s="5">
        <v>45562</v>
      </c>
      <c r="B611" t="s">
        <v>120</v>
      </c>
      <c r="C611" t="s">
        <v>4</v>
      </c>
      <c r="D611" t="s">
        <v>66</v>
      </c>
      <c r="E611" s="4" t="s">
        <v>274</v>
      </c>
      <c r="F611" t="s">
        <v>273</v>
      </c>
      <c r="G611" s="4" t="s">
        <v>271</v>
      </c>
      <c r="H611" s="4" t="s">
        <v>138</v>
      </c>
      <c r="I611" s="8">
        <v>2</v>
      </c>
      <c r="J611" s="29">
        <v>145000</v>
      </c>
      <c r="K611" s="17">
        <v>-1305000</v>
      </c>
      <c r="L611" s="102" t="s">
        <v>529</v>
      </c>
      <c r="N611" s="54"/>
      <c r="P611" t="s">
        <v>624</v>
      </c>
    </row>
    <row r="612" spans="1:16" x14ac:dyDescent="0.25">
      <c r="A612" s="5">
        <v>45562</v>
      </c>
      <c r="B612" t="s">
        <v>103</v>
      </c>
      <c r="C612" t="s">
        <v>0</v>
      </c>
      <c r="D612" t="s">
        <v>66</v>
      </c>
      <c r="E612" s="4" t="s">
        <v>75</v>
      </c>
      <c r="F612" t="s">
        <v>76</v>
      </c>
      <c r="G612" s="4" t="s">
        <v>37</v>
      </c>
      <c r="H612" s="4" t="s">
        <v>513</v>
      </c>
      <c r="I612" s="8">
        <v>-10</v>
      </c>
      <c r="J612" s="29">
        <v>51750</v>
      </c>
      <c r="K612" s="17">
        <v>4657500</v>
      </c>
      <c r="L612" s="102" t="s">
        <v>529</v>
      </c>
      <c r="N612" s="54">
        <v>20240160</v>
      </c>
      <c r="O612" t="s">
        <v>575</v>
      </c>
    </row>
    <row r="613" spans="1:16" x14ac:dyDescent="0.25">
      <c r="A613" s="5">
        <v>45561</v>
      </c>
      <c r="B613" t="s">
        <v>103</v>
      </c>
      <c r="C613" t="s">
        <v>0</v>
      </c>
      <c r="D613" t="s">
        <v>66</v>
      </c>
      <c r="E613" s="4" t="s">
        <v>139</v>
      </c>
      <c r="F613" t="s">
        <v>140</v>
      </c>
      <c r="G613" s="4" t="s">
        <v>141</v>
      </c>
      <c r="H613" s="4" t="s">
        <v>518</v>
      </c>
      <c r="I613" s="8">
        <v>-10</v>
      </c>
      <c r="J613" s="29">
        <v>51750</v>
      </c>
      <c r="K613" s="35">
        <v>2121750</v>
      </c>
      <c r="L613" s="104" t="s">
        <v>529</v>
      </c>
      <c r="N613" s="54">
        <v>20240156</v>
      </c>
      <c r="O613" t="s">
        <v>598</v>
      </c>
    </row>
    <row r="614" spans="1:16" x14ac:dyDescent="0.25">
      <c r="A614" s="5">
        <v>45562</v>
      </c>
      <c r="B614" t="s">
        <v>121</v>
      </c>
      <c r="C614" t="s">
        <v>0</v>
      </c>
      <c r="D614" t="s">
        <v>66</v>
      </c>
      <c r="E614" s="4" t="s">
        <v>78</v>
      </c>
      <c r="F614" t="s">
        <v>79</v>
      </c>
      <c r="G614" s="4" t="s">
        <v>80</v>
      </c>
      <c r="H614" s="4" t="s">
        <v>588</v>
      </c>
      <c r="I614" s="8">
        <v>5</v>
      </c>
      <c r="J614" s="29">
        <v>51750</v>
      </c>
      <c r="K614" s="17">
        <v>258750</v>
      </c>
      <c r="L614" s="102" t="s">
        <v>529</v>
      </c>
      <c r="N614" s="54"/>
      <c r="P614" t="s">
        <v>624</v>
      </c>
    </row>
    <row r="615" spans="1:16" x14ac:dyDescent="0.25">
      <c r="A615" s="5">
        <v>45562</v>
      </c>
      <c r="B615" t="s">
        <v>103</v>
      </c>
      <c r="C615" t="s">
        <v>4</v>
      </c>
      <c r="D615" t="s">
        <v>66</v>
      </c>
      <c r="E615" s="4" t="s">
        <v>274</v>
      </c>
      <c r="F615" t="s">
        <v>273</v>
      </c>
      <c r="G615" s="4" t="s">
        <v>271</v>
      </c>
      <c r="H615" s="4" t="s">
        <v>138</v>
      </c>
      <c r="I615" s="8">
        <v>-3</v>
      </c>
      <c r="J615" s="29">
        <v>145000</v>
      </c>
      <c r="K615" s="17">
        <v>-1305000</v>
      </c>
      <c r="L615" s="102" t="s">
        <v>529</v>
      </c>
      <c r="N615" s="54">
        <v>20240160</v>
      </c>
      <c r="O615" t="s">
        <v>575</v>
      </c>
    </row>
    <row r="616" spans="1:16" x14ac:dyDescent="0.25">
      <c r="A616" s="5">
        <v>45562</v>
      </c>
      <c r="B616" t="s">
        <v>103</v>
      </c>
      <c r="C616" t="s">
        <v>4</v>
      </c>
      <c r="D616" t="s">
        <v>66</v>
      </c>
      <c r="E616" s="4" t="s">
        <v>276</v>
      </c>
      <c r="F616" t="s">
        <v>275</v>
      </c>
      <c r="G616" s="4" t="s">
        <v>148</v>
      </c>
      <c r="H616" s="4">
        <v>50361</v>
      </c>
      <c r="I616" s="8">
        <v>-3</v>
      </c>
      <c r="J616" s="29">
        <v>83600</v>
      </c>
      <c r="K616" s="17">
        <v>-167200</v>
      </c>
      <c r="L616" s="102" t="s">
        <v>529</v>
      </c>
      <c r="N616" s="54">
        <v>20240160</v>
      </c>
      <c r="O616" t="s">
        <v>575</v>
      </c>
    </row>
    <row r="617" spans="1:16" x14ac:dyDescent="0.25">
      <c r="A617" s="5">
        <v>45562</v>
      </c>
      <c r="B617" t="s">
        <v>103</v>
      </c>
      <c r="C617" t="s">
        <v>0</v>
      </c>
      <c r="D617" t="s">
        <v>66</v>
      </c>
      <c r="E617" s="4" t="s">
        <v>78</v>
      </c>
      <c r="F617" t="s">
        <v>79</v>
      </c>
      <c r="G617" s="4" t="s">
        <v>80</v>
      </c>
      <c r="H617" s="4" t="s">
        <v>588</v>
      </c>
      <c r="I617" s="8">
        <v>-5</v>
      </c>
      <c r="J617" s="29">
        <v>51750</v>
      </c>
      <c r="K617" s="17">
        <v>-258750</v>
      </c>
      <c r="L617" s="102" t="s">
        <v>529</v>
      </c>
      <c r="N617" s="54">
        <v>20240160</v>
      </c>
      <c r="O617" t="s">
        <v>575</v>
      </c>
    </row>
    <row r="618" spans="1:16" x14ac:dyDescent="0.25">
      <c r="A618" s="5">
        <v>45567</v>
      </c>
      <c r="B618" t="s">
        <v>120</v>
      </c>
      <c r="C618" t="s">
        <v>0</v>
      </c>
      <c r="D618" t="s">
        <v>14</v>
      </c>
      <c r="E618" s="4" t="s">
        <v>58</v>
      </c>
      <c r="F618" t="s">
        <v>59</v>
      </c>
      <c r="G618" s="4" t="s">
        <v>60</v>
      </c>
      <c r="H618" s="4" t="s">
        <v>584</v>
      </c>
      <c r="I618" s="8">
        <v>-8</v>
      </c>
      <c r="J618" s="121">
        <v>18.345205479452055</v>
      </c>
      <c r="K618" s="17">
        <v>-146.76164383561644</v>
      </c>
      <c r="L618" s="102" t="s">
        <v>527</v>
      </c>
      <c r="P618" t="s">
        <v>587</v>
      </c>
    </row>
    <row r="619" spans="1:16" x14ac:dyDescent="0.25">
      <c r="A619" s="5">
        <v>45567</v>
      </c>
      <c r="B619" t="s">
        <v>120</v>
      </c>
      <c r="C619" t="s">
        <v>0</v>
      </c>
      <c r="D619" t="s">
        <v>14</v>
      </c>
      <c r="E619" s="4" t="s">
        <v>25</v>
      </c>
      <c r="F619" t="s">
        <v>26</v>
      </c>
      <c r="G619" s="4" t="s">
        <v>27</v>
      </c>
      <c r="H619" s="4" t="s">
        <v>562</v>
      </c>
      <c r="I619" s="8">
        <v>-8</v>
      </c>
      <c r="J619" s="79">
        <v>14.569553805774278</v>
      </c>
      <c r="K619" s="17">
        <v>-116.55643044619423</v>
      </c>
      <c r="L619" s="102" t="s">
        <v>527</v>
      </c>
      <c r="N619" s="54"/>
      <c r="P619" t="s">
        <v>587</v>
      </c>
    </row>
    <row r="620" spans="1:16" x14ac:dyDescent="0.25">
      <c r="A620" s="5">
        <v>45567</v>
      </c>
      <c r="B620" t="s">
        <v>120</v>
      </c>
      <c r="C620" t="s">
        <v>0</v>
      </c>
      <c r="D620" t="s">
        <v>14</v>
      </c>
      <c r="E620" s="4" t="s">
        <v>54</v>
      </c>
      <c r="F620" t="s">
        <v>55</v>
      </c>
      <c r="G620" s="4" t="s">
        <v>56</v>
      </c>
      <c r="H620" s="4" t="s">
        <v>566</v>
      </c>
      <c r="I620" s="8">
        <v>-8</v>
      </c>
      <c r="J620" s="79">
        <v>18.73228346456693</v>
      </c>
      <c r="K620" s="17">
        <v>-149.85826771653544</v>
      </c>
      <c r="L620" s="102" t="s">
        <v>527</v>
      </c>
      <c r="N620" s="54"/>
      <c r="P620" t="s">
        <v>587</v>
      </c>
    </row>
    <row r="621" spans="1:16" x14ac:dyDescent="0.25">
      <c r="A621" s="5">
        <v>45562</v>
      </c>
      <c r="B621" t="s">
        <v>121</v>
      </c>
      <c r="C621" t="s">
        <v>0</v>
      </c>
      <c r="D621" t="s">
        <v>66</v>
      </c>
      <c r="E621" s="4" t="s">
        <v>139</v>
      </c>
      <c r="F621" t="s">
        <v>140</v>
      </c>
      <c r="G621" s="4" t="s">
        <v>141</v>
      </c>
      <c r="H621" s="4" t="s">
        <v>380</v>
      </c>
      <c r="I621" s="8">
        <v>5</v>
      </c>
      <c r="J621" s="29">
        <v>51750</v>
      </c>
      <c r="K621" s="17">
        <v>258750</v>
      </c>
      <c r="L621" s="102" t="s">
        <v>529</v>
      </c>
      <c r="N621" s="54"/>
      <c r="P621" t="s">
        <v>624</v>
      </c>
    </row>
    <row r="622" spans="1:16" x14ac:dyDescent="0.25">
      <c r="A622" s="5">
        <v>45569</v>
      </c>
      <c r="B622" t="s">
        <v>103</v>
      </c>
      <c r="C622" t="s">
        <v>0</v>
      </c>
      <c r="D622" t="s">
        <v>66</v>
      </c>
      <c r="E622" s="4" t="s">
        <v>75</v>
      </c>
      <c r="F622" t="s">
        <v>76</v>
      </c>
      <c r="G622" s="4" t="s">
        <v>37</v>
      </c>
      <c r="H622" s="4" t="s">
        <v>513</v>
      </c>
      <c r="I622" s="8">
        <v>-16</v>
      </c>
      <c r="J622" s="29">
        <v>51750</v>
      </c>
      <c r="K622" s="17">
        <v>4657500</v>
      </c>
      <c r="L622" s="102" t="s">
        <v>529</v>
      </c>
      <c r="N622" s="54">
        <v>20240161</v>
      </c>
      <c r="O622" t="s">
        <v>480</v>
      </c>
    </row>
    <row r="623" spans="1:16" x14ac:dyDescent="0.25">
      <c r="A623" s="5">
        <v>45562</v>
      </c>
      <c r="B623" t="s">
        <v>103</v>
      </c>
      <c r="C623" t="s">
        <v>0</v>
      </c>
      <c r="D623" t="s">
        <v>66</v>
      </c>
      <c r="E623" s="4" t="s">
        <v>139</v>
      </c>
      <c r="F623" t="s">
        <v>140</v>
      </c>
      <c r="G623" s="4" t="s">
        <v>141</v>
      </c>
      <c r="H623" s="4" t="s">
        <v>380</v>
      </c>
      <c r="I623" s="8">
        <v>-5</v>
      </c>
      <c r="J623" s="29">
        <v>51750</v>
      </c>
      <c r="K623" s="17">
        <v>-258750</v>
      </c>
      <c r="L623" s="102" t="s">
        <v>529</v>
      </c>
      <c r="N623" s="54">
        <v>20240160</v>
      </c>
      <c r="O623" t="s">
        <v>575</v>
      </c>
    </row>
    <row r="624" spans="1:16" x14ac:dyDescent="0.25">
      <c r="A624" s="5">
        <v>45569</v>
      </c>
      <c r="B624" t="s">
        <v>103</v>
      </c>
      <c r="C624" t="s">
        <v>0</v>
      </c>
      <c r="D624" t="s">
        <v>66</v>
      </c>
      <c r="E624" s="4" t="s">
        <v>139</v>
      </c>
      <c r="F624" t="s">
        <v>140</v>
      </c>
      <c r="G624" s="4" t="s">
        <v>141</v>
      </c>
      <c r="H624" s="4" t="s">
        <v>518</v>
      </c>
      <c r="I624" s="8">
        <v>-7</v>
      </c>
      <c r="J624" s="29">
        <v>51750</v>
      </c>
      <c r="K624" s="17">
        <v>3622500</v>
      </c>
      <c r="L624" s="102" t="s">
        <v>529</v>
      </c>
      <c r="N624" s="54">
        <v>20240161</v>
      </c>
      <c r="O624" t="s">
        <v>480</v>
      </c>
    </row>
    <row r="625" spans="1:16" x14ac:dyDescent="0.25">
      <c r="A625" s="5">
        <v>45569</v>
      </c>
      <c r="B625" t="s">
        <v>103</v>
      </c>
      <c r="C625" t="s">
        <v>0</v>
      </c>
      <c r="D625" t="s">
        <v>66</v>
      </c>
      <c r="E625" s="4" t="s">
        <v>139</v>
      </c>
      <c r="F625" t="s">
        <v>140</v>
      </c>
      <c r="G625" s="4" t="s">
        <v>141</v>
      </c>
      <c r="H625" s="4" t="s">
        <v>590</v>
      </c>
      <c r="I625" s="8">
        <v>-9</v>
      </c>
      <c r="J625" s="29">
        <v>51750</v>
      </c>
      <c r="K625" s="17">
        <v>3674250</v>
      </c>
      <c r="L625" s="102" t="s">
        <v>529</v>
      </c>
      <c r="N625" s="54">
        <v>20240161</v>
      </c>
      <c r="O625" t="s">
        <v>480</v>
      </c>
    </row>
    <row r="626" spans="1:16" x14ac:dyDescent="0.25">
      <c r="A626" s="5">
        <v>45569</v>
      </c>
      <c r="B626" t="s">
        <v>103</v>
      </c>
      <c r="C626" t="s">
        <v>0</v>
      </c>
      <c r="D626" t="s">
        <v>66</v>
      </c>
      <c r="E626" s="4" t="s">
        <v>78</v>
      </c>
      <c r="F626" t="s">
        <v>79</v>
      </c>
      <c r="G626" s="4" t="s">
        <v>80</v>
      </c>
      <c r="H626" s="4" t="s">
        <v>510</v>
      </c>
      <c r="I626" s="8">
        <v>-34</v>
      </c>
      <c r="J626" s="29">
        <v>51750</v>
      </c>
      <c r="K626" s="17">
        <v>13455000</v>
      </c>
      <c r="L626" s="102" t="s">
        <v>529</v>
      </c>
      <c r="N626" s="54">
        <v>20240161</v>
      </c>
      <c r="O626" t="s">
        <v>480</v>
      </c>
    </row>
    <row r="627" spans="1:16" x14ac:dyDescent="0.25">
      <c r="A627" s="5">
        <v>45569</v>
      </c>
      <c r="B627" t="s">
        <v>103</v>
      </c>
      <c r="C627" t="s">
        <v>0</v>
      </c>
      <c r="D627" t="s">
        <v>66</v>
      </c>
      <c r="E627" s="4" t="s">
        <v>86</v>
      </c>
      <c r="F627" t="s">
        <v>87</v>
      </c>
      <c r="G627" s="4" t="s">
        <v>50</v>
      </c>
      <c r="H627" s="4" t="s">
        <v>524</v>
      </c>
      <c r="I627" s="8">
        <v>-8</v>
      </c>
      <c r="J627" s="29">
        <v>51750</v>
      </c>
      <c r="K627" s="17">
        <v>7762500</v>
      </c>
      <c r="L627" s="102" t="s">
        <v>529</v>
      </c>
      <c r="N627" s="54">
        <v>20240161</v>
      </c>
      <c r="O627" t="s">
        <v>480</v>
      </c>
    </row>
    <row r="628" spans="1:16" x14ac:dyDescent="0.25">
      <c r="A628" s="5">
        <v>45569</v>
      </c>
      <c r="B628" t="s">
        <v>103</v>
      </c>
      <c r="C628" t="s">
        <v>0</v>
      </c>
      <c r="D628" t="s">
        <v>66</v>
      </c>
      <c r="E628" s="4" t="s">
        <v>91</v>
      </c>
      <c r="F628" t="s">
        <v>92</v>
      </c>
      <c r="G628" s="4" t="s">
        <v>93</v>
      </c>
      <c r="H628" s="4" t="s">
        <v>415</v>
      </c>
      <c r="I628" s="8">
        <v>-9</v>
      </c>
      <c r="J628" s="29">
        <v>51750</v>
      </c>
      <c r="K628" s="17">
        <v>2587500</v>
      </c>
      <c r="L628" s="102" t="s">
        <v>529</v>
      </c>
      <c r="N628" s="54">
        <v>20240161</v>
      </c>
      <c r="O628" t="s">
        <v>480</v>
      </c>
    </row>
    <row r="629" spans="1:16" x14ac:dyDescent="0.25">
      <c r="A629" s="5">
        <v>45569</v>
      </c>
      <c r="B629" t="s">
        <v>103</v>
      </c>
      <c r="C629" t="s">
        <v>0</v>
      </c>
      <c r="D629" t="s">
        <v>66</v>
      </c>
      <c r="E629" s="4" t="s">
        <v>91</v>
      </c>
      <c r="F629" t="s">
        <v>92</v>
      </c>
      <c r="G629" s="4" t="s">
        <v>93</v>
      </c>
      <c r="H629" s="4" t="s">
        <v>383</v>
      </c>
      <c r="I629" s="8">
        <v>-2</v>
      </c>
      <c r="J629" s="29">
        <v>51750</v>
      </c>
      <c r="K629" s="17">
        <v>2587500</v>
      </c>
      <c r="L629" s="102" t="s">
        <v>529</v>
      </c>
      <c r="N629" s="54">
        <v>20240161</v>
      </c>
      <c r="O629" t="s">
        <v>480</v>
      </c>
    </row>
    <row r="630" spans="1:16" x14ac:dyDescent="0.25">
      <c r="A630" s="5">
        <v>45569</v>
      </c>
      <c r="B630" t="s">
        <v>103</v>
      </c>
      <c r="C630" t="s">
        <v>0</v>
      </c>
      <c r="D630" t="s">
        <v>66</v>
      </c>
      <c r="E630" s="4" t="s">
        <v>82</v>
      </c>
      <c r="F630" t="s">
        <v>83</v>
      </c>
      <c r="G630" s="4" t="s">
        <v>84</v>
      </c>
      <c r="H630" s="4" t="s">
        <v>299</v>
      </c>
      <c r="I630" s="8">
        <v>-4</v>
      </c>
      <c r="J630" s="29">
        <v>51750</v>
      </c>
      <c r="K630" s="17">
        <v>2587500</v>
      </c>
      <c r="L630" s="102" t="s">
        <v>529</v>
      </c>
      <c r="N630" s="54">
        <v>20240161</v>
      </c>
      <c r="O630" t="s">
        <v>480</v>
      </c>
    </row>
    <row r="631" spans="1:16" x14ac:dyDescent="0.25">
      <c r="A631" s="5">
        <v>45569</v>
      </c>
      <c r="B631" t="s">
        <v>103</v>
      </c>
      <c r="C631" t="s">
        <v>4</v>
      </c>
      <c r="D631" t="s">
        <v>66</v>
      </c>
      <c r="E631" s="4" t="s">
        <v>274</v>
      </c>
      <c r="F631" t="s">
        <v>273</v>
      </c>
      <c r="G631" s="4" t="s">
        <v>271</v>
      </c>
      <c r="H631" s="4" t="s">
        <v>138</v>
      </c>
      <c r="I631" s="8">
        <v>-7</v>
      </c>
      <c r="J631" s="29">
        <v>145000</v>
      </c>
      <c r="K631" s="17">
        <v>-1305000</v>
      </c>
      <c r="L631" s="102" t="s">
        <v>529</v>
      </c>
      <c r="N631" s="54">
        <v>20240161</v>
      </c>
      <c r="O631" t="s">
        <v>480</v>
      </c>
    </row>
    <row r="632" spans="1:16" x14ac:dyDescent="0.25">
      <c r="A632" s="5">
        <v>45569</v>
      </c>
      <c r="B632" t="s">
        <v>103</v>
      </c>
      <c r="C632" t="s">
        <v>4</v>
      </c>
      <c r="D632" t="s">
        <v>66</v>
      </c>
      <c r="E632" s="4" t="s">
        <v>276</v>
      </c>
      <c r="F632" t="s">
        <v>275</v>
      </c>
      <c r="G632" s="4" t="s">
        <v>148</v>
      </c>
      <c r="H632" s="4">
        <v>50361</v>
      </c>
      <c r="I632" s="8">
        <v>-7</v>
      </c>
      <c r="J632" s="29">
        <v>83600</v>
      </c>
      <c r="K632" s="17">
        <v>-167200</v>
      </c>
      <c r="L632" s="102" t="s">
        <v>529</v>
      </c>
      <c r="N632" s="54">
        <v>20240161</v>
      </c>
      <c r="O632" t="s">
        <v>480</v>
      </c>
    </row>
    <row r="633" spans="1:16" x14ac:dyDescent="0.25">
      <c r="A633" s="5">
        <v>45569</v>
      </c>
      <c r="B633" t="s">
        <v>103</v>
      </c>
      <c r="C633" t="s">
        <v>4</v>
      </c>
      <c r="D633" t="s">
        <v>66</v>
      </c>
      <c r="E633" s="4" t="s">
        <v>96</v>
      </c>
      <c r="F633" t="s">
        <v>95</v>
      </c>
      <c r="G633" s="4" t="s">
        <v>106</v>
      </c>
      <c r="H633" s="4">
        <v>52006</v>
      </c>
      <c r="I633" s="8">
        <v>-2</v>
      </c>
      <c r="J633" s="29">
        <v>647360</v>
      </c>
      <c r="K633" s="17">
        <v>1942080</v>
      </c>
      <c r="L633" s="102" t="s">
        <v>529</v>
      </c>
      <c r="N633" s="54">
        <v>20240161</v>
      </c>
      <c r="O633" t="s">
        <v>480</v>
      </c>
    </row>
    <row r="634" spans="1:16" x14ac:dyDescent="0.25">
      <c r="A634" s="5">
        <v>45569</v>
      </c>
      <c r="B634" t="s">
        <v>103</v>
      </c>
      <c r="C634" t="s">
        <v>4</v>
      </c>
      <c r="D634" t="s">
        <v>66</v>
      </c>
      <c r="E634" s="4" t="s">
        <v>102</v>
      </c>
      <c r="F634" t="s">
        <v>101</v>
      </c>
      <c r="G634" s="4" t="s">
        <v>107</v>
      </c>
      <c r="H634" s="4" t="s">
        <v>138</v>
      </c>
      <c r="I634" s="8">
        <v>-5</v>
      </c>
      <c r="J634" s="29">
        <v>102340</v>
      </c>
      <c r="K634" s="17">
        <v>307020</v>
      </c>
      <c r="L634" s="102" t="s">
        <v>529</v>
      </c>
      <c r="N634" s="54">
        <v>20240161</v>
      </c>
      <c r="O634" t="s">
        <v>480</v>
      </c>
    </row>
    <row r="635" spans="1:16" x14ac:dyDescent="0.25">
      <c r="A635" s="5">
        <v>45569</v>
      </c>
      <c r="B635" t="s">
        <v>20</v>
      </c>
      <c r="C635" t="s">
        <v>0</v>
      </c>
      <c r="D635" t="s">
        <v>66</v>
      </c>
      <c r="E635" s="4" t="s">
        <v>86</v>
      </c>
      <c r="F635" t="s">
        <v>87</v>
      </c>
      <c r="G635" s="4" t="s">
        <v>50</v>
      </c>
      <c r="H635" s="154" t="s">
        <v>599</v>
      </c>
      <c r="I635" s="157">
        <v>20</v>
      </c>
      <c r="J635" s="29">
        <v>51750</v>
      </c>
      <c r="K635" s="17">
        <v>7762500</v>
      </c>
      <c r="L635" s="102" t="s">
        <v>529</v>
      </c>
      <c r="N635" s="54"/>
      <c r="P635" t="s">
        <v>585</v>
      </c>
    </row>
    <row r="636" spans="1:16" x14ac:dyDescent="0.25">
      <c r="A636" s="5">
        <v>45569</v>
      </c>
      <c r="B636" t="s">
        <v>120</v>
      </c>
      <c r="C636" t="s">
        <v>0</v>
      </c>
      <c r="D636" t="s">
        <v>66</v>
      </c>
      <c r="E636" s="4" t="s">
        <v>78</v>
      </c>
      <c r="F636" t="s">
        <v>79</v>
      </c>
      <c r="G636" s="4" t="s">
        <v>80</v>
      </c>
      <c r="H636" s="4" t="s">
        <v>588</v>
      </c>
      <c r="I636" s="8">
        <v>26</v>
      </c>
      <c r="J636" s="29">
        <v>51750</v>
      </c>
      <c r="K636" s="17">
        <v>13455000</v>
      </c>
      <c r="L636" s="102" t="s">
        <v>529</v>
      </c>
      <c r="N636" s="54"/>
      <c r="P636" t="s">
        <v>625</v>
      </c>
    </row>
    <row r="637" spans="1:16" x14ac:dyDescent="0.25">
      <c r="A637" s="5">
        <v>45569</v>
      </c>
      <c r="B637" t="s">
        <v>103</v>
      </c>
      <c r="C637" t="s">
        <v>0</v>
      </c>
      <c r="D637" t="s">
        <v>66</v>
      </c>
      <c r="E637" s="4" t="s">
        <v>78</v>
      </c>
      <c r="F637" t="s">
        <v>79</v>
      </c>
      <c r="G637" s="4" t="s">
        <v>80</v>
      </c>
      <c r="H637" s="4" t="s">
        <v>588</v>
      </c>
      <c r="I637" s="8">
        <v>-25</v>
      </c>
      <c r="J637" s="29">
        <v>51750</v>
      </c>
      <c r="K637" s="17">
        <v>13455000</v>
      </c>
      <c r="L637" s="102" t="s">
        <v>529</v>
      </c>
      <c r="N637" s="54">
        <v>20240163</v>
      </c>
      <c r="O637" t="s">
        <v>600</v>
      </c>
    </row>
    <row r="638" spans="1:16" x14ac:dyDescent="0.25">
      <c r="A638" s="5">
        <v>45569</v>
      </c>
      <c r="B638" t="s">
        <v>103</v>
      </c>
      <c r="C638" t="s">
        <v>0</v>
      </c>
      <c r="D638" t="s">
        <v>66</v>
      </c>
      <c r="E638" s="4" t="s">
        <v>78</v>
      </c>
      <c r="F638" t="s">
        <v>79</v>
      </c>
      <c r="G638" s="4" t="s">
        <v>80</v>
      </c>
      <c r="H638" s="4" t="s">
        <v>510</v>
      </c>
      <c r="I638" s="8">
        <v>-10</v>
      </c>
      <c r="J638" s="29">
        <v>51750</v>
      </c>
      <c r="K638" s="17">
        <v>-517500</v>
      </c>
      <c r="L638" s="102" t="s">
        <v>529</v>
      </c>
      <c r="N638" s="54">
        <v>20240163</v>
      </c>
      <c r="O638" t="s">
        <v>600</v>
      </c>
    </row>
    <row r="639" spans="1:16" x14ac:dyDescent="0.25">
      <c r="A639" s="5">
        <v>45569</v>
      </c>
      <c r="B639" t="s">
        <v>103</v>
      </c>
      <c r="C639" t="s">
        <v>0</v>
      </c>
      <c r="D639" t="s">
        <v>66</v>
      </c>
      <c r="E639" s="4" t="s">
        <v>86</v>
      </c>
      <c r="F639" t="s">
        <v>87</v>
      </c>
      <c r="G639" s="4" t="s">
        <v>50</v>
      </c>
      <c r="H639" s="4" t="s">
        <v>524</v>
      </c>
      <c r="I639" s="8">
        <v>-19</v>
      </c>
      <c r="J639" s="29">
        <v>51750</v>
      </c>
      <c r="K639" s="17">
        <v>7762500</v>
      </c>
      <c r="L639" s="102" t="s">
        <v>529</v>
      </c>
      <c r="N639" s="54">
        <v>20240163</v>
      </c>
      <c r="O639" t="s">
        <v>600</v>
      </c>
    </row>
    <row r="640" spans="1:16" x14ac:dyDescent="0.25">
      <c r="A640" s="5">
        <v>45569</v>
      </c>
      <c r="B640" t="s">
        <v>103</v>
      </c>
      <c r="C640" t="s">
        <v>0</v>
      </c>
      <c r="D640" t="s">
        <v>66</v>
      </c>
      <c r="E640" s="4" t="s">
        <v>86</v>
      </c>
      <c r="F640" t="s">
        <v>87</v>
      </c>
      <c r="G640" s="4" t="s">
        <v>50</v>
      </c>
      <c r="H640" s="4" t="s">
        <v>599</v>
      </c>
      <c r="I640" s="8">
        <v>-16</v>
      </c>
      <c r="J640" s="29">
        <v>51750</v>
      </c>
      <c r="K640" s="17">
        <v>7762500</v>
      </c>
      <c r="L640" s="102" t="s">
        <v>529</v>
      </c>
      <c r="N640" s="54">
        <v>20240163</v>
      </c>
      <c r="O640" t="s">
        <v>600</v>
      </c>
    </row>
    <row r="641" spans="1:15" x14ac:dyDescent="0.25">
      <c r="A641" s="5">
        <v>45569</v>
      </c>
      <c r="B641" t="s">
        <v>103</v>
      </c>
      <c r="C641" t="s">
        <v>0</v>
      </c>
      <c r="D641" t="s">
        <v>66</v>
      </c>
      <c r="E641" s="4" t="s">
        <v>91</v>
      </c>
      <c r="F641" t="s">
        <v>92</v>
      </c>
      <c r="G641" s="4" t="s">
        <v>93</v>
      </c>
      <c r="H641" s="4" t="s">
        <v>383</v>
      </c>
      <c r="I641" s="8">
        <v>-10</v>
      </c>
      <c r="J641" s="29">
        <v>51750</v>
      </c>
      <c r="K641" s="17">
        <v>2587500</v>
      </c>
      <c r="L641" s="102" t="s">
        <v>529</v>
      </c>
      <c r="N641" s="54">
        <v>20240163</v>
      </c>
      <c r="O641" t="s">
        <v>600</v>
      </c>
    </row>
    <row r="642" spans="1:15" x14ac:dyDescent="0.25">
      <c r="A642" s="5">
        <v>45569</v>
      </c>
      <c r="B642" t="s">
        <v>103</v>
      </c>
      <c r="C642" t="s">
        <v>4</v>
      </c>
      <c r="D642" t="s">
        <v>66</v>
      </c>
      <c r="E642" s="4" t="s">
        <v>96</v>
      </c>
      <c r="F642" t="s">
        <v>95</v>
      </c>
      <c r="G642" s="4" t="s">
        <v>106</v>
      </c>
      <c r="H642" s="4">
        <v>52006</v>
      </c>
      <c r="I642" s="8">
        <v>-2</v>
      </c>
      <c r="J642" s="29">
        <v>647360</v>
      </c>
      <c r="K642" s="17">
        <v>1942080</v>
      </c>
      <c r="L642" s="102" t="s">
        <v>529</v>
      </c>
      <c r="N642" s="54">
        <v>20240163</v>
      </c>
      <c r="O642" t="s">
        <v>600</v>
      </c>
    </row>
    <row r="643" spans="1:15" x14ac:dyDescent="0.25">
      <c r="A643" s="5">
        <v>45569</v>
      </c>
      <c r="B643" t="s">
        <v>103</v>
      </c>
      <c r="C643" t="s">
        <v>4</v>
      </c>
      <c r="D643" t="s">
        <v>66</v>
      </c>
      <c r="E643" s="4" t="s">
        <v>102</v>
      </c>
      <c r="F643" t="s">
        <v>101</v>
      </c>
      <c r="G643" s="4" t="s">
        <v>107</v>
      </c>
      <c r="H643" s="4" t="s">
        <v>138</v>
      </c>
      <c r="I643" s="8">
        <v>-2</v>
      </c>
      <c r="J643" s="29">
        <v>102340</v>
      </c>
      <c r="K643" s="17">
        <v>307020</v>
      </c>
      <c r="L643" s="102" t="s">
        <v>529</v>
      </c>
      <c r="N643" s="54">
        <v>20240163</v>
      </c>
      <c r="O643" t="s">
        <v>600</v>
      </c>
    </row>
    <row r="644" spans="1:15" x14ac:dyDescent="0.25">
      <c r="A644" s="5">
        <v>45575</v>
      </c>
      <c r="B644" t="s">
        <v>103</v>
      </c>
      <c r="C644" t="s">
        <v>0</v>
      </c>
      <c r="D644" t="s">
        <v>14</v>
      </c>
      <c r="E644" s="4" t="s">
        <v>25</v>
      </c>
      <c r="F644" t="s">
        <v>26</v>
      </c>
      <c r="G644" s="4" t="s">
        <v>27</v>
      </c>
      <c r="H644" s="4" t="s">
        <v>562</v>
      </c>
      <c r="I644" s="8">
        <v>-12</v>
      </c>
      <c r="J644" s="79">
        <v>14.569553805774278</v>
      </c>
      <c r="K644" s="17">
        <v>-174.83464566929135</v>
      </c>
      <c r="L644" s="102" t="s">
        <v>527</v>
      </c>
      <c r="N644" s="54">
        <v>20240162</v>
      </c>
      <c r="O644" t="s">
        <v>234</v>
      </c>
    </row>
    <row r="645" spans="1:15" x14ac:dyDescent="0.25">
      <c r="A645" s="5">
        <v>45575</v>
      </c>
      <c r="B645" t="s">
        <v>103</v>
      </c>
      <c r="C645" t="s">
        <v>0</v>
      </c>
      <c r="D645" t="s">
        <v>14</v>
      </c>
      <c r="E645" s="4" t="s">
        <v>35</v>
      </c>
      <c r="F645" t="s">
        <v>36</v>
      </c>
      <c r="G645" s="4" t="s">
        <v>37</v>
      </c>
      <c r="H645" s="4" t="s">
        <v>563</v>
      </c>
      <c r="I645" s="8">
        <v>-5</v>
      </c>
      <c r="J645" s="79">
        <v>14.569553805774278</v>
      </c>
      <c r="K645" s="17">
        <v>-72.847769028871397</v>
      </c>
      <c r="L645" s="102" t="s">
        <v>527</v>
      </c>
      <c r="N645" s="54">
        <v>20240162</v>
      </c>
      <c r="O645" t="s">
        <v>234</v>
      </c>
    </row>
    <row r="646" spans="1:15" x14ac:dyDescent="0.25">
      <c r="A646" s="5">
        <v>45575</v>
      </c>
      <c r="B646" t="s">
        <v>103</v>
      </c>
      <c r="C646" t="s">
        <v>0</v>
      </c>
      <c r="D646" t="s">
        <v>14</v>
      </c>
      <c r="E646" s="4" t="s">
        <v>54</v>
      </c>
      <c r="F646" t="s">
        <v>55</v>
      </c>
      <c r="G646" s="4" t="s">
        <v>56</v>
      </c>
      <c r="H646" s="4" t="s">
        <v>566</v>
      </c>
      <c r="I646" s="8">
        <v>-12</v>
      </c>
      <c r="J646" s="79">
        <v>18.73228346456693</v>
      </c>
      <c r="K646" s="17">
        <v>-224.78740157480314</v>
      </c>
      <c r="L646" s="102" t="s">
        <v>527</v>
      </c>
      <c r="N646" s="54">
        <v>20240162</v>
      </c>
      <c r="O646" t="s">
        <v>234</v>
      </c>
    </row>
    <row r="647" spans="1:15" x14ac:dyDescent="0.25">
      <c r="A647" s="5">
        <v>45575</v>
      </c>
      <c r="B647" t="s">
        <v>103</v>
      </c>
      <c r="C647" t="s">
        <v>0</v>
      </c>
      <c r="D647" t="s">
        <v>14</v>
      </c>
      <c r="E647" s="4" t="s">
        <v>58</v>
      </c>
      <c r="F647" t="s">
        <v>59</v>
      </c>
      <c r="G647" s="4" t="s">
        <v>60</v>
      </c>
      <c r="H647" s="4" t="s">
        <v>489</v>
      </c>
      <c r="I647" s="8">
        <v>-6</v>
      </c>
      <c r="J647" s="79">
        <v>18.75</v>
      </c>
      <c r="K647" s="17">
        <v>372.82894736842104</v>
      </c>
      <c r="L647" s="102" t="s">
        <v>527</v>
      </c>
      <c r="N647" s="54">
        <v>20240162</v>
      </c>
      <c r="O647" t="s">
        <v>234</v>
      </c>
    </row>
    <row r="648" spans="1:15" x14ac:dyDescent="0.25">
      <c r="A648" s="5">
        <v>45575</v>
      </c>
      <c r="B648" t="s">
        <v>103</v>
      </c>
      <c r="C648" t="s">
        <v>4</v>
      </c>
      <c r="D648" t="s">
        <v>14</v>
      </c>
      <c r="E648" s="4">
        <v>3308050</v>
      </c>
      <c r="F648" t="s">
        <v>137</v>
      </c>
      <c r="G648" s="4" t="s">
        <v>137</v>
      </c>
      <c r="H648" s="4" t="s">
        <v>138</v>
      </c>
      <c r="I648" s="8">
        <v>-2</v>
      </c>
      <c r="J648" s="79">
        <v>104.3726235741445</v>
      </c>
      <c r="K648" s="17">
        <v>-208.745247148289</v>
      </c>
      <c r="L648" s="102" t="s">
        <v>527</v>
      </c>
      <c r="N648" s="54">
        <v>20240162</v>
      </c>
      <c r="O648" t="s">
        <v>234</v>
      </c>
    </row>
    <row r="649" spans="1:15" x14ac:dyDescent="0.25">
      <c r="A649" s="5">
        <v>45575</v>
      </c>
      <c r="B649" t="s">
        <v>103</v>
      </c>
      <c r="C649" t="s">
        <v>4</v>
      </c>
      <c r="D649" t="s">
        <v>14</v>
      </c>
      <c r="E649" s="4">
        <v>3318235</v>
      </c>
      <c r="F649" t="s">
        <v>209</v>
      </c>
      <c r="G649" s="4" t="s">
        <v>107</v>
      </c>
      <c r="H649" s="4" t="s">
        <v>138</v>
      </c>
      <c r="I649" s="8">
        <v>-2</v>
      </c>
      <c r="J649" s="79">
        <v>31.220472440944881</v>
      </c>
      <c r="K649" s="17">
        <v>-62.440944881889763</v>
      </c>
      <c r="L649" s="102" t="s">
        <v>527</v>
      </c>
      <c r="N649" s="54">
        <v>20240162</v>
      </c>
      <c r="O649" t="s">
        <v>234</v>
      </c>
    </row>
    <row r="650" spans="1:15" x14ac:dyDescent="0.25">
      <c r="A650" s="5">
        <v>45575</v>
      </c>
      <c r="B650" t="s">
        <v>103</v>
      </c>
      <c r="C650" t="s">
        <v>4</v>
      </c>
      <c r="D650" t="s">
        <v>14</v>
      </c>
      <c r="E650" s="4">
        <v>3318055</v>
      </c>
      <c r="F650" t="s">
        <v>318</v>
      </c>
      <c r="G650" s="4" t="s">
        <v>109</v>
      </c>
      <c r="H650" s="4"/>
      <c r="I650" s="8">
        <v>-1</v>
      </c>
      <c r="J650" s="29">
        <v>309.59488272921106</v>
      </c>
      <c r="K650" s="17">
        <v>-309.59488272921106</v>
      </c>
      <c r="L650" s="102" t="s">
        <v>527</v>
      </c>
      <c r="N650" s="54">
        <v>20240162</v>
      </c>
      <c r="O650" t="s">
        <v>234</v>
      </c>
    </row>
    <row r="651" spans="1:15" x14ac:dyDescent="0.25">
      <c r="A651" s="5">
        <v>45575</v>
      </c>
      <c r="B651" t="s">
        <v>103</v>
      </c>
      <c r="C651" t="s">
        <v>0</v>
      </c>
      <c r="D651" t="s">
        <v>14</v>
      </c>
      <c r="E651" s="4" t="s">
        <v>42</v>
      </c>
      <c r="F651" t="s">
        <v>43</v>
      </c>
      <c r="G651" s="4" t="s">
        <v>44</v>
      </c>
      <c r="H651" s="4" t="s">
        <v>565</v>
      </c>
      <c r="I651" s="8">
        <v>-3</v>
      </c>
      <c r="J651" s="79">
        <v>14.569553805774278</v>
      </c>
      <c r="K651" s="17">
        <v>-43.708661417322837</v>
      </c>
      <c r="L651" s="102" t="s">
        <v>527</v>
      </c>
      <c r="N651" s="54">
        <v>20240162</v>
      </c>
      <c r="O651" t="s">
        <v>234</v>
      </c>
    </row>
    <row r="652" spans="1:15" x14ac:dyDescent="0.25">
      <c r="A652" s="5">
        <v>45580</v>
      </c>
      <c r="B652" t="s">
        <v>103</v>
      </c>
      <c r="C652" t="s">
        <v>0</v>
      </c>
      <c r="D652" t="s">
        <v>66</v>
      </c>
      <c r="E652" s="4" t="s">
        <v>249</v>
      </c>
      <c r="F652" t="s">
        <v>355</v>
      </c>
      <c r="G652" s="4" t="s">
        <v>266</v>
      </c>
      <c r="H652" s="4" t="s">
        <v>362</v>
      </c>
      <c r="I652" s="8">
        <v>-1</v>
      </c>
      <c r="J652" s="29">
        <v>60750</v>
      </c>
      <c r="K652" s="35">
        <v>-60750</v>
      </c>
      <c r="L652" s="104" t="s">
        <v>529</v>
      </c>
      <c r="N652" s="54">
        <v>20240167</v>
      </c>
      <c r="O652" t="s">
        <v>638</v>
      </c>
    </row>
    <row r="653" spans="1:15" x14ac:dyDescent="0.25">
      <c r="A653" s="5">
        <v>45580</v>
      </c>
      <c r="B653" t="s">
        <v>103</v>
      </c>
      <c r="C653" t="s">
        <v>0</v>
      </c>
      <c r="D653" t="s">
        <v>66</v>
      </c>
      <c r="E653" s="4" t="s">
        <v>249</v>
      </c>
      <c r="F653" t="s">
        <v>355</v>
      </c>
      <c r="G653" s="4" t="s">
        <v>266</v>
      </c>
      <c r="H653" s="4" t="s">
        <v>362</v>
      </c>
      <c r="I653" s="8">
        <v>-1</v>
      </c>
      <c r="J653" s="29">
        <v>60750</v>
      </c>
      <c r="K653" s="35">
        <v>-60750</v>
      </c>
      <c r="L653" s="104" t="s">
        <v>529</v>
      </c>
      <c r="N653" s="54">
        <v>20240168</v>
      </c>
      <c r="O653" t="s">
        <v>639</v>
      </c>
    </row>
    <row r="654" spans="1:15" x14ac:dyDescent="0.25">
      <c r="A654" s="5">
        <v>45583</v>
      </c>
      <c r="B654" t="s">
        <v>103</v>
      </c>
      <c r="C654" t="s">
        <v>0</v>
      </c>
      <c r="D654" t="s">
        <v>14</v>
      </c>
      <c r="E654" s="4" t="s">
        <v>58</v>
      </c>
      <c r="F654" t="s">
        <v>59</v>
      </c>
      <c r="G654" s="4" t="s">
        <v>60</v>
      </c>
      <c r="H654" s="4" t="s">
        <v>584</v>
      </c>
      <c r="I654" s="8">
        <v>-9</v>
      </c>
      <c r="J654" s="79">
        <v>18.345205479452055</v>
      </c>
      <c r="K654" s="17">
        <v>-165.1068493150685</v>
      </c>
      <c r="L654" s="102" t="s">
        <v>527</v>
      </c>
      <c r="N654" s="54">
        <v>20240169</v>
      </c>
      <c r="O654" t="s">
        <v>282</v>
      </c>
    </row>
    <row r="655" spans="1:15" x14ac:dyDescent="0.25">
      <c r="A655" s="5">
        <v>45583</v>
      </c>
      <c r="B655" t="s">
        <v>103</v>
      </c>
      <c r="C655" t="s">
        <v>0</v>
      </c>
      <c r="D655" t="s">
        <v>14</v>
      </c>
      <c r="E655" s="4" t="s">
        <v>54</v>
      </c>
      <c r="F655" t="s">
        <v>55</v>
      </c>
      <c r="G655" s="4" t="s">
        <v>56</v>
      </c>
      <c r="H655" s="4" t="s">
        <v>566</v>
      </c>
      <c r="I655" s="8">
        <v>-15</v>
      </c>
      <c r="J655" s="79">
        <v>18.73228346456693</v>
      </c>
      <c r="K655" s="17">
        <v>-280.98425196850394</v>
      </c>
      <c r="L655" s="102" t="s">
        <v>527</v>
      </c>
      <c r="N655" s="54">
        <v>20240169</v>
      </c>
      <c r="O655" t="s">
        <v>282</v>
      </c>
    </row>
    <row r="656" spans="1:15" x14ac:dyDescent="0.25">
      <c r="A656" s="5">
        <v>45583</v>
      </c>
      <c r="B656" t="s">
        <v>103</v>
      </c>
      <c r="C656" t="s">
        <v>0</v>
      </c>
      <c r="D656" t="s">
        <v>14</v>
      </c>
      <c r="E656" s="4" t="s">
        <v>48</v>
      </c>
      <c r="F656" t="s">
        <v>49</v>
      </c>
      <c r="G656" s="4" t="s">
        <v>50</v>
      </c>
      <c r="H656" s="4" t="s">
        <v>338</v>
      </c>
      <c r="I656" s="8">
        <v>-5</v>
      </c>
      <c r="J656" s="79">
        <v>14.583333333333334</v>
      </c>
      <c r="K656" s="17">
        <v>-72.916666666666671</v>
      </c>
      <c r="L656" s="102" t="s">
        <v>529</v>
      </c>
      <c r="N656" s="54">
        <v>20240169</v>
      </c>
      <c r="O656" t="s">
        <v>282</v>
      </c>
    </row>
    <row r="657" spans="1:15" x14ac:dyDescent="0.25">
      <c r="A657" s="5">
        <v>45583</v>
      </c>
      <c r="B657" t="s">
        <v>103</v>
      </c>
      <c r="C657" t="s">
        <v>0</v>
      </c>
      <c r="D657" t="s">
        <v>14</v>
      </c>
      <c r="E657" s="4" t="s">
        <v>48</v>
      </c>
      <c r="F657" t="s">
        <v>49</v>
      </c>
      <c r="G657" s="4" t="s">
        <v>50</v>
      </c>
      <c r="H657" s="4" t="s">
        <v>487</v>
      </c>
      <c r="I657" s="8">
        <v>-2</v>
      </c>
      <c r="J657" s="79">
        <v>14.583333333333334</v>
      </c>
      <c r="K657" s="17">
        <v>-29.166666666666668</v>
      </c>
      <c r="L657" s="102" t="s">
        <v>527</v>
      </c>
      <c r="N657" s="54">
        <v>20240169</v>
      </c>
      <c r="O657" t="s">
        <v>282</v>
      </c>
    </row>
    <row r="658" spans="1:15" x14ac:dyDescent="0.25">
      <c r="A658" s="5">
        <v>45561</v>
      </c>
      <c r="B658" t="s">
        <v>103</v>
      </c>
      <c r="C658" t="s">
        <v>0</v>
      </c>
      <c r="D658" t="s">
        <v>14</v>
      </c>
      <c r="E658" s="4" t="s">
        <v>42</v>
      </c>
      <c r="F658" t="s">
        <v>43</v>
      </c>
      <c r="G658" s="4" t="s">
        <v>44</v>
      </c>
      <c r="H658" s="4" t="s">
        <v>565</v>
      </c>
      <c r="I658" s="8">
        <v>-2</v>
      </c>
      <c r="J658" s="79">
        <v>14.569553805774278</v>
      </c>
      <c r="K658" s="35">
        <v>-29.139107611548557</v>
      </c>
      <c r="L658" s="104" t="s">
        <v>527</v>
      </c>
      <c r="N658" s="54">
        <v>20240154</v>
      </c>
      <c r="O658" t="s">
        <v>586</v>
      </c>
    </row>
    <row r="659" spans="1:15" x14ac:dyDescent="0.25">
      <c r="A659" s="5">
        <v>45575</v>
      </c>
      <c r="B659" t="s">
        <v>103</v>
      </c>
      <c r="C659" t="s">
        <v>0</v>
      </c>
      <c r="D659" t="s">
        <v>14</v>
      </c>
      <c r="E659" s="4" t="s">
        <v>39</v>
      </c>
      <c r="F659" t="s">
        <v>40</v>
      </c>
      <c r="G659" s="4" t="s">
        <v>41</v>
      </c>
      <c r="H659" s="4" t="s">
        <v>485</v>
      </c>
      <c r="I659" s="8">
        <v>-9</v>
      </c>
      <c r="J659" s="79">
        <v>14.694879832810868</v>
      </c>
      <c r="K659" s="17">
        <v>732.0723684210526</v>
      </c>
      <c r="L659" s="102" t="s">
        <v>527</v>
      </c>
      <c r="N659" s="54">
        <v>20240162</v>
      </c>
      <c r="O659" t="s">
        <v>234</v>
      </c>
    </row>
    <row r="660" spans="1:15" x14ac:dyDescent="0.25">
      <c r="A660" s="5">
        <v>45583</v>
      </c>
      <c r="B660" t="s">
        <v>103</v>
      </c>
      <c r="C660" t="s">
        <v>0</v>
      </c>
      <c r="D660" t="s">
        <v>14</v>
      </c>
      <c r="E660" s="4" t="s">
        <v>39</v>
      </c>
      <c r="F660" t="s">
        <v>40</v>
      </c>
      <c r="G660" s="4" t="s">
        <v>41</v>
      </c>
      <c r="H660" s="4" t="s">
        <v>564</v>
      </c>
      <c r="I660" s="8">
        <v>-15</v>
      </c>
      <c r="J660" s="79">
        <v>14.569553805774278</v>
      </c>
      <c r="K660" s="17">
        <v>-218.54330708661416</v>
      </c>
      <c r="L660" s="102" t="s">
        <v>527</v>
      </c>
      <c r="N660" s="54">
        <v>20240169</v>
      </c>
      <c r="O660" t="s">
        <v>282</v>
      </c>
    </row>
    <row r="661" spans="1:15" x14ac:dyDescent="0.25">
      <c r="A661" s="5">
        <v>45583</v>
      </c>
      <c r="B661" t="s">
        <v>103</v>
      </c>
      <c r="C661" t="s">
        <v>0</v>
      </c>
      <c r="D661" t="s">
        <v>14</v>
      </c>
      <c r="E661" s="4" t="s">
        <v>35</v>
      </c>
      <c r="F661" t="s">
        <v>36</v>
      </c>
      <c r="G661" s="4" t="s">
        <v>37</v>
      </c>
      <c r="H661" s="4" t="s">
        <v>563</v>
      </c>
      <c r="I661" s="8">
        <v>-4</v>
      </c>
      <c r="J661" s="79">
        <v>14.569553805774278</v>
      </c>
      <c r="K661" s="17">
        <v>-58.278215223097114</v>
      </c>
      <c r="L661" s="102" t="s">
        <v>527</v>
      </c>
      <c r="N661" s="54">
        <v>20240169</v>
      </c>
      <c r="O661" t="s">
        <v>282</v>
      </c>
    </row>
    <row r="662" spans="1:15" x14ac:dyDescent="0.25">
      <c r="A662" s="5">
        <v>45583</v>
      </c>
      <c r="B662" t="s">
        <v>103</v>
      </c>
      <c r="C662" t="s">
        <v>0</v>
      </c>
      <c r="D662" t="s">
        <v>14</v>
      </c>
      <c r="E662" s="4" t="s">
        <v>25</v>
      </c>
      <c r="F662" t="s">
        <v>26</v>
      </c>
      <c r="G662" s="4" t="s">
        <v>27</v>
      </c>
      <c r="H662" s="4" t="s">
        <v>562</v>
      </c>
      <c r="I662" s="8">
        <v>-15</v>
      </c>
      <c r="J662" s="79">
        <v>14.569553805774278</v>
      </c>
      <c r="K662" s="17">
        <v>-218.54330708661416</v>
      </c>
      <c r="L662" s="102" t="s">
        <v>527</v>
      </c>
      <c r="N662" s="54">
        <v>20240169</v>
      </c>
      <c r="O662" t="s">
        <v>282</v>
      </c>
    </row>
    <row r="663" spans="1:15" x14ac:dyDescent="0.25">
      <c r="A663" s="5">
        <v>45583</v>
      </c>
      <c r="B663" t="s">
        <v>103</v>
      </c>
      <c r="C663" t="s">
        <v>4</v>
      </c>
      <c r="D663" t="s">
        <v>14</v>
      </c>
      <c r="E663" s="4">
        <v>3308050</v>
      </c>
      <c r="F663" t="s">
        <v>137</v>
      </c>
      <c r="G663" s="4" t="s">
        <v>137</v>
      </c>
      <c r="H663" s="4" t="s">
        <v>138</v>
      </c>
      <c r="I663" s="8">
        <v>-2</v>
      </c>
      <c r="J663" s="79">
        <v>104.3726235741445</v>
      </c>
      <c r="K663" s="17">
        <v>-208.745247148289</v>
      </c>
      <c r="L663" s="102" t="s">
        <v>527</v>
      </c>
      <c r="N663" s="54">
        <v>20240169</v>
      </c>
      <c r="O663" t="s">
        <v>282</v>
      </c>
    </row>
    <row r="664" spans="1:15" x14ac:dyDescent="0.25">
      <c r="A664" s="5">
        <v>45583</v>
      </c>
      <c r="B664" t="s">
        <v>103</v>
      </c>
      <c r="C664" t="s">
        <v>4</v>
      </c>
      <c r="D664" t="s">
        <v>14</v>
      </c>
      <c r="E664" s="4">
        <v>3318235</v>
      </c>
      <c r="F664" t="s">
        <v>209</v>
      </c>
      <c r="G664" s="4" t="s">
        <v>107</v>
      </c>
      <c r="H664" s="4" t="s">
        <v>138</v>
      </c>
      <c r="I664" s="8">
        <v>-2</v>
      </c>
      <c r="J664" s="79">
        <v>31.220472440944881</v>
      </c>
      <c r="K664" s="17">
        <v>-62.440944881889763</v>
      </c>
      <c r="L664" s="102" t="s">
        <v>527</v>
      </c>
      <c r="N664" s="54">
        <v>20240169</v>
      </c>
      <c r="O664" t="s">
        <v>282</v>
      </c>
    </row>
    <row r="665" spans="1:15" x14ac:dyDescent="0.25">
      <c r="A665" s="5">
        <v>45583</v>
      </c>
      <c r="B665" t="s">
        <v>103</v>
      </c>
      <c r="C665" t="s">
        <v>0</v>
      </c>
      <c r="D665" t="s">
        <v>14</v>
      </c>
      <c r="E665" s="4" t="s">
        <v>42</v>
      </c>
      <c r="F665" t="s">
        <v>43</v>
      </c>
      <c r="G665" s="4" t="s">
        <v>44</v>
      </c>
      <c r="H665" s="4" t="s">
        <v>565</v>
      </c>
      <c r="I665" s="8">
        <v>-19</v>
      </c>
      <c r="J665" s="79">
        <v>14.569553805774278</v>
      </c>
      <c r="K665" s="17">
        <v>-276.82152230971127</v>
      </c>
      <c r="L665" s="102" t="s">
        <v>527</v>
      </c>
      <c r="N665" s="54">
        <v>20240169</v>
      </c>
      <c r="O665" t="s">
        <v>282</v>
      </c>
    </row>
    <row r="666" spans="1:15" x14ac:dyDescent="0.25">
      <c r="A666" s="5">
        <v>45593</v>
      </c>
      <c r="B666" t="s">
        <v>103</v>
      </c>
      <c r="C666" t="s">
        <v>0</v>
      </c>
      <c r="D666" t="s">
        <v>14</v>
      </c>
      <c r="E666" s="4" t="s">
        <v>46</v>
      </c>
      <c r="F666" t="s">
        <v>532</v>
      </c>
      <c r="G666" s="4" t="s">
        <v>146</v>
      </c>
      <c r="H666" s="4" t="s">
        <v>602</v>
      </c>
      <c r="I666" s="8">
        <v>-1</v>
      </c>
      <c r="J666" s="79">
        <v>14.569553805774278</v>
      </c>
      <c r="K666" s="17">
        <v>-14.569553805774278</v>
      </c>
      <c r="L666" s="102" t="s">
        <v>527</v>
      </c>
      <c r="N666" s="54">
        <v>20240239</v>
      </c>
      <c r="O666" t="s">
        <v>413</v>
      </c>
    </row>
    <row r="667" spans="1:15" x14ac:dyDescent="0.25">
      <c r="A667" s="5">
        <v>45593</v>
      </c>
      <c r="B667" t="s">
        <v>103</v>
      </c>
      <c r="C667" t="s">
        <v>0</v>
      </c>
      <c r="D667" t="s">
        <v>14</v>
      </c>
      <c r="E667" s="4" t="s">
        <v>54</v>
      </c>
      <c r="F667" t="s">
        <v>55</v>
      </c>
      <c r="G667" s="4" t="s">
        <v>56</v>
      </c>
      <c r="H667" s="4" t="s">
        <v>566</v>
      </c>
      <c r="I667" s="8">
        <v>-6</v>
      </c>
      <c r="J667" s="79">
        <v>18.73228346456693</v>
      </c>
      <c r="K667" s="17">
        <v>-74.929133858267718</v>
      </c>
      <c r="L667" s="102" t="s">
        <v>527</v>
      </c>
      <c r="N667" s="54">
        <v>20240239</v>
      </c>
      <c r="O667" t="s">
        <v>413</v>
      </c>
    </row>
    <row r="668" spans="1:15" x14ac:dyDescent="0.25">
      <c r="A668" s="5">
        <v>45593</v>
      </c>
      <c r="B668" t="s">
        <v>103</v>
      </c>
      <c r="C668" t="s">
        <v>0</v>
      </c>
      <c r="D668" t="s">
        <v>14</v>
      </c>
      <c r="E668" s="4" t="s">
        <v>25</v>
      </c>
      <c r="F668" t="s">
        <v>26</v>
      </c>
      <c r="G668" s="4" t="s">
        <v>27</v>
      </c>
      <c r="H668" s="4" t="s">
        <v>562</v>
      </c>
      <c r="I668" s="8">
        <v>-5</v>
      </c>
      <c r="J668" s="79">
        <v>14.569553805774278</v>
      </c>
      <c r="K668" s="17">
        <v>-72.847769028871397</v>
      </c>
      <c r="L668" s="102" t="s">
        <v>527</v>
      </c>
      <c r="N668" s="54">
        <v>20240239</v>
      </c>
      <c r="O668" t="s">
        <v>413</v>
      </c>
    </row>
    <row r="669" spans="1:15" x14ac:dyDescent="0.25">
      <c r="A669" s="5">
        <v>45593</v>
      </c>
      <c r="B669" t="s">
        <v>103</v>
      </c>
      <c r="C669" t="s">
        <v>0</v>
      </c>
      <c r="D669" t="s">
        <v>66</v>
      </c>
      <c r="E669" s="4" t="s">
        <v>82</v>
      </c>
      <c r="F669" t="s">
        <v>83</v>
      </c>
      <c r="G669" s="4" t="s">
        <v>84</v>
      </c>
      <c r="H669" s="4" t="s">
        <v>299</v>
      </c>
      <c r="I669" s="8">
        <v>-3</v>
      </c>
      <c r="J669" s="29">
        <v>51750</v>
      </c>
      <c r="K669" s="17">
        <v>-155250</v>
      </c>
      <c r="L669" s="102" t="s">
        <v>529</v>
      </c>
      <c r="N669" s="54">
        <v>20240239</v>
      </c>
      <c r="O669" t="s">
        <v>413</v>
      </c>
    </row>
    <row r="670" spans="1:15" x14ac:dyDescent="0.25">
      <c r="A670" s="5">
        <v>45593</v>
      </c>
      <c r="B670" t="s">
        <v>103</v>
      </c>
      <c r="C670" t="s">
        <v>0</v>
      </c>
      <c r="D670" t="s">
        <v>66</v>
      </c>
      <c r="E670" s="4" t="s">
        <v>71</v>
      </c>
      <c r="F670" t="s">
        <v>72</v>
      </c>
      <c r="G670" s="4" t="s">
        <v>27</v>
      </c>
      <c r="H670" s="4" t="s">
        <v>569</v>
      </c>
      <c r="I670" s="8">
        <v>-4</v>
      </c>
      <c r="J670" s="29">
        <v>51750</v>
      </c>
      <c r="K670" s="17">
        <v>-207000</v>
      </c>
      <c r="L670" s="102" t="s">
        <v>529</v>
      </c>
      <c r="N670" s="54">
        <v>20240239</v>
      </c>
      <c r="O670" t="s">
        <v>413</v>
      </c>
    </row>
    <row r="671" spans="1:15" x14ac:dyDescent="0.25">
      <c r="A671" s="5">
        <v>45593</v>
      </c>
      <c r="B671" t="s">
        <v>103</v>
      </c>
      <c r="C671" t="s">
        <v>0</v>
      </c>
      <c r="D671" t="s">
        <v>14</v>
      </c>
      <c r="E671" s="4" t="s">
        <v>42</v>
      </c>
      <c r="F671" t="s">
        <v>43</v>
      </c>
      <c r="G671" s="4" t="s">
        <v>44</v>
      </c>
      <c r="H671" s="4" t="s">
        <v>565</v>
      </c>
      <c r="I671" s="8">
        <v>-27</v>
      </c>
      <c r="J671" s="79">
        <v>14.569553805774278</v>
      </c>
      <c r="K671" s="17">
        <v>-393.37795275590554</v>
      </c>
      <c r="L671" s="102" t="s">
        <v>527</v>
      </c>
      <c r="N671" s="54">
        <v>20240239</v>
      </c>
      <c r="O671" t="s">
        <v>413</v>
      </c>
    </row>
    <row r="672" spans="1:15" x14ac:dyDescent="0.25">
      <c r="A672" s="5">
        <v>45595</v>
      </c>
      <c r="B672" t="s">
        <v>103</v>
      </c>
      <c r="C672" t="s">
        <v>0</v>
      </c>
      <c r="D672" t="s">
        <v>66</v>
      </c>
      <c r="E672" s="4" t="s">
        <v>71</v>
      </c>
      <c r="F672" t="s">
        <v>72</v>
      </c>
      <c r="G672" s="4" t="s">
        <v>27</v>
      </c>
      <c r="H672" s="4" t="s">
        <v>569</v>
      </c>
      <c r="I672" s="8">
        <v>-2</v>
      </c>
      <c r="J672" s="29">
        <v>51750</v>
      </c>
      <c r="K672" s="17">
        <v>-103500</v>
      </c>
      <c r="L672" s="102" t="s">
        <v>529</v>
      </c>
      <c r="N672" s="54">
        <v>20240257</v>
      </c>
      <c r="O672" t="s">
        <v>636</v>
      </c>
    </row>
    <row r="673" spans="1:17" x14ac:dyDescent="0.25">
      <c r="A673" s="5">
        <v>45595</v>
      </c>
      <c r="B673" t="s">
        <v>103</v>
      </c>
      <c r="C673" t="s">
        <v>0</v>
      </c>
      <c r="D673" t="s">
        <v>66</v>
      </c>
      <c r="E673" s="4" t="s">
        <v>86</v>
      </c>
      <c r="F673" t="s">
        <v>87</v>
      </c>
      <c r="G673" s="4" t="s">
        <v>50</v>
      </c>
      <c r="H673" s="4" t="s">
        <v>512</v>
      </c>
      <c r="I673" s="8">
        <v>-1</v>
      </c>
      <c r="J673" s="29">
        <v>51750</v>
      </c>
      <c r="K673" s="17">
        <v>-51750</v>
      </c>
      <c r="L673" s="102" t="s">
        <v>529</v>
      </c>
      <c r="N673" s="54">
        <v>20240257</v>
      </c>
      <c r="O673" t="s">
        <v>636</v>
      </c>
    </row>
    <row r="674" spans="1:17" x14ac:dyDescent="0.25">
      <c r="A674" s="5">
        <v>45595</v>
      </c>
      <c r="B674" t="s">
        <v>103</v>
      </c>
      <c r="C674" t="s">
        <v>0</v>
      </c>
      <c r="D674" t="s">
        <v>66</v>
      </c>
      <c r="E674" s="4" t="s">
        <v>86</v>
      </c>
      <c r="F674" t="s">
        <v>87</v>
      </c>
      <c r="G674" s="4" t="s">
        <v>50</v>
      </c>
      <c r="H674" s="4" t="s">
        <v>524</v>
      </c>
      <c r="I674" s="8">
        <v>-1</v>
      </c>
      <c r="J674" s="29">
        <v>51750</v>
      </c>
      <c r="K674" s="17">
        <v>-51750</v>
      </c>
      <c r="L674" s="102" t="s">
        <v>529</v>
      </c>
      <c r="N674" s="54">
        <v>20240257</v>
      </c>
      <c r="O674" t="s">
        <v>636</v>
      </c>
    </row>
    <row r="675" spans="1:17" x14ac:dyDescent="0.25">
      <c r="A675" s="5">
        <v>45608</v>
      </c>
      <c r="B675" t="s">
        <v>103</v>
      </c>
      <c r="C675" t="s">
        <v>0</v>
      </c>
      <c r="D675" t="s">
        <v>66</v>
      </c>
      <c r="E675" s="4" t="s">
        <v>71</v>
      </c>
      <c r="F675" t="s">
        <v>72</v>
      </c>
      <c r="G675" s="4" t="s">
        <v>27</v>
      </c>
      <c r="H675" s="4" t="s">
        <v>569</v>
      </c>
      <c r="I675" s="8">
        <v>-7</v>
      </c>
      <c r="J675" s="29">
        <v>51750</v>
      </c>
      <c r="K675" s="17">
        <v>-362250</v>
      </c>
      <c r="L675" s="102" t="s">
        <v>529</v>
      </c>
      <c r="N675" s="54">
        <v>20240318</v>
      </c>
      <c r="O675" t="s">
        <v>575</v>
      </c>
    </row>
    <row r="676" spans="1:17" x14ac:dyDescent="0.25">
      <c r="A676" s="5">
        <v>45608</v>
      </c>
      <c r="B676" t="s">
        <v>103</v>
      </c>
      <c r="C676" t="s">
        <v>0</v>
      </c>
      <c r="D676" t="s">
        <v>66</v>
      </c>
      <c r="E676" s="4" t="s">
        <v>75</v>
      </c>
      <c r="F676" t="s">
        <v>76</v>
      </c>
      <c r="G676" s="4" t="s">
        <v>37</v>
      </c>
      <c r="H676" s="4" t="s">
        <v>559</v>
      </c>
      <c r="I676" s="8">
        <v>-1</v>
      </c>
      <c r="J676" s="29">
        <v>51750</v>
      </c>
      <c r="K676" s="17">
        <v>-51750</v>
      </c>
      <c r="L676" s="102" t="s">
        <v>529</v>
      </c>
      <c r="N676" s="54">
        <v>20240318</v>
      </c>
      <c r="O676" t="s">
        <v>575</v>
      </c>
    </row>
    <row r="677" spans="1:17" x14ac:dyDescent="0.25">
      <c r="A677" s="5">
        <v>45608</v>
      </c>
      <c r="B677" t="s">
        <v>103</v>
      </c>
      <c r="C677" t="s">
        <v>0</v>
      </c>
      <c r="D677" t="s">
        <v>66</v>
      </c>
      <c r="E677" s="4" t="s">
        <v>75</v>
      </c>
      <c r="F677" t="s">
        <v>76</v>
      </c>
      <c r="G677" s="4" t="s">
        <v>37</v>
      </c>
      <c r="H677" s="4" t="s">
        <v>285</v>
      </c>
      <c r="I677" s="8">
        <v>-4</v>
      </c>
      <c r="J677" s="29">
        <v>51750</v>
      </c>
      <c r="K677" s="17">
        <v>-207000</v>
      </c>
      <c r="L677" s="102" t="s">
        <v>529</v>
      </c>
      <c r="N677" s="54">
        <v>20240318</v>
      </c>
      <c r="O677" t="s">
        <v>575</v>
      </c>
    </row>
    <row r="678" spans="1:17" x14ac:dyDescent="0.25">
      <c r="A678" s="5">
        <v>45608</v>
      </c>
      <c r="B678" t="s">
        <v>103</v>
      </c>
      <c r="C678" t="s">
        <v>4</v>
      </c>
      <c r="D678" t="s">
        <v>66</v>
      </c>
      <c r="E678" s="4" t="s">
        <v>96</v>
      </c>
      <c r="F678" t="s">
        <v>95</v>
      </c>
      <c r="G678" s="4" t="s">
        <v>106</v>
      </c>
      <c r="H678" s="4">
        <v>52006</v>
      </c>
      <c r="I678" s="8">
        <v>-3</v>
      </c>
      <c r="J678" s="29">
        <v>647360</v>
      </c>
      <c r="K678" s="17">
        <v>-1942080</v>
      </c>
      <c r="L678" s="102" t="s">
        <v>529</v>
      </c>
      <c r="N678" s="54">
        <v>20240318</v>
      </c>
      <c r="O678" t="s">
        <v>575</v>
      </c>
    </row>
    <row r="679" spans="1:17" x14ac:dyDescent="0.25">
      <c r="A679" s="5">
        <v>45608</v>
      </c>
      <c r="B679" t="s">
        <v>103</v>
      </c>
      <c r="C679" t="s">
        <v>4</v>
      </c>
      <c r="D679" t="s">
        <v>66</v>
      </c>
      <c r="E679" s="4" t="s">
        <v>102</v>
      </c>
      <c r="F679" t="s">
        <v>101</v>
      </c>
      <c r="G679" s="4" t="s">
        <v>107</v>
      </c>
      <c r="H679" s="4" t="s">
        <v>138</v>
      </c>
      <c r="I679" s="8">
        <v>-20</v>
      </c>
      <c r="J679" s="29">
        <v>102340</v>
      </c>
      <c r="K679" s="17">
        <v>-2046800</v>
      </c>
      <c r="L679" s="102" t="s">
        <v>529</v>
      </c>
      <c r="N679" s="54">
        <v>20240318</v>
      </c>
      <c r="O679" t="s">
        <v>575</v>
      </c>
    </row>
    <row r="680" spans="1:17" x14ac:dyDescent="0.25">
      <c r="A680" s="5">
        <v>45608</v>
      </c>
      <c r="B680" t="s">
        <v>103</v>
      </c>
      <c r="C680" t="s">
        <v>4</v>
      </c>
      <c r="D680" t="s">
        <v>66</v>
      </c>
      <c r="E680" s="4" t="s">
        <v>276</v>
      </c>
      <c r="F680" t="s">
        <v>275</v>
      </c>
      <c r="G680" s="4" t="s">
        <v>148</v>
      </c>
      <c r="H680" s="4" t="s">
        <v>138</v>
      </c>
      <c r="I680" s="8">
        <v>-2</v>
      </c>
      <c r="J680" s="29">
        <v>83600</v>
      </c>
      <c r="K680" s="17">
        <v>-167200</v>
      </c>
      <c r="L680" s="102" t="s">
        <v>529</v>
      </c>
      <c r="N680" s="54">
        <v>20240318</v>
      </c>
      <c r="O680" t="s">
        <v>575</v>
      </c>
    </row>
    <row r="681" spans="1:17" x14ac:dyDescent="0.25">
      <c r="A681" s="68">
        <v>45610</v>
      </c>
      <c r="B681" s="69" t="s">
        <v>63</v>
      </c>
      <c r="C681" s="69" t="s">
        <v>0</v>
      </c>
      <c r="D681" s="69" t="s">
        <v>14</v>
      </c>
      <c r="E681" s="70" t="s">
        <v>42</v>
      </c>
      <c r="F681" s="69" t="s">
        <v>43</v>
      </c>
      <c r="G681" s="70" t="s">
        <v>44</v>
      </c>
      <c r="H681" s="144" t="s">
        <v>609</v>
      </c>
      <c r="I681" s="71">
        <v>25</v>
      </c>
      <c r="J681" s="116">
        <v>14.48404255319149</v>
      </c>
      <c r="K681" s="73">
        <v>362.10106382978722</v>
      </c>
      <c r="L681" s="107" t="s">
        <v>527</v>
      </c>
      <c r="M681" s="69" t="s">
        <v>604</v>
      </c>
      <c r="N681" s="91"/>
      <c r="O681" s="69"/>
      <c r="P681" s="69"/>
      <c r="Q681" s="69"/>
    </row>
    <row r="682" spans="1:17" x14ac:dyDescent="0.25">
      <c r="A682" s="68">
        <v>45610</v>
      </c>
      <c r="B682" s="69" t="s">
        <v>63</v>
      </c>
      <c r="C682" s="69" t="s">
        <v>0</v>
      </c>
      <c r="D682" s="69" t="s">
        <v>14</v>
      </c>
      <c r="E682" s="70" t="s">
        <v>42</v>
      </c>
      <c r="F682" s="69" t="s">
        <v>43</v>
      </c>
      <c r="G682" s="70" t="s">
        <v>44</v>
      </c>
      <c r="H682" s="144" t="s">
        <v>608</v>
      </c>
      <c r="I682" s="71">
        <v>50</v>
      </c>
      <c r="J682" s="116">
        <v>14.48404255319149</v>
      </c>
      <c r="K682" s="73">
        <v>724.20212765957444</v>
      </c>
      <c r="L682" s="107" t="s">
        <v>527</v>
      </c>
      <c r="M682" s="69" t="s">
        <v>604</v>
      </c>
      <c r="N682" s="91"/>
      <c r="O682" s="69"/>
      <c r="P682" s="69"/>
      <c r="Q682" s="69"/>
    </row>
    <row r="683" spans="1:17" x14ac:dyDescent="0.25">
      <c r="A683" s="68">
        <v>45610</v>
      </c>
      <c r="B683" s="69" t="s">
        <v>63</v>
      </c>
      <c r="C683" s="69" t="s">
        <v>0</v>
      </c>
      <c r="D683" s="69" t="s">
        <v>14</v>
      </c>
      <c r="E683" s="70" t="s">
        <v>25</v>
      </c>
      <c r="F683" s="69" t="s">
        <v>26</v>
      </c>
      <c r="G683" s="70" t="s">
        <v>27</v>
      </c>
      <c r="H683" s="144" t="s">
        <v>605</v>
      </c>
      <c r="I683" s="71">
        <v>50</v>
      </c>
      <c r="J683" s="116">
        <v>14.48404255319149</v>
      </c>
      <c r="K683" s="73">
        <v>724.20212765957444</v>
      </c>
      <c r="L683" s="107" t="s">
        <v>527</v>
      </c>
      <c r="M683" s="69" t="s">
        <v>604</v>
      </c>
      <c r="N683" s="91"/>
      <c r="O683" s="69"/>
      <c r="P683" s="69"/>
      <c r="Q683" s="69"/>
    </row>
    <row r="684" spans="1:17" x14ac:dyDescent="0.25">
      <c r="A684" s="68">
        <v>45610</v>
      </c>
      <c r="B684" s="69" t="s">
        <v>63</v>
      </c>
      <c r="C684" s="69" t="s">
        <v>0</v>
      </c>
      <c r="D684" s="69" t="s">
        <v>14</v>
      </c>
      <c r="E684" s="70" t="s">
        <v>35</v>
      </c>
      <c r="F684" s="69" t="s">
        <v>36</v>
      </c>
      <c r="G684" s="70" t="s">
        <v>37</v>
      </c>
      <c r="H684" s="70" t="s">
        <v>606</v>
      </c>
      <c r="I684" s="71">
        <v>7</v>
      </c>
      <c r="J684" s="116">
        <v>14.48404255319149</v>
      </c>
      <c r="K684" s="73">
        <v>101.38829787234043</v>
      </c>
      <c r="L684" s="107" t="s">
        <v>527</v>
      </c>
      <c r="M684" s="69" t="s">
        <v>604</v>
      </c>
      <c r="N684" s="91"/>
      <c r="O684" s="69"/>
      <c r="P684" s="69"/>
      <c r="Q684" s="69"/>
    </row>
    <row r="685" spans="1:17" x14ac:dyDescent="0.25">
      <c r="A685" s="68">
        <v>45610</v>
      </c>
      <c r="B685" s="69" t="s">
        <v>63</v>
      </c>
      <c r="C685" s="69" t="s">
        <v>0</v>
      </c>
      <c r="D685" s="69" t="s">
        <v>14</v>
      </c>
      <c r="E685" s="70" t="s">
        <v>35</v>
      </c>
      <c r="F685" s="69" t="s">
        <v>36</v>
      </c>
      <c r="G685" s="70" t="s">
        <v>37</v>
      </c>
      <c r="H685" s="70" t="s">
        <v>607</v>
      </c>
      <c r="I685" s="71">
        <v>3</v>
      </c>
      <c r="J685" s="116">
        <v>14.48404255319149</v>
      </c>
      <c r="K685" s="73">
        <v>43.452127659574472</v>
      </c>
      <c r="L685" s="107" t="s">
        <v>527</v>
      </c>
      <c r="M685" s="69" t="s">
        <v>604</v>
      </c>
      <c r="N685" s="91"/>
      <c r="O685" s="69"/>
      <c r="P685" s="69"/>
      <c r="Q685" s="69"/>
    </row>
    <row r="686" spans="1:17" x14ac:dyDescent="0.25">
      <c r="A686" s="5">
        <v>45583</v>
      </c>
      <c r="B686" t="s">
        <v>103</v>
      </c>
      <c r="C686" t="s">
        <v>0</v>
      </c>
      <c r="D686" t="s">
        <v>14</v>
      </c>
      <c r="E686" s="4" t="s">
        <v>39</v>
      </c>
      <c r="F686" t="s">
        <v>40</v>
      </c>
      <c r="G686" s="4" t="s">
        <v>41</v>
      </c>
      <c r="H686" s="4" t="s">
        <v>485</v>
      </c>
      <c r="I686" s="8">
        <v>-5</v>
      </c>
      <c r="J686" s="79">
        <v>14.694879832810868</v>
      </c>
      <c r="K686" s="17">
        <v>-73.474399164054333</v>
      </c>
      <c r="L686" s="102" t="s">
        <v>527</v>
      </c>
      <c r="N686" s="54">
        <v>20240169</v>
      </c>
      <c r="O686" t="s">
        <v>282</v>
      </c>
    </row>
    <row r="687" spans="1:17" x14ac:dyDescent="0.25">
      <c r="A687" s="68">
        <v>45610</v>
      </c>
      <c r="B687" s="69" t="s">
        <v>63</v>
      </c>
      <c r="C687" s="69" t="s">
        <v>0</v>
      </c>
      <c r="D687" s="69" t="s">
        <v>14</v>
      </c>
      <c r="E687" s="70" t="s">
        <v>54</v>
      </c>
      <c r="F687" s="69" t="s">
        <v>55</v>
      </c>
      <c r="G687" s="70" t="s">
        <v>56</v>
      </c>
      <c r="H687" s="70" t="s">
        <v>610</v>
      </c>
      <c r="I687" s="71">
        <v>2</v>
      </c>
      <c r="J687" s="116">
        <v>18.622340425531917</v>
      </c>
      <c r="K687" s="73">
        <v>37.244680851063833</v>
      </c>
      <c r="L687" s="107" t="s">
        <v>527</v>
      </c>
      <c r="M687" s="69" t="s">
        <v>604</v>
      </c>
      <c r="N687" s="91"/>
      <c r="O687" s="69"/>
      <c r="P687" s="69"/>
      <c r="Q687" s="69"/>
    </row>
    <row r="688" spans="1:17" x14ac:dyDescent="0.25">
      <c r="A688" s="68">
        <v>45610</v>
      </c>
      <c r="B688" s="69" t="s">
        <v>63</v>
      </c>
      <c r="C688" s="69" t="s">
        <v>0</v>
      </c>
      <c r="D688" s="69" t="s">
        <v>14</v>
      </c>
      <c r="E688" s="70" t="s">
        <v>54</v>
      </c>
      <c r="F688" s="69" t="s">
        <v>55</v>
      </c>
      <c r="G688" s="70" t="s">
        <v>56</v>
      </c>
      <c r="H688" s="70" t="s">
        <v>611</v>
      </c>
      <c r="I688" s="71">
        <v>48</v>
      </c>
      <c r="J688" s="116">
        <v>18.622340425531917</v>
      </c>
      <c r="K688" s="73">
        <v>893.872340425532</v>
      </c>
      <c r="L688" s="107" t="s">
        <v>527</v>
      </c>
      <c r="M688" s="69" t="s">
        <v>604</v>
      </c>
      <c r="N688" s="91"/>
      <c r="O688" s="69"/>
      <c r="P688" s="69"/>
      <c r="Q688" s="69"/>
    </row>
    <row r="689" spans="1:17" x14ac:dyDescent="0.25">
      <c r="A689" s="68">
        <v>45610</v>
      </c>
      <c r="B689" s="69" t="s">
        <v>63</v>
      </c>
      <c r="C689" s="69" t="s">
        <v>4</v>
      </c>
      <c r="D689" s="69" t="s">
        <v>14</v>
      </c>
      <c r="E689" s="70">
        <v>3308050</v>
      </c>
      <c r="F689" s="69" t="s">
        <v>137</v>
      </c>
      <c r="G689" s="70" t="s">
        <v>137</v>
      </c>
      <c r="H689" s="70" t="s">
        <v>138</v>
      </c>
      <c r="I689" s="71">
        <v>3</v>
      </c>
      <c r="J689" s="116">
        <v>103.45744680851062</v>
      </c>
      <c r="K689" s="73">
        <v>310.37234042553189</v>
      </c>
      <c r="L689" s="107" t="s">
        <v>527</v>
      </c>
      <c r="M689" s="69" t="s">
        <v>604</v>
      </c>
      <c r="N689" s="91"/>
      <c r="O689" s="69"/>
      <c r="P689" s="69"/>
      <c r="Q689" s="69"/>
    </row>
    <row r="690" spans="1:17" x14ac:dyDescent="0.25">
      <c r="A690" s="68">
        <v>45610</v>
      </c>
      <c r="B690" s="69" t="s">
        <v>63</v>
      </c>
      <c r="C690" s="69" t="s">
        <v>4</v>
      </c>
      <c r="D690" s="69" t="s">
        <v>14</v>
      </c>
      <c r="E690" s="70">
        <v>3318235</v>
      </c>
      <c r="F690" s="69" t="s">
        <v>209</v>
      </c>
      <c r="G690" s="70" t="s">
        <v>107</v>
      </c>
      <c r="H690" s="70" t="s">
        <v>138</v>
      </c>
      <c r="I690" s="71">
        <v>3</v>
      </c>
      <c r="J690" s="116">
        <v>31.037234042553191</v>
      </c>
      <c r="K690" s="73">
        <v>93.111702127659569</v>
      </c>
      <c r="L690" s="107" t="s">
        <v>527</v>
      </c>
      <c r="M690" s="69" t="s">
        <v>604</v>
      </c>
      <c r="N690" s="91"/>
      <c r="O690" s="69"/>
      <c r="P690" s="69"/>
      <c r="Q690" s="69"/>
    </row>
    <row r="691" spans="1:17" x14ac:dyDescent="0.25">
      <c r="A691" s="68">
        <v>45610</v>
      </c>
      <c r="B691" s="69" t="s">
        <v>63</v>
      </c>
      <c r="C691" s="69" t="s">
        <v>4</v>
      </c>
      <c r="D691" s="69" t="s">
        <v>14</v>
      </c>
      <c r="E691" s="70">
        <v>3338235</v>
      </c>
      <c r="F691" s="69" t="s">
        <v>231</v>
      </c>
      <c r="G691" s="70" t="s">
        <v>231</v>
      </c>
      <c r="H691" s="70" t="s">
        <v>138</v>
      </c>
      <c r="I691" s="71">
        <v>3</v>
      </c>
      <c r="J691" s="116">
        <v>31.037234042553191</v>
      </c>
      <c r="K691" s="73">
        <v>93.111702127659569</v>
      </c>
      <c r="L691" s="107" t="s">
        <v>527</v>
      </c>
      <c r="M691" s="69" t="s">
        <v>604</v>
      </c>
      <c r="N691" s="91"/>
      <c r="O691" s="69"/>
      <c r="P691" s="69"/>
      <c r="Q691" s="69"/>
    </row>
    <row r="692" spans="1:17" x14ac:dyDescent="0.25">
      <c r="A692" s="110">
        <v>45614</v>
      </c>
      <c r="B692" s="109" t="s">
        <v>63</v>
      </c>
      <c r="C692" s="109" t="s">
        <v>0</v>
      </c>
      <c r="D692" s="109" t="s">
        <v>66</v>
      </c>
      <c r="E692" s="111" t="s">
        <v>71</v>
      </c>
      <c r="F692" s="109" t="s">
        <v>72</v>
      </c>
      <c r="G692" s="111" t="s">
        <v>27</v>
      </c>
      <c r="H692" s="111" t="s">
        <v>567</v>
      </c>
      <c r="I692" s="112">
        <v>4</v>
      </c>
      <c r="J692" s="150">
        <v>51750</v>
      </c>
      <c r="K692" s="114">
        <v>207000</v>
      </c>
      <c r="L692" s="115" t="s">
        <v>529</v>
      </c>
      <c r="M692" s="109" t="s">
        <v>614</v>
      </c>
      <c r="N692" s="151"/>
      <c r="O692" s="109"/>
      <c r="P692" s="109"/>
      <c r="Q692" s="109"/>
    </row>
    <row r="693" spans="1:17" x14ac:dyDescent="0.25">
      <c r="A693" s="110">
        <v>45614</v>
      </c>
      <c r="B693" s="109" t="s">
        <v>63</v>
      </c>
      <c r="C693" s="109" t="s">
        <v>0</v>
      </c>
      <c r="D693" s="109" t="s">
        <v>66</v>
      </c>
      <c r="E693" s="111" t="s">
        <v>71</v>
      </c>
      <c r="F693" s="109" t="s">
        <v>72</v>
      </c>
      <c r="G693" s="111" t="s">
        <v>27</v>
      </c>
      <c r="H693" s="111" t="s">
        <v>612</v>
      </c>
      <c r="I693" s="112">
        <v>2</v>
      </c>
      <c r="J693" s="150">
        <v>51750</v>
      </c>
      <c r="K693" s="114">
        <v>103500</v>
      </c>
      <c r="L693" s="115" t="s">
        <v>529</v>
      </c>
      <c r="M693" s="109" t="s">
        <v>614</v>
      </c>
      <c r="N693" s="151"/>
      <c r="O693" s="109"/>
      <c r="P693" s="109"/>
      <c r="Q693" s="109"/>
    </row>
    <row r="694" spans="1:17" x14ac:dyDescent="0.25">
      <c r="A694" s="68">
        <v>45614</v>
      </c>
      <c r="B694" s="69" t="s">
        <v>63</v>
      </c>
      <c r="C694" s="69" t="s">
        <v>0</v>
      </c>
      <c r="D694" s="69" t="s">
        <v>66</v>
      </c>
      <c r="E694" s="70" t="s">
        <v>71</v>
      </c>
      <c r="F694" s="69" t="s">
        <v>72</v>
      </c>
      <c r="G694" s="70" t="s">
        <v>27</v>
      </c>
      <c r="H694" s="132" t="s">
        <v>613</v>
      </c>
      <c r="I694" s="71">
        <v>44</v>
      </c>
      <c r="J694" s="116">
        <v>51750</v>
      </c>
      <c r="K694" s="73">
        <v>2277000</v>
      </c>
      <c r="L694" s="107" t="s">
        <v>529</v>
      </c>
      <c r="M694" s="69" t="s">
        <v>614</v>
      </c>
      <c r="N694" s="91"/>
      <c r="O694" s="69"/>
      <c r="P694" s="69"/>
      <c r="Q694" s="69"/>
    </row>
    <row r="695" spans="1:17" x14ac:dyDescent="0.25">
      <c r="A695" s="110">
        <v>45614</v>
      </c>
      <c r="B695" s="109" t="s">
        <v>63</v>
      </c>
      <c r="C695" s="109" t="s">
        <v>0</v>
      </c>
      <c r="D695" s="109" t="s">
        <v>66</v>
      </c>
      <c r="E695" s="111" t="s">
        <v>75</v>
      </c>
      <c r="F695" s="109" t="s">
        <v>76</v>
      </c>
      <c r="G695" s="111" t="s">
        <v>37</v>
      </c>
      <c r="H695" s="111" t="s">
        <v>615</v>
      </c>
      <c r="I695" s="112">
        <v>16</v>
      </c>
      <c r="J695" s="150">
        <v>51750</v>
      </c>
      <c r="K695" s="114">
        <v>828000</v>
      </c>
      <c r="L695" s="115" t="s">
        <v>529</v>
      </c>
      <c r="M695" s="109" t="s">
        <v>614</v>
      </c>
      <c r="N695" s="151"/>
      <c r="O695" s="109"/>
      <c r="P695" s="109"/>
      <c r="Q695" s="109"/>
    </row>
    <row r="696" spans="1:17" x14ac:dyDescent="0.25">
      <c r="A696" s="110">
        <v>45614</v>
      </c>
      <c r="B696" s="109" t="s">
        <v>63</v>
      </c>
      <c r="C696" s="109" t="s">
        <v>0</v>
      </c>
      <c r="D696" s="109" t="s">
        <v>66</v>
      </c>
      <c r="E696" s="111" t="s">
        <v>75</v>
      </c>
      <c r="F696" s="109" t="s">
        <v>76</v>
      </c>
      <c r="G696" s="111" t="s">
        <v>37</v>
      </c>
      <c r="H696" s="111" t="s">
        <v>616</v>
      </c>
      <c r="I696" s="112">
        <v>3</v>
      </c>
      <c r="J696" s="150">
        <v>51750</v>
      </c>
      <c r="K696" s="114">
        <v>155250</v>
      </c>
      <c r="L696" s="115" t="s">
        <v>529</v>
      </c>
      <c r="M696" s="109" t="s">
        <v>614</v>
      </c>
      <c r="N696" s="151"/>
      <c r="O696" s="109"/>
      <c r="P696" s="109"/>
      <c r="Q696" s="109"/>
    </row>
    <row r="697" spans="1:17" x14ac:dyDescent="0.25">
      <c r="A697" s="110">
        <v>45614</v>
      </c>
      <c r="B697" s="109" t="s">
        <v>63</v>
      </c>
      <c r="C697" s="109" t="s">
        <v>0</v>
      </c>
      <c r="D697" s="109" t="s">
        <v>66</v>
      </c>
      <c r="E697" s="111" t="s">
        <v>75</v>
      </c>
      <c r="F697" s="109" t="s">
        <v>76</v>
      </c>
      <c r="G697" s="111" t="s">
        <v>37</v>
      </c>
      <c r="H697" s="111" t="s">
        <v>617</v>
      </c>
      <c r="I697" s="112">
        <v>23</v>
      </c>
      <c r="J697" s="150">
        <v>51750</v>
      </c>
      <c r="K697" s="114">
        <v>1190250</v>
      </c>
      <c r="L697" s="115" t="s">
        <v>529</v>
      </c>
      <c r="M697" s="109" t="s">
        <v>614</v>
      </c>
      <c r="N697" s="151"/>
      <c r="O697" s="109"/>
      <c r="P697" s="109"/>
      <c r="Q697" s="109"/>
    </row>
    <row r="698" spans="1:17" x14ac:dyDescent="0.25">
      <c r="A698" s="68">
        <v>45610</v>
      </c>
      <c r="B698" s="69" t="s">
        <v>63</v>
      </c>
      <c r="C698" s="69" t="s">
        <v>0</v>
      </c>
      <c r="D698" s="69" t="s">
        <v>14</v>
      </c>
      <c r="E698" s="70" t="s">
        <v>39</v>
      </c>
      <c r="F698" s="69" t="s">
        <v>40</v>
      </c>
      <c r="G698" s="70" t="s">
        <v>41</v>
      </c>
      <c r="H698" s="70" t="s">
        <v>564</v>
      </c>
      <c r="I698" s="71">
        <v>35</v>
      </c>
      <c r="J698" s="116">
        <v>14.48404255319149</v>
      </c>
      <c r="K698" s="73">
        <v>506.94148936170211</v>
      </c>
      <c r="L698" s="107" t="s">
        <v>527</v>
      </c>
      <c r="M698" s="69" t="s">
        <v>604</v>
      </c>
      <c r="N698" s="91"/>
      <c r="O698" s="69"/>
      <c r="P698" s="69"/>
      <c r="Q698" s="69"/>
    </row>
    <row r="699" spans="1:17" x14ac:dyDescent="0.25">
      <c r="A699" s="5">
        <v>45614</v>
      </c>
      <c r="B699" t="s">
        <v>63</v>
      </c>
      <c r="C699" t="s">
        <v>0</v>
      </c>
      <c r="D699" t="s">
        <v>66</v>
      </c>
      <c r="E699" s="4" t="s">
        <v>139</v>
      </c>
      <c r="F699" t="s">
        <v>140</v>
      </c>
      <c r="G699" s="4" t="s">
        <v>141</v>
      </c>
      <c r="H699" s="4" t="s">
        <v>618</v>
      </c>
      <c r="I699" s="8">
        <v>40</v>
      </c>
      <c r="J699" s="79">
        <v>51750</v>
      </c>
      <c r="K699" s="35">
        <v>2070000</v>
      </c>
      <c r="L699" s="104" t="s">
        <v>529</v>
      </c>
      <c r="M699" t="s">
        <v>614</v>
      </c>
      <c r="N699" s="54"/>
    </row>
    <row r="700" spans="1:17" x14ac:dyDescent="0.25">
      <c r="A700" s="5">
        <v>45614</v>
      </c>
      <c r="B700" t="s">
        <v>63</v>
      </c>
      <c r="C700" t="s">
        <v>0</v>
      </c>
      <c r="D700" t="s">
        <v>66</v>
      </c>
      <c r="E700" s="4" t="s">
        <v>139</v>
      </c>
      <c r="F700" t="s">
        <v>140</v>
      </c>
      <c r="G700" s="4" t="s">
        <v>141</v>
      </c>
      <c r="H700" s="4" t="s">
        <v>619</v>
      </c>
      <c r="I700" s="8">
        <v>27</v>
      </c>
      <c r="J700" s="79">
        <v>51750</v>
      </c>
      <c r="K700" s="35">
        <v>1397250</v>
      </c>
      <c r="L700" s="104" t="s">
        <v>529</v>
      </c>
      <c r="M700" t="s">
        <v>614</v>
      </c>
      <c r="N700" s="54"/>
    </row>
    <row r="701" spans="1:17" x14ac:dyDescent="0.25">
      <c r="A701" s="110">
        <v>45614</v>
      </c>
      <c r="B701" s="109" t="s">
        <v>63</v>
      </c>
      <c r="C701" s="109" t="s">
        <v>0</v>
      </c>
      <c r="D701" s="109" t="s">
        <v>66</v>
      </c>
      <c r="E701" s="111" t="s">
        <v>78</v>
      </c>
      <c r="F701" s="109" t="s">
        <v>79</v>
      </c>
      <c r="G701" s="111" t="s">
        <v>80</v>
      </c>
      <c r="H701" s="111" t="s">
        <v>621</v>
      </c>
      <c r="I701" s="112">
        <v>68</v>
      </c>
      <c r="J701" s="150">
        <v>51750</v>
      </c>
      <c r="K701" s="114">
        <v>3519000</v>
      </c>
      <c r="L701" s="115" t="s">
        <v>529</v>
      </c>
      <c r="M701" s="109" t="s">
        <v>614</v>
      </c>
      <c r="N701" s="151"/>
      <c r="O701" s="109"/>
      <c r="P701" s="109"/>
      <c r="Q701" s="109"/>
    </row>
    <row r="702" spans="1:17" x14ac:dyDescent="0.25">
      <c r="A702" s="68">
        <v>45614</v>
      </c>
      <c r="B702" s="69" t="s">
        <v>63</v>
      </c>
      <c r="C702" s="69" t="s">
        <v>0</v>
      </c>
      <c r="D702" s="69" t="s">
        <v>66</v>
      </c>
      <c r="E702" s="70" t="s">
        <v>86</v>
      </c>
      <c r="F702" s="69" t="s">
        <v>87</v>
      </c>
      <c r="G702" s="70" t="s">
        <v>50</v>
      </c>
      <c r="H702" s="154" t="s">
        <v>623</v>
      </c>
      <c r="I702" s="157">
        <v>200</v>
      </c>
      <c r="J702" s="116">
        <v>51750</v>
      </c>
      <c r="K702" s="73">
        <v>10350000</v>
      </c>
      <c r="L702" s="107" t="s">
        <v>529</v>
      </c>
      <c r="M702" s="69" t="s">
        <v>614</v>
      </c>
      <c r="N702" s="91"/>
      <c r="O702" s="69"/>
      <c r="P702" s="69"/>
      <c r="Q702" s="69"/>
    </row>
    <row r="703" spans="1:17" x14ac:dyDescent="0.25">
      <c r="A703" s="110">
        <v>45614</v>
      </c>
      <c r="B703" s="109" t="s">
        <v>63</v>
      </c>
      <c r="C703" s="109" t="s">
        <v>0</v>
      </c>
      <c r="D703" s="109" t="s">
        <v>66</v>
      </c>
      <c r="E703" s="111" t="s">
        <v>78</v>
      </c>
      <c r="F703" s="109" t="s">
        <v>79</v>
      </c>
      <c r="G703" s="111" t="s">
        <v>80</v>
      </c>
      <c r="H703" s="111" t="s">
        <v>622</v>
      </c>
      <c r="I703" s="112">
        <v>200</v>
      </c>
      <c r="J703" s="150">
        <v>51750</v>
      </c>
      <c r="K703" s="114">
        <v>10350000</v>
      </c>
      <c r="L703" s="115" t="s">
        <v>529</v>
      </c>
      <c r="M703" s="109" t="s">
        <v>614</v>
      </c>
      <c r="N703" s="151"/>
      <c r="O703" s="109"/>
      <c r="P703" s="109"/>
      <c r="Q703" s="109"/>
    </row>
    <row r="704" spans="1:17" x14ac:dyDescent="0.25">
      <c r="A704" s="5">
        <v>45615</v>
      </c>
      <c r="B704" t="s">
        <v>103</v>
      </c>
      <c r="C704" t="s">
        <v>0</v>
      </c>
      <c r="D704" t="s">
        <v>66</v>
      </c>
      <c r="E704" s="4" t="s">
        <v>71</v>
      </c>
      <c r="F704" t="s">
        <v>72</v>
      </c>
      <c r="G704" s="4" t="s">
        <v>27</v>
      </c>
      <c r="H704" s="4" t="s">
        <v>569</v>
      </c>
      <c r="I704" s="8">
        <v>-10</v>
      </c>
      <c r="J704" s="79">
        <v>51750</v>
      </c>
      <c r="K704" s="35">
        <v>-517500</v>
      </c>
      <c r="L704" s="104" t="s">
        <v>529</v>
      </c>
      <c r="N704" s="54">
        <v>20240319</v>
      </c>
      <c r="O704" t="s">
        <v>480</v>
      </c>
    </row>
    <row r="705" spans="1:17" x14ac:dyDescent="0.25">
      <c r="A705" s="5">
        <v>45615</v>
      </c>
      <c r="B705" t="s">
        <v>103</v>
      </c>
      <c r="C705" t="s">
        <v>0</v>
      </c>
      <c r="D705" t="s">
        <v>66</v>
      </c>
      <c r="E705" s="4" t="s">
        <v>71</v>
      </c>
      <c r="F705" t="s">
        <v>72</v>
      </c>
      <c r="G705" s="4" t="s">
        <v>27</v>
      </c>
      <c r="H705" s="4" t="s">
        <v>567</v>
      </c>
      <c r="I705" s="8">
        <v>-5</v>
      </c>
      <c r="J705" s="79">
        <v>51750</v>
      </c>
      <c r="K705" s="35">
        <v>-258750</v>
      </c>
      <c r="L705" s="104" t="s">
        <v>529</v>
      </c>
      <c r="N705" s="54">
        <v>20240319</v>
      </c>
      <c r="O705" t="s">
        <v>480</v>
      </c>
    </row>
    <row r="706" spans="1:17" x14ac:dyDescent="0.25">
      <c r="A706" s="5">
        <v>45615</v>
      </c>
      <c r="B706" t="s">
        <v>103</v>
      </c>
      <c r="C706" t="s">
        <v>0</v>
      </c>
      <c r="D706" t="s">
        <v>66</v>
      </c>
      <c r="E706" s="4" t="s">
        <v>75</v>
      </c>
      <c r="F706" t="s">
        <v>76</v>
      </c>
      <c r="G706" s="4" t="s">
        <v>37</v>
      </c>
      <c r="H706" s="4" t="s">
        <v>513</v>
      </c>
      <c r="I706" s="8">
        <v>-15</v>
      </c>
      <c r="J706" s="79">
        <v>51750</v>
      </c>
      <c r="K706" s="35">
        <v>-776250</v>
      </c>
      <c r="L706" s="104" t="s">
        <v>529</v>
      </c>
      <c r="N706" s="54">
        <v>20240319</v>
      </c>
      <c r="O706" t="s">
        <v>480</v>
      </c>
    </row>
    <row r="707" spans="1:17" x14ac:dyDescent="0.25">
      <c r="A707" s="5">
        <v>45615</v>
      </c>
      <c r="B707" t="s">
        <v>103</v>
      </c>
      <c r="C707" t="s">
        <v>0</v>
      </c>
      <c r="D707" t="s">
        <v>66</v>
      </c>
      <c r="E707" s="4" t="s">
        <v>139</v>
      </c>
      <c r="F707" t="s">
        <v>140</v>
      </c>
      <c r="G707" s="4" t="s">
        <v>141</v>
      </c>
      <c r="H707" s="4" t="s">
        <v>590</v>
      </c>
      <c r="I707" s="8">
        <v>-50</v>
      </c>
      <c r="J707" s="79">
        <v>51750</v>
      </c>
      <c r="K707" s="35">
        <v>-2587500</v>
      </c>
      <c r="L707" s="104" t="s">
        <v>529</v>
      </c>
      <c r="N707" s="54">
        <v>20240319</v>
      </c>
      <c r="O707" t="s">
        <v>480</v>
      </c>
    </row>
    <row r="708" spans="1:17" x14ac:dyDescent="0.25">
      <c r="A708" s="5">
        <v>45615</v>
      </c>
      <c r="B708" t="s">
        <v>103</v>
      </c>
      <c r="C708" t="s">
        <v>0</v>
      </c>
      <c r="D708" t="s">
        <v>66</v>
      </c>
      <c r="E708" s="4" t="s">
        <v>67</v>
      </c>
      <c r="F708" t="s">
        <v>216</v>
      </c>
      <c r="G708" s="4" t="s">
        <v>69</v>
      </c>
      <c r="H708" s="4" t="s">
        <v>342</v>
      </c>
      <c r="I708" s="8">
        <v>-10</v>
      </c>
      <c r="J708" s="79">
        <v>51750</v>
      </c>
      <c r="K708" s="35">
        <v>-517500</v>
      </c>
      <c r="L708" s="104" t="s">
        <v>529</v>
      </c>
      <c r="N708" s="54">
        <v>20240319</v>
      </c>
      <c r="O708" t="s">
        <v>480</v>
      </c>
    </row>
    <row r="709" spans="1:17" x14ac:dyDescent="0.25">
      <c r="A709" s="5">
        <v>45615</v>
      </c>
      <c r="B709" t="s">
        <v>103</v>
      </c>
      <c r="C709" t="s">
        <v>0</v>
      </c>
      <c r="D709" t="s">
        <v>66</v>
      </c>
      <c r="E709" s="4" t="s">
        <v>82</v>
      </c>
      <c r="F709" t="s">
        <v>83</v>
      </c>
      <c r="G709" s="4" t="s">
        <v>84</v>
      </c>
      <c r="H709" s="4" t="s">
        <v>299</v>
      </c>
      <c r="I709" s="8">
        <v>-11</v>
      </c>
      <c r="J709" s="79">
        <v>51750</v>
      </c>
      <c r="K709" s="35">
        <v>-569250</v>
      </c>
      <c r="L709" s="104" t="s">
        <v>529</v>
      </c>
      <c r="N709" s="54">
        <v>20240319</v>
      </c>
      <c r="O709" t="s">
        <v>480</v>
      </c>
    </row>
    <row r="710" spans="1:17" x14ac:dyDescent="0.25">
      <c r="A710" s="134">
        <v>45615</v>
      </c>
      <c r="B710" s="133" t="s">
        <v>103</v>
      </c>
      <c r="C710" s="133" t="s">
        <v>0</v>
      </c>
      <c r="D710" s="133" t="s">
        <v>66</v>
      </c>
      <c r="E710" s="135" t="s">
        <v>78</v>
      </c>
      <c r="F710" s="133" t="s">
        <v>79</v>
      </c>
      <c r="G710" s="135" t="s">
        <v>80</v>
      </c>
      <c r="H710" s="135" t="s">
        <v>621</v>
      </c>
      <c r="I710" s="136">
        <v>-43</v>
      </c>
      <c r="J710" s="137">
        <v>51750</v>
      </c>
      <c r="K710" s="138">
        <v>-2225250</v>
      </c>
      <c r="L710" s="139" t="s">
        <v>529</v>
      </c>
      <c r="M710" s="133"/>
      <c r="N710" s="140">
        <v>20240319</v>
      </c>
      <c r="O710" s="133" t="s">
        <v>480</v>
      </c>
      <c r="P710" s="133"/>
      <c r="Q710" s="133"/>
    </row>
    <row r="711" spans="1:17" x14ac:dyDescent="0.25">
      <c r="A711" s="134">
        <v>45616</v>
      </c>
      <c r="B711" s="133" t="s">
        <v>120</v>
      </c>
      <c r="C711" s="133" t="s">
        <v>0</v>
      </c>
      <c r="D711" s="133" t="s">
        <v>66</v>
      </c>
      <c r="E711" s="135" t="s">
        <v>78</v>
      </c>
      <c r="F711" s="133" t="s">
        <v>79</v>
      </c>
      <c r="G711" s="135" t="s">
        <v>80</v>
      </c>
      <c r="H711" s="135" t="s">
        <v>621</v>
      </c>
      <c r="I711" s="136">
        <v>-5</v>
      </c>
      <c r="J711" s="137">
        <v>51750</v>
      </c>
      <c r="K711" s="138">
        <v>-258750</v>
      </c>
      <c r="L711" s="139" t="s">
        <v>529</v>
      </c>
      <c r="M711" s="133"/>
      <c r="N711" s="140"/>
      <c r="O711" s="133"/>
      <c r="P711" s="133" t="s">
        <v>626</v>
      </c>
      <c r="Q711" s="133"/>
    </row>
    <row r="712" spans="1:17" x14ac:dyDescent="0.25">
      <c r="A712" s="134">
        <v>45616</v>
      </c>
      <c r="B712" s="133" t="s">
        <v>120</v>
      </c>
      <c r="C712" s="133" t="s">
        <v>0</v>
      </c>
      <c r="D712" s="133" t="s">
        <v>66</v>
      </c>
      <c r="E712" s="135" t="s">
        <v>78</v>
      </c>
      <c r="F712" s="133" t="s">
        <v>79</v>
      </c>
      <c r="G712" s="135" t="s">
        <v>80</v>
      </c>
      <c r="H712" s="4" t="s">
        <v>510</v>
      </c>
      <c r="I712" s="136">
        <v>-5</v>
      </c>
      <c r="J712" s="137">
        <v>51750</v>
      </c>
      <c r="K712" s="138">
        <v>-258750</v>
      </c>
      <c r="L712" s="139" t="s">
        <v>529</v>
      </c>
      <c r="M712" s="133"/>
      <c r="N712" s="140"/>
      <c r="O712" s="133"/>
      <c r="P712" s="133" t="s">
        <v>626</v>
      </c>
      <c r="Q712" s="133"/>
    </row>
    <row r="713" spans="1:17" x14ac:dyDescent="0.25">
      <c r="A713" s="5">
        <v>45616</v>
      </c>
      <c r="B713" t="s">
        <v>120</v>
      </c>
      <c r="C713" t="s">
        <v>0</v>
      </c>
      <c r="D713" t="s">
        <v>66</v>
      </c>
      <c r="E713" s="4" t="s">
        <v>139</v>
      </c>
      <c r="F713" t="s">
        <v>140</v>
      </c>
      <c r="G713" s="4" t="s">
        <v>141</v>
      </c>
      <c r="H713" s="4" t="s">
        <v>590</v>
      </c>
      <c r="I713" s="8">
        <v>-5</v>
      </c>
      <c r="J713" s="29">
        <v>51750</v>
      </c>
      <c r="K713" s="17">
        <v>-258750</v>
      </c>
      <c r="L713" s="102" t="s">
        <v>529</v>
      </c>
      <c r="N713" s="54"/>
      <c r="P713" s="55" t="s">
        <v>628</v>
      </c>
    </row>
    <row r="714" spans="1:17" x14ac:dyDescent="0.25">
      <c r="A714" s="86">
        <v>45616</v>
      </c>
      <c r="B714" s="55" t="s">
        <v>120</v>
      </c>
      <c r="C714" s="55" t="s">
        <v>0</v>
      </c>
      <c r="D714" s="55" t="s">
        <v>66</v>
      </c>
      <c r="E714" s="56" t="s">
        <v>78</v>
      </c>
      <c r="F714" s="55" t="s">
        <v>79</v>
      </c>
      <c r="G714" s="56" t="s">
        <v>80</v>
      </c>
      <c r="H714" s="56" t="s">
        <v>622</v>
      </c>
      <c r="I714" s="8">
        <v>-21</v>
      </c>
      <c r="J714" s="118">
        <v>51750</v>
      </c>
      <c r="K714" s="88">
        <v>-1086750</v>
      </c>
      <c r="L714" s="108" t="s">
        <v>529</v>
      </c>
      <c r="M714" s="55"/>
      <c r="N714" s="101"/>
      <c r="O714" s="55"/>
      <c r="P714" s="55" t="s">
        <v>626</v>
      </c>
      <c r="Q714" s="55"/>
    </row>
    <row r="715" spans="1:17" x14ac:dyDescent="0.25">
      <c r="A715" s="134">
        <v>45622</v>
      </c>
      <c r="B715" s="133" t="s">
        <v>103</v>
      </c>
      <c r="C715" s="133" t="s">
        <v>0</v>
      </c>
      <c r="D715" s="133" t="s">
        <v>14</v>
      </c>
      <c r="E715" s="135" t="s">
        <v>25</v>
      </c>
      <c r="F715" s="133" t="s">
        <v>26</v>
      </c>
      <c r="G715" s="135" t="s">
        <v>27</v>
      </c>
      <c r="H715" s="135" t="s">
        <v>605</v>
      </c>
      <c r="I715" s="136">
        <v>-4</v>
      </c>
      <c r="J715" s="137">
        <v>14.48404255319149</v>
      </c>
      <c r="K715" s="138">
        <v>-57.936170212765958</v>
      </c>
      <c r="L715" s="139" t="s">
        <v>527</v>
      </c>
      <c r="M715" s="133"/>
      <c r="N715" s="140">
        <v>20240326</v>
      </c>
      <c r="O715" s="133" t="s">
        <v>136</v>
      </c>
      <c r="P715" s="133"/>
      <c r="Q715" s="133"/>
    </row>
    <row r="716" spans="1:17" x14ac:dyDescent="0.25">
      <c r="A716" s="5">
        <v>45622</v>
      </c>
      <c r="B716" t="s">
        <v>103</v>
      </c>
      <c r="C716" t="s">
        <v>0</v>
      </c>
      <c r="D716" t="s">
        <v>14</v>
      </c>
      <c r="E716" s="4" t="s">
        <v>39</v>
      </c>
      <c r="F716" t="s">
        <v>40</v>
      </c>
      <c r="G716" s="4" t="s">
        <v>41</v>
      </c>
      <c r="H716" s="4" t="s">
        <v>564</v>
      </c>
      <c r="I716" s="8">
        <v>-4</v>
      </c>
      <c r="J716" s="79">
        <v>14.569553805774278</v>
      </c>
      <c r="K716" s="35">
        <v>-58.278215223097114</v>
      </c>
      <c r="L716" s="104" t="s">
        <v>527</v>
      </c>
      <c r="N716" s="54">
        <v>20240326</v>
      </c>
      <c r="O716" t="s">
        <v>136</v>
      </c>
    </row>
    <row r="717" spans="1:17" x14ac:dyDescent="0.25">
      <c r="A717" s="134">
        <v>45622</v>
      </c>
      <c r="B717" s="133" t="s">
        <v>103</v>
      </c>
      <c r="C717" s="133" t="s">
        <v>0</v>
      </c>
      <c r="D717" s="133" t="s">
        <v>14</v>
      </c>
      <c r="E717" s="135" t="s">
        <v>54</v>
      </c>
      <c r="F717" s="133" t="s">
        <v>55</v>
      </c>
      <c r="G717" s="135" t="s">
        <v>56</v>
      </c>
      <c r="H717" s="135" t="s">
        <v>611</v>
      </c>
      <c r="I717" s="136">
        <v>-10</v>
      </c>
      <c r="J717" s="137">
        <v>18.622340425531917</v>
      </c>
      <c r="K717" s="138">
        <v>-186.22340425531917</v>
      </c>
      <c r="L717" s="139" t="s">
        <v>527</v>
      </c>
      <c r="M717" s="133"/>
      <c r="N717" s="140">
        <v>20240326</v>
      </c>
      <c r="O717" s="133" t="s">
        <v>136</v>
      </c>
      <c r="P717" s="133"/>
      <c r="Q717" s="133"/>
    </row>
    <row r="718" spans="1:17" x14ac:dyDescent="0.25">
      <c r="A718" s="5">
        <v>45622</v>
      </c>
      <c r="B718" t="s">
        <v>103</v>
      </c>
      <c r="C718" t="s">
        <v>0</v>
      </c>
      <c r="D718" t="s">
        <v>14</v>
      </c>
      <c r="E718" s="4" t="s">
        <v>58</v>
      </c>
      <c r="F718" t="s">
        <v>59</v>
      </c>
      <c r="G718" s="4" t="s">
        <v>60</v>
      </c>
      <c r="H718" s="4" t="s">
        <v>584</v>
      </c>
      <c r="I718" s="8">
        <v>-2</v>
      </c>
      <c r="J718" s="79">
        <v>18.345205479452055</v>
      </c>
      <c r="K718" s="35">
        <v>-36.69041095890411</v>
      </c>
      <c r="L718" s="104" t="s">
        <v>527</v>
      </c>
      <c r="N718" s="54">
        <v>20240326</v>
      </c>
      <c r="O718" t="s">
        <v>136</v>
      </c>
    </row>
    <row r="719" spans="1:17" x14ac:dyDescent="0.25">
      <c r="A719" s="5">
        <v>45622</v>
      </c>
      <c r="B719" t="s">
        <v>121</v>
      </c>
      <c r="C719" t="s">
        <v>0</v>
      </c>
      <c r="D719" t="s">
        <v>66</v>
      </c>
      <c r="E719" s="4" t="s">
        <v>67</v>
      </c>
      <c r="F719" t="s">
        <v>151</v>
      </c>
      <c r="G719" s="4" t="s">
        <v>69</v>
      </c>
      <c r="H719" s="4" t="s">
        <v>308</v>
      </c>
      <c r="I719" s="8">
        <v>-1</v>
      </c>
      <c r="J719" s="29">
        <v>51750</v>
      </c>
      <c r="K719" s="17">
        <v>-51750</v>
      </c>
      <c r="L719" s="102"/>
      <c r="P719" t="s">
        <v>549</v>
      </c>
    </row>
    <row r="720" spans="1:17" x14ac:dyDescent="0.25">
      <c r="A720" s="134">
        <v>45624</v>
      </c>
      <c r="B720" s="133" t="s">
        <v>103</v>
      </c>
      <c r="C720" s="133" t="s">
        <v>0</v>
      </c>
      <c r="D720" s="133" t="s">
        <v>14</v>
      </c>
      <c r="E720" s="135" t="s">
        <v>25</v>
      </c>
      <c r="F720" s="133" t="s">
        <v>26</v>
      </c>
      <c r="G720" s="135" t="s">
        <v>27</v>
      </c>
      <c r="H720" s="135" t="s">
        <v>490</v>
      </c>
      <c r="I720" s="136">
        <v>-2</v>
      </c>
      <c r="J720" s="137">
        <v>14.583333333333334</v>
      </c>
      <c r="K720" s="138">
        <v>-29.166666666666668</v>
      </c>
      <c r="L720" s="139" t="s">
        <v>527</v>
      </c>
      <c r="M720" s="133"/>
      <c r="N720" s="140">
        <v>20240327</v>
      </c>
      <c r="O720" s="133" t="s">
        <v>136</v>
      </c>
      <c r="P720" s="133"/>
      <c r="Q720" s="133"/>
    </row>
    <row r="721" spans="1:17" x14ac:dyDescent="0.25">
      <c r="A721" s="134">
        <v>45624</v>
      </c>
      <c r="B721" s="133" t="s">
        <v>103</v>
      </c>
      <c r="C721" s="133" t="s">
        <v>0</v>
      </c>
      <c r="D721" s="133" t="s">
        <v>14</v>
      </c>
      <c r="E721" s="135" t="s">
        <v>39</v>
      </c>
      <c r="F721" s="133" t="s">
        <v>40</v>
      </c>
      <c r="G721" s="135" t="s">
        <v>41</v>
      </c>
      <c r="H721" s="135" t="s">
        <v>485</v>
      </c>
      <c r="I721" s="136">
        <v>-4</v>
      </c>
      <c r="J721" s="137">
        <v>14.583333333333334</v>
      </c>
      <c r="K721" s="138">
        <v>-58.333333333333336</v>
      </c>
      <c r="L721" s="139" t="s">
        <v>527</v>
      </c>
      <c r="M721" s="133"/>
      <c r="N721" s="140">
        <v>20240327</v>
      </c>
      <c r="O721" s="133" t="s">
        <v>136</v>
      </c>
      <c r="P721" s="133"/>
      <c r="Q721" s="133"/>
    </row>
    <row r="722" spans="1:17" x14ac:dyDescent="0.25">
      <c r="A722" s="134">
        <v>45622</v>
      </c>
      <c r="B722" s="133" t="s">
        <v>103</v>
      </c>
      <c r="C722" s="133" t="s">
        <v>0</v>
      </c>
      <c r="D722" s="133" t="s">
        <v>14</v>
      </c>
      <c r="E722" s="135" t="s">
        <v>42</v>
      </c>
      <c r="F722" s="133" t="s">
        <v>43</v>
      </c>
      <c r="G722" s="135" t="s">
        <v>44</v>
      </c>
      <c r="H722" s="135" t="s">
        <v>565</v>
      </c>
      <c r="I722" s="136">
        <v>-4</v>
      </c>
      <c r="J722" s="137">
        <v>14.48404255319149</v>
      </c>
      <c r="K722" s="138">
        <v>-57.936170212765958</v>
      </c>
      <c r="L722" s="139" t="s">
        <v>527</v>
      </c>
      <c r="M722" s="133"/>
      <c r="N722" s="140">
        <v>20240326</v>
      </c>
      <c r="O722" s="133" t="s">
        <v>136</v>
      </c>
      <c r="P722" s="133"/>
      <c r="Q722" s="133"/>
    </row>
    <row r="723" spans="1:17" x14ac:dyDescent="0.25">
      <c r="A723" s="134">
        <v>45624</v>
      </c>
      <c r="B723" s="133" t="s">
        <v>103</v>
      </c>
      <c r="C723" s="133" t="s">
        <v>0</v>
      </c>
      <c r="D723" s="133" t="s">
        <v>14</v>
      </c>
      <c r="E723" s="135" t="s">
        <v>54</v>
      </c>
      <c r="F723" s="133" t="s">
        <v>55</v>
      </c>
      <c r="G723" s="135" t="s">
        <v>56</v>
      </c>
      <c r="H723" s="135" t="s">
        <v>611</v>
      </c>
      <c r="I723" s="136">
        <v>-15</v>
      </c>
      <c r="J723" s="137">
        <v>18.622340425531917</v>
      </c>
      <c r="K723" s="138">
        <v>-279.33510638297878</v>
      </c>
      <c r="L723" s="139" t="s">
        <v>527</v>
      </c>
      <c r="M723" s="133"/>
      <c r="N723" s="140">
        <v>20240327</v>
      </c>
      <c r="O723" s="133" t="s">
        <v>136</v>
      </c>
      <c r="P723" s="133"/>
      <c r="Q723" s="133"/>
    </row>
    <row r="724" spans="1:17" x14ac:dyDescent="0.25">
      <c r="A724" s="134">
        <v>45624</v>
      </c>
      <c r="B724" s="133" t="s">
        <v>103</v>
      </c>
      <c r="C724" s="133" t="s">
        <v>0</v>
      </c>
      <c r="D724" s="133" t="s">
        <v>14</v>
      </c>
      <c r="E724" s="135" t="s">
        <v>58</v>
      </c>
      <c r="F724" s="133" t="s">
        <v>59</v>
      </c>
      <c r="G724" s="135" t="s">
        <v>60</v>
      </c>
      <c r="H724" s="135" t="s">
        <v>584</v>
      </c>
      <c r="I724" s="136">
        <v>-2</v>
      </c>
      <c r="J724" s="137">
        <v>18.345205479452055</v>
      </c>
      <c r="K724" s="138">
        <v>-36.69041095890411</v>
      </c>
      <c r="L724" s="139" t="s">
        <v>527</v>
      </c>
      <c r="M724" s="133"/>
      <c r="N724" s="140">
        <v>20240327</v>
      </c>
      <c r="O724" s="133" t="s">
        <v>136</v>
      </c>
      <c r="P724" s="133"/>
      <c r="Q724" s="133"/>
    </row>
    <row r="725" spans="1:17" x14ac:dyDescent="0.25">
      <c r="A725" s="134">
        <v>45624</v>
      </c>
      <c r="B725" s="133" t="s">
        <v>103</v>
      </c>
      <c r="C725" s="133" t="s">
        <v>0</v>
      </c>
      <c r="D725" s="133" t="s">
        <v>14</v>
      </c>
      <c r="E725" s="135" t="s">
        <v>42</v>
      </c>
      <c r="F725" s="133" t="s">
        <v>43</v>
      </c>
      <c r="G725" s="135" t="s">
        <v>44</v>
      </c>
      <c r="H725" s="135" t="s">
        <v>565</v>
      </c>
      <c r="I725" s="136">
        <v>-7</v>
      </c>
      <c r="J725" s="137">
        <v>14.569553805774278</v>
      </c>
      <c r="K725" s="138">
        <v>-101.98687664041995</v>
      </c>
      <c r="L725" s="139" t="s">
        <v>527</v>
      </c>
      <c r="M725" s="133"/>
      <c r="N725" s="140">
        <v>20240327</v>
      </c>
      <c r="O725" s="133" t="s">
        <v>136</v>
      </c>
      <c r="P725" s="133"/>
      <c r="Q725" s="133"/>
    </row>
    <row r="726" spans="1:17" x14ac:dyDescent="0.25">
      <c r="A726" s="134">
        <v>45628</v>
      </c>
      <c r="B726" s="133" t="s">
        <v>103</v>
      </c>
      <c r="C726" s="133" t="s">
        <v>0</v>
      </c>
      <c r="D726" s="133" t="s">
        <v>14</v>
      </c>
      <c r="E726" s="135" t="s">
        <v>25</v>
      </c>
      <c r="F726" s="133" t="s">
        <v>26</v>
      </c>
      <c r="G726" s="135" t="s">
        <v>27</v>
      </c>
      <c r="H726" s="135" t="s">
        <v>605</v>
      </c>
      <c r="I726" s="136">
        <v>-6</v>
      </c>
      <c r="J726" s="137">
        <v>14.48404255319149</v>
      </c>
      <c r="K726" s="138">
        <v>-86.904255319148945</v>
      </c>
      <c r="L726" s="139" t="s">
        <v>527</v>
      </c>
      <c r="M726" s="133"/>
      <c r="N726" s="140">
        <v>20240332</v>
      </c>
      <c r="O726" s="133" t="s">
        <v>136</v>
      </c>
      <c r="P726" s="133"/>
      <c r="Q726" s="133"/>
    </row>
    <row r="727" spans="1:17" x14ac:dyDescent="0.25">
      <c r="A727" s="134">
        <v>45628</v>
      </c>
      <c r="B727" s="133" t="s">
        <v>103</v>
      </c>
      <c r="C727" s="133" t="s">
        <v>0</v>
      </c>
      <c r="D727" s="133" t="s">
        <v>14</v>
      </c>
      <c r="E727" s="135" t="s">
        <v>39</v>
      </c>
      <c r="F727" s="133" t="s">
        <v>40</v>
      </c>
      <c r="G727" s="135" t="s">
        <v>41</v>
      </c>
      <c r="H727" s="135" t="s">
        <v>485</v>
      </c>
      <c r="I727" s="136">
        <v>-4</v>
      </c>
      <c r="J727" s="137">
        <v>14.583333333333334</v>
      </c>
      <c r="K727" s="138">
        <v>-58.333333333333336</v>
      </c>
      <c r="L727" s="139" t="s">
        <v>527</v>
      </c>
      <c r="M727" s="133"/>
      <c r="N727" s="140">
        <v>20240332</v>
      </c>
      <c r="O727" s="133" t="s">
        <v>136</v>
      </c>
      <c r="P727" s="133"/>
      <c r="Q727" s="133"/>
    </row>
    <row r="728" spans="1:17" x14ac:dyDescent="0.25">
      <c r="A728" s="134">
        <v>45628</v>
      </c>
      <c r="B728" s="133" t="s">
        <v>103</v>
      </c>
      <c r="C728" s="133" t="s">
        <v>0</v>
      </c>
      <c r="D728" s="133" t="s">
        <v>14</v>
      </c>
      <c r="E728" s="135" t="s">
        <v>54</v>
      </c>
      <c r="F728" s="133" t="s">
        <v>55</v>
      </c>
      <c r="G728" s="135" t="s">
        <v>56</v>
      </c>
      <c r="H728" s="135" t="s">
        <v>610</v>
      </c>
      <c r="I728" s="136">
        <v>-2</v>
      </c>
      <c r="J728" s="137">
        <v>18.622340425531917</v>
      </c>
      <c r="K728" s="138">
        <v>-37.244680851063833</v>
      </c>
      <c r="L728" s="139" t="s">
        <v>527</v>
      </c>
      <c r="M728" s="133"/>
      <c r="N728" s="140">
        <v>20240332</v>
      </c>
      <c r="O728" s="133" t="s">
        <v>136</v>
      </c>
      <c r="P728" s="133"/>
      <c r="Q728" s="133"/>
    </row>
    <row r="729" spans="1:17" x14ac:dyDescent="0.25">
      <c r="A729" s="134">
        <v>45628</v>
      </c>
      <c r="B729" s="133" t="s">
        <v>103</v>
      </c>
      <c r="C729" s="133" t="s">
        <v>0</v>
      </c>
      <c r="D729" s="133" t="s">
        <v>14</v>
      </c>
      <c r="E729" s="135" t="s">
        <v>54</v>
      </c>
      <c r="F729" s="133" t="s">
        <v>55</v>
      </c>
      <c r="G729" s="135" t="s">
        <v>56</v>
      </c>
      <c r="H729" s="135" t="s">
        <v>611</v>
      </c>
      <c r="I729" s="136">
        <v>-8</v>
      </c>
      <c r="J729" s="137">
        <v>18.622340425531917</v>
      </c>
      <c r="K729" s="138">
        <v>-148.97872340425533</v>
      </c>
      <c r="L729" s="139" t="s">
        <v>527</v>
      </c>
      <c r="M729" s="133"/>
      <c r="N729" s="140">
        <v>20240332</v>
      </c>
      <c r="O729" s="133" t="s">
        <v>136</v>
      </c>
      <c r="P729" s="133"/>
      <c r="Q729" s="133"/>
    </row>
    <row r="730" spans="1:17" x14ac:dyDescent="0.25">
      <c r="A730" s="134">
        <v>45628</v>
      </c>
      <c r="B730" s="133" t="s">
        <v>103</v>
      </c>
      <c r="C730" s="133" t="s">
        <v>0</v>
      </c>
      <c r="D730" s="133" t="s">
        <v>14</v>
      </c>
      <c r="E730" s="135" t="s">
        <v>58</v>
      </c>
      <c r="F730" s="133" t="s">
        <v>59</v>
      </c>
      <c r="G730" s="135" t="s">
        <v>60</v>
      </c>
      <c r="H730" s="135" t="s">
        <v>584</v>
      </c>
      <c r="I730" s="136">
        <v>-4</v>
      </c>
      <c r="J730" s="137">
        <v>18.345205479452055</v>
      </c>
      <c r="K730" s="138">
        <v>-73.38082191780822</v>
      </c>
      <c r="L730" s="139" t="s">
        <v>527</v>
      </c>
      <c r="M730" s="133"/>
      <c r="N730" s="140">
        <v>20240332</v>
      </c>
      <c r="O730" s="133" t="s">
        <v>136</v>
      </c>
      <c r="P730" s="133"/>
      <c r="Q730" s="133"/>
    </row>
    <row r="731" spans="1:17" x14ac:dyDescent="0.25">
      <c r="A731" s="134">
        <v>45628</v>
      </c>
      <c r="B731" s="133" t="s">
        <v>103</v>
      </c>
      <c r="C731" s="133" t="s">
        <v>0</v>
      </c>
      <c r="D731" s="133" t="s">
        <v>14</v>
      </c>
      <c r="E731" s="135" t="s">
        <v>42</v>
      </c>
      <c r="F731" s="133" t="s">
        <v>43</v>
      </c>
      <c r="G731" s="135" t="s">
        <v>44</v>
      </c>
      <c r="H731" s="135" t="s">
        <v>565</v>
      </c>
      <c r="I731" s="136">
        <v>-2</v>
      </c>
      <c r="J731" s="137">
        <v>14.48404255319149</v>
      </c>
      <c r="K731" s="138">
        <v>-28.968085106382979</v>
      </c>
      <c r="L731" s="139" t="s">
        <v>527</v>
      </c>
      <c r="M731" s="133"/>
      <c r="N731" s="140">
        <v>20240332</v>
      </c>
      <c r="O731" s="133" t="s">
        <v>136</v>
      </c>
      <c r="P731" s="133"/>
      <c r="Q731" s="133"/>
    </row>
    <row r="732" spans="1:17" x14ac:dyDescent="0.25">
      <c r="A732" s="5">
        <v>45628</v>
      </c>
      <c r="B732" t="s">
        <v>103</v>
      </c>
      <c r="C732" t="s">
        <v>0</v>
      </c>
      <c r="D732" t="s">
        <v>66</v>
      </c>
      <c r="E732" s="4" t="s">
        <v>75</v>
      </c>
      <c r="F732" t="s">
        <v>76</v>
      </c>
      <c r="G732" s="4" t="s">
        <v>37</v>
      </c>
      <c r="H732" s="4" t="s">
        <v>521</v>
      </c>
      <c r="I732" s="8">
        <v>-13</v>
      </c>
      <c r="J732" s="79">
        <v>51750</v>
      </c>
      <c r="K732" s="35">
        <v>-672750</v>
      </c>
      <c r="L732" s="104" t="s">
        <v>529</v>
      </c>
      <c r="N732" s="140">
        <v>20240333</v>
      </c>
      <c r="O732" s="133" t="s">
        <v>577</v>
      </c>
    </row>
    <row r="733" spans="1:17" x14ac:dyDescent="0.25">
      <c r="A733" s="5">
        <v>45628</v>
      </c>
      <c r="B733" t="s">
        <v>103</v>
      </c>
      <c r="C733" t="s">
        <v>0</v>
      </c>
      <c r="D733" t="s">
        <v>66</v>
      </c>
      <c r="E733" s="4" t="s">
        <v>75</v>
      </c>
      <c r="F733" t="s">
        <v>76</v>
      </c>
      <c r="G733" s="4" t="s">
        <v>37</v>
      </c>
      <c r="H733" s="4" t="s">
        <v>285</v>
      </c>
      <c r="I733" s="8">
        <v>-2</v>
      </c>
      <c r="J733" s="79">
        <v>51750</v>
      </c>
      <c r="K733" s="35">
        <v>5175000</v>
      </c>
      <c r="L733" s="104" t="s">
        <v>529</v>
      </c>
      <c r="N733" s="140">
        <v>20240333</v>
      </c>
      <c r="O733" s="133" t="s">
        <v>577</v>
      </c>
    </row>
    <row r="734" spans="1:17" x14ac:dyDescent="0.25">
      <c r="A734" s="134">
        <v>45628</v>
      </c>
      <c r="B734" s="133" t="s">
        <v>103</v>
      </c>
      <c r="C734" s="133" t="s">
        <v>0</v>
      </c>
      <c r="D734" s="133" t="s">
        <v>66</v>
      </c>
      <c r="E734" s="135" t="s">
        <v>71</v>
      </c>
      <c r="F734" s="133" t="s">
        <v>72</v>
      </c>
      <c r="G734" s="135" t="s">
        <v>27</v>
      </c>
      <c r="H734" s="135" t="s">
        <v>613</v>
      </c>
      <c r="I734" s="136">
        <v>-12</v>
      </c>
      <c r="J734" s="137">
        <v>51750</v>
      </c>
      <c r="K734" s="138">
        <v>2277000</v>
      </c>
      <c r="L734" s="139" t="s">
        <v>529</v>
      </c>
      <c r="M734" s="133"/>
      <c r="N734" s="140">
        <v>20240333</v>
      </c>
      <c r="O734" s="133" t="s">
        <v>577</v>
      </c>
      <c r="P734" s="133"/>
      <c r="Q734" s="133"/>
    </row>
    <row r="735" spans="1:17" x14ac:dyDescent="0.25">
      <c r="A735" s="5">
        <v>45628</v>
      </c>
      <c r="B735" t="s">
        <v>103</v>
      </c>
      <c r="C735" t="s">
        <v>4</v>
      </c>
      <c r="D735" t="s">
        <v>66</v>
      </c>
      <c r="E735" s="4" t="s">
        <v>96</v>
      </c>
      <c r="F735" t="s">
        <v>95</v>
      </c>
      <c r="G735" s="4" t="s">
        <v>106</v>
      </c>
      <c r="H735" s="4">
        <v>52006</v>
      </c>
      <c r="I735" s="8">
        <v>-2</v>
      </c>
      <c r="J735" s="79">
        <v>647360</v>
      </c>
      <c r="K735" s="35">
        <v>1942080</v>
      </c>
      <c r="L735" s="104" t="s">
        <v>529</v>
      </c>
      <c r="N735" s="140">
        <v>20240333</v>
      </c>
      <c r="O735" s="133" t="s">
        <v>577</v>
      </c>
    </row>
    <row r="736" spans="1:17" x14ac:dyDescent="0.25">
      <c r="A736" s="5">
        <v>45628</v>
      </c>
      <c r="B736" t="s">
        <v>103</v>
      </c>
      <c r="C736" t="s">
        <v>4</v>
      </c>
      <c r="D736" t="s">
        <v>66</v>
      </c>
      <c r="E736" s="4" t="s">
        <v>102</v>
      </c>
      <c r="F736" t="s">
        <v>101</v>
      </c>
      <c r="G736" s="4" t="s">
        <v>107</v>
      </c>
      <c r="H736" s="4" t="s">
        <v>138</v>
      </c>
      <c r="I736" s="8">
        <v>-2</v>
      </c>
      <c r="J736" s="29">
        <v>102340</v>
      </c>
      <c r="K736" s="35">
        <v>307020</v>
      </c>
      <c r="L736" s="104" t="s">
        <v>529</v>
      </c>
      <c r="N736" s="140">
        <v>20240333</v>
      </c>
      <c r="O736" s="133" t="s">
        <v>577</v>
      </c>
    </row>
    <row r="737" spans="1:17" x14ac:dyDescent="0.25">
      <c r="A737" s="5">
        <v>45628</v>
      </c>
      <c r="B737" t="s">
        <v>630</v>
      </c>
      <c r="C737" t="s">
        <v>0</v>
      </c>
      <c r="D737" t="s">
        <v>66</v>
      </c>
      <c r="E737" s="4" t="s">
        <v>67</v>
      </c>
      <c r="F737" t="s">
        <v>151</v>
      </c>
      <c r="G737" s="4" t="s">
        <v>69</v>
      </c>
      <c r="H737" s="4" t="s">
        <v>631</v>
      </c>
      <c r="I737" s="8">
        <v>1</v>
      </c>
      <c r="J737" s="79">
        <v>51750</v>
      </c>
      <c r="K737" s="17">
        <v>51750</v>
      </c>
      <c r="L737" s="102" t="s">
        <v>529</v>
      </c>
      <c r="N737" s="54"/>
      <c r="P737" t="s">
        <v>632</v>
      </c>
    </row>
    <row r="738" spans="1:17" x14ac:dyDescent="0.25">
      <c r="A738" s="110">
        <v>45628</v>
      </c>
      <c r="B738" s="109" t="s">
        <v>63</v>
      </c>
      <c r="C738" s="109" t="s">
        <v>0</v>
      </c>
      <c r="D738" s="109" t="s">
        <v>66</v>
      </c>
      <c r="E738" s="111" t="s">
        <v>78</v>
      </c>
      <c r="F738" s="109" t="s">
        <v>79</v>
      </c>
      <c r="G738" s="111" t="s">
        <v>80</v>
      </c>
      <c r="H738" s="111" t="s">
        <v>621</v>
      </c>
      <c r="I738" s="112">
        <v>2</v>
      </c>
      <c r="J738" s="150">
        <v>51750</v>
      </c>
      <c r="K738" s="114">
        <v>103500</v>
      </c>
      <c r="L738" s="115" t="s">
        <v>529</v>
      </c>
      <c r="M738" s="109" t="s">
        <v>633</v>
      </c>
      <c r="N738" s="151"/>
      <c r="O738" s="109"/>
      <c r="P738" s="109"/>
      <c r="Q738" s="109"/>
    </row>
    <row r="739" spans="1:17" x14ac:dyDescent="0.25">
      <c r="A739" s="110">
        <v>45628</v>
      </c>
      <c r="B739" s="109" t="s">
        <v>63</v>
      </c>
      <c r="C739" s="109" t="s">
        <v>0</v>
      </c>
      <c r="D739" s="109" t="s">
        <v>66</v>
      </c>
      <c r="E739" s="111" t="s">
        <v>75</v>
      </c>
      <c r="F739" s="109" t="s">
        <v>76</v>
      </c>
      <c r="G739" s="111" t="s">
        <v>37</v>
      </c>
      <c r="H739" s="111" t="s">
        <v>615</v>
      </c>
      <c r="I739" s="112">
        <v>8</v>
      </c>
      <c r="J739" s="150">
        <v>51750</v>
      </c>
      <c r="K739" s="114">
        <v>414000</v>
      </c>
      <c r="L739" s="115" t="s">
        <v>529</v>
      </c>
      <c r="M739" s="109" t="s">
        <v>633</v>
      </c>
      <c r="N739" s="151"/>
      <c r="O739" s="109"/>
      <c r="P739" s="109"/>
      <c r="Q739" s="109"/>
    </row>
    <row r="740" spans="1:17" x14ac:dyDescent="0.25">
      <c r="A740" s="5">
        <v>45628</v>
      </c>
      <c r="B740" t="s">
        <v>63</v>
      </c>
      <c r="C740" t="s">
        <v>0</v>
      </c>
      <c r="D740" t="s">
        <v>66</v>
      </c>
      <c r="E740" s="4" t="s">
        <v>139</v>
      </c>
      <c r="F740" t="s">
        <v>140</v>
      </c>
      <c r="G740" s="4" t="s">
        <v>141</v>
      </c>
      <c r="H740" s="4" t="s">
        <v>620</v>
      </c>
      <c r="I740" s="8">
        <v>4</v>
      </c>
      <c r="J740" s="79">
        <v>51750</v>
      </c>
      <c r="K740" s="35">
        <v>207000</v>
      </c>
      <c r="L740" s="104" t="s">
        <v>529</v>
      </c>
      <c r="M740" t="s">
        <v>633</v>
      </c>
      <c r="N740" s="54"/>
    </row>
    <row r="741" spans="1:17" x14ac:dyDescent="0.25">
      <c r="A741" s="5">
        <v>45630</v>
      </c>
      <c r="B741" t="s">
        <v>103</v>
      </c>
      <c r="C741" t="s">
        <v>0</v>
      </c>
      <c r="D741" t="s">
        <v>66</v>
      </c>
      <c r="E741" s="4" t="s">
        <v>247</v>
      </c>
      <c r="F741" t="s">
        <v>354</v>
      </c>
      <c r="G741" s="4" t="s">
        <v>265</v>
      </c>
      <c r="H741" s="4" t="s">
        <v>361</v>
      </c>
      <c r="I741" s="8">
        <v>-2</v>
      </c>
      <c r="J741" s="142">
        <v>60750</v>
      </c>
      <c r="K741" s="17">
        <v>2992500</v>
      </c>
      <c r="L741" s="102" t="s">
        <v>529</v>
      </c>
      <c r="N741" s="54">
        <v>20240337</v>
      </c>
      <c r="O741" t="s">
        <v>635</v>
      </c>
    </row>
    <row r="742" spans="1:17" x14ac:dyDescent="0.25">
      <c r="A742" s="5">
        <v>45630</v>
      </c>
      <c r="B742" t="s">
        <v>103</v>
      </c>
      <c r="C742" t="s">
        <v>0</v>
      </c>
      <c r="D742" t="s">
        <v>66</v>
      </c>
      <c r="E742" s="4" t="s">
        <v>86</v>
      </c>
      <c r="F742" t="s">
        <v>87</v>
      </c>
      <c r="G742" s="4" t="s">
        <v>50</v>
      </c>
      <c r="H742" s="4" t="s">
        <v>524</v>
      </c>
      <c r="I742" s="8">
        <v>-2</v>
      </c>
      <c r="J742" s="79">
        <v>51750</v>
      </c>
      <c r="K742" s="17">
        <v>7762500</v>
      </c>
      <c r="L742" s="102" t="s">
        <v>529</v>
      </c>
      <c r="N742" s="54">
        <v>20240337</v>
      </c>
      <c r="O742" t="s">
        <v>635</v>
      </c>
    </row>
    <row r="743" spans="1:17" x14ac:dyDescent="0.25">
      <c r="A743" s="92">
        <v>45632</v>
      </c>
      <c r="B743" s="93" t="s">
        <v>63</v>
      </c>
      <c r="C743" s="93" t="s">
        <v>0</v>
      </c>
      <c r="D743" s="93" t="s">
        <v>14</v>
      </c>
      <c r="E743" s="94" t="s">
        <v>25</v>
      </c>
      <c r="F743" s="93" t="s">
        <v>26</v>
      </c>
      <c r="G743" s="94" t="s">
        <v>27</v>
      </c>
      <c r="H743" s="153" t="s">
        <v>605</v>
      </c>
      <c r="I743" s="95">
        <v>50</v>
      </c>
      <c r="J743" s="97">
        <v>14.409909909909908</v>
      </c>
      <c r="K743" s="96">
        <v>720.49549549549545</v>
      </c>
      <c r="L743" s="106" t="s">
        <v>527</v>
      </c>
      <c r="M743" s="93" t="s">
        <v>637</v>
      </c>
      <c r="N743" s="100"/>
      <c r="O743" s="93"/>
      <c r="P743" s="93"/>
      <c r="Q743" s="93"/>
    </row>
    <row r="744" spans="1:17" x14ac:dyDescent="0.25">
      <c r="A744" s="92">
        <v>45632</v>
      </c>
      <c r="B744" s="93" t="s">
        <v>63</v>
      </c>
      <c r="C744" s="93" t="s">
        <v>0</v>
      </c>
      <c r="D744" s="93" t="s">
        <v>14</v>
      </c>
      <c r="E744" s="94" t="s">
        <v>35</v>
      </c>
      <c r="F744" s="93" t="s">
        <v>36</v>
      </c>
      <c r="G744" s="94" t="s">
        <v>37</v>
      </c>
      <c r="H744" s="153" t="s">
        <v>607</v>
      </c>
      <c r="I744" s="95">
        <v>10</v>
      </c>
      <c r="J744" s="97">
        <v>14.409909909909908</v>
      </c>
      <c r="K744" s="96">
        <v>144.09909909909908</v>
      </c>
      <c r="L744" s="106" t="s">
        <v>527</v>
      </c>
      <c r="M744" s="93" t="s">
        <v>637</v>
      </c>
      <c r="N744" s="100"/>
      <c r="O744" s="93"/>
      <c r="P744" s="93"/>
      <c r="Q744" s="93"/>
    </row>
    <row r="745" spans="1:17" x14ac:dyDescent="0.25">
      <c r="A745" s="92">
        <v>45632</v>
      </c>
      <c r="B745" s="93" t="s">
        <v>63</v>
      </c>
      <c r="C745" s="93" t="s">
        <v>0</v>
      </c>
      <c r="D745" s="93" t="s">
        <v>14</v>
      </c>
      <c r="E745" s="94" t="s">
        <v>39</v>
      </c>
      <c r="F745" s="93" t="s">
        <v>40</v>
      </c>
      <c r="G745" s="94" t="s">
        <v>41</v>
      </c>
      <c r="H745" s="70" t="s">
        <v>665</v>
      </c>
      <c r="I745" s="95">
        <v>35</v>
      </c>
      <c r="J745" s="97">
        <v>14.409909909909908</v>
      </c>
      <c r="K745" s="96">
        <v>504.3468468468468</v>
      </c>
      <c r="L745" s="106" t="s">
        <v>527</v>
      </c>
      <c r="M745" s="93" t="s">
        <v>637</v>
      </c>
      <c r="N745" s="100"/>
      <c r="O745" s="93"/>
      <c r="P745" s="93"/>
      <c r="Q745" s="93"/>
    </row>
    <row r="746" spans="1:17" x14ac:dyDescent="0.25">
      <c r="A746" s="92">
        <v>45632</v>
      </c>
      <c r="B746" s="93" t="s">
        <v>63</v>
      </c>
      <c r="C746" s="93" t="s">
        <v>0</v>
      </c>
      <c r="D746" s="93" t="s">
        <v>14</v>
      </c>
      <c r="E746" s="94" t="s">
        <v>42</v>
      </c>
      <c r="F746" s="93" t="s">
        <v>43</v>
      </c>
      <c r="G746" s="94" t="s">
        <v>44</v>
      </c>
      <c r="H746" s="153" t="s">
        <v>608</v>
      </c>
      <c r="I746" s="95">
        <v>75</v>
      </c>
      <c r="J746" s="97">
        <v>14.409909909909908</v>
      </c>
      <c r="K746" s="96">
        <v>1080.7432432432431</v>
      </c>
      <c r="L746" s="106" t="s">
        <v>527</v>
      </c>
      <c r="M746" s="93" t="s">
        <v>637</v>
      </c>
      <c r="N746" s="100"/>
      <c r="O746" s="93"/>
      <c r="P746" s="93"/>
      <c r="Q746" s="93"/>
    </row>
    <row r="747" spans="1:17" x14ac:dyDescent="0.25">
      <c r="A747" s="92">
        <v>45632</v>
      </c>
      <c r="B747" s="93" t="s">
        <v>63</v>
      </c>
      <c r="C747" s="93" t="s">
        <v>0</v>
      </c>
      <c r="D747" s="93" t="s">
        <v>14</v>
      </c>
      <c r="E747" s="94" t="s">
        <v>54</v>
      </c>
      <c r="F747" s="93" t="s">
        <v>55</v>
      </c>
      <c r="G747" s="94" t="s">
        <v>56</v>
      </c>
      <c r="H747" s="153" t="s">
        <v>634</v>
      </c>
      <c r="I747" s="95">
        <v>100</v>
      </c>
      <c r="J747" s="97">
        <v>18.527027027027028</v>
      </c>
      <c r="K747" s="96">
        <v>1852.7027027027027</v>
      </c>
      <c r="L747" s="106" t="s">
        <v>527</v>
      </c>
      <c r="M747" s="93" t="s">
        <v>637</v>
      </c>
      <c r="N747" s="100"/>
      <c r="O747" s="93"/>
      <c r="P747" s="93"/>
      <c r="Q747" s="93"/>
    </row>
    <row r="748" spans="1:17" x14ac:dyDescent="0.25">
      <c r="A748" s="92">
        <v>45632</v>
      </c>
      <c r="B748" s="93" t="s">
        <v>63</v>
      </c>
      <c r="C748" s="93" t="s">
        <v>4</v>
      </c>
      <c r="D748" s="93" t="s">
        <v>14</v>
      </c>
      <c r="E748" s="94">
        <v>3308050</v>
      </c>
      <c r="F748" s="93" t="s">
        <v>137</v>
      </c>
      <c r="G748" s="94" t="s">
        <v>137</v>
      </c>
      <c r="H748" s="94" t="s">
        <v>138</v>
      </c>
      <c r="I748" s="95">
        <v>2</v>
      </c>
      <c r="J748" s="97">
        <v>102.92792792792793</v>
      </c>
      <c r="K748" s="96">
        <v>205.85585585585585</v>
      </c>
      <c r="L748" s="106" t="s">
        <v>527</v>
      </c>
      <c r="M748" s="93" t="s">
        <v>637</v>
      </c>
      <c r="N748" s="100"/>
      <c r="O748" s="93"/>
      <c r="P748" s="93"/>
      <c r="Q748" s="93"/>
    </row>
    <row r="749" spans="1:17" x14ac:dyDescent="0.25">
      <c r="A749" s="92">
        <v>45632</v>
      </c>
      <c r="B749" s="93" t="s">
        <v>63</v>
      </c>
      <c r="C749" s="93" t="s">
        <v>4</v>
      </c>
      <c r="D749" s="93" t="s">
        <v>14</v>
      </c>
      <c r="E749" s="94">
        <v>3318235</v>
      </c>
      <c r="F749" s="93" t="s">
        <v>209</v>
      </c>
      <c r="G749" s="94" t="s">
        <v>107</v>
      </c>
      <c r="H749" s="94" t="s">
        <v>138</v>
      </c>
      <c r="I749" s="95">
        <v>2</v>
      </c>
      <c r="J749" s="97">
        <v>30.878378378378379</v>
      </c>
      <c r="K749" s="96">
        <v>61.756756756756758</v>
      </c>
      <c r="L749" s="106" t="s">
        <v>527</v>
      </c>
      <c r="M749" s="93" t="s">
        <v>637</v>
      </c>
      <c r="N749" s="100"/>
      <c r="O749" s="93"/>
      <c r="P749" s="93"/>
      <c r="Q749" s="93"/>
    </row>
    <row r="750" spans="1:17" x14ac:dyDescent="0.25">
      <c r="A750" s="134">
        <v>45636</v>
      </c>
      <c r="B750" s="133" t="s">
        <v>103</v>
      </c>
      <c r="C750" s="133" t="s">
        <v>0</v>
      </c>
      <c r="D750" s="133" t="s">
        <v>14</v>
      </c>
      <c r="E750" s="135" t="s">
        <v>25</v>
      </c>
      <c r="F750" s="133" t="s">
        <v>26</v>
      </c>
      <c r="G750" s="135" t="s">
        <v>27</v>
      </c>
      <c r="H750" s="135" t="s">
        <v>605</v>
      </c>
      <c r="I750" s="136">
        <v>-10</v>
      </c>
      <c r="J750" s="137">
        <v>14.48404255319149</v>
      </c>
      <c r="K750" s="138">
        <v>-144.84042553191489</v>
      </c>
      <c r="L750" s="139" t="s">
        <v>527</v>
      </c>
      <c r="M750" s="133"/>
      <c r="N750" s="140">
        <v>20240338</v>
      </c>
      <c r="O750" s="133" t="s">
        <v>232</v>
      </c>
      <c r="P750" s="133"/>
      <c r="Q750" s="133"/>
    </row>
    <row r="751" spans="1:17" x14ac:dyDescent="0.25">
      <c r="A751" s="134">
        <v>45636</v>
      </c>
      <c r="B751" s="133" t="s">
        <v>103</v>
      </c>
      <c r="C751" s="133" t="s">
        <v>0</v>
      </c>
      <c r="D751" s="133" t="s">
        <v>14</v>
      </c>
      <c r="E751" s="135" t="s">
        <v>39</v>
      </c>
      <c r="F751" s="133" t="s">
        <v>40</v>
      </c>
      <c r="G751" s="135" t="s">
        <v>41</v>
      </c>
      <c r="H751" s="135" t="s">
        <v>485</v>
      </c>
      <c r="I751" s="136">
        <v>-10</v>
      </c>
      <c r="J751" s="137">
        <v>14.583333333333334</v>
      </c>
      <c r="K751" s="138">
        <v>-145.83333333333334</v>
      </c>
      <c r="L751" s="139" t="s">
        <v>527</v>
      </c>
      <c r="M751" s="133"/>
      <c r="N751" s="140">
        <v>20240338</v>
      </c>
      <c r="O751" s="133" t="s">
        <v>232</v>
      </c>
      <c r="P751" s="133"/>
      <c r="Q751" s="133"/>
    </row>
    <row r="752" spans="1:17" x14ac:dyDescent="0.25">
      <c r="A752" s="134">
        <v>45636</v>
      </c>
      <c r="B752" s="133" t="s">
        <v>103</v>
      </c>
      <c r="C752" s="133" t="s">
        <v>0</v>
      </c>
      <c r="D752" s="133" t="s">
        <v>14</v>
      </c>
      <c r="E752" s="135" t="s">
        <v>48</v>
      </c>
      <c r="F752" s="133" t="s">
        <v>49</v>
      </c>
      <c r="G752" s="135" t="s">
        <v>50</v>
      </c>
      <c r="H752" s="135" t="s">
        <v>486</v>
      </c>
      <c r="I752" s="136">
        <v>-6</v>
      </c>
      <c r="J752" s="137">
        <v>14.694879832810868</v>
      </c>
      <c r="K752" s="138">
        <v>-88.169278996865202</v>
      </c>
      <c r="L752" s="139" t="s">
        <v>527</v>
      </c>
      <c r="M752" s="133"/>
      <c r="N752" s="140">
        <v>20240338</v>
      </c>
      <c r="O752" s="133" t="s">
        <v>232</v>
      </c>
      <c r="P752" s="133"/>
      <c r="Q752" s="133"/>
    </row>
    <row r="753" spans="1:17" x14ac:dyDescent="0.25">
      <c r="A753" s="134">
        <v>45636</v>
      </c>
      <c r="B753" s="133" t="s">
        <v>103</v>
      </c>
      <c r="C753" s="133" t="s">
        <v>0</v>
      </c>
      <c r="D753" s="133" t="s">
        <v>14</v>
      </c>
      <c r="E753" s="135" t="s">
        <v>54</v>
      </c>
      <c r="F753" s="133" t="s">
        <v>55</v>
      </c>
      <c r="G753" s="135" t="s">
        <v>56</v>
      </c>
      <c r="H753" s="135" t="s">
        <v>611</v>
      </c>
      <c r="I753" s="136">
        <v>-15</v>
      </c>
      <c r="J753" s="137">
        <v>18.622340425531917</v>
      </c>
      <c r="K753" s="138">
        <v>-279.33510638297878</v>
      </c>
      <c r="L753" s="139" t="s">
        <v>527</v>
      </c>
      <c r="M753" s="133"/>
      <c r="N753" s="140">
        <v>20240338</v>
      </c>
      <c r="O753" s="133" t="s">
        <v>232</v>
      </c>
      <c r="P753" s="133"/>
      <c r="Q753" s="133"/>
    </row>
    <row r="754" spans="1:17" x14ac:dyDescent="0.25">
      <c r="A754" s="134">
        <v>45636</v>
      </c>
      <c r="B754" s="133" t="s">
        <v>103</v>
      </c>
      <c r="C754" s="133" t="s">
        <v>0</v>
      </c>
      <c r="D754" s="133" t="s">
        <v>14</v>
      </c>
      <c r="E754" s="135" t="s">
        <v>54</v>
      </c>
      <c r="F754" s="133" t="s">
        <v>55</v>
      </c>
      <c r="G754" s="135" t="s">
        <v>56</v>
      </c>
      <c r="H754" s="135" t="s">
        <v>634</v>
      </c>
      <c r="I754" s="136">
        <v>-5</v>
      </c>
      <c r="J754" s="137">
        <v>18.527027027027028</v>
      </c>
      <c r="K754" s="138">
        <v>-92.635135135135144</v>
      </c>
      <c r="L754" s="139" t="s">
        <v>527</v>
      </c>
      <c r="M754" s="133"/>
      <c r="N754" s="140">
        <v>20240338</v>
      </c>
      <c r="O754" s="133" t="s">
        <v>232</v>
      </c>
      <c r="P754" s="133"/>
      <c r="Q754" s="133"/>
    </row>
    <row r="755" spans="1:17" x14ac:dyDescent="0.25">
      <c r="A755" s="134">
        <v>45636</v>
      </c>
      <c r="B755" s="133" t="s">
        <v>103</v>
      </c>
      <c r="C755" s="133" t="s">
        <v>0</v>
      </c>
      <c r="D755" s="133" t="s">
        <v>14</v>
      </c>
      <c r="E755" s="135" t="s">
        <v>322</v>
      </c>
      <c r="F755" s="133" t="s">
        <v>324</v>
      </c>
      <c r="G755" s="135" t="s">
        <v>325</v>
      </c>
      <c r="H755" s="135" t="s">
        <v>326</v>
      </c>
      <c r="I755" s="136">
        <v>-1</v>
      </c>
      <c r="J755" s="137">
        <v>22.421917808219177</v>
      </c>
      <c r="K755" s="138">
        <v>-22.421917808219177</v>
      </c>
      <c r="L755" s="139" t="s">
        <v>527</v>
      </c>
      <c r="M755" s="133"/>
      <c r="N755" s="140">
        <v>20240338</v>
      </c>
      <c r="O755" s="133" t="s">
        <v>232</v>
      </c>
      <c r="P755" s="133"/>
      <c r="Q755" s="133"/>
    </row>
    <row r="756" spans="1:17" x14ac:dyDescent="0.25">
      <c r="A756" s="134">
        <v>45636</v>
      </c>
      <c r="B756" s="133" t="s">
        <v>103</v>
      </c>
      <c r="C756" s="133" t="s">
        <v>0</v>
      </c>
      <c r="D756" s="133" t="s">
        <v>14</v>
      </c>
      <c r="E756" s="135" t="s">
        <v>327</v>
      </c>
      <c r="F756" s="133" t="s">
        <v>328</v>
      </c>
      <c r="G756" s="135" t="s">
        <v>329</v>
      </c>
      <c r="H756" s="135" t="s">
        <v>330</v>
      </c>
      <c r="I756" s="136">
        <v>-2</v>
      </c>
      <c r="J756" s="137">
        <v>18</v>
      </c>
      <c r="K756" s="138">
        <v>-36</v>
      </c>
      <c r="L756" s="139" t="s">
        <v>527</v>
      </c>
      <c r="M756" s="133"/>
      <c r="N756" s="140">
        <v>20240338</v>
      </c>
      <c r="O756" s="133" t="s">
        <v>232</v>
      </c>
      <c r="P756" s="133"/>
      <c r="Q756" s="133"/>
    </row>
    <row r="757" spans="1:17" x14ac:dyDescent="0.25">
      <c r="A757" s="134">
        <v>45636</v>
      </c>
      <c r="B757" s="133" t="s">
        <v>103</v>
      </c>
      <c r="C757" s="133" t="s">
        <v>4</v>
      </c>
      <c r="D757" s="133" t="s">
        <v>14</v>
      </c>
      <c r="E757" s="135" t="s">
        <v>97</v>
      </c>
      <c r="F757" s="133" t="s">
        <v>98</v>
      </c>
      <c r="G757" s="135" t="s">
        <v>110</v>
      </c>
      <c r="H757" s="135"/>
      <c r="I757" s="136">
        <v>-2</v>
      </c>
      <c r="J757" s="137">
        <v>73.06083650190115</v>
      </c>
      <c r="K757" s="138">
        <v>-146.1216730038023</v>
      </c>
      <c r="L757" s="139" t="s">
        <v>527</v>
      </c>
      <c r="M757" s="133"/>
      <c r="N757" s="140">
        <v>20240338</v>
      </c>
      <c r="O757" s="133" t="s">
        <v>232</v>
      </c>
      <c r="P757" s="133"/>
      <c r="Q757" s="133"/>
    </row>
    <row r="758" spans="1:17" x14ac:dyDescent="0.25">
      <c r="A758" s="134">
        <v>45636</v>
      </c>
      <c r="B758" s="133" t="s">
        <v>103</v>
      </c>
      <c r="C758" s="133" t="s">
        <v>0</v>
      </c>
      <c r="D758" s="133" t="s">
        <v>66</v>
      </c>
      <c r="E758" s="135" t="s">
        <v>71</v>
      </c>
      <c r="F758" s="133" t="s">
        <v>72</v>
      </c>
      <c r="G758" s="135" t="s">
        <v>27</v>
      </c>
      <c r="H758" s="135" t="s">
        <v>613</v>
      </c>
      <c r="I758" s="136">
        <v>-5</v>
      </c>
      <c r="J758" s="137">
        <v>51750</v>
      </c>
      <c r="K758" s="138">
        <v>-258750</v>
      </c>
      <c r="L758" s="139" t="s">
        <v>529</v>
      </c>
      <c r="M758" s="133"/>
      <c r="N758" s="140">
        <v>20240338</v>
      </c>
      <c r="O758" s="133" t="s">
        <v>232</v>
      </c>
      <c r="P758" s="133"/>
      <c r="Q758" s="133"/>
    </row>
    <row r="759" spans="1:17" x14ac:dyDescent="0.25">
      <c r="A759" s="134">
        <v>45636</v>
      </c>
      <c r="B759" s="133" t="s">
        <v>103</v>
      </c>
      <c r="C759" s="133" t="s">
        <v>0</v>
      </c>
      <c r="D759" s="133" t="s">
        <v>66</v>
      </c>
      <c r="E759" s="135" t="s">
        <v>139</v>
      </c>
      <c r="F759" s="133" t="s">
        <v>140</v>
      </c>
      <c r="G759" s="135" t="s">
        <v>141</v>
      </c>
      <c r="H759" s="135" t="s">
        <v>590</v>
      </c>
      <c r="I759" s="136">
        <v>-3</v>
      </c>
      <c r="J759" s="137">
        <v>51750</v>
      </c>
      <c r="K759" s="138">
        <v>-155250</v>
      </c>
      <c r="L759" s="139" t="s">
        <v>529</v>
      </c>
      <c r="M759" s="133"/>
      <c r="N759" s="140">
        <v>20240338</v>
      </c>
      <c r="O759" s="133" t="s">
        <v>232</v>
      </c>
      <c r="P759" s="133"/>
      <c r="Q759" s="133"/>
    </row>
    <row r="760" spans="1:17" x14ac:dyDescent="0.25">
      <c r="A760" s="134">
        <v>45636</v>
      </c>
      <c r="B760" s="133" t="s">
        <v>103</v>
      </c>
      <c r="C760" s="133" t="s">
        <v>0</v>
      </c>
      <c r="D760" s="133" t="s">
        <v>14</v>
      </c>
      <c r="E760" s="135" t="s">
        <v>42</v>
      </c>
      <c r="F760" s="133" t="s">
        <v>43</v>
      </c>
      <c r="G760" s="135" t="s">
        <v>44</v>
      </c>
      <c r="H760" s="135" t="s">
        <v>565</v>
      </c>
      <c r="I760" s="136">
        <v>-30</v>
      </c>
      <c r="J760" s="137">
        <v>14.569553805774278</v>
      </c>
      <c r="K760" s="138">
        <v>-437.08661417322833</v>
      </c>
      <c r="L760" s="139" t="s">
        <v>527</v>
      </c>
      <c r="M760" s="133"/>
      <c r="N760" s="140">
        <v>20240338</v>
      </c>
      <c r="O760" s="133" t="s">
        <v>232</v>
      </c>
      <c r="P760" s="133"/>
      <c r="Q760" s="133"/>
    </row>
    <row r="761" spans="1:17" x14ac:dyDescent="0.25">
      <c r="A761" s="134">
        <v>45636</v>
      </c>
      <c r="B761" s="133" t="s">
        <v>103</v>
      </c>
      <c r="C761" s="133" t="s">
        <v>0</v>
      </c>
      <c r="D761" s="133" t="s">
        <v>66</v>
      </c>
      <c r="E761" s="135" t="s">
        <v>82</v>
      </c>
      <c r="F761" s="133" t="s">
        <v>83</v>
      </c>
      <c r="G761" s="135" t="s">
        <v>84</v>
      </c>
      <c r="H761" s="135" t="s">
        <v>299</v>
      </c>
      <c r="I761" s="136">
        <v>-8</v>
      </c>
      <c r="J761" s="137">
        <v>51750</v>
      </c>
      <c r="K761" s="138">
        <v>-414000</v>
      </c>
      <c r="L761" s="139" t="s">
        <v>529</v>
      </c>
      <c r="M761" s="133"/>
      <c r="N761" s="140">
        <v>20240338</v>
      </c>
      <c r="O761" s="133" t="s">
        <v>232</v>
      </c>
      <c r="P761" s="133"/>
      <c r="Q761" s="133"/>
    </row>
    <row r="762" spans="1:17" x14ac:dyDescent="0.25">
      <c r="A762" s="134">
        <v>45636</v>
      </c>
      <c r="B762" s="133" t="s">
        <v>103</v>
      </c>
      <c r="C762" s="133" t="s">
        <v>0</v>
      </c>
      <c r="D762" s="133" t="s">
        <v>66</v>
      </c>
      <c r="E762" s="135" t="s">
        <v>86</v>
      </c>
      <c r="F762" s="133" t="s">
        <v>87</v>
      </c>
      <c r="G762" s="135" t="s">
        <v>50</v>
      </c>
      <c r="H762" s="135" t="s">
        <v>524</v>
      </c>
      <c r="I762" s="136">
        <v>-5</v>
      </c>
      <c r="J762" s="137">
        <v>51750</v>
      </c>
      <c r="K762" s="138">
        <v>-258750</v>
      </c>
      <c r="L762" s="139" t="s">
        <v>529</v>
      </c>
      <c r="M762" s="133"/>
      <c r="N762" s="140">
        <v>20240338</v>
      </c>
      <c r="O762" s="133" t="s">
        <v>232</v>
      </c>
      <c r="P762" s="133"/>
      <c r="Q762" s="133"/>
    </row>
    <row r="763" spans="1:17" x14ac:dyDescent="0.25">
      <c r="A763" s="134">
        <v>45636</v>
      </c>
      <c r="B763" s="133" t="s">
        <v>103</v>
      </c>
      <c r="C763" s="133" t="s">
        <v>0</v>
      </c>
      <c r="D763" s="133" t="s">
        <v>66</v>
      </c>
      <c r="E763" s="135" t="s">
        <v>86</v>
      </c>
      <c r="F763" s="133" t="s">
        <v>87</v>
      </c>
      <c r="G763" s="135" t="s">
        <v>50</v>
      </c>
      <c r="H763" s="135" t="s">
        <v>570</v>
      </c>
      <c r="I763" s="136">
        <v>-5</v>
      </c>
      <c r="J763" s="137">
        <v>51750</v>
      </c>
      <c r="K763" s="138">
        <v>-258750</v>
      </c>
      <c r="L763" s="139" t="s">
        <v>529</v>
      </c>
      <c r="M763" s="133"/>
      <c r="N763" s="140">
        <v>20240338</v>
      </c>
      <c r="O763" s="133" t="s">
        <v>232</v>
      </c>
      <c r="P763" s="133"/>
      <c r="Q763" s="133"/>
    </row>
    <row r="764" spans="1:17" x14ac:dyDescent="0.25">
      <c r="A764" s="134">
        <v>45636</v>
      </c>
      <c r="B764" s="133" t="s">
        <v>103</v>
      </c>
      <c r="C764" s="133" t="s">
        <v>0</v>
      </c>
      <c r="D764" s="133" t="s">
        <v>66</v>
      </c>
      <c r="E764" s="135" t="s">
        <v>91</v>
      </c>
      <c r="F764" s="133" t="s">
        <v>92</v>
      </c>
      <c r="G764" s="135" t="s">
        <v>185</v>
      </c>
      <c r="H764" s="135" t="s">
        <v>183</v>
      </c>
      <c r="I764" s="136">
        <v>-2</v>
      </c>
      <c r="J764" s="137">
        <v>51750</v>
      </c>
      <c r="K764" s="138">
        <v>-103500</v>
      </c>
      <c r="L764" s="139" t="s">
        <v>529</v>
      </c>
      <c r="M764" s="133"/>
      <c r="N764" s="140">
        <v>20240338</v>
      </c>
      <c r="O764" s="133" t="s">
        <v>232</v>
      </c>
      <c r="P764" s="133"/>
      <c r="Q764" s="133"/>
    </row>
    <row r="765" spans="1:17" x14ac:dyDescent="0.25">
      <c r="A765" s="134">
        <v>45636</v>
      </c>
      <c r="B765" s="133" t="s">
        <v>103</v>
      </c>
      <c r="C765" s="133" t="s">
        <v>0</v>
      </c>
      <c r="D765" s="133" t="s">
        <v>66</v>
      </c>
      <c r="E765" s="135" t="s">
        <v>78</v>
      </c>
      <c r="F765" s="133" t="s">
        <v>79</v>
      </c>
      <c r="G765" s="135" t="s">
        <v>80</v>
      </c>
      <c r="H765" s="135" t="s">
        <v>621</v>
      </c>
      <c r="I765" s="136">
        <v>-20</v>
      </c>
      <c r="J765" s="137">
        <v>51750</v>
      </c>
      <c r="K765" s="138">
        <v>-1035000</v>
      </c>
      <c r="L765" s="139" t="s">
        <v>529</v>
      </c>
      <c r="M765" s="133"/>
      <c r="N765" s="140">
        <v>20240338</v>
      </c>
      <c r="O765" s="133" t="s">
        <v>232</v>
      </c>
      <c r="P765" s="133"/>
      <c r="Q765" s="133"/>
    </row>
    <row r="766" spans="1:17" x14ac:dyDescent="0.25">
      <c r="A766" s="5">
        <v>45638</v>
      </c>
      <c r="B766" t="s">
        <v>103</v>
      </c>
      <c r="C766" t="s">
        <v>0</v>
      </c>
      <c r="D766" t="s">
        <v>66</v>
      </c>
      <c r="E766" s="4" t="s">
        <v>75</v>
      </c>
      <c r="F766" t="s">
        <v>76</v>
      </c>
      <c r="G766" s="4" t="s">
        <v>37</v>
      </c>
      <c r="H766" s="4" t="s">
        <v>521</v>
      </c>
      <c r="I766" s="8">
        <v>-12</v>
      </c>
      <c r="J766" s="79">
        <v>51750</v>
      </c>
      <c r="K766" s="17">
        <v>-621000</v>
      </c>
      <c r="L766" s="102" t="s">
        <v>529</v>
      </c>
      <c r="N766" s="54">
        <v>20240339</v>
      </c>
      <c r="O766" t="s">
        <v>558</v>
      </c>
    </row>
    <row r="767" spans="1:17" x14ac:dyDescent="0.25">
      <c r="A767" s="5">
        <v>45638</v>
      </c>
      <c r="B767" t="s">
        <v>103</v>
      </c>
      <c r="C767" t="s">
        <v>0</v>
      </c>
      <c r="D767" t="s">
        <v>66</v>
      </c>
      <c r="E767" s="4" t="s">
        <v>75</v>
      </c>
      <c r="F767" t="s">
        <v>76</v>
      </c>
      <c r="G767" s="4" t="s">
        <v>37</v>
      </c>
      <c r="H767" s="4" t="s">
        <v>513</v>
      </c>
      <c r="I767" s="8">
        <v>-8</v>
      </c>
      <c r="J767" s="79">
        <v>51750</v>
      </c>
      <c r="K767" s="17">
        <v>-414000</v>
      </c>
      <c r="L767" s="102" t="s">
        <v>529</v>
      </c>
      <c r="N767" s="54">
        <v>20240339</v>
      </c>
      <c r="O767" t="s">
        <v>558</v>
      </c>
    </row>
    <row r="768" spans="1:17" x14ac:dyDescent="0.25">
      <c r="A768" s="5">
        <v>45638</v>
      </c>
      <c r="B768" t="s">
        <v>103</v>
      </c>
      <c r="C768" t="s">
        <v>4</v>
      </c>
      <c r="D768" t="s">
        <v>66</v>
      </c>
      <c r="E768" s="4" t="s">
        <v>96</v>
      </c>
      <c r="F768" t="s">
        <v>95</v>
      </c>
      <c r="G768" s="4" t="s">
        <v>106</v>
      </c>
      <c r="H768" s="4">
        <v>52006</v>
      </c>
      <c r="I768" s="8">
        <v>-2</v>
      </c>
      <c r="J768" s="79">
        <v>647360</v>
      </c>
      <c r="K768" s="17">
        <v>-1294720</v>
      </c>
      <c r="L768" s="102" t="s">
        <v>529</v>
      </c>
      <c r="N768" s="54">
        <v>20240339</v>
      </c>
      <c r="O768" t="s">
        <v>558</v>
      </c>
    </row>
    <row r="769" spans="1:17" x14ac:dyDescent="0.25">
      <c r="A769" s="5">
        <v>45638</v>
      </c>
      <c r="B769" t="s">
        <v>103</v>
      </c>
      <c r="C769" t="s">
        <v>4</v>
      </c>
      <c r="D769" t="s">
        <v>66</v>
      </c>
      <c r="E769" s="4" t="s">
        <v>102</v>
      </c>
      <c r="F769" t="s">
        <v>101</v>
      </c>
      <c r="G769" s="4" t="s">
        <v>107</v>
      </c>
      <c r="H769" s="4" t="s">
        <v>138</v>
      </c>
      <c r="I769" s="8">
        <v>-2</v>
      </c>
      <c r="J769" s="29">
        <v>102340</v>
      </c>
      <c r="K769" s="17">
        <v>-204680</v>
      </c>
      <c r="L769" s="102" t="s">
        <v>529</v>
      </c>
      <c r="N769" s="54">
        <v>20240339</v>
      </c>
      <c r="O769" t="s">
        <v>558</v>
      </c>
    </row>
    <row r="770" spans="1:17" x14ac:dyDescent="0.25">
      <c r="A770" s="5">
        <v>45638</v>
      </c>
      <c r="B770" t="s">
        <v>103</v>
      </c>
      <c r="C770" t="s">
        <v>4</v>
      </c>
      <c r="D770" t="s">
        <v>14</v>
      </c>
      <c r="E770" s="4">
        <v>3338235</v>
      </c>
      <c r="F770" t="s">
        <v>231</v>
      </c>
      <c r="G770" s="4" t="s">
        <v>231</v>
      </c>
      <c r="H770" s="4" t="s">
        <v>138</v>
      </c>
      <c r="I770" s="8">
        <v>-1</v>
      </c>
      <c r="J770" s="79">
        <v>31.037234042553191</v>
      </c>
      <c r="K770" s="17">
        <v>-31.037234042553191</v>
      </c>
      <c r="L770" s="102" t="s">
        <v>527</v>
      </c>
      <c r="N770" s="54">
        <v>20240339</v>
      </c>
      <c r="O770" t="s">
        <v>558</v>
      </c>
    </row>
    <row r="771" spans="1:17" x14ac:dyDescent="0.25">
      <c r="A771" s="92">
        <v>45644</v>
      </c>
      <c r="B771" s="93" t="s">
        <v>63</v>
      </c>
      <c r="C771" s="93" t="s">
        <v>0</v>
      </c>
      <c r="D771" s="93" t="s">
        <v>14</v>
      </c>
      <c r="E771" s="94" t="s">
        <v>42</v>
      </c>
      <c r="F771" s="93" t="s">
        <v>43</v>
      </c>
      <c r="G771" s="94" t="s">
        <v>44</v>
      </c>
      <c r="H771" s="145" t="s">
        <v>646</v>
      </c>
      <c r="I771" s="95">
        <v>250</v>
      </c>
      <c r="J771" s="97">
        <v>14.360205831903944</v>
      </c>
      <c r="K771" s="96">
        <v>3590.0514579759861</v>
      </c>
      <c r="L771" s="106" t="s">
        <v>527</v>
      </c>
      <c r="M771" s="93" t="s">
        <v>647</v>
      </c>
      <c r="N771" s="100"/>
      <c r="O771" s="93"/>
      <c r="P771" s="93"/>
      <c r="Q771" s="93"/>
    </row>
    <row r="772" spans="1:17" x14ac:dyDescent="0.25">
      <c r="A772" s="92">
        <v>45644</v>
      </c>
      <c r="B772" s="93" t="s">
        <v>63</v>
      </c>
      <c r="C772" s="93" t="s">
        <v>4</v>
      </c>
      <c r="D772" s="93" t="s">
        <v>14</v>
      </c>
      <c r="E772" s="94">
        <v>3318225</v>
      </c>
      <c r="F772" s="93" t="s">
        <v>648</v>
      </c>
      <c r="G772" s="94" t="s">
        <v>655</v>
      </c>
      <c r="H772" s="94" t="s">
        <v>138</v>
      </c>
      <c r="I772" s="95">
        <v>8</v>
      </c>
      <c r="J772" s="97">
        <v>51.286449399656945</v>
      </c>
      <c r="K772" s="96">
        <v>410.29159519725556</v>
      </c>
      <c r="L772" s="106" t="s">
        <v>527</v>
      </c>
      <c r="M772" s="93" t="s">
        <v>647</v>
      </c>
      <c r="N772" s="100"/>
      <c r="O772" s="93"/>
      <c r="P772" s="93"/>
      <c r="Q772" s="93"/>
    </row>
    <row r="773" spans="1:17" x14ac:dyDescent="0.25">
      <c r="A773" s="92">
        <v>45644</v>
      </c>
      <c r="B773" s="93" t="s">
        <v>63</v>
      </c>
      <c r="C773" s="93" t="s">
        <v>4</v>
      </c>
      <c r="D773" s="93" t="s">
        <v>14</v>
      </c>
      <c r="E773" s="94">
        <v>3318225</v>
      </c>
      <c r="F773" s="93" t="s">
        <v>656</v>
      </c>
      <c r="G773" s="94" t="s">
        <v>657</v>
      </c>
      <c r="H773" s="94" t="s">
        <v>138</v>
      </c>
      <c r="I773" s="95">
        <v>2</v>
      </c>
      <c r="J773" s="97">
        <v>51.286449399656945</v>
      </c>
      <c r="K773" s="96">
        <v>102.57289879931389</v>
      </c>
      <c r="L773" s="106" t="s">
        <v>527</v>
      </c>
      <c r="M773" s="93" t="s">
        <v>647</v>
      </c>
      <c r="N773" s="100"/>
      <c r="O773" s="93"/>
      <c r="P773" s="93"/>
      <c r="Q773" s="93"/>
    </row>
    <row r="774" spans="1:17" x14ac:dyDescent="0.25">
      <c r="A774" s="92">
        <v>45644</v>
      </c>
      <c r="B774" s="93" t="s">
        <v>63</v>
      </c>
      <c r="C774" s="93" t="s">
        <v>4</v>
      </c>
      <c r="D774" s="93" t="s">
        <v>14</v>
      </c>
      <c r="E774" s="94">
        <v>3318235</v>
      </c>
      <c r="F774" s="93" t="s">
        <v>209</v>
      </c>
      <c r="G774" s="94" t="s">
        <v>107</v>
      </c>
      <c r="H774" s="94" t="s">
        <v>138</v>
      </c>
      <c r="I774" s="95">
        <v>40</v>
      </c>
      <c r="J774" s="97">
        <v>30.771869639794168</v>
      </c>
      <c r="K774" s="96">
        <v>1230.8747855917668</v>
      </c>
      <c r="L774" s="106" t="s">
        <v>527</v>
      </c>
      <c r="M774" s="93" t="s">
        <v>647</v>
      </c>
      <c r="N774" s="100"/>
      <c r="O774" s="93"/>
      <c r="P774" s="93"/>
      <c r="Q774" s="93"/>
    </row>
    <row r="775" spans="1:17" x14ac:dyDescent="0.25">
      <c r="A775" s="92">
        <v>45644</v>
      </c>
      <c r="B775" s="93" t="s">
        <v>63</v>
      </c>
      <c r="C775" s="93" t="s">
        <v>4</v>
      </c>
      <c r="D775" s="93" t="s">
        <v>14</v>
      </c>
      <c r="E775" s="94">
        <v>331007</v>
      </c>
      <c r="F775" s="93" t="s">
        <v>650</v>
      </c>
      <c r="G775" s="94" t="s">
        <v>649</v>
      </c>
      <c r="H775" s="94" t="s">
        <v>138</v>
      </c>
      <c r="I775" s="95">
        <v>2</v>
      </c>
      <c r="J775" s="97">
        <v>153.85934819897099</v>
      </c>
      <c r="K775" s="96">
        <v>307.71869639794198</v>
      </c>
      <c r="L775" s="106" t="s">
        <v>527</v>
      </c>
      <c r="M775" s="93" t="s">
        <v>647</v>
      </c>
      <c r="N775" s="100"/>
      <c r="O775" s="93"/>
      <c r="P775" s="93"/>
      <c r="Q775" s="93"/>
    </row>
    <row r="776" spans="1:17" x14ac:dyDescent="0.25">
      <c r="A776" s="92">
        <v>45644</v>
      </c>
      <c r="B776" s="93" t="s">
        <v>63</v>
      </c>
      <c r="C776" s="93" t="s">
        <v>4</v>
      </c>
      <c r="D776" s="93" t="s">
        <v>14</v>
      </c>
      <c r="E776" s="94">
        <v>335555</v>
      </c>
      <c r="F776" s="93" t="s">
        <v>651</v>
      </c>
      <c r="G776" s="94" t="s">
        <v>651</v>
      </c>
      <c r="H776" s="94" t="s">
        <v>138</v>
      </c>
      <c r="I776" s="95">
        <v>2</v>
      </c>
      <c r="J776" s="97">
        <v>153.85934819897099</v>
      </c>
      <c r="K776" s="96">
        <v>307.71869639794198</v>
      </c>
      <c r="L776" s="106" t="s">
        <v>527</v>
      </c>
      <c r="M776" s="93" t="s">
        <v>647</v>
      </c>
      <c r="N776" s="100"/>
      <c r="O776" s="93"/>
      <c r="P776" s="93"/>
      <c r="Q776" s="93"/>
    </row>
    <row r="777" spans="1:17" x14ac:dyDescent="0.25">
      <c r="A777" s="92">
        <v>45644</v>
      </c>
      <c r="B777" s="93" t="s">
        <v>63</v>
      </c>
      <c r="C777" s="93" t="s">
        <v>4</v>
      </c>
      <c r="D777" s="93" t="s">
        <v>14</v>
      </c>
      <c r="E777" s="94" t="s">
        <v>652</v>
      </c>
      <c r="F777" s="93" t="s">
        <v>653</v>
      </c>
      <c r="G777" s="94" t="s">
        <v>652</v>
      </c>
      <c r="H777" s="94" t="s">
        <v>138</v>
      </c>
      <c r="I777" s="95">
        <v>100</v>
      </c>
      <c r="J777" s="97">
        <v>0.30771869639794169</v>
      </c>
      <c r="K777" s="96">
        <v>30.771869639794168</v>
      </c>
      <c r="L777" s="106" t="s">
        <v>527</v>
      </c>
      <c r="M777" s="93" t="s">
        <v>647</v>
      </c>
      <c r="N777" s="100"/>
      <c r="O777" s="93"/>
      <c r="P777" s="93"/>
      <c r="Q777" s="93"/>
    </row>
    <row r="778" spans="1:17" x14ac:dyDescent="0.25">
      <c r="A778" s="134">
        <v>45644</v>
      </c>
      <c r="B778" s="133" t="s">
        <v>630</v>
      </c>
      <c r="C778" s="133" t="s">
        <v>0</v>
      </c>
      <c r="D778" s="133" t="s">
        <v>14</v>
      </c>
      <c r="E778" s="135" t="s">
        <v>42</v>
      </c>
      <c r="F778" s="133" t="s">
        <v>43</v>
      </c>
      <c r="G778" s="135" t="s">
        <v>44</v>
      </c>
      <c r="H778" s="135" t="s">
        <v>646</v>
      </c>
      <c r="I778" s="136">
        <v>-3</v>
      </c>
      <c r="J778" s="137">
        <v>14.360205831903944</v>
      </c>
      <c r="K778" s="146">
        <v>-43.080617495711834</v>
      </c>
      <c r="L778" s="147" t="s">
        <v>527</v>
      </c>
      <c r="M778" s="133"/>
      <c r="N778" s="140"/>
      <c r="O778" s="133" t="s">
        <v>214</v>
      </c>
      <c r="P778" s="133" t="s">
        <v>654</v>
      </c>
      <c r="Q778" s="133"/>
    </row>
    <row r="779" spans="1:17" x14ac:dyDescent="0.25">
      <c r="A779" s="134">
        <v>45644</v>
      </c>
      <c r="B779" t="s">
        <v>120</v>
      </c>
      <c r="C779" s="133" t="s">
        <v>4</v>
      </c>
      <c r="D779" s="133" t="s">
        <v>14</v>
      </c>
      <c r="E779" s="135">
        <v>3318225</v>
      </c>
      <c r="F779" s="133" t="s">
        <v>648</v>
      </c>
      <c r="G779" s="135" t="s">
        <v>655</v>
      </c>
      <c r="H779" s="135" t="s">
        <v>138</v>
      </c>
      <c r="I779" s="136">
        <v>-1</v>
      </c>
      <c r="J779" s="137">
        <v>51.286449399656945</v>
      </c>
      <c r="K779" s="146">
        <v>-51.286449399656945</v>
      </c>
      <c r="L779" s="147" t="s">
        <v>527</v>
      </c>
      <c r="M779" s="133"/>
      <c r="N779" s="140"/>
      <c r="O779" s="133" t="s">
        <v>149</v>
      </c>
      <c r="P779" t="s">
        <v>658</v>
      </c>
      <c r="Q779" s="133"/>
    </row>
    <row r="780" spans="1:17" x14ac:dyDescent="0.25">
      <c r="A780" s="134">
        <v>45644</v>
      </c>
      <c r="B780" t="s">
        <v>120</v>
      </c>
      <c r="C780" s="133" t="s">
        <v>4</v>
      </c>
      <c r="D780" s="133" t="s">
        <v>14</v>
      </c>
      <c r="E780" s="135">
        <v>3318225</v>
      </c>
      <c r="F780" s="133" t="s">
        <v>656</v>
      </c>
      <c r="G780" s="135" t="s">
        <v>657</v>
      </c>
      <c r="H780" s="135" t="s">
        <v>138</v>
      </c>
      <c r="I780" s="136">
        <v>-1</v>
      </c>
      <c r="J780" s="137">
        <v>51.286449399656945</v>
      </c>
      <c r="K780" s="146">
        <v>-51.286449399656945</v>
      </c>
      <c r="L780" s="147" t="s">
        <v>527</v>
      </c>
      <c r="M780" s="133"/>
      <c r="N780" s="140"/>
      <c r="O780" s="133" t="s">
        <v>149</v>
      </c>
      <c r="P780" t="s">
        <v>658</v>
      </c>
      <c r="Q780" s="133"/>
    </row>
    <row r="781" spans="1:17" x14ac:dyDescent="0.25">
      <c r="A781" s="134">
        <v>45644</v>
      </c>
      <c r="B781" s="133" t="s">
        <v>120</v>
      </c>
      <c r="C781" s="133" t="s">
        <v>0</v>
      </c>
      <c r="D781" s="133" t="s">
        <v>14</v>
      </c>
      <c r="E781" s="135" t="s">
        <v>42</v>
      </c>
      <c r="F781" s="133" t="s">
        <v>43</v>
      </c>
      <c r="G781" s="135" t="s">
        <v>44</v>
      </c>
      <c r="H781" s="135" t="s">
        <v>646</v>
      </c>
      <c r="I781" s="136">
        <v>-200</v>
      </c>
      <c r="J781" s="137">
        <v>14.360205831903944</v>
      </c>
      <c r="K781" s="146">
        <v>-2872.0411663807886</v>
      </c>
      <c r="L781" s="147" t="s">
        <v>527</v>
      </c>
      <c r="M781" s="133"/>
      <c r="N781" s="140"/>
      <c r="O781" s="133" t="s">
        <v>149</v>
      </c>
      <c r="P781" t="s">
        <v>658</v>
      </c>
      <c r="Q781" s="133"/>
    </row>
    <row r="782" spans="1:17" x14ac:dyDescent="0.25">
      <c r="A782" s="134">
        <v>45644</v>
      </c>
      <c r="B782" s="133" t="s">
        <v>120</v>
      </c>
      <c r="C782" s="133" t="s">
        <v>4</v>
      </c>
      <c r="D782" s="133" t="s">
        <v>14</v>
      </c>
      <c r="E782" s="135">
        <v>3318235</v>
      </c>
      <c r="F782" s="133" t="s">
        <v>209</v>
      </c>
      <c r="G782" s="135" t="s">
        <v>107</v>
      </c>
      <c r="H782" s="135" t="s">
        <v>138</v>
      </c>
      <c r="I782" s="136">
        <v>-20</v>
      </c>
      <c r="J782" s="137">
        <v>30.771869639794168</v>
      </c>
      <c r="K782" s="146">
        <v>-615.4373927958834</v>
      </c>
      <c r="L782" s="147" t="s">
        <v>527</v>
      </c>
      <c r="M782" s="133"/>
      <c r="N782" s="140"/>
      <c r="O782" s="133" t="s">
        <v>149</v>
      </c>
      <c r="P782" t="s">
        <v>658</v>
      </c>
      <c r="Q782" s="133"/>
    </row>
    <row r="783" spans="1:17" x14ac:dyDescent="0.25">
      <c r="A783" s="134">
        <v>45644</v>
      </c>
      <c r="B783" s="133" t="s">
        <v>120</v>
      </c>
      <c r="C783" s="133" t="s">
        <v>4</v>
      </c>
      <c r="D783" s="133" t="s">
        <v>14</v>
      </c>
      <c r="E783" s="135" t="s">
        <v>652</v>
      </c>
      <c r="F783" s="133" t="s">
        <v>653</v>
      </c>
      <c r="G783" s="135" t="s">
        <v>652</v>
      </c>
      <c r="H783" s="135" t="s">
        <v>138</v>
      </c>
      <c r="I783" s="136">
        <v>-50</v>
      </c>
      <c r="J783" s="137">
        <v>0.30771869639794169</v>
      </c>
      <c r="K783" s="146">
        <v>-15.385934819897084</v>
      </c>
      <c r="L783" s="147" t="s">
        <v>527</v>
      </c>
      <c r="M783" s="133"/>
      <c r="N783" s="140"/>
      <c r="O783" s="133" t="s">
        <v>149</v>
      </c>
      <c r="P783" t="s">
        <v>658</v>
      </c>
      <c r="Q783" s="133"/>
    </row>
  </sheetData>
  <pageMargins left="0.7" right="0.7" top="0.75" bottom="0.75" header="0.3" footer="0.3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245714-7FB2-44ED-A0A4-CE344C2F552A}">
  <sheetPr filterMode="1"/>
  <dimension ref="A1:U790"/>
  <sheetViews>
    <sheetView workbookViewId="0">
      <selection activeCell="G802" sqref="G802"/>
    </sheetView>
  </sheetViews>
  <sheetFormatPr baseColWidth="10" defaultRowHeight="15" x14ac:dyDescent="0.25"/>
  <cols>
    <col min="7" max="7" width="21.140625" customWidth="1"/>
    <col min="8" max="8" width="14.140625" customWidth="1"/>
    <col min="9" max="9" width="11.5703125" customWidth="1"/>
    <col min="19" max="19" width="71.5703125" bestFit="1" customWidth="1"/>
    <col min="20" max="20" width="17.85546875" style="17" bestFit="1" customWidth="1"/>
    <col min="21" max="21" width="16.85546875" bestFit="1" customWidth="1"/>
  </cols>
  <sheetData>
    <row r="1" spans="1:21" ht="45" x14ac:dyDescent="0.25">
      <c r="A1" s="2" t="s">
        <v>9</v>
      </c>
      <c r="B1" s="2" t="s">
        <v>12</v>
      </c>
      <c r="C1" s="2" t="s">
        <v>11</v>
      </c>
      <c r="D1" s="2" t="s">
        <v>1</v>
      </c>
      <c r="E1" s="6" t="s">
        <v>13</v>
      </c>
      <c r="F1" s="2" t="s">
        <v>2</v>
      </c>
      <c r="G1" s="6" t="s">
        <v>3</v>
      </c>
      <c r="H1" s="6" t="s">
        <v>17</v>
      </c>
      <c r="I1" s="123" t="s">
        <v>19</v>
      </c>
      <c r="J1" s="123" t="s">
        <v>5</v>
      </c>
      <c r="K1" s="18" t="s">
        <v>6</v>
      </c>
      <c r="L1" s="103" t="s">
        <v>526</v>
      </c>
      <c r="M1" s="2" t="s">
        <v>8</v>
      </c>
      <c r="N1" s="6" t="s">
        <v>7</v>
      </c>
      <c r="O1" s="2" t="s">
        <v>133</v>
      </c>
      <c r="P1" s="2" t="s">
        <v>122</v>
      </c>
      <c r="Q1" s="2" t="s">
        <v>278</v>
      </c>
    </row>
    <row r="2" spans="1:21" hidden="1" x14ac:dyDescent="0.25">
      <c r="A2" s="68">
        <v>44974</v>
      </c>
      <c r="B2" s="69" t="s">
        <v>63</v>
      </c>
      <c r="C2" s="69" t="s">
        <v>0</v>
      </c>
      <c r="D2" s="69" t="s">
        <v>66</v>
      </c>
      <c r="E2" s="70" t="s">
        <v>139</v>
      </c>
      <c r="F2" s="69" t="s">
        <v>140</v>
      </c>
      <c r="G2" s="70" t="s">
        <v>141</v>
      </c>
      <c r="H2" s="154" t="s">
        <v>158</v>
      </c>
      <c r="I2" s="78">
        <v>60</v>
      </c>
      <c r="J2" s="72">
        <v>51750</v>
      </c>
      <c r="K2" s="73">
        <v>3105000</v>
      </c>
      <c r="L2" s="107"/>
      <c r="M2" s="69" t="s">
        <v>168</v>
      </c>
      <c r="N2" s="69"/>
      <c r="O2" s="69"/>
      <c r="P2" s="69"/>
      <c r="Q2" s="69"/>
      <c r="S2" s="9" t="s">
        <v>690</v>
      </c>
      <c r="T2" t="s">
        <v>741</v>
      </c>
      <c r="U2" t="s">
        <v>742</v>
      </c>
    </row>
    <row r="3" spans="1:21" hidden="1" x14ac:dyDescent="0.25">
      <c r="A3" s="68">
        <v>45245</v>
      </c>
      <c r="B3" s="69" t="s">
        <v>63</v>
      </c>
      <c r="C3" s="69" t="s">
        <v>0</v>
      </c>
      <c r="D3" s="69" t="s">
        <v>66</v>
      </c>
      <c r="E3" s="70" t="s">
        <v>139</v>
      </c>
      <c r="F3" s="69" t="s">
        <v>140</v>
      </c>
      <c r="G3" s="70" t="s">
        <v>41</v>
      </c>
      <c r="H3" s="155" t="s">
        <v>380</v>
      </c>
      <c r="I3" s="156">
        <v>100</v>
      </c>
      <c r="J3" s="72">
        <v>51750</v>
      </c>
      <c r="K3" s="73">
        <v>5175000</v>
      </c>
      <c r="L3" s="107"/>
      <c r="M3" s="69" t="s">
        <v>384</v>
      </c>
      <c r="N3" s="69"/>
      <c r="O3" s="69"/>
      <c r="P3" s="69"/>
      <c r="Q3" s="69"/>
      <c r="S3" s="38" t="s">
        <v>0</v>
      </c>
      <c r="T3" s="34">
        <v>112230595.67744468</v>
      </c>
      <c r="U3" s="34">
        <v>1992</v>
      </c>
    </row>
    <row r="4" spans="1:21" hidden="1" x14ac:dyDescent="0.25">
      <c r="A4" s="5">
        <v>44938</v>
      </c>
      <c r="B4" t="s">
        <v>121</v>
      </c>
      <c r="C4" t="s">
        <v>0</v>
      </c>
      <c r="D4" t="s">
        <v>66</v>
      </c>
      <c r="E4" s="4" t="s">
        <v>86</v>
      </c>
      <c r="F4" t="s">
        <v>87</v>
      </c>
      <c r="G4" s="4" t="s">
        <v>50</v>
      </c>
      <c r="H4" s="4" t="s">
        <v>90</v>
      </c>
      <c r="I4" s="8">
        <v>-1</v>
      </c>
      <c r="J4" s="48">
        <v>61600</v>
      </c>
      <c r="K4" s="17">
        <v>-61600</v>
      </c>
      <c r="L4" s="102"/>
      <c r="P4" t="s">
        <v>124</v>
      </c>
      <c r="S4" s="39" t="s">
        <v>324</v>
      </c>
      <c r="T4" s="34">
        <v>449.43835616438355</v>
      </c>
      <c r="U4" s="34">
        <v>21</v>
      </c>
    </row>
    <row r="5" spans="1:21" hidden="1" x14ac:dyDescent="0.25">
      <c r="A5" s="5">
        <v>44938</v>
      </c>
      <c r="B5" t="s">
        <v>121</v>
      </c>
      <c r="C5" t="s">
        <v>0</v>
      </c>
      <c r="D5" t="s">
        <v>66</v>
      </c>
      <c r="E5" s="4" t="s">
        <v>86</v>
      </c>
      <c r="F5" t="s">
        <v>87</v>
      </c>
      <c r="G5" s="4" t="s">
        <v>50</v>
      </c>
      <c r="H5" s="4" t="s">
        <v>88</v>
      </c>
      <c r="I5" s="8">
        <v>-1</v>
      </c>
      <c r="J5" s="48">
        <v>61600</v>
      </c>
      <c r="K5" s="17">
        <v>-61600</v>
      </c>
      <c r="L5" s="102"/>
      <c r="P5" t="s">
        <v>124</v>
      </c>
      <c r="S5" s="53" t="s">
        <v>325</v>
      </c>
      <c r="T5" s="34">
        <v>449.43835616438355</v>
      </c>
      <c r="U5" s="34">
        <v>21</v>
      </c>
    </row>
    <row r="6" spans="1:21" hidden="1" x14ac:dyDescent="0.25">
      <c r="A6" s="5">
        <v>44939</v>
      </c>
      <c r="B6" t="s">
        <v>121</v>
      </c>
      <c r="C6" t="s">
        <v>0</v>
      </c>
      <c r="D6" t="s">
        <v>66</v>
      </c>
      <c r="E6" s="4" t="s">
        <v>86</v>
      </c>
      <c r="F6" t="s">
        <v>87</v>
      </c>
      <c r="G6" s="4" t="s">
        <v>50</v>
      </c>
      <c r="H6" s="4" t="s">
        <v>123</v>
      </c>
      <c r="I6" s="8">
        <v>2</v>
      </c>
      <c r="J6" s="48">
        <v>61600</v>
      </c>
      <c r="K6" s="17">
        <v>123200</v>
      </c>
      <c r="L6" s="102"/>
      <c r="P6" t="s">
        <v>124</v>
      </c>
      <c r="S6" s="162" t="s">
        <v>527</v>
      </c>
      <c r="T6" s="34">
        <v>449.43835616438355</v>
      </c>
      <c r="U6" s="34">
        <v>21</v>
      </c>
    </row>
    <row r="7" spans="1:21" hidden="1" x14ac:dyDescent="0.25">
      <c r="A7" s="5">
        <v>44943</v>
      </c>
      <c r="B7" t="s">
        <v>120</v>
      </c>
      <c r="C7" t="s">
        <v>4</v>
      </c>
      <c r="D7" t="s">
        <v>14</v>
      </c>
      <c r="E7" s="4">
        <v>3318225</v>
      </c>
      <c r="F7" t="s">
        <v>148</v>
      </c>
      <c r="G7" s="4" t="s">
        <v>148</v>
      </c>
      <c r="H7" s="4" t="s">
        <v>138</v>
      </c>
      <c r="I7" s="8">
        <v>-4</v>
      </c>
      <c r="J7" s="29">
        <v>153420.53519000002</v>
      </c>
      <c r="K7" s="35">
        <v>-613682.1407600001</v>
      </c>
      <c r="L7" s="104" t="s">
        <v>529</v>
      </c>
      <c r="O7" t="s">
        <v>272</v>
      </c>
      <c r="S7" s="39" t="s">
        <v>328</v>
      </c>
      <c r="T7" s="34">
        <v>360</v>
      </c>
      <c r="U7" s="34">
        <v>20</v>
      </c>
    </row>
    <row r="8" spans="1:21" hidden="1" x14ac:dyDescent="0.25">
      <c r="A8" s="5">
        <v>44952</v>
      </c>
      <c r="B8" t="s">
        <v>121</v>
      </c>
      <c r="C8" t="s">
        <v>0</v>
      </c>
      <c r="D8" t="s">
        <v>66</v>
      </c>
      <c r="E8" s="4" t="s">
        <v>78</v>
      </c>
      <c r="F8" t="s">
        <v>79</v>
      </c>
      <c r="G8" s="4" t="s">
        <v>80</v>
      </c>
      <c r="H8" s="4" t="s">
        <v>143</v>
      </c>
      <c r="I8" s="8">
        <v>2</v>
      </c>
      <c r="J8" s="48">
        <v>51750</v>
      </c>
      <c r="K8" s="17">
        <v>103500</v>
      </c>
      <c r="L8" s="102"/>
      <c r="P8" t="s">
        <v>132</v>
      </c>
      <c r="S8" s="53" t="s">
        <v>329</v>
      </c>
      <c r="T8" s="34">
        <v>360</v>
      </c>
      <c r="U8" s="34">
        <v>20</v>
      </c>
    </row>
    <row r="9" spans="1:21" hidden="1" x14ac:dyDescent="0.25">
      <c r="A9" s="5">
        <v>44952</v>
      </c>
      <c r="B9" t="s">
        <v>121</v>
      </c>
      <c r="C9" t="s">
        <v>0</v>
      </c>
      <c r="D9" t="s">
        <v>66</v>
      </c>
      <c r="E9" s="4" t="s">
        <v>78</v>
      </c>
      <c r="F9" t="s">
        <v>79</v>
      </c>
      <c r="G9" s="4" t="s">
        <v>80</v>
      </c>
      <c r="H9" s="4" t="s">
        <v>144</v>
      </c>
      <c r="I9" s="8">
        <v>2</v>
      </c>
      <c r="J9" s="48">
        <v>51750</v>
      </c>
      <c r="K9" s="17">
        <v>103500</v>
      </c>
      <c r="L9" s="102"/>
      <c r="P9" t="s">
        <v>132</v>
      </c>
      <c r="S9" s="162" t="s">
        <v>527</v>
      </c>
      <c r="T9" s="34">
        <v>360</v>
      </c>
      <c r="U9" s="34">
        <v>20</v>
      </c>
    </row>
    <row r="10" spans="1:21" hidden="1" x14ac:dyDescent="0.25">
      <c r="A10" s="5">
        <v>44952</v>
      </c>
      <c r="B10" t="s">
        <v>121</v>
      </c>
      <c r="C10" t="s">
        <v>0</v>
      </c>
      <c r="D10" t="s">
        <v>66</v>
      </c>
      <c r="E10" s="4" t="s">
        <v>78</v>
      </c>
      <c r="F10" t="s">
        <v>79</v>
      </c>
      <c r="G10" s="4" t="s">
        <v>80</v>
      </c>
      <c r="H10" s="4" t="s">
        <v>145</v>
      </c>
      <c r="I10" s="8">
        <v>1</v>
      </c>
      <c r="J10" s="48">
        <v>51750</v>
      </c>
      <c r="K10" s="17">
        <v>51750</v>
      </c>
      <c r="L10" s="102"/>
      <c r="P10" t="s">
        <v>132</v>
      </c>
      <c r="S10" s="39" t="s">
        <v>532</v>
      </c>
      <c r="T10" s="34">
        <v>2325352</v>
      </c>
      <c r="U10" s="34">
        <v>20</v>
      </c>
    </row>
    <row r="11" spans="1:21" hidden="1" x14ac:dyDescent="0.25">
      <c r="A11" s="5">
        <v>44952</v>
      </c>
      <c r="B11" t="s">
        <v>169</v>
      </c>
      <c r="C11" t="s">
        <v>0</v>
      </c>
      <c r="D11" t="s">
        <v>66</v>
      </c>
      <c r="E11" s="4" t="s">
        <v>78</v>
      </c>
      <c r="F11" t="s">
        <v>79</v>
      </c>
      <c r="G11" s="4" t="s">
        <v>80</v>
      </c>
      <c r="H11" s="4" t="s">
        <v>143</v>
      </c>
      <c r="I11" s="8">
        <v>-2</v>
      </c>
      <c r="J11" s="48">
        <v>51750</v>
      </c>
      <c r="K11" s="17">
        <v>-103500</v>
      </c>
      <c r="L11" s="102"/>
      <c r="O11" t="s">
        <v>213</v>
      </c>
      <c r="S11" s="53" t="s">
        <v>146</v>
      </c>
      <c r="T11" s="34">
        <v>2325352</v>
      </c>
      <c r="U11" s="34">
        <v>20</v>
      </c>
    </row>
    <row r="12" spans="1:21" hidden="1" x14ac:dyDescent="0.25">
      <c r="A12" s="5">
        <v>44952</v>
      </c>
      <c r="B12" t="s">
        <v>169</v>
      </c>
      <c r="C12" t="s">
        <v>0</v>
      </c>
      <c r="D12" t="s">
        <v>66</v>
      </c>
      <c r="E12" s="4" t="s">
        <v>78</v>
      </c>
      <c r="F12" t="s">
        <v>79</v>
      </c>
      <c r="G12" s="4" t="s">
        <v>80</v>
      </c>
      <c r="H12" s="4" t="s">
        <v>144</v>
      </c>
      <c r="I12" s="8">
        <v>-2</v>
      </c>
      <c r="J12" s="48">
        <v>51750</v>
      </c>
      <c r="K12" s="17">
        <v>-103500</v>
      </c>
      <c r="L12" s="102"/>
      <c r="O12" t="s">
        <v>213</v>
      </c>
      <c r="S12" s="162" t="s">
        <v>529</v>
      </c>
      <c r="T12" s="34">
        <v>2325352</v>
      </c>
      <c r="U12" s="34">
        <v>20</v>
      </c>
    </row>
    <row r="13" spans="1:21" hidden="1" x14ac:dyDescent="0.25">
      <c r="A13" s="5">
        <v>44952</v>
      </c>
      <c r="B13" t="s">
        <v>169</v>
      </c>
      <c r="C13" t="s">
        <v>0</v>
      </c>
      <c r="D13" t="s">
        <v>66</v>
      </c>
      <c r="E13" s="4" t="s">
        <v>78</v>
      </c>
      <c r="F13" t="s">
        <v>79</v>
      </c>
      <c r="G13" s="4" t="s">
        <v>80</v>
      </c>
      <c r="H13" s="4" t="s">
        <v>145</v>
      </c>
      <c r="I13" s="8">
        <v>-1</v>
      </c>
      <c r="J13" s="48">
        <v>51750</v>
      </c>
      <c r="K13" s="17">
        <v>-51750</v>
      </c>
      <c r="L13" s="102"/>
      <c r="O13" t="s">
        <v>213</v>
      </c>
      <c r="S13" s="39" t="s">
        <v>55</v>
      </c>
      <c r="T13" s="34">
        <v>24341087.683348563</v>
      </c>
      <c r="U13" s="34">
        <v>50</v>
      </c>
    </row>
    <row r="14" spans="1:21" hidden="1" x14ac:dyDescent="0.25">
      <c r="A14" s="5">
        <v>44960</v>
      </c>
      <c r="B14" t="s">
        <v>63</v>
      </c>
      <c r="C14" t="s">
        <v>4</v>
      </c>
      <c r="D14" t="s">
        <v>14</v>
      </c>
      <c r="E14" s="4">
        <v>3308050</v>
      </c>
      <c r="F14" t="s">
        <v>137</v>
      </c>
      <c r="G14" s="4" t="s">
        <v>137</v>
      </c>
      <c r="H14" s="4" t="s">
        <v>138</v>
      </c>
      <c r="I14" s="8">
        <v>48</v>
      </c>
      <c r="J14" s="50">
        <v>505243.49166666658</v>
      </c>
      <c r="K14" s="35">
        <v>24251687.599999994</v>
      </c>
      <c r="L14" s="104" t="s">
        <v>529</v>
      </c>
      <c r="M14" t="s">
        <v>224</v>
      </c>
      <c r="S14" s="53" t="s">
        <v>56</v>
      </c>
      <c r="T14" s="34">
        <v>24341087.683348563</v>
      </c>
      <c r="U14" s="34">
        <v>50</v>
      </c>
    </row>
    <row r="15" spans="1:21" hidden="1" x14ac:dyDescent="0.25">
      <c r="A15" s="5">
        <v>44960</v>
      </c>
      <c r="B15" t="s">
        <v>63</v>
      </c>
      <c r="C15" t="s">
        <v>0</v>
      </c>
      <c r="D15" t="s">
        <v>14</v>
      </c>
      <c r="E15" s="3" t="s">
        <v>54</v>
      </c>
      <c r="F15" t="s">
        <v>55</v>
      </c>
      <c r="G15" s="4" t="s">
        <v>56</v>
      </c>
      <c r="H15" s="4" t="s">
        <v>134</v>
      </c>
      <c r="I15" s="8">
        <v>100</v>
      </c>
      <c r="J15" s="50">
        <v>84287.164444444439</v>
      </c>
      <c r="K15" s="35">
        <v>8428716.444444444</v>
      </c>
      <c r="L15" s="104" t="s">
        <v>529</v>
      </c>
      <c r="M15" t="s">
        <v>224</v>
      </c>
      <c r="S15" s="162" t="s">
        <v>529</v>
      </c>
      <c r="T15" s="34">
        <v>24339399.924444452</v>
      </c>
      <c r="U15" s="34">
        <v>-42</v>
      </c>
    </row>
    <row r="16" spans="1:21" hidden="1" x14ac:dyDescent="0.25">
      <c r="A16" s="5">
        <v>44960</v>
      </c>
      <c r="B16" t="s">
        <v>63</v>
      </c>
      <c r="C16" t="s">
        <v>0</v>
      </c>
      <c r="D16" t="s">
        <v>14</v>
      </c>
      <c r="E16" s="3" t="s">
        <v>58</v>
      </c>
      <c r="F16" t="s">
        <v>59</v>
      </c>
      <c r="G16" s="4" t="s">
        <v>60</v>
      </c>
      <c r="H16" s="4" t="s">
        <v>135</v>
      </c>
      <c r="I16" s="8">
        <v>50</v>
      </c>
      <c r="J16" s="50">
        <v>84287.164444444439</v>
      </c>
      <c r="K16" s="35">
        <v>4214358.222222222</v>
      </c>
      <c r="L16" s="104" t="s">
        <v>529</v>
      </c>
      <c r="M16" t="s">
        <v>224</v>
      </c>
      <c r="S16" s="162" t="s">
        <v>527</v>
      </c>
      <c r="T16" s="34">
        <v>1687.7589041095889</v>
      </c>
      <c r="U16" s="34">
        <v>92</v>
      </c>
    </row>
    <row r="17" spans="1:21" hidden="1" x14ac:dyDescent="0.25">
      <c r="A17" s="5">
        <v>44960</v>
      </c>
      <c r="B17" t="s">
        <v>63</v>
      </c>
      <c r="C17" t="s">
        <v>0</v>
      </c>
      <c r="D17" t="s">
        <v>14</v>
      </c>
      <c r="E17" s="3" t="s">
        <v>25</v>
      </c>
      <c r="F17" t="s">
        <v>26</v>
      </c>
      <c r="G17" s="4" t="s">
        <v>27</v>
      </c>
      <c r="H17" s="4" t="s">
        <v>127</v>
      </c>
      <c r="I17" s="8">
        <v>1</v>
      </c>
      <c r="J17" s="50">
        <v>65949.40444444443</v>
      </c>
      <c r="K17" s="35">
        <v>65949.40444444443</v>
      </c>
      <c r="L17" s="104"/>
      <c r="M17" t="s">
        <v>224</v>
      </c>
      <c r="S17" s="39" t="s">
        <v>59</v>
      </c>
      <c r="T17" s="34">
        <v>2208371.9729524925</v>
      </c>
      <c r="U17" s="34">
        <v>91</v>
      </c>
    </row>
    <row r="18" spans="1:21" hidden="1" x14ac:dyDescent="0.25">
      <c r="A18" s="5">
        <v>44960</v>
      </c>
      <c r="B18" t="s">
        <v>63</v>
      </c>
      <c r="C18" t="s">
        <v>0</v>
      </c>
      <c r="D18" t="s">
        <v>14</v>
      </c>
      <c r="E18" s="3" t="s">
        <v>25</v>
      </c>
      <c r="F18" t="s">
        <v>26</v>
      </c>
      <c r="G18" s="4" t="s">
        <v>27</v>
      </c>
      <c r="H18" s="4" t="s">
        <v>127</v>
      </c>
      <c r="I18" s="8">
        <v>34</v>
      </c>
      <c r="J18" s="50">
        <v>65949.40444444443</v>
      </c>
      <c r="K18" s="35">
        <v>2242279.7511111107</v>
      </c>
      <c r="L18" s="104"/>
      <c r="M18" t="s">
        <v>224</v>
      </c>
      <c r="S18" s="53" t="s">
        <v>60</v>
      </c>
      <c r="T18" s="34">
        <v>2208371.9729524925</v>
      </c>
      <c r="U18" s="34">
        <v>91</v>
      </c>
    </row>
    <row r="19" spans="1:21" hidden="1" x14ac:dyDescent="0.25">
      <c r="A19" s="68">
        <v>44960</v>
      </c>
      <c r="B19" s="69" t="s">
        <v>63</v>
      </c>
      <c r="C19" s="69" t="s">
        <v>0</v>
      </c>
      <c r="D19" s="69" t="s">
        <v>14</v>
      </c>
      <c r="E19" s="120" t="s">
        <v>25</v>
      </c>
      <c r="F19" s="69" t="s">
        <v>26</v>
      </c>
      <c r="G19" s="70" t="s">
        <v>27</v>
      </c>
      <c r="H19" s="144" t="s">
        <v>29</v>
      </c>
      <c r="I19" s="71">
        <v>35</v>
      </c>
      <c r="J19" s="143">
        <v>65949.40444444443</v>
      </c>
      <c r="K19" s="73">
        <v>2308229.1555555551</v>
      </c>
      <c r="L19" s="107"/>
      <c r="M19" s="69" t="s">
        <v>224</v>
      </c>
      <c r="N19" s="69"/>
      <c r="O19" s="69"/>
      <c r="P19" s="69"/>
      <c r="Q19" s="69"/>
      <c r="S19" s="162" t="s">
        <v>529</v>
      </c>
      <c r="T19" s="34">
        <v>-733309.9999999993</v>
      </c>
      <c r="U19" s="34">
        <v>-10</v>
      </c>
    </row>
    <row r="20" spans="1:21" hidden="1" x14ac:dyDescent="0.25">
      <c r="A20" s="5">
        <v>44960</v>
      </c>
      <c r="B20" t="s">
        <v>63</v>
      </c>
      <c r="C20" t="s">
        <v>0</v>
      </c>
      <c r="D20" t="s">
        <v>14</v>
      </c>
      <c r="E20" s="3" t="s">
        <v>35</v>
      </c>
      <c r="F20" t="s">
        <v>36</v>
      </c>
      <c r="G20" s="4" t="s">
        <v>37</v>
      </c>
      <c r="H20" s="4" t="s">
        <v>131</v>
      </c>
      <c r="I20" s="8">
        <v>60</v>
      </c>
      <c r="J20" s="50">
        <v>65949.40444444443</v>
      </c>
      <c r="K20" s="35">
        <v>3956964.2666666657</v>
      </c>
      <c r="L20" s="104"/>
      <c r="M20" t="s">
        <v>224</v>
      </c>
      <c r="S20" s="162" t="s">
        <v>527</v>
      </c>
      <c r="T20" s="34">
        <v>1137.4027397260274</v>
      </c>
      <c r="U20" s="34">
        <v>62</v>
      </c>
    </row>
    <row r="21" spans="1:21" hidden="1" x14ac:dyDescent="0.25">
      <c r="A21" s="5">
        <v>44960</v>
      </c>
      <c r="B21" t="s">
        <v>103</v>
      </c>
      <c r="C21" t="s">
        <v>0</v>
      </c>
      <c r="D21" t="s">
        <v>14</v>
      </c>
      <c r="E21" s="3" t="s">
        <v>54</v>
      </c>
      <c r="F21" t="s">
        <v>55</v>
      </c>
      <c r="G21" s="4" t="s">
        <v>56</v>
      </c>
      <c r="H21" s="4" t="s">
        <v>57</v>
      </c>
      <c r="I21" s="8">
        <v>-10</v>
      </c>
      <c r="J21" s="48">
        <v>73331</v>
      </c>
      <c r="K21" s="17">
        <v>-733310</v>
      </c>
      <c r="L21" s="102" t="s">
        <v>529</v>
      </c>
      <c r="N21">
        <v>20230026</v>
      </c>
      <c r="O21" t="s">
        <v>136</v>
      </c>
      <c r="Q21" t="s">
        <v>279</v>
      </c>
      <c r="S21" s="162" t="s">
        <v>672</v>
      </c>
      <c r="T21" s="34">
        <v>2940544.5702127656</v>
      </c>
      <c r="U21" s="34">
        <v>39</v>
      </c>
    </row>
    <row r="22" spans="1:21" hidden="1" x14ac:dyDescent="0.25">
      <c r="A22" s="5">
        <v>44960</v>
      </c>
      <c r="B22" t="s">
        <v>103</v>
      </c>
      <c r="C22" t="s">
        <v>0</v>
      </c>
      <c r="D22" t="s">
        <v>14</v>
      </c>
      <c r="E22" s="3" t="s">
        <v>58</v>
      </c>
      <c r="F22" t="s">
        <v>59</v>
      </c>
      <c r="G22" s="4" t="s">
        <v>60</v>
      </c>
      <c r="H22" s="4" t="s">
        <v>61</v>
      </c>
      <c r="I22" s="8">
        <v>-10</v>
      </c>
      <c r="J22" s="48">
        <v>73331</v>
      </c>
      <c r="K22" s="17">
        <v>-733310</v>
      </c>
      <c r="L22" s="102" t="s">
        <v>529</v>
      </c>
      <c r="N22">
        <v>20230026</v>
      </c>
      <c r="O22" t="s">
        <v>136</v>
      </c>
      <c r="Q22" t="s">
        <v>279</v>
      </c>
      <c r="S22" s="39" t="s">
        <v>15</v>
      </c>
      <c r="T22" s="34">
        <v>-1319958</v>
      </c>
      <c r="U22" s="34">
        <v>-18</v>
      </c>
    </row>
    <row r="23" spans="1:21" hidden="1" x14ac:dyDescent="0.25">
      <c r="A23" s="5">
        <v>44960</v>
      </c>
      <c r="B23" t="s">
        <v>103</v>
      </c>
      <c r="C23" t="s">
        <v>0</v>
      </c>
      <c r="D23" t="s">
        <v>14</v>
      </c>
      <c r="E23" s="3" t="s">
        <v>25</v>
      </c>
      <c r="F23" t="s">
        <v>26</v>
      </c>
      <c r="G23" s="4" t="s">
        <v>27</v>
      </c>
      <c r="H23" s="4" t="s">
        <v>127</v>
      </c>
      <c r="I23" s="8">
        <v>-1</v>
      </c>
      <c r="J23" s="50">
        <v>65949.40444444443</v>
      </c>
      <c r="K23" s="35">
        <v>-65949.40444444443</v>
      </c>
      <c r="L23" s="104"/>
      <c r="N23">
        <v>20230026</v>
      </c>
      <c r="O23" t="s">
        <v>136</v>
      </c>
      <c r="Q23" t="s">
        <v>279</v>
      </c>
      <c r="S23" s="53" t="s">
        <v>16</v>
      </c>
      <c r="T23" s="34">
        <v>-1319958</v>
      </c>
      <c r="U23" s="34">
        <v>-18</v>
      </c>
    </row>
    <row r="24" spans="1:21" hidden="1" x14ac:dyDescent="0.25">
      <c r="A24" s="5">
        <v>44960</v>
      </c>
      <c r="B24" t="s">
        <v>103</v>
      </c>
      <c r="C24" t="s">
        <v>0</v>
      </c>
      <c r="D24" t="s">
        <v>14</v>
      </c>
      <c r="E24" s="3" t="s">
        <v>25</v>
      </c>
      <c r="F24" t="s">
        <v>26</v>
      </c>
      <c r="G24" s="4" t="s">
        <v>27</v>
      </c>
      <c r="H24" s="4" t="s">
        <v>28</v>
      </c>
      <c r="I24" s="8">
        <v>-3</v>
      </c>
      <c r="J24" s="48">
        <v>73331</v>
      </c>
      <c r="K24" s="17">
        <v>-219993</v>
      </c>
      <c r="L24" s="102"/>
      <c r="N24">
        <v>20230026</v>
      </c>
      <c r="O24" t="s">
        <v>136</v>
      </c>
      <c r="Q24" t="s">
        <v>279</v>
      </c>
      <c r="S24" s="162" t="s">
        <v>672</v>
      </c>
      <c r="T24" s="34">
        <v>-1319958</v>
      </c>
      <c r="U24" s="34">
        <v>-18</v>
      </c>
    </row>
    <row r="25" spans="1:21" hidden="1" x14ac:dyDescent="0.25">
      <c r="A25" s="5">
        <v>44960</v>
      </c>
      <c r="B25" t="s">
        <v>103</v>
      </c>
      <c r="C25" t="s">
        <v>0</v>
      </c>
      <c r="D25" t="s">
        <v>14</v>
      </c>
      <c r="E25" s="3" t="s">
        <v>25</v>
      </c>
      <c r="F25" t="s">
        <v>26</v>
      </c>
      <c r="G25" s="4" t="s">
        <v>27</v>
      </c>
      <c r="H25" s="4" t="s">
        <v>29</v>
      </c>
      <c r="I25" s="8">
        <v>-16</v>
      </c>
      <c r="J25" s="48">
        <v>73331</v>
      </c>
      <c r="K25" s="17">
        <v>-1173296</v>
      </c>
      <c r="L25" s="102"/>
      <c r="N25">
        <v>20230026</v>
      </c>
      <c r="O25" t="s">
        <v>136</v>
      </c>
      <c r="Q25" t="s">
        <v>279</v>
      </c>
      <c r="S25" s="39" t="s">
        <v>22</v>
      </c>
      <c r="T25" s="34">
        <v>-293324</v>
      </c>
      <c r="U25" s="34">
        <v>-4</v>
      </c>
    </row>
    <row r="26" spans="1:21" hidden="1" x14ac:dyDescent="0.25">
      <c r="A26" s="5">
        <v>44960</v>
      </c>
      <c r="B26" t="s">
        <v>63</v>
      </c>
      <c r="C26" t="s">
        <v>0</v>
      </c>
      <c r="D26" t="s">
        <v>14</v>
      </c>
      <c r="E26" s="3" t="s">
        <v>39</v>
      </c>
      <c r="F26" t="s">
        <v>40</v>
      </c>
      <c r="G26" s="4" t="s">
        <v>41</v>
      </c>
      <c r="H26" s="4" t="s">
        <v>128</v>
      </c>
      <c r="I26" s="8">
        <v>50</v>
      </c>
      <c r="J26" s="50">
        <v>65949.40444444443</v>
      </c>
      <c r="K26" s="35">
        <v>3297470.2222222215</v>
      </c>
      <c r="L26" s="104"/>
      <c r="M26" t="s">
        <v>224</v>
      </c>
      <c r="S26" s="53" t="s">
        <v>23</v>
      </c>
      <c r="T26" s="34">
        <v>-293324</v>
      </c>
      <c r="U26" s="34">
        <v>-4</v>
      </c>
    </row>
    <row r="27" spans="1:21" hidden="1" x14ac:dyDescent="0.25">
      <c r="A27" s="5">
        <v>44960</v>
      </c>
      <c r="B27" t="s">
        <v>103</v>
      </c>
      <c r="C27" t="s">
        <v>0</v>
      </c>
      <c r="D27" t="s">
        <v>66</v>
      </c>
      <c r="E27" s="4" t="s">
        <v>71</v>
      </c>
      <c r="F27" t="s">
        <v>72</v>
      </c>
      <c r="G27" s="4" t="s">
        <v>27</v>
      </c>
      <c r="H27" s="4" t="s">
        <v>73</v>
      </c>
      <c r="I27" s="8">
        <v>-24</v>
      </c>
      <c r="J27" s="48">
        <v>61600</v>
      </c>
      <c r="K27" s="17">
        <v>-1478400</v>
      </c>
      <c r="L27" s="102"/>
      <c r="N27">
        <v>20230027</v>
      </c>
      <c r="O27" t="s">
        <v>126</v>
      </c>
      <c r="Q27" t="s">
        <v>279</v>
      </c>
      <c r="S27" s="162" t="s">
        <v>672</v>
      </c>
      <c r="T27" s="34">
        <v>-293324</v>
      </c>
      <c r="U27" s="34">
        <v>-4</v>
      </c>
    </row>
    <row r="28" spans="1:21" hidden="1" x14ac:dyDescent="0.25">
      <c r="A28" s="5">
        <v>44960</v>
      </c>
      <c r="B28" t="s">
        <v>103</v>
      </c>
      <c r="C28" t="s">
        <v>0</v>
      </c>
      <c r="D28" t="s">
        <v>66</v>
      </c>
      <c r="E28" s="4" t="s">
        <v>71</v>
      </c>
      <c r="F28" t="s">
        <v>72</v>
      </c>
      <c r="G28" s="4" t="s">
        <v>27</v>
      </c>
      <c r="H28" s="4" t="s">
        <v>74</v>
      </c>
      <c r="I28" s="8">
        <v>-4</v>
      </c>
      <c r="J28" s="48">
        <v>61600</v>
      </c>
      <c r="K28" s="17">
        <v>-246400</v>
      </c>
      <c r="L28" s="102"/>
      <c r="N28">
        <v>20230027</v>
      </c>
      <c r="O28" t="s">
        <v>126</v>
      </c>
      <c r="Q28" t="s">
        <v>279</v>
      </c>
      <c r="S28" s="39" t="s">
        <v>26</v>
      </c>
      <c r="T28" s="34">
        <v>1666633.2686149171</v>
      </c>
      <c r="U28" s="34">
        <v>59</v>
      </c>
    </row>
    <row r="29" spans="1:21" hidden="1" x14ac:dyDescent="0.25">
      <c r="A29" s="5">
        <v>44960</v>
      </c>
      <c r="B29" t="s">
        <v>103</v>
      </c>
      <c r="C29" t="s">
        <v>0</v>
      </c>
      <c r="D29" t="s">
        <v>66</v>
      </c>
      <c r="E29" s="4" t="s">
        <v>75</v>
      </c>
      <c r="F29" t="s">
        <v>76</v>
      </c>
      <c r="G29" s="4" t="s">
        <v>37</v>
      </c>
      <c r="H29" s="4" t="s">
        <v>77</v>
      </c>
      <c r="I29" s="8">
        <v>-1</v>
      </c>
      <c r="J29" s="48">
        <v>61600</v>
      </c>
      <c r="K29" s="17">
        <v>-61600</v>
      </c>
      <c r="L29" s="102"/>
      <c r="N29">
        <v>20230027</v>
      </c>
      <c r="O29" t="s">
        <v>126</v>
      </c>
      <c r="Q29" t="s">
        <v>279</v>
      </c>
      <c r="S29" s="53" t="s">
        <v>27</v>
      </c>
      <c r="T29" s="34">
        <v>1666633.2686149171</v>
      </c>
      <c r="U29" s="34">
        <v>59</v>
      </c>
    </row>
    <row r="30" spans="1:21" hidden="1" x14ac:dyDescent="0.25">
      <c r="A30" s="5">
        <v>44960</v>
      </c>
      <c r="B30" t="s">
        <v>103</v>
      </c>
      <c r="C30" t="s">
        <v>0</v>
      </c>
      <c r="D30" t="s">
        <v>66</v>
      </c>
      <c r="E30" s="4" t="s">
        <v>86</v>
      </c>
      <c r="F30" t="s">
        <v>87</v>
      </c>
      <c r="G30" s="4" t="s">
        <v>50</v>
      </c>
      <c r="H30" s="4" t="s">
        <v>123</v>
      </c>
      <c r="I30" s="8">
        <v>-2</v>
      </c>
      <c r="J30" s="48">
        <v>61600</v>
      </c>
      <c r="K30" s="17">
        <v>-123200</v>
      </c>
      <c r="L30" s="102"/>
      <c r="N30">
        <v>20230027</v>
      </c>
      <c r="O30" t="s">
        <v>126</v>
      </c>
      <c r="Q30" t="s">
        <v>279</v>
      </c>
      <c r="S30" s="162" t="s">
        <v>527</v>
      </c>
      <c r="T30" s="34">
        <v>570.7397260273973</v>
      </c>
      <c r="U30" s="34">
        <v>40</v>
      </c>
    </row>
    <row r="31" spans="1:21" hidden="1" x14ac:dyDescent="0.25">
      <c r="A31" s="5">
        <v>44960</v>
      </c>
      <c r="B31" t="s">
        <v>103</v>
      </c>
      <c r="C31" t="s">
        <v>0</v>
      </c>
      <c r="D31" t="s">
        <v>66</v>
      </c>
      <c r="E31" s="4" t="s">
        <v>86</v>
      </c>
      <c r="F31" t="s">
        <v>87</v>
      </c>
      <c r="G31" s="4" t="s">
        <v>50</v>
      </c>
      <c r="H31" s="4" t="s">
        <v>88</v>
      </c>
      <c r="I31" s="8">
        <v>-8</v>
      </c>
      <c r="J31" s="48">
        <v>61600</v>
      </c>
      <c r="K31" s="17">
        <v>-492800</v>
      </c>
      <c r="L31" s="102"/>
      <c r="N31">
        <v>20230027</v>
      </c>
      <c r="O31" t="s">
        <v>126</v>
      </c>
      <c r="Q31" t="s">
        <v>279</v>
      </c>
      <c r="S31" s="162" t="s">
        <v>672</v>
      </c>
      <c r="T31" s="34">
        <v>1666062.5288888896</v>
      </c>
      <c r="U31" s="34">
        <v>19</v>
      </c>
    </row>
    <row r="32" spans="1:21" hidden="1" x14ac:dyDescent="0.25">
      <c r="A32" s="5">
        <v>44960</v>
      </c>
      <c r="B32" t="s">
        <v>103</v>
      </c>
      <c r="C32" t="s">
        <v>0</v>
      </c>
      <c r="D32" t="s">
        <v>66</v>
      </c>
      <c r="E32" s="4" t="s">
        <v>67</v>
      </c>
      <c r="F32" t="s">
        <v>68</v>
      </c>
      <c r="G32" s="4" t="s">
        <v>69</v>
      </c>
      <c r="H32" s="4" t="s">
        <v>70</v>
      </c>
      <c r="I32" s="8">
        <v>-18</v>
      </c>
      <c r="J32" s="48">
        <v>61600</v>
      </c>
      <c r="K32" s="17">
        <v>-1108800</v>
      </c>
      <c r="L32" s="102"/>
      <c r="N32">
        <v>20230027</v>
      </c>
      <c r="O32" t="s">
        <v>126</v>
      </c>
      <c r="Q32" t="s">
        <v>279</v>
      </c>
      <c r="S32" s="39" t="s">
        <v>40</v>
      </c>
      <c r="T32" s="34">
        <v>10145834.807907844</v>
      </c>
      <c r="U32" s="34">
        <v>186</v>
      </c>
    </row>
    <row r="33" spans="1:21" hidden="1" x14ac:dyDescent="0.25">
      <c r="A33" s="5">
        <v>44960</v>
      </c>
      <c r="B33" t="s">
        <v>103</v>
      </c>
      <c r="C33" t="s">
        <v>0</v>
      </c>
      <c r="D33" t="s">
        <v>66</v>
      </c>
      <c r="E33" s="4" t="s">
        <v>78</v>
      </c>
      <c r="F33" t="s">
        <v>79</v>
      </c>
      <c r="G33" s="4" t="s">
        <v>80</v>
      </c>
      <c r="H33" s="4" t="s">
        <v>81</v>
      </c>
      <c r="I33" s="8">
        <v>-1</v>
      </c>
      <c r="J33" s="48">
        <v>61600</v>
      </c>
      <c r="K33" s="17">
        <v>-61600</v>
      </c>
      <c r="L33" s="102"/>
      <c r="N33">
        <v>20230027</v>
      </c>
      <c r="O33" t="s">
        <v>126</v>
      </c>
      <c r="Q33" t="s">
        <v>279</v>
      </c>
      <c r="S33" s="53" t="s">
        <v>141</v>
      </c>
      <c r="T33" s="34">
        <v>10145834.807907844</v>
      </c>
      <c r="U33" s="34">
        <v>186</v>
      </c>
    </row>
    <row r="34" spans="1:21" hidden="1" x14ac:dyDescent="0.25">
      <c r="A34" s="5">
        <v>44960</v>
      </c>
      <c r="B34" t="s">
        <v>103</v>
      </c>
      <c r="C34" t="s">
        <v>0</v>
      </c>
      <c r="D34" t="s">
        <v>66</v>
      </c>
      <c r="E34" s="4" t="s">
        <v>78</v>
      </c>
      <c r="F34" t="s">
        <v>79</v>
      </c>
      <c r="G34" s="4" t="s">
        <v>80</v>
      </c>
      <c r="H34" s="4" t="s">
        <v>89</v>
      </c>
      <c r="I34" s="8">
        <v>-2</v>
      </c>
      <c r="J34" s="48">
        <v>61600</v>
      </c>
      <c r="K34" s="17">
        <v>-123200</v>
      </c>
      <c r="L34" s="102"/>
      <c r="N34">
        <v>20230027</v>
      </c>
      <c r="O34" t="s">
        <v>126</v>
      </c>
      <c r="Q34" t="s">
        <v>279</v>
      </c>
      <c r="S34" s="162" t="s">
        <v>529</v>
      </c>
      <c r="T34" s="34">
        <v>3493791.4772727271</v>
      </c>
      <c r="U34" s="34">
        <v>50</v>
      </c>
    </row>
    <row r="35" spans="1:21" hidden="1" x14ac:dyDescent="0.25">
      <c r="A35" s="5">
        <v>44960</v>
      </c>
      <c r="B35" t="s">
        <v>63</v>
      </c>
      <c r="C35" t="s">
        <v>0</v>
      </c>
      <c r="D35" t="s">
        <v>14</v>
      </c>
      <c r="E35" s="3" t="s">
        <v>42</v>
      </c>
      <c r="F35" t="s">
        <v>43</v>
      </c>
      <c r="G35" s="4" t="s">
        <v>44</v>
      </c>
      <c r="H35" s="4" t="s">
        <v>130</v>
      </c>
      <c r="I35" s="8">
        <v>24</v>
      </c>
      <c r="J35" s="50">
        <v>65949.40444444443</v>
      </c>
      <c r="K35" s="35">
        <v>1582785.7066666663</v>
      </c>
      <c r="L35" s="104"/>
      <c r="M35" t="s">
        <v>224</v>
      </c>
      <c r="S35" s="162" t="s">
        <v>527</v>
      </c>
      <c r="T35" s="34">
        <v>570.7397260273973</v>
      </c>
      <c r="U35" s="34">
        <v>40</v>
      </c>
    </row>
    <row r="36" spans="1:21" hidden="1" x14ac:dyDescent="0.25">
      <c r="A36" s="5">
        <v>44960</v>
      </c>
      <c r="B36" t="s">
        <v>63</v>
      </c>
      <c r="C36" t="s">
        <v>0</v>
      </c>
      <c r="D36" t="s">
        <v>14</v>
      </c>
      <c r="E36" s="3" t="s">
        <v>42</v>
      </c>
      <c r="F36" t="s">
        <v>43</v>
      </c>
      <c r="G36" s="4" t="s">
        <v>44</v>
      </c>
      <c r="H36" s="4" t="s">
        <v>130</v>
      </c>
      <c r="I36" s="8">
        <v>77</v>
      </c>
      <c r="J36" s="50">
        <v>65949.40444444443</v>
      </c>
      <c r="K36" s="35">
        <v>5078104.142222221</v>
      </c>
      <c r="L36" s="104"/>
      <c r="M36" t="s">
        <v>224</v>
      </c>
      <c r="S36" s="162" t="s">
        <v>672</v>
      </c>
      <c r="T36" s="34">
        <v>6651472.5909090899</v>
      </c>
      <c r="U36" s="34">
        <v>96</v>
      </c>
    </row>
    <row r="37" spans="1:21" hidden="1" x14ac:dyDescent="0.25">
      <c r="A37" s="5">
        <v>44960</v>
      </c>
      <c r="B37" t="s">
        <v>103</v>
      </c>
      <c r="C37" t="s">
        <v>0</v>
      </c>
      <c r="D37" t="s">
        <v>14</v>
      </c>
      <c r="E37" s="3" t="s">
        <v>42</v>
      </c>
      <c r="F37" t="s">
        <v>43</v>
      </c>
      <c r="G37" s="4" t="s">
        <v>44</v>
      </c>
      <c r="H37" s="4" t="s">
        <v>130</v>
      </c>
      <c r="I37" s="8">
        <v>-20</v>
      </c>
      <c r="J37" s="50">
        <v>65949.40444444443</v>
      </c>
      <c r="K37" s="35">
        <v>-1318988.0888888887</v>
      </c>
      <c r="L37" s="104"/>
      <c r="N37">
        <v>20230026</v>
      </c>
      <c r="O37" t="s">
        <v>136</v>
      </c>
      <c r="Q37" t="s">
        <v>279</v>
      </c>
      <c r="S37" s="39" t="s">
        <v>43</v>
      </c>
      <c r="T37" s="34">
        <v>-94286.89345509687</v>
      </c>
      <c r="U37" s="34">
        <v>176</v>
      </c>
    </row>
    <row r="38" spans="1:21" hidden="1" x14ac:dyDescent="0.25">
      <c r="A38" s="5">
        <v>44963</v>
      </c>
      <c r="B38" t="s">
        <v>103</v>
      </c>
      <c r="C38" t="s">
        <v>0</v>
      </c>
      <c r="D38" t="s">
        <v>14</v>
      </c>
      <c r="E38" s="3" t="s">
        <v>54</v>
      </c>
      <c r="F38" t="s">
        <v>55</v>
      </c>
      <c r="G38" s="4" t="s">
        <v>56</v>
      </c>
      <c r="H38" s="4" t="s">
        <v>57</v>
      </c>
      <c r="I38" s="8">
        <v>-9</v>
      </c>
      <c r="J38" s="48">
        <v>73331</v>
      </c>
      <c r="K38" s="17">
        <v>-659979</v>
      </c>
      <c r="L38" s="102" t="s">
        <v>529</v>
      </c>
      <c r="N38">
        <v>20230028</v>
      </c>
      <c r="O38" t="s">
        <v>147</v>
      </c>
      <c r="Q38" t="s">
        <v>280</v>
      </c>
      <c r="S38" s="53" t="s">
        <v>80</v>
      </c>
      <c r="T38" s="34">
        <v>-94286.89345509687</v>
      </c>
      <c r="U38" s="34">
        <v>176</v>
      </c>
    </row>
    <row r="39" spans="1:21" hidden="1" x14ac:dyDescent="0.25">
      <c r="A39" s="5">
        <v>44963</v>
      </c>
      <c r="B39" t="s">
        <v>103</v>
      </c>
      <c r="C39" t="s">
        <v>0</v>
      </c>
      <c r="D39" t="s">
        <v>14</v>
      </c>
      <c r="E39" s="3" t="s">
        <v>58</v>
      </c>
      <c r="F39" t="s">
        <v>59</v>
      </c>
      <c r="G39" s="4" t="s">
        <v>60</v>
      </c>
      <c r="H39" s="4" t="s">
        <v>135</v>
      </c>
      <c r="I39" s="8">
        <v>-2</v>
      </c>
      <c r="J39" s="50">
        <v>84287.164444444439</v>
      </c>
      <c r="K39" s="35">
        <v>-168574.32888888888</v>
      </c>
      <c r="L39" s="104" t="s">
        <v>529</v>
      </c>
      <c r="N39">
        <v>20230028</v>
      </c>
      <c r="O39" t="s">
        <v>147</v>
      </c>
      <c r="Q39" t="s">
        <v>280</v>
      </c>
      <c r="S39" s="162" t="s">
        <v>527</v>
      </c>
      <c r="T39" s="34">
        <v>2568.3287671232879</v>
      </c>
      <c r="U39" s="34">
        <v>180</v>
      </c>
    </row>
    <row r="40" spans="1:21" hidden="1" x14ac:dyDescent="0.25">
      <c r="A40" s="5">
        <v>44960</v>
      </c>
      <c r="B40" t="s">
        <v>63</v>
      </c>
      <c r="C40" t="s">
        <v>0</v>
      </c>
      <c r="D40" t="s">
        <v>14</v>
      </c>
      <c r="E40" s="3" t="s">
        <v>39</v>
      </c>
      <c r="F40" t="s">
        <v>40</v>
      </c>
      <c r="G40" s="4" t="s">
        <v>41</v>
      </c>
      <c r="H40" s="4" t="s">
        <v>129</v>
      </c>
      <c r="I40" s="8">
        <v>10</v>
      </c>
      <c r="J40" s="50">
        <v>65949.40444444443</v>
      </c>
      <c r="K40" s="35">
        <v>659494.04444444436</v>
      </c>
      <c r="L40" s="104"/>
      <c r="M40" t="s">
        <v>224</v>
      </c>
      <c r="S40" s="162" t="s">
        <v>672</v>
      </c>
      <c r="T40" s="34">
        <v>-96855.222222220153</v>
      </c>
      <c r="U40" s="34">
        <v>-4</v>
      </c>
    </row>
    <row r="41" spans="1:21" hidden="1" x14ac:dyDescent="0.25">
      <c r="A41" s="5">
        <v>44963</v>
      </c>
      <c r="B41" t="s">
        <v>103</v>
      </c>
      <c r="C41" t="s">
        <v>4</v>
      </c>
      <c r="D41" t="s">
        <v>14</v>
      </c>
      <c r="E41" s="4">
        <v>3308050</v>
      </c>
      <c r="F41" t="s">
        <v>137</v>
      </c>
      <c r="G41" s="4" t="s">
        <v>137</v>
      </c>
      <c r="H41" s="4" t="s">
        <v>138</v>
      </c>
      <c r="I41" s="8">
        <v>-2</v>
      </c>
      <c r="J41" s="48">
        <v>505243.49166666658</v>
      </c>
      <c r="K41" s="17">
        <v>-1010486.9833333332</v>
      </c>
      <c r="L41" s="102" t="s">
        <v>529</v>
      </c>
      <c r="N41">
        <v>20230028</v>
      </c>
      <c r="O41" t="s">
        <v>147</v>
      </c>
      <c r="Q41" t="s">
        <v>280</v>
      </c>
      <c r="S41" s="39" t="s">
        <v>49</v>
      </c>
      <c r="T41" s="34">
        <v>-462955.36164383567</v>
      </c>
      <c r="U41" s="34">
        <v>16</v>
      </c>
    </row>
    <row r="42" spans="1:21" hidden="1" x14ac:dyDescent="0.25">
      <c r="A42" s="5">
        <v>44963</v>
      </c>
      <c r="B42" t="s">
        <v>103</v>
      </c>
      <c r="C42" t="s">
        <v>4</v>
      </c>
      <c r="D42" t="s">
        <v>14</v>
      </c>
      <c r="E42" s="4">
        <v>3318225</v>
      </c>
      <c r="F42" t="s">
        <v>148</v>
      </c>
      <c r="G42" s="4" t="s">
        <v>148</v>
      </c>
      <c r="H42" s="4" t="s">
        <v>138</v>
      </c>
      <c r="I42" s="8">
        <v>-2</v>
      </c>
      <c r="J42" s="29">
        <v>153420.53519000002</v>
      </c>
      <c r="K42" s="35">
        <v>-306841.07038000005</v>
      </c>
      <c r="L42" s="104" t="s">
        <v>529</v>
      </c>
      <c r="N42">
        <v>20230028</v>
      </c>
      <c r="O42" t="s">
        <v>147</v>
      </c>
      <c r="Q42" t="s">
        <v>280</v>
      </c>
      <c r="S42" s="53" t="s">
        <v>50</v>
      </c>
      <c r="T42" s="34">
        <v>-462955.36164383567</v>
      </c>
      <c r="U42" s="34">
        <v>16</v>
      </c>
    </row>
    <row r="43" spans="1:21" hidden="1" x14ac:dyDescent="0.25">
      <c r="A43" s="5">
        <v>44963</v>
      </c>
      <c r="B43" t="s">
        <v>103</v>
      </c>
      <c r="C43" t="s">
        <v>0</v>
      </c>
      <c r="D43" t="s">
        <v>14</v>
      </c>
      <c r="E43" s="3" t="s">
        <v>42</v>
      </c>
      <c r="F43" t="s">
        <v>43</v>
      </c>
      <c r="G43" s="4" t="s">
        <v>44</v>
      </c>
      <c r="H43" s="4" t="s">
        <v>45</v>
      </c>
      <c r="I43" s="8">
        <v>-4</v>
      </c>
      <c r="J43" s="48">
        <v>73331</v>
      </c>
      <c r="K43" s="17">
        <v>-293324</v>
      </c>
      <c r="L43" s="102"/>
      <c r="N43">
        <v>20230028</v>
      </c>
      <c r="O43" t="s">
        <v>147</v>
      </c>
      <c r="Q43" t="s">
        <v>280</v>
      </c>
      <c r="S43" s="162" t="s">
        <v>529</v>
      </c>
      <c r="T43" s="34">
        <v>923089.14772727271</v>
      </c>
      <c r="U43" s="34">
        <v>15</v>
      </c>
    </row>
    <row r="44" spans="1:21" hidden="1" x14ac:dyDescent="0.25">
      <c r="A44" s="5">
        <v>44963</v>
      </c>
      <c r="B44" t="s">
        <v>103</v>
      </c>
      <c r="C44" t="s">
        <v>0</v>
      </c>
      <c r="D44" t="s">
        <v>14</v>
      </c>
      <c r="E44" s="3" t="s">
        <v>42</v>
      </c>
      <c r="F44" t="s">
        <v>43</v>
      </c>
      <c r="G44" s="4" t="s">
        <v>44</v>
      </c>
      <c r="H44" s="4" t="s">
        <v>130</v>
      </c>
      <c r="I44" s="8">
        <v>-2</v>
      </c>
      <c r="J44" s="50">
        <v>65949.40444444443</v>
      </c>
      <c r="K44" s="35">
        <v>-131898.80888888886</v>
      </c>
      <c r="L44" s="104"/>
      <c r="N44">
        <v>20230028</v>
      </c>
      <c r="O44" t="s">
        <v>147</v>
      </c>
      <c r="Q44" t="s">
        <v>280</v>
      </c>
      <c r="S44" s="162" t="s">
        <v>527</v>
      </c>
      <c r="T44" s="34">
        <v>299.63835616438359</v>
      </c>
      <c r="U44" s="34">
        <v>21</v>
      </c>
    </row>
    <row r="45" spans="1:21" hidden="1" x14ac:dyDescent="0.25">
      <c r="A45" s="5">
        <v>44965</v>
      </c>
      <c r="B45" t="s">
        <v>103</v>
      </c>
      <c r="C45" t="s">
        <v>4</v>
      </c>
      <c r="D45" t="s">
        <v>14</v>
      </c>
      <c r="E45" s="4">
        <v>3308050</v>
      </c>
      <c r="F45" t="s">
        <v>137</v>
      </c>
      <c r="G45" s="4" t="s">
        <v>137</v>
      </c>
      <c r="H45" s="4" t="s">
        <v>138</v>
      </c>
      <c r="I45" s="8">
        <v>-20</v>
      </c>
      <c r="J45" s="50">
        <v>505243.49166666658</v>
      </c>
      <c r="K45" s="35">
        <v>-10104869.833333332</v>
      </c>
      <c r="L45" s="104" t="s">
        <v>529</v>
      </c>
      <c r="N45" s="4">
        <v>20230030</v>
      </c>
      <c r="O45" t="s">
        <v>149</v>
      </c>
      <c r="Q45" t="s">
        <v>138</v>
      </c>
      <c r="S45" s="162" t="s">
        <v>672</v>
      </c>
      <c r="T45" s="34">
        <v>-1386344.1477272727</v>
      </c>
      <c r="U45" s="34">
        <v>-20</v>
      </c>
    </row>
    <row r="46" spans="1:21" hidden="1" x14ac:dyDescent="0.25">
      <c r="A46" s="5">
        <v>44972</v>
      </c>
      <c r="B46" t="s">
        <v>120</v>
      </c>
      <c r="C46" t="s">
        <v>0</v>
      </c>
      <c r="D46" t="s">
        <v>14</v>
      </c>
      <c r="E46" s="3" t="s">
        <v>48</v>
      </c>
      <c r="F46" t="s">
        <v>49</v>
      </c>
      <c r="G46" s="4" t="s">
        <v>50</v>
      </c>
      <c r="H46" s="4" t="s">
        <v>51</v>
      </c>
      <c r="I46" s="8">
        <v>-1</v>
      </c>
      <c r="J46" s="48">
        <v>73331</v>
      </c>
      <c r="K46" s="17">
        <v>-73331</v>
      </c>
      <c r="L46" s="102" t="s">
        <v>529</v>
      </c>
      <c r="P46" t="s">
        <v>150</v>
      </c>
      <c r="S46" s="39" t="s">
        <v>36</v>
      </c>
      <c r="T46" s="34">
        <v>3814668</v>
      </c>
      <c r="U46" s="34">
        <v>55</v>
      </c>
    </row>
    <row r="47" spans="1:21" hidden="1" x14ac:dyDescent="0.25">
      <c r="A47" s="5">
        <v>44972</v>
      </c>
      <c r="B47" t="s">
        <v>120</v>
      </c>
      <c r="C47" t="s">
        <v>4</v>
      </c>
      <c r="D47" t="s">
        <v>14</v>
      </c>
      <c r="E47" s="4">
        <v>3308050</v>
      </c>
      <c r="F47" t="s">
        <v>137</v>
      </c>
      <c r="G47" s="4" t="s">
        <v>137</v>
      </c>
      <c r="H47" s="4" t="s">
        <v>138</v>
      </c>
      <c r="I47" s="8">
        <v>-1</v>
      </c>
      <c r="J47" s="48">
        <v>505243.49166666658</v>
      </c>
      <c r="K47" s="17">
        <v>-505243.49166666658</v>
      </c>
      <c r="L47" s="102" t="s">
        <v>529</v>
      </c>
      <c r="P47" t="s">
        <v>150</v>
      </c>
      <c r="S47" s="53" t="s">
        <v>37</v>
      </c>
      <c r="T47" s="34">
        <v>3814668</v>
      </c>
      <c r="U47" s="34">
        <v>55</v>
      </c>
    </row>
    <row r="48" spans="1:21" hidden="1" x14ac:dyDescent="0.25">
      <c r="A48" s="5">
        <v>44974</v>
      </c>
      <c r="B48" t="s">
        <v>63</v>
      </c>
      <c r="C48" t="s">
        <v>0</v>
      </c>
      <c r="D48" t="s">
        <v>66</v>
      </c>
      <c r="E48" s="4" t="s">
        <v>71</v>
      </c>
      <c r="F48" t="s">
        <v>72</v>
      </c>
      <c r="G48" s="4" t="s">
        <v>27</v>
      </c>
      <c r="H48" s="4" t="s">
        <v>73</v>
      </c>
      <c r="I48" s="8">
        <v>1</v>
      </c>
      <c r="J48" s="29">
        <v>51750</v>
      </c>
      <c r="K48" s="17">
        <v>51750</v>
      </c>
      <c r="L48" s="102"/>
      <c r="M48" t="s">
        <v>168</v>
      </c>
      <c r="S48" s="162" t="s">
        <v>672</v>
      </c>
      <c r="T48" s="34">
        <v>3814668</v>
      </c>
      <c r="U48" s="34">
        <v>55</v>
      </c>
    </row>
    <row r="49" spans="1:21" hidden="1" x14ac:dyDescent="0.25">
      <c r="A49" s="5">
        <v>44974</v>
      </c>
      <c r="B49" t="s">
        <v>63</v>
      </c>
      <c r="C49" t="s">
        <v>0</v>
      </c>
      <c r="D49" t="s">
        <v>66</v>
      </c>
      <c r="E49" s="4" t="s">
        <v>71</v>
      </c>
      <c r="F49" t="s">
        <v>72</v>
      </c>
      <c r="G49" s="4" t="s">
        <v>27</v>
      </c>
      <c r="H49" s="4" t="s">
        <v>74</v>
      </c>
      <c r="I49" s="8">
        <v>5</v>
      </c>
      <c r="J49" s="29">
        <v>51750</v>
      </c>
      <c r="K49" s="17">
        <v>258750</v>
      </c>
      <c r="L49" s="102"/>
      <c r="M49" t="s">
        <v>168</v>
      </c>
      <c r="S49" s="39" t="s">
        <v>72</v>
      </c>
      <c r="T49" s="34">
        <v>5106200</v>
      </c>
      <c r="U49" s="34">
        <v>102</v>
      </c>
    </row>
    <row r="50" spans="1:21" hidden="1" x14ac:dyDescent="0.25">
      <c r="A50" s="5">
        <v>44974</v>
      </c>
      <c r="B50" t="s">
        <v>63</v>
      </c>
      <c r="C50" t="s">
        <v>0</v>
      </c>
      <c r="D50" t="s">
        <v>66</v>
      </c>
      <c r="E50" s="4" t="s">
        <v>71</v>
      </c>
      <c r="F50" t="s">
        <v>72</v>
      </c>
      <c r="G50" s="4" t="s">
        <v>27</v>
      </c>
      <c r="H50" s="4" t="s">
        <v>152</v>
      </c>
      <c r="I50" s="8">
        <v>9</v>
      </c>
      <c r="J50" s="29">
        <v>51750</v>
      </c>
      <c r="K50" s="17">
        <v>465750</v>
      </c>
      <c r="L50" s="102"/>
      <c r="M50" t="s">
        <v>168</v>
      </c>
      <c r="S50" s="53" t="s">
        <v>27</v>
      </c>
      <c r="T50" s="34">
        <v>5106200</v>
      </c>
      <c r="U50" s="34">
        <v>102</v>
      </c>
    </row>
    <row r="51" spans="1:21" hidden="1" x14ac:dyDescent="0.25">
      <c r="A51" s="5">
        <v>44974</v>
      </c>
      <c r="B51" t="s">
        <v>63</v>
      </c>
      <c r="C51" t="s">
        <v>0</v>
      </c>
      <c r="D51" t="s">
        <v>66</v>
      </c>
      <c r="E51" s="4" t="s">
        <v>75</v>
      </c>
      <c r="F51" t="s">
        <v>76</v>
      </c>
      <c r="G51" s="4" t="s">
        <v>37</v>
      </c>
      <c r="H51" s="4" t="s">
        <v>153</v>
      </c>
      <c r="I51" s="8">
        <v>2</v>
      </c>
      <c r="J51" s="29">
        <v>51750</v>
      </c>
      <c r="K51" s="17">
        <v>103500</v>
      </c>
      <c r="L51" s="102"/>
      <c r="M51" t="s">
        <v>168</v>
      </c>
      <c r="S51" s="162" t="s">
        <v>672</v>
      </c>
      <c r="T51" s="34">
        <v>5106200</v>
      </c>
      <c r="U51" s="34">
        <v>102</v>
      </c>
    </row>
    <row r="52" spans="1:21" hidden="1" x14ac:dyDescent="0.25">
      <c r="A52" s="5">
        <v>44974</v>
      </c>
      <c r="B52" t="s">
        <v>63</v>
      </c>
      <c r="C52" t="s">
        <v>0</v>
      </c>
      <c r="D52" t="s">
        <v>66</v>
      </c>
      <c r="E52" s="4" t="s">
        <v>75</v>
      </c>
      <c r="F52" t="s">
        <v>76</v>
      </c>
      <c r="G52" s="4" t="s">
        <v>37</v>
      </c>
      <c r="H52" s="4" t="s">
        <v>154</v>
      </c>
      <c r="I52" s="8">
        <v>2</v>
      </c>
      <c r="J52" s="29">
        <v>51750</v>
      </c>
      <c r="K52" s="17">
        <v>103500</v>
      </c>
      <c r="L52" s="102"/>
      <c r="M52" t="s">
        <v>168</v>
      </c>
      <c r="S52" s="39" t="s">
        <v>140</v>
      </c>
      <c r="T52" s="34">
        <v>7969500</v>
      </c>
      <c r="U52" s="34">
        <v>154</v>
      </c>
    </row>
    <row r="53" spans="1:21" hidden="1" x14ac:dyDescent="0.25">
      <c r="A53" s="5">
        <v>44974</v>
      </c>
      <c r="B53" t="s">
        <v>63</v>
      </c>
      <c r="C53" t="s">
        <v>0</v>
      </c>
      <c r="D53" t="s">
        <v>66</v>
      </c>
      <c r="E53" s="4" t="s">
        <v>75</v>
      </c>
      <c r="F53" t="s">
        <v>76</v>
      </c>
      <c r="G53" s="4" t="s">
        <v>37</v>
      </c>
      <c r="H53" s="4" t="s">
        <v>155</v>
      </c>
      <c r="I53" s="8">
        <v>10</v>
      </c>
      <c r="J53" s="29">
        <v>51750</v>
      </c>
      <c r="K53" s="17">
        <v>517500</v>
      </c>
      <c r="L53" s="102"/>
      <c r="M53" t="s">
        <v>168</v>
      </c>
      <c r="S53" s="53" t="s">
        <v>141</v>
      </c>
      <c r="T53" s="34">
        <v>7969500</v>
      </c>
      <c r="U53" s="34">
        <v>154</v>
      </c>
    </row>
    <row r="54" spans="1:21" hidden="1" x14ac:dyDescent="0.25">
      <c r="A54" s="5">
        <v>44960</v>
      </c>
      <c r="B54" t="s">
        <v>103</v>
      </c>
      <c r="C54" t="s">
        <v>0</v>
      </c>
      <c r="D54" t="s">
        <v>14</v>
      </c>
      <c r="E54" s="3" t="s">
        <v>39</v>
      </c>
      <c r="F54" t="s">
        <v>40</v>
      </c>
      <c r="G54" s="4" t="s">
        <v>41</v>
      </c>
      <c r="H54" s="4" t="s">
        <v>129</v>
      </c>
      <c r="I54" s="8">
        <v>-10</v>
      </c>
      <c r="J54" s="50">
        <v>65949.40444444443</v>
      </c>
      <c r="K54" s="35">
        <v>-659494.04444444436</v>
      </c>
      <c r="L54" s="104"/>
      <c r="N54">
        <v>20230026</v>
      </c>
      <c r="O54" t="s">
        <v>136</v>
      </c>
      <c r="Q54" t="s">
        <v>279</v>
      </c>
      <c r="S54" s="162" t="s">
        <v>672</v>
      </c>
      <c r="T54" s="34">
        <v>7969500</v>
      </c>
      <c r="U54" s="34">
        <v>154</v>
      </c>
    </row>
    <row r="55" spans="1:21" hidden="1" x14ac:dyDescent="0.25">
      <c r="A55" s="5">
        <v>44960</v>
      </c>
      <c r="B55" t="s">
        <v>103</v>
      </c>
      <c r="C55" t="s">
        <v>0</v>
      </c>
      <c r="D55" t="s">
        <v>14</v>
      </c>
      <c r="E55" s="3" t="s">
        <v>39</v>
      </c>
      <c r="F55" t="s">
        <v>40</v>
      </c>
      <c r="G55" s="4" t="s">
        <v>41</v>
      </c>
      <c r="H55" s="4" t="s">
        <v>128</v>
      </c>
      <c r="I55" s="8">
        <v>-8</v>
      </c>
      <c r="J55" s="50">
        <v>65949.40444444443</v>
      </c>
      <c r="K55" s="35">
        <v>-527595.23555555544</v>
      </c>
      <c r="L55" s="104"/>
      <c r="N55">
        <v>20230026</v>
      </c>
      <c r="O55" t="s">
        <v>136</v>
      </c>
      <c r="Q55" t="s">
        <v>279</v>
      </c>
      <c r="S55" s="39" t="s">
        <v>79</v>
      </c>
      <c r="T55" s="34">
        <v>9544200</v>
      </c>
      <c r="U55" s="34">
        <v>185</v>
      </c>
    </row>
    <row r="56" spans="1:21" hidden="1" x14ac:dyDescent="0.25">
      <c r="A56" s="5">
        <v>44960</v>
      </c>
      <c r="B56" t="s">
        <v>103</v>
      </c>
      <c r="C56" t="s">
        <v>0</v>
      </c>
      <c r="D56" t="s">
        <v>14</v>
      </c>
      <c r="E56" s="3" t="s">
        <v>39</v>
      </c>
      <c r="F56" t="s">
        <v>40</v>
      </c>
      <c r="G56" s="4" t="s">
        <v>41</v>
      </c>
      <c r="H56" s="4" t="s">
        <v>128</v>
      </c>
      <c r="I56" s="8">
        <v>-12</v>
      </c>
      <c r="J56" s="50">
        <v>65949.40444444443</v>
      </c>
      <c r="K56" s="35">
        <v>-791392.85333333316</v>
      </c>
      <c r="L56" s="104"/>
      <c r="N56">
        <v>20230029</v>
      </c>
      <c r="O56" t="s">
        <v>136</v>
      </c>
      <c r="Q56" t="s">
        <v>279</v>
      </c>
      <c r="S56" s="53" t="s">
        <v>80</v>
      </c>
      <c r="T56" s="34">
        <v>9544200</v>
      </c>
      <c r="U56" s="34">
        <v>185</v>
      </c>
    </row>
    <row r="57" spans="1:21" hidden="1" x14ac:dyDescent="0.25">
      <c r="A57" s="5">
        <v>44963</v>
      </c>
      <c r="B57" t="s">
        <v>103</v>
      </c>
      <c r="C57" t="s">
        <v>0</v>
      </c>
      <c r="D57" t="s">
        <v>14</v>
      </c>
      <c r="E57" s="3" t="s">
        <v>39</v>
      </c>
      <c r="F57" t="s">
        <v>40</v>
      </c>
      <c r="G57" s="4" t="s">
        <v>41</v>
      </c>
      <c r="H57" s="4" t="s">
        <v>128</v>
      </c>
      <c r="I57" s="8">
        <v>-30</v>
      </c>
      <c r="J57" s="50">
        <v>65949.40444444443</v>
      </c>
      <c r="K57" s="35">
        <v>-1978482.1333333328</v>
      </c>
      <c r="L57" s="104"/>
      <c r="N57">
        <v>20230028</v>
      </c>
      <c r="O57" t="s">
        <v>147</v>
      </c>
      <c r="Q57" t="s">
        <v>280</v>
      </c>
      <c r="S57" s="162" t="s">
        <v>672</v>
      </c>
      <c r="T57" s="34">
        <v>9544200</v>
      </c>
      <c r="U57" s="34">
        <v>185</v>
      </c>
    </row>
    <row r="58" spans="1:21" hidden="1" x14ac:dyDescent="0.25">
      <c r="A58" s="5">
        <v>44974</v>
      </c>
      <c r="B58" t="s">
        <v>63</v>
      </c>
      <c r="C58" t="s">
        <v>0</v>
      </c>
      <c r="D58" t="s">
        <v>66</v>
      </c>
      <c r="E58" s="4" t="s">
        <v>86</v>
      </c>
      <c r="F58" t="s">
        <v>87</v>
      </c>
      <c r="G58" s="4" t="s">
        <v>50</v>
      </c>
      <c r="H58" s="4" t="s">
        <v>162</v>
      </c>
      <c r="I58" s="8">
        <v>3</v>
      </c>
      <c r="J58" s="29">
        <v>51750</v>
      </c>
      <c r="K58" s="17">
        <v>155250</v>
      </c>
      <c r="L58" s="102"/>
      <c r="M58" t="s">
        <v>168</v>
      </c>
      <c r="S58" s="39" t="s">
        <v>87</v>
      </c>
      <c r="T58" s="34">
        <v>7176200</v>
      </c>
      <c r="U58" s="34">
        <v>144</v>
      </c>
    </row>
    <row r="59" spans="1:21" hidden="1" x14ac:dyDescent="0.25">
      <c r="A59" s="5">
        <v>44974</v>
      </c>
      <c r="B59" t="s">
        <v>63</v>
      </c>
      <c r="C59" t="s">
        <v>0</v>
      </c>
      <c r="D59" t="s">
        <v>66</v>
      </c>
      <c r="E59" s="4" t="s">
        <v>86</v>
      </c>
      <c r="F59" t="s">
        <v>87</v>
      </c>
      <c r="G59" s="4" t="s">
        <v>50</v>
      </c>
      <c r="H59" s="4" t="s">
        <v>163</v>
      </c>
      <c r="I59" s="8">
        <v>2</v>
      </c>
      <c r="J59" s="29">
        <v>51750</v>
      </c>
      <c r="K59" s="17">
        <v>103500</v>
      </c>
      <c r="L59" s="102"/>
      <c r="M59" t="s">
        <v>168</v>
      </c>
      <c r="S59" s="53" t="s">
        <v>50</v>
      </c>
      <c r="T59" s="34">
        <v>7176200</v>
      </c>
      <c r="U59" s="34">
        <v>144</v>
      </c>
    </row>
    <row r="60" spans="1:21" hidden="1" x14ac:dyDescent="0.25">
      <c r="A60" s="5">
        <v>44974</v>
      </c>
      <c r="B60" t="s">
        <v>63</v>
      </c>
      <c r="C60" t="s">
        <v>0</v>
      </c>
      <c r="D60" t="s">
        <v>66</v>
      </c>
      <c r="E60" s="4" t="s">
        <v>86</v>
      </c>
      <c r="F60" t="s">
        <v>87</v>
      </c>
      <c r="G60" s="4" t="s">
        <v>50</v>
      </c>
      <c r="H60" s="4" t="s">
        <v>164</v>
      </c>
      <c r="I60" s="8">
        <v>5</v>
      </c>
      <c r="J60" s="29">
        <v>51750</v>
      </c>
      <c r="K60" s="17">
        <v>258750</v>
      </c>
      <c r="L60" s="102"/>
      <c r="M60" t="s">
        <v>168</v>
      </c>
      <c r="S60" s="162" t="s">
        <v>672</v>
      </c>
      <c r="T60" s="34">
        <v>7176200</v>
      </c>
      <c r="U60" s="34">
        <v>144</v>
      </c>
    </row>
    <row r="61" spans="1:21" hidden="1" x14ac:dyDescent="0.25">
      <c r="A61" s="5">
        <v>44974</v>
      </c>
      <c r="B61" t="s">
        <v>63</v>
      </c>
      <c r="C61" t="s">
        <v>0</v>
      </c>
      <c r="D61" t="s">
        <v>66</v>
      </c>
      <c r="E61" s="4" t="s">
        <v>91</v>
      </c>
      <c r="F61" t="s">
        <v>92</v>
      </c>
      <c r="G61" s="4" t="s">
        <v>93</v>
      </c>
      <c r="H61" s="4" t="s">
        <v>165</v>
      </c>
      <c r="I61" s="8">
        <v>4</v>
      </c>
      <c r="J61" s="29">
        <v>51750</v>
      </c>
      <c r="K61" s="17">
        <v>207000</v>
      </c>
      <c r="L61" s="102"/>
      <c r="M61" t="s">
        <v>168</v>
      </c>
      <c r="S61" s="39" t="s">
        <v>92</v>
      </c>
      <c r="T61" s="34">
        <v>3134850</v>
      </c>
      <c r="U61" s="34">
        <v>68</v>
      </c>
    </row>
    <row r="62" spans="1:21" hidden="1" x14ac:dyDescent="0.25">
      <c r="A62" s="5">
        <v>44974</v>
      </c>
      <c r="B62" t="s">
        <v>63</v>
      </c>
      <c r="C62" t="s">
        <v>0</v>
      </c>
      <c r="D62" t="s">
        <v>66</v>
      </c>
      <c r="E62" s="4" t="s">
        <v>91</v>
      </c>
      <c r="F62" t="s">
        <v>92</v>
      </c>
      <c r="G62" s="4" t="s">
        <v>93</v>
      </c>
      <c r="H62" s="4" t="s">
        <v>166</v>
      </c>
      <c r="I62" s="8">
        <v>1</v>
      </c>
      <c r="J62" s="29">
        <v>51750</v>
      </c>
      <c r="K62" s="17">
        <v>51750</v>
      </c>
      <c r="L62" s="102"/>
      <c r="M62" t="s">
        <v>168</v>
      </c>
      <c r="S62" s="53" t="s">
        <v>93</v>
      </c>
      <c r="T62" s="34">
        <v>3134850</v>
      </c>
      <c r="U62" s="34">
        <v>68</v>
      </c>
    </row>
    <row r="63" spans="1:21" hidden="1" x14ac:dyDescent="0.25">
      <c r="A63" s="5">
        <v>44974</v>
      </c>
      <c r="B63" t="s">
        <v>63</v>
      </c>
      <c r="C63" t="s">
        <v>0</v>
      </c>
      <c r="D63" t="s">
        <v>66</v>
      </c>
      <c r="E63" s="4" t="s">
        <v>91</v>
      </c>
      <c r="F63" t="s">
        <v>92</v>
      </c>
      <c r="G63" s="4" t="s">
        <v>93</v>
      </c>
      <c r="H63" s="4" t="s">
        <v>167</v>
      </c>
      <c r="I63" s="8">
        <v>10</v>
      </c>
      <c r="J63" s="29">
        <v>51750</v>
      </c>
      <c r="K63" s="17">
        <v>517500</v>
      </c>
      <c r="L63" s="102"/>
      <c r="M63" t="s">
        <v>168</v>
      </c>
      <c r="S63" s="162" t="s">
        <v>672</v>
      </c>
      <c r="T63" s="34">
        <v>3134850</v>
      </c>
      <c r="U63" s="34">
        <v>68</v>
      </c>
    </row>
    <row r="64" spans="1:21" hidden="1" x14ac:dyDescent="0.25">
      <c r="A64" s="5">
        <v>44974</v>
      </c>
      <c r="B64" t="s">
        <v>63</v>
      </c>
      <c r="C64" t="s">
        <v>0</v>
      </c>
      <c r="D64" t="s">
        <v>66</v>
      </c>
      <c r="E64" s="4" t="s">
        <v>67</v>
      </c>
      <c r="F64" t="s">
        <v>151</v>
      </c>
      <c r="G64" s="4" t="s">
        <v>69</v>
      </c>
      <c r="H64" s="4" t="s">
        <v>70</v>
      </c>
      <c r="I64" s="8">
        <v>2</v>
      </c>
      <c r="J64" s="29">
        <v>51750</v>
      </c>
      <c r="K64" s="17">
        <v>103500</v>
      </c>
      <c r="L64" s="102"/>
      <c r="M64" t="s">
        <v>168</v>
      </c>
      <c r="S64" s="39" t="s">
        <v>354</v>
      </c>
      <c r="T64" s="34">
        <v>3037500</v>
      </c>
      <c r="U64" s="34">
        <v>50</v>
      </c>
    </row>
    <row r="65" spans="1:21" hidden="1" x14ac:dyDescent="0.25">
      <c r="A65" s="5">
        <v>44974</v>
      </c>
      <c r="B65" t="s">
        <v>103</v>
      </c>
      <c r="C65" t="s">
        <v>0</v>
      </c>
      <c r="D65" t="s">
        <v>14</v>
      </c>
      <c r="E65" s="3" t="s">
        <v>54</v>
      </c>
      <c r="F65" t="s">
        <v>55</v>
      </c>
      <c r="G65" s="4" t="s">
        <v>56</v>
      </c>
      <c r="H65" s="4" t="s">
        <v>57</v>
      </c>
      <c r="I65" s="8">
        <v>-7</v>
      </c>
      <c r="J65" s="48">
        <v>73331</v>
      </c>
      <c r="K65" s="17">
        <v>-513317</v>
      </c>
      <c r="L65" s="102" t="s">
        <v>529</v>
      </c>
      <c r="N65">
        <v>20230036</v>
      </c>
      <c r="O65" t="s">
        <v>147</v>
      </c>
      <c r="Q65" t="s">
        <v>280</v>
      </c>
      <c r="S65" s="53" t="s">
        <v>265</v>
      </c>
      <c r="T65" s="34">
        <v>3037500</v>
      </c>
      <c r="U65" s="34">
        <v>50</v>
      </c>
    </row>
    <row r="66" spans="1:21" hidden="1" x14ac:dyDescent="0.25">
      <c r="A66" s="5">
        <v>44974</v>
      </c>
      <c r="B66" t="s">
        <v>103</v>
      </c>
      <c r="C66" t="s">
        <v>0</v>
      </c>
      <c r="D66" t="s">
        <v>14</v>
      </c>
      <c r="E66" s="3" t="s">
        <v>54</v>
      </c>
      <c r="F66" t="s">
        <v>55</v>
      </c>
      <c r="G66" s="4" t="s">
        <v>56</v>
      </c>
      <c r="H66" s="4" t="s">
        <v>134</v>
      </c>
      <c r="I66" s="8">
        <v>-3</v>
      </c>
      <c r="J66" s="50">
        <v>84287.164444444439</v>
      </c>
      <c r="K66" s="17">
        <v>-252861.49333333332</v>
      </c>
      <c r="L66" s="102" t="s">
        <v>529</v>
      </c>
      <c r="N66">
        <v>20230036</v>
      </c>
      <c r="O66" t="s">
        <v>147</v>
      </c>
      <c r="Q66" t="s">
        <v>280</v>
      </c>
      <c r="S66" s="162" t="s">
        <v>672</v>
      </c>
      <c r="T66" s="34">
        <v>3037500</v>
      </c>
      <c r="U66" s="34">
        <v>50</v>
      </c>
    </row>
    <row r="67" spans="1:21" hidden="1" x14ac:dyDescent="0.25">
      <c r="A67" s="5">
        <v>44974</v>
      </c>
      <c r="B67" t="s">
        <v>103</v>
      </c>
      <c r="C67" t="s">
        <v>0</v>
      </c>
      <c r="D67" t="s">
        <v>14</v>
      </c>
      <c r="E67" s="3" t="s">
        <v>35</v>
      </c>
      <c r="F67" t="s">
        <v>36</v>
      </c>
      <c r="G67" s="4" t="s">
        <v>37</v>
      </c>
      <c r="H67" s="4" t="s">
        <v>131</v>
      </c>
      <c r="I67" s="8">
        <v>-8</v>
      </c>
      <c r="J67" s="50">
        <v>65949.40444444443</v>
      </c>
      <c r="K67" s="35">
        <v>-527595.23555555544</v>
      </c>
      <c r="L67" s="104"/>
      <c r="N67">
        <v>20230037</v>
      </c>
      <c r="O67" t="s">
        <v>234</v>
      </c>
      <c r="Q67" t="s">
        <v>280</v>
      </c>
      <c r="S67" s="39" t="s">
        <v>248</v>
      </c>
      <c r="T67" s="34">
        <v>0</v>
      </c>
      <c r="U67" s="34">
        <v>0</v>
      </c>
    </row>
    <row r="68" spans="1:21" hidden="1" x14ac:dyDescent="0.25">
      <c r="A68" s="5">
        <v>44974</v>
      </c>
      <c r="B68" t="s">
        <v>103</v>
      </c>
      <c r="C68" t="s">
        <v>0</v>
      </c>
      <c r="D68" t="s">
        <v>14</v>
      </c>
      <c r="E68" s="4" t="s">
        <v>46</v>
      </c>
      <c r="F68" t="s">
        <v>532</v>
      </c>
      <c r="G68" s="4" t="s">
        <v>146</v>
      </c>
      <c r="H68" s="4" t="s">
        <v>47</v>
      </c>
      <c r="I68" s="8">
        <v>-8</v>
      </c>
      <c r="J68" s="48">
        <v>73331</v>
      </c>
      <c r="K68" s="17">
        <v>-586648</v>
      </c>
      <c r="L68" s="102" t="s">
        <v>529</v>
      </c>
      <c r="N68">
        <v>20230037</v>
      </c>
      <c r="O68" t="s">
        <v>234</v>
      </c>
      <c r="Q68" t="s">
        <v>280</v>
      </c>
      <c r="S68" s="53" t="s">
        <v>265</v>
      </c>
      <c r="T68" s="34">
        <v>0</v>
      </c>
      <c r="U68" s="34">
        <v>0</v>
      </c>
    </row>
    <row r="69" spans="1:21" hidden="1" x14ac:dyDescent="0.25">
      <c r="A69" s="5">
        <v>44974</v>
      </c>
      <c r="B69" t="s">
        <v>103</v>
      </c>
      <c r="C69" t="s">
        <v>0</v>
      </c>
      <c r="D69" t="s">
        <v>14</v>
      </c>
      <c r="E69" s="4" t="s">
        <v>54</v>
      </c>
      <c r="F69" t="s">
        <v>55</v>
      </c>
      <c r="G69" s="4" t="s">
        <v>56</v>
      </c>
      <c r="H69" s="4" t="s">
        <v>57</v>
      </c>
      <c r="I69" s="8">
        <v>-16</v>
      </c>
      <c r="J69" s="48">
        <v>73331</v>
      </c>
      <c r="K69" s="17">
        <v>-1173296</v>
      </c>
      <c r="L69" s="102" t="s">
        <v>529</v>
      </c>
      <c r="N69">
        <v>20230037</v>
      </c>
      <c r="O69" t="s">
        <v>234</v>
      </c>
      <c r="Q69" t="s">
        <v>280</v>
      </c>
      <c r="S69" s="162" t="s">
        <v>672</v>
      </c>
      <c r="T69" s="34">
        <v>0</v>
      </c>
      <c r="U69" s="34">
        <v>0</v>
      </c>
    </row>
    <row r="70" spans="1:21" hidden="1" x14ac:dyDescent="0.25">
      <c r="A70" s="5">
        <v>44974</v>
      </c>
      <c r="B70" t="s">
        <v>103</v>
      </c>
      <c r="C70" t="s">
        <v>0</v>
      </c>
      <c r="D70" t="s">
        <v>14</v>
      </c>
      <c r="E70" s="4" t="s">
        <v>58</v>
      </c>
      <c r="F70" t="s">
        <v>59</v>
      </c>
      <c r="G70" s="4" t="s">
        <v>60</v>
      </c>
      <c r="H70" s="4" t="s">
        <v>135</v>
      </c>
      <c r="I70" s="8">
        <v>-4</v>
      </c>
      <c r="J70" s="50">
        <v>84287.164444444439</v>
      </c>
      <c r="K70" s="35">
        <v>-337148.65777777776</v>
      </c>
      <c r="L70" s="104" t="s">
        <v>529</v>
      </c>
      <c r="N70">
        <v>20230037</v>
      </c>
      <c r="O70" t="s">
        <v>234</v>
      </c>
      <c r="Q70" t="s">
        <v>280</v>
      </c>
      <c r="S70" s="39" t="s">
        <v>355</v>
      </c>
      <c r="T70" s="34">
        <v>1883250</v>
      </c>
      <c r="U70" s="34">
        <v>31</v>
      </c>
    </row>
    <row r="71" spans="1:21" hidden="1" x14ac:dyDescent="0.25">
      <c r="A71" s="5">
        <v>44974</v>
      </c>
      <c r="B71" t="s">
        <v>103</v>
      </c>
      <c r="C71" t="s">
        <v>0</v>
      </c>
      <c r="D71" t="s">
        <v>14</v>
      </c>
      <c r="E71" s="4" t="s">
        <v>25</v>
      </c>
      <c r="F71" t="s">
        <v>26</v>
      </c>
      <c r="G71" s="4" t="s">
        <v>27</v>
      </c>
      <c r="H71" s="4" t="s">
        <v>29</v>
      </c>
      <c r="I71" s="8">
        <v>-7</v>
      </c>
      <c r="J71" s="50">
        <v>65949.40444444443</v>
      </c>
      <c r="K71" s="35">
        <v>-461645.83111111098</v>
      </c>
      <c r="L71" s="104"/>
      <c r="N71">
        <v>20230037</v>
      </c>
      <c r="O71" t="s">
        <v>234</v>
      </c>
      <c r="Q71" t="s">
        <v>280</v>
      </c>
      <c r="S71" s="53" t="s">
        <v>266</v>
      </c>
      <c r="T71" s="34">
        <v>1883250</v>
      </c>
      <c r="U71" s="34">
        <v>31</v>
      </c>
    </row>
    <row r="72" spans="1:21" hidden="1" x14ac:dyDescent="0.25">
      <c r="A72" s="5">
        <v>44974</v>
      </c>
      <c r="B72" t="s">
        <v>103</v>
      </c>
      <c r="C72" t="s">
        <v>4</v>
      </c>
      <c r="D72" t="s">
        <v>14</v>
      </c>
      <c r="E72" s="4">
        <v>3318055</v>
      </c>
      <c r="F72" t="s">
        <v>318</v>
      </c>
      <c r="G72" s="4" t="s">
        <v>109</v>
      </c>
      <c r="H72" s="4" t="s">
        <v>138</v>
      </c>
      <c r="I72" s="8">
        <v>-1</v>
      </c>
      <c r="J72" s="48">
        <v>2160000</v>
      </c>
      <c r="K72" s="17">
        <v>-2160000</v>
      </c>
      <c r="L72" s="102"/>
      <c r="N72">
        <v>20230037</v>
      </c>
      <c r="O72" t="s">
        <v>234</v>
      </c>
      <c r="Q72" t="s">
        <v>280</v>
      </c>
      <c r="S72" s="162" t="s">
        <v>672</v>
      </c>
      <c r="T72" s="34">
        <v>1883250</v>
      </c>
      <c r="U72" s="34">
        <v>31</v>
      </c>
    </row>
    <row r="73" spans="1:21" hidden="1" x14ac:dyDescent="0.25">
      <c r="A73" s="5">
        <v>44974</v>
      </c>
      <c r="B73" t="s">
        <v>103</v>
      </c>
      <c r="C73" t="s">
        <v>4</v>
      </c>
      <c r="D73" t="s">
        <v>14</v>
      </c>
      <c r="E73" s="4">
        <v>3308050</v>
      </c>
      <c r="F73" t="s">
        <v>137</v>
      </c>
      <c r="G73" s="4" t="s">
        <v>137</v>
      </c>
      <c r="H73" s="4" t="s">
        <v>138</v>
      </c>
      <c r="I73" s="8">
        <v>-1</v>
      </c>
      <c r="J73" s="48">
        <v>505243.49166666658</v>
      </c>
      <c r="K73" s="17">
        <v>-505243.49166666658</v>
      </c>
      <c r="L73" s="102" t="s">
        <v>529</v>
      </c>
      <c r="N73">
        <v>20230037</v>
      </c>
      <c r="O73" t="s">
        <v>234</v>
      </c>
      <c r="Q73" t="s">
        <v>280</v>
      </c>
      <c r="S73" s="39" t="s">
        <v>250</v>
      </c>
      <c r="T73" s="34">
        <v>0</v>
      </c>
      <c r="U73" s="34">
        <v>0</v>
      </c>
    </row>
    <row r="74" spans="1:21" hidden="1" x14ac:dyDescent="0.25">
      <c r="A74" s="5">
        <v>44974</v>
      </c>
      <c r="B74" t="s">
        <v>63</v>
      </c>
      <c r="C74" t="s">
        <v>0</v>
      </c>
      <c r="D74" t="s">
        <v>66</v>
      </c>
      <c r="E74" s="4" t="s">
        <v>78</v>
      </c>
      <c r="F74" t="s">
        <v>79</v>
      </c>
      <c r="G74" s="4" t="s">
        <v>80</v>
      </c>
      <c r="H74" s="4" t="s">
        <v>160</v>
      </c>
      <c r="I74" s="8">
        <v>1</v>
      </c>
      <c r="J74" s="29">
        <v>51750</v>
      </c>
      <c r="K74" s="17">
        <v>51750</v>
      </c>
      <c r="L74" s="102"/>
      <c r="M74" t="s">
        <v>168</v>
      </c>
      <c r="S74" s="53" t="s">
        <v>266</v>
      </c>
      <c r="T74" s="34">
        <v>0</v>
      </c>
      <c r="U74" s="34">
        <v>0</v>
      </c>
    </row>
    <row r="75" spans="1:21" hidden="1" x14ac:dyDescent="0.25">
      <c r="A75" s="5">
        <v>44974</v>
      </c>
      <c r="B75" t="s">
        <v>63</v>
      </c>
      <c r="C75" t="s">
        <v>0</v>
      </c>
      <c r="D75" t="s">
        <v>66</v>
      </c>
      <c r="E75" s="4" t="s">
        <v>78</v>
      </c>
      <c r="F75" t="s">
        <v>79</v>
      </c>
      <c r="G75" s="4" t="s">
        <v>80</v>
      </c>
      <c r="H75" s="4" t="s">
        <v>161</v>
      </c>
      <c r="I75" s="8">
        <v>13</v>
      </c>
      <c r="J75" s="29">
        <v>51750</v>
      </c>
      <c r="K75" s="17">
        <v>672750</v>
      </c>
      <c r="L75" s="102"/>
      <c r="M75" t="s">
        <v>168</v>
      </c>
      <c r="S75" s="162" t="s">
        <v>672</v>
      </c>
      <c r="T75" s="34">
        <v>0</v>
      </c>
      <c r="U75" s="34">
        <v>0</v>
      </c>
    </row>
    <row r="76" spans="1:21" hidden="1" x14ac:dyDescent="0.25">
      <c r="A76" s="5">
        <v>44977</v>
      </c>
      <c r="B76" t="s">
        <v>169</v>
      </c>
      <c r="C76" t="s">
        <v>4</v>
      </c>
      <c r="D76" t="s">
        <v>14</v>
      </c>
      <c r="E76" s="4" t="s">
        <v>99</v>
      </c>
      <c r="F76" t="s">
        <v>100</v>
      </c>
      <c r="G76" s="4" t="s">
        <v>111</v>
      </c>
      <c r="H76" s="4"/>
      <c r="I76" s="8">
        <v>-1</v>
      </c>
      <c r="J76" s="29"/>
      <c r="K76" s="17"/>
      <c r="L76" s="102"/>
      <c r="O76" t="s">
        <v>170</v>
      </c>
      <c r="S76" s="39" t="s">
        <v>356</v>
      </c>
      <c r="T76" s="34">
        <v>2551500</v>
      </c>
      <c r="U76" s="34">
        <v>42</v>
      </c>
    </row>
    <row r="77" spans="1:21" hidden="1" x14ac:dyDescent="0.25">
      <c r="A77" s="5">
        <v>44977</v>
      </c>
      <c r="B77" t="s">
        <v>169</v>
      </c>
      <c r="C77" t="s">
        <v>4</v>
      </c>
      <c r="D77" t="s">
        <v>14</v>
      </c>
      <c r="E77" s="4" t="s">
        <v>97</v>
      </c>
      <c r="F77" t="s">
        <v>98</v>
      </c>
      <c r="G77" s="4" t="s">
        <v>110</v>
      </c>
      <c r="H77" s="4"/>
      <c r="I77" s="8">
        <v>-1</v>
      </c>
      <c r="J77" s="29">
        <v>73.06083650190115</v>
      </c>
      <c r="K77" s="17">
        <v>-73.06083650190115</v>
      </c>
      <c r="L77" s="102" t="s">
        <v>527</v>
      </c>
      <c r="O77" t="s">
        <v>170</v>
      </c>
      <c r="S77" s="53" t="s">
        <v>267</v>
      </c>
      <c r="T77" s="34">
        <v>2551500</v>
      </c>
      <c r="U77" s="34">
        <v>42</v>
      </c>
    </row>
    <row r="78" spans="1:21" hidden="1" x14ac:dyDescent="0.25">
      <c r="A78" s="5">
        <v>44977</v>
      </c>
      <c r="B78" t="s">
        <v>169</v>
      </c>
      <c r="C78" t="s">
        <v>4</v>
      </c>
      <c r="D78" t="s">
        <v>14</v>
      </c>
      <c r="E78" s="4" t="s">
        <v>315</v>
      </c>
      <c r="F78" t="s">
        <v>295</v>
      </c>
      <c r="G78" s="4" t="s">
        <v>290</v>
      </c>
      <c r="H78" s="4"/>
      <c r="I78" s="8">
        <v>-1</v>
      </c>
      <c r="J78" s="29"/>
      <c r="K78" s="17"/>
      <c r="L78" s="102"/>
      <c r="O78" t="s">
        <v>170</v>
      </c>
      <c r="S78" s="162" t="s">
        <v>672</v>
      </c>
      <c r="T78" s="34">
        <v>2551500</v>
      </c>
      <c r="U78" s="34">
        <v>42</v>
      </c>
    </row>
    <row r="79" spans="1:21" hidden="1" x14ac:dyDescent="0.25">
      <c r="A79" s="5">
        <v>44977</v>
      </c>
      <c r="B79" t="s">
        <v>169</v>
      </c>
      <c r="C79" t="s">
        <v>0</v>
      </c>
      <c r="D79" t="s">
        <v>66</v>
      </c>
      <c r="E79" s="4" t="s">
        <v>67</v>
      </c>
      <c r="F79" t="s">
        <v>151</v>
      </c>
      <c r="G79" s="4" t="s">
        <v>69</v>
      </c>
      <c r="H79" s="4" t="s">
        <v>70</v>
      </c>
      <c r="I79" s="8">
        <v>-2</v>
      </c>
      <c r="J79" s="48">
        <v>61600</v>
      </c>
      <c r="K79" s="17"/>
      <c r="L79" s="102"/>
      <c r="O79" t="s">
        <v>142</v>
      </c>
      <c r="S79" s="39" t="s">
        <v>252</v>
      </c>
      <c r="T79" s="34">
        <v>0</v>
      </c>
      <c r="U79" s="34">
        <v>0</v>
      </c>
    </row>
    <row r="80" spans="1:21" hidden="1" x14ac:dyDescent="0.25">
      <c r="A80" s="5">
        <v>44977</v>
      </c>
      <c r="B80" t="s">
        <v>169</v>
      </c>
      <c r="C80" t="s">
        <v>0</v>
      </c>
      <c r="D80" t="s">
        <v>66</v>
      </c>
      <c r="E80" s="4" t="s">
        <v>71</v>
      </c>
      <c r="F80" t="s">
        <v>72</v>
      </c>
      <c r="G80" s="4" t="s">
        <v>27</v>
      </c>
      <c r="H80" s="4" t="s">
        <v>152</v>
      </c>
      <c r="I80" s="8">
        <v>-2</v>
      </c>
      <c r="J80" s="29">
        <v>51750</v>
      </c>
      <c r="K80" s="17"/>
      <c r="L80" s="102"/>
      <c r="O80" t="s">
        <v>142</v>
      </c>
      <c r="S80" s="53" t="s">
        <v>267</v>
      </c>
      <c r="T80" s="34">
        <v>0</v>
      </c>
      <c r="U80" s="34">
        <v>0</v>
      </c>
    </row>
    <row r="81" spans="1:21" hidden="1" x14ac:dyDescent="0.25">
      <c r="A81" s="5">
        <v>44977</v>
      </c>
      <c r="B81" t="s">
        <v>169</v>
      </c>
      <c r="C81" t="s">
        <v>0</v>
      </c>
      <c r="D81" t="s">
        <v>66</v>
      </c>
      <c r="E81" s="4" t="s">
        <v>75</v>
      </c>
      <c r="F81" t="s">
        <v>76</v>
      </c>
      <c r="G81" s="4" t="s">
        <v>37</v>
      </c>
      <c r="H81" s="4" t="s">
        <v>155</v>
      </c>
      <c r="I81" s="8">
        <v>-2</v>
      </c>
      <c r="J81" s="29">
        <v>51750</v>
      </c>
      <c r="K81" s="17"/>
      <c r="L81" s="102"/>
      <c r="O81" t="s">
        <v>142</v>
      </c>
      <c r="S81" s="162" t="s">
        <v>672</v>
      </c>
      <c r="T81" s="34">
        <v>0</v>
      </c>
      <c r="U81" s="34">
        <v>0</v>
      </c>
    </row>
    <row r="82" spans="1:21" hidden="1" x14ac:dyDescent="0.25">
      <c r="A82" s="5">
        <v>44974</v>
      </c>
      <c r="B82" t="s">
        <v>63</v>
      </c>
      <c r="C82" t="s">
        <v>0</v>
      </c>
      <c r="D82" t="s">
        <v>66</v>
      </c>
      <c r="E82" s="4" t="s">
        <v>139</v>
      </c>
      <c r="F82" t="s">
        <v>140</v>
      </c>
      <c r="G82" s="4" t="s">
        <v>141</v>
      </c>
      <c r="H82" s="4" t="s">
        <v>156</v>
      </c>
      <c r="I82" s="8">
        <v>12</v>
      </c>
      <c r="J82" s="29">
        <v>51750</v>
      </c>
      <c r="K82" s="17">
        <v>621000</v>
      </c>
      <c r="L82" s="102"/>
      <c r="M82" t="s">
        <v>168</v>
      </c>
      <c r="S82" s="39" t="s">
        <v>357</v>
      </c>
      <c r="T82" s="34">
        <v>3037500</v>
      </c>
      <c r="U82" s="34">
        <v>50</v>
      </c>
    </row>
    <row r="83" spans="1:21" x14ac:dyDescent="0.25">
      <c r="A83" s="5">
        <v>44977</v>
      </c>
      <c r="B83" t="s">
        <v>169</v>
      </c>
      <c r="C83" t="s">
        <v>0</v>
      </c>
      <c r="D83" t="s">
        <v>66</v>
      </c>
      <c r="E83" s="4" t="s">
        <v>82</v>
      </c>
      <c r="F83" t="s">
        <v>83</v>
      </c>
      <c r="G83" s="4" t="s">
        <v>84</v>
      </c>
      <c r="H83" s="4" t="s">
        <v>85</v>
      </c>
      <c r="I83" s="8">
        <v>-2</v>
      </c>
      <c r="J83" s="48">
        <v>61600</v>
      </c>
      <c r="K83" s="17">
        <v>-123200</v>
      </c>
      <c r="L83" s="102"/>
      <c r="O83" t="s">
        <v>142</v>
      </c>
      <c r="S83" s="53" t="s">
        <v>268</v>
      </c>
      <c r="T83" s="34">
        <v>3037500</v>
      </c>
      <c r="U83" s="34">
        <v>50</v>
      </c>
    </row>
    <row r="84" spans="1:21" hidden="1" x14ac:dyDescent="0.25">
      <c r="A84" s="5">
        <v>44977</v>
      </c>
      <c r="B84" t="s">
        <v>169</v>
      </c>
      <c r="C84" t="s">
        <v>0</v>
      </c>
      <c r="D84" t="s">
        <v>66</v>
      </c>
      <c r="E84" s="4" t="s">
        <v>86</v>
      </c>
      <c r="F84" t="s">
        <v>87</v>
      </c>
      <c r="G84" s="4" t="s">
        <v>50</v>
      </c>
      <c r="H84" s="4" t="s">
        <v>88</v>
      </c>
      <c r="I84" s="8">
        <v>-2</v>
      </c>
      <c r="J84" s="48">
        <v>61600</v>
      </c>
      <c r="K84" s="17">
        <v>-123200</v>
      </c>
      <c r="L84" s="102"/>
      <c r="O84" t="s">
        <v>142</v>
      </c>
      <c r="S84" s="162" t="s">
        <v>672</v>
      </c>
      <c r="T84" s="34">
        <v>3037500</v>
      </c>
      <c r="U84" s="34">
        <v>50</v>
      </c>
    </row>
    <row r="85" spans="1:21" hidden="1" x14ac:dyDescent="0.25">
      <c r="A85" s="5">
        <v>44977</v>
      </c>
      <c r="B85" t="s">
        <v>169</v>
      </c>
      <c r="C85" t="s">
        <v>0</v>
      </c>
      <c r="D85" t="s">
        <v>66</v>
      </c>
      <c r="E85" s="4" t="s">
        <v>91</v>
      </c>
      <c r="F85" t="s">
        <v>92</v>
      </c>
      <c r="G85" s="4" t="s">
        <v>93</v>
      </c>
      <c r="H85" s="4" t="s">
        <v>94</v>
      </c>
      <c r="I85" s="8">
        <v>-2</v>
      </c>
      <c r="J85" s="48">
        <v>61600</v>
      </c>
      <c r="K85" s="17">
        <v>-123200</v>
      </c>
      <c r="L85" s="102"/>
      <c r="O85" t="s">
        <v>142</v>
      </c>
      <c r="S85" s="39" t="s">
        <v>254</v>
      </c>
      <c r="T85" s="34">
        <v>0</v>
      </c>
      <c r="U85" s="34">
        <v>0</v>
      </c>
    </row>
    <row r="86" spans="1:21" hidden="1" x14ac:dyDescent="0.25">
      <c r="A86" s="5">
        <v>44977</v>
      </c>
      <c r="B86" t="s">
        <v>169</v>
      </c>
      <c r="C86" t="s">
        <v>4</v>
      </c>
      <c r="D86" t="s">
        <v>66</v>
      </c>
      <c r="E86" s="4" t="s">
        <v>96</v>
      </c>
      <c r="F86" t="s">
        <v>95</v>
      </c>
      <c r="G86" s="4" t="s">
        <v>106</v>
      </c>
      <c r="H86" s="4">
        <v>49116</v>
      </c>
      <c r="I86" s="8">
        <v>-5</v>
      </c>
      <c r="J86" s="48">
        <v>357000</v>
      </c>
      <c r="K86" s="17">
        <v>-1785000</v>
      </c>
      <c r="L86" s="102"/>
      <c r="O86" t="s">
        <v>142</v>
      </c>
      <c r="S86" s="53" t="s">
        <v>268</v>
      </c>
      <c r="T86" s="34">
        <v>0</v>
      </c>
      <c r="U86" s="34">
        <v>0</v>
      </c>
    </row>
    <row r="87" spans="1:21" hidden="1" x14ac:dyDescent="0.25">
      <c r="A87" s="5">
        <v>44977</v>
      </c>
      <c r="B87" t="s">
        <v>169</v>
      </c>
      <c r="C87" t="s">
        <v>4</v>
      </c>
      <c r="D87" t="s">
        <v>66</v>
      </c>
      <c r="E87" s="4" t="s">
        <v>102</v>
      </c>
      <c r="F87" t="s">
        <v>101</v>
      </c>
      <c r="G87" s="4" t="s">
        <v>107</v>
      </c>
      <c r="H87" s="4">
        <v>48791</v>
      </c>
      <c r="I87" s="8">
        <v>-5</v>
      </c>
      <c r="J87" s="48">
        <v>90440</v>
      </c>
      <c r="K87" s="17">
        <v>-452200</v>
      </c>
      <c r="L87" s="102"/>
      <c r="O87" t="s">
        <v>142</v>
      </c>
      <c r="S87" s="162" t="s">
        <v>672</v>
      </c>
      <c r="T87" s="34">
        <v>0</v>
      </c>
      <c r="U87" s="34">
        <v>0</v>
      </c>
    </row>
    <row r="88" spans="1:21" hidden="1" x14ac:dyDescent="0.25">
      <c r="A88" s="5">
        <v>44977</v>
      </c>
      <c r="B88" t="s">
        <v>169</v>
      </c>
      <c r="C88" t="s">
        <v>0</v>
      </c>
      <c r="D88" t="s">
        <v>66</v>
      </c>
      <c r="E88" s="4" t="s">
        <v>78</v>
      </c>
      <c r="F88" t="s">
        <v>79</v>
      </c>
      <c r="G88" s="4" t="s">
        <v>80</v>
      </c>
      <c r="H88" s="4" t="s">
        <v>161</v>
      </c>
      <c r="I88" s="8">
        <v>-1</v>
      </c>
      <c r="J88" s="29">
        <v>51750</v>
      </c>
      <c r="K88" s="17">
        <v>-51750</v>
      </c>
      <c r="L88" s="102"/>
      <c r="O88" t="s">
        <v>142</v>
      </c>
      <c r="S88" s="39" t="s">
        <v>358</v>
      </c>
      <c r="T88" s="34">
        <v>3037500</v>
      </c>
      <c r="U88" s="34">
        <v>50</v>
      </c>
    </row>
    <row r="89" spans="1:21" hidden="1" x14ac:dyDescent="0.25">
      <c r="A89" s="5">
        <v>44977</v>
      </c>
      <c r="B89" t="s">
        <v>169</v>
      </c>
      <c r="C89" t="s">
        <v>0</v>
      </c>
      <c r="D89" t="s">
        <v>66</v>
      </c>
      <c r="E89" s="4" t="s">
        <v>78</v>
      </c>
      <c r="F89" t="s">
        <v>79</v>
      </c>
      <c r="G89" s="4" t="s">
        <v>80</v>
      </c>
      <c r="H89" s="4" t="s">
        <v>160</v>
      </c>
      <c r="I89" s="8">
        <v>-1</v>
      </c>
      <c r="J89" s="29">
        <v>51750</v>
      </c>
      <c r="K89" s="17">
        <v>-51750</v>
      </c>
      <c r="L89" s="102"/>
      <c r="O89" t="s">
        <v>142</v>
      </c>
      <c r="S89" s="53" t="s">
        <v>269</v>
      </c>
      <c r="T89" s="34">
        <v>3037500</v>
      </c>
      <c r="U89" s="34">
        <v>50</v>
      </c>
    </row>
    <row r="90" spans="1:21" hidden="1" x14ac:dyDescent="0.25">
      <c r="A90" s="5">
        <v>44978</v>
      </c>
      <c r="B90" t="s">
        <v>63</v>
      </c>
      <c r="C90" t="s">
        <v>0</v>
      </c>
      <c r="D90" t="s">
        <v>66</v>
      </c>
      <c r="E90" s="4" t="s">
        <v>75</v>
      </c>
      <c r="F90" t="s">
        <v>76</v>
      </c>
      <c r="G90" s="4" t="s">
        <v>37</v>
      </c>
      <c r="H90" s="4" t="s">
        <v>171</v>
      </c>
      <c r="I90" s="8">
        <v>10</v>
      </c>
      <c r="J90" s="29">
        <v>51750</v>
      </c>
      <c r="K90" s="17">
        <v>517500</v>
      </c>
      <c r="L90" s="102"/>
      <c r="M90" t="s">
        <v>177</v>
      </c>
      <c r="S90" s="162" t="s">
        <v>672</v>
      </c>
      <c r="T90" s="34">
        <v>3037500</v>
      </c>
      <c r="U90" s="34">
        <v>50</v>
      </c>
    </row>
    <row r="91" spans="1:21" hidden="1" x14ac:dyDescent="0.25">
      <c r="A91" s="5">
        <v>44974</v>
      </c>
      <c r="B91" t="s">
        <v>63</v>
      </c>
      <c r="C91" t="s">
        <v>0</v>
      </c>
      <c r="D91" t="s">
        <v>66</v>
      </c>
      <c r="E91" s="4" t="s">
        <v>139</v>
      </c>
      <c r="F91" t="s">
        <v>140</v>
      </c>
      <c r="G91" s="4" t="s">
        <v>141</v>
      </c>
      <c r="H91" s="4" t="s">
        <v>157</v>
      </c>
      <c r="I91" s="8">
        <v>9</v>
      </c>
      <c r="J91" s="29">
        <v>51750</v>
      </c>
      <c r="K91" s="17">
        <v>465750</v>
      </c>
      <c r="L91" s="102"/>
      <c r="M91" t="s">
        <v>168</v>
      </c>
      <c r="S91" s="39" t="s">
        <v>256</v>
      </c>
      <c r="T91" s="34">
        <v>0</v>
      </c>
      <c r="U91" s="34">
        <v>0</v>
      </c>
    </row>
    <row r="92" spans="1:21" hidden="1" x14ac:dyDescent="0.25">
      <c r="A92" s="5">
        <v>44974</v>
      </c>
      <c r="B92" t="s">
        <v>63</v>
      </c>
      <c r="C92" t="s">
        <v>0</v>
      </c>
      <c r="D92" t="s">
        <v>66</v>
      </c>
      <c r="E92" s="4" t="s">
        <v>139</v>
      </c>
      <c r="F92" t="s">
        <v>140</v>
      </c>
      <c r="G92" s="4" t="s">
        <v>141</v>
      </c>
      <c r="H92" s="4" t="s">
        <v>159</v>
      </c>
      <c r="I92" s="8">
        <v>40</v>
      </c>
      <c r="J92" s="29">
        <v>51750</v>
      </c>
      <c r="K92" s="17">
        <v>2070000</v>
      </c>
      <c r="L92" s="102"/>
      <c r="M92" t="s">
        <v>168</v>
      </c>
      <c r="S92" s="53" t="s">
        <v>269</v>
      </c>
      <c r="T92" s="34">
        <v>0</v>
      </c>
      <c r="U92" s="34">
        <v>0</v>
      </c>
    </row>
    <row r="93" spans="1:21" hidden="1" x14ac:dyDescent="0.25">
      <c r="A93" s="5">
        <v>44977</v>
      </c>
      <c r="B93" t="s">
        <v>169</v>
      </c>
      <c r="C93" t="s">
        <v>0</v>
      </c>
      <c r="D93" t="s">
        <v>66</v>
      </c>
      <c r="E93" s="4" t="s">
        <v>139</v>
      </c>
      <c r="F93" t="s">
        <v>140</v>
      </c>
      <c r="G93" s="4" t="s">
        <v>141</v>
      </c>
      <c r="H93" s="4" t="s">
        <v>158</v>
      </c>
      <c r="I93" s="8">
        <v>-2</v>
      </c>
      <c r="J93" s="48">
        <v>51750</v>
      </c>
      <c r="K93" s="17">
        <v>-103500</v>
      </c>
      <c r="L93" s="102"/>
      <c r="O93" t="s">
        <v>142</v>
      </c>
      <c r="S93" s="162" t="s">
        <v>672</v>
      </c>
      <c r="T93" s="34">
        <v>0</v>
      </c>
      <c r="U93" s="34">
        <v>0</v>
      </c>
    </row>
    <row r="94" spans="1:21" hidden="1" x14ac:dyDescent="0.25">
      <c r="A94" s="5">
        <v>44978</v>
      </c>
      <c r="B94" t="s">
        <v>63</v>
      </c>
      <c r="C94" t="s">
        <v>0</v>
      </c>
      <c r="D94" t="s">
        <v>66</v>
      </c>
      <c r="E94" s="4" t="s">
        <v>78</v>
      </c>
      <c r="F94" t="s">
        <v>79</v>
      </c>
      <c r="G94" s="4" t="s">
        <v>80</v>
      </c>
      <c r="H94" s="4" t="s">
        <v>174</v>
      </c>
      <c r="I94" s="8">
        <v>60</v>
      </c>
      <c r="J94" s="29">
        <v>51750</v>
      </c>
      <c r="K94" s="17">
        <v>3105000</v>
      </c>
      <c r="L94" s="102"/>
      <c r="M94" t="s">
        <v>177</v>
      </c>
      <c r="S94" s="39" t="s">
        <v>76</v>
      </c>
      <c r="T94" s="34">
        <v>7390400</v>
      </c>
      <c r="U94" s="34">
        <v>141</v>
      </c>
    </row>
    <row r="95" spans="1:21" hidden="1" x14ac:dyDescent="0.25">
      <c r="A95" s="5">
        <v>44978</v>
      </c>
      <c r="B95" t="s">
        <v>63</v>
      </c>
      <c r="C95" t="s">
        <v>0</v>
      </c>
      <c r="D95" t="s">
        <v>66</v>
      </c>
      <c r="E95" s="4" t="s">
        <v>78</v>
      </c>
      <c r="F95" t="s">
        <v>79</v>
      </c>
      <c r="G95" s="4" t="s">
        <v>80</v>
      </c>
      <c r="H95" s="4" t="s">
        <v>175</v>
      </c>
      <c r="I95" s="8">
        <v>60</v>
      </c>
      <c r="J95" s="29">
        <v>51750</v>
      </c>
      <c r="K95" s="17">
        <v>3105000</v>
      </c>
      <c r="L95" s="102"/>
      <c r="M95" t="s">
        <v>177</v>
      </c>
      <c r="S95" s="53" t="s">
        <v>37</v>
      </c>
      <c r="T95" s="34">
        <v>7390400</v>
      </c>
      <c r="U95" s="34">
        <v>141</v>
      </c>
    </row>
    <row r="96" spans="1:21" hidden="1" x14ac:dyDescent="0.25">
      <c r="A96" s="5">
        <v>44978</v>
      </c>
      <c r="B96" t="s">
        <v>63</v>
      </c>
      <c r="C96" t="s">
        <v>0</v>
      </c>
      <c r="D96" t="s">
        <v>66</v>
      </c>
      <c r="E96" s="4" t="s">
        <v>78</v>
      </c>
      <c r="F96" t="s">
        <v>79</v>
      </c>
      <c r="G96" s="4" t="s">
        <v>80</v>
      </c>
      <c r="H96" s="4" t="s">
        <v>176</v>
      </c>
      <c r="I96" s="8">
        <v>60</v>
      </c>
      <c r="J96" s="29">
        <v>51750</v>
      </c>
      <c r="K96" s="17">
        <v>3105000</v>
      </c>
      <c r="L96" s="102"/>
      <c r="M96" t="s">
        <v>177</v>
      </c>
      <c r="S96" s="162" t="s">
        <v>672</v>
      </c>
      <c r="T96" s="34">
        <v>7390400</v>
      </c>
      <c r="U96" s="34">
        <v>141</v>
      </c>
    </row>
    <row r="97" spans="1:21" hidden="1" x14ac:dyDescent="0.25">
      <c r="A97" s="5">
        <v>44979</v>
      </c>
      <c r="B97" t="s">
        <v>120</v>
      </c>
      <c r="C97" t="s">
        <v>4</v>
      </c>
      <c r="D97" t="s">
        <v>14</v>
      </c>
      <c r="E97" s="4">
        <v>3318225</v>
      </c>
      <c r="F97" t="s">
        <v>148</v>
      </c>
      <c r="G97" s="4" t="s">
        <v>148</v>
      </c>
      <c r="H97" s="4"/>
      <c r="I97" s="8">
        <v>-1</v>
      </c>
      <c r="J97" s="29">
        <v>153420.53519000002</v>
      </c>
      <c r="K97" s="35">
        <v>-153420.53519000002</v>
      </c>
      <c r="L97" s="104" t="s">
        <v>529</v>
      </c>
      <c r="P97" t="s">
        <v>150</v>
      </c>
      <c r="S97" s="39" t="s">
        <v>151</v>
      </c>
      <c r="T97" s="34">
        <v>2691000</v>
      </c>
      <c r="U97" s="34">
        <v>50</v>
      </c>
    </row>
    <row r="98" spans="1:21" hidden="1" x14ac:dyDescent="0.25">
      <c r="A98" s="5">
        <v>44979</v>
      </c>
      <c r="B98" t="s">
        <v>120</v>
      </c>
      <c r="C98" t="s">
        <v>4</v>
      </c>
      <c r="D98" t="s">
        <v>14</v>
      </c>
      <c r="E98" s="4" t="s">
        <v>97</v>
      </c>
      <c r="F98" t="s">
        <v>98</v>
      </c>
      <c r="G98" s="4" t="s">
        <v>110</v>
      </c>
      <c r="H98" s="4"/>
      <c r="I98" s="8">
        <v>-1</v>
      </c>
      <c r="J98" s="29">
        <v>73.06083650190115</v>
      </c>
      <c r="K98" s="17">
        <v>-73.06083650190115</v>
      </c>
      <c r="L98" s="102" t="s">
        <v>527</v>
      </c>
      <c r="P98" t="s">
        <v>150</v>
      </c>
      <c r="S98" s="53" t="s">
        <v>69</v>
      </c>
      <c r="T98" s="34">
        <v>2691000</v>
      </c>
      <c r="U98" s="34">
        <v>50</v>
      </c>
    </row>
    <row r="99" spans="1:21" hidden="1" x14ac:dyDescent="0.25">
      <c r="A99" s="5">
        <v>44979</v>
      </c>
      <c r="B99" t="s">
        <v>120</v>
      </c>
      <c r="C99" t="s">
        <v>4</v>
      </c>
      <c r="D99" t="s">
        <v>14</v>
      </c>
      <c r="E99" s="4" t="s">
        <v>315</v>
      </c>
      <c r="F99" t="s">
        <v>295</v>
      </c>
      <c r="G99" s="4" t="s">
        <v>290</v>
      </c>
      <c r="H99" s="4"/>
      <c r="I99" s="8">
        <v>-1</v>
      </c>
      <c r="J99" s="29"/>
      <c r="K99" s="17"/>
      <c r="L99" s="102"/>
      <c r="P99" t="s">
        <v>150</v>
      </c>
      <c r="S99" s="162" t="s">
        <v>672</v>
      </c>
      <c r="T99" s="34">
        <v>2691000</v>
      </c>
      <c r="U99" s="34">
        <v>50</v>
      </c>
    </row>
    <row r="100" spans="1:21" hidden="1" x14ac:dyDescent="0.25">
      <c r="A100" s="5">
        <v>44979</v>
      </c>
      <c r="B100" t="s">
        <v>63</v>
      </c>
      <c r="C100" t="s">
        <v>0</v>
      </c>
      <c r="D100" t="s">
        <v>66</v>
      </c>
      <c r="E100" s="4" t="s">
        <v>86</v>
      </c>
      <c r="F100" t="s">
        <v>87</v>
      </c>
      <c r="G100" s="4" t="s">
        <v>184</v>
      </c>
      <c r="H100" s="4" t="s">
        <v>180</v>
      </c>
      <c r="I100" s="8">
        <v>60</v>
      </c>
      <c r="J100" s="29">
        <v>51750</v>
      </c>
      <c r="K100" s="17">
        <v>3105000</v>
      </c>
      <c r="L100" s="102"/>
      <c r="M100" t="s">
        <v>186</v>
      </c>
      <c r="S100" s="39" t="s">
        <v>216</v>
      </c>
      <c r="T100" s="34">
        <v>2277000</v>
      </c>
      <c r="U100" s="34">
        <v>44</v>
      </c>
    </row>
    <row r="101" spans="1:21" hidden="1" x14ac:dyDescent="0.25">
      <c r="A101" s="5">
        <v>44979</v>
      </c>
      <c r="B101" t="s">
        <v>63</v>
      </c>
      <c r="C101" t="s">
        <v>0</v>
      </c>
      <c r="D101" t="s">
        <v>66</v>
      </c>
      <c r="E101" s="4" t="s">
        <v>86</v>
      </c>
      <c r="F101" t="s">
        <v>87</v>
      </c>
      <c r="G101" s="4" t="s">
        <v>184</v>
      </c>
      <c r="H101" s="4" t="s">
        <v>181</v>
      </c>
      <c r="I101" s="8">
        <v>60</v>
      </c>
      <c r="J101" s="29">
        <v>51750</v>
      </c>
      <c r="K101" s="17">
        <v>3105000</v>
      </c>
      <c r="L101" s="102"/>
      <c r="M101" t="s">
        <v>186</v>
      </c>
      <c r="S101" s="53" t="s">
        <v>69</v>
      </c>
      <c r="T101" s="34">
        <v>2277000</v>
      </c>
      <c r="U101" s="34">
        <v>44</v>
      </c>
    </row>
    <row r="102" spans="1:21" hidden="1" x14ac:dyDescent="0.25">
      <c r="A102" s="5">
        <v>44979</v>
      </c>
      <c r="B102" t="s">
        <v>63</v>
      </c>
      <c r="C102" t="s">
        <v>0</v>
      </c>
      <c r="D102" t="s">
        <v>66</v>
      </c>
      <c r="E102" s="4" t="s">
        <v>86</v>
      </c>
      <c r="F102" t="s">
        <v>87</v>
      </c>
      <c r="G102" s="4" t="s">
        <v>184</v>
      </c>
      <c r="H102" s="4" t="s">
        <v>182</v>
      </c>
      <c r="I102" s="8">
        <v>60</v>
      </c>
      <c r="J102" s="29">
        <v>51750</v>
      </c>
      <c r="K102" s="17">
        <v>3105000</v>
      </c>
      <c r="L102" s="102"/>
      <c r="M102" t="s">
        <v>186</v>
      </c>
      <c r="S102" s="162" t="s">
        <v>672</v>
      </c>
      <c r="T102" s="34">
        <v>2277000</v>
      </c>
      <c r="U102" s="34">
        <v>44</v>
      </c>
    </row>
    <row r="103" spans="1:21" hidden="1" x14ac:dyDescent="0.25">
      <c r="A103" s="5">
        <v>44979</v>
      </c>
      <c r="B103" t="s">
        <v>63</v>
      </c>
      <c r="C103" t="s">
        <v>0</v>
      </c>
      <c r="D103" t="s">
        <v>66</v>
      </c>
      <c r="E103" s="4" t="s">
        <v>91</v>
      </c>
      <c r="F103" t="s">
        <v>92</v>
      </c>
      <c r="G103" s="4" t="s">
        <v>185</v>
      </c>
      <c r="H103" s="4" t="s">
        <v>183</v>
      </c>
      <c r="I103" s="8">
        <v>60</v>
      </c>
      <c r="J103" s="29">
        <v>51750</v>
      </c>
      <c r="K103" s="17">
        <v>3105000</v>
      </c>
      <c r="L103" s="102"/>
      <c r="M103" t="s">
        <v>186</v>
      </c>
      <c r="S103" s="39" t="s">
        <v>68</v>
      </c>
      <c r="T103" s="34">
        <v>-1108800</v>
      </c>
      <c r="U103" s="34">
        <v>-18</v>
      </c>
    </row>
    <row r="104" spans="1:21" hidden="1" x14ac:dyDescent="0.25">
      <c r="A104" s="5">
        <v>44979</v>
      </c>
      <c r="B104" t="s">
        <v>63</v>
      </c>
      <c r="C104" t="s">
        <v>0</v>
      </c>
      <c r="D104" t="s">
        <v>66</v>
      </c>
      <c r="E104" s="4" t="s">
        <v>78</v>
      </c>
      <c r="F104" t="s">
        <v>79</v>
      </c>
      <c r="G104" s="4" t="s">
        <v>80</v>
      </c>
      <c r="H104" s="4" t="s">
        <v>179</v>
      </c>
      <c r="I104" s="8">
        <v>6</v>
      </c>
      <c r="J104" s="29">
        <v>51750</v>
      </c>
      <c r="K104" s="17">
        <v>310500</v>
      </c>
      <c r="L104" s="102"/>
      <c r="M104" t="s">
        <v>186</v>
      </c>
      <c r="S104" s="53" t="s">
        <v>69</v>
      </c>
      <c r="T104" s="34">
        <v>-1108800</v>
      </c>
      <c r="U104" s="34">
        <v>-18</v>
      </c>
    </row>
    <row r="105" spans="1:21" hidden="1" x14ac:dyDescent="0.25">
      <c r="A105" s="5">
        <v>44978</v>
      </c>
      <c r="B105" t="s">
        <v>63</v>
      </c>
      <c r="C105" t="s">
        <v>0</v>
      </c>
      <c r="D105" t="s">
        <v>66</v>
      </c>
      <c r="E105" s="4" t="s">
        <v>139</v>
      </c>
      <c r="F105" t="s">
        <v>140</v>
      </c>
      <c r="G105" s="4" t="s">
        <v>141</v>
      </c>
      <c r="H105" s="4" t="s">
        <v>159</v>
      </c>
      <c r="I105" s="8">
        <v>10</v>
      </c>
      <c r="J105" s="29">
        <v>51750</v>
      </c>
      <c r="K105" s="17">
        <v>517500</v>
      </c>
      <c r="L105" s="102"/>
      <c r="M105" t="s">
        <v>177</v>
      </c>
      <c r="S105" s="162" t="s">
        <v>672</v>
      </c>
      <c r="T105" s="34">
        <v>-1108800</v>
      </c>
      <c r="U105" s="34">
        <v>-18</v>
      </c>
    </row>
    <row r="106" spans="1:21" hidden="1" x14ac:dyDescent="0.25">
      <c r="A106" s="5">
        <v>44980</v>
      </c>
      <c r="B106" t="s">
        <v>121</v>
      </c>
      <c r="C106" t="s">
        <v>0</v>
      </c>
      <c r="D106" t="s">
        <v>66</v>
      </c>
      <c r="E106" s="4" t="s">
        <v>86</v>
      </c>
      <c r="F106" t="s">
        <v>87</v>
      </c>
      <c r="G106" s="4" t="s">
        <v>50</v>
      </c>
      <c r="H106" s="4" t="s">
        <v>88</v>
      </c>
      <c r="I106" s="8">
        <v>-8</v>
      </c>
      <c r="J106" s="48">
        <v>61600</v>
      </c>
      <c r="K106" s="17">
        <v>-492800</v>
      </c>
      <c r="L106" s="102"/>
      <c r="N106">
        <v>20230046</v>
      </c>
      <c r="P106" t="s">
        <v>187</v>
      </c>
      <c r="Q106" t="s">
        <v>138</v>
      </c>
      <c r="S106" s="39" t="s">
        <v>200</v>
      </c>
      <c r="T106" s="34">
        <v>1138500</v>
      </c>
      <c r="U106" s="34">
        <v>22</v>
      </c>
    </row>
    <row r="107" spans="1:21" hidden="1" x14ac:dyDescent="0.25">
      <c r="A107" s="5">
        <v>44980</v>
      </c>
      <c r="B107" t="s">
        <v>121</v>
      </c>
      <c r="C107" t="s">
        <v>0</v>
      </c>
      <c r="D107" t="s">
        <v>66</v>
      </c>
      <c r="E107" s="4" t="s">
        <v>78</v>
      </c>
      <c r="F107" t="s">
        <v>79</v>
      </c>
      <c r="G107" s="4" t="s">
        <v>80</v>
      </c>
      <c r="H107" s="4" t="s">
        <v>161</v>
      </c>
      <c r="I107" s="8">
        <v>-12</v>
      </c>
      <c r="J107" s="29">
        <v>51750</v>
      </c>
      <c r="K107" s="17">
        <v>-621000</v>
      </c>
      <c r="L107" s="102"/>
      <c r="N107">
        <v>20230046</v>
      </c>
      <c r="P107" t="s">
        <v>187</v>
      </c>
      <c r="Q107" t="s">
        <v>138</v>
      </c>
      <c r="S107" s="53" t="s">
        <v>84</v>
      </c>
      <c r="T107" s="34">
        <v>1138500</v>
      </c>
      <c r="U107" s="34">
        <v>22</v>
      </c>
    </row>
    <row r="108" spans="1:21" hidden="1" x14ac:dyDescent="0.25">
      <c r="A108" s="5">
        <v>44981</v>
      </c>
      <c r="B108" t="s">
        <v>63</v>
      </c>
      <c r="C108" t="s">
        <v>0</v>
      </c>
      <c r="D108" t="s">
        <v>14</v>
      </c>
      <c r="E108" s="4" t="s">
        <v>190</v>
      </c>
      <c r="F108" t="s">
        <v>199</v>
      </c>
      <c r="G108" s="4" t="s">
        <v>191</v>
      </c>
      <c r="H108" s="4" t="s">
        <v>192</v>
      </c>
      <c r="I108" s="8">
        <v>15</v>
      </c>
      <c r="J108" s="50">
        <v>93249</v>
      </c>
      <c r="K108" s="35">
        <v>1398735</v>
      </c>
      <c r="L108" s="104"/>
      <c r="M108" t="s">
        <v>244</v>
      </c>
      <c r="S108" s="162" t="s">
        <v>672</v>
      </c>
      <c r="T108" s="34">
        <v>1138500</v>
      </c>
      <c r="U108" s="34">
        <v>22</v>
      </c>
    </row>
    <row r="109" spans="1:21" hidden="1" x14ac:dyDescent="0.25">
      <c r="A109" s="5">
        <v>44981</v>
      </c>
      <c r="B109" t="s">
        <v>63</v>
      </c>
      <c r="C109" t="s">
        <v>0</v>
      </c>
      <c r="D109" t="s">
        <v>14</v>
      </c>
      <c r="E109" s="4" t="s">
        <v>25</v>
      </c>
      <c r="F109" t="s">
        <v>26</v>
      </c>
      <c r="G109" s="4" t="s">
        <v>27</v>
      </c>
      <c r="H109" s="4" t="s">
        <v>127</v>
      </c>
      <c r="I109" s="8">
        <v>50</v>
      </c>
      <c r="J109" s="50">
        <v>81594</v>
      </c>
      <c r="K109" s="35">
        <v>4079700</v>
      </c>
      <c r="L109" s="104"/>
      <c r="M109" t="s">
        <v>244</v>
      </c>
      <c r="S109" s="39" t="s">
        <v>284</v>
      </c>
      <c r="T109" s="34">
        <v>0</v>
      </c>
      <c r="U109" s="34">
        <v>0</v>
      </c>
    </row>
    <row r="110" spans="1:21" hidden="1" x14ac:dyDescent="0.25">
      <c r="A110" s="5">
        <v>44981</v>
      </c>
      <c r="B110" t="s">
        <v>63</v>
      </c>
      <c r="C110" t="s">
        <v>0</v>
      </c>
      <c r="D110" t="s">
        <v>14</v>
      </c>
      <c r="E110" s="4" t="s">
        <v>35</v>
      </c>
      <c r="F110" t="s">
        <v>36</v>
      </c>
      <c r="G110" s="4" t="s">
        <v>37</v>
      </c>
      <c r="H110" s="4" t="s">
        <v>131</v>
      </c>
      <c r="I110" s="8">
        <v>60</v>
      </c>
      <c r="J110" s="50">
        <v>81594</v>
      </c>
      <c r="K110" s="35">
        <v>4895640</v>
      </c>
      <c r="L110" s="104"/>
      <c r="M110" t="s">
        <v>244</v>
      </c>
      <c r="S110" s="53" t="s">
        <v>84</v>
      </c>
      <c r="T110" s="34">
        <v>0</v>
      </c>
      <c r="U110" s="34">
        <v>0</v>
      </c>
    </row>
    <row r="111" spans="1:21" hidden="1" x14ac:dyDescent="0.25">
      <c r="A111" s="5">
        <v>44978</v>
      </c>
      <c r="B111" t="s">
        <v>63</v>
      </c>
      <c r="C111" t="s">
        <v>0</v>
      </c>
      <c r="D111" t="s">
        <v>66</v>
      </c>
      <c r="E111" s="4" t="s">
        <v>139</v>
      </c>
      <c r="F111" t="s">
        <v>140</v>
      </c>
      <c r="G111" s="4" t="s">
        <v>141</v>
      </c>
      <c r="H111" s="4" t="s">
        <v>172</v>
      </c>
      <c r="I111" s="8">
        <v>60</v>
      </c>
      <c r="J111" s="29">
        <v>51750</v>
      </c>
      <c r="K111" s="17">
        <v>3105000</v>
      </c>
      <c r="L111" s="102"/>
      <c r="M111" t="s">
        <v>177</v>
      </c>
      <c r="S111" s="162" t="s">
        <v>672</v>
      </c>
      <c r="T111" s="34">
        <v>0</v>
      </c>
      <c r="U111" s="34">
        <v>0</v>
      </c>
    </row>
    <row r="112" spans="1:21" hidden="1" x14ac:dyDescent="0.25">
      <c r="A112" s="5">
        <v>44978</v>
      </c>
      <c r="B112" t="s">
        <v>63</v>
      </c>
      <c r="C112" t="s">
        <v>0</v>
      </c>
      <c r="D112" t="s">
        <v>66</v>
      </c>
      <c r="E112" s="4" t="s">
        <v>139</v>
      </c>
      <c r="F112" t="s">
        <v>140</v>
      </c>
      <c r="G112" s="4" t="s">
        <v>141</v>
      </c>
      <c r="H112" s="4" t="s">
        <v>173</v>
      </c>
      <c r="I112" s="8">
        <v>9</v>
      </c>
      <c r="J112" s="29">
        <v>51750</v>
      </c>
      <c r="K112" s="17">
        <v>465750</v>
      </c>
      <c r="L112" s="102"/>
      <c r="M112" t="s">
        <v>177</v>
      </c>
      <c r="S112" s="39" t="s">
        <v>83</v>
      </c>
      <c r="T112" s="34">
        <v>9527000</v>
      </c>
      <c r="U112" s="34">
        <v>186</v>
      </c>
    </row>
    <row r="113" spans="1:21" hidden="1" x14ac:dyDescent="0.25">
      <c r="A113" s="5">
        <v>44980</v>
      </c>
      <c r="B113" t="s">
        <v>121</v>
      </c>
      <c r="C113" t="s">
        <v>0</v>
      </c>
      <c r="D113" t="s">
        <v>66</v>
      </c>
      <c r="E113" s="4" t="s">
        <v>139</v>
      </c>
      <c r="F113" t="s">
        <v>140</v>
      </c>
      <c r="G113" s="4" t="s">
        <v>141</v>
      </c>
      <c r="H113" s="4" t="s">
        <v>159</v>
      </c>
      <c r="I113" s="8">
        <v>-10</v>
      </c>
      <c r="J113" s="29">
        <v>51750</v>
      </c>
      <c r="K113" s="17">
        <v>-517500</v>
      </c>
      <c r="L113" s="102"/>
      <c r="N113">
        <v>20230046</v>
      </c>
      <c r="P113" t="s">
        <v>187</v>
      </c>
      <c r="Q113" t="s">
        <v>138</v>
      </c>
      <c r="S113" s="53" t="s">
        <v>84</v>
      </c>
      <c r="T113" s="34">
        <v>9527000</v>
      </c>
      <c r="U113" s="34">
        <v>186</v>
      </c>
    </row>
    <row r="114" spans="1:21" hidden="1" x14ac:dyDescent="0.25">
      <c r="A114" s="5">
        <v>44981</v>
      </c>
      <c r="B114" t="s">
        <v>63</v>
      </c>
      <c r="C114" t="s">
        <v>0</v>
      </c>
      <c r="D114" t="s">
        <v>14</v>
      </c>
      <c r="E114" s="4" t="s">
        <v>46</v>
      </c>
      <c r="F114" t="s">
        <v>532</v>
      </c>
      <c r="G114" s="4" t="s">
        <v>146</v>
      </c>
      <c r="H114" s="4" t="s">
        <v>188</v>
      </c>
      <c r="I114" s="8">
        <v>40</v>
      </c>
      <c r="J114" s="29">
        <v>104000</v>
      </c>
      <c r="K114" s="35">
        <v>4160000</v>
      </c>
      <c r="L114" s="104" t="s">
        <v>529</v>
      </c>
      <c r="M114" t="s">
        <v>244</v>
      </c>
      <c r="S114" s="162" t="s">
        <v>672</v>
      </c>
      <c r="T114" s="34">
        <v>9527000</v>
      </c>
      <c r="U114" s="34">
        <v>186</v>
      </c>
    </row>
    <row r="115" spans="1:21" hidden="1" x14ac:dyDescent="0.25">
      <c r="A115" s="5">
        <v>44981</v>
      </c>
      <c r="B115" t="s">
        <v>63</v>
      </c>
      <c r="C115" t="s">
        <v>0</v>
      </c>
      <c r="D115" t="s">
        <v>14</v>
      </c>
      <c r="E115" s="4" t="s">
        <v>54</v>
      </c>
      <c r="F115" t="s">
        <v>55</v>
      </c>
      <c r="G115" s="4" t="s">
        <v>56</v>
      </c>
      <c r="H115" s="4" t="s">
        <v>195</v>
      </c>
      <c r="I115" s="8">
        <v>20</v>
      </c>
      <c r="J115" s="50">
        <v>104905</v>
      </c>
      <c r="K115" s="35">
        <v>2098100</v>
      </c>
      <c r="L115" s="104" t="s">
        <v>529</v>
      </c>
      <c r="M115" t="s">
        <v>244</v>
      </c>
      <c r="S115" s="39" t="s">
        <v>199</v>
      </c>
      <c r="T115" s="34">
        <v>1505062.7613636367</v>
      </c>
      <c r="U115" s="34">
        <v>19</v>
      </c>
    </row>
    <row r="116" spans="1:21" hidden="1" x14ac:dyDescent="0.25">
      <c r="A116" s="5">
        <v>44981</v>
      </c>
      <c r="B116" t="s">
        <v>63</v>
      </c>
      <c r="C116" t="s">
        <v>0</v>
      </c>
      <c r="D116" t="s">
        <v>14</v>
      </c>
      <c r="E116" s="4" t="s">
        <v>58</v>
      </c>
      <c r="F116" t="s">
        <v>59</v>
      </c>
      <c r="G116" s="4" t="s">
        <v>60</v>
      </c>
      <c r="H116" s="4" t="s">
        <v>196</v>
      </c>
      <c r="I116" s="8">
        <v>20</v>
      </c>
      <c r="J116" s="50">
        <v>104905</v>
      </c>
      <c r="K116" s="35">
        <v>2098100</v>
      </c>
      <c r="L116" s="104" t="s">
        <v>529</v>
      </c>
      <c r="M116" t="s">
        <v>244</v>
      </c>
      <c r="S116" s="53" t="s">
        <v>191</v>
      </c>
      <c r="T116" s="34">
        <v>1505062.7613636367</v>
      </c>
      <c r="U116" s="34">
        <v>19</v>
      </c>
    </row>
    <row r="117" spans="1:21" hidden="1" x14ac:dyDescent="0.25">
      <c r="A117" s="5">
        <v>44981</v>
      </c>
      <c r="B117" t="s">
        <v>103</v>
      </c>
      <c r="C117" t="s">
        <v>0</v>
      </c>
      <c r="D117" t="s">
        <v>14</v>
      </c>
      <c r="E117" s="4" t="s">
        <v>25</v>
      </c>
      <c r="F117" t="s">
        <v>26</v>
      </c>
      <c r="G117" s="4" t="s">
        <v>27</v>
      </c>
      <c r="H117" s="4" t="s">
        <v>29</v>
      </c>
      <c r="I117" s="8">
        <v>-8</v>
      </c>
      <c r="J117" s="50">
        <v>65949.40444444443</v>
      </c>
      <c r="K117" s="35">
        <v>-527595.23555555544</v>
      </c>
      <c r="L117" s="104"/>
      <c r="N117">
        <v>20230047</v>
      </c>
      <c r="O117" t="s">
        <v>243</v>
      </c>
      <c r="Q117" t="s">
        <v>280</v>
      </c>
      <c r="S117" s="162" t="s">
        <v>672</v>
      </c>
      <c r="T117" s="34">
        <v>1505062.7613636367</v>
      </c>
      <c r="U117" s="34">
        <v>19</v>
      </c>
    </row>
    <row r="118" spans="1:21" hidden="1" x14ac:dyDescent="0.25">
      <c r="A118" s="5">
        <v>44981</v>
      </c>
      <c r="B118" t="s">
        <v>103</v>
      </c>
      <c r="C118" t="s">
        <v>0</v>
      </c>
      <c r="D118" t="s">
        <v>14</v>
      </c>
      <c r="E118" s="4" t="s">
        <v>35</v>
      </c>
      <c r="F118" t="s">
        <v>36</v>
      </c>
      <c r="G118" s="4" t="s">
        <v>37</v>
      </c>
      <c r="H118" s="4" t="s">
        <v>131</v>
      </c>
      <c r="I118" s="8">
        <v>-3</v>
      </c>
      <c r="J118" s="50">
        <v>65949.40444444443</v>
      </c>
      <c r="K118" s="35">
        <v>-197848.21333333329</v>
      </c>
      <c r="L118" s="104"/>
      <c r="N118">
        <v>20230047</v>
      </c>
      <c r="O118" t="s">
        <v>243</v>
      </c>
      <c r="Q118" t="s">
        <v>280</v>
      </c>
      <c r="S118" s="38" t="s">
        <v>4</v>
      </c>
      <c r="T118" s="34">
        <v>96993019.802859887</v>
      </c>
      <c r="U118" s="34">
        <v>431</v>
      </c>
    </row>
    <row r="119" spans="1:21" hidden="1" x14ac:dyDescent="0.25">
      <c r="A119" s="5">
        <v>44981</v>
      </c>
      <c r="B119" t="s">
        <v>63</v>
      </c>
      <c r="C119" t="s">
        <v>0</v>
      </c>
      <c r="D119" t="s">
        <v>14</v>
      </c>
      <c r="E119" s="4" t="s">
        <v>39</v>
      </c>
      <c r="F119" t="s">
        <v>40</v>
      </c>
      <c r="G119" s="4" t="s">
        <v>41</v>
      </c>
      <c r="H119" s="4" t="s">
        <v>193</v>
      </c>
      <c r="I119" s="8">
        <v>100</v>
      </c>
      <c r="J119" s="50">
        <v>81594</v>
      </c>
      <c r="K119" s="35">
        <v>8159400</v>
      </c>
      <c r="L119" s="104"/>
      <c r="M119" t="s">
        <v>244</v>
      </c>
      <c r="S119" s="39" t="s">
        <v>292</v>
      </c>
      <c r="T119" s="34">
        <v>994750.0970013825</v>
      </c>
      <c r="U119" s="34">
        <v>13</v>
      </c>
    </row>
    <row r="120" spans="1:21" hidden="1" x14ac:dyDescent="0.25">
      <c r="A120" s="5">
        <v>44981</v>
      </c>
      <c r="B120" t="s">
        <v>103</v>
      </c>
      <c r="C120" t="s">
        <v>0</v>
      </c>
      <c r="D120" t="s">
        <v>14</v>
      </c>
      <c r="E120" s="4" t="s">
        <v>46</v>
      </c>
      <c r="F120" t="s">
        <v>532</v>
      </c>
      <c r="G120" s="4" t="s">
        <v>146</v>
      </c>
      <c r="H120" s="4" t="s">
        <v>188</v>
      </c>
      <c r="I120" s="8">
        <v>-2</v>
      </c>
      <c r="J120" s="29">
        <v>104000</v>
      </c>
      <c r="K120" s="35">
        <v>-208000</v>
      </c>
      <c r="L120" s="104" t="s">
        <v>529</v>
      </c>
      <c r="N120">
        <v>20230047</v>
      </c>
      <c r="O120" t="s">
        <v>243</v>
      </c>
      <c r="Q120" t="s">
        <v>280</v>
      </c>
      <c r="S120" s="53" t="s">
        <v>316</v>
      </c>
      <c r="T120" s="34">
        <v>994750.0970013825</v>
      </c>
      <c r="U120" s="34">
        <v>13</v>
      </c>
    </row>
    <row r="121" spans="1:21" hidden="1" x14ac:dyDescent="0.25">
      <c r="A121" s="5">
        <v>44981</v>
      </c>
      <c r="B121" t="s">
        <v>103</v>
      </c>
      <c r="C121" t="s">
        <v>0</v>
      </c>
      <c r="D121" t="s">
        <v>14</v>
      </c>
      <c r="E121" s="4" t="s">
        <v>54</v>
      </c>
      <c r="F121" t="s">
        <v>55</v>
      </c>
      <c r="G121" s="4" t="s">
        <v>56</v>
      </c>
      <c r="H121" s="4" t="s">
        <v>134</v>
      </c>
      <c r="I121" s="8">
        <v>-12</v>
      </c>
      <c r="J121" s="50">
        <v>84287.164444444439</v>
      </c>
      <c r="K121" s="17">
        <v>-1011445.9733333333</v>
      </c>
      <c r="L121" s="102" t="s">
        <v>529</v>
      </c>
      <c r="N121">
        <v>20230047</v>
      </c>
      <c r="O121" t="s">
        <v>243</v>
      </c>
      <c r="Q121" t="s">
        <v>280</v>
      </c>
      <c r="S121" s="162" t="s">
        <v>529</v>
      </c>
      <c r="T121" s="34">
        <v>994019.48863636353</v>
      </c>
      <c r="U121" s="34">
        <v>3</v>
      </c>
    </row>
    <row r="122" spans="1:21" hidden="1" x14ac:dyDescent="0.25">
      <c r="A122" s="5">
        <v>44981</v>
      </c>
      <c r="B122" t="s">
        <v>103</v>
      </c>
      <c r="C122" t="s">
        <v>0</v>
      </c>
      <c r="D122" t="s">
        <v>14</v>
      </c>
      <c r="E122" s="4" t="s">
        <v>58</v>
      </c>
      <c r="F122" t="s">
        <v>59</v>
      </c>
      <c r="G122" s="4" t="s">
        <v>60</v>
      </c>
      <c r="H122" s="4" t="s">
        <v>135</v>
      </c>
      <c r="I122" s="8">
        <v>-2</v>
      </c>
      <c r="J122" s="50">
        <v>84287.164444444439</v>
      </c>
      <c r="K122" s="35">
        <v>-168574.32888888888</v>
      </c>
      <c r="L122" s="104" t="s">
        <v>529</v>
      </c>
      <c r="N122">
        <v>20230047</v>
      </c>
      <c r="O122" t="s">
        <v>243</v>
      </c>
      <c r="Q122" t="s">
        <v>280</v>
      </c>
      <c r="S122" s="162" t="s">
        <v>527</v>
      </c>
      <c r="T122" s="34">
        <v>730.60836501901144</v>
      </c>
      <c r="U122" s="34">
        <v>10</v>
      </c>
    </row>
    <row r="123" spans="1:21" hidden="1" x14ac:dyDescent="0.25">
      <c r="A123" s="5">
        <v>44981</v>
      </c>
      <c r="B123" t="s">
        <v>103</v>
      </c>
      <c r="C123" t="s">
        <v>0</v>
      </c>
      <c r="D123" t="s">
        <v>66</v>
      </c>
      <c r="E123" s="4" t="s">
        <v>86</v>
      </c>
      <c r="F123" t="s">
        <v>87</v>
      </c>
      <c r="G123" s="4" t="s">
        <v>50</v>
      </c>
      <c r="H123" s="4" t="s">
        <v>88</v>
      </c>
      <c r="I123" s="8">
        <v>-2</v>
      </c>
      <c r="J123" s="48">
        <v>61600</v>
      </c>
      <c r="K123" s="17">
        <v>-123200</v>
      </c>
      <c r="L123" s="102"/>
      <c r="N123">
        <v>20230047</v>
      </c>
      <c r="O123" t="s">
        <v>243</v>
      </c>
      <c r="Q123" t="s">
        <v>280</v>
      </c>
      <c r="S123" s="39" t="s">
        <v>148</v>
      </c>
      <c r="T123" s="34">
        <v>-606861.06728425913</v>
      </c>
      <c r="U123" s="34">
        <v>15</v>
      </c>
    </row>
    <row r="124" spans="1:21" hidden="1" x14ac:dyDescent="0.25">
      <c r="A124" s="5">
        <v>44981</v>
      </c>
      <c r="B124" t="s">
        <v>103</v>
      </c>
      <c r="C124" t="s">
        <v>4</v>
      </c>
      <c r="D124" t="s">
        <v>66</v>
      </c>
      <c r="E124" s="4" t="s">
        <v>102</v>
      </c>
      <c r="F124" t="s">
        <v>101</v>
      </c>
      <c r="G124" s="4" t="s">
        <v>107</v>
      </c>
      <c r="H124" s="4">
        <v>48791</v>
      </c>
      <c r="I124" s="8">
        <v>-2</v>
      </c>
      <c r="J124" s="48">
        <v>90440</v>
      </c>
      <c r="K124" s="17">
        <v>-180880</v>
      </c>
      <c r="L124" s="102"/>
      <c r="N124">
        <v>20230047</v>
      </c>
      <c r="O124" t="s">
        <v>243</v>
      </c>
      <c r="Q124" t="s">
        <v>280</v>
      </c>
      <c r="S124" s="53" t="s">
        <v>148</v>
      </c>
      <c r="T124" s="34">
        <v>-606861.06728425913</v>
      </c>
      <c r="U124" s="34">
        <v>15</v>
      </c>
    </row>
    <row r="125" spans="1:21" hidden="1" x14ac:dyDescent="0.25">
      <c r="A125" s="5">
        <v>44981</v>
      </c>
      <c r="B125" t="s">
        <v>103</v>
      </c>
      <c r="C125" t="s">
        <v>4</v>
      </c>
      <c r="D125" t="s">
        <v>66</v>
      </c>
      <c r="E125" s="4" t="s">
        <v>96</v>
      </c>
      <c r="F125" t="s">
        <v>95</v>
      </c>
      <c r="G125" s="4" t="s">
        <v>106</v>
      </c>
      <c r="H125" s="4">
        <v>49116</v>
      </c>
      <c r="I125" s="8">
        <v>-3</v>
      </c>
      <c r="J125" s="48">
        <v>357000</v>
      </c>
      <c r="K125" s="17">
        <v>-1071000</v>
      </c>
      <c r="L125" s="102"/>
      <c r="N125">
        <v>20230047</v>
      </c>
      <c r="O125" t="s">
        <v>243</v>
      </c>
      <c r="Q125" t="s">
        <v>280</v>
      </c>
      <c r="S125" s="162" t="s">
        <v>529</v>
      </c>
      <c r="T125" s="34">
        <v>-607904.79352000053</v>
      </c>
      <c r="U125" s="34">
        <v>-5</v>
      </c>
    </row>
    <row r="126" spans="1:21" hidden="1" x14ac:dyDescent="0.25">
      <c r="A126" s="5">
        <v>44981</v>
      </c>
      <c r="B126" t="s">
        <v>103</v>
      </c>
      <c r="C126" t="s">
        <v>4</v>
      </c>
      <c r="D126" t="s">
        <v>66</v>
      </c>
      <c r="E126" s="4" t="s">
        <v>102</v>
      </c>
      <c r="F126" t="s">
        <v>101</v>
      </c>
      <c r="G126" s="4" t="s">
        <v>107</v>
      </c>
      <c r="H126" s="4">
        <v>48791</v>
      </c>
      <c r="I126" s="8">
        <v>-3</v>
      </c>
      <c r="J126" s="48">
        <v>90440</v>
      </c>
      <c r="K126" s="17">
        <v>-271320</v>
      </c>
      <c r="L126" s="102"/>
      <c r="N126">
        <v>20230047</v>
      </c>
      <c r="O126" t="s">
        <v>243</v>
      </c>
      <c r="Q126" t="s">
        <v>280</v>
      </c>
      <c r="S126" s="162" t="s">
        <v>527</v>
      </c>
      <c r="T126" s="34">
        <v>1043.726235741445</v>
      </c>
      <c r="U126" s="34">
        <v>20</v>
      </c>
    </row>
    <row r="127" spans="1:21" hidden="1" x14ac:dyDescent="0.25">
      <c r="A127" s="5">
        <v>44981</v>
      </c>
      <c r="B127" t="s">
        <v>63</v>
      </c>
      <c r="C127" t="s">
        <v>0</v>
      </c>
      <c r="D127" t="s">
        <v>14</v>
      </c>
      <c r="E127" s="4" t="s">
        <v>39</v>
      </c>
      <c r="F127" t="s">
        <v>40</v>
      </c>
      <c r="G127" s="4" t="s">
        <v>41</v>
      </c>
      <c r="H127" s="4" t="s">
        <v>128</v>
      </c>
      <c r="I127" s="8">
        <v>100</v>
      </c>
      <c r="J127" s="50">
        <v>81594</v>
      </c>
      <c r="K127" s="35">
        <v>8159400</v>
      </c>
      <c r="L127" s="104"/>
      <c r="M127" t="s">
        <v>244</v>
      </c>
      <c r="S127" s="39" t="s">
        <v>318</v>
      </c>
      <c r="T127" s="34">
        <v>-1784829.4060606055</v>
      </c>
      <c r="U127" s="34">
        <v>0</v>
      </c>
    </row>
    <row r="128" spans="1:21" hidden="1" x14ac:dyDescent="0.25">
      <c r="A128" s="5">
        <v>44981</v>
      </c>
      <c r="B128" t="s">
        <v>197</v>
      </c>
      <c r="C128" t="s">
        <v>4</v>
      </c>
      <c r="D128" t="s">
        <v>66</v>
      </c>
      <c r="E128" s="4" t="s">
        <v>102</v>
      </c>
      <c r="F128" t="s">
        <v>101</v>
      </c>
      <c r="G128" s="4" t="s">
        <v>107</v>
      </c>
      <c r="H128" s="4">
        <v>48791</v>
      </c>
      <c r="I128" s="8">
        <v>-8</v>
      </c>
      <c r="J128" s="48">
        <v>90440</v>
      </c>
      <c r="K128" s="17">
        <v>-723520</v>
      </c>
      <c r="L128" s="102"/>
      <c r="M128" t="s">
        <v>198</v>
      </c>
      <c r="Q128" t="s">
        <v>198</v>
      </c>
      <c r="S128" s="53" t="s">
        <v>109</v>
      </c>
      <c r="T128" s="34">
        <v>-1784829.4060606055</v>
      </c>
      <c r="U128" s="34">
        <v>0</v>
      </c>
    </row>
    <row r="129" spans="1:21" hidden="1" x14ac:dyDescent="0.25">
      <c r="A129" s="5">
        <v>44981</v>
      </c>
      <c r="B129" t="s">
        <v>103</v>
      </c>
      <c r="C129" t="s">
        <v>0</v>
      </c>
      <c r="D129" t="s">
        <v>66</v>
      </c>
      <c r="E129" s="4" t="s">
        <v>78</v>
      </c>
      <c r="F129" t="s">
        <v>79</v>
      </c>
      <c r="G129" s="4" t="s">
        <v>80</v>
      </c>
      <c r="H129" s="4" t="s">
        <v>175</v>
      </c>
      <c r="I129" s="8">
        <v>-2</v>
      </c>
      <c r="J129" s="29">
        <v>51750</v>
      </c>
      <c r="K129" s="17">
        <v>-103500</v>
      </c>
      <c r="L129" s="102"/>
      <c r="N129">
        <v>20230047</v>
      </c>
      <c r="O129" t="s">
        <v>243</v>
      </c>
      <c r="Q129" t="s">
        <v>280</v>
      </c>
      <c r="S129" s="162" t="s">
        <v>672</v>
      </c>
      <c r="T129" s="34">
        <v>-1784829.4060606055</v>
      </c>
      <c r="U129" s="34">
        <v>0</v>
      </c>
    </row>
    <row r="130" spans="1:21" hidden="1" x14ac:dyDescent="0.25">
      <c r="A130" s="5">
        <v>44985</v>
      </c>
      <c r="B130" t="s">
        <v>63</v>
      </c>
      <c r="C130" t="s">
        <v>0</v>
      </c>
      <c r="D130" t="s">
        <v>66</v>
      </c>
      <c r="E130" s="4" t="s">
        <v>86</v>
      </c>
      <c r="F130" t="s">
        <v>87</v>
      </c>
      <c r="G130" s="4" t="s">
        <v>50</v>
      </c>
      <c r="H130" s="4" t="s">
        <v>201</v>
      </c>
      <c r="I130" s="8">
        <v>10</v>
      </c>
      <c r="J130" s="29">
        <v>51750</v>
      </c>
      <c r="K130" s="17">
        <v>517500</v>
      </c>
      <c r="L130" s="102"/>
      <c r="M130" t="s">
        <v>206</v>
      </c>
      <c r="S130" s="39" t="s">
        <v>100</v>
      </c>
      <c r="T130" s="34"/>
      <c r="U130" s="34">
        <v>-1</v>
      </c>
    </row>
    <row r="131" spans="1:21" hidden="1" x14ac:dyDescent="0.25">
      <c r="A131" s="5">
        <v>44985</v>
      </c>
      <c r="B131" t="s">
        <v>63</v>
      </c>
      <c r="C131" t="s">
        <v>0</v>
      </c>
      <c r="D131" t="s">
        <v>66</v>
      </c>
      <c r="E131" s="4" t="s">
        <v>91</v>
      </c>
      <c r="F131" t="s">
        <v>92</v>
      </c>
      <c r="G131" s="4" t="s">
        <v>93</v>
      </c>
      <c r="H131" s="4" t="s">
        <v>202</v>
      </c>
      <c r="I131" s="8">
        <v>5</v>
      </c>
      <c r="J131" s="29">
        <v>51750</v>
      </c>
      <c r="K131" s="17">
        <v>258750</v>
      </c>
      <c r="L131" s="102"/>
      <c r="M131" t="s">
        <v>206</v>
      </c>
      <c r="S131" s="53" t="s">
        <v>111</v>
      </c>
      <c r="T131" s="34"/>
      <c r="U131" s="34">
        <v>-1</v>
      </c>
    </row>
    <row r="132" spans="1:21" hidden="1" x14ac:dyDescent="0.25">
      <c r="A132" s="5">
        <v>44985</v>
      </c>
      <c r="B132" t="s">
        <v>63</v>
      </c>
      <c r="C132" t="s">
        <v>0</v>
      </c>
      <c r="D132" t="s">
        <v>66</v>
      </c>
      <c r="E132" s="4" t="s">
        <v>91</v>
      </c>
      <c r="F132" t="s">
        <v>92</v>
      </c>
      <c r="G132" s="4" t="s">
        <v>93</v>
      </c>
      <c r="H132" s="4" t="s">
        <v>415</v>
      </c>
      <c r="I132" s="8">
        <v>20</v>
      </c>
      <c r="J132" s="29">
        <v>51750</v>
      </c>
      <c r="K132" s="17">
        <v>1035000</v>
      </c>
      <c r="L132" s="102"/>
      <c r="M132" t="s">
        <v>206</v>
      </c>
      <c r="S132" s="162" t="s">
        <v>672</v>
      </c>
      <c r="T132" s="34"/>
      <c r="U132" s="34">
        <v>-1</v>
      </c>
    </row>
    <row r="133" spans="1:21" hidden="1" x14ac:dyDescent="0.25">
      <c r="A133" s="5">
        <v>44985</v>
      </c>
      <c r="B133" t="s">
        <v>63</v>
      </c>
      <c r="C133" t="s">
        <v>0</v>
      </c>
      <c r="D133" t="s">
        <v>66</v>
      </c>
      <c r="E133" s="4" t="s">
        <v>75</v>
      </c>
      <c r="F133" t="s">
        <v>76</v>
      </c>
      <c r="G133" s="4" t="s">
        <v>37</v>
      </c>
      <c r="H133" s="4" t="s">
        <v>203</v>
      </c>
      <c r="I133" s="8">
        <v>16</v>
      </c>
      <c r="J133" s="29">
        <v>51750</v>
      </c>
      <c r="K133" s="17">
        <v>828000</v>
      </c>
      <c r="L133" s="102"/>
      <c r="M133" t="s">
        <v>206</v>
      </c>
      <c r="S133" s="39" t="s">
        <v>98</v>
      </c>
      <c r="T133" s="34">
        <v>-146.1216730038023</v>
      </c>
      <c r="U133" s="34">
        <v>-2</v>
      </c>
    </row>
    <row r="134" spans="1:21" hidden="1" x14ac:dyDescent="0.25">
      <c r="A134" s="5">
        <v>44985</v>
      </c>
      <c r="B134" t="s">
        <v>63</v>
      </c>
      <c r="C134" t="s">
        <v>0</v>
      </c>
      <c r="D134" t="s">
        <v>66</v>
      </c>
      <c r="E134" s="4" t="s">
        <v>75</v>
      </c>
      <c r="F134" t="s">
        <v>76</v>
      </c>
      <c r="G134" s="4" t="s">
        <v>37</v>
      </c>
      <c r="H134" s="4" t="s">
        <v>204</v>
      </c>
      <c r="I134" s="8">
        <v>60</v>
      </c>
      <c r="J134" s="29">
        <v>51750</v>
      </c>
      <c r="K134" s="17">
        <v>3105000</v>
      </c>
      <c r="L134" s="102"/>
      <c r="M134" t="s">
        <v>206</v>
      </c>
      <c r="S134" s="53" t="s">
        <v>110</v>
      </c>
      <c r="T134" s="34">
        <v>-146.1216730038023</v>
      </c>
      <c r="U134" s="34">
        <v>-2</v>
      </c>
    </row>
    <row r="135" spans="1:21" hidden="1" x14ac:dyDescent="0.25">
      <c r="A135" s="5">
        <v>44985</v>
      </c>
      <c r="B135" t="s">
        <v>63</v>
      </c>
      <c r="C135" t="s">
        <v>0</v>
      </c>
      <c r="D135" t="s">
        <v>66</v>
      </c>
      <c r="E135" s="4" t="s">
        <v>82</v>
      </c>
      <c r="F135" t="s">
        <v>200</v>
      </c>
      <c r="G135" s="4" t="s">
        <v>84</v>
      </c>
      <c r="H135" s="4" t="s">
        <v>205</v>
      </c>
      <c r="I135" s="8">
        <v>50</v>
      </c>
      <c r="J135" s="29">
        <v>51750</v>
      </c>
      <c r="K135" s="17">
        <v>2587500</v>
      </c>
      <c r="L135" s="102"/>
      <c r="M135" t="s">
        <v>206</v>
      </c>
      <c r="S135" s="162" t="s">
        <v>527</v>
      </c>
      <c r="T135" s="34">
        <v>-146.1216730038023</v>
      </c>
      <c r="U135" s="34">
        <v>-2</v>
      </c>
    </row>
    <row r="136" spans="1:21" hidden="1" x14ac:dyDescent="0.25">
      <c r="A136" s="5">
        <v>44985</v>
      </c>
      <c r="B136" t="s">
        <v>215</v>
      </c>
      <c r="C136" t="s">
        <v>0</v>
      </c>
      <c r="D136" t="s">
        <v>66</v>
      </c>
      <c r="E136" s="4" t="s">
        <v>82</v>
      </c>
      <c r="F136" t="s">
        <v>200</v>
      </c>
      <c r="G136" s="4" t="s">
        <v>84</v>
      </c>
      <c r="H136" s="4" t="s">
        <v>205</v>
      </c>
      <c r="I136" s="8">
        <v>-2</v>
      </c>
      <c r="J136" s="29">
        <v>51750</v>
      </c>
      <c r="K136" s="17">
        <v>-103500</v>
      </c>
      <c r="L136" s="102"/>
      <c r="O136" t="s">
        <v>214</v>
      </c>
      <c r="S136" s="39" t="s">
        <v>295</v>
      </c>
      <c r="T136" s="34">
        <v>-1670679.6590909092</v>
      </c>
      <c r="U136" s="34">
        <v>-7</v>
      </c>
    </row>
    <row r="137" spans="1:21" hidden="1" x14ac:dyDescent="0.25">
      <c r="A137" s="5">
        <v>44985</v>
      </c>
      <c r="B137" t="s">
        <v>215</v>
      </c>
      <c r="C137" t="s">
        <v>0</v>
      </c>
      <c r="D137" t="s">
        <v>66</v>
      </c>
      <c r="E137" s="4" t="s">
        <v>86</v>
      </c>
      <c r="F137" t="s">
        <v>87</v>
      </c>
      <c r="G137" s="4" t="s">
        <v>50</v>
      </c>
      <c r="H137" s="4" t="s">
        <v>201</v>
      </c>
      <c r="I137" s="8">
        <v>-2</v>
      </c>
      <c r="J137" s="29">
        <v>51750</v>
      </c>
      <c r="K137" s="17">
        <v>-103500</v>
      </c>
      <c r="L137" s="102"/>
      <c r="O137" t="s">
        <v>214</v>
      </c>
      <c r="S137" s="53" t="s">
        <v>290</v>
      </c>
      <c r="T137" s="34">
        <v>-1670679.6590909092</v>
      </c>
      <c r="U137" s="34">
        <v>-7</v>
      </c>
    </row>
    <row r="138" spans="1:21" hidden="1" x14ac:dyDescent="0.25">
      <c r="A138" s="5">
        <v>44985</v>
      </c>
      <c r="B138" t="s">
        <v>215</v>
      </c>
      <c r="C138" t="s">
        <v>0</v>
      </c>
      <c r="D138" t="s">
        <v>66</v>
      </c>
      <c r="E138" s="4" t="s">
        <v>75</v>
      </c>
      <c r="F138" t="s">
        <v>76</v>
      </c>
      <c r="G138" s="4" t="s">
        <v>37</v>
      </c>
      <c r="H138" s="4" t="s">
        <v>203</v>
      </c>
      <c r="I138" s="8">
        <v>-2</v>
      </c>
      <c r="J138" s="29">
        <v>51750</v>
      </c>
      <c r="K138" s="17">
        <v>-103500</v>
      </c>
      <c r="L138" s="102"/>
      <c r="O138" t="s">
        <v>214</v>
      </c>
      <c r="S138" s="162" t="s">
        <v>529</v>
      </c>
      <c r="T138" s="34">
        <v>-1670679.6590909092</v>
      </c>
      <c r="U138" s="34">
        <v>-5</v>
      </c>
    </row>
    <row r="139" spans="1:21" hidden="1" x14ac:dyDescent="0.25">
      <c r="A139" s="5">
        <v>44985</v>
      </c>
      <c r="B139" t="s">
        <v>63</v>
      </c>
      <c r="C139" t="s">
        <v>4</v>
      </c>
      <c r="D139" t="s">
        <v>14</v>
      </c>
      <c r="E139" s="4">
        <v>3348235</v>
      </c>
      <c r="F139" t="s">
        <v>207</v>
      </c>
      <c r="G139" s="4" t="s">
        <v>208</v>
      </c>
      <c r="H139" s="4"/>
      <c r="I139" s="8">
        <v>10</v>
      </c>
      <c r="J139" s="29">
        <v>153420.53519000002</v>
      </c>
      <c r="K139" s="35">
        <v>1534205.3519000001</v>
      </c>
      <c r="L139" s="104"/>
      <c r="M139" t="s">
        <v>225</v>
      </c>
      <c r="S139" s="162" t="s">
        <v>672</v>
      </c>
      <c r="T139" s="34"/>
      <c r="U139" s="34">
        <v>-2</v>
      </c>
    </row>
    <row r="140" spans="1:21" hidden="1" x14ac:dyDescent="0.25">
      <c r="A140" s="5">
        <v>44985</v>
      </c>
      <c r="B140" t="s">
        <v>63</v>
      </c>
      <c r="C140" t="s">
        <v>4</v>
      </c>
      <c r="D140" t="s">
        <v>14</v>
      </c>
      <c r="E140" s="4">
        <v>3318235</v>
      </c>
      <c r="F140" t="s">
        <v>209</v>
      </c>
      <c r="G140" s="4" t="s">
        <v>107</v>
      </c>
      <c r="H140" s="4"/>
      <c r="I140" s="8">
        <v>40</v>
      </c>
      <c r="J140" s="29">
        <v>126823.496</v>
      </c>
      <c r="K140" s="35">
        <v>5072939.84</v>
      </c>
      <c r="L140" s="104" t="s">
        <v>529</v>
      </c>
      <c r="M140" t="s">
        <v>225</v>
      </c>
      <c r="S140" s="39" t="s">
        <v>275</v>
      </c>
      <c r="T140" s="34">
        <v>3511200</v>
      </c>
      <c r="U140" s="34">
        <v>42</v>
      </c>
    </row>
    <row r="141" spans="1:21" hidden="1" x14ac:dyDescent="0.25">
      <c r="A141" s="5">
        <v>44985</v>
      </c>
      <c r="B141" t="s">
        <v>103</v>
      </c>
      <c r="C141" t="s">
        <v>4</v>
      </c>
      <c r="D141" t="s">
        <v>14</v>
      </c>
      <c r="E141" s="4">
        <v>3348235</v>
      </c>
      <c r="F141" t="s">
        <v>207</v>
      </c>
      <c r="G141" s="4" t="s">
        <v>208</v>
      </c>
      <c r="H141" s="4"/>
      <c r="I141" s="8">
        <v>-5</v>
      </c>
      <c r="J141" s="29">
        <v>153420.53519000002</v>
      </c>
      <c r="K141" s="35">
        <v>-767102.67595000006</v>
      </c>
      <c r="L141" s="104"/>
      <c r="N141" s="7">
        <v>20230030</v>
      </c>
      <c r="O141" t="s">
        <v>149</v>
      </c>
      <c r="Q141" t="s">
        <v>138</v>
      </c>
      <c r="S141" s="53" t="s">
        <v>148</v>
      </c>
      <c r="T141" s="34">
        <v>3511200</v>
      </c>
      <c r="U141" s="34">
        <v>42</v>
      </c>
    </row>
    <row r="142" spans="1:21" hidden="1" x14ac:dyDescent="0.25">
      <c r="A142" s="5">
        <v>44985</v>
      </c>
      <c r="B142" t="s">
        <v>103</v>
      </c>
      <c r="C142" t="s">
        <v>4</v>
      </c>
      <c r="D142" t="s">
        <v>14</v>
      </c>
      <c r="E142" s="4">
        <v>3318235</v>
      </c>
      <c r="F142" t="s">
        <v>209</v>
      </c>
      <c r="G142" s="4" t="s">
        <v>107</v>
      </c>
      <c r="H142" s="4"/>
      <c r="I142" s="8">
        <v>-20</v>
      </c>
      <c r="J142" s="29">
        <v>126823.496</v>
      </c>
      <c r="K142" s="35">
        <v>-2536469.92</v>
      </c>
      <c r="L142" s="104" t="s">
        <v>529</v>
      </c>
      <c r="N142" s="7">
        <v>20230030</v>
      </c>
      <c r="O142" t="s">
        <v>149</v>
      </c>
      <c r="Q142" t="s">
        <v>138</v>
      </c>
      <c r="S142" s="162" t="s">
        <v>672</v>
      </c>
      <c r="T142" s="34">
        <v>3511200</v>
      </c>
      <c r="U142" s="34">
        <v>42</v>
      </c>
    </row>
    <row r="143" spans="1:21" hidden="1" x14ac:dyDescent="0.25">
      <c r="A143" s="5">
        <v>44981</v>
      </c>
      <c r="B143" t="s">
        <v>63</v>
      </c>
      <c r="C143" t="s">
        <v>0</v>
      </c>
      <c r="D143" t="s">
        <v>14</v>
      </c>
      <c r="E143" s="4" t="s">
        <v>39</v>
      </c>
      <c r="F143" t="s">
        <v>40</v>
      </c>
      <c r="G143" s="4" t="s">
        <v>41</v>
      </c>
      <c r="H143" s="4" t="s">
        <v>129</v>
      </c>
      <c r="I143" s="8">
        <v>100</v>
      </c>
      <c r="J143" s="50">
        <v>81594</v>
      </c>
      <c r="K143" s="35">
        <v>8159400</v>
      </c>
      <c r="L143" s="104"/>
      <c r="M143" t="s">
        <v>244</v>
      </c>
      <c r="S143" s="39" t="s">
        <v>101</v>
      </c>
      <c r="T143" s="34">
        <v>16326800</v>
      </c>
      <c r="U143" s="34">
        <v>155</v>
      </c>
    </row>
    <row r="144" spans="1:21" hidden="1" x14ac:dyDescent="0.25">
      <c r="A144" s="5">
        <v>44987</v>
      </c>
      <c r="B144" t="s">
        <v>121</v>
      </c>
      <c r="C144" t="s">
        <v>0</v>
      </c>
      <c r="D144" t="s">
        <v>66</v>
      </c>
      <c r="E144" s="4" t="s">
        <v>86</v>
      </c>
      <c r="F144" t="s">
        <v>87</v>
      </c>
      <c r="G144" s="4" t="s">
        <v>50</v>
      </c>
      <c r="H144" s="4" t="s">
        <v>212</v>
      </c>
      <c r="I144" s="8">
        <v>8</v>
      </c>
      <c r="J144" s="29">
        <v>51750</v>
      </c>
      <c r="K144" s="17">
        <v>414000</v>
      </c>
      <c r="L144" s="102"/>
      <c r="P144" t="s">
        <v>187</v>
      </c>
      <c r="S144" s="53" t="s">
        <v>107</v>
      </c>
      <c r="T144" s="34">
        <v>16326800</v>
      </c>
      <c r="U144" s="34">
        <v>155</v>
      </c>
    </row>
    <row r="145" spans="1:21" hidden="1" x14ac:dyDescent="0.25">
      <c r="A145" s="5">
        <v>44987</v>
      </c>
      <c r="B145" t="s">
        <v>63</v>
      </c>
      <c r="C145" t="s">
        <v>0</v>
      </c>
      <c r="D145" t="s">
        <v>66</v>
      </c>
      <c r="E145" s="4" t="s">
        <v>71</v>
      </c>
      <c r="F145" t="s">
        <v>72</v>
      </c>
      <c r="G145" s="4" t="s">
        <v>27</v>
      </c>
      <c r="H145" s="4" t="s">
        <v>217</v>
      </c>
      <c r="I145" s="8">
        <v>5</v>
      </c>
      <c r="J145" s="29">
        <v>51750</v>
      </c>
      <c r="K145" s="17">
        <v>258750</v>
      </c>
      <c r="L145" s="102"/>
      <c r="M145" t="s">
        <v>223</v>
      </c>
      <c r="S145" s="162" t="s">
        <v>672</v>
      </c>
      <c r="T145" s="34">
        <v>16326800</v>
      </c>
      <c r="U145" s="34">
        <v>155</v>
      </c>
    </row>
    <row r="146" spans="1:21" hidden="1" x14ac:dyDescent="0.25">
      <c r="A146" s="5">
        <v>44987</v>
      </c>
      <c r="B146" t="s">
        <v>63</v>
      </c>
      <c r="C146" t="s">
        <v>0</v>
      </c>
      <c r="D146" t="s">
        <v>66</v>
      </c>
      <c r="E146" s="4" t="s">
        <v>71</v>
      </c>
      <c r="F146" t="s">
        <v>72</v>
      </c>
      <c r="G146" s="4" t="s">
        <v>27</v>
      </c>
      <c r="H146" s="4" t="s">
        <v>218</v>
      </c>
      <c r="I146" s="8">
        <v>10</v>
      </c>
      <c r="J146" s="29">
        <v>51750</v>
      </c>
      <c r="K146" s="17">
        <v>517500</v>
      </c>
      <c r="L146" s="102"/>
      <c r="M146" t="s">
        <v>223</v>
      </c>
      <c r="S146" s="39" t="s">
        <v>137</v>
      </c>
      <c r="T146" s="34">
        <v>6407474.3888351154</v>
      </c>
      <c r="U146" s="34">
        <v>34</v>
      </c>
    </row>
    <row r="147" spans="1:21" hidden="1" x14ac:dyDescent="0.25">
      <c r="A147" s="110">
        <v>44987</v>
      </c>
      <c r="B147" s="109" t="s">
        <v>63</v>
      </c>
      <c r="C147" s="109" t="s">
        <v>0</v>
      </c>
      <c r="D147" s="109" t="s">
        <v>66</v>
      </c>
      <c r="E147" s="111" t="s">
        <v>71</v>
      </c>
      <c r="F147" s="109" t="s">
        <v>72</v>
      </c>
      <c r="G147" s="111" t="s">
        <v>27</v>
      </c>
      <c r="H147" s="111" t="s">
        <v>219</v>
      </c>
      <c r="I147" s="112">
        <v>60</v>
      </c>
      <c r="J147" s="113">
        <v>51750</v>
      </c>
      <c r="K147" s="114">
        <v>3105000</v>
      </c>
      <c r="L147" s="115"/>
      <c r="M147" s="109" t="s">
        <v>223</v>
      </c>
      <c r="N147" s="109"/>
      <c r="O147" s="109"/>
      <c r="P147" s="109"/>
      <c r="Q147" s="109"/>
      <c r="S147" s="53" t="s">
        <v>137</v>
      </c>
      <c r="T147" s="34">
        <v>6407474.3888351154</v>
      </c>
      <c r="U147" s="34">
        <v>34</v>
      </c>
    </row>
    <row r="148" spans="1:21" hidden="1" x14ac:dyDescent="0.25">
      <c r="A148" s="68">
        <v>44987</v>
      </c>
      <c r="B148" s="69" t="s">
        <v>63</v>
      </c>
      <c r="C148" s="69" t="s">
        <v>0</v>
      </c>
      <c r="D148" s="69" t="s">
        <v>66</v>
      </c>
      <c r="E148" s="70" t="s">
        <v>71</v>
      </c>
      <c r="F148" s="69" t="s">
        <v>72</v>
      </c>
      <c r="G148" s="70" t="s">
        <v>27</v>
      </c>
      <c r="H148" s="144" t="s">
        <v>220</v>
      </c>
      <c r="I148" s="71">
        <v>60</v>
      </c>
      <c r="J148" s="72">
        <v>51750</v>
      </c>
      <c r="K148" s="73">
        <v>3105000</v>
      </c>
      <c r="L148" s="107"/>
      <c r="M148" s="69" t="s">
        <v>223</v>
      </c>
      <c r="N148" s="69"/>
      <c r="O148" s="69"/>
      <c r="P148" s="69"/>
      <c r="Q148" s="69"/>
      <c r="S148" s="162" t="s">
        <v>529</v>
      </c>
      <c r="T148" s="34">
        <v>6405386.9363636328</v>
      </c>
      <c r="U148" s="34">
        <v>14</v>
      </c>
    </row>
    <row r="149" spans="1:21" hidden="1" x14ac:dyDescent="0.25">
      <c r="A149" s="5">
        <v>44987</v>
      </c>
      <c r="B149" t="s">
        <v>63</v>
      </c>
      <c r="C149" t="s">
        <v>0</v>
      </c>
      <c r="D149" t="s">
        <v>66</v>
      </c>
      <c r="E149" s="4" t="s">
        <v>71</v>
      </c>
      <c r="F149" t="s">
        <v>72</v>
      </c>
      <c r="G149" s="4" t="s">
        <v>27</v>
      </c>
      <c r="H149" s="4" t="s">
        <v>221</v>
      </c>
      <c r="I149" s="8">
        <v>50</v>
      </c>
      <c r="J149" s="29">
        <v>51750</v>
      </c>
      <c r="K149" s="17">
        <v>2587500</v>
      </c>
      <c r="L149" s="102"/>
      <c r="M149" t="s">
        <v>223</v>
      </c>
      <c r="S149" s="162" t="s">
        <v>527</v>
      </c>
      <c r="T149" s="34">
        <v>2087.4524714828899</v>
      </c>
      <c r="U149" s="34">
        <v>20</v>
      </c>
    </row>
    <row r="150" spans="1:21" hidden="1" x14ac:dyDescent="0.25">
      <c r="A150" s="5">
        <v>44987</v>
      </c>
      <c r="B150" t="s">
        <v>63</v>
      </c>
      <c r="C150" t="s">
        <v>0</v>
      </c>
      <c r="D150" t="s">
        <v>66</v>
      </c>
      <c r="E150" s="4" t="s">
        <v>67</v>
      </c>
      <c r="F150" t="s">
        <v>216</v>
      </c>
      <c r="G150" s="4" t="s">
        <v>69</v>
      </c>
      <c r="H150" s="4" t="s">
        <v>342</v>
      </c>
      <c r="I150" s="8">
        <v>60</v>
      </c>
      <c r="J150" s="29">
        <v>51750</v>
      </c>
      <c r="K150" s="17">
        <v>3105000</v>
      </c>
      <c r="L150" s="102"/>
      <c r="M150" t="s">
        <v>223</v>
      </c>
      <c r="S150" s="39" t="s">
        <v>406</v>
      </c>
      <c r="T150" s="34">
        <v>3433793.9520000005</v>
      </c>
      <c r="U150" s="34">
        <v>12</v>
      </c>
    </row>
    <row r="151" spans="1:21" hidden="1" x14ac:dyDescent="0.25">
      <c r="A151" s="68">
        <v>44987</v>
      </c>
      <c r="B151" s="69" t="s">
        <v>63</v>
      </c>
      <c r="C151" s="69" t="s">
        <v>0</v>
      </c>
      <c r="D151" s="69" t="s">
        <v>66</v>
      </c>
      <c r="E151" s="70" t="s">
        <v>67</v>
      </c>
      <c r="F151" s="69" t="s">
        <v>216</v>
      </c>
      <c r="G151" s="70" t="s">
        <v>69</v>
      </c>
      <c r="H151" s="154" t="s">
        <v>222</v>
      </c>
      <c r="I151" s="157">
        <v>38</v>
      </c>
      <c r="J151" s="72">
        <v>51750</v>
      </c>
      <c r="K151" s="73">
        <v>1966500</v>
      </c>
      <c r="L151" s="107"/>
      <c r="M151" s="69" t="s">
        <v>223</v>
      </c>
      <c r="N151" s="69"/>
      <c r="O151" s="69"/>
      <c r="P151" s="69"/>
      <c r="Q151" s="69"/>
      <c r="S151" s="53" t="s">
        <v>407</v>
      </c>
      <c r="T151" s="34">
        <v>3433793.9520000005</v>
      </c>
      <c r="U151" s="34">
        <v>12</v>
      </c>
    </row>
    <row r="152" spans="1:21" x14ac:dyDescent="0.25">
      <c r="A152" s="5">
        <v>44995</v>
      </c>
      <c r="B152" t="s">
        <v>169</v>
      </c>
      <c r="C152" t="s">
        <v>0</v>
      </c>
      <c r="D152" t="s">
        <v>66</v>
      </c>
      <c r="E152" s="4" t="s">
        <v>82</v>
      </c>
      <c r="F152" t="s">
        <v>83</v>
      </c>
      <c r="G152" s="4" t="s">
        <v>84</v>
      </c>
      <c r="H152" s="4" t="s">
        <v>85</v>
      </c>
      <c r="I152" s="8">
        <v>-2</v>
      </c>
      <c r="J152" s="48">
        <v>61600</v>
      </c>
      <c r="K152" s="17">
        <v>-123200</v>
      </c>
      <c r="L152" s="102"/>
      <c r="O152" t="s">
        <v>436</v>
      </c>
      <c r="S152" s="162" t="s">
        <v>529</v>
      </c>
      <c r="T152" s="34">
        <v>3433793.9520000005</v>
      </c>
      <c r="U152" s="34">
        <v>12</v>
      </c>
    </row>
    <row r="153" spans="1:21" hidden="1" x14ac:dyDescent="0.25">
      <c r="A153" s="5">
        <v>44995</v>
      </c>
      <c r="B153" t="s">
        <v>169</v>
      </c>
      <c r="C153" t="s">
        <v>0</v>
      </c>
      <c r="D153" t="s">
        <v>66</v>
      </c>
      <c r="E153" s="4" t="s">
        <v>86</v>
      </c>
      <c r="F153" t="s">
        <v>87</v>
      </c>
      <c r="G153" s="4" t="s">
        <v>50</v>
      </c>
      <c r="H153" s="4" t="s">
        <v>212</v>
      </c>
      <c r="I153" s="8">
        <v>-2</v>
      </c>
      <c r="J153" s="29">
        <v>51750</v>
      </c>
      <c r="K153" s="17">
        <v>-103500</v>
      </c>
      <c r="L153" s="102"/>
      <c r="O153" t="s">
        <v>436</v>
      </c>
      <c r="S153" s="39" t="s">
        <v>231</v>
      </c>
      <c r="T153" s="34">
        <v>0</v>
      </c>
      <c r="U153" s="34">
        <v>0</v>
      </c>
    </row>
    <row r="154" spans="1:21" hidden="1" x14ac:dyDescent="0.25">
      <c r="A154" s="5">
        <v>44981</v>
      </c>
      <c r="B154" t="s">
        <v>103</v>
      </c>
      <c r="C154" t="s">
        <v>0</v>
      </c>
      <c r="D154" t="s">
        <v>14</v>
      </c>
      <c r="E154" s="4" t="s">
        <v>39</v>
      </c>
      <c r="F154" t="s">
        <v>40</v>
      </c>
      <c r="G154" s="4" t="s">
        <v>41</v>
      </c>
      <c r="H154" s="4" t="s">
        <v>129</v>
      </c>
      <c r="I154" s="8">
        <v>-8</v>
      </c>
      <c r="J154" s="50">
        <v>81594</v>
      </c>
      <c r="K154" s="17">
        <v>-652752</v>
      </c>
      <c r="L154" s="102"/>
      <c r="N154">
        <v>20230047</v>
      </c>
      <c r="O154" t="s">
        <v>243</v>
      </c>
      <c r="Q154" t="s">
        <v>280</v>
      </c>
      <c r="S154" s="53" t="s">
        <v>231</v>
      </c>
      <c r="T154" s="34">
        <v>0</v>
      </c>
      <c r="U154" s="34">
        <v>0</v>
      </c>
    </row>
    <row r="155" spans="1:21" hidden="1" x14ac:dyDescent="0.25">
      <c r="A155" s="5">
        <v>44995</v>
      </c>
      <c r="B155" t="s">
        <v>169</v>
      </c>
      <c r="C155" t="s">
        <v>0</v>
      </c>
      <c r="D155" t="s">
        <v>66</v>
      </c>
      <c r="E155" s="4" t="s">
        <v>91</v>
      </c>
      <c r="F155" t="s">
        <v>92</v>
      </c>
      <c r="G155" s="4" t="s">
        <v>93</v>
      </c>
      <c r="H155" s="4" t="s">
        <v>94</v>
      </c>
      <c r="I155" s="8">
        <v>-2</v>
      </c>
      <c r="J155" s="48">
        <v>61600</v>
      </c>
      <c r="K155" s="17">
        <v>-123200</v>
      </c>
      <c r="L155" s="102"/>
      <c r="O155" t="s">
        <v>436</v>
      </c>
      <c r="S155" s="162" t="s">
        <v>529</v>
      </c>
      <c r="T155" s="34">
        <v>0</v>
      </c>
      <c r="U155" s="34">
        <v>0</v>
      </c>
    </row>
    <row r="156" spans="1:21" hidden="1" x14ac:dyDescent="0.25">
      <c r="A156" s="5">
        <v>44995</v>
      </c>
      <c r="B156" t="s">
        <v>121</v>
      </c>
      <c r="C156" t="s">
        <v>4</v>
      </c>
      <c r="D156" t="s">
        <v>66</v>
      </c>
      <c r="E156" s="4" t="s">
        <v>276</v>
      </c>
      <c r="F156" t="s">
        <v>275</v>
      </c>
      <c r="G156" s="4" t="s">
        <v>148</v>
      </c>
      <c r="H156" s="4"/>
      <c r="I156" s="8">
        <v>10</v>
      </c>
      <c r="J156" s="29">
        <v>83600</v>
      </c>
      <c r="K156" s="17">
        <v>836000</v>
      </c>
      <c r="L156" s="102"/>
      <c r="P156" t="s">
        <v>227</v>
      </c>
      <c r="S156" s="39" t="s">
        <v>95</v>
      </c>
      <c r="T156" s="34">
        <v>64626520</v>
      </c>
      <c r="U156" s="34">
        <v>94</v>
      </c>
    </row>
    <row r="157" spans="1:21" hidden="1" x14ac:dyDescent="0.25">
      <c r="A157" s="5">
        <v>44995</v>
      </c>
      <c r="B157" t="s">
        <v>120</v>
      </c>
      <c r="C157" t="s">
        <v>4</v>
      </c>
      <c r="D157" t="s">
        <v>66</v>
      </c>
      <c r="E157" s="4" t="s">
        <v>274</v>
      </c>
      <c r="F157" t="s">
        <v>273</v>
      </c>
      <c r="G157" s="4" t="s">
        <v>271</v>
      </c>
      <c r="H157" s="4"/>
      <c r="I157" s="8">
        <v>10</v>
      </c>
      <c r="J157" s="29">
        <v>172550</v>
      </c>
      <c r="K157" s="17">
        <v>1725500</v>
      </c>
      <c r="L157" s="102"/>
      <c r="P157" t="s">
        <v>227</v>
      </c>
      <c r="S157" s="53" t="s">
        <v>106</v>
      </c>
      <c r="T157" s="34">
        <v>64626520</v>
      </c>
      <c r="U157" s="34">
        <v>94</v>
      </c>
    </row>
    <row r="158" spans="1:21" hidden="1" x14ac:dyDescent="0.25">
      <c r="A158" s="5">
        <v>44995</v>
      </c>
      <c r="B158" t="s">
        <v>215</v>
      </c>
      <c r="C158" t="s">
        <v>4</v>
      </c>
      <c r="D158" t="s">
        <v>66</v>
      </c>
      <c r="E158" s="4" t="s">
        <v>276</v>
      </c>
      <c r="F158" t="s">
        <v>275</v>
      </c>
      <c r="G158" s="4" t="s">
        <v>148</v>
      </c>
      <c r="H158" s="4"/>
      <c r="I158" s="8">
        <v>-10</v>
      </c>
      <c r="J158" s="29">
        <v>83600</v>
      </c>
      <c r="K158" s="17">
        <v>-836000</v>
      </c>
      <c r="L158" s="102"/>
      <c r="O158" t="s">
        <v>226</v>
      </c>
      <c r="P158" t="s">
        <v>124</v>
      </c>
      <c r="S158" s="162" t="s">
        <v>529</v>
      </c>
      <c r="T158" s="34">
        <v>121122960</v>
      </c>
      <c r="U158" s="34">
        <v>188</v>
      </c>
    </row>
    <row r="159" spans="1:21" hidden="1" x14ac:dyDescent="0.25">
      <c r="A159" s="5">
        <v>44995</v>
      </c>
      <c r="B159" t="s">
        <v>215</v>
      </c>
      <c r="C159" t="s">
        <v>4</v>
      </c>
      <c r="D159" t="s">
        <v>66</v>
      </c>
      <c r="E159" s="4" t="s">
        <v>274</v>
      </c>
      <c r="F159" t="s">
        <v>273</v>
      </c>
      <c r="G159" s="4" t="s">
        <v>271</v>
      </c>
      <c r="H159" s="4"/>
      <c r="I159" s="8">
        <v>-11</v>
      </c>
      <c r="J159" s="29">
        <v>172550</v>
      </c>
      <c r="K159" s="17">
        <v>-1898050</v>
      </c>
      <c r="L159" s="102"/>
      <c r="O159" t="s">
        <v>226</v>
      </c>
      <c r="P159" t="s">
        <v>124</v>
      </c>
      <c r="S159" s="162" t="s">
        <v>672</v>
      </c>
      <c r="T159" s="34">
        <v>-56496440</v>
      </c>
      <c r="U159" s="34">
        <v>-94</v>
      </c>
    </row>
    <row r="160" spans="1:21" hidden="1" x14ac:dyDescent="0.25">
      <c r="A160" s="5">
        <v>44987</v>
      </c>
      <c r="B160" t="s">
        <v>121</v>
      </c>
      <c r="C160" t="s">
        <v>0</v>
      </c>
      <c r="D160" t="s">
        <v>66</v>
      </c>
      <c r="E160" s="4" t="s">
        <v>78</v>
      </c>
      <c r="F160" t="s">
        <v>79</v>
      </c>
      <c r="G160" s="4" t="s">
        <v>80</v>
      </c>
      <c r="H160" s="4" t="s">
        <v>210</v>
      </c>
      <c r="I160" s="8">
        <v>20</v>
      </c>
      <c r="J160" s="29">
        <v>51750</v>
      </c>
      <c r="K160" s="17">
        <v>1035000</v>
      </c>
      <c r="L160" s="102"/>
      <c r="P160" t="s">
        <v>187</v>
      </c>
      <c r="S160" s="39" t="s">
        <v>273</v>
      </c>
      <c r="T160" s="34">
        <v>4019400</v>
      </c>
      <c r="U160" s="34">
        <v>30</v>
      </c>
    </row>
    <row r="161" spans="1:21" hidden="1" x14ac:dyDescent="0.25">
      <c r="A161" s="5">
        <v>44974</v>
      </c>
      <c r="B161" t="s">
        <v>103</v>
      </c>
      <c r="C161" t="s">
        <v>0</v>
      </c>
      <c r="D161" t="s">
        <v>14</v>
      </c>
      <c r="E161" s="3" t="s">
        <v>42</v>
      </c>
      <c r="F161" t="s">
        <v>43</v>
      </c>
      <c r="G161" s="4" t="s">
        <v>44</v>
      </c>
      <c r="H161" s="4" t="s">
        <v>130</v>
      </c>
      <c r="I161" s="8">
        <v>-55</v>
      </c>
      <c r="J161" s="50">
        <v>65949.40444444443</v>
      </c>
      <c r="K161" s="35">
        <v>-3627217.2444444438</v>
      </c>
      <c r="L161" s="104"/>
      <c r="N161">
        <v>20230036</v>
      </c>
      <c r="O161" t="s">
        <v>147</v>
      </c>
      <c r="Q161" t="s">
        <v>280</v>
      </c>
      <c r="S161" s="53" t="s">
        <v>271</v>
      </c>
      <c r="T161" s="34">
        <v>4019400</v>
      </c>
      <c r="U161" s="34">
        <v>30</v>
      </c>
    </row>
    <row r="162" spans="1:21" hidden="1" x14ac:dyDescent="0.25">
      <c r="A162" s="5">
        <v>44998</v>
      </c>
      <c r="B162" t="s">
        <v>121</v>
      </c>
      <c r="C162" t="s">
        <v>0</v>
      </c>
      <c r="D162" t="s">
        <v>66</v>
      </c>
      <c r="E162" s="4" t="s">
        <v>91</v>
      </c>
      <c r="F162" t="s">
        <v>92</v>
      </c>
      <c r="G162" s="4" t="s">
        <v>93</v>
      </c>
      <c r="H162" s="4" t="s">
        <v>94</v>
      </c>
      <c r="I162" s="8">
        <v>-15</v>
      </c>
      <c r="J162" s="48">
        <v>61600</v>
      </c>
      <c r="K162" s="35">
        <v>-924000</v>
      </c>
      <c r="L162" s="104"/>
      <c r="O162" t="s">
        <v>229</v>
      </c>
      <c r="P162" t="s">
        <v>124</v>
      </c>
      <c r="S162" s="162" t="s">
        <v>529</v>
      </c>
      <c r="T162" s="34">
        <v>-3630800</v>
      </c>
      <c r="U162" s="34">
        <v>-22</v>
      </c>
    </row>
    <row r="163" spans="1:21" hidden="1" x14ac:dyDescent="0.25">
      <c r="A163" s="5">
        <v>44995</v>
      </c>
      <c r="B163" t="s">
        <v>169</v>
      </c>
      <c r="C163" t="s">
        <v>0</v>
      </c>
      <c r="D163" t="s">
        <v>66</v>
      </c>
      <c r="E163" s="4" t="s">
        <v>78</v>
      </c>
      <c r="F163" t="s">
        <v>79</v>
      </c>
      <c r="G163" s="4" t="s">
        <v>80</v>
      </c>
      <c r="H163" s="4" t="s">
        <v>210</v>
      </c>
      <c r="I163" s="8">
        <v>-1</v>
      </c>
      <c r="J163" s="48">
        <v>51750</v>
      </c>
      <c r="K163" s="17">
        <v>-51750</v>
      </c>
      <c r="L163" s="102"/>
      <c r="O163" t="s">
        <v>436</v>
      </c>
      <c r="S163" s="162" t="s">
        <v>672</v>
      </c>
      <c r="T163" s="34">
        <v>7650200</v>
      </c>
      <c r="U163" s="34">
        <v>52</v>
      </c>
    </row>
    <row r="164" spans="1:21" hidden="1" x14ac:dyDescent="0.25">
      <c r="A164" s="5">
        <v>44995</v>
      </c>
      <c r="B164" t="s">
        <v>121</v>
      </c>
      <c r="C164" t="s">
        <v>0</v>
      </c>
      <c r="D164" t="s">
        <v>66</v>
      </c>
      <c r="E164" s="4" t="s">
        <v>78</v>
      </c>
      <c r="F164" t="s">
        <v>79</v>
      </c>
      <c r="G164" s="4" t="s">
        <v>44</v>
      </c>
      <c r="H164" s="4" t="s">
        <v>210</v>
      </c>
      <c r="I164" s="8">
        <v>-5</v>
      </c>
      <c r="J164" s="48">
        <v>51750</v>
      </c>
      <c r="K164" s="17">
        <v>-258750</v>
      </c>
      <c r="L164" s="102"/>
      <c r="N164" t="s">
        <v>228</v>
      </c>
      <c r="P164" t="s">
        <v>132</v>
      </c>
      <c r="S164" s="39" t="s">
        <v>369</v>
      </c>
      <c r="T164" s="34"/>
      <c r="U164" s="34">
        <v>4</v>
      </c>
    </row>
    <row r="165" spans="1:21" hidden="1" x14ac:dyDescent="0.25">
      <c r="A165" s="5">
        <v>44998</v>
      </c>
      <c r="B165" t="s">
        <v>121</v>
      </c>
      <c r="C165" t="s">
        <v>0</v>
      </c>
      <c r="D165" t="s">
        <v>66</v>
      </c>
      <c r="E165" s="4" t="s">
        <v>86</v>
      </c>
      <c r="F165" t="s">
        <v>87</v>
      </c>
      <c r="G165" s="40" t="s">
        <v>50</v>
      </c>
      <c r="H165" s="4" t="s">
        <v>88</v>
      </c>
      <c r="I165" s="8">
        <v>-6</v>
      </c>
      <c r="J165" s="48">
        <v>61600</v>
      </c>
      <c r="K165" s="17">
        <v>-369600</v>
      </c>
      <c r="L165" s="102"/>
      <c r="O165" t="s">
        <v>229</v>
      </c>
      <c r="P165" t="s">
        <v>124</v>
      </c>
      <c r="S165" s="53" t="s">
        <v>371</v>
      </c>
      <c r="T165" s="34"/>
      <c r="U165" s="34">
        <v>4</v>
      </c>
    </row>
    <row r="166" spans="1:21" hidden="1" x14ac:dyDescent="0.25">
      <c r="A166" s="5">
        <v>44998</v>
      </c>
      <c r="B166" t="s">
        <v>121</v>
      </c>
      <c r="C166" t="s">
        <v>0</v>
      </c>
      <c r="D166" t="s">
        <v>66</v>
      </c>
      <c r="E166" s="4" t="s">
        <v>86</v>
      </c>
      <c r="F166" t="s">
        <v>87</v>
      </c>
      <c r="G166" s="4" t="s">
        <v>184</v>
      </c>
      <c r="H166" s="4" t="s">
        <v>182</v>
      </c>
      <c r="I166" s="8">
        <v>-14</v>
      </c>
      <c r="J166" s="29">
        <v>51750</v>
      </c>
      <c r="K166" s="17">
        <v>-724500</v>
      </c>
      <c r="L166" s="102"/>
      <c r="O166" t="s">
        <v>229</v>
      </c>
      <c r="P166" t="s">
        <v>124</v>
      </c>
      <c r="S166" s="162" t="s">
        <v>672</v>
      </c>
      <c r="T166" s="34"/>
      <c r="U166" s="34">
        <v>4</v>
      </c>
    </row>
    <row r="167" spans="1:21" hidden="1" x14ac:dyDescent="0.25">
      <c r="A167" s="5">
        <v>44981</v>
      </c>
      <c r="B167" t="s">
        <v>189</v>
      </c>
      <c r="C167" t="s">
        <v>0</v>
      </c>
      <c r="D167" t="s">
        <v>66</v>
      </c>
      <c r="E167" s="4" t="s">
        <v>139</v>
      </c>
      <c r="F167" t="s">
        <v>140</v>
      </c>
      <c r="G167" s="4" t="s">
        <v>141</v>
      </c>
      <c r="H167" s="4" t="s">
        <v>158</v>
      </c>
      <c r="I167" s="8">
        <v>-6</v>
      </c>
      <c r="J167" s="48">
        <v>51750</v>
      </c>
      <c r="K167" s="17">
        <v>-310500</v>
      </c>
      <c r="L167" s="102"/>
      <c r="N167">
        <v>20230047</v>
      </c>
      <c r="O167" t="s">
        <v>243</v>
      </c>
      <c r="Q167" t="s">
        <v>280</v>
      </c>
      <c r="S167" s="39" t="s">
        <v>209</v>
      </c>
      <c r="T167" s="34">
        <v>507920.2197414455</v>
      </c>
      <c r="U167" s="34">
        <v>24</v>
      </c>
    </row>
    <row r="168" spans="1:21" hidden="1" x14ac:dyDescent="0.25">
      <c r="A168" s="5">
        <v>44987</v>
      </c>
      <c r="B168" t="s">
        <v>121</v>
      </c>
      <c r="C168" t="s">
        <v>0</v>
      </c>
      <c r="D168" t="s">
        <v>66</v>
      </c>
      <c r="E168" s="4" t="s">
        <v>139</v>
      </c>
      <c r="F168" t="s">
        <v>140</v>
      </c>
      <c r="G168" s="4" t="s">
        <v>141</v>
      </c>
      <c r="H168" s="4" t="s">
        <v>211</v>
      </c>
      <c r="I168" s="8">
        <v>10</v>
      </c>
      <c r="J168" s="29">
        <v>51750</v>
      </c>
      <c r="K168" s="17">
        <v>517500</v>
      </c>
      <c r="L168" s="102"/>
      <c r="P168" t="s">
        <v>187</v>
      </c>
      <c r="S168" s="53" t="s">
        <v>107</v>
      </c>
      <c r="T168" s="34">
        <v>507920.2197414455</v>
      </c>
      <c r="U168" s="34">
        <v>24</v>
      </c>
    </row>
    <row r="169" spans="1:21" hidden="1" x14ac:dyDescent="0.25">
      <c r="A169" s="5">
        <v>44995</v>
      </c>
      <c r="B169" t="s">
        <v>169</v>
      </c>
      <c r="C169" t="s">
        <v>0</v>
      </c>
      <c r="D169" t="s">
        <v>66</v>
      </c>
      <c r="E169" s="4" t="s">
        <v>139</v>
      </c>
      <c r="F169" t="s">
        <v>140</v>
      </c>
      <c r="G169" s="4" t="s">
        <v>141</v>
      </c>
      <c r="H169" s="4" t="s">
        <v>211</v>
      </c>
      <c r="I169" s="8">
        <v>-2</v>
      </c>
      <c r="J169" s="29">
        <v>51750</v>
      </c>
      <c r="K169" s="17">
        <v>-103500</v>
      </c>
      <c r="L169" s="102"/>
      <c r="O169" t="s">
        <v>436</v>
      </c>
      <c r="S169" s="162" t="s">
        <v>529</v>
      </c>
      <c r="T169" s="34">
        <v>3297410.8960000002</v>
      </c>
      <c r="U169" s="34">
        <v>26</v>
      </c>
    </row>
    <row r="170" spans="1:21" hidden="1" x14ac:dyDescent="0.25">
      <c r="A170" s="5">
        <v>44998</v>
      </c>
      <c r="B170" t="s">
        <v>121</v>
      </c>
      <c r="C170" t="s">
        <v>0</v>
      </c>
      <c r="D170" t="s">
        <v>66</v>
      </c>
      <c r="E170" s="4" t="s">
        <v>75</v>
      </c>
      <c r="F170" t="s">
        <v>76</v>
      </c>
      <c r="G170" s="4" t="s">
        <v>37</v>
      </c>
      <c r="H170" s="4" t="s">
        <v>171</v>
      </c>
      <c r="I170" s="8">
        <v>-10</v>
      </c>
      <c r="J170" s="29">
        <v>51750</v>
      </c>
      <c r="K170" s="17">
        <v>-517500</v>
      </c>
      <c r="L170" s="102"/>
      <c r="O170" t="s">
        <v>229</v>
      </c>
      <c r="P170" t="s">
        <v>124</v>
      </c>
      <c r="S170" s="162" t="s">
        <v>527</v>
      </c>
      <c r="T170" s="34">
        <v>626.2357414448669</v>
      </c>
      <c r="U170" s="34">
        <v>20</v>
      </c>
    </row>
    <row r="171" spans="1:21" hidden="1" x14ac:dyDescent="0.25">
      <c r="A171" s="5">
        <v>44998</v>
      </c>
      <c r="B171" t="s">
        <v>121</v>
      </c>
      <c r="C171" t="s">
        <v>0</v>
      </c>
      <c r="D171" t="s">
        <v>66</v>
      </c>
      <c r="E171" s="4" t="s">
        <v>75</v>
      </c>
      <c r="F171" t="s">
        <v>76</v>
      </c>
      <c r="G171" s="4" t="s">
        <v>37</v>
      </c>
      <c r="H171" s="4" t="s">
        <v>155</v>
      </c>
      <c r="I171" s="8">
        <v>-8</v>
      </c>
      <c r="J171" s="29">
        <v>51750</v>
      </c>
      <c r="K171" s="17">
        <v>-414000</v>
      </c>
      <c r="L171" s="102"/>
      <c r="O171" t="s">
        <v>229</v>
      </c>
      <c r="P171" t="s">
        <v>124</v>
      </c>
      <c r="S171" s="162" t="s">
        <v>672</v>
      </c>
      <c r="T171" s="34">
        <v>-2790116.9119999995</v>
      </c>
      <c r="U171" s="34">
        <v>-22</v>
      </c>
    </row>
    <row r="172" spans="1:21" hidden="1" x14ac:dyDescent="0.25">
      <c r="A172" s="5">
        <v>44998</v>
      </c>
      <c r="B172" t="s">
        <v>121</v>
      </c>
      <c r="C172" t="s">
        <v>0</v>
      </c>
      <c r="D172" t="s">
        <v>66</v>
      </c>
      <c r="E172" s="4" t="s">
        <v>75</v>
      </c>
      <c r="F172" t="s">
        <v>76</v>
      </c>
      <c r="G172" s="4" t="s">
        <v>37</v>
      </c>
      <c r="H172" s="4" t="s">
        <v>153</v>
      </c>
      <c r="I172" s="8">
        <v>-2</v>
      </c>
      <c r="J172" s="29">
        <v>51750</v>
      </c>
      <c r="K172" s="17">
        <v>-103500</v>
      </c>
      <c r="L172" s="102"/>
      <c r="O172" t="s">
        <v>229</v>
      </c>
      <c r="P172" t="s">
        <v>124</v>
      </c>
      <c r="S172" s="39" t="s">
        <v>207</v>
      </c>
      <c r="T172" s="34">
        <v>1227677.3993907226</v>
      </c>
      <c r="U172" s="34">
        <v>18</v>
      </c>
    </row>
    <row r="173" spans="1:21" hidden="1" x14ac:dyDescent="0.25">
      <c r="A173" s="5">
        <v>44998</v>
      </c>
      <c r="B173" t="s">
        <v>121</v>
      </c>
      <c r="C173" t="s">
        <v>0</v>
      </c>
      <c r="D173" t="s">
        <v>66</v>
      </c>
      <c r="E173" s="4" t="s">
        <v>71</v>
      </c>
      <c r="F173" t="s">
        <v>72</v>
      </c>
      <c r="G173" s="4" t="s">
        <v>27</v>
      </c>
      <c r="H173" s="4" t="s">
        <v>217</v>
      </c>
      <c r="I173" s="8">
        <v>-5</v>
      </c>
      <c r="J173" s="29">
        <v>51750</v>
      </c>
      <c r="K173" s="17">
        <v>-258750</v>
      </c>
      <c r="L173" s="102"/>
      <c r="O173" t="s">
        <v>229</v>
      </c>
      <c r="P173" t="s">
        <v>124</v>
      </c>
      <c r="S173" s="53" t="s">
        <v>208</v>
      </c>
      <c r="T173" s="34">
        <v>1227677.3993907226</v>
      </c>
      <c r="U173" s="34">
        <v>18</v>
      </c>
    </row>
    <row r="174" spans="1:21" hidden="1" x14ac:dyDescent="0.25">
      <c r="A174" s="5">
        <v>44998</v>
      </c>
      <c r="B174" t="s">
        <v>121</v>
      </c>
      <c r="C174" t="s">
        <v>0</v>
      </c>
      <c r="D174" t="s">
        <v>66</v>
      </c>
      <c r="E174" s="4" t="s">
        <v>71</v>
      </c>
      <c r="F174" t="s">
        <v>72</v>
      </c>
      <c r="G174" s="4" t="s">
        <v>27</v>
      </c>
      <c r="H174" s="4" t="s">
        <v>218</v>
      </c>
      <c r="I174" s="8">
        <v>-10</v>
      </c>
      <c r="J174" s="29">
        <v>51750</v>
      </c>
      <c r="K174" s="17">
        <v>-517500</v>
      </c>
      <c r="L174" s="102"/>
      <c r="O174" t="s">
        <v>229</v>
      </c>
      <c r="P174" t="s">
        <v>124</v>
      </c>
      <c r="S174" s="162" t="s">
        <v>527</v>
      </c>
      <c r="T174" s="34">
        <v>626.2357414448669</v>
      </c>
      <c r="U174" s="34">
        <v>20</v>
      </c>
    </row>
    <row r="175" spans="1:21" hidden="1" x14ac:dyDescent="0.25">
      <c r="A175" s="5">
        <v>44998</v>
      </c>
      <c r="B175" t="s">
        <v>121</v>
      </c>
      <c r="C175" t="s">
        <v>0</v>
      </c>
      <c r="D175" t="s">
        <v>66</v>
      </c>
      <c r="E175" s="4" t="s">
        <v>71</v>
      </c>
      <c r="F175" t="s">
        <v>72</v>
      </c>
      <c r="G175" s="4" t="s">
        <v>27</v>
      </c>
      <c r="H175" s="4" t="s">
        <v>221</v>
      </c>
      <c r="I175" s="8">
        <v>-5</v>
      </c>
      <c r="J175" s="29">
        <v>51750</v>
      </c>
      <c r="K175" s="17">
        <v>-258750</v>
      </c>
      <c r="L175" s="102"/>
      <c r="O175" t="s">
        <v>229</v>
      </c>
      <c r="P175" t="s">
        <v>124</v>
      </c>
      <c r="S175" s="162" t="s">
        <v>672</v>
      </c>
      <c r="T175" s="34">
        <v>1227051.1636492778</v>
      </c>
      <c r="U175" s="34">
        <v>-2</v>
      </c>
    </row>
    <row r="176" spans="1:21" hidden="1" x14ac:dyDescent="0.25">
      <c r="A176" s="5">
        <v>44998</v>
      </c>
      <c r="B176" t="s">
        <v>121</v>
      </c>
      <c r="C176" t="s">
        <v>0</v>
      </c>
      <c r="D176" t="s">
        <v>66</v>
      </c>
      <c r="E176" s="4" t="s">
        <v>67</v>
      </c>
      <c r="F176" t="s">
        <v>216</v>
      </c>
      <c r="G176" s="4" t="s">
        <v>69</v>
      </c>
      <c r="H176" s="4" t="s">
        <v>222</v>
      </c>
      <c r="I176" s="8">
        <v>-20</v>
      </c>
      <c r="J176" s="29">
        <v>51750</v>
      </c>
      <c r="K176" s="17">
        <v>-1035000</v>
      </c>
      <c r="L176" s="102"/>
      <c r="O176" t="s">
        <v>229</v>
      </c>
      <c r="P176" t="s">
        <v>124</v>
      </c>
      <c r="S176" s="38" t="s">
        <v>394</v>
      </c>
      <c r="T176" s="34">
        <v>390.74144486692023</v>
      </c>
      <c r="U176" s="34">
        <v>35</v>
      </c>
    </row>
    <row r="177" spans="1:21" hidden="1" x14ac:dyDescent="0.25">
      <c r="A177" s="5">
        <v>44998</v>
      </c>
      <c r="B177" t="s">
        <v>121</v>
      </c>
      <c r="C177" t="s">
        <v>0</v>
      </c>
      <c r="D177" t="s">
        <v>66</v>
      </c>
      <c r="E177" s="4" t="s">
        <v>67</v>
      </c>
      <c r="F177" t="s">
        <v>216</v>
      </c>
      <c r="G177" s="4" t="s">
        <v>69</v>
      </c>
      <c r="H177" s="4" t="s">
        <v>222</v>
      </c>
      <c r="I177" s="8">
        <v>-2</v>
      </c>
      <c r="J177" s="29">
        <v>51750</v>
      </c>
      <c r="K177" s="17">
        <v>-103500</v>
      </c>
      <c r="L177" s="102"/>
      <c r="O177" t="s">
        <v>226</v>
      </c>
      <c r="P177" t="s">
        <v>230</v>
      </c>
      <c r="S177" s="39" t="s">
        <v>393</v>
      </c>
      <c r="T177" s="34">
        <v>5</v>
      </c>
      <c r="U177" s="34">
        <v>5</v>
      </c>
    </row>
    <row r="178" spans="1:21" hidden="1" x14ac:dyDescent="0.25">
      <c r="A178" s="5">
        <v>44998</v>
      </c>
      <c r="B178" t="s">
        <v>121</v>
      </c>
      <c r="C178" t="s">
        <v>0</v>
      </c>
      <c r="D178" t="s">
        <v>66</v>
      </c>
      <c r="E178" s="4" t="s">
        <v>71</v>
      </c>
      <c r="F178" t="s">
        <v>72</v>
      </c>
      <c r="G178" s="4" t="s">
        <v>27</v>
      </c>
      <c r="H178" s="4" t="s">
        <v>221</v>
      </c>
      <c r="I178" s="8">
        <v>-2</v>
      </c>
      <c r="J178" s="29">
        <v>51750</v>
      </c>
      <c r="K178" s="17">
        <v>-103500</v>
      </c>
      <c r="L178" s="102"/>
      <c r="O178" t="s">
        <v>226</v>
      </c>
      <c r="P178" t="s">
        <v>230</v>
      </c>
      <c r="S178" s="53" t="s">
        <v>396</v>
      </c>
      <c r="T178" s="34">
        <v>5</v>
      </c>
      <c r="U178" s="34">
        <v>5</v>
      </c>
    </row>
    <row r="179" spans="1:21" hidden="1" x14ac:dyDescent="0.25">
      <c r="A179" s="5">
        <v>44998</v>
      </c>
      <c r="B179" t="s">
        <v>121</v>
      </c>
      <c r="C179" t="s">
        <v>0</v>
      </c>
      <c r="D179" t="s">
        <v>66</v>
      </c>
      <c r="E179" s="4" t="s">
        <v>75</v>
      </c>
      <c r="F179" t="s">
        <v>76</v>
      </c>
      <c r="G179" s="4" t="s">
        <v>37</v>
      </c>
      <c r="H179" s="4" t="s">
        <v>154</v>
      </c>
      <c r="I179" s="8">
        <v>-2</v>
      </c>
      <c r="J179" s="29">
        <v>51750</v>
      </c>
      <c r="K179" s="17">
        <v>-103500</v>
      </c>
      <c r="L179" s="102"/>
      <c r="O179" t="s">
        <v>226</v>
      </c>
      <c r="P179" t="s">
        <v>230</v>
      </c>
      <c r="S179" s="162" t="s">
        <v>527</v>
      </c>
      <c r="T179" s="34">
        <v>5</v>
      </c>
      <c r="U179" s="34">
        <v>5</v>
      </c>
    </row>
    <row r="180" spans="1:21" hidden="1" x14ac:dyDescent="0.25">
      <c r="A180" s="5">
        <v>44998</v>
      </c>
      <c r="B180" t="s">
        <v>121</v>
      </c>
      <c r="C180" t="s">
        <v>0</v>
      </c>
      <c r="D180" t="s">
        <v>66</v>
      </c>
      <c r="E180" s="4" t="s">
        <v>139</v>
      </c>
      <c r="F180" t="s">
        <v>140</v>
      </c>
      <c r="G180" s="4" t="s">
        <v>141</v>
      </c>
      <c r="H180" s="4" t="s">
        <v>211</v>
      </c>
      <c r="I180" s="8">
        <v>-8</v>
      </c>
      <c r="J180" s="29">
        <v>51750</v>
      </c>
      <c r="K180" s="17">
        <v>-414000</v>
      </c>
      <c r="L180" s="102"/>
      <c r="O180" t="s">
        <v>229</v>
      </c>
      <c r="P180" t="s">
        <v>124</v>
      </c>
      <c r="S180" s="39" t="s">
        <v>392</v>
      </c>
      <c r="T180" s="34">
        <v>10</v>
      </c>
      <c r="U180" s="34">
        <v>10</v>
      </c>
    </row>
    <row r="181" spans="1:21" hidden="1" x14ac:dyDescent="0.25">
      <c r="A181" s="5">
        <v>44998</v>
      </c>
      <c r="B181" t="s">
        <v>121</v>
      </c>
      <c r="C181" t="s">
        <v>0</v>
      </c>
      <c r="D181" t="s">
        <v>66</v>
      </c>
      <c r="E181" s="4" t="s">
        <v>78</v>
      </c>
      <c r="F181" t="s">
        <v>79</v>
      </c>
      <c r="G181" s="4" t="s">
        <v>80</v>
      </c>
      <c r="H181" s="4" t="s">
        <v>210</v>
      </c>
      <c r="I181" s="8">
        <v>-13</v>
      </c>
      <c r="J181" s="29">
        <v>51750</v>
      </c>
      <c r="K181" s="35">
        <v>-672750</v>
      </c>
      <c r="L181" s="104"/>
      <c r="O181" t="s">
        <v>229</v>
      </c>
      <c r="P181" t="s">
        <v>124</v>
      </c>
      <c r="S181" s="53" t="s">
        <v>395</v>
      </c>
      <c r="T181" s="34">
        <v>10</v>
      </c>
      <c r="U181" s="34">
        <v>10</v>
      </c>
    </row>
    <row r="182" spans="1:21" hidden="1" x14ac:dyDescent="0.25">
      <c r="A182" s="5">
        <v>44998</v>
      </c>
      <c r="B182" t="s">
        <v>121</v>
      </c>
      <c r="C182" t="s">
        <v>0</v>
      </c>
      <c r="D182" t="s">
        <v>66</v>
      </c>
      <c r="E182" s="4" t="s">
        <v>86</v>
      </c>
      <c r="F182" t="s">
        <v>87</v>
      </c>
      <c r="G182" s="4" t="s">
        <v>50</v>
      </c>
      <c r="H182" s="4" t="s">
        <v>212</v>
      </c>
      <c r="I182" s="8">
        <v>-2</v>
      </c>
      <c r="J182" s="29">
        <v>51750</v>
      </c>
      <c r="K182" s="17">
        <v>-103500</v>
      </c>
      <c r="L182" s="102"/>
      <c r="O182" t="s">
        <v>226</v>
      </c>
      <c r="P182" t="s">
        <v>230</v>
      </c>
      <c r="S182" s="162" t="s">
        <v>527</v>
      </c>
      <c r="T182" s="34">
        <v>10</v>
      </c>
      <c r="U182" s="34">
        <v>10</v>
      </c>
    </row>
    <row r="183" spans="1:21" hidden="1" x14ac:dyDescent="0.25">
      <c r="A183" s="5">
        <v>44998</v>
      </c>
      <c r="B183" t="s">
        <v>121</v>
      </c>
      <c r="C183" t="s">
        <v>0</v>
      </c>
      <c r="D183" t="s">
        <v>66</v>
      </c>
      <c r="E183" s="4" t="s">
        <v>91</v>
      </c>
      <c r="F183" t="s">
        <v>92</v>
      </c>
      <c r="G183" s="4" t="s">
        <v>93</v>
      </c>
      <c r="H183" s="4" t="s">
        <v>94</v>
      </c>
      <c r="I183" s="8">
        <v>-2</v>
      </c>
      <c r="J183" s="48">
        <v>61600</v>
      </c>
      <c r="K183" s="17">
        <v>-123200</v>
      </c>
      <c r="L183" s="102"/>
      <c r="O183" t="s">
        <v>226</v>
      </c>
      <c r="P183" t="s">
        <v>230</v>
      </c>
      <c r="S183" s="39" t="s">
        <v>387</v>
      </c>
      <c r="T183" s="34">
        <v>375.74144486692023</v>
      </c>
      <c r="U183" s="34">
        <v>20</v>
      </c>
    </row>
    <row r="184" spans="1:21" x14ac:dyDescent="0.25">
      <c r="A184" s="5">
        <v>44998</v>
      </c>
      <c r="B184" t="s">
        <v>121</v>
      </c>
      <c r="C184" t="s">
        <v>0</v>
      </c>
      <c r="D184" t="s">
        <v>66</v>
      </c>
      <c r="E184" s="4" t="s">
        <v>82</v>
      </c>
      <c r="F184" t="s">
        <v>83</v>
      </c>
      <c r="G184" s="4" t="s">
        <v>84</v>
      </c>
      <c r="H184" s="4" t="s">
        <v>85</v>
      </c>
      <c r="I184" s="8">
        <v>-2</v>
      </c>
      <c r="J184" s="48">
        <v>61600</v>
      </c>
      <c r="K184" s="17">
        <v>-123200</v>
      </c>
      <c r="L184" s="102"/>
      <c r="O184" t="s">
        <v>226</v>
      </c>
      <c r="P184" t="s">
        <v>230</v>
      </c>
      <c r="S184" s="53" t="s">
        <v>388</v>
      </c>
      <c r="T184" s="34">
        <v>375.74144486692023</v>
      </c>
      <c r="U184" s="34">
        <v>20</v>
      </c>
    </row>
    <row r="185" spans="1:21" hidden="1" x14ac:dyDescent="0.25">
      <c r="A185" s="5">
        <v>44998</v>
      </c>
      <c r="B185" t="s">
        <v>121</v>
      </c>
      <c r="C185" t="s">
        <v>0</v>
      </c>
      <c r="D185" t="s">
        <v>66</v>
      </c>
      <c r="E185" s="4" t="s">
        <v>139</v>
      </c>
      <c r="F185" t="s">
        <v>140</v>
      </c>
      <c r="G185" s="4" t="s">
        <v>141</v>
      </c>
      <c r="H185" s="4" t="s">
        <v>159</v>
      </c>
      <c r="I185" s="8">
        <v>-10</v>
      </c>
      <c r="J185" s="29">
        <v>51750</v>
      </c>
      <c r="K185" s="17">
        <v>-517500</v>
      </c>
      <c r="L185" s="102"/>
      <c r="O185" t="s">
        <v>229</v>
      </c>
      <c r="P185" t="s">
        <v>124</v>
      </c>
      <c r="S185" s="162" t="s">
        <v>527</v>
      </c>
      <c r="T185" s="34">
        <v>375.74144486692023</v>
      </c>
      <c r="U185" s="34">
        <v>20</v>
      </c>
    </row>
    <row r="186" spans="1:21" hidden="1" x14ac:dyDescent="0.25">
      <c r="A186" s="5">
        <v>44999</v>
      </c>
      <c r="B186" t="s">
        <v>20</v>
      </c>
      <c r="C186" t="s">
        <v>4</v>
      </c>
      <c r="D186" t="s">
        <v>14</v>
      </c>
      <c r="E186" s="4">
        <v>3338235</v>
      </c>
      <c r="F186" t="s">
        <v>231</v>
      </c>
      <c r="G186" s="4" t="s">
        <v>231</v>
      </c>
      <c r="H186" s="4" t="s">
        <v>138</v>
      </c>
      <c r="I186" s="8">
        <v>1</v>
      </c>
      <c r="J186" s="29">
        <v>153420.53519000002</v>
      </c>
      <c r="K186" s="35">
        <v>153420.53519000002</v>
      </c>
      <c r="L186" s="104" t="s">
        <v>529</v>
      </c>
      <c r="M186" t="s">
        <v>288</v>
      </c>
      <c r="S186" s="38" t="s">
        <v>673</v>
      </c>
      <c r="T186" s="34">
        <v>209224006.22174942</v>
      </c>
      <c r="U186" s="34">
        <v>2458</v>
      </c>
    </row>
    <row r="187" spans="1:21" hidden="1" x14ac:dyDescent="0.25">
      <c r="A187" s="5">
        <v>44999</v>
      </c>
      <c r="B187" t="s">
        <v>20</v>
      </c>
      <c r="C187" t="s">
        <v>4</v>
      </c>
      <c r="D187" t="s">
        <v>14</v>
      </c>
      <c r="E187" s="4">
        <v>3318225</v>
      </c>
      <c r="F187" t="s">
        <v>148</v>
      </c>
      <c r="G187" s="4" t="s">
        <v>148</v>
      </c>
      <c r="H187" s="4"/>
      <c r="I187" s="8">
        <v>10</v>
      </c>
      <c r="J187" s="29">
        <v>153420.53519000002</v>
      </c>
      <c r="K187" s="35">
        <v>1534205.3519000001</v>
      </c>
      <c r="L187" s="104" t="s">
        <v>529</v>
      </c>
      <c r="M187" t="s">
        <v>288</v>
      </c>
    </row>
    <row r="188" spans="1:21" hidden="1" x14ac:dyDescent="0.25">
      <c r="A188" s="5">
        <v>45000</v>
      </c>
      <c r="B188" t="s">
        <v>103</v>
      </c>
      <c r="C188" t="s">
        <v>0</v>
      </c>
      <c r="D188" t="s">
        <v>14</v>
      </c>
      <c r="E188" s="3" t="s">
        <v>289</v>
      </c>
      <c r="F188" t="s">
        <v>15</v>
      </c>
      <c r="G188" s="4" t="s">
        <v>16</v>
      </c>
      <c r="H188" s="4" t="s">
        <v>18</v>
      </c>
      <c r="I188" s="8">
        <v>-5</v>
      </c>
      <c r="J188" s="48">
        <v>73331</v>
      </c>
      <c r="K188" s="17">
        <v>-366655</v>
      </c>
      <c r="L188" s="102"/>
      <c r="N188">
        <v>20230064</v>
      </c>
      <c r="O188" t="s">
        <v>232</v>
      </c>
      <c r="Q188" t="s">
        <v>280</v>
      </c>
    </row>
    <row r="189" spans="1:21" hidden="1" x14ac:dyDescent="0.25">
      <c r="A189" s="5">
        <v>45000</v>
      </c>
      <c r="B189" t="s">
        <v>103</v>
      </c>
      <c r="C189" t="s">
        <v>0</v>
      </c>
      <c r="D189" t="s">
        <v>14</v>
      </c>
      <c r="E189" s="4" t="s">
        <v>21</v>
      </c>
      <c r="F189" t="s">
        <v>22</v>
      </c>
      <c r="G189" s="4" t="s">
        <v>23</v>
      </c>
      <c r="H189" s="4" t="s">
        <v>24</v>
      </c>
      <c r="I189" s="8">
        <v>-4</v>
      </c>
      <c r="J189" s="48">
        <v>73331</v>
      </c>
      <c r="K189" s="17">
        <v>-293324</v>
      </c>
      <c r="L189" s="102"/>
      <c r="N189">
        <v>20230064</v>
      </c>
      <c r="O189" t="s">
        <v>232</v>
      </c>
      <c r="Q189" t="s">
        <v>280</v>
      </c>
    </row>
    <row r="190" spans="1:21" hidden="1" x14ac:dyDescent="0.25">
      <c r="A190" s="5">
        <v>45000</v>
      </c>
      <c r="B190" t="s">
        <v>103</v>
      </c>
      <c r="C190" t="s">
        <v>0</v>
      </c>
      <c r="D190" t="s">
        <v>14</v>
      </c>
      <c r="E190" s="4" t="s">
        <v>25</v>
      </c>
      <c r="F190" t="s">
        <v>26</v>
      </c>
      <c r="G190" s="4" t="s">
        <v>27</v>
      </c>
      <c r="H190" s="4" t="s">
        <v>127</v>
      </c>
      <c r="I190" s="8">
        <v>-6</v>
      </c>
      <c r="J190" s="50">
        <v>65949.40444444443</v>
      </c>
      <c r="K190" s="35">
        <v>-395696.42666666658</v>
      </c>
      <c r="L190" s="104"/>
      <c r="M190" t="s">
        <v>224</v>
      </c>
      <c r="N190">
        <v>20230064</v>
      </c>
      <c r="O190" t="s">
        <v>232</v>
      </c>
      <c r="Q190" t="s">
        <v>280</v>
      </c>
    </row>
    <row r="191" spans="1:21" hidden="1" x14ac:dyDescent="0.25">
      <c r="A191" s="5">
        <v>45000</v>
      </c>
      <c r="B191" t="s">
        <v>103</v>
      </c>
      <c r="C191" t="s">
        <v>0</v>
      </c>
      <c r="D191" t="s">
        <v>14</v>
      </c>
      <c r="E191" s="4" t="s">
        <v>35</v>
      </c>
      <c r="F191" t="s">
        <v>36</v>
      </c>
      <c r="G191" s="4" t="s">
        <v>37</v>
      </c>
      <c r="H191" s="4" t="s">
        <v>131</v>
      </c>
      <c r="I191" s="8">
        <v>-6</v>
      </c>
      <c r="J191" s="50">
        <v>65949.40444444443</v>
      </c>
      <c r="K191" s="35">
        <v>-395696.42666666658</v>
      </c>
      <c r="L191" s="104"/>
      <c r="N191">
        <v>20230064</v>
      </c>
      <c r="O191" t="s">
        <v>232</v>
      </c>
      <c r="Q191" t="s">
        <v>280</v>
      </c>
    </row>
    <row r="192" spans="1:21" hidden="1" x14ac:dyDescent="0.25">
      <c r="A192" s="5">
        <v>44998</v>
      </c>
      <c r="B192" t="s">
        <v>121</v>
      </c>
      <c r="C192" t="s">
        <v>0</v>
      </c>
      <c r="D192" t="s">
        <v>66</v>
      </c>
      <c r="E192" s="4" t="s">
        <v>139</v>
      </c>
      <c r="F192" t="s">
        <v>140</v>
      </c>
      <c r="G192" s="4" t="s">
        <v>141</v>
      </c>
      <c r="H192" s="4" t="s">
        <v>173</v>
      </c>
      <c r="I192" s="8">
        <v>-2</v>
      </c>
      <c r="J192" s="29">
        <v>51750</v>
      </c>
      <c r="K192" s="17">
        <v>-103500</v>
      </c>
      <c r="L192" s="102"/>
      <c r="O192" t="s">
        <v>229</v>
      </c>
      <c r="P192" t="s">
        <v>124</v>
      </c>
    </row>
    <row r="193" spans="1:17" hidden="1" x14ac:dyDescent="0.25">
      <c r="A193" s="5">
        <v>44981</v>
      </c>
      <c r="B193" t="s">
        <v>63</v>
      </c>
      <c r="C193" t="s">
        <v>0</v>
      </c>
      <c r="D193" t="s">
        <v>14</v>
      </c>
      <c r="E193" s="4" t="s">
        <v>42</v>
      </c>
      <c r="F193" t="s">
        <v>43</v>
      </c>
      <c r="G193" s="4" t="s">
        <v>44</v>
      </c>
      <c r="H193" s="4" t="s">
        <v>130</v>
      </c>
      <c r="I193" s="8">
        <v>50</v>
      </c>
      <c r="J193" s="50">
        <v>81594</v>
      </c>
      <c r="K193" s="35">
        <v>4079700</v>
      </c>
      <c r="L193" s="104"/>
      <c r="M193" t="s">
        <v>244</v>
      </c>
    </row>
    <row r="194" spans="1:17" hidden="1" x14ac:dyDescent="0.25">
      <c r="A194" s="5">
        <v>45000</v>
      </c>
      <c r="B194" t="s">
        <v>103</v>
      </c>
      <c r="C194" t="s">
        <v>0</v>
      </c>
      <c r="D194" t="s">
        <v>14</v>
      </c>
      <c r="E194" s="4" t="s">
        <v>54</v>
      </c>
      <c r="F194" t="s">
        <v>55</v>
      </c>
      <c r="G194" s="4" t="s">
        <v>56</v>
      </c>
      <c r="H194" s="4" t="s">
        <v>134</v>
      </c>
      <c r="I194" s="8">
        <v>-20</v>
      </c>
      <c r="J194" s="50">
        <v>84287.164444444439</v>
      </c>
      <c r="K194" s="17">
        <v>-1685743.2888888889</v>
      </c>
      <c r="L194" s="102" t="s">
        <v>529</v>
      </c>
      <c r="N194">
        <v>20230064</v>
      </c>
      <c r="O194" t="s">
        <v>232</v>
      </c>
      <c r="Q194" t="s">
        <v>280</v>
      </c>
    </row>
    <row r="195" spans="1:17" hidden="1" x14ac:dyDescent="0.25">
      <c r="A195" s="5">
        <v>45000</v>
      </c>
      <c r="B195" t="s">
        <v>103</v>
      </c>
      <c r="C195" t="s">
        <v>4</v>
      </c>
      <c r="D195" t="s">
        <v>14</v>
      </c>
      <c r="E195" s="4">
        <v>3338235</v>
      </c>
      <c r="F195" t="s">
        <v>231</v>
      </c>
      <c r="G195" s="4" t="s">
        <v>231</v>
      </c>
      <c r="H195" s="4" t="s">
        <v>138</v>
      </c>
      <c r="I195" s="8">
        <v>-1</v>
      </c>
      <c r="J195" s="49">
        <v>153420.53519000002</v>
      </c>
      <c r="K195" s="31">
        <v>-153420.53519000002</v>
      </c>
      <c r="L195" s="105" t="s">
        <v>529</v>
      </c>
      <c r="N195">
        <v>20230064</v>
      </c>
      <c r="O195" t="s">
        <v>232</v>
      </c>
      <c r="Q195" t="s">
        <v>280</v>
      </c>
    </row>
    <row r="196" spans="1:17" hidden="1" x14ac:dyDescent="0.25">
      <c r="A196" s="5">
        <v>45000</v>
      </c>
      <c r="B196" t="s">
        <v>103</v>
      </c>
      <c r="C196" t="s">
        <v>4</v>
      </c>
      <c r="D196" t="s">
        <v>14</v>
      </c>
      <c r="E196" s="4" t="s">
        <v>315</v>
      </c>
      <c r="F196" t="s">
        <v>295</v>
      </c>
      <c r="G196" s="4" t="s">
        <v>290</v>
      </c>
      <c r="H196" s="4"/>
      <c r="I196" s="8">
        <v>-1</v>
      </c>
      <c r="J196" s="29">
        <v>336000</v>
      </c>
      <c r="K196" s="17">
        <v>-336000</v>
      </c>
      <c r="L196" s="102" t="s">
        <v>529</v>
      </c>
      <c r="N196">
        <v>20230064</v>
      </c>
      <c r="O196" t="s">
        <v>232</v>
      </c>
      <c r="Q196" t="s">
        <v>280</v>
      </c>
    </row>
    <row r="197" spans="1:17" hidden="1" x14ac:dyDescent="0.25">
      <c r="A197" s="5">
        <v>45000</v>
      </c>
      <c r="B197" t="s">
        <v>103</v>
      </c>
      <c r="C197" t="s">
        <v>0</v>
      </c>
      <c r="D197" t="s">
        <v>66</v>
      </c>
      <c r="E197" s="4" t="s">
        <v>71</v>
      </c>
      <c r="F197" t="s">
        <v>72</v>
      </c>
      <c r="G197" s="4" t="s">
        <v>27</v>
      </c>
      <c r="H197" s="4" t="s">
        <v>221</v>
      </c>
      <c r="I197" s="8">
        <v>-3</v>
      </c>
      <c r="J197" s="29">
        <v>51750</v>
      </c>
      <c r="K197" s="17">
        <v>-155250</v>
      </c>
      <c r="L197" s="102"/>
      <c r="N197">
        <v>20230065</v>
      </c>
      <c r="O197" t="s">
        <v>233</v>
      </c>
      <c r="Q197" t="s">
        <v>279</v>
      </c>
    </row>
    <row r="198" spans="1:17" hidden="1" x14ac:dyDescent="0.25">
      <c r="A198" s="5">
        <v>45000</v>
      </c>
      <c r="B198" t="s">
        <v>103</v>
      </c>
      <c r="C198" t="s">
        <v>0</v>
      </c>
      <c r="D198" t="s">
        <v>66</v>
      </c>
      <c r="E198" s="4" t="s">
        <v>75</v>
      </c>
      <c r="F198" t="s">
        <v>76</v>
      </c>
      <c r="G198" s="4" t="s">
        <v>37</v>
      </c>
      <c r="H198" s="4" t="s">
        <v>203</v>
      </c>
      <c r="I198" s="8">
        <v>-3</v>
      </c>
      <c r="J198" s="29">
        <v>51750</v>
      </c>
      <c r="K198" s="17">
        <v>-155250</v>
      </c>
      <c r="L198" s="102"/>
      <c r="N198">
        <v>20230065</v>
      </c>
      <c r="O198" t="s">
        <v>233</v>
      </c>
      <c r="Q198" t="s">
        <v>279</v>
      </c>
    </row>
    <row r="199" spans="1:17" hidden="1" x14ac:dyDescent="0.25">
      <c r="A199" s="5">
        <v>44998</v>
      </c>
      <c r="B199" t="s">
        <v>121</v>
      </c>
      <c r="C199" t="s">
        <v>0</v>
      </c>
      <c r="D199" t="s">
        <v>66</v>
      </c>
      <c r="E199" s="4" t="s">
        <v>139</v>
      </c>
      <c r="F199" t="s">
        <v>140</v>
      </c>
      <c r="G199" s="4" t="s">
        <v>141</v>
      </c>
      <c r="H199" s="4" t="s">
        <v>173</v>
      </c>
      <c r="I199" s="8">
        <v>-1</v>
      </c>
      <c r="J199" s="29">
        <v>51750</v>
      </c>
      <c r="K199" s="17">
        <v>-51750</v>
      </c>
      <c r="L199" s="102"/>
      <c r="O199" t="s">
        <v>226</v>
      </c>
      <c r="P199" t="s">
        <v>230</v>
      </c>
    </row>
    <row r="200" spans="1:17" hidden="1" x14ac:dyDescent="0.25">
      <c r="A200" s="5">
        <v>45000</v>
      </c>
      <c r="B200" t="s">
        <v>103</v>
      </c>
      <c r="C200" t="s">
        <v>0</v>
      </c>
      <c r="D200" t="s">
        <v>66</v>
      </c>
      <c r="E200" s="4" t="s">
        <v>86</v>
      </c>
      <c r="F200" t="s">
        <v>87</v>
      </c>
      <c r="G200" s="4" t="s">
        <v>50</v>
      </c>
      <c r="H200" s="4" t="s">
        <v>212</v>
      </c>
      <c r="I200" s="8">
        <v>-4</v>
      </c>
      <c r="J200" s="29">
        <v>51750</v>
      </c>
      <c r="K200" s="17">
        <v>-207000</v>
      </c>
      <c r="L200" s="102"/>
      <c r="N200">
        <v>20230065</v>
      </c>
      <c r="O200" t="s">
        <v>233</v>
      </c>
      <c r="Q200" t="s">
        <v>279</v>
      </c>
    </row>
    <row r="201" spans="1:17" hidden="1" x14ac:dyDescent="0.25">
      <c r="A201" s="5">
        <v>45000</v>
      </c>
      <c r="B201" t="s">
        <v>103</v>
      </c>
      <c r="C201" t="s">
        <v>0</v>
      </c>
      <c r="D201" t="s">
        <v>66</v>
      </c>
      <c r="E201" s="4" t="s">
        <v>86</v>
      </c>
      <c r="F201" t="s">
        <v>87</v>
      </c>
      <c r="G201" s="4" t="s">
        <v>184</v>
      </c>
      <c r="H201" s="4" t="s">
        <v>182</v>
      </c>
      <c r="I201" s="8">
        <v>-6</v>
      </c>
      <c r="J201" s="29">
        <v>51750</v>
      </c>
      <c r="K201" s="17">
        <v>-310500</v>
      </c>
      <c r="L201" s="102"/>
      <c r="N201">
        <v>20230065</v>
      </c>
      <c r="O201" t="s">
        <v>233</v>
      </c>
      <c r="Q201" t="s">
        <v>279</v>
      </c>
    </row>
    <row r="202" spans="1:17" hidden="1" x14ac:dyDescent="0.25">
      <c r="A202" s="5">
        <v>45000</v>
      </c>
      <c r="B202" t="s">
        <v>103</v>
      </c>
      <c r="C202" t="s">
        <v>0</v>
      </c>
      <c r="D202" t="s">
        <v>66</v>
      </c>
      <c r="E202" s="4" t="s">
        <v>91</v>
      </c>
      <c r="F202" t="s">
        <v>92</v>
      </c>
      <c r="G202" s="4" t="s">
        <v>93</v>
      </c>
      <c r="H202" s="4" t="s">
        <v>94</v>
      </c>
      <c r="I202" s="8">
        <v>-5</v>
      </c>
      <c r="J202" s="48">
        <v>61600</v>
      </c>
      <c r="K202" s="17">
        <v>-308000</v>
      </c>
      <c r="L202" s="102"/>
      <c r="N202">
        <v>20230065</v>
      </c>
      <c r="O202" t="s">
        <v>233</v>
      </c>
      <c r="Q202" t="s">
        <v>279</v>
      </c>
    </row>
    <row r="203" spans="1:17" hidden="1" x14ac:dyDescent="0.25">
      <c r="A203" s="5">
        <v>45000</v>
      </c>
      <c r="B203" t="s">
        <v>103</v>
      </c>
      <c r="C203" t="s">
        <v>4</v>
      </c>
      <c r="D203" t="s">
        <v>66</v>
      </c>
      <c r="E203" s="4" t="s">
        <v>96</v>
      </c>
      <c r="F203" t="s">
        <v>95</v>
      </c>
      <c r="G203" s="4" t="s">
        <v>106</v>
      </c>
      <c r="H203" s="4">
        <v>49116</v>
      </c>
      <c r="I203" s="8">
        <v>-2</v>
      </c>
      <c r="J203" s="48">
        <v>357000</v>
      </c>
      <c r="K203" s="17">
        <v>-714000</v>
      </c>
      <c r="L203" s="102"/>
      <c r="N203">
        <v>20230065</v>
      </c>
      <c r="O203" t="s">
        <v>233</v>
      </c>
      <c r="Q203" t="s">
        <v>279</v>
      </c>
    </row>
    <row r="204" spans="1:17" hidden="1" x14ac:dyDescent="0.25">
      <c r="A204" s="5">
        <v>45000</v>
      </c>
      <c r="B204" t="s">
        <v>103</v>
      </c>
      <c r="C204" t="s">
        <v>4</v>
      </c>
      <c r="D204" t="s">
        <v>66</v>
      </c>
      <c r="E204" s="4" t="s">
        <v>102</v>
      </c>
      <c r="F204" t="s">
        <v>101</v>
      </c>
      <c r="G204" s="4" t="s">
        <v>107</v>
      </c>
      <c r="H204" s="4">
        <v>48791</v>
      </c>
      <c r="I204" s="8">
        <v>-2</v>
      </c>
      <c r="J204" s="48">
        <v>90440</v>
      </c>
      <c r="K204" s="17">
        <v>-180880</v>
      </c>
      <c r="L204" s="102"/>
      <c r="N204">
        <v>20230065</v>
      </c>
      <c r="O204" t="s">
        <v>233</v>
      </c>
      <c r="Q204" t="s">
        <v>279</v>
      </c>
    </row>
    <row r="205" spans="1:17" hidden="1" x14ac:dyDescent="0.25">
      <c r="A205" s="5">
        <v>45000</v>
      </c>
      <c r="B205" t="s">
        <v>103</v>
      </c>
      <c r="C205" t="s">
        <v>4</v>
      </c>
      <c r="D205" t="s">
        <v>66</v>
      </c>
      <c r="E205" s="4" t="s">
        <v>276</v>
      </c>
      <c r="F205" t="s">
        <v>275</v>
      </c>
      <c r="G205" s="4" t="s">
        <v>148</v>
      </c>
      <c r="H205" s="4"/>
      <c r="I205" s="8">
        <v>-1</v>
      </c>
      <c r="J205" s="29">
        <v>83600</v>
      </c>
      <c r="K205" s="17">
        <v>-83600</v>
      </c>
      <c r="L205" s="102"/>
      <c r="N205">
        <v>20230065</v>
      </c>
      <c r="O205" t="s">
        <v>233</v>
      </c>
      <c r="Q205" t="s">
        <v>279</v>
      </c>
    </row>
    <row r="206" spans="1:17" hidden="1" x14ac:dyDescent="0.25">
      <c r="A206" s="5">
        <v>45000</v>
      </c>
      <c r="B206" t="s">
        <v>103</v>
      </c>
      <c r="C206" t="s">
        <v>4</v>
      </c>
      <c r="D206" t="s">
        <v>66</v>
      </c>
      <c r="E206" s="4" t="s">
        <v>274</v>
      </c>
      <c r="F206" t="s">
        <v>273</v>
      </c>
      <c r="G206" s="4" t="s">
        <v>271</v>
      </c>
      <c r="H206" s="4"/>
      <c r="I206" s="8">
        <v>-1</v>
      </c>
      <c r="J206" s="29">
        <v>172550</v>
      </c>
      <c r="K206" s="17">
        <v>-172550</v>
      </c>
      <c r="L206" s="102" t="s">
        <v>529</v>
      </c>
      <c r="N206">
        <v>20230065</v>
      </c>
      <c r="O206" t="s">
        <v>233</v>
      </c>
      <c r="Q206" t="s">
        <v>279</v>
      </c>
    </row>
    <row r="207" spans="1:17" hidden="1" x14ac:dyDescent="0.25">
      <c r="A207" s="5">
        <v>44998</v>
      </c>
      <c r="B207" t="s">
        <v>103</v>
      </c>
      <c r="C207" t="s">
        <v>0</v>
      </c>
      <c r="D207" t="s">
        <v>66</v>
      </c>
      <c r="E207" s="4" t="s">
        <v>139</v>
      </c>
      <c r="F207" t="s">
        <v>140</v>
      </c>
      <c r="G207" s="4" t="s">
        <v>141</v>
      </c>
      <c r="H207" s="4" t="s">
        <v>173</v>
      </c>
      <c r="I207" s="8">
        <v>-1</v>
      </c>
      <c r="J207" s="29">
        <v>51750</v>
      </c>
      <c r="K207" s="17">
        <v>-51750</v>
      </c>
      <c r="L207" s="102"/>
      <c r="N207" s="7">
        <v>20230067</v>
      </c>
      <c r="O207" t="s">
        <v>126</v>
      </c>
      <c r="Q207" t="s">
        <v>279</v>
      </c>
    </row>
    <row r="208" spans="1:17" hidden="1" x14ac:dyDescent="0.25">
      <c r="A208" s="5">
        <v>45001</v>
      </c>
      <c r="B208" t="s">
        <v>103</v>
      </c>
      <c r="C208" t="s">
        <v>0</v>
      </c>
      <c r="D208" t="s">
        <v>14</v>
      </c>
      <c r="E208" s="3" t="s">
        <v>54</v>
      </c>
      <c r="F208" t="s">
        <v>55</v>
      </c>
      <c r="G208" s="4" t="s">
        <v>56</v>
      </c>
      <c r="H208" s="4" t="s">
        <v>134</v>
      </c>
      <c r="I208" s="8">
        <v>-8</v>
      </c>
      <c r="J208" s="50">
        <v>84287.164444444439</v>
      </c>
      <c r="K208" s="35">
        <v>-674297.31555555551</v>
      </c>
      <c r="L208" s="104" t="s">
        <v>529</v>
      </c>
      <c r="N208">
        <v>20230066</v>
      </c>
      <c r="O208" t="s">
        <v>136</v>
      </c>
      <c r="Q208" t="s">
        <v>279</v>
      </c>
    </row>
    <row r="209" spans="1:17" hidden="1" x14ac:dyDescent="0.25">
      <c r="A209" s="5">
        <v>44981</v>
      </c>
      <c r="B209" t="s">
        <v>63</v>
      </c>
      <c r="C209" t="s">
        <v>0</v>
      </c>
      <c r="D209" t="s">
        <v>14</v>
      </c>
      <c r="E209" s="4" t="s">
        <v>42</v>
      </c>
      <c r="F209" t="s">
        <v>43</v>
      </c>
      <c r="G209" s="4" t="s">
        <v>44</v>
      </c>
      <c r="H209" s="4" t="s">
        <v>194</v>
      </c>
      <c r="I209" s="8">
        <v>300</v>
      </c>
      <c r="J209" s="50">
        <v>81594</v>
      </c>
      <c r="K209" s="35">
        <v>24478200</v>
      </c>
      <c r="L209" s="104"/>
      <c r="M209" t="s">
        <v>244</v>
      </c>
    </row>
    <row r="210" spans="1:17" hidden="1" x14ac:dyDescent="0.25">
      <c r="A210" s="5">
        <v>45001</v>
      </c>
      <c r="B210" t="s">
        <v>103</v>
      </c>
      <c r="C210" t="s">
        <v>4</v>
      </c>
      <c r="D210" t="s">
        <v>14</v>
      </c>
      <c r="E210" s="4">
        <v>3308050</v>
      </c>
      <c r="F210" t="s">
        <v>137</v>
      </c>
      <c r="G210" s="4" t="s">
        <v>137</v>
      </c>
      <c r="H210" s="4" t="s">
        <v>138</v>
      </c>
      <c r="I210" s="8">
        <v>-2</v>
      </c>
      <c r="J210" s="50">
        <v>505243.49166666658</v>
      </c>
      <c r="K210" s="17">
        <v>-1010486.9833333332</v>
      </c>
      <c r="L210" s="102" t="s">
        <v>529</v>
      </c>
      <c r="N210">
        <v>20230066</v>
      </c>
      <c r="O210" t="s">
        <v>136</v>
      </c>
      <c r="Q210" t="s">
        <v>279</v>
      </c>
    </row>
    <row r="211" spans="1:17" hidden="1" x14ac:dyDescent="0.25">
      <c r="A211" s="5">
        <v>45001</v>
      </c>
      <c r="B211" t="s">
        <v>103</v>
      </c>
      <c r="C211" t="s">
        <v>4</v>
      </c>
      <c r="D211" t="s">
        <v>14</v>
      </c>
      <c r="E211" s="4">
        <v>3318235</v>
      </c>
      <c r="F211" t="s">
        <v>209</v>
      </c>
      <c r="G211" s="4" t="s">
        <v>107</v>
      </c>
      <c r="H211" s="4"/>
      <c r="I211" s="8">
        <v>-5</v>
      </c>
      <c r="J211" s="29">
        <v>126823.496</v>
      </c>
      <c r="K211" s="35">
        <v>-634117.48</v>
      </c>
      <c r="L211" s="104" t="s">
        <v>529</v>
      </c>
      <c r="N211">
        <v>20230066</v>
      </c>
      <c r="O211" t="s">
        <v>136</v>
      </c>
      <c r="Q211" t="s">
        <v>279</v>
      </c>
    </row>
    <row r="212" spans="1:17" hidden="1" x14ac:dyDescent="0.25">
      <c r="A212" s="5">
        <v>45001</v>
      </c>
      <c r="B212" t="s">
        <v>103</v>
      </c>
      <c r="C212" t="s">
        <v>0</v>
      </c>
      <c r="D212" t="s">
        <v>66</v>
      </c>
      <c r="E212" s="4" t="s">
        <v>67</v>
      </c>
      <c r="F212" t="s">
        <v>216</v>
      </c>
      <c r="G212" s="4" t="s">
        <v>69</v>
      </c>
      <c r="H212" s="4" t="s">
        <v>222</v>
      </c>
      <c r="I212" s="8">
        <v>-7</v>
      </c>
      <c r="J212" s="29">
        <v>51750</v>
      </c>
      <c r="K212" s="17">
        <v>-362250</v>
      </c>
      <c r="L212" s="102"/>
      <c r="N212">
        <v>20230067</v>
      </c>
      <c r="O212" t="s">
        <v>126</v>
      </c>
      <c r="Q212" t="s">
        <v>279</v>
      </c>
    </row>
    <row r="213" spans="1:17" hidden="1" x14ac:dyDescent="0.25">
      <c r="A213" s="5">
        <v>45001</v>
      </c>
      <c r="B213" t="s">
        <v>103</v>
      </c>
      <c r="C213" t="s">
        <v>0</v>
      </c>
      <c r="D213" t="s">
        <v>66</v>
      </c>
      <c r="E213" s="4" t="s">
        <v>71</v>
      </c>
      <c r="F213" t="s">
        <v>72</v>
      </c>
      <c r="G213" s="4" t="s">
        <v>27</v>
      </c>
      <c r="H213" s="4" t="s">
        <v>221</v>
      </c>
      <c r="I213" s="8">
        <v>-25</v>
      </c>
      <c r="J213" s="29">
        <v>51750</v>
      </c>
      <c r="K213" s="17">
        <v>-1293750</v>
      </c>
      <c r="L213" s="102"/>
      <c r="N213">
        <v>20230067</v>
      </c>
      <c r="O213" t="s">
        <v>126</v>
      </c>
      <c r="Q213" t="s">
        <v>279</v>
      </c>
    </row>
    <row r="214" spans="1:17" hidden="1" x14ac:dyDescent="0.25">
      <c r="A214" s="5">
        <v>45001</v>
      </c>
      <c r="B214" t="s">
        <v>103</v>
      </c>
      <c r="C214" t="s">
        <v>0</v>
      </c>
      <c r="D214" t="s">
        <v>66</v>
      </c>
      <c r="E214" s="4" t="s">
        <v>75</v>
      </c>
      <c r="F214" t="s">
        <v>76</v>
      </c>
      <c r="G214" s="4" t="s">
        <v>37</v>
      </c>
      <c r="H214" s="4" t="s">
        <v>203</v>
      </c>
      <c r="I214" s="8">
        <v>-11</v>
      </c>
      <c r="J214" s="29">
        <v>51750</v>
      </c>
      <c r="K214" s="17">
        <v>-569250</v>
      </c>
      <c r="L214" s="102"/>
      <c r="N214">
        <v>20230067</v>
      </c>
      <c r="O214" t="s">
        <v>126</v>
      </c>
      <c r="Q214" t="s">
        <v>279</v>
      </c>
    </row>
    <row r="215" spans="1:17" hidden="1" x14ac:dyDescent="0.25">
      <c r="A215" s="5">
        <v>45001</v>
      </c>
      <c r="B215" t="s">
        <v>103</v>
      </c>
      <c r="C215" t="s">
        <v>0</v>
      </c>
      <c r="D215" t="s">
        <v>66</v>
      </c>
      <c r="E215" s="4" t="s">
        <v>75</v>
      </c>
      <c r="F215" t="s">
        <v>76</v>
      </c>
      <c r="G215" s="4" t="s">
        <v>37</v>
      </c>
      <c r="H215" s="4" t="s">
        <v>204</v>
      </c>
      <c r="I215" s="8">
        <v>-9</v>
      </c>
      <c r="J215" s="29">
        <v>51750</v>
      </c>
      <c r="K215" s="17">
        <v>-465750</v>
      </c>
      <c r="L215" s="102"/>
      <c r="N215">
        <v>20230067</v>
      </c>
      <c r="O215" t="s">
        <v>126</v>
      </c>
      <c r="Q215" t="s">
        <v>279</v>
      </c>
    </row>
    <row r="216" spans="1:17" hidden="1" x14ac:dyDescent="0.25">
      <c r="A216" s="5">
        <v>45000</v>
      </c>
      <c r="B216" t="s">
        <v>103</v>
      </c>
      <c r="C216" t="s">
        <v>0</v>
      </c>
      <c r="D216" t="s">
        <v>14</v>
      </c>
      <c r="E216" s="4" t="s">
        <v>39</v>
      </c>
      <c r="F216" t="s">
        <v>40</v>
      </c>
      <c r="G216" s="4" t="s">
        <v>41</v>
      </c>
      <c r="H216" s="4" t="s">
        <v>193</v>
      </c>
      <c r="I216" s="8">
        <v>-20</v>
      </c>
      <c r="J216" s="50">
        <v>81594</v>
      </c>
      <c r="K216" s="35">
        <v>-1631880</v>
      </c>
      <c r="L216" s="104"/>
      <c r="N216">
        <v>20230064</v>
      </c>
      <c r="O216" t="s">
        <v>232</v>
      </c>
      <c r="Q216" t="s">
        <v>280</v>
      </c>
    </row>
    <row r="217" spans="1:17" hidden="1" x14ac:dyDescent="0.25">
      <c r="A217" s="5">
        <v>45000</v>
      </c>
      <c r="B217" t="s">
        <v>103</v>
      </c>
      <c r="C217" t="s">
        <v>0</v>
      </c>
      <c r="D217" t="s">
        <v>66</v>
      </c>
      <c r="E217" s="4" t="s">
        <v>139</v>
      </c>
      <c r="F217" t="s">
        <v>140</v>
      </c>
      <c r="G217" s="4" t="s">
        <v>141</v>
      </c>
      <c r="H217" s="4" t="s">
        <v>173</v>
      </c>
      <c r="I217" s="8">
        <v>-4</v>
      </c>
      <c r="J217" s="29">
        <v>51750</v>
      </c>
      <c r="K217" s="17">
        <v>-207000</v>
      </c>
      <c r="L217" s="102"/>
      <c r="N217">
        <v>20230065</v>
      </c>
      <c r="O217" t="s">
        <v>233</v>
      </c>
      <c r="Q217" t="s">
        <v>279</v>
      </c>
    </row>
    <row r="218" spans="1:17" hidden="1" x14ac:dyDescent="0.25">
      <c r="A218" s="5">
        <v>45001</v>
      </c>
      <c r="B218" t="s">
        <v>103</v>
      </c>
      <c r="C218" t="s">
        <v>0</v>
      </c>
      <c r="D218" t="s">
        <v>14</v>
      </c>
      <c r="E218" s="4" t="s">
        <v>39</v>
      </c>
      <c r="F218" t="s">
        <v>40</v>
      </c>
      <c r="G218" s="4" t="s">
        <v>41</v>
      </c>
      <c r="H218" s="4" t="s">
        <v>193</v>
      </c>
      <c r="I218" s="8">
        <v>-61</v>
      </c>
      <c r="J218" s="50">
        <v>81594</v>
      </c>
      <c r="K218" s="35">
        <v>-4977234</v>
      </c>
      <c r="L218" s="104"/>
      <c r="N218">
        <v>20230066</v>
      </c>
      <c r="O218" t="s">
        <v>136</v>
      </c>
      <c r="Q218" t="s">
        <v>279</v>
      </c>
    </row>
    <row r="219" spans="1:17" hidden="1" x14ac:dyDescent="0.25">
      <c r="A219" s="5">
        <v>45001</v>
      </c>
      <c r="B219" t="s">
        <v>103</v>
      </c>
      <c r="C219" t="s">
        <v>0</v>
      </c>
      <c r="D219" t="s">
        <v>66</v>
      </c>
      <c r="E219" s="4" t="s">
        <v>139</v>
      </c>
      <c r="F219" t="s">
        <v>140</v>
      </c>
      <c r="G219" s="4" t="s">
        <v>141</v>
      </c>
      <c r="H219" s="4" t="s">
        <v>173</v>
      </c>
      <c r="I219" s="8">
        <v>-1</v>
      </c>
      <c r="J219" s="29">
        <v>51750</v>
      </c>
      <c r="K219" s="17">
        <v>-51750</v>
      </c>
      <c r="L219" s="102"/>
      <c r="N219">
        <v>20230067</v>
      </c>
      <c r="O219" t="s">
        <v>126</v>
      </c>
      <c r="Q219" t="s">
        <v>279</v>
      </c>
    </row>
    <row r="220" spans="1:17" hidden="1" x14ac:dyDescent="0.25">
      <c r="A220" s="5">
        <v>45001</v>
      </c>
      <c r="B220" t="s">
        <v>103</v>
      </c>
      <c r="C220" t="s">
        <v>0</v>
      </c>
      <c r="D220" t="s">
        <v>14</v>
      </c>
      <c r="E220" s="4" t="s">
        <v>46</v>
      </c>
      <c r="F220" t="s">
        <v>532</v>
      </c>
      <c r="G220" s="4" t="s">
        <v>146</v>
      </c>
      <c r="H220" s="4" t="s">
        <v>188</v>
      </c>
      <c r="I220" s="8">
        <v>-8</v>
      </c>
      <c r="J220" s="29">
        <v>104000</v>
      </c>
      <c r="K220" s="35">
        <v>-832000</v>
      </c>
      <c r="L220" s="104" t="s">
        <v>529</v>
      </c>
      <c r="N220">
        <v>20230068</v>
      </c>
      <c r="O220" t="s">
        <v>234</v>
      </c>
      <c r="Q220" t="s">
        <v>280</v>
      </c>
    </row>
    <row r="221" spans="1:17" hidden="1" x14ac:dyDescent="0.25">
      <c r="A221" s="5">
        <v>45001</v>
      </c>
      <c r="B221" t="s">
        <v>121</v>
      </c>
      <c r="C221" t="s">
        <v>0</v>
      </c>
      <c r="D221" t="s">
        <v>66</v>
      </c>
      <c r="E221" s="4" t="s">
        <v>67</v>
      </c>
      <c r="F221" t="s">
        <v>216</v>
      </c>
      <c r="G221" s="4" t="s">
        <v>69</v>
      </c>
      <c r="H221" s="4" t="s">
        <v>222</v>
      </c>
      <c r="I221" s="8">
        <v>20</v>
      </c>
      <c r="J221" s="29">
        <v>51750</v>
      </c>
      <c r="K221" s="17">
        <v>1035000</v>
      </c>
      <c r="L221" s="102"/>
      <c r="O221" t="s">
        <v>229</v>
      </c>
      <c r="P221" t="s">
        <v>124</v>
      </c>
    </row>
    <row r="222" spans="1:17" hidden="1" x14ac:dyDescent="0.25">
      <c r="A222" s="5">
        <v>45001</v>
      </c>
      <c r="B222" t="s">
        <v>121</v>
      </c>
      <c r="C222" t="s">
        <v>0</v>
      </c>
      <c r="D222" t="s">
        <v>66</v>
      </c>
      <c r="E222" s="4" t="s">
        <v>75</v>
      </c>
      <c r="F222" t="s">
        <v>76</v>
      </c>
      <c r="G222" s="4" t="s">
        <v>37</v>
      </c>
      <c r="H222" s="4" t="s">
        <v>153</v>
      </c>
      <c r="I222" s="8">
        <v>2</v>
      </c>
      <c r="J222" s="29">
        <v>51750</v>
      </c>
      <c r="K222" s="17">
        <v>103500</v>
      </c>
      <c r="L222" s="102"/>
      <c r="O222" t="s">
        <v>664</v>
      </c>
      <c r="P222" t="s">
        <v>124</v>
      </c>
    </row>
    <row r="223" spans="1:17" hidden="1" x14ac:dyDescent="0.25">
      <c r="A223" s="5">
        <v>45001</v>
      </c>
      <c r="B223" t="s">
        <v>121</v>
      </c>
      <c r="C223" t="s">
        <v>0</v>
      </c>
      <c r="D223" t="s">
        <v>66</v>
      </c>
      <c r="E223" s="4" t="s">
        <v>75</v>
      </c>
      <c r="F223" t="s">
        <v>76</v>
      </c>
      <c r="G223" s="4" t="s">
        <v>37</v>
      </c>
      <c r="H223" s="4" t="s">
        <v>155</v>
      </c>
      <c r="I223" s="8">
        <v>8</v>
      </c>
      <c r="J223" s="29">
        <v>51750</v>
      </c>
      <c r="K223" s="17">
        <v>414000</v>
      </c>
      <c r="L223" s="102"/>
      <c r="O223" t="s">
        <v>229</v>
      </c>
      <c r="P223" t="s">
        <v>124</v>
      </c>
    </row>
    <row r="224" spans="1:17" hidden="1" x14ac:dyDescent="0.25">
      <c r="A224" s="5">
        <v>45001</v>
      </c>
      <c r="B224" t="s">
        <v>121</v>
      </c>
      <c r="C224" t="s">
        <v>0</v>
      </c>
      <c r="D224" t="s">
        <v>66</v>
      </c>
      <c r="E224" s="4" t="s">
        <v>75</v>
      </c>
      <c r="F224" t="s">
        <v>76</v>
      </c>
      <c r="G224" s="4" t="s">
        <v>37</v>
      </c>
      <c r="H224" s="4" t="s">
        <v>171</v>
      </c>
      <c r="I224" s="8">
        <v>10</v>
      </c>
      <c r="J224" s="29">
        <v>51750</v>
      </c>
      <c r="K224" s="17">
        <v>517500</v>
      </c>
      <c r="L224" s="102"/>
      <c r="O224" t="s">
        <v>664</v>
      </c>
      <c r="P224" t="s">
        <v>124</v>
      </c>
    </row>
    <row r="225" spans="1:17" hidden="1" x14ac:dyDescent="0.25">
      <c r="A225" s="5">
        <v>45001</v>
      </c>
      <c r="B225" t="s">
        <v>103</v>
      </c>
      <c r="C225" t="s">
        <v>0</v>
      </c>
      <c r="D225" t="s">
        <v>66</v>
      </c>
      <c r="E225" s="4" t="s">
        <v>139</v>
      </c>
      <c r="F225" t="s">
        <v>140</v>
      </c>
      <c r="G225" s="4" t="s">
        <v>141</v>
      </c>
      <c r="H225" s="4" t="s">
        <v>172</v>
      </c>
      <c r="I225" s="8">
        <v>-24</v>
      </c>
      <c r="J225" s="29">
        <v>51750</v>
      </c>
      <c r="K225" s="17">
        <v>-1242000</v>
      </c>
      <c r="L225" s="102"/>
      <c r="N225">
        <v>20230067</v>
      </c>
      <c r="O225" t="s">
        <v>126</v>
      </c>
      <c r="Q225" t="s">
        <v>279</v>
      </c>
    </row>
    <row r="226" spans="1:17" hidden="1" x14ac:dyDescent="0.25">
      <c r="A226" s="5">
        <v>45001</v>
      </c>
      <c r="B226" t="s">
        <v>103</v>
      </c>
      <c r="C226" t="s">
        <v>0</v>
      </c>
      <c r="D226" t="s">
        <v>14</v>
      </c>
      <c r="E226" s="4" t="s">
        <v>39</v>
      </c>
      <c r="F226" t="s">
        <v>40</v>
      </c>
      <c r="G226" s="4" t="s">
        <v>41</v>
      </c>
      <c r="H226" s="4" t="s">
        <v>129</v>
      </c>
      <c r="I226" s="8">
        <v>-6</v>
      </c>
      <c r="J226" s="50">
        <v>81594</v>
      </c>
      <c r="K226" s="17">
        <v>-489564</v>
      </c>
      <c r="L226" s="102"/>
      <c r="N226">
        <v>20230068</v>
      </c>
      <c r="O226" t="s">
        <v>234</v>
      </c>
      <c r="Q226" t="s">
        <v>280</v>
      </c>
    </row>
    <row r="227" spans="1:17" hidden="1" x14ac:dyDescent="0.25">
      <c r="A227" s="5">
        <v>45001</v>
      </c>
      <c r="B227" t="s">
        <v>103</v>
      </c>
      <c r="C227" t="s">
        <v>0</v>
      </c>
      <c r="D227" t="s">
        <v>14</v>
      </c>
      <c r="E227" s="4" t="s">
        <v>39</v>
      </c>
      <c r="F227" t="s">
        <v>40</v>
      </c>
      <c r="G227" s="4" t="s">
        <v>41</v>
      </c>
      <c r="H227" s="4" t="s">
        <v>193</v>
      </c>
      <c r="I227" s="8">
        <v>-19</v>
      </c>
      <c r="J227" s="50">
        <v>81594</v>
      </c>
      <c r="K227" s="35">
        <v>-1550286</v>
      </c>
      <c r="L227" s="104"/>
      <c r="N227">
        <v>20230068</v>
      </c>
      <c r="O227" t="s">
        <v>234</v>
      </c>
      <c r="Q227" t="s">
        <v>280</v>
      </c>
    </row>
    <row r="228" spans="1:17" hidden="1" x14ac:dyDescent="0.25">
      <c r="A228" s="5">
        <v>45001</v>
      </c>
      <c r="B228" t="s">
        <v>121</v>
      </c>
      <c r="C228" t="s">
        <v>0</v>
      </c>
      <c r="D228" t="s">
        <v>66</v>
      </c>
      <c r="E228" s="4" t="s">
        <v>139</v>
      </c>
      <c r="F228" t="s">
        <v>140</v>
      </c>
      <c r="G228" s="4" t="s">
        <v>141</v>
      </c>
      <c r="H228" s="4" t="s">
        <v>159</v>
      </c>
      <c r="I228" s="8">
        <v>10</v>
      </c>
      <c r="J228" s="29">
        <v>51750</v>
      </c>
      <c r="K228" s="17">
        <v>517500</v>
      </c>
      <c r="L228" s="102"/>
      <c r="O228" t="s">
        <v>229</v>
      </c>
      <c r="P228" t="s">
        <v>124</v>
      </c>
    </row>
    <row r="229" spans="1:17" hidden="1" x14ac:dyDescent="0.25">
      <c r="A229" s="5">
        <v>45001</v>
      </c>
      <c r="B229" t="s">
        <v>121</v>
      </c>
      <c r="C229" t="s">
        <v>0</v>
      </c>
      <c r="D229" t="s">
        <v>66</v>
      </c>
      <c r="E229" s="4" t="s">
        <v>71</v>
      </c>
      <c r="F229" t="s">
        <v>72</v>
      </c>
      <c r="G229" s="4" t="s">
        <v>27</v>
      </c>
      <c r="H229" s="4" t="s">
        <v>218</v>
      </c>
      <c r="I229" s="8">
        <v>10</v>
      </c>
      <c r="J229" s="29">
        <v>51750</v>
      </c>
      <c r="K229" s="17">
        <v>517500</v>
      </c>
      <c r="L229" s="102"/>
      <c r="O229" t="s">
        <v>229</v>
      </c>
      <c r="P229" t="s">
        <v>124</v>
      </c>
    </row>
    <row r="230" spans="1:17" hidden="1" x14ac:dyDescent="0.25">
      <c r="A230" s="5">
        <v>45001</v>
      </c>
      <c r="B230" t="s">
        <v>121</v>
      </c>
      <c r="C230" t="s">
        <v>0</v>
      </c>
      <c r="D230" t="s">
        <v>66</v>
      </c>
      <c r="E230" s="4" t="s">
        <v>71</v>
      </c>
      <c r="F230" t="s">
        <v>72</v>
      </c>
      <c r="G230" s="4" t="s">
        <v>27</v>
      </c>
      <c r="H230" s="4" t="s">
        <v>217</v>
      </c>
      <c r="I230" s="8">
        <v>5</v>
      </c>
      <c r="J230" s="29">
        <v>51750</v>
      </c>
      <c r="K230" s="17">
        <v>258750</v>
      </c>
      <c r="L230" s="102"/>
      <c r="O230" t="s">
        <v>229</v>
      </c>
      <c r="P230" t="s">
        <v>124</v>
      </c>
    </row>
    <row r="231" spans="1:17" hidden="1" x14ac:dyDescent="0.25">
      <c r="A231" s="5">
        <v>45001</v>
      </c>
      <c r="B231" t="s">
        <v>121</v>
      </c>
      <c r="C231" t="s">
        <v>0</v>
      </c>
      <c r="D231" t="s">
        <v>66</v>
      </c>
      <c r="E231" s="4" t="s">
        <v>71</v>
      </c>
      <c r="F231" t="s">
        <v>72</v>
      </c>
      <c r="G231" s="4" t="s">
        <v>27</v>
      </c>
      <c r="H231" s="4" t="s">
        <v>221</v>
      </c>
      <c r="I231" s="8">
        <v>5</v>
      </c>
      <c r="J231" s="29">
        <v>51750</v>
      </c>
      <c r="K231" s="17">
        <v>258750</v>
      </c>
      <c r="L231" s="102"/>
      <c r="O231" t="s">
        <v>229</v>
      </c>
      <c r="P231" t="s">
        <v>124</v>
      </c>
    </row>
    <row r="232" spans="1:17" hidden="1" x14ac:dyDescent="0.25">
      <c r="A232" s="5">
        <v>45001</v>
      </c>
      <c r="B232" t="s">
        <v>121</v>
      </c>
      <c r="C232" t="s">
        <v>0</v>
      </c>
      <c r="D232" t="s">
        <v>66</v>
      </c>
      <c r="E232" s="4" t="s">
        <v>91</v>
      </c>
      <c r="F232" t="s">
        <v>92</v>
      </c>
      <c r="G232" s="4" t="s">
        <v>93</v>
      </c>
      <c r="H232" s="4" t="s">
        <v>202</v>
      </c>
      <c r="I232" s="8">
        <v>-3</v>
      </c>
      <c r="J232" s="48">
        <v>61600</v>
      </c>
      <c r="K232" s="35">
        <v>-184800</v>
      </c>
      <c r="L232" s="104"/>
      <c r="O232" t="s">
        <v>229</v>
      </c>
      <c r="P232" t="s">
        <v>124</v>
      </c>
    </row>
    <row r="233" spans="1:17" hidden="1" x14ac:dyDescent="0.25">
      <c r="A233" s="5">
        <v>45001</v>
      </c>
      <c r="B233" t="s">
        <v>121</v>
      </c>
      <c r="C233" t="s">
        <v>0</v>
      </c>
      <c r="D233" t="s">
        <v>66</v>
      </c>
      <c r="E233" s="4" t="s">
        <v>86</v>
      </c>
      <c r="F233" t="s">
        <v>87</v>
      </c>
      <c r="G233" s="40" t="s">
        <v>50</v>
      </c>
      <c r="H233" s="4" t="s">
        <v>88</v>
      </c>
      <c r="I233" s="8">
        <v>6</v>
      </c>
      <c r="J233" s="48">
        <v>61600</v>
      </c>
      <c r="K233" s="17">
        <v>369600</v>
      </c>
      <c r="L233" s="102"/>
      <c r="O233" t="s">
        <v>229</v>
      </c>
      <c r="P233" t="s">
        <v>124</v>
      </c>
    </row>
    <row r="234" spans="1:17" hidden="1" x14ac:dyDescent="0.25">
      <c r="A234" s="5">
        <v>45001</v>
      </c>
      <c r="B234" t="s">
        <v>121</v>
      </c>
      <c r="C234" t="s">
        <v>0</v>
      </c>
      <c r="D234" t="s">
        <v>66</v>
      </c>
      <c r="E234" s="4" t="s">
        <v>86</v>
      </c>
      <c r="F234" t="s">
        <v>87</v>
      </c>
      <c r="G234" s="4" t="s">
        <v>184</v>
      </c>
      <c r="H234" s="4" t="s">
        <v>182</v>
      </c>
      <c r="I234" s="8">
        <v>12</v>
      </c>
      <c r="J234" s="29">
        <v>51750</v>
      </c>
      <c r="K234" s="17">
        <v>621000</v>
      </c>
      <c r="L234" s="102"/>
      <c r="O234" t="s">
        <v>229</v>
      </c>
      <c r="P234" t="s">
        <v>124</v>
      </c>
    </row>
    <row r="235" spans="1:17" hidden="1" x14ac:dyDescent="0.25">
      <c r="A235" s="5">
        <v>45001</v>
      </c>
      <c r="B235" t="s">
        <v>121</v>
      </c>
      <c r="C235" t="s">
        <v>0</v>
      </c>
      <c r="D235" t="s">
        <v>66</v>
      </c>
      <c r="E235" s="4" t="s">
        <v>67</v>
      </c>
      <c r="F235" t="s">
        <v>216</v>
      </c>
      <c r="G235" s="4" t="s">
        <v>69</v>
      </c>
      <c r="H235" s="4" t="s">
        <v>222</v>
      </c>
      <c r="I235" s="8">
        <v>2</v>
      </c>
      <c r="J235" s="29">
        <v>51750</v>
      </c>
      <c r="K235" s="17">
        <v>103500</v>
      </c>
      <c r="L235" s="102"/>
      <c r="O235" t="s">
        <v>226</v>
      </c>
      <c r="P235" t="s">
        <v>230</v>
      </c>
    </row>
    <row r="236" spans="1:17" hidden="1" x14ac:dyDescent="0.25">
      <c r="A236" s="5">
        <v>45001</v>
      </c>
      <c r="B236" t="s">
        <v>121</v>
      </c>
      <c r="C236" t="s">
        <v>0</v>
      </c>
      <c r="D236" t="s">
        <v>66</v>
      </c>
      <c r="E236" s="4" t="s">
        <v>71</v>
      </c>
      <c r="F236" t="s">
        <v>72</v>
      </c>
      <c r="G236" s="4" t="s">
        <v>27</v>
      </c>
      <c r="H236" s="4" t="s">
        <v>221</v>
      </c>
      <c r="I236" s="8">
        <v>2</v>
      </c>
      <c r="J236" s="29">
        <v>51750</v>
      </c>
      <c r="K236" s="17">
        <v>103500</v>
      </c>
      <c r="L236" s="102"/>
      <c r="O236" t="s">
        <v>226</v>
      </c>
      <c r="P236" t="s">
        <v>230</v>
      </c>
    </row>
    <row r="237" spans="1:17" hidden="1" x14ac:dyDescent="0.25">
      <c r="A237" s="5">
        <v>45001</v>
      </c>
      <c r="B237" t="s">
        <v>121</v>
      </c>
      <c r="C237" t="s">
        <v>0</v>
      </c>
      <c r="D237" t="s">
        <v>66</v>
      </c>
      <c r="E237" s="4" t="s">
        <v>75</v>
      </c>
      <c r="F237" t="s">
        <v>76</v>
      </c>
      <c r="G237" s="4" t="s">
        <v>37</v>
      </c>
      <c r="H237" s="4" t="s">
        <v>154</v>
      </c>
      <c r="I237" s="8">
        <v>2</v>
      </c>
      <c r="J237" s="29">
        <v>51750</v>
      </c>
      <c r="K237" s="17">
        <v>103500</v>
      </c>
      <c r="L237" s="102"/>
      <c r="O237" t="s">
        <v>226</v>
      </c>
      <c r="P237" t="s">
        <v>230</v>
      </c>
    </row>
    <row r="238" spans="1:17" hidden="1" x14ac:dyDescent="0.25">
      <c r="A238" s="5">
        <v>45001</v>
      </c>
      <c r="B238" t="s">
        <v>121</v>
      </c>
      <c r="C238" t="s">
        <v>0</v>
      </c>
      <c r="D238" t="s">
        <v>66</v>
      </c>
      <c r="E238" s="4" t="s">
        <v>139</v>
      </c>
      <c r="F238" t="s">
        <v>140</v>
      </c>
      <c r="G238" s="4" t="s">
        <v>141</v>
      </c>
      <c r="H238" s="4" t="s">
        <v>173</v>
      </c>
      <c r="I238" s="8">
        <v>2</v>
      </c>
      <c r="J238" s="29">
        <v>51750</v>
      </c>
      <c r="K238" s="17">
        <v>103500</v>
      </c>
      <c r="L238" s="102"/>
      <c r="O238" t="s">
        <v>229</v>
      </c>
      <c r="P238" t="s">
        <v>124</v>
      </c>
    </row>
    <row r="239" spans="1:17" hidden="1" x14ac:dyDescent="0.25">
      <c r="A239" s="5">
        <v>45000</v>
      </c>
      <c r="B239" t="s">
        <v>103</v>
      </c>
      <c r="C239" t="s">
        <v>0</v>
      </c>
      <c r="D239" t="s">
        <v>66</v>
      </c>
      <c r="E239" s="4" t="s">
        <v>78</v>
      </c>
      <c r="F239" t="s">
        <v>79</v>
      </c>
      <c r="G239" s="4" t="s">
        <v>80</v>
      </c>
      <c r="H239" s="4" t="s">
        <v>174</v>
      </c>
      <c r="I239" s="8">
        <v>-10</v>
      </c>
      <c r="J239" s="29">
        <v>51750</v>
      </c>
      <c r="K239" s="17">
        <v>-517500</v>
      </c>
      <c r="L239" s="102"/>
      <c r="N239">
        <v>20230065</v>
      </c>
      <c r="O239" t="s">
        <v>233</v>
      </c>
      <c r="Q239" t="s">
        <v>279</v>
      </c>
    </row>
    <row r="240" spans="1:17" hidden="1" x14ac:dyDescent="0.25">
      <c r="A240" s="5">
        <v>45001</v>
      </c>
      <c r="B240" t="s">
        <v>121</v>
      </c>
      <c r="C240" t="s">
        <v>0</v>
      </c>
      <c r="D240" t="s">
        <v>66</v>
      </c>
      <c r="E240" s="4" t="s">
        <v>86</v>
      </c>
      <c r="F240" t="s">
        <v>87</v>
      </c>
      <c r="G240" s="4" t="s">
        <v>50</v>
      </c>
      <c r="H240" s="4" t="s">
        <v>212</v>
      </c>
      <c r="I240" s="8">
        <v>2</v>
      </c>
      <c r="J240" s="29">
        <v>51750</v>
      </c>
      <c r="K240" s="17">
        <v>103500</v>
      </c>
      <c r="L240" s="102"/>
      <c r="O240" t="s">
        <v>226</v>
      </c>
      <c r="P240" t="s">
        <v>230</v>
      </c>
    </row>
    <row r="241" spans="1:17" hidden="1" x14ac:dyDescent="0.25">
      <c r="A241" s="5">
        <v>45001</v>
      </c>
      <c r="B241" t="s">
        <v>121</v>
      </c>
      <c r="C241" t="s">
        <v>0</v>
      </c>
      <c r="D241" t="s">
        <v>66</v>
      </c>
      <c r="E241" s="4" t="s">
        <v>91</v>
      </c>
      <c r="F241" t="s">
        <v>92</v>
      </c>
      <c r="G241" s="4" t="s">
        <v>93</v>
      </c>
      <c r="H241" s="4" t="s">
        <v>202</v>
      </c>
      <c r="I241" s="8">
        <v>-2</v>
      </c>
      <c r="J241" s="48">
        <v>61600</v>
      </c>
      <c r="K241" s="17">
        <v>-123200</v>
      </c>
      <c r="L241" s="102"/>
      <c r="O241" t="s">
        <v>226</v>
      </c>
      <c r="P241" t="s">
        <v>230</v>
      </c>
    </row>
    <row r="242" spans="1:17" x14ac:dyDescent="0.25">
      <c r="A242" s="5">
        <v>45001</v>
      </c>
      <c r="B242" t="s">
        <v>121</v>
      </c>
      <c r="C242" t="s">
        <v>0</v>
      </c>
      <c r="D242" t="s">
        <v>66</v>
      </c>
      <c r="E242" s="4" t="s">
        <v>82</v>
      </c>
      <c r="F242" t="s">
        <v>83</v>
      </c>
      <c r="G242" s="4" t="s">
        <v>84</v>
      </c>
      <c r="H242" s="4" t="s">
        <v>85</v>
      </c>
      <c r="I242" s="8">
        <v>2</v>
      </c>
      <c r="J242" s="48">
        <v>61600</v>
      </c>
      <c r="K242" s="17">
        <v>123200</v>
      </c>
      <c r="L242" s="102"/>
      <c r="O242" t="s">
        <v>226</v>
      </c>
      <c r="P242" t="s">
        <v>230</v>
      </c>
    </row>
    <row r="243" spans="1:17" hidden="1" x14ac:dyDescent="0.25">
      <c r="A243" s="5">
        <v>45006</v>
      </c>
      <c r="B243" t="s">
        <v>169</v>
      </c>
      <c r="C243" t="s">
        <v>0</v>
      </c>
      <c r="D243" t="s">
        <v>66</v>
      </c>
      <c r="E243" s="4" t="s">
        <v>67</v>
      </c>
      <c r="F243" t="s">
        <v>216</v>
      </c>
      <c r="G243" s="4" t="s">
        <v>69</v>
      </c>
      <c r="H243" s="4" t="s">
        <v>222</v>
      </c>
      <c r="I243" s="8">
        <v>-2</v>
      </c>
      <c r="J243" s="29">
        <v>51750</v>
      </c>
      <c r="K243" s="17">
        <v>-103500</v>
      </c>
      <c r="L243" s="102"/>
      <c r="O243" t="s">
        <v>436</v>
      </c>
    </row>
    <row r="244" spans="1:17" hidden="1" x14ac:dyDescent="0.25">
      <c r="A244" s="5">
        <v>45001</v>
      </c>
      <c r="B244" t="s">
        <v>121</v>
      </c>
      <c r="C244" t="s">
        <v>0</v>
      </c>
      <c r="D244" t="s">
        <v>66</v>
      </c>
      <c r="E244" s="4" t="s">
        <v>78</v>
      </c>
      <c r="F244" t="s">
        <v>79</v>
      </c>
      <c r="G244" s="4" t="s">
        <v>80</v>
      </c>
      <c r="H244" s="4" t="s">
        <v>174</v>
      </c>
      <c r="I244" s="8">
        <v>-2</v>
      </c>
      <c r="J244" s="29">
        <v>51750</v>
      </c>
      <c r="K244" s="17">
        <v>-103500</v>
      </c>
      <c r="L244" s="102"/>
      <c r="O244" t="s">
        <v>226</v>
      </c>
      <c r="P244" t="s">
        <v>230</v>
      </c>
    </row>
    <row r="245" spans="1:17" hidden="1" x14ac:dyDescent="0.25">
      <c r="A245" s="5">
        <v>45006</v>
      </c>
      <c r="B245" t="s">
        <v>169</v>
      </c>
      <c r="C245" t="s">
        <v>0</v>
      </c>
      <c r="D245" t="s">
        <v>66</v>
      </c>
      <c r="E245" s="4" t="s">
        <v>75</v>
      </c>
      <c r="F245" t="s">
        <v>76</v>
      </c>
      <c r="G245" s="4" t="s">
        <v>37</v>
      </c>
      <c r="H245" s="4" t="s">
        <v>153</v>
      </c>
      <c r="I245" s="8">
        <v>-2</v>
      </c>
      <c r="J245" s="29">
        <v>51750</v>
      </c>
      <c r="K245" s="17">
        <v>-103500</v>
      </c>
      <c r="L245" s="102"/>
      <c r="O245" t="s">
        <v>436</v>
      </c>
    </row>
    <row r="246" spans="1:17" hidden="1" x14ac:dyDescent="0.25">
      <c r="A246" s="5">
        <v>45006</v>
      </c>
      <c r="B246" t="s">
        <v>169</v>
      </c>
      <c r="C246" t="s">
        <v>0</v>
      </c>
      <c r="D246" t="s">
        <v>66</v>
      </c>
      <c r="E246" s="4" t="s">
        <v>71</v>
      </c>
      <c r="F246" t="s">
        <v>72</v>
      </c>
      <c r="G246" s="4" t="s">
        <v>27</v>
      </c>
      <c r="H246" s="4" t="s">
        <v>217</v>
      </c>
      <c r="I246" s="8">
        <v>-2</v>
      </c>
      <c r="J246" s="29">
        <v>51750</v>
      </c>
      <c r="K246" s="17">
        <v>-103500</v>
      </c>
      <c r="L246" s="102"/>
      <c r="O246" t="s">
        <v>436</v>
      </c>
    </row>
    <row r="247" spans="1:17" hidden="1" x14ac:dyDescent="0.25">
      <c r="A247" s="5">
        <v>45001</v>
      </c>
      <c r="B247" t="s">
        <v>215</v>
      </c>
      <c r="C247" t="s">
        <v>4</v>
      </c>
      <c r="D247" t="s">
        <v>66</v>
      </c>
      <c r="E247" s="4" t="s">
        <v>276</v>
      </c>
      <c r="F247" t="s">
        <v>275</v>
      </c>
      <c r="G247" s="4" t="s">
        <v>148</v>
      </c>
      <c r="H247" s="4"/>
      <c r="I247" s="8">
        <v>-10</v>
      </c>
      <c r="J247" s="29">
        <v>83600</v>
      </c>
      <c r="K247" s="17">
        <v>-836000</v>
      </c>
      <c r="L247" s="102"/>
      <c r="O247" t="s">
        <v>226</v>
      </c>
      <c r="P247" t="s">
        <v>124</v>
      </c>
    </row>
    <row r="248" spans="1:17" hidden="1" x14ac:dyDescent="0.25">
      <c r="A248" s="5">
        <v>45001</v>
      </c>
      <c r="B248" t="s">
        <v>120</v>
      </c>
      <c r="C248" t="s">
        <v>4</v>
      </c>
      <c r="D248" t="s">
        <v>66</v>
      </c>
      <c r="E248" s="4" t="s">
        <v>274</v>
      </c>
      <c r="F248" t="s">
        <v>273</v>
      </c>
      <c r="G248" s="4" t="s">
        <v>271</v>
      </c>
      <c r="H248" s="4"/>
      <c r="I248" s="8">
        <v>9</v>
      </c>
      <c r="J248" s="29">
        <v>172550</v>
      </c>
      <c r="K248" s="17">
        <v>1552950</v>
      </c>
      <c r="L248" s="102"/>
      <c r="O248" t="s">
        <v>226</v>
      </c>
      <c r="P248" t="s">
        <v>124</v>
      </c>
    </row>
    <row r="249" spans="1:17" hidden="1" x14ac:dyDescent="0.25">
      <c r="A249" s="5">
        <v>45001</v>
      </c>
      <c r="B249" t="s">
        <v>197</v>
      </c>
      <c r="C249" t="s">
        <v>4</v>
      </c>
      <c r="D249" t="s">
        <v>66</v>
      </c>
      <c r="E249" s="4" t="s">
        <v>274</v>
      </c>
      <c r="F249" t="s">
        <v>273</v>
      </c>
      <c r="G249" s="4" t="s">
        <v>271</v>
      </c>
      <c r="H249" s="4"/>
      <c r="I249" s="8">
        <v>-1</v>
      </c>
      <c r="J249" s="29">
        <v>172550</v>
      </c>
      <c r="K249" s="17">
        <v>-172550</v>
      </c>
      <c r="L249" s="102"/>
    </row>
    <row r="250" spans="1:17" hidden="1" x14ac:dyDescent="0.25">
      <c r="A250" s="5">
        <v>45001</v>
      </c>
      <c r="B250" t="s">
        <v>121</v>
      </c>
      <c r="C250" t="s">
        <v>0</v>
      </c>
      <c r="D250" t="s">
        <v>66</v>
      </c>
      <c r="E250" s="4" t="s">
        <v>139</v>
      </c>
      <c r="F250" t="s">
        <v>140</v>
      </c>
      <c r="G250" s="4" t="s">
        <v>141</v>
      </c>
      <c r="H250" s="4" t="s">
        <v>246</v>
      </c>
      <c r="I250" s="8">
        <v>2</v>
      </c>
      <c r="J250" s="29">
        <v>51750</v>
      </c>
      <c r="K250" s="17">
        <v>103500</v>
      </c>
      <c r="L250" s="102"/>
      <c r="O250" t="s">
        <v>229</v>
      </c>
      <c r="P250" t="s">
        <v>124</v>
      </c>
    </row>
    <row r="251" spans="1:17" hidden="1" x14ac:dyDescent="0.25">
      <c r="A251" s="5">
        <v>45000</v>
      </c>
      <c r="B251" t="s">
        <v>121</v>
      </c>
      <c r="C251" t="s">
        <v>4</v>
      </c>
      <c r="D251" t="s">
        <v>66</v>
      </c>
      <c r="E251" s="4" t="s">
        <v>274</v>
      </c>
      <c r="F251" t="s">
        <v>273</v>
      </c>
      <c r="G251" s="4" t="s">
        <v>271</v>
      </c>
      <c r="H251" s="4"/>
      <c r="I251" s="8">
        <v>-1</v>
      </c>
      <c r="J251" s="29">
        <v>172550</v>
      </c>
      <c r="K251" s="17">
        <v>-172550</v>
      </c>
      <c r="L251" s="102"/>
      <c r="O251" t="s">
        <v>235</v>
      </c>
    </row>
    <row r="252" spans="1:17" hidden="1" x14ac:dyDescent="0.25">
      <c r="A252" s="5">
        <v>45000</v>
      </c>
      <c r="B252" t="s">
        <v>121</v>
      </c>
      <c r="C252" t="s">
        <v>4</v>
      </c>
      <c r="D252" t="s">
        <v>66</v>
      </c>
      <c r="E252" s="4" t="s">
        <v>274</v>
      </c>
      <c r="F252" t="s">
        <v>273</v>
      </c>
      <c r="G252" s="4" t="s">
        <v>271</v>
      </c>
      <c r="H252" s="4"/>
      <c r="I252" s="8">
        <v>-1</v>
      </c>
      <c r="J252" s="29">
        <v>172550</v>
      </c>
      <c r="K252" s="17">
        <v>-172550</v>
      </c>
      <c r="L252" s="102"/>
      <c r="O252" t="s">
        <v>238</v>
      </c>
    </row>
    <row r="253" spans="1:17" hidden="1" x14ac:dyDescent="0.25">
      <c r="A253" s="5">
        <v>45007</v>
      </c>
      <c r="B253" t="s">
        <v>103</v>
      </c>
      <c r="C253" t="s">
        <v>4</v>
      </c>
      <c r="D253" t="s">
        <v>14</v>
      </c>
      <c r="E253" s="4">
        <v>3318235</v>
      </c>
      <c r="F253" t="s">
        <v>209</v>
      </c>
      <c r="G253" s="4" t="s">
        <v>107</v>
      </c>
      <c r="H253" s="4"/>
      <c r="I253" s="8">
        <v>-4</v>
      </c>
      <c r="J253" s="29">
        <v>126823.496</v>
      </c>
      <c r="K253" s="35">
        <v>-507293.984</v>
      </c>
      <c r="L253" s="104" t="s">
        <v>529</v>
      </c>
      <c r="N253">
        <v>20230069</v>
      </c>
      <c r="O253" t="s">
        <v>236</v>
      </c>
      <c r="Q253" t="s">
        <v>280</v>
      </c>
    </row>
    <row r="254" spans="1:17" hidden="1" x14ac:dyDescent="0.25">
      <c r="A254" s="5">
        <v>45007</v>
      </c>
      <c r="B254" t="s">
        <v>103</v>
      </c>
      <c r="C254" t="s">
        <v>4</v>
      </c>
      <c r="D254" t="s">
        <v>14</v>
      </c>
      <c r="E254" s="4">
        <v>3308050</v>
      </c>
      <c r="F254" t="s">
        <v>137</v>
      </c>
      <c r="G254" s="4" t="s">
        <v>137</v>
      </c>
      <c r="H254" s="4" t="s">
        <v>138</v>
      </c>
      <c r="I254" s="8">
        <v>-4</v>
      </c>
      <c r="J254" s="50">
        <v>505243.49166666658</v>
      </c>
      <c r="K254" s="35">
        <v>-2020973.9666666663</v>
      </c>
      <c r="L254" s="104" t="s">
        <v>529</v>
      </c>
      <c r="M254" t="s">
        <v>224</v>
      </c>
      <c r="N254">
        <v>20230069</v>
      </c>
      <c r="O254" t="s">
        <v>236</v>
      </c>
      <c r="Q254" t="s">
        <v>280</v>
      </c>
    </row>
    <row r="255" spans="1:17" hidden="1" x14ac:dyDescent="0.25">
      <c r="A255" s="5">
        <v>45008</v>
      </c>
      <c r="B255" t="s">
        <v>63</v>
      </c>
      <c r="C255" t="s">
        <v>4</v>
      </c>
      <c r="D255" t="s">
        <v>14</v>
      </c>
      <c r="E255" s="4">
        <v>3348235</v>
      </c>
      <c r="F255" t="s">
        <v>207</v>
      </c>
      <c r="G255" s="4" t="s">
        <v>208</v>
      </c>
      <c r="H255" s="4"/>
      <c r="I255" s="8">
        <v>10</v>
      </c>
      <c r="J255" s="29">
        <v>153420.53519000002</v>
      </c>
      <c r="K255" s="35">
        <v>1534205.3519000001</v>
      </c>
      <c r="L255" s="104"/>
      <c r="M255" t="s">
        <v>225</v>
      </c>
    </row>
    <row r="256" spans="1:17" hidden="1" x14ac:dyDescent="0.25">
      <c r="A256" s="5">
        <v>45008</v>
      </c>
      <c r="B256" t="s">
        <v>63</v>
      </c>
      <c r="C256" t="s">
        <v>4</v>
      </c>
      <c r="D256" t="s">
        <v>14</v>
      </c>
      <c r="E256" s="4">
        <v>3318235</v>
      </c>
      <c r="F256" t="s">
        <v>209</v>
      </c>
      <c r="G256" s="4" t="s">
        <v>107</v>
      </c>
      <c r="H256" s="4"/>
      <c r="I256" s="8">
        <v>21</v>
      </c>
      <c r="J256" s="29">
        <v>126823.496</v>
      </c>
      <c r="K256" s="35">
        <v>2663293.4160000002</v>
      </c>
      <c r="L256" s="104" t="s">
        <v>529</v>
      </c>
      <c r="M256" t="s">
        <v>225</v>
      </c>
    </row>
    <row r="257" spans="1:17" hidden="1" x14ac:dyDescent="0.25">
      <c r="A257" s="5">
        <v>45001</v>
      </c>
      <c r="B257" t="s">
        <v>197</v>
      </c>
      <c r="C257" t="s">
        <v>0</v>
      </c>
      <c r="D257" t="s">
        <v>66</v>
      </c>
      <c r="E257" s="4" t="s">
        <v>78</v>
      </c>
      <c r="F257" t="s">
        <v>79</v>
      </c>
      <c r="G257" s="4" t="s">
        <v>80</v>
      </c>
      <c r="H257" s="4" t="s">
        <v>174</v>
      </c>
      <c r="I257" s="8">
        <v>-1</v>
      </c>
      <c r="J257" s="29">
        <v>51750</v>
      </c>
      <c r="K257" s="17">
        <v>-51750</v>
      </c>
      <c r="L257" s="102"/>
      <c r="O257" t="s">
        <v>226</v>
      </c>
      <c r="P257" t="s">
        <v>230</v>
      </c>
    </row>
    <row r="258" spans="1:17" hidden="1" x14ac:dyDescent="0.25">
      <c r="A258" s="5">
        <v>45012</v>
      </c>
      <c r="B258" t="s">
        <v>169</v>
      </c>
      <c r="C258" t="s">
        <v>0</v>
      </c>
      <c r="D258" t="s">
        <v>66</v>
      </c>
      <c r="E258" s="4" t="s">
        <v>91</v>
      </c>
      <c r="F258" t="s">
        <v>92</v>
      </c>
      <c r="G258" s="4" t="s">
        <v>93</v>
      </c>
      <c r="H258" s="4" t="s">
        <v>94</v>
      </c>
      <c r="I258" s="8">
        <v>-1</v>
      </c>
      <c r="J258" s="48">
        <v>61600</v>
      </c>
      <c r="K258" s="17">
        <v>-61600</v>
      </c>
      <c r="L258" s="102"/>
      <c r="O258" t="s">
        <v>436</v>
      </c>
    </row>
    <row r="259" spans="1:17" hidden="1" x14ac:dyDescent="0.25">
      <c r="A259" s="5">
        <v>45012</v>
      </c>
      <c r="B259" t="s">
        <v>169</v>
      </c>
      <c r="C259" t="s">
        <v>0</v>
      </c>
      <c r="D259" t="s">
        <v>66</v>
      </c>
      <c r="E259" s="4" t="s">
        <v>86</v>
      </c>
      <c r="F259" t="s">
        <v>87</v>
      </c>
      <c r="G259" s="40" t="s">
        <v>50</v>
      </c>
      <c r="H259" s="4" t="s">
        <v>88</v>
      </c>
      <c r="I259" s="8">
        <v>-3</v>
      </c>
      <c r="J259" s="48">
        <v>61600</v>
      </c>
      <c r="K259" s="17">
        <v>-184800</v>
      </c>
      <c r="L259" s="102"/>
      <c r="O259" t="s">
        <v>436</v>
      </c>
    </row>
    <row r="260" spans="1:17" hidden="1" x14ac:dyDescent="0.25">
      <c r="A260" s="5">
        <v>45006</v>
      </c>
      <c r="B260" t="s">
        <v>169</v>
      </c>
      <c r="C260" t="s">
        <v>0</v>
      </c>
      <c r="D260" t="s">
        <v>66</v>
      </c>
      <c r="E260" s="4" t="s">
        <v>78</v>
      </c>
      <c r="F260" t="s">
        <v>79</v>
      </c>
      <c r="G260" s="4" t="s">
        <v>80</v>
      </c>
      <c r="H260" s="4" t="s">
        <v>210</v>
      </c>
      <c r="I260" s="8">
        <v>-1</v>
      </c>
      <c r="J260" s="29">
        <v>51750</v>
      </c>
      <c r="K260" s="35">
        <v>-51750</v>
      </c>
      <c r="L260" s="104"/>
      <c r="O260" t="s">
        <v>436</v>
      </c>
    </row>
    <row r="261" spans="1:17" hidden="1" x14ac:dyDescent="0.25">
      <c r="A261" s="5">
        <v>45015</v>
      </c>
      <c r="B261" t="s">
        <v>103</v>
      </c>
      <c r="C261" t="s">
        <v>0</v>
      </c>
      <c r="D261" t="s">
        <v>14</v>
      </c>
      <c r="E261" s="3" t="s">
        <v>48</v>
      </c>
      <c r="F261" t="s">
        <v>49</v>
      </c>
      <c r="G261" s="4" t="s">
        <v>50</v>
      </c>
      <c r="H261" s="4" t="s">
        <v>53</v>
      </c>
      <c r="I261" s="8">
        <v>-5</v>
      </c>
      <c r="J261" s="48">
        <v>73331</v>
      </c>
      <c r="K261" s="17">
        <v>-366655</v>
      </c>
      <c r="L261" s="102" t="s">
        <v>529</v>
      </c>
      <c r="N261">
        <v>20230070</v>
      </c>
      <c r="O261" t="s">
        <v>147</v>
      </c>
      <c r="Q261" t="s">
        <v>280</v>
      </c>
    </row>
    <row r="262" spans="1:17" hidden="1" x14ac:dyDescent="0.25">
      <c r="A262" s="5">
        <v>45015</v>
      </c>
      <c r="B262" t="s">
        <v>103</v>
      </c>
      <c r="C262" t="s">
        <v>0</v>
      </c>
      <c r="D262" t="s">
        <v>14</v>
      </c>
      <c r="E262" s="3" t="s">
        <v>54</v>
      </c>
      <c r="F262" t="s">
        <v>55</v>
      </c>
      <c r="G262" s="4" t="s">
        <v>56</v>
      </c>
      <c r="H262" s="4" t="s">
        <v>134</v>
      </c>
      <c r="I262" s="8">
        <v>-3</v>
      </c>
      <c r="J262" s="50">
        <v>84287.164444444439</v>
      </c>
      <c r="K262" s="17">
        <v>-252861.49333333332</v>
      </c>
      <c r="L262" s="102" t="s">
        <v>529</v>
      </c>
      <c r="N262">
        <v>20230070</v>
      </c>
      <c r="O262" t="s">
        <v>147</v>
      </c>
      <c r="Q262" t="s">
        <v>280</v>
      </c>
    </row>
    <row r="263" spans="1:17" hidden="1" x14ac:dyDescent="0.25">
      <c r="A263" s="5">
        <v>45001</v>
      </c>
      <c r="B263" t="s">
        <v>121</v>
      </c>
      <c r="C263" t="s">
        <v>0</v>
      </c>
      <c r="D263" t="s">
        <v>66</v>
      </c>
      <c r="E263" s="4" t="s">
        <v>139</v>
      </c>
      <c r="F263" t="s">
        <v>140</v>
      </c>
      <c r="G263" s="4" t="s">
        <v>141</v>
      </c>
      <c r="H263" s="4" t="s">
        <v>211</v>
      </c>
      <c r="I263" s="8">
        <v>6</v>
      </c>
      <c r="J263" s="29">
        <v>51750</v>
      </c>
      <c r="K263" s="17">
        <v>310500</v>
      </c>
      <c r="L263" s="102"/>
      <c r="O263" t="s">
        <v>229</v>
      </c>
      <c r="P263" t="s">
        <v>124</v>
      </c>
    </row>
    <row r="264" spans="1:17" hidden="1" x14ac:dyDescent="0.25">
      <c r="A264" s="5">
        <v>45015</v>
      </c>
      <c r="B264" t="s">
        <v>103</v>
      </c>
      <c r="C264" t="s">
        <v>0</v>
      </c>
      <c r="D264" t="s">
        <v>14</v>
      </c>
      <c r="E264" s="4" t="s">
        <v>25</v>
      </c>
      <c r="F264" t="s">
        <v>26</v>
      </c>
      <c r="G264" s="4" t="s">
        <v>27</v>
      </c>
      <c r="H264" s="4" t="s">
        <v>127</v>
      </c>
      <c r="I264" s="8">
        <v>-8</v>
      </c>
      <c r="J264" s="50">
        <v>65949.40444444443</v>
      </c>
      <c r="K264" s="35">
        <v>-527595.23555555544</v>
      </c>
      <c r="L264" s="104"/>
      <c r="M264" t="s">
        <v>224</v>
      </c>
      <c r="N264">
        <v>20230070</v>
      </c>
      <c r="O264" t="s">
        <v>147</v>
      </c>
      <c r="Q264" t="s">
        <v>280</v>
      </c>
    </row>
    <row r="265" spans="1:17" hidden="1" x14ac:dyDescent="0.25">
      <c r="A265" s="5">
        <v>45015</v>
      </c>
      <c r="B265" t="s">
        <v>103</v>
      </c>
      <c r="C265" t="s">
        <v>0</v>
      </c>
      <c r="D265" t="s">
        <v>14</v>
      </c>
      <c r="E265" s="4" t="s">
        <v>35</v>
      </c>
      <c r="F265" t="s">
        <v>36</v>
      </c>
      <c r="G265" s="4" t="s">
        <v>37</v>
      </c>
      <c r="H265" s="4" t="s">
        <v>131</v>
      </c>
      <c r="I265" s="8">
        <v>-14</v>
      </c>
      <c r="J265" s="50">
        <v>65949.40444444443</v>
      </c>
      <c r="K265" s="35">
        <v>-923291.66222222196</v>
      </c>
      <c r="L265" s="104"/>
      <c r="N265">
        <v>20230070</v>
      </c>
      <c r="O265" t="s">
        <v>147</v>
      </c>
      <c r="Q265" t="s">
        <v>280</v>
      </c>
    </row>
    <row r="266" spans="1:17" hidden="1" x14ac:dyDescent="0.25">
      <c r="A266" s="5">
        <v>45009</v>
      </c>
      <c r="B266" t="s">
        <v>121</v>
      </c>
      <c r="C266" t="s">
        <v>0</v>
      </c>
      <c r="D266" t="s">
        <v>66</v>
      </c>
      <c r="E266" s="4" t="s">
        <v>78</v>
      </c>
      <c r="F266" t="s">
        <v>79</v>
      </c>
      <c r="G266" s="4" t="s">
        <v>80</v>
      </c>
      <c r="H266" s="4" t="s">
        <v>174</v>
      </c>
      <c r="I266" s="8">
        <v>-2</v>
      </c>
      <c r="J266" s="29">
        <v>51750</v>
      </c>
      <c r="K266" s="17">
        <v>-103500</v>
      </c>
      <c r="L266" s="102"/>
      <c r="O266" t="s">
        <v>239</v>
      </c>
      <c r="P266" t="s">
        <v>124</v>
      </c>
    </row>
    <row r="267" spans="1:17" hidden="1" x14ac:dyDescent="0.25">
      <c r="A267" s="5">
        <v>45015</v>
      </c>
      <c r="B267" t="s">
        <v>189</v>
      </c>
      <c r="C267" t="s">
        <v>4</v>
      </c>
      <c r="D267" t="s">
        <v>66</v>
      </c>
      <c r="E267" s="4" t="s">
        <v>274</v>
      </c>
      <c r="F267" t="s">
        <v>273</v>
      </c>
      <c r="G267" s="4" t="s">
        <v>271</v>
      </c>
      <c r="H267" s="4"/>
      <c r="I267" s="8">
        <v>-1</v>
      </c>
      <c r="J267" s="29">
        <v>172550</v>
      </c>
      <c r="K267" s="17">
        <v>-172550</v>
      </c>
      <c r="L267" s="102"/>
      <c r="O267" t="s">
        <v>241</v>
      </c>
    </row>
    <row r="268" spans="1:17" hidden="1" x14ac:dyDescent="0.25">
      <c r="A268" s="5">
        <v>45033</v>
      </c>
      <c r="B268" t="s">
        <v>120</v>
      </c>
      <c r="C268" t="s">
        <v>4</v>
      </c>
      <c r="D268" t="s">
        <v>66</v>
      </c>
      <c r="E268" s="4" t="s">
        <v>274</v>
      </c>
      <c r="F268" t="s">
        <v>273</v>
      </c>
      <c r="G268" s="4" t="s">
        <v>271</v>
      </c>
      <c r="H268" s="4"/>
      <c r="I268" s="8">
        <v>1</v>
      </c>
      <c r="J268" s="29">
        <v>172550</v>
      </c>
      <c r="K268" s="17">
        <v>172550</v>
      </c>
      <c r="L268" s="102"/>
      <c r="P268" t="s">
        <v>235</v>
      </c>
    </row>
    <row r="269" spans="1:17" hidden="1" x14ac:dyDescent="0.25">
      <c r="A269" s="5">
        <v>45034</v>
      </c>
      <c r="B269" t="s">
        <v>63</v>
      </c>
      <c r="C269" t="s">
        <v>0</v>
      </c>
      <c r="D269" t="s">
        <v>66</v>
      </c>
      <c r="E269" s="4" t="s">
        <v>247</v>
      </c>
      <c r="F269" t="s">
        <v>248</v>
      </c>
      <c r="G269" s="4" t="s">
        <v>265</v>
      </c>
      <c r="H269" s="4" t="s">
        <v>257</v>
      </c>
      <c r="I269" s="8">
        <v>15</v>
      </c>
      <c r="J269" s="29">
        <v>52020</v>
      </c>
      <c r="K269" s="17">
        <v>780300</v>
      </c>
      <c r="L269" s="102"/>
      <c r="M269" t="s">
        <v>270</v>
      </c>
      <c r="P269" t="s">
        <v>238</v>
      </c>
    </row>
    <row r="270" spans="1:17" hidden="1" x14ac:dyDescent="0.25">
      <c r="A270" s="5">
        <v>45034</v>
      </c>
      <c r="B270" t="s">
        <v>63</v>
      </c>
      <c r="C270" t="s">
        <v>0</v>
      </c>
      <c r="D270" t="s">
        <v>66</v>
      </c>
      <c r="E270" s="4" t="s">
        <v>249</v>
      </c>
      <c r="F270" t="s">
        <v>250</v>
      </c>
      <c r="G270" s="4" t="s">
        <v>266</v>
      </c>
      <c r="H270" s="4" t="s">
        <v>258</v>
      </c>
      <c r="I270" s="8">
        <v>14</v>
      </c>
      <c r="J270" s="29">
        <v>59850</v>
      </c>
      <c r="K270" s="17">
        <v>837900</v>
      </c>
      <c r="L270" s="102"/>
      <c r="M270" t="s">
        <v>270</v>
      </c>
    </row>
    <row r="271" spans="1:17" hidden="1" x14ac:dyDescent="0.25">
      <c r="A271" s="5">
        <v>45034</v>
      </c>
      <c r="B271" t="s">
        <v>63</v>
      </c>
      <c r="C271" t="s">
        <v>0</v>
      </c>
      <c r="D271" t="s">
        <v>66</v>
      </c>
      <c r="E271" s="4" t="s">
        <v>249</v>
      </c>
      <c r="F271" t="s">
        <v>250</v>
      </c>
      <c r="G271" s="4" t="s">
        <v>266</v>
      </c>
      <c r="H271" s="4" t="s">
        <v>259</v>
      </c>
      <c r="I271" s="8">
        <v>1</v>
      </c>
      <c r="J271" s="29">
        <v>59850</v>
      </c>
      <c r="K271" s="17">
        <v>59850</v>
      </c>
      <c r="L271" s="102"/>
      <c r="M271" t="s">
        <v>270</v>
      </c>
    </row>
    <row r="272" spans="1:17" hidden="1" x14ac:dyDescent="0.25">
      <c r="A272" s="5">
        <v>45034</v>
      </c>
      <c r="B272" t="s">
        <v>63</v>
      </c>
      <c r="C272" t="s">
        <v>0</v>
      </c>
      <c r="D272" t="s">
        <v>66</v>
      </c>
      <c r="E272" s="4" t="s">
        <v>251</v>
      </c>
      <c r="F272" t="s">
        <v>252</v>
      </c>
      <c r="G272" s="4" t="s">
        <v>267</v>
      </c>
      <c r="H272" s="4" t="s">
        <v>260</v>
      </c>
      <c r="I272" s="8">
        <v>14</v>
      </c>
      <c r="J272" s="29">
        <v>59850</v>
      </c>
      <c r="K272" s="17">
        <v>837900</v>
      </c>
      <c r="L272" s="102"/>
      <c r="M272" t="s">
        <v>270</v>
      </c>
    </row>
    <row r="273" spans="1:16" hidden="1" x14ac:dyDescent="0.25">
      <c r="A273" s="5">
        <v>45034</v>
      </c>
      <c r="B273" t="s">
        <v>63</v>
      </c>
      <c r="C273" t="s">
        <v>0</v>
      </c>
      <c r="D273" t="s">
        <v>66</v>
      </c>
      <c r="E273" s="4" t="s">
        <v>251</v>
      </c>
      <c r="F273" t="s">
        <v>252</v>
      </c>
      <c r="G273" s="4" t="s">
        <v>267</v>
      </c>
      <c r="H273" s="4" t="s">
        <v>261</v>
      </c>
      <c r="I273" s="8">
        <v>1</v>
      </c>
      <c r="J273" s="29">
        <v>59850</v>
      </c>
      <c r="K273" s="17">
        <v>59850</v>
      </c>
      <c r="L273" s="102"/>
      <c r="M273" t="s">
        <v>270</v>
      </c>
    </row>
    <row r="274" spans="1:16" hidden="1" x14ac:dyDescent="0.25">
      <c r="A274" s="5">
        <v>45034</v>
      </c>
      <c r="B274" t="s">
        <v>63</v>
      </c>
      <c r="C274" t="s">
        <v>0</v>
      </c>
      <c r="D274" t="s">
        <v>66</v>
      </c>
      <c r="E274" s="4" t="s">
        <v>253</v>
      </c>
      <c r="F274" t="s">
        <v>254</v>
      </c>
      <c r="G274" s="4" t="s">
        <v>268</v>
      </c>
      <c r="H274" s="4" t="s">
        <v>262</v>
      </c>
      <c r="I274" s="8">
        <v>15</v>
      </c>
      <c r="J274" s="29">
        <v>59850</v>
      </c>
      <c r="K274" s="17">
        <v>897750</v>
      </c>
      <c r="L274" s="102"/>
      <c r="M274" t="s">
        <v>270</v>
      </c>
    </row>
    <row r="275" spans="1:16" hidden="1" x14ac:dyDescent="0.25">
      <c r="A275" s="5">
        <v>45034</v>
      </c>
      <c r="B275" t="s">
        <v>63</v>
      </c>
      <c r="C275" t="s">
        <v>0</v>
      </c>
      <c r="D275" t="s">
        <v>66</v>
      </c>
      <c r="E275" s="4" t="s">
        <v>255</v>
      </c>
      <c r="F275" t="s">
        <v>256</v>
      </c>
      <c r="G275" s="4" t="s">
        <v>269</v>
      </c>
      <c r="H275" s="4" t="s">
        <v>263</v>
      </c>
      <c r="I275" s="8">
        <v>14</v>
      </c>
      <c r="J275" s="29">
        <v>59850</v>
      </c>
      <c r="K275" s="17">
        <v>837900</v>
      </c>
      <c r="L275" s="102"/>
      <c r="M275" t="s">
        <v>270</v>
      </c>
    </row>
    <row r="276" spans="1:16" hidden="1" x14ac:dyDescent="0.25">
      <c r="A276" s="5">
        <v>45034</v>
      </c>
      <c r="B276" t="s">
        <v>63</v>
      </c>
      <c r="C276" t="s">
        <v>0</v>
      </c>
      <c r="D276" t="s">
        <v>66</v>
      </c>
      <c r="E276" s="4" t="s">
        <v>255</v>
      </c>
      <c r="F276" t="s">
        <v>256</v>
      </c>
      <c r="G276" s="4" t="s">
        <v>269</v>
      </c>
      <c r="H276" s="4" t="s">
        <v>264</v>
      </c>
      <c r="I276" s="8">
        <v>1</v>
      </c>
      <c r="J276" s="29">
        <v>59850</v>
      </c>
      <c r="K276" s="17">
        <v>59850</v>
      </c>
      <c r="L276" s="102"/>
      <c r="M276" t="s">
        <v>270</v>
      </c>
    </row>
    <row r="277" spans="1:16" hidden="1" x14ac:dyDescent="0.25">
      <c r="A277" s="5">
        <v>45034</v>
      </c>
      <c r="B277" t="s">
        <v>121</v>
      </c>
      <c r="C277" t="s">
        <v>0</v>
      </c>
      <c r="D277" t="s">
        <v>66</v>
      </c>
      <c r="E277" s="4" t="s">
        <v>247</v>
      </c>
      <c r="F277" t="s">
        <v>248</v>
      </c>
      <c r="G277" s="4" t="s">
        <v>265</v>
      </c>
      <c r="H277" s="4" t="s">
        <v>257</v>
      </c>
      <c r="I277" s="8">
        <v>-13</v>
      </c>
      <c r="J277" s="29">
        <v>52020</v>
      </c>
      <c r="K277" s="17">
        <v>-676260</v>
      </c>
      <c r="L277" s="102"/>
      <c r="O277" t="s">
        <v>426</v>
      </c>
      <c r="P277" t="s">
        <v>214</v>
      </c>
    </row>
    <row r="278" spans="1:16" hidden="1" x14ac:dyDescent="0.25">
      <c r="A278" s="5">
        <v>45034</v>
      </c>
      <c r="B278" t="s">
        <v>121</v>
      </c>
      <c r="C278" t="s">
        <v>0</v>
      </c>
      <c r="D278" t="s">
        <v>66</v>
      </c>
      <c r="E278" s="4" t="s">
        <v>249</v>
      </c>
      <c r="F278" t="s">
        <v>250</v>
      </c>
      <c r="G278" s="4" t="s">
        <v>266</v>
      </c>
      <c r="H278" s="4" t="s">
        <v>258</v>
      </c>
      <c r="I278" s="8">
        <v>-13</v>
      </c>
      <c r="J278" s="29">
        <v>59850</v>
      </c>
      <c r="K278" s="17">
        <v>-778050</v>
      </c>
      <c r="L278" s="102"/>
      <c r="O278" t="s">
        <v>426</v>
      </c>
      <c r="P278" t="s">
        <v>214</v>
      </c>
    </row>
    <row r="279" spans="1:16" hidden="1" x14ac:dyDescent="0.25">
      <c r="A279" s="5">
        <v>45034</v>
      </c>
      <c r="B279" t="s">
        <v>121</v>
      </c>
      <c r="C279" t="s">
        <v>0</v>
      </c>
      <c r="D279" t="s">
        <v>66</v>
      </c>
      <c r="E279" s="4" t="s">
        <v>251</v>
      </c>
      <c r="F279" t="s">
        <v>252</v>
      </c>
      <c r="G279" s="4" t="s">
        <v>267</v>
      </c>
      <c r="H279" s="4" t="s">
        <v>261</v>
      </c>
      <c r="I279" s="8">
        <v>-13</v>
      </c>
      <c r="J279" s="29">
        <v>59850</v>
      </c>
      <c r="K279" s="17">
        <v>-778050</v>
      </c>
      <c r="L279" s="102"/>
      <c r="O279" t="s">
        <v>426</v>
      </c>
      <c r="P279" t="s">
        <v>214</v>
      </c>
    </row>
    <row r="280" spans="1:16" hidden="1" x14ac:dyDescent="0.25">
      <c r="A280" s="5">
        <v>45034</v>
      </c>
      <c r="B280" t="s">
        <v>121</v>
      </c>
      <c r="C280" t="s">
        <v>0</v>
      </c>
      <c r="D280" t="s">
        <v>66</v>
      </c>
      <c r="E280" s="4" t="s">
        <v>253</v>
      </c>
      <c r="F280" t="s">
        <v>254</v>
      </c>
      <c r="G280" s="4" t="s">
        <v>268</v>
      </c>
      <c r="H280" s="4" t="s">
        <v>262</v>
      </c>
      <c r="I280" s="8">
        <v>-13</v>
      </c>
      <c r="J280" s="29">
        <v>59850</v>
      </c>
      <c r="K280" s="17">
        <v>-778050</v>
      </c>
      <c r="L280" s="102"/>
      <c r="O280" t="s">
        <v>426</v>
      </c>
      <c r="P280" t="s">
        <v>214</v>
      </c>
    </row>
    <row r="281" spans="1:16" hidden="1" x14ac:dyDescent="0.25">
      <c r="A281" s="5">
        <v>45034</v>
      </c>
      <c r="B281" t="s">
        <v>121</v>
      </c>
      <c r="C281" t="s">
        <v>0</v>
      </c>
      <c r="D281" t="s">
        <v>66</v>
      </c>
      <c r="E281" s="4" t="s">
        <v>255</v>
      </c>
      <c r="F281" t="s">
        <v>256</v>
      </c>
      <c r="G281" s="4" t="s">
        <v>269</v>
      </c>
      <c r="H281" s="4" t="s">
        <v>264</v>
      </c>
      <c r="I281" s="8">
        <v>-13</v>
      </c>
      <c r="J281" s="29">
        <v>59850</v>
      </c>
      <c r="K281" s="17">
        <v>-778050</v>
      </c>
      <c r="L281" s="102"/>
      <c r="O281" t="s">
        <v>426</v>
      </c>
      <c r="P281" t="s">
        <v>214</v>
      </c>
    </row>
    <row r="282" spans="1:16" hidden="1" x14ac:dyDescent="0.25">
      <c r="A282" s="5">
        <v>45034</v>
      </c>
      <c r="B282" t="s">
        <v>169</v>
      </c>
      <c r="C282" t="s">
        <v>0</v>
      </c>
      <c r="D282" t="s">
        <v>66</v>
      </c>
      <c r="E282" s="4" t="s">
        <v>247</v>
      </c>
      <c r="F282" t="s">
        <v>248</v>
      </c>
      <c r="G282" s="4" t="s">
        <v>265</v>
      </c>
      <c r="H282" s="4" t="s">
        <v>257</v>
      </c>
      <c r="I282" s="8">
        <v>-1</v>
      </c>
      <c r="J282" s="29">
        <v>52020</v>
      </c>
      <c r="K282" s="17">
        <v>-52020</v>
      </c>
      <c r="L282" s="102"/>
      <c r="O282" t="s">
        <v>277</v>
      </c>
    </row>
    <row r="283" spans="1:16" hidden="1" x14ac:dyDescent="0.25">
      <c r="A283" s="5">
        <v>45034</v>
      </c>
      <c r="B283" t="s">
        <v>169</v>
      </c>
      <c r="C283" t="s">
        <v>0</v>
      </c>
      <c r="D283" t="s">
        <v>66</v>
      </c>
      <c r="E283" s="4" t="s">
        <v>249</v>
      </c>
      <c r="F283" t="s">
        <v>250</v>
      </c>
      <c r="G283" s="4" t="s">
        <v>266</v>
      </c>
      <c r="H283" s="4" t="s">
        <v>259</v>
      </c>
      <c r="I283" s="8">
        <v>-1</v>
      </c>
      <c r="J283" s="29">
        <v>59850</v>
      </c>
      <c r="K283" s="17">
        <v>-59850</v>
      </c>
      <c r="L283" s="102"/>
      <c r="O283" t="s">
        <v>277</v>
      </c>
    </row>
    <row r="284" spans="1:16" hidden="1" x14ac:dyDescent="0.25">
      <c r="A284" s="5">
        <v>45034</v>
      </c>
      <c r="B284" t="s">
        <v>169</v>
      </c>
      <c r="C284" t="s">
        <v>0</v>
      </c>
      <c r="D284" t="s">
        <v>66</v>
      </c>
      <c r="E284" s="4" t="s">
        <v>251</v>
      </c>
      <c r="F284" t="s">
        <v>252</v>
      </c>
      <c r="G284" s="4" t="s">
        <v>267</v>
      </c>
      <c r="H284" s="4" t="s">
        <v>261</v>
      </c>
      <c r="I284" s="8">
        <v>-1</v>
      </c>
      <c r="J284" s="29">
        <v>59850</v>
      </c>
      <c r="K284" s="17">
        <v>-59850</v>
      </c>
      <c r="L284" s="102"/>
      <c r="O284" t="s">
        <v>277</v>
      </c>
    </row>
    <row r="285" spans="1:16" hidden="1" x14ac:dyDescent="0.25">
      <c r="A285" s="5">
        <v>45034</v>
      </c>
      <c r="B285" t="s">
        <v>169</v>
      </c>
      <c r="C285" t="s">
        <v>0</v>
      </c>
      <c r="D285" t="s">
        <v>66</v>
      </c>
      <c r="E285" s="4" t="s">
        <v>253</v>
      </c>
      <c r="F285" t="s">
        <v>254</v>
      </c>
      <c r="G285" s="4" t="s">
        <v>268</v>
      </c>
      <c r="H285" s="4" t="s">
        <v>262</v>
      </c>
      <c r="I285" s="8">
        <v>-1</v>
      </c>
      <c r="J285" s="29">
        <v>59850</v>
      </c>
      <c r="K285" s="17">
        <v>-59850</v>
      </c>
      <c r="L285" s="102"/>
      <c r="O285" t="s">
        <v>277</v>
      </c>
    </row>
    <row r="286" spans="1:16" hidden="1" x14ac:dyDescent="0.25">
      <c r="A286" s="5">
        <v>45034</v>
      </c>
      <c r="B286" t="s">
        <v>169</v>
      </c>
      <c r="C286" t="s">
        <v>0</v>
      </c>
      <c r="D286" t="s">
        <v>66</v>
      </c>
      <c r="E286" s="4" t="s">
        <v>255</v>
      </c>
      <c r="F286" t="s">
        <v>256</v>
      </c>
      <c r="G286" s="4" t="s">
        <v>269</v>
      </c>
      <c r="H286" s="4" t="s">
        <v>264</v>
      </c>
      <c r="I286" s="8">
        <v>-1</v>
      </c>
      <c r="J286" s="29">
        <v>59850</v>
      </c>
      <c r="K286" s="17">
        <v>-59850</v>
      </c>
      <c r="L286" s="102"/>
      <c r="O286" t="s">
        <v>277</v>
      </c>
    </row>
    <row r="287" spans="1:16" hidden="1" x14ac:dyDescent="0.25">
      <c r="A287" s="5">
        <v>45035</v>
      </c>
      <c r="B287" t="s">
        <v>20</v>
      </c>
      <c r="C287" t="s">
        <v>4</v>
      </c>
      <c r="D287" t="s">
        <v>66</v>
      </c>
      <c r="E287" s="4" t="s">
        <v>96</v>
      </c>
      <c r="F287" t="s">
        <v>95</v>
      </c>
      <c r="G287" s="4" t="s">
        <v>106</v>
      </c>
      <c r="H287" s="4">
        <v>49116</v>
      </c>
      <c r="I287" s="8">
        <v>2</v>
      </c>
      <c r="J287" s="48">
        <v>357000</v>
      </c>
      <c r="K287" s="17">
        <v>714000</v>
      </c>
      <c r="L287" s="102" t="s">
        <v>529</v>
      </c>
      <c r="M287" t="s">
        <v>670</v>
      </c>
    </row>
    <row r="288" spans="1:16" hidden="1" x14ac:dyDescent="0.25">
      <c r="A288" s="5">
        <v>45035</v>
      </c>
      <c r="B288" t="s">
        <v>120</v>
      </c>
      <c r="C288" t="s">
        <v>4</v>
      </c>
      <c r="D288" t="s">
        <v>66</v>
      </c>
      <c r="E288" s="4" t="s">
        <v>102</v>
      </c>
      <c r="F288" t="s">
        <v>101</v>
      </c>
      <c r="G288" s="4" t="s">
        <v>107</v>
      </c>
      <c r="H288" s="4">
        <v>47160</v>
      </c>
      <c r="I288" s="8">
        <v>-8</v>
      </c>
      <c r="J288" s="48">
        <v>90440</v>
      </c>
      <c r="K288" s="17">
        <v>-723520</v>
      </c>
      <c r="L288" s="102"/>
    </row>
    <row r="289" spans="1:17" hidden="1" x14ac:dyDescent="0.25">
      <c r="A289" s="5">
        <v>45035</v>
      </c>
      <c r="B289" t="s">
        <v>120</v>
      </c>
      <c r="C289" t="s">
        <v>4</v>
      </c>
      <c r="D289" t="s">
        <v>66</v>
      </c>
      <c r="E289" s="4" t="s">
        <v>102</v>
      </c>
      <c r="F289" t="s">
        <v>101</v>
      </c>
      <c r="G289" s="4" t="s">
        <v>107</v>
      </c>
      <c r="H289" s="4">
        <v>48791</v>
      </c>
      <c r="I289" s="8">
        <v>-6</v>
      </c>
      <c r="J289" s="48">
        <v>90440</v>
      </c>
      <c r="K289" s="17">
        <v>-542640</v>
      </c>
      <c r="L289" s="102"/>
    </row>
    <row r="290" spans="1:17" hidden="1" x14ac:dyDescent="0.25">
      <c r="A290" s="5">
        <v>45015</v>
      </c>
      <c r="B290" t="s">
        <v>121</v>
      </c>
      <c r="C290" t="s">
        <v>0</v>
      </c>
      <c r="D290" t="s">
        <v>66</v>
      </c>
      <c r="E290" s="4" t="s">
        <v>78</v>
      </c>
      <c r="F290" t="s">
        <v>79</v>
      </c>
      <c r="G290" s="4" t="s">
        <v>80</v>
      </c>
      <c r="H290" s="4" t="s">
        <v>240</v>
      </c>
      <c r="I290" s="8">
        <v>2</v>
      </c>
      <c r="J290" s="29">
        <v>51750</v>
      </c>
      <c r="K290" s="17">
        <v>103500</v>
      </c>
      <c r="L290" s="102"/>
      <c r="O290" t="s">
        <v>239</v>
      </c>
      <c r="P290" t="s">
        <v>124</v>
      </c>
    </row>
    <row r="291" spans="1:17" hidden="1" x14ac:dyDescent="0.25">
      <c r="A291" s="5">
        <v>45015</v>
      </c>
      <c r="B291" t="s">
        <v>169</v>
      </c>
      <c r="C291" t="s">
        <v>0</v>
      </c>
      <c r="D291" t="s">
        <v>66</v>
      </c>
      <c r="E291" s="4" t="s">
        <v>78</v>
      </c>
      <c r="F291" t="s">
        <v>79</v>
      </c>
      <c r="G291" s="4" t="s">
        <v>80</v>
      </c>
      <c r="H291" s="4" t="s">
        <v>240</v>
      </c>
      <c r="I291" s="8">
        <v>-2</v>
      </c>
      <c r="J291" s="29">
        <v>51750</v>
      </c>
      <c r="K291" s="17">
        <v>-103500</v>
      </c>
      <c r="L291" s="102"/>
      <c r="O291" t="s">
        <v>242</v>
      </c>
    </row>
    <row r="292" spans="1:17" x14ac:dyDescent="0.25">
      <c r="A292" s="5">
        <v>45035</v>
      </c>
      <c r="B292" t="s">
        <v>103</v>
      </c>
      <c r="C292" t="s">
        <v>0</v>
      </c>
      <c r="D292" t="s">
        <v>66</v>
      </c>
      <c r="E292" s="4" t="s">
        <v>82</v>
      </c>
      <c r="F292" t="s">
        <v>83</v>
      </c>
      <c r="G292" s="4" t="s">
        <v>84</v>
      </c>
      <c r="H292" s="4" t="s">
        <v>205</v>
      </c>
      <c r="I292" s="8">
        <v>-14</v>
      </c>
      <c r="J292" s="29">
        <v>51750</v>
      </c>
      <c r="K292" s="17">
        <v>-724500</v>
      </c>
      <c r="L292" s="102"/>
      <c r="N292">
        <v>20230071</v>
      </c>
      <c r="O292" t="s">
        <v>126</v>
      </c>
      <c r="Q292" t="s">
        <v>279</v>
      </c>
    </row>
    <row r="293" spans="1:17" x14ac:dyDescent="0.25">
      <c r="A293" s="5">
        <v>45035</v>
      </c>
      <c r="B293" t="s">
        <v>103</v>
      </c>
      <c r="C293" t="s">
        <v>0</v>
      </c>
      <c r="D293" t="s">
        <v>66</v>
      </c>
      <c r="E293" s="4" t="s">
        <v>82</v>
      </c>
      <c r="F293" t="s">
        <v>83</v>
      </c>
      <c r="G293" s="4" t="s">
        <v>84</v>
      </c>
      <c r="H293" s="4" t="s">
        <v>85</v>
      </c>
      <c r="I293" s="8">
        <v>-6</v>
      </c>
      <c r="J293" s="48">
        <v>61600</v>
      </c>
      <c r="K293" s="17">
        <v>-369600</v>
      </c>
      <c r="L293" s="102"/>
      <c r="N293">
        <v>20230071</v>
      </c>
      <c r="O293" t="s">
        <v>126</v>
      </c>
      <c r="Q293" t="s">
        <v>279</v>
      </c>
    </row>
    <row r="294" spans="1:17" hidden="1" x14ac:dyDescent="0.25">
      <c r="A294" s="5">
        <v>45035</v>
      </c>
      <c r="B294" t="s">
        <v>103</v>
      </c>
      <c r="C294" t="s">
        <v>0</v>
      </c>
      <c r="D294" t="s">
        <v>66</v>
      </c>
      <c r="E294" s="4" t="s">
        <v>86</v>
      </c>
      <c r="F294" t="s">
        <v>87</v>
      </c>
      <c r="G294" s="4" t="s">
        <v>50</v>
      </c>
      <c r="H294" s="4" t="s">
        <v>182</v>
      </c>
      <c r="I294" s="8">
        <v>-15</v>
      </c>
      <c r="J294" s="29">
        <v>51750</v>
      </c>
      <c r="K294" s="17">
        <v>-776250</v>
      </c>
      <c r="L294" s="102"/>
      <c r="N294">
        <v>20230071</v>
      </c>
      <c r="O294" t="s">
        <v>126</v>
      </c>
      <c r="Q294" t="s">
        <v>279</v>
      </c>
    </row>
    <row r="295" spans="1:17" hidden="1" x14ac:dyDescent="0.25">
      <c r="A295" s="5">
        <v>45035</v>
      </c>
      <c r="B295" t="s">
        <v>103</v>
      </c>
      <c r="C295" t="s">
        <v>0</v>
      </c>
      <c r="D295" t="s">
        <v>66</v>
      </c>
      <c r="E295" s="4" t="s">
        <v>86</v>
      </c>
      <c r="F295" t="s">
        <v>87</v>
      </c>
      <c r="G295" s="4" t="s">
        <v>50</v>
      </c>
      <c r="H295" s="4" t="s">
        <v>88</v>
      </c>
      <c r="I295" s="8">
        <v>-3</v>
      </c>
      <c r="J295" s="48">
        <v>61600</v>
      </c>
      <c r="K295" s="17">
        <v>-184800</v>
      </c>
      <c r="L295" s="102"/>
      <c r="N295">
        <v>20230071</v>
      </c>
      <c r="O295" t="s">
        <v>126</v>
      </c>
      <c r="Q295" t="s">
        <v>279</v>
      </c>
    </row>
    <row r="296" spans="1:17" hidden="1" x14ac:dyDescent="0.25">
      <c r="A296" s="5">
        <v>45035</v>
      </c>
      <c r="B296" t="s">
        <v>103</v>
      </c>
      <c r="C296" t="s">
        <v>0</v>
      </c>
      <c r="D296" t="s">
        <v>66</v>
      </c>
      <c r="E296" s="4" t="s">
        <v>86</v>
      </c>
      <c r="F296" t="s">
        <v>87</v>
      </c>
      <c r="G296" s="4" t="s">
        <v>50</v>
      </c>
      <c r="H296" s="4" t="s">
        <v>212</v>
      </c>
      <c r="I296" s="8">
        <v>-2</v>
      </c>
      <c r="J296" s="29">
        <v>51750</v>
      </c>
      <c r="K296" s="17">
        <v>-103500</v>
      </c>
      <c r="L296" s="102"/>
      <c r="N296">
        <v>20230071</v>
      </c>
      <c r="O296" t="s">
        <v>126</v>
      </c>
      <c r="Q296" t="s">
        <v>279</v>
      </c>
    </row>
    <row r="297" spans="1:17" hidden="1" x14ac:dyDescent="0.25">
      <c r="A297" s="5">
        <v>45035</v>
      </c>
      <c r="B297" t="s">
        <v>103</v>
      </c>
      <c r="C297" t="s">
        <v>0</v>
      </c>
      <c r="D297" t="s">
        <v>66</v>
      </c>
      <c r="E297" s="4" t="s">
        <v>91</v>
      </c>
      <c r="F297" t="s">
        <v>92</v>
      </c>
      <c r="G297" s="4" t="s">
        <v>93</v>
      </c>
      <c r="H297" s="4" t="s">
        <v>166</v>
      </c>
      <c r="I297" s="8">
        <v>-1</v>
      </c>
      <c r="J297" s="29">
        <v>51750</v>
      </c>
      <c r="K297" s="17">
        <v>-51750</v>
      </c>
      <c r="L297" s="102"/>
      <c r="N297">
        <v>20230071</v>
      </c>
      <c r="O297" t="s">
        <v>126</v>
      </c>
      <c r="Q297" t="s">
        <v>279</v>
      </c>
    </row>
    <row r="298" spans="1:17" hidden="1" x14ac:dyDescent="0.25">
      <c r="A298" s="5">
        <v>45035</v>
      </c>
      <c r="B298" t="s">
        <v>103</v>
      </c>
      <c r="C298" t="s">
        <v>0</v>
      </c>
      <c r="D298" t="s">
        <v>66</v>
      </c>
      <c r="E298" s="4" t="s">
        <v>91</v>
      </c>
      <c r="F298" t="s">
        <v>92</v>
      </c>
      <c r="G298" s="4" t="s">
        <v>93</v>
      </c>
      <c r="H298" s="4" t="s">
        <v>167</v>
      </c>
      <c r="I298" s="8">
        <v>-2</v>
      </c>
      <c r="J298" s="29">
        <v>51750</v>
      </c>
      <c r="K298" s="17">
        <v>-103500</v>
      </c>
      <c r="L298" s="102"/>
      <c r="N298">
        <v>20230071</v>
      </c>
      <c r="O298" t="s">
        <v>126</v>
      </c>
      <c r="Q298" t="s">
        <v>279</v>
      </c>
    </row>
    <row r="299" spans="1:17" hidden="1" x14ac:dyDescent="0.25">
      <c r="A299" s="5">
        <v>45035</v>
      </c>
      <c r="B299" t="s">
        <v>103</v>
      </c>
      <c r="C299" t="s">
        <v>0</v>
      </c>
      <c r="D299" t="s">
        <v>66</v>
      </c>
      <c r="E299" s="4" t="s">
        <v>91</v>
      </c>
      <c r="F299" t="s">
        <v>92</v>
      </c>
      <c r="G299" s="4" t="s">
        <v>93</v>
      </c>
      <c r="H299" s="4" t="s">
        <v>94</v>
      </c>
      <c r="I299" s="8">
        <v>-7</v>
      </c>
      <c r="J299" s="48">
        <v>61600</v>
      </c>
      <c r="K299" s="17">
        <v>-431200</v>
      </c>
      <c r="L299" s="102"/>
      <c r="N299">
        <v>20230071</v>
      </c>
      <c r="O299" t="s">
        <v>126</v>
      </c>
      <c r="Q299" t="s">
        <v>279</v>
      </c>
    </row>
    <row r="300" spans="1:17" hidden="1" x14ac:dyDescent="0.25">
      <c r="A300" s="5">
        <v>45035</v>
      </c>
      <c r="B300" t="s">
        <v>103</v>
      </c>
      <c r="C300" t="s">
        <v>4</v>
      </c>
      <c r="D300" t="s">
        <v>66</v>
      </c>
      <c r="E300" s="4" t="s">
        <v>96</v>
      </c>
      <c r="F300" t="s">
        <v>95</v>
      </c>
      <c r="G300" s="4" t="s">
        <v>106</v>
      </c>
      <c r="H300" s="4">
        <v>49116</v>
      </c>
      <c r="I300" s="8">
        <v>-5</v>
      </c>
      <c r="J300" s="48">
        <v>357000</v>
      </c>
      <c r="K300" s="17">
        <v>-1785000</v>
      </c>
      <c r="L300" s="102"/>
      <c r="N300">
        <v>20230071</v>
      </c>
      <c r="O300" t="s">
        <v>126</v>
      </c>
      <c r="Q300" t="s">
        <v>279</v>
      </c>
    </row>
    <row r="301" spans="1:17" hidden="1" x14ac:dyDescent="0.25">
      <c r="A301" s="5">
        <v>45035</v>
      </c>
      <c r="B301" t="s">
        <v>103</v>
      </c>
      <c r="C301" t="s">
        <v>4</v>
      </c>
      <c r="D301" t="s">
        <v>66</v>
      </c>
      <c r="E301" s="4" t="s">
        <v>102</v>
      </c>
      <c r="F301" t="s">
        <v>101</v>
      </c>
      <c r="G301" s="4" t="s">
        <v>107</v>
      </c>
      <c r="H301" s="4">
        <v>47160</v>
      </c>
      <c r="I301" s="8">
        <v>-5</v>
      </c>
      <c r="J301" s="48">
        <v>90440</v>
      </c>
      <c r="K301" s="17">
        <v>-452200</v>
      </c>
      <c r="L301" s="102"/>
      <c r="N301">
        <v>20230071</v>
      </c>
      <c r="O301" t="s">
        <v>126</v>
      </c>
      <c r="Q301" t="s">
        <v>279</v>
      </c>
    </row>
    <row r="302" spans="1:17" hidden="1" x14ac:dyDescent="0.25">
      <c r="A302" s="5">
        <v>45035</v>
      </c>
      <c r="B302" t="s">
        <v>189</v>
      </c>
      <c r="C302" t="s">
        <v>4</v>
      </c>
      <c r="D302" t="s">
        <v>66</v>
      </c>
      <c r="E302" s="4" t="s">
        <v>276</v>
      </c>
      <c r="F302" t="s">
        <v>275</v>
      </c>
      <c r="G302" s="4" t="s">
        <v>148</v>
      </c>
      <c r="H302" s="4"/>
      <c r="I302" s="8">
        <v>-1</v>
      </c>
      <c r="J302" s="29">
        <v>83600</v>
      </c>
      <c r="K302" s="17">
        <v>-83600</v>
      </c>
      <c r="L302" s="102"/>
      <c r="N302">
        <v>20230071</v>
      </c>
      <c r="O302" t="s">
        <v>126</v>
      </c>
      <c r="Q302" t="s">
        <v>279</v>
      </c>
    </row>
    <row r="303" spans="1:17" hidden="1" x14ac:dyDescent="0.25">
      <c r="A303" s="5">
        <v>45035</v>
      </c>
      <c r="B303" t="s">
        <v>189</v>
      </c>
      <c r="C303" t="s">
        <v>4</v>
      </c>
      <c r="D303" t="s">
        <v>66</v>
      </c>
      <c r="E303" s="4" t="s">
        <v>274</v>
      </c>
      <c r="F303" t="s">
        <v>273</v>
      </c>
      <c r="G303" s="4" t="s">
        <v>271</v>
      </c>
      <c r="H303" s="4"/>
      <c r="I303" s="8">
        <v>-2</v>
      </c>
      <c r="J303" s="29">
        <v>172550</v>
      </c>
      <c r="K303" s="17">
        <v>-345100</v>
      </c>
      <c r="L303" s="102"/>
      <c r="N303">
        <v>20230071</v>
      </c>
      <c r="O303" t="s">
        <v>126</v>
      </c>
      <c r="Q303" t="s">
        <v>279</v>
      </c>
    </row>
    <row r="304" spans="1:17" x14ac:dyDescent="0.25">
      <c r="A304" s="5">
        <v>45035</v>
      </c>
      <c r="B304" t="s">
        <v>169</v>
      </c>
      <c r="C304" t="s">
        <v>0</v>
      </c>
      <c r="D304" t="s">
        <v>66</v>
      </c>
      <c r="E304" s="4" t="s">
        <v>82</v>
      </c>
      <c r="F304" t="s">
        <v>83</v>
      </c>
      <c r="G304" s="4" t="s">
        <v>84</v>
      </c>
      <c r="H304" s="4" t="s">
        <v>205</v>
      </c>
      <c r="I304" s="8">
        <v>-1</v>
      </c>
      <c r="J304" s="29">
        <v>51750</v>
      </c>
      <c r="K304" s="17">
        <v>-51750</v>
      </c>
      <c r="L304" s="102"/>
      <c r="O304" t="s">
        <v>436</v>
      </c>
    </row>
    <row r="305" spans="1:17" hidden="1" x14ac:dyDescent="0.25">
      <c r="A305" s="5">
        <v>45035</v>
      </c>
      <c r="B305" t="s">
        <v>103</v>
      </c>
      <c r="C305" t="s">
        <v>0</v>
      </c>
      <c r="D305" t="s">
        <v>66</v>
      </c>
      <c r="E305" s="4" t="s">
        <v>78</v>
      </c>
      <c r="F305" t="s">
        <v>79</v>
      </c>
      <c r="G305" s="4" t="s">
        <v>80</v>
      </c>
      <c r="H305" s="4" t="s">
        <v>174</v>
      </c>
      <c r="I305" s="8">
        <v>-12</v>
      </c>
      <c r="J305" s="29">
        <v>51750</v>
      </c>
      <c r="K305" s="17">
        <v>-621000</v>
      </c>
      <c r="L305" s="102"/>
      <c r="N305">
        <v>20230071</v>
      </c>
      <c r="O305" t="s">
        <v>126</v>
      </c>
      <c r="Q305" t="s">
        <v>279</v>
      </c>
    </row>
    <row r="306" spans="1:17" hidden="1" x14ac:dyDescent="0.25">
      <c r="A306" s="5">
        <v>45035</v>
      </c>
      <c r="B306" t="s">
        <v>103</v>
      </c>
      <c r="C306" t="s">
        <v>0</v>
      </c>
      <c r="D306" t="s">
        <v>66</v>
      </c>
      <c r="E306" s="4" t="s">
        <v>78</v>
      </c>
      <c r="F306" t="s">
        <v>79</v>
      </c>
      <c r="G306" s="4" t="s">
        <v>80</v>
      </c>
      <c r="H306" s="4" t="s">
        <v>174</v>
      </c>
      <c r="I306" s="8">
        <v>-8</v>
      </c>
      <c r="J306" s="29">
        <v>51750</v>
      </c>
      <c r="K306" s="17">
        <v>-414000</v>
      </c>
      <c r="L306" s="102"/>
      <c r="N306">
        <v>20230071</v>
      </c>
      <c r="O306" t="s">
        <v>126</v>
      </c>
      <c r="Q306" t="s">
        <v>279</v>
      </c>
    </row>
    <row r="307" spans="1:17" hidden="1" x14ac:dyDescent="0.25">
      <c r="A307" s="5">
        <v>45043</v>
      </c>
      <c r="B307" t="s">
        <v>121</v>
      </c>
      <c r="C307" t="s">
        <v>0</v>
      </c>
      <c r="D307" t="s">
        <v>14</v>
      </c>
      <c r="E307" s="3" t="s">
        <v>48</v>
      </c>
      <c r="F307" t="s">
        <v>49</v>
      </c>
      <c r="G307" s="4" t="s">
        <v>50</v>
      </c>
      <c r="H307" s="4" t="s">
        <v>281</v>
      </c>
      <c r="I307" s="8">
        <v>3</v>
      </c>
      <c r="J307" s="29">
        <v>73331</v>
      </c>
      <c r="K307" s="17">
        <v>219993</v>
      </c>
      <c r="L307" s="102" t="s">
        <v>529</v>
      </c>
      <c r="P307" t="s">
        <v>132</v>
      </c>
    </row>
    <row r="308" spans="1:17" hidden="1" x14ac:dyDescent="0.25">
      <c r="A308" s="5">
        <v>45043</v>
      </c>
      <c r="B308" t="s">
        <v>120</v>
      </c>
      <c r="C308" t="s">
        <v>4</v>
      </c>
      <c r="D308" t="s">
        <v>66</v>
      </c>
      <c r="E308" s="4" t="s">
        <v>274</v>
      </c>
      <c r="F308" t="s">
        <v>273</v>
      </c>
      <c r="G308" s="4" t="s">
        <v>271</v>
      </c>
      <c r="H308" s="4"/>
      <c r="I308" s="8">
        <v>1</v>
      </c>
      <c r="J308" s="29">
        <v>172550</v>
      </c>
      <c r="K308" s="17">
        <v>172550</v>
      </c>
      <c r="L308" s="102"/>
      <c r="P308" t="s">
        <v>238</v>
      </c>
    </row>
    <row r="309" spans="1:17" hidden="1" x14ac:dyDescent="0.25">
      <c r="A309" s="5">
        <v>44968</v>
      </c>
      <c r="B309" t="s">
        <v>197</v>
      </c>
      <c r="C309" t="s">
        <v>0</v>
      </c>
      <c r="D309" t="s">
        <v>66</v>
      </c>
      <c r="E309" s="4" t="s">
        <v>255</v>
      </c>
      <c r="F309" t="s">
        <v>256</v>
      </c>
      <c r="G309" s="4" t="s">
        <v>269</v>
      </c>
      <c r="H309" s="4" t="s">
        <v>263</v>
      </c>
      <c r="I309" s="8">
        <v>-1</v>
      </c>
      <c r="J309" s="29">
        <v>59850</v>
      </c>
      <c r="K309" s="17">
        <v>-59850</v>
      </c>
      <c r="L309" s="102"/>
      <c r="O309" t="s">
        <v>302</v>
      </c>
    </row>
    <row r="310" spans="1:17" hidden="1" x14ac:dyDescent="0.25">
      <c r="A310" s="5">
        <v>44968</v>
      </c>
      <c r="B310" t="s">
        <v>197</v>
      </c>
      <c r="C310" t="s">
        <v>0</v>
      </c>
      <c r="D310" t="s">
        <v>66</v>
      </c>
      <c r="E310" s="4" t="s">
        <v>253</v>
      </c>
      <c r="F310" t="s">
        <v>254</v>
      </c>
      <c r="G310" s="4" t="s">
        <v>268</v>
      </c>
      <c r="H310" s="4" t="s">
        <v>262</v>
      </c>
      <c r="I310" s="8">
        <v>-1</v>
      </c>
      <c r="J310" s="29">
        <v>59850</v>
      </c>
      <c r="K310" s="17">
        <v>-59850</v>
      </c>
      <c r="L310" s="102"/>
      <c r="O310" t="s">
        <v>302</v>
      </c>
    </row>
    <row r="311" spans="1:17" hidden="1" x14ac:dyDescent="0.25">
      <c r="A311" s="5">
        <v>44968</v>
      </c>
      <c r="B311" t="s">
        <v>197</v>
      </c>
      <c r="C311" t="s">
        <v>0</v>
      </c>
      <c r="D311" t="s">
        <v>66</v>
      </c>
      <c r="E311" s="4" t="s">
        <v>251</v>
      </c>
      <c r="F311" t="s">
        <v>252</v>
      </c>
      <c r="G311" s="4" t="s">
        <v>267</v>
      </c>
      <c r="H311" s="4" t="s">
        <v>260</v>
      </c>
      <c r="I311" s="8">
        <v>-1</v>
      </c>
      <c r="J311" s="29">
        <v>59850</v>
      </c>
      <c r="K311" s="17">
        <v>-59850</v>
      </c>
      <c r="L311" s="102"/>
      <c r="O311" t="s">
        <v>302</v>
      </c>
    </row>
    <row r="312" spans="1:17" hidden="1" x14ac:dyDescent="0.25">
      <c r="A312" s="5">
        <v>44968</v>
      </c>
      <c r="B312" t="s">
        <v>197</v>
      </c>
      <c r="C312" t="s">
        <v>0</v>
      </c>
      <c r="D312" t="s">
        <v>66</v>
      </c>
      <c r="E312" s="4" t="s">
        <v>249</v>
      </c>
      <c r="F312" t="s">
        <v>250</v>
      </c>
      <c r="G312" s="4" t="s">
        <v>266</v>
      </c>
      <c r="H312" s="4" t="s">
        <v>258</v>
      </c>
      <c r="I312" s="8">
        <v>-1</v>
      </c>
      <c r="J312" s="29">
        <v>59850</v>
      </c>
      <c r="K312" s="17">
        <v>-59850</v>
      </c>
      <c r="L312" s="102"/>
      <c r="O312" t="s">
        <v>302</v>
      </c>
    </row>
    <row r="313" spans="1:17" hidden="1" x14ac:dyDescent="0.25">
      <c r="A313" s="5">
        <v>45034</v>
      </c>
      <c r="B313" t="s">
        <v>197</v>
      </c>
      <c r="C313" t="s">
        <v>0</v>
      </c>
      <c r="D313" t="s">
        <v>66</v>
      </c>
      <c r="E313" s="4" t="s">
        <v>247</v>
      </c>
      <c r="F313" t="s">
        <v>248</v>
      </c>
      <c r="G313" s="4" t="s">
        <v>265</v>
      </c>
      <c r="H313" s="4" t="s">
        <v>257</v>
      </c>
      <c r="I313" s="8">
        <v>-1</v>
      </c>
      <c r="J313" s="29">
        <v>52020</v>
      </c>
      <c r="K313" s="17">
        <v>-52020</v>
      </c>
      <c r="L313" s="102"/>
      <c r="O313" t="s">
        <v>302</v>
      </c>
    </row>
    <row r="314" spans="1:17" hidden="1" x14ac:dyDescent="0.25">
      <c r="A314" s="5">
        <v>44981</v>
      </c>
      <c r="B314" t="s">
        <v>103</v>
      </c>
      <c r="C314" t="s">
        <v>0</v>
      </c>
      <c r="D314" t="s">
        <v>14</v>
      </c>
      <c r="E314" s="4" t="s">
        <v>42</v>
      </c>
      <c r="F314" t="s">
        <v>43</v>
      </c>
      <c r="G314" s="4" t="s">
        <v>44</v>
      </c>
      <c r="H314" s="4" t="s">
        <v>130</v>
      </c>
      <c r="I314" s="8">
        <v>-12</v>
      </c>
      <c r="J314" s="50">
        <v>65949.40444444443</v>
      </c>
      <c r="K314" s="35">
        <v>-791392.85333333316</v>
      </c>
      <c r="L314" s="104"/>
      <c r="N314">
        <v>20230047</v>
      </c>
      <c r="O314" t="s">
        <v>243</v>
      </c>
      <c r="Q314" t="s">
        <v>280</v>
      </c>
    </row>
    <row r="315" spans="1:17" hidden="1" x14ac:dyDescent="0.25">
      <c r="A315" s="5">
        <v>45001</v>
      </c>
      <c r="B315" t="s">
        <v>121</v>
      </c>
      <c r="C315" t="s">
        <v>0</v>
      </c>
      <c r="D315" t="s">
        <v>66</v>
      </c>
      <c r="E315" s="4" t="s">
        <v>139</v>
      </c>
      <c r="F315" t="s">
        <v>140</v>
      </c>
      <c r="G315" s="4" t="s">
        <v>141</v>
      </c>
      <c r="H315" s="4" t="s">
        <v>173</v>
      </c>
      <c r="I315" s="8">
        <v>1</v>
      </c>
      <c r="J315" s="29">
        <v>51750</v>
      </c>
      <c r="K315" s="17">
        <v>51750</v>
      </c>
      <c r="L315" s="102"/>
      <c r="O315" t="s">
        <v>226</v>
      </c>
      <c r="P315" t="s">
        <v>230</v>
      </c>
    </row>
    <row r="316" spans="1:17" hidden="1" x14ac:dyDescent="0.25">
      <c r="A316" s="5">
        <v>45048</v>
      </c>
      <c r="B316" t="s">
        <v>103</v>
      </c>
      <c r="C316" t="s">
        <v>0</v>
      </c>
      <c r="D316" t="s">
        <v>14</v>
      </c>
      <c r="E316" s="4" t="s">
        <v>35</v>
      </c>
      <c r="F316" t="s">
        <v>36</v>
      </c>
      <c r="G316" s="4" t="s">
        <v>37</v>
      </c>
      <c r="H316" s="4" t="s">
        <v>131</v>
      </c>
      <c r="I316" s="8">
        <v>-3</v>
      </c>
      <c r="J316" s="50">
        <v>65949.40444444443</v>
      </c>
      <c r="K316" s="35">
        <v>-197848.21333333329</v>
      </c>
      <c r="L316" s="104"/>
      <c r="N316">
        <v>20230072</v>
      </c>
      <c r="O316" t="s">
        <v>282</v>
      </c>
      <c r="Q316" t="s">
        <v>280</v>
      </c>
    </row>
    <row r="317" spans="1:17" hidden="1" x14ac:dyDescent="0.25">
      <c r="A317" s="5">
        <v>45048</v>
      </c>
      <c r="B317" t="s">
        <v>103</v>
      </c>
      <c r="C317" t="s">
        <v>0</v>
      </c>
      <c r="D317" t="s">
        <v>14</v>
      </c>
      <c r="E317" s="4" t="s">
        <v>25</v>
      </c>
      <c r="F317" t="s">
        <v>26</v>
      </c>
      <c r="G317" s="4" t="s">
        <v>27</v>
      </c>
      <c r="H317" s="4" t="s">
        <v>127</v>
      </c>
      <c r="I317" s="8">
        <v>-4</v>
      </c>
      <c r="J317" s="50">
        <v>65949.40444444443</v>
      </c>
      <c r="K317" s="35">
        <v>-263797.61777777772</v>
      </c>
      <c r="L317" s="104"/>
      <c r="N317">
        <v>20230072</v>
      </c>
      <c r="O317" t="s">
        <v>282</v>
      </c>
      <c r="Q317" t="s">
        <v>280</v>
      </c>
    </row>
    <row r="318" spans="1:17" hidden="1" x14ac:dyDescent="0.25">
      <c r="A318" s="5">
        <v>45048</v>
      </c>
      <c r="B318" t="s">
        <v>103</v>
      </c>
      <c r="C318" t="s">
        <v>0</v>
      </c>
      <c r="D318" t="s">
        <v>14</v>
      </c>
      <c r="E318" s="3" t="s">
        <v>48</v>
      </c>
      <c r="F318" t="s">
        <v>49</v>
      </c>
      <c r="G318" s="4" t="s">
        <v>50</v>
      </c>
      <c r="H318" s="4" t="s">
        <v>281</v>
      </c>
      <c r="I318" s="8">
        <v>-3</v>
      </c>
      <c r="J318" s="50">
        <v>73331</v>
      </c>
      <c r="K318" s="35">
        <v>-219993</v>
      </c>
      <c r="L318" s="104" t="s">
        <v>529</v>
      </c>
      <c r="N318">
        <v>20230072</v>
      </c>
      <c r="O318" t="s">
        <v>282</v>
      </c>
      <c r="Q318" t="s">
        <v>280</v>
      </c>
    </row>
    <row r="319" spans="1:17" hidden="1" x14ac:dyDescent="0.25">
      <c r="A319" s="5">
        <v>45048</v>
      </c>
      <c r="B319" t="s">
        <v>103</v>
      </c>
      <c r="C319" t="s">
        <v>0</v>
      </c>
      <c r="D319" t="s">
        <v>14</v>
      </c>
      <c r="E319" s="3" t="s">
        <v>48</v>
      </c>
      <c r="F319" t="s">
        <v>49</v>
      </c>
      <c r="G319" s="4" t="s">
        <v>50</v>
      </c>
      <c r="H319" s="4" t="s">
        <v>52</v>
      </c>
      <c r="I319" s="8">
        <v>-16</v>
      </c>
      <c r="J319" s="48">
        <v>73331</v>
      </c>
      <c r="K319" s="17">
        <v>-1173296</v>
      </c>
      <c r="L319" s="102" t="s">
        <v>529</v>
      </c>
      <c r="N319">
        <v>20230072</v>
      </c>
      <c r="O319" t="s">
        <v>282</v>
      </c>
      <c r="Q319" t="s">
        <v>280</v>
      </c>
    </row>
    <row r="320" spans="1:17" hidden="1" x14ac:dyDescent="0.25">
      <c r="A320" s="5">
        <v>45048</v>
      </c>
      <c r="B320" t="s">
        <v>103</v>
      </c>
      <c r="C320" t="s">
        <v>0</v>
      </c>
      <c r="D320" t="s">
        <v>14</v>
      </c>
      <c r="E320" s="3" t="s">
        <v>48</v>
      </c>
      <c r="F320" t="s">
        <v>49</v>
      </c>
      <c r="G320" s="4" t="s">
        <v>50</v>
      </c>
      <c r="H320" s="4" t="s">
        <v>51</v>
      </c>
      <c r="I320" s="8">
        <v>-1</v>
      </c>
      <c r="J320" s="48">
        <v>73331</v>
      </c>
      <c r="K320" s="17">
        <v>-73331</v>
      </c>
      <c r="L320" s="102" t="s">
        <v>529</v>
      </c>
      <c r="N320">
        <v>20230072</v>
      </c>
      <c r="O320" t="s">
        <v>282</v>
      </c>
      <c r="Q320" t="s">
        <v>280</v>
      </c>
    </row>
    <row r="321" spans="1:17" hidden="1" x14ac:dyDescent="0.25">
      <c r="A321" s="5">
        <v>45048</v>
      </c>
      <c r="B321" t="s">
        <v>103</v>
      </c>
      <c r="C321" t="s">
        <v>0</v>
      </c>
      <c r="D321" t="s">
        <v>14</v>
      </c>
      <c r="E321" s="3" t="s">
        <v>48</v>
      </c>
      <c r="F321" t="s">
        <v>49</v>
      </c>
      <c r="G321" s="4" t="s">
        <v>50</v>
      </c>
      <c r="H321" s="4" t="s">
        <v>53</v>
      </c>
      <c r="I321" s="8">
        <v>-5</v>
      </c>
      <c r="J321" s="48">
        <v>73331</v>
      </c>
      <c r="K321" s="17">
        <v>-366655</v>
      </c>
      <c r="L321" s="102" t="s">
        <v>529</v>
      </c>
      <c r="N321">
        <v>20230072</v>
      </c>
      <c r="O321" t="s">
        <v>282</v>
      </c>
      <c r="Q321" t="s">
        <v>280</v>
      </c>
    </row>
    <row r="322" spans="1:17" hidden="1" x14ac:dyDescent="0.25">
      <c r="A322" s="5">
        <v>45048</v>
      </c>
      <c r="B322" t="s">
        <v>103</v>
      </c>
      <c r="C322" t="s">
        <v>0</v>
      </c>
      <c r="D322" t="s">
        <v>14</v>
      </c>
      <c r="E322" s="4" t="s">
        <v>42</v>
      </c>
      <c r="F322" t="s">
        <v>43</v>
      </c>
      <c r="G322" s="4" t="s">
        <v>44</v>
      </c>
      <c r="H322" s="4" t="s">
        <v>194</v>
      </c>
      <c r="I322" s="8">
        <v>-35</v>
      </c>
      <c r="J322" s="50">
        <v>81594</v>
      </c>
      <c r="K322" s="17">
        <v>-2855790</v>
      </c>
      <c r="L322" s="102"/>
      <c r="N322">
        <v>20230072</v>
      </c>
      <c r="O322" t="s">
        <v>282</v>
      </c>
      <c r="Q322" t="s">
        <v>280</v>
      </c>
    </row>
    <row r="323" spans="1:17" hidden="1" x14ac:dyDescent="0.25">
      <c r="A323" s="5">
        <v>44995</v>
      </c>
      <c r="B323" t="s">
        <v>121</v>
      </c>
      <c r="C323" t="s">
        <v>0</v>
      </c>
      <c r="D323" t="s">
        <v>14</v>
      </c>
      <c r="E323" s="3" t="s">
        <v>42</v>
      </c>
      <c r="F323" t="s">
        <v>43</v>
      </c>
      <c r="G323" s="4" t="s">
        <v>44</v>
      </c>
      <c r="H323" s="4" t="s">
        <v>130</v>
      </c>
      <c r="I323" s="8">
        <v>-12</v>
      </c>
      <c r="J323" s="50">
        <v>65949.40444444443</v>
      </c>
      <c r="K323" s="35">
        <v>-791392.85333333316</v>
      </c>
      <c r="L323" s="104"/>
      <c r="N323" t="s">
        <v>228</v>
      </c>
      <c r="P323" t="s">
        <v>132</v>
      </c>
    </row>
    <row r="324" spans="1:17" hidden="1" x14ac:dyDescent="0.25">
      <c r="A324" s="5">
        <v>45051</v>
      </c>
      <c r="B324" t="s">
        <v>169</v>
      </c>
      <c r="C324" t="s">
        <v>0</v>
      </c>
      <c r="D324" t="s">
        <v>66</v>
      </c>
      <c r="E324" s="4" t="s">
        <v>82</v>
      </c>
      <c r="F324" t="s">
        <v>200</v>
      </c>
      <c r="G324" s="4" t="s">
        <v>84</v>
      </c>
      <c r="H324" s="4" t="s">
        <v>205</v>
      </c>
      <c r="I324" s="8">
        <v>-2</v>
      </c>
      <c r="J324" s="29">
        <v>51750</v>
      </c>
      <c r="K324" s="17">
        <v>-103500</v>
      </c>
      <c r="L324" s="102"/>
      <c r="O324" t="s">
        <v>436</v>
      </c>
    </row>
    <row r="325" spans="1:17" hidden="1" x14ac:dyDescent="0.25">
      <c r="A325" s="5">
        <v>45015</v>
      </c>
      <c r="B325" t="s">
        <v>103</v>
      </c>
      <c r="C325" t="s">
        <v>0</v>
      </c>
      <c r="D325" t="s">
        <v>14</v>
      </c>
      <c r="E325" s="4" t="s">
        <v>39</v>
      </c>
      <c r="F325" t="s">
        <v>40</v>
      </c>
      <c r="G325" s="4" t="s">
        <v>41</v>
      </c>
      <c r="H325" s="4" t="s">
        <v>129</v>
      </c>
      <c r="I325" s="8">
        <v>-20</v>
      </c>
      <c r="J325" s="50">
        <v>81594</v>
      </c>
      <c r="K325" s="17">
        <v>-1631880</v>
      </c>
      <c r="L325" s="102"/>
      <c r="N325">
        <v>20230070</v>
      </c>
      <c r="O325" t="s">
        <v>147</v>
      </c>
      <c r="Q325" t="s">
        <v>280</v>
      </c>
    </row>
    <row r="326" spans="1:17" hidden="1" x14ac:dyDescent="0.25">
      <c r="A326" s="5">
        <v>45054</v>
      </c>
      <c r="B326" t="s">
        <v>63</v>
      </c>
      <c r="C326" t="s">
        <v>0</v>
      </c>
      <c r="D326" t="s">
        <v>66</v>
      </c>
      <c r="E326" s="4" t="s">
        <v>75</v>
      </c>
      <c r="F326" t="s">
        <v>76</v>
      </c>
      <c r="G326" s="4" t="s">
        <v>37</v>
      </c>
      <c r="H326" s="4" t="s">
        <v>285</v>
      </c>
      <c r="I326" s="8">
        <v>100</v>
      </c>
      <c r="J326" s="29">
        <v>51750</v>
      </c>
      <c r="K326" s="17">
        <v>5175000</v>
      </c>
      <c r="L326" s="102"/>
      <c r="M326" t="s">
        <v>287</v>
      </c>
    </row>
    <row r="327" spans="1:17" hidden="1" x14ac:dyDescent="0.25">
      <c r="A327" s="5">
        <v>45054</v>
      </c>
      <c r="B327" t="s">
        <v>63</v>
      </c>
      <c r="C327" t="s">
        <v>0</v>
      </c>
      <c r="D327" t="s">
        <v>66</v>
      </c>
      <c r="E327" s="4" t="s">
        <v>82</v>
      </c>
      <c r="F327" t="s">
        <v>284</v>
      </c>
      <c r="G327" s="4" t="s">
        <v>84</v>
      </c>
      <c r="H327" s="4" t="s">
        <v>286</v>
      </c>
      <c r="I327" s="8">
        <v>100</v>
      </c>
      <c r="J327" s="29">
        <v>51750</v>
      </c>
      <c r="K327" s="17">
        <v>5175000</v>
      </c>
      <c r="L327" s="102"/>
      <c r="M327" t="s">
        <v>287</v>
      </c>
    </row>
    <row r="328" spans="1:17" hidden="1" x14ac:dyDescent="0.25">
      <c r="A328" s="5">
        <v>45000</v>
      </c>
      <c r="B328" t="s">
        <v>197</v>
      </c>
      <c r="C328" t="s">
        <v>4</v>
      </c>
      <c r="D328" t="s">
        <v>14</v>
      </c>
      <c r="E328" s="4" t="s">
        <v>315</v>
      </c>
      <c r="F328" t="s">
        <v>295</v>
      </c>
      <c r="G328" s="4" t="s">
        <v>290</v>
      </c>
      <c r="H328" s="4"/>
      <c r="I328" s="8">
        <v>-1</v>
      </c>
      <c r="J328" s="29">
        <v>336000</v>
      </c>
      <c r="K328" s="17">
        <v>-336000</v>
      </c>
      <c r="L328" s="102" t="s">
        <v>529</v>
      </c>
      <c r="N328">
        <v>20230064</v>
      </c>
      <c r="O328" t="s">
        <v>232</v>
      </c>
      <c r="Q328" t="s">
        <v>280</v>
      </c>
    </row>
    <row r="329" spans="1:17" hidden="1" x14ac:dyDescent="0.25">
      <c r="A329" s="5">
        <v>45056</v>
      </c>
      <c r="B329" t="s">
        <v>20</v>
      </c>
      <c r="C329" t="s">
        <v>4</v>
      </c>
      <c r="D329" t="s">
        <v>14</v>
      </c>
      <c r="E329" s="4" t="s">
        <v>315</v>
      </c>
      <c r="F329" t="s">
        <v>292</v>
      </c>
      <c r="G329" s="4" t="s">
        <v>316</v>
      </c>
      <c r="H329" s="4"/>
      <c r="I329" s="8">
        <v>6</v>
      </c>
      <c r="J329" s="29">
        <v>331339.82954545453</v>
      </c>
      <c r="K329" s="17">
        <v>1988038.9772727271</v>
      </c>
      <c r="L329" s="102" t="s">
        <v>529</v>
      </c>
      <c r="M329" t="s">
        <v>288</v>
      </c>
    </row>
    <row r="330" spans="1:17" hidden="1" x14ac:dyDescent="0.25">
      <c r="A330" s="5">
        <v>45056</v>
      </c>
      <c r="B330" t="s">
        <v>121</v>
      </c>
      <c r="C330" t="s">
        <v>0</v>
      </c>
      <c r="D330" t="s">
        <v>14</v>
      </c>
      <c r="E330" s="4" t="s">
        <v>190</v>
      </c>
      <c r="F330" t="s">
        <v>199</v>
      </c>
      <c r="G330" s="4" t="s">
        <v>191</v>
      </c>
      <c r="H330" s="4" t="s">
        <v>296</v>
      </c>
      <c r="I330" s="8">
        <v>17</v>
      </c>
      <c r="J330" s="29">
        <v>79213.829545454559</v>
      </c>
      <c r="K330" s="17">
        <v>1346635.1022727275</v>
      </c>
      <c r="L330" s="102"/>
      <c r="P330" t="s">
        <v>297</v>
      </c>
    </row>
    <row r="331" spans="1:17" hidden="1" x14ac:dyDescent="0.25">
      <c r="A331" s="5">
        <v>45056</v>
      </c>
      <c r="B331" t="s">
        <v>121</v>
      </c>
      <c r="C331" t="s">
        <v>0</v>
      </c>
      <c r="D331" t="s">
        <v>14</v>
      </c>
      <c r="E331" s="3" t="s">
        <v>54</v>
      </c>
      <c r="F331" t="s">
        <v>55</v>
      </c>
      <c r="G331" s="4" t="s">
        <v>56</v>
      </c>
      <c r="H331" s="4" t="s">
        <v>320</v>
      </c>
      <c r="I331" s="8">
        <v>7</v>
      </c>
      <c r="J331" s="50">
        <v>84287.164444444439</v>
      </c>
      <c r="K331" s="17">
        <v>590010.15111111104</v>
      </c>
      <c r="L331" s="102" t="s">
        <v>529</v>
      </c>
      <c r="P331" t="s">
        <v>297</v>
      </c>
    </row>
    <row r="332" spans="1:17" hidden="1" x14ac:dyDescent="0.25">
      <c r="A332" s="5">
        <v>45057</v>
      </c>
      <c r="B332" t="s">
        <v>121</v>
      </c>
      <c r="C332" t="s">
        <v>0</v>
      </c>
      <c r="D332" t="s">
        <v>14</v>
      </c>
      <c r="E332" s="3" t="s">
        <v>48</v>
      </c>
      <c r="F332" t="s">
        <v>49</v>
      </c>
      <c r="G332" s="4" t="s">
        <v>50</v>
      </c>
      <c r="H332" s="4" t="s">
        <v>293</v>
      </c>
      <c r="I332" s="8">
        <v>7</v>
      </c>
      <c r="J332" s="50">
        <v>81594</v>
      </c>
      <c r="K332" s="35">
        <v>571158</v>
      </c>
      <c r="L332" s="104" t="s">
        <v>529</v>
      </c>
      <c r="P332" t="s">
        <v>294</v>
      </c>
    </row>
    <row r="333" spans="1:17" hidden="1" x14ac:dyDescent="0.25">
      <c r="A333" s="5">
        <v>44995</v>
      </c>
      <c r="B333" t="s">
        <v>121</v>
      </c>
      <c r="C333" t="s">
        <v>0</v>
      </c>
      <c r="D333" t="s">
        <v>14</v>
      </c>
      <c r="E333" s="4" t="s">
        <v>42</v>
      </c>
      <c r="F333" t="s">
        <v>43</v>
      </c>
      <c r="G333" s="4" t="s">
        <v>44</v>
      </c>
      <c r="H333" s="4" t="s">
        <v>194</v>
      </c>
      <c r="I333" s="8">
        <v>-4</v>
      </c>
      <c r="J333" s="50">
        <v>81594</v>
      </c>
      <c r="K333" s="35">
        <v>-326376</v>
      </c>
      <c r="L333" s="104"/>
      <c r="N333" t="s">
        <v>228</v>
      </c>
      <c r="P333" t="s">
        <v>132</v>
      </c>
    </row>
    <row r="334" spans="1:17" hidden="1" x14ac:dyDescent="0.25">
      <c r="A334" s="5">
        <v>45057</v>
      </c>
      <c r="B334" t="s">
        <v>103</v>
      </c>
      <c r="C334" t="s">
        <v>0</v>
      </c>
      <c r="D334" t="s">
        <v>14</v>
      </c>
      <c r="E334" s="3" t="s">
        <v>289</v>
      </c>
      <c r="F334" t="s">
        <v>15</v>
      </c>
      <c r="G334" s="4" t="s">
        <v>16</v>
      </c>
      <c r="H334" s="4" t="s">
        <v>18</v>
      </c>
      <c r="I334" s="8">
        <v>-3</v>
      </c>
      <c r="J334" s="48">
        <v>73331</v>
      </c>
      <c r="K334" s="17">
        <v>-219993</v>
      </c>
      <c r="L334" s="102"/>
      <c r="N334">
        <v>20230074</v>
      </c>
      <c r="O334" t="s">
        <v>232</v>
      </c>
      <c r="Q334" t="s">
        <v>280</v>
      </c>
    </row>
    <row r="335" spans="1:17" hidden="1" x14ac:dyDescent="0.25">
      <c r="A335" s="5">
        <v>45057</v>
      </c>
      <c r="B335" t="s">
        <v>103</v>
      </c>
      <c r="C335" t="s">
        <v>0</v>
      </c>
      <c r="D335" t="s">
        <v>14</v>
      </c>
      <c r="E335" s="4" t="s">
        <v>190</v>
      </c>
      <c r="F335" t="s">
        <v>199</v>
      </c>
      <c r="G335" s="4" t="s">
        <v>191</v>
      </c>
      <c r="H335" s="4" t="s">
        <v>296</v>
      </c>
      <c r="I335" s="8">
        <v>-17</v>
      </c>
      <c r="J335" s="29">
        <v>79213.829545454559</v>
      </c>
      <c r="K335" s="17">
        <v>-1346635.1022727275</v>
      </c>
      <c r="L335" s="102"/>
      <c r="N335">
        <v>20230074</v>
      </c>
      <c r="O335" t="s">
        <v>232</v>
      </c>
      <c r="Q335" t="s">
        <v>280</v>
      </c>
    </row>
    <row r="336" spans="1:17" hidden="1" x14ac:dyDescent="0.25">
      <c r="A336" s="5">
        <v>45057</v>
      </c>
      <c r="B336" t="s">
        <v>103</v>
      </c>
      <c r="C336" t="s">
        <v>0</v>
      </c>
      <c r="D336" t="s">
        <v>14</v>
      </c>
      <c r="E336" s="3" t="s">
        <v>25</v>
      </c>
      <c r="F336" t="s">
        <v>26</v>
      </c>
      <c r="G336" s="4" t="s">
        <v>27</v>
      </c>
      <c r="H336" s="4" t="s">
        <v>127</v>
      </c>
      <c r="I336" s="8">
        <v>-7</v>
      </c>
      <c r="J336" s="50">
        <v>65949.40444444443</v>
      </c>
      <c r="K336" s="35">
        <v>-461645.83111111098</v>
      </c>
      <c r="L336" s="104"/>
      <c r="N336">
        <v>20230074</v>
      </c>
      <c r="O336" t="s">
        <v>232</v>
      </c>
      <c r="Q336" t="s">
        <v>280</v>
      </c>
    </row>
    <row r="337" spans="1:17" hidden="1" x14ac:dyDescent="0.25">
      <c r="A337" s="5">
        <v>45057</v>
      </c>
      <c r="B337" t="s">
        <v>103</v>
      </c>
      <c r="C337" t="s">
        <v>0</v>
      </c>
      <c r="D337" t="s">
        <v>14</v>
      </c>
      <c r="E337" s="4" t="s">
        <v>35</v>
      </c>
      <c r="F337" t="s">
        <v>36</v>
      </c>
      <c r="G337" s="4" t="s">
        <v>37</v>
      </c>
      <c r="H337" s="4" t="s">
        <v>131</v>
      </c>
      <c r="I337" s="8">
        <v>-6</v>
      </c>
      <c r="J337" s="50">
        <v>65949.40444444443</v>
      </c>
      <c r="K337" s="35">
        <v>-395696.42666666658</v>
      </c>
      <c r="L337" s="104"/>
      <c r="N337">
        <v>20230074</v>
      </c>
      <c r="O337" t="s">
        <v>232</v>
      </c>
      <c r="Q337" t="s">
        <v>280</v>
      </c>
    </row>
    <row r="338" spans="1:17" hidden="1" x14ac:dyDescent="0.25">
      <c r="A338" s="5">
        <v>45035</v>
      </c>
      <c r="B338" t="s">
        <v>169</v>
      </c>
      <c r="C338" t="s">
        <v>0</v>
      </c>
      <c r="D338" t="s">
        <v>66</v>
      </c>
      <c r="E338" s="4" t="s">
        <v>139</v>
      </c>
      <c r="F338" t="s">
        <v>140</v>
      </c>
      <c r="G338" s="4" t="s">
        <v>141</v>
      </c>
      <c r="H338" s="4" t="s">
        <v>172</v>
      </c>
      <c r="I338" s="8">
        <v>-1</v>
      </c>
      <c r="J338" s="29">
        <v>51750</v>
      </c>
      <c r="K338" s="17">
        <v>-51750</v>
      </c>
      <c r="L338" s="102"/>
      <c r="O338" t="s">
        <v>436</v>
      </c>
    </row>
    <row r="339" spans="1:17" hidden="1" x14ac:dyDescent="0.25">
      <c r="A339" s="5">
        <v>44995</v>
      </c>
      <c r="B339" t="s">
        <v>121</v>
      </c>
      <c r="C339" t="s">
        <v>0</v>
      </c>
      <c r="D339" t="s">
        <v>14</v>
      </c>
      <c r="E339" s="4" t="s">
        <v>42</v>
      </c>
      <c r="F339" t="s">
        <v>43</v>
      </c>
      <c r="G339" s="4" t="s">
        <v>44</v>
      </c>
      <c r="H339" s="4" t="s">
        <v>194</v>
      </c>
      <c r="I339" s="8">
        <v>-2</v>
      </c>
      <c r="J339" s="50">
        <v>81594</v>
      </c>
      <c r="K339" s="35">
        <v>-163188</v>
      </c>
      <c r="L339" s="104"/>
      <c r="N339" t="s">
        <v>228</v>
      </c>
      <c r="P339" t="s">
        <v>132</v>
      </c>
    </row>
    <row r="340" spans="1:17" hidden="1" x14ac:dyDescent="0.25">
      <c r="A340" s="5">
        <v>45057</v>
      </c>
      <c r="B340" t="s">
        <v>103</v>
      </c>
      <c r="C340" t="s">
        <v>0</v>
      </c>
      <c r="D340" t="s">
        <v>14</v>
      </c>
      <c r="E340" s="3" t="s">
        <v>48</v>
      </c>
      <c r="F340" t="s">
        <v>49</v>
      </c>
      <c r="G340" s="4" t="s">
        <v>50</v>
      </c>
      <c r="H340" s="4" t="s">
        <v>293</v>
      </c>
      <c r="I340" s="8">
        <v>-7</v>
      </c>
      <c r="J340" s="50">
        <v>81594</v>
      </c>
      <c r="K340" s="35">
        <v>-571158</v>
      </c>
      <c r="L340" s="104" t="s">
        <v>529</v>
      </c>
      <c r="N340">
        <v>20230074</v>
      </c>
      <c r="O340" t="s">
        <v>232</v>
      </c>
      <c r="Q340" t="s">
        <v>280</v>
      </c>
    </row>
    <row r="341" spans="1:17" hidden="1" x14ac:dyDescent="0.25">
      <c r="A341" s="5">
        <v>45057</v>
      </c>
      <c r="B341" t="s">
        <v>103</v>
      </c>
      <c r="C341" t="s">
        <v>0</v>
      </c>
      <c r="D341" t="s">
        <v>14</v>
      </c>
      <c r="E341" s="3" t="s">
        <v>54</v>
      </c>
      <c r="F341" t="s">
        <v>55</v>
      </c>
      <c r="G341" s="4" t="s">
        <v>56</v>
      </c>
      <c r="H341" s="4" t="s">
        <v>134</v>
      </c>
      <c r="I341" s="8">
        <v>-10</v>
      </c>
      <c r="J341" s="50">
        <v>84287.164444444439</v>
      </c>
      <c r="K341" s="17">
        <v>-842871.64444444445</v>
      </c>
      <c r="L341" s="102" t="s">
        <v>529</v>
      </c>
      <c r="N341">
        <v>20230074</v>
      </c>
      <c r="O341" t="s">
        <v>232</v>
      </c>
      <c r="Q341" t="s">
        <v>280</v>
      </c>
    </row>
    <row r="342" spans="1:17" hidden="1" x14ac:dyDescent="0.25">
      <c r="A342" s="5">
        <v>45057</v>
      </c>
      <c r="B342" t="s">
        <v>103</v>
      </c>
      <c r="C342" t="s">
        <v>4</v>
      </c>
      <c r="D342" t="s">
        <v>14</v>
      </c>
      <c r="E342" s="4">
        <v>3308050</v>
      </c>
      <c r="F342" t="s">
        <v>137</v>
      </c>
      <c r="G342" s="4" t="s">
        <v>137</v>
      </c>
      <c r="H342" s="4" t="s">
        <v>138</v>
      </c>
      <c r="I342" s="8">
        <v>-3</v>
      </c>
      <c r="J342" s="48">
        <v>505243.49166666658</v>
      </c>
      <c r="K342" s="17">
        <v>-1515730.4749999996</v>
      </c>
      <c r="L342" s="102" t="s">
        <v>529</v>
      </c>
      <c r="N342">
        <v>20230074</v>
      </c>
      <c r="O342" t="s">
        <v>232</v>
      </c>
      <c r="Q342" t="s">
        <v>280</v>
      </c>
    </row>
    <row r="343" spans="1:17" hidden="1" x14ac:dyDescent="0.25">
      <c r="A343" s="5">
        <v>45057</v>
      </c>
      <c r="B343" t="s">
        <v>103</v>
      </c>
      <c r="C343" t="s">
        <v>4</v>
      </c>
      <c r="D343" t="s">
        <v>14</v>
      </c>
      <c r="E343" s="4">
        <v>3318235</v>
      </c>
      <c r="F343" t="s">
        <v>209</v>
      </c>
      <c r="G343" s="4" t="s">
        <v>107</v>
      </c>
      <c r="H343" s="4"/>
      <c r="I343" s="8">
        <v>-3</v>
      </c>
      <c r="J343" s="29">
        <v>126823.496</v>
      </c>
      <c r="K343" s="35">
        <v>-380470.48800000001</v>
      </c>
      <c r="L343" s="104" t="s">
        <v>529</v>
      </c>
      <c r="N343">
        <v>20230074</v>
      </c>
      <c r="O343" t="s">
        <v>232</v>
      </c>
      <c r="Q343" t="s">
        <v>280</v>
      </c>
    </row>
    <row r="344" spans="1:17" hidden="1" x14ac:dyDescent="0.25">
      <c r="A344" s="5">
        <v>45057</v>
      </c>
      <c r="B344" t="s">
        <v>103</v>
      </c>
      <c r="C344" t="s">
        <v>4</v>
      </c>
      <c r="D344" t="s">
        <v>14</v>
      </c>
      <c r="E344" s="4">
        <v>3318225</v>
      </c>
      <c r="F344" t="s">
        <v>148</v>
      </c>
      <c r="G344" s="4" t="s">
        <v>148</v>
      </c>
      <c r="H344" s="4"/>
      <c r="I344" s="8">
        <v>-2</v>
      </c>
      <c r="J344" s="29">
        <v>153420.53519000002</v>
      </c>
      <c r="K344" s="17">
        <v>-306841.07038000005</v>
      </c>
      <c r="L344" s="104" t="s">
        <v>529</v>
      </c>
      <c r="M344" s="17"/>
      <c r="N344">
        <v>20230074</v>
      </c>
      <c r="O344" t="s">
        <v>232</v>
      </c>
      <c r="Q344" t="s">
        <v>280</v>
      </c>
    </row>
    <row r="345" spans="1:17" hidden="1" x14ac:dyDescent="0.25">
      <c r="A345" s="5">
        <v>45057</v>
      </c>
      <c r="B345" t="s">
        <v>103</v>
      </c>
      <c r="C345" t="s">
        <v>4</v>
      </c>
      <c r="D345" t="s">
        <v>14</v>
      </c>
      <c r="E345" s="4">
        <v>3348235</v>
      </c>
      <c r="F345" t="s">
        <v>207</v>
      </c>
      <c r="G345" s="4" t="s">
        <v>208</v>
      </c>
      <c r="H345" s="4"/>
      <c r="I345" s="8">
        <v>-2</v>
      </c>
      <c r="J345" s="29">
        <v>153420.53519000002</v>
      </c>
      <c r="K345" s="17">
        <v>-306841.07038000005</v>
      </c>
      <c r="L345" s="102"/>
      <c r="N345">
        <v>20230074</v>
      </c>
      <c r="O345" t="s">
        <v>232</v>
      </c>
      <c r="Q345" t="s">
        <v>280</v>
      </c>
    </row>
    <row r="346" spans="1:17" hidden="1" x14ac:dyDescent="0.25">
      <c r="A346" s="5">
        <v>45057</v>
      </c>
      <c r="B346" t="s">
        <v>103</v>
      </c>
      <c r="C346" t="s">
        <v>4</v>
      </c>
      <c r="D346" t="s">
        <v>14</v>
      </c>
      <c r="E346" s="4">
        <v>3318055</v>
      </c>
      <c r="F346" t="s">
        <v>318</v>
      </c>
      <c r="G346" s="4" t="s">
        <v>109</v>
      </c>
      <c r="H346" s="4"/>
      <c r="I346" s="8">
        <v>-1</v>
      </c>
      <c r="J346" s="48">
        <v>2160000</v>
      </c>
      <c r="K346" s="17">
        <v>-2160000</v>
      </c>
      <c r="L346" s="102"/>
      <c r="N346">
        <v>20230074</v>
      </c>
      <c r="O346" t="s">
        <v>232</v>
      </c>
      <c r="Q346" t="s">
        <v>280</v>
      </c>
    </row>
    <row r="347" spans="1:17" hidden="1" x14ac:dyDescent="0.25">
      <c r="A347" s="5">
        <v>45057</v>
      </c>
      <c r="B347" t="s">
        <v>103</v>
      </c>
      <c r="C347" t="s">
        <v>4</v>
      </c>
      <c r="D347" t="s">
        <v>14</v>
      </c>
      <c r="E347" s="4" t="s">
        <v>315</v>
      </c>
      <c r="F347" t="s">
        <v>295</v>
      </c>
      <c r="G347" s="4" t="s">
        <v>290</v>
      </c>
      <c r="H347" s="4"/>
      <c r="I347" s="8">
        <v>-1</v>
      </c>
      <c r="J347" s="29">
        <v>336000</v>
      </c>
      <c r="K347" s="17">
        <v>-336000</v>
      </c>
      <c r="L347" s="102" t="s">
        <v>529</v>
      </c>
      <c r="N347">
        <v>20230074</v>
      </c>
      <c r="O347" t="s">
        <v>232</v>
      </c>
      <c r="Q347" t="s">
        <v>280</v>
      </c>
    </row>
    <row r="348" spans="1:17" hidden="1" x14ac:dyDescent="0.25">
      <c r="A348" s="5">
        <v>45057</v>
      </c>
      <c r="B348" t="s">
        <v>103</v>
      </c>
      <c r="C348" t="s">
        <v>4</v>
      </c>
      <c r="D348" t="s">
        <v>14</v>
      </c>
      <c r="E348" s="4" t="s">
        <v>315</v>
      </c>
      <c r="F348" t="s">
        <v>292</v>
      </c>
      <c r="G348" s="4" t="s">
        <v>316</v>
      </c>
      <c r="H348" s="4"/>
      <c r="I348" s="8">
        <v>-3</v>
      </c>
      <c r="J348" s="29">
        <v>331339.82954545453</v>
      </c>
      <c r="K348" s="17">
        <v>-994019.48863636353</v>
      </c>
      <c r="L348" s="102" t="s">
        <v>529</v>
      </c>
      <c r="N348">
        <v>20230074</v>
      </c>
      <c r="O348" t="s">
        <v>232</v>
      </c>
      <c r="Q348" t="s">
        <v>280</v>
      </c>
    </row>
    <row r="349" spans="1:17" hidden="1" x14ac:dyDescent="0.25">
      <c r="A349" s="5">
        <v>45048</v>
      </c>
      <c r="B349" t="s">
        <v>103</v>
      </c>
      <c r="C349" t="s">
        <v>0</v>
      </c>
      <c r="D349" t="s">
        <v>14</v>
      </c>
      <c r="E349" s="4" t="s">
        <v>39</v>
      </c>
      <c r="F349" t="s">
        <v>40</v>
      </c>
      <c r="G349" s="4" t="s">
        <v>41</v>
      </c>
      <c r="H349" s="4" t="s">
        <v>129</v>
      </c>
      <c r="I349" s="8">
        <v>-10</v>
      </c>
      <c r="J349" s="50">
        <v>81594</v>
      </c>
      <c r="K349" s="17">
        <v>-815940</v>
      </c>
      <c r="L349" s="102"/>
      <c r="N349">
        <v>20230072</v>
      </c>
      <c r="O349" t="s">
        <v>282</v>
      </c>
      <c r="Q349" t="s">
        <v>280</v>
      </c>
    </row>
    <row r="350" spans="1:17" hidden="1" x14ac:dyDescent="0.25">
      <c r="A350" s="5">
        <v>45064</v>
      </c>
      <c r="B350" t="s">
        <v>103</v>
      </c>
      <c r="C350" t="s">
        <v>0</v>
      </c>
      <c r="D350" t="s">
        <v>14</v>
      </c>
      <c r="E350" s="3" t="s">
        <v>25</v>
      </c>
      <c r="F350" t="s">
        <v>26</v>
      </c>
      <c r="G350" s="4" t="s">
        <v>27</v>
      </c>
      <c r="H350" s="4" t="s">
        <v>29</v>
      </c>
      <c r="I350" s="8">
        <v>-15</v>
      </c>
      <c r="J350" s="48">
        <v>73331</v>
      </c>
      <c r="K350" s="17">
        <v>-1099965</v>
      </c>
      <c r="L350" s="102"/>
      <c r="N350">
        <v>20230076</v>
      </c>
      <c r="O350" t="s">
        <v>136</v>
      </c>
      <c r="Q350" t="s">
        <v>279</v>
      </c>
    </row>
    <row r="351" spans="1:17" hidden="1" x14ac:dyDescent="0.25">
      <c r="A351" s="5">
        <v>45000</v>
      </c>
      <c r="B351" t="s">
        <v>103</v>
      </c>
      <c r="C351" t="s">
        <v>0</v>
      </c>
      <c r="D351" t="s">
        <v>14</v>
      </c>
      <c r="E351" s="4" t="s">
        <v>42</v>
      </c>
      <c r="F351" t="s">
        <v>43</v>
      </c>
      <c r="G351" s="4" t="s">
        <v>44</v>
      </c>
      <c r="H351" s="4" t="s">
        <v>194</v>
      </c>
      <c r="I351" s="8">
        <v>-40</v>
      </c>
      <c r="J351" s="50">
        <v>81594</v>
      </c>
      <c r="K351" s="35">
        <v>-3263760</v>
      </c>
      <c r="L351" s="104"/>
      <c r="N351">
        <v>20230064</v>
      </c>
      <c r="O351" t="s">
        <v>232</v>
      </c>
      <c r="Q351" t="s">
        <v>280</v>
      </c>
    </row>
    <row r="352" spans="1:17" hidden="1" x14ac:dyDescent="0.25">
      <c r="A352" s="5">
        <v>45064</v>
      </c>
      <c r="B352" t="s">
        <v>103</v>
      </c>
      <c r="C352" t="s">
        <v>0</v>
      </c>
      <c r="D352" t="s">
        <v>14</v>
      </c>
      <c r="E352" s="3" t="s">
        <v>54</v>
      </c>
      <c r="F352" t="s">
        <v>55</v>
      </c>
      <c r="G352" s="4" t="s">
        <v>56</v>
      </c>
      <c r="H352" s="4" t="s">
        <v>134</v>
      </c>
      <c r="I352" s="8">
        <v>-20</v>
      </c>
      <c r="J352" s="50">
        <v>84287.164444444439</v>
      </c>
      <c r="K352" s="35">
        <v>-1685743.2888888889</v>
      </c>
      <c r="L352" s="104" t="s">
        <v>529</v>
      </c>
      <c r="N352">
        <v>20230077</v>
      </c>
      <c r="O352" t="s">
        <v>136</v>
      </c>
      <c r="Q352" t="s">
        <v>279</v>
      </c>
    </row>
    <row r="353" spans="1:17" x14ac:dyDescent="0.25">
      <c r="A353" s="5">
        <v>45070</v>
      </c>
      <c r="B353" t="s">
        <v>120</v>
      </c>
      <c r="C353" t="s">
        <v>0</v>
      </c>
      <c r="D353" t="s">
        <v>66</v>
      </c>
      <c r="E353" s="4" t="s">
        <v>82</v>
      </c>
      <c r="F353" t="s">
        <v>83</v>
      </c>
      <c r="G353" s="4" t="s">
        <v>84</v>
      </c>
      <c r="H353" s="4" t="s">
        <v>299</v>
      </c>
      <c r="I353" s="8">
        <v>50</v>
      </c>
      <c r="J353" s="29">
        <v>51750</v>
      </c>
      <c r="K353" s="17">
        <v>2587500</v>
      </c>
      <c r="L353" s="102"/>
      <c r="O353" t="s">
        <v>300</v>
      </c>
    </row>
    <row r="354" spans="1:17" hidden="1" x14ac:dyDescent="0.25">
      <c r="A354" s="5">
        <v>45075</v>
      </c>
      <c r="B354" t="s">
        <v>103</v>
      </c>
      <c r="C354" t="s">
        <v>0</v>
      </c>
      <c r="D354" t="s">
        <v>66</v>
      </c>
      <c r="E354" s="4" t="s">
        <v>67</v>
      </c>
      <c r="F354" t="s">
        <v>216</v>
      </c>
      <c r="G354" s="4" t="s">
        <v>69</v>
      </c>
      <c r="H354" s="4" t="s">
        <v>222</v>
      </c>
      <c r="I354" s="8">
        <v>-10</v>
      </c>
      <c r="J354" s="29">
        <v>51750</v>
      </c>
      <c r="K354" s="17">
        <v>-517500</v>
      </c>
      <c r="L354" s="102"/>
      <c r="N354">
        <v>20230079</v>
      </c>
      <c r="O354" t="s">
        <v>126</v>
      </c>
      <c r="Q354" t="s">
        <v>279</v>
      </c>
    </row>
    <row r="355" spans="1:17" hidden="1" x14ac:dyDescent="0.25">
      <c r="A355" s="5">
        <v>45075</v>
      </c>
      <c r="B355" t="s">
        <v>103</v>
      </c>
      <c r="C355" t="s">
        <v>0</v>
      </c>
      <c r="D355" t="s">
        <v>66</v>
      </c>
      <c r="E355" s="4" t="s">
        <v>71</v>
      </c>
      <c r="F355" t="s">
        <v>72</v>
      </c>
      <c r="G355" s="4" t="s">
        <v>27</v>
      </c>
      <c r="H355" s="4" t="s">
        <v>221</v>
      </c>
      <c r="I355" s="8">
        <v>-17</v>
      </c>
      <c r="J355" s="29">
        <v>51750</v>
      </c>
      <c r="K355" s="17">
        <v>-879750</v>
      </c>
      <c r="L355" s="102"/>
      <c r="N355">
        <v>20230079</v>
      </c>
      <c r="O355" t="s">
        <v>126</v>
      </c>
      <c r="Q355" t="s">
        <v>279</v>
      </c>
    </row>
    <row r="356" spans="1:17" hidden="1" x14ac:dyDescent="0.25">
      <c r="A356" s="5">
        <v>45075</v>
      </c>
      <c r="B356" t="s">
        <v>103</v>
      </c>
      <c r="C356" t="s">
        <v>0</v>
      </c>
      <c r="D356" t="s">
        <v>66</v>
      </c>
      <c r="E356" s="4" t="s">
        <v>71</v>
      </c>
      <c r="F356" t="s">
        <v>72</v>
      </c>
      <c r="G356" s="4" t="s">
        <v>27</v>
      </c>
      <c r="H356" s="4" t="s">
        <v>217</v>
      </c>
      <c r="I356" s="8">
        <v>-3</v>
      </c>
      <c r="J356" s="29">
        <v>51750</v>
      </c>
      <c r="K356" s="17">
        <v>-155250</v>
      </c>
      <c r="L356" s="102"/>
      <c r="N356">
        <v>20230079</v>
      </c>
      <c r="O356" t="s">
        <v>126</v>
      </c>
      <c r="Q356" t="s">
        <v>279</v>
      </c>
    </row>
    <row r="357" spans="1:17" hidden="1" x14ac:dyDescent="0.25">
      <c r="A357" s="5">
        <v>45075</v>
      </c>
      <c r="B357" t="s">
        <v>103</v>
      </c>
      <c r="C357" t="s">
        <v>0</v>
      </c>
      <c r="D357" t="s">
        <v>66</v>
      </c>
      <c r="E357" s="4" t="s">
        <v>82</v>
      </c>
      <c r="F357" t="s">
        <v>200</v>
      </c>
      <c r="G357" s="4" t="s">
        <v>84</v>
      </c>
      <c r="H357" s="4" t="s">
        <v>205</v>
      </c>
      <c r="I357" s="8">
        <v>-15</v>
      </c>
      <c r="J357" s="29">
        <v>51750</v>
      </c>
      <c r="K357" s="17">
        <v>-776250</v>
      </c>
      <c r="L357" s="102"/>
      <c r="N357">
        <v>20230079</v>
      </c>
      <c r="O357" t="s">
        <v>126</v>
      </c>
      <c r="Q357" t="s">
        <v>279</v>
      </c>
    </row>
    <row r="358" spans="1:17" hidden="1" x14ac:dyDescent="0.25">
      <c r="A358" s="5">
        <v>45075</v>
      </c>
      <c r="B358" t="s">
        <v>103</v>
      </c>
      <c r="C358" t="s">
        <v>0</v>
      </c>
      <c r="D358" t="s">
        <v>66</v>
      </c>
      <c r="E358" s="4" t="s">
        <v>91</v>
      </c>
      <c r="F358" t="s">
        <v>92</v>
      </c>
      <c r="G358" s="4" t="s">
        <v>185</v>
      </c>
      <c r="H358" s="4" t="s">
        <v>183</v>
      </c>
      <c r="I358" s="8">
        <v>-3</v>
      </c>
      <c r="J358" s="29">
        <v>51750</v>
      </c>
      <c r="K358" s="17">
        <v>-155250</v>
      </c>
      <c r="L358" s="102"/>
      <c r="N358">
        <v>20230079</v>
      </c>
      <c r="O358" t="s">
        <v>126</v>
      </c>
      <c r="Q358" t="s">
        <v>279</v>
      </c>
    </row>
    <row r="359" spans="1:17" hidden="1" x14ac:dyDescent="0.25">
      <c r="A359" s="5">
        <v>45075</v>
      </c>
      <c r="B359" t="s">
        <v>103</v>
      </c>
      <c r="C359" t="s">
        <v>0</v>
      </c>
      <c r="D359" t="s">
        <v>66</v>
      </c>
      <c r="E359" s="4" t="s">
        <v>91</v>
      </c>
      <c r="F359" t="s">
        <v>92</v>
      </c>
      <c r="G359" s="4" t="s">
        <v>93</v>
      </c>
      <c r="H359" s="4" t="s">
        <v>167</v>
      </c>
      <c r="I359" s="8">
        <v>-8</v>
      </c>
      <c r="J359" s="29">
        <v>51750</v>
      </c>
      <c r="K359" s="17">
        <v>-414000</v>
      </c>
      <c r="L359" s="102"/>
      <c r="N359">
        <v>20230079</v>
      </c>
      <c r="O359" t="s">
        <v>126</v>
      </c>
      <c r="Q359" t="s">
        <v>279</v>
      </c>
    </row>
    <row r="360" spans="1:17" hidden="1" x14ac:dyDescent="0.25">
      <c r="A360" s="5">
        <v>45075</v>
      </c>
      <c r="B360" t="s">
        <v>103</v>
      </c>
      <c r="C360" t="s">
        <v>0</v>
      </c>
      <c r="D360" t="s">
        <v>66</v>
      </c>
      <c r="E360" s="4" t="s">
        <v>91</v>
      </c>
      <c r="F360" t="s">
        <v>92</v>
      </c>
      <c r="G360" s="4" t="s">
        <v>93</v>
      </c>
      <c r="H360" s="4" t="s">
        <v>165</v>
      </c>
      <c r="I360" s="8">
        <v>-4</v>
      </c>
      <c r="J360" s="29">
        <v>51750</v>
      </c>
      <c r="K360" s="17">
        <v>-207000</v>
      </c>
      <c r="L360" s="102"/>
      <c r="N360">
        <v>20230079</v>
      </c>
      <c r="O360" t="s">
        <v>126</v>
      </c>
      <c r="Q360" t="s">
        <v>279</v>
      </c>
    </row>
    <row r="361" spans="1:17" hidden="1" x14ac:dyDescent="0.25">
      <c r="A361" s="5">
        <v>45075</v>
      </c>
      <c r="B361" t="s">
        <v>103</v>
      </c>
      <c r="C361" t="s">
        <v>4</v>
      </c>
      <c r="D361" t="s">
        <v>14</v>
      </c>
      <c r="E361" s="4">
        <v>3318225</v>
      </c>
      <c r="F361" t="s">
        <v>148</v>
      </c>
      <c r="G361" s="4" t="s">
        <v>148</v>
      </c>
      <c r="H361" s="4"/>
      <c r="I361" s="8">
        <v>-2</v>
      </c>
      <c r="J361" s="29">
        <v>153420.53519000002</v>
      </c>
      <c r="K361" s="17">
        <v>-306841.07038000005</v>
      </c>
      <c r="L361" s="104" t="s">
        <v>529</v>
      </c>
      <c r="M361" s="17"/>
      <c r="N361">
        <v>20230080</v>
      </c>
      <c r="O361" t="s">
        <v>147</v>
      </c>
      <c r="Q361" t="s">
        <v>280</v>
      </c>
    </row>
    <row r="362" spans="1:17" hidden="1" x14ac:dyDescent="0.25">
      <c r="A362" s="5">
        <v>45051</v>
      </c>
      <c r="B362" t="s">
        <v>169</v>
      </c>
      <c r="C362" t="s">
        <v>0</v>
      </c>
      <c r="D362" t="s">
        <v>66</v>
      </c>
      <c r="E362" s="4" t="s">
        <v>139</v>
      </c>
      <c r="F362" t="s">
        <v>140</v>
      </c>
      <c r="G362" s="4" t="s">
        <v>141</v>
      </c>
      <c r="H362" s="4" t="s">
        <v>172</v>
      </c>
      <c r="I362" s="8">
        <v>-2</v>
      </c>
      <c r="J362" s="29">
        <v>51750</v>
      </c>
      <c r="K362" s="17">
        <v>-103500</v>
      </c>
      <c r="L362" s="102"/>
      <c r="O362" t="s">
        <v>436</v>
      </c>
    </row>
    <row r="363" spans="1:17" hidden="1" x14ac:dyDescent="0.25">
      <c r="A363" s="5">
        <v>45075</v>
      </c>
      <c r="B363" t="s">
        <v>103</v>
      </c>
      <c r="C363" t="s">
        <v>0</v>
      </c>
      <c r="D363" t="s">
        <v>14</v>
      </c>
      <c r="E363" s="3" t="s">
        <v>54</v>
      </c>
      <c r="F363" t="s">
        <v>55</v>
      </c>
      <c r="G363" s="4" t="s">
        <v>56</v>
      </c>
      <c r="H363" s="4" t="s">
        <v>134</v>
      </c>
      <c r="I363" s="8">
        <v>-11</v>
      </c>
      <c r="J363" s="50">
        <v>84287.164444444439</v>
      </c>
      <c r="K363" s="35">
        <v>-927158.8088888888</v>
      </c>
      <c r="L363" s="104" t="s">
        <v>529</v>
      </c>
      <c r="N363">
        <v>20230080</v>
      </c>
      <c r="O363" t="s">
        <v>147</v>
      </c>
      <c r="Q363" t="s">
        <v>280</v>
      </c>
    </row>
    <row r="364" spans="1:17" hidden="1" x14ac:dyDescent="0.25">
      <c r="A364" s="5">
        <v>45001</v>
      </c>
      <c r="B364" t="s">
        <v>103</v>
      </c>
      <c r="C364" t="s">
        <v>0</v>
      </c>
      <c r="D364" t="s">
        <v>14</v>
      </c>
      <c r="E364" s="4" t="s">
        <v>42</v>
      </c>
      <c r="F364" t="s">
        <v>43</v>
      </c>
      <c r="G364" s="4" t="s">
        <v>44</v>
      </c>
      <c r="H364" s="4" t="s">
        <v>194</v>
      </c>
      <c r="I364" s="8">
        <v>-12</v>
      </c>
      <c r="J364" s="50">
        <v>81594</v>
      </c>
      <c r="K364" s="35">
        <v>-979128</v>
      </c>
      <c r="L364" s="104"/>
      <c r="N364">
        <v>20230066</v>
      </c>
      <c r="O364" t="s">
        <v>136</v>
      </c>
      <c r="Q364" t="s">
        <v>279</v>
      </c>
    </row>
    <row r="365" spans="1:17" hidden="1" x14ac:dyDescent="0.25">
      <c r="A365" s="5">
        <v>45075</v>
      </c>
      <c r="B365" t="s">
        <v>103</v>
      </c>
      <c r="C365" t="s">
        <v>0</v>
      </c>
      <c r="D365" t="s">
        <v>14</v>
      </c>
      <c r="E365" s="4" t="s">
        <v>46</v>
      </c>
      <c r="F365" t="s">
        <v>532</v>
      </c>
      <c r="G365" s="4" t="s">
        <v>146</v>
      </c>
      <c r="H365" s="4" t="s">
        <v>188</v>
      </c>
      <c r="I365" s="8">
        <v>-2</v>
      </c>
      <c r="J365" s="29">
        <v>104000</v>
      </c>
      <c r="K365" s="35">
        <v>-208000</v>
      </c>
      <c r="L365" s="104" t="s">
        <v>529</v>
      </c>
      <c r="N365">
        <v>20230080</v>
      </c>
      <c r="O365" t="s">
        <v>147</v>
      </c>
      <c r="Q365" t="s">
        <v>280</v>
      </c>
    </row>
    <row r="366" spans="1:17" hidden="1" x14ac:dyDescent="0.25">
      <c r="A366" s="5">
        <v>45075</v>
      </c>
      <c r="B366" t="s">
        <v>103</v>
      </c>
      <c r="C366" t="s">
        <v>0</v>
      </c>
      <c r="D366" t="s">
        <v>14</v>
      </c>
      <c r="E366" s="3" t="s">
        <v>35</v>
      </c>
      <c r="F366" t="s">
        <v>36</v>
      </c>
      <c r="G366" s="4" t="s">
        <v>37</v>
      </c>
      <c r="H366" s="4" t="s">
        <v>131</v>
      </c>
      <c r="I366" s="8">
        <v>-3</v>
      </c>
      <c r="J366" s="50">
        <v>65949.40444444443</v>
      </c>
      <c r="K366" s="35">
        <v>-197848.21333333329</v>
      </c>
      <c r="L366" s="104"/>
      <c r="N366">
        <v>20230080</v>
      </c>
      <c r="O366" t="s">
        <v>147</v>
      </c>
      <c r="Q366" t="s">
        <v>280</v>
      </c>
    </row>
    <row r="367" spans="1:17" hidden="1" x14ac:dyDescent="0.25">
      <c r="A367" s="5">
        <v>45078</v>
      </c>
      <c r="B367" t="s">
        <v>169</v>
      </c>
      <c r="C367" t="s">
        <v>4</v>
      </c>
      <c r="D367" t="s">
        <v>14</v>
      </c>
      <c r="E367" s="4">
        <v>3348235</v>
      </c>
      <c r="F367" t="s">
        <v>207</v>
      </c>
      <c r="G367" s="4" t="s">
        <v>208</v>
      </c>
      <c r="H367" s="4"/>
      <c r="I367" s="8">
        <v>-5</v>
      </c>
      <c r="J367" s="29">
        <v>153420.53519000002</v>
      </c>
      <c r="K367" s="17">
        <v>-767102.67595000006</v>
      </c>
      <c r="L367" s="102"/>
      <c r="O367" t="s">
        <v>301</v>
      </c>
    </row>
    <row r="368" spans="1:17" hidden="1" x14ac:dyDescent="0.25">
      <c r="A368" s="5">
        <v>45085</v>
      </c>
      <c r="B368" t="s">
        <v>103</v>
      </c>
      <c r="C368" t="s">
        <v>4</v>
      </c>
      <c r="D368" t="s">
        <v>14</v>
      </c>
      <c r="E368" s="4">
        <v>3308050</v>
      </c>
      <c r="F368" t="s">
        <v>137</v>
      </c>
      <c r="G368" s="4" t="s">
        <v>137</v>
      </c>
      <c r="H368" s="4" t="s">
        <v>138</v>
      </c>
      <c r="I368" s="8">
        <v>-5</v>
      </c>
      <c r="J368" s="48">
        <v>505243.49166666658</v>
      </c>
      <c r="K368" s="17">
        <v>-2526217.458333333</v>
      </c>
      <c r="L368" s="102" t="s">
        <v>529</v>
      </c>
      <c r="N368">
        <v>20230081</v>
      </c>
      <c r="O368" t="s">
        <v>236</v>
      </c>
      <c r="Q368" t="s">
        <v>280</v>
      </c>
    </row>
    <row r="369" spans="1:17" hidden="1" x14ac:dyDescent="0.25">
      <c r="A369" s="5">
        <v>45085</v>
      </c>
      <c r="B369" t="s">
        <v>103</v>
      </c>
      <c r="C369" t="s">
        <v>4</v>
      </c>
      <c r="D369" t="s">
        <v>14</v>
      </c>
      <c r="E369" s="4">
        <v>3318235</v>
      </c>
      <c r="F369" t="s">
        <v>209</v>
      </c>
      <c r="G369" s="4" t="s">
        <v>107</v>
      </c>
      <c r="H369" s="4"/>
      <c r="I369" s="8">
        <v>-5</v>
      </c>
      <c r="J369" s="29">
        <v>126823.496</v>
      </c>
      <c r="K369" s="35">
        <v>-634117.48</v>
      </c>
      <c r="L369" s="104" t="s">
        <v>529</v>
      </c>
      <c r="N369">
        <v>20230081</v>
      </c>
      <c r="O369" t="s">
        <v>236</v>
      </c>
      <c r="Q369" t="s">
        <v>280</v>
      </c>
    </row>
    <row r="370" spans="1:17" hidden="1" x14ac:dyDescent="0.25">
      <c r="A370" s="5">
        <v>45085</v>
      </c>
      <c r="B370" t="s">
        <v>120</v>
      </c>
      <c r="C370" t="s">
        <v>4</v>
      </c>
      <c r="D370" t="s">
        <v>14</v>
      </c>
      <c r="E370" s="4">
        <v>3308050</v>
      </c>
      <c r="F370" t="s">
        <v>137</v>
      </c>
      <c r="G370" s="4" t="s">
        <v>137</v>
      </c>
      <c r="H370" s="4" t="s">
        <v>138</v>
      </c>
      <c r="I370" s="8">
        <v>6</v>
      </c>
      <c r="J370" s="48">
        <v>505243.49166666658</v>
      </c>
      <c r="K370" s="17">
        <v>3031460.9499999993</v>
      </c>
      <c r="L370" s="102" t="s">
        <v>529</v>
      </c>
      <c r="O370" t="s">
        <v>659</v>
      </c>
    </row>
    <row r="371" spans="1:17" hidden="1" x14ac:dyDescent="0.25">
      <c r="A371" s="5">
        <v>45085</v>
      </c>
      <c r="B371" t="s">
        <v>120</v>
      </c>
      <c r="C371" t="s">
        <v>4</v>
      </c>
      <c r="D371" t="s">
        <v>14</v>
      </c>
      <c r="E371" s="4">
        <v>3318235</v>
      </c>
      <c r="F371" t="s">
        <v>209</v>
      </c>
      <c r="G371" s="4" t="s">
        <v>107</v>
      </c>
      <c r="H371" s="4"/>
      <c r="I371" s="8">
        <v>-6</v>
      </c>
      <c r="J371" s="29">
        <v>126823.496</v>
      </c>
      <c r="K371" s="35">
        <v>-760940.97600000002</v>
      </c>
      <c r="L371" s="104" t="s">
        <v>529</v>
      </c>
    </row>
    <row r="372" spans="1:17" hidden="1" x14ac:dyDescent="0.25">
      <c r="A372" s="5">
        <v>45092</v>
      </c>
      <c r="B372" t="s">
        <v>103</v>
      </c>
      <c r="C372" t="s">
        <v>0</v>
      </c>
      <c r="D372" t="s">
        <v>14</v>
      </c>
      <c r="E372" s="3" t="s">
        <v>54</v>
      </c>
      <c r="F372" t="s">
        <v>55</v>
      </c>
      <c r="G372" s="4" t="s">
        <v>56</v>
      </c>
      <c r="H372" s="4" t="s">
        <v>134</v>
      </c>
      <c r="I372" s="8">
        <v>-13</v>
      </c>
      <c r="J372" s="50">
        <v>84287.164444444439</v>
      </c>
      <c r="K372" s="35">
        <v>-1095733.1377777776</v>
      </c>
      <c r="L372" s="104" t="s">
        <v>529</v>
      </c>
      <c r="N372">
        <v>20230083</v>
      </c>
      <c r="O372" t="s">
        <v>234</v>
      </c>
      <c r="Q372" t="s">
        <v>280</v>
      </c>
    </row>
    <row r="373" spans="1:17" hidden="1" x14ac:dyDescent="0.25">
      <c r="A373" s="5">
        <v>45092</v>
      </c>
      <c r="B373" t="s">
        <v>103</v>
      </c>
      <c r="C373" t="s">
        <v>0</v>
      </c>
      <c r="D373" t="s">
        <v>14</v>
      </c>
      <c r="E373" s="4" t="s">
        <v>54</v>
      </c>
      <c r="F373" t="s">
        <v>55</v>
      </c>
      <c r="G373" s="4" t="s">
        <v>56</v>
      </c>
      <c r="H373" s="4" t="s">
        <v>195</v>
      </c>
      <c r="I373" s="8">
        <v>-2</v>
      </c>
      <c r="J373" s="50">
        <v>104905</v>
      </c>
      <c r="K373" s="35">
        <v>-209810</v>
      </c>
      <c r="L373" s="104" t="s">
        <v>529</v>
      </c>
      <c r="N373">
        <v>20230083</v>
      </c>
      <c r="O373" t="s">
        <v>234</v>
      </c>
      <c r="Q373" t="s">
        <v>280</v>
      </c>
    </row>
    <row r="374" spans="1:17" hidden="1" x14ac:dyDescent="0.25">
      <c r="A374" s="5">
        <v>45092</v>
      </c>
      <c r="B374" t="s">
        <v>103</v>
      </c>
      <c r="C374" t="s">
        <v>4</v>
      </c>
      <c r="D374" t="s">
        <v>14</v>
      </c>
      <c r="E374" s="4">
        <v>3308050</v>
      </c>
      <c r="F374" t="s">
        <v>137</v>
      </c>
      <c r="G374" s="4" t="s">
        <v>137</v>
      </c>
      <c r="H374" s="4" t="s">
        <v>138</v>
      </c>
      <c r="I374" s="8">
        <v>-2</v>
      </c>
      <c r="J374" s="48">
        <v>505243.49166666658</v>
      </c>
      <c r="K374" s="17">
        <v>-1010486.9833333332</v>
      </c>
      <c r="L374" s="102" t="s">
        <v>529</v>
      </c>
      <c r="N374">
        <v>20230083</v>
      </c>
      <c r="O374" t="s">
        <v>234</v>
      </c>
      <c r="Q374" t="s">
        <v>280</v>
      </c>
    </row>
    <row r="375" spans="1:17" hidden="1" x14ac:dyDescent="0.25">
      <c r="A375" s="5">
        <v>45092</v>
      </c>
      <c r="B375" t="s">
        <v>103</v>
      </c>
      <c r="C375" t="s">
        <v>4</v>
      </c>
      <c r="D375" t="s">
        <v>14</v>
      </c>
      <c r="E375" s="4">
        <v>3318235</v>
      </c>
      <c r="F375" t="s">
        <v>209</v>
      </c>
      <c r="G375" s="4" t="s">
        <v>107</v>
      </c>
      <c r="H375" s="4"/>
      <c r="I375" s="8">
        <v>-2</v>
      </c>
      <c r="J375" s="29">
        <v>126823.496</v>
      </c>
      <c r="K375" s="35">
        <v>-253646.992</v>
      </c>
      <c r="L375" s="104" t="s">
        <v>529</v>
      </c>
      <c r="N375">
        <v>20230083</v>
      </c>
      <c r="O375" t="s">
        <v>234</v>
      </c>
      <c r="Q375" t="s">
        <v>280</v>
      </c>
    </row>
    <row r="376" spans="1:17" hidden="1" x14ac:dyDescent="0.25">
      <c r="A376" s="5">
        <v>45092</v>
      </c>
      <c r="B376" t="s">
        <v>103</v>
      </c>
      <c r="C376" t="s">
        <v>4</v>
      </c>
      <c r="D376" t="s">
        <v>14</v>
      </c>
      <c r="E376" s="4">
        <v>3318225</v>
      </c>
      <c r="F376" t="s">
        <v>148</v>
      </c>
      <c r="G376" s="4" t="s">
        <v>148</v>
      </c>
      <c r="H376" s="4"/>
      <c r="I376" s="8">
        <v>-1</v>
      </c>
      <c r="J376" s="29">
        <v>153420.53519000002</v>
      </c>
      <c r="K376" s="17">
        <v>-153420.53519000002</v>
      </c>
      <c r="L376" s="104" t="s">
        <v>529</v>
      </c>
      <c r="M376" s="17"/>
      <c r="N376">
        <v>20230083</v>
      </c>
      <c r="O376" t="s">
        <v>234</v>
      </c>
      <c r="Q376" t="s">
        <v>280</v>
      </c>
    </row>
    <row r="377" spans="1:17" hidden="1" x14ac:dyDescent="0.25">
      <c r="A377" s="5">
        <v>45092</v>
      </c>
      <c r="B377" t="s">
        <v>103</v>
      </c>
      <c r="C377" t="s">
        <v>0</v>
      </c>
      <c r="D377" t="s">
        <v>14</v>
      </c>
      <c r="E377" s="3" t="s">
        <v>58</v>
      </c>
      <c r="F377" t="s">
        <v>59</v>
      </c>
      <c r="G377" s="4" t="s">
        <v>60</v>
      </c>
      <c r="H377" s="4" t="s">
        <v>135</v>
      </c>
      <c r="I377" s="8">
        <v>-4</v>
      </c>
      <c r="J377" s="50">
        <v>84287.164444444439</v>
      </c>
      <c r="K377" s="35">
        <v>-337148.65777777776</v>
      </c>
      <c r="L377" s="104" t="s">
        <v>529</v>
      </c>
      <c r="N377">
        <v>20230083</v>
      </c>
      <c r="O377" t="s">
        <v>234</v>
      </c>
      <c r="Q377" t="s">
        <v>280</v>
      </c>
    </row>
    <row r="378" spans="1:17" hidden="1" x14ac:dyDescent="0.25">
      <c r="A378" s="5">
        <v>45092</v>
      </c>
      <c r="B378" t="s">
        <v>103</v>
      </c>
      <c r="C378" t="s">
        <v>0</v>
      </c>
      <c r="D378" t="s">
        <v>14</v>
      </c>
      <c r="E378" s="4" t="s">
        <v>25</v>
      </c>
      <c r="F378" t="s">
        <v>26</v>
      </c>
      <c r="G378" s="4" t="s">
        <v>27</v>
      </c>
      <c r="H378" s="4" t="s">
        <v>127</v>
      </c>
      <c r="I378" s="8">
        <v>-5</v>
      </c>
      <c r="J378" s="50">
        <v>81594</v>
      </c>
      <c r="K378" s="35">
        <v>-407970</v>
      </c>
      <c r="L378" s="104"/>
      <c r="N378">
        <v>20230083</v>
      </c>
      <c r="O378" t="s">
        <v>234</v>
      </c>
      <c r="Q378" t="s">
        <v>280</v>
      </c>
    </row>
    <row r="379" spans="1:17" hidden="1" x14ac:dyDescent="0.25">
      <c r="A379" s="5">
        <v>45057</v>
      </c>
      <c r="B379" t="s">
        <v>103</v>
      </c>
      <c r="C379" t="s">
        <v>0</v>
      </c>
      <c r="D379" t="s">
        <v>14</v>
      </c>
      <c r="E379" s="4" t="s">
        <v>39</v>
      </c>
      <c r="F379" t="s">
        <v>40</v>
      </c>
      <c r="G379" s="4" t="s">
        <v>41</v>
      </c>
      <c r="H379" s="4" t="s">
        <v>129</v>
      </c>
      <c r="I379" s="8">
        <v>-17</v>
      </c>
      <c r="J379" s="50">
        <v>81594</v>
      </c>
      <c r="K379" s="17">
        <v>-1387098</v>
      </c>
      <c r="L379" s="102"/>
      <c r="N379">
        <v>20230074</v>
      </c>
      <c r="O379" t="s">
        <v>232</v>
      </c>
      <c r="Q379" t="s">
        <v>280</v>
      </c>
    </row>
    <row r="380" spans="1:17" hidden="1" x14ac:dyDescent="0.25">
      <c r="A380" s="5">
        <v>45099</v>
      </c>
      <c r="B380" t="s">
        <v>63</v>
      </c>
      <c r="C380" t="s">
        <v>4</v>
      </c>
      <c r="D380" t="s">
        <v>66</v>
      </c>
      <c r="E380" s="4" t="s">
        <v>276</v>
      </c>
      <c r="F380" t="s">
        <v>275</v>
      </c>
      <c r="G380" s="4" t="s">
        <v>148</v>
      </c>
      <c r="H380" s="4">
        <v>50361</v>
      </c>
      <c r="I380" s="8">
        <v>70</v>
      </c>
      <c r="J380" s="29">
        <v>83600</v>
      </c>
      <c r="K380" s="17">
        <v>5852000</v>
      </c>
      <c r="L380" s="102"/>
      <c r="M380" s="60" t="s">
        <v>449</v>
      </c>
    </row>
    <row r="381" spans="1:17" hidden="1" x14ac:dyDescent="0.25">
      <c r="A381" s="5">
        <v>45099</v>
      </c>
      <c r="B381" t="s">
        <v>63</v>
      </c>
      <c r="C381" t="s">
        <v>4</v>
      </c>
      <c r="D381" t="s">
        <v>66</v>
      </c>
      <c r="E381" s="4" t="s">
        <v>96</v>
      </c>
      <c r="F381" t="s">
        <v>95</v>
      </c>
      <c r="G381" s="4" t="s">
        <v>106</v>
      </c>
      <c r="H381" s="4">
        <v>50359</v>
      </c>
      <c r="I381" s="8">
        <v>30</v>
      </c>
      <c r="J381" s="29">
        <v>647360</v>
      </c>
      <c r="K381" s="17">
        <v>19420800</v>
      </c>
      <c r="L381" s="102" t="s">
        <v>529</v>
      </c>
      <c r="M381" s="60" t="s">
        <v>449</v>
      </c>
    </row>
    <row r="382" spans="1:17" hidden="1" x14ac:dyDescent="0.25">
      <c r="A382" s="5">
        <v>45099</v>
      </c>
      <c r="B382" t="s">
        <v>63</v>
      </c>
      <c r="C382" t="s">
        <v>4</v>
      </c>
      <c r="D382" t="s">
        <v>66</v>
      </c>
      <c r="E382" s="4" t="s">
        <v>102</v>
      </c>
      <c r="F382" t="s">
        <v>101</v>
      </c>
      <c r="G382" s="4" t="s">
        <v>107</v>
      </c>
      <c r="H382" s="4" t="s">
        <v>138</v>
      </c>
      <c r="I382" s="8">
        <v>45</v>
      </c>
      <c r="J382" s="29">
        <v>102340</v>
      </c>
      <c r="K382" s="17">
        <v>4605300</v>
      </c>
      <c r="L382" s="102"/>
      <c r="M382" s="60" t="s">
        <v>449</v>
      </c>
    </row>
    <row r="383" spans="1:17" hidden="1" x14ac:dyDescent="0.25">
      <c r="A383" s="5">
        <v>45099</v>
      </c>
      <c r="B383" t="s">
        <v>63</v>
      </c>
      <c r="C383" t="s">
        <v>4</v>
      </c>
      <c r="D383" t="s">
        <v>66</v>
      </c>
      <c r="E383" s="4" t="s">
        <v>274</v>
      </c>
      <c r="F383" t="s">
        <v>273</v>
      </c>
      <c r="G383" s="4" t="s">
        <v>271</v>
      </c>
      <c r="H383" s="4">
        <v>50360</v>
      </c>
      <c r="I383" s="8">
        <v>50</v>
      </c>
      <c r="J383" s="29">
        <v>145000</v>
      </c>
      <c r="K383" s="17">
        <v>7250000</v>
      </c>
      <c r="L383" s="102"/>
      <c r="M383" s="60" t="s">
        <v>449</v>
      </c>
    </row>
    <row r="384" spans="1:17" hidden="1" x14ac:dyDescent="0.25">
      <c r="A384" s="5">
        <v>45101</v>
      </c>
      <c r="B384" t="s">
        <v>121</v>
      </c>
      <c r="C384" t="s">
        <v>0</v>
      </c>
      <c r="D384" t="s">
        <v>66</v>
      </c>
      <c r="E384" s="4" t="s">
        <v>86</v>
      </c>
      <c r="F384" t="s">
        <v>87</v>
      </c>
      <c r="G384" s="4" t="s">
        <v>50</v>
      </c>
      <c r="H384" s="4"/>
      <c r="I384" s="8">
        <v>10</v>
      </c>
      <c r="J384" s="29">
        <v>51750</v>
      </c>
      <c r="K384" s="17">
        <v>517500</v>
      </c>
      <c r="L384" s="102"/>
      <c r="O384" t="s">
        <v>303</v>
      </c>
      <c r="P384" t="s">
        <v>187</v>
      </c>
    </row>
    <row r="385" spans="1:17" hidden="1" x14ac:dyDescent="0.25">
      <c r="A385" s="5">
        <v>45101</v>
      </c>
      <c r="B385" t="s">
        <v>121</v>
      </c>
      <c r="C385" t="s">
        <v>0</v>
      </c>
      <c r="D385" t="s">
        <v>66</v>
      </c>
      <c r="E385" s="4" t="s">
        <v>75</v>
      </c>
      <c r="F385" t="s">
        <v>76</v>
      </c>
      <c r="G385" s="4" t="s">
        <v>37</v>
      </c>
      <c r="H385" s="4"/>
      <c r="I385" s="8">
        <v>2</v>
      </c>
      <c r="J385" s="48">
        <v>51750</v>
      </c>
      <c r="K385" s="17">
        <v>103500</v>
      </c>
      <c r="L385" s="102"/>
      <c r="O385" t="s">
        <v>303</v>
      </c>
      <c r="P385" t="s">
        <v>187</v>
      </c>
    </row>
    <row r="386" spans="1:17" hidden="1" x14ac:dyDescent="0.25">
      <c r="A386" s="5">
        <v>45101</v>
      </c>
      <c r="B386" t="s">
        <v>121</v>
      </c>
      <c r="C386" t="s">
        <v>0</v>
      </c>
      <c r="D386" t="s">
        <v>66</v>
      </c>
      <c r="E386" s="4" t="s">
        <v>71</v>
      </c>
      <c r="F386" t="s">
        <v>72</v>
      </c>
      <c r="G386" s="4" t="s">
        <v>27</v>
      </c>
      <c r="H386" s="4"/>
      <c r="I386" s="8">
        <v>10</v>
      </c>
      <c r="J386" s="48">
        <v>51750</v>
      </c>
      <c r="K386" s="17">
        <v>517500</v>
      </c>
      <c r="L386" s="102"/>
      <c r="O386" t="s">
        <v>303</v>
      </c>
      <c r="P386" t="s">
        <v>187</v>
      </c>
    </row>
    <row r="387" spans="1:17" hidden="1" x14ac:dyDescent="0.25">
      <c r="A387" s="5">
        <v>45103</v>
      </c>
      <c r="B387" t="s">
        <v>121</v>
      </c>
      <c r="C387" t="s">
        <v>0</v>
      </c>
      <c r="D387" t="s">
        <v>66</v>
      </c>
      <c r="E387" s="4" t="s">
        <v>86</v>
      </c>
      <c r="F387" t="s">
        <v>87</v>
      </c>
      <c r="G387" s="4" t="s">
        <v>50</v>
      </c>
      <c r="H387" s="4"/>
      <c r="I387" s="8">
        <v>-10</v>
      </c>
      <c r="J387" s="29">
        <v>51750</v>
      </c>
      <c r="K387" s="17">
        <v>-517500</v>
      </c>
      <c r="L387" s="102"/>
      <c r="O387" t="s">
        <v>243</v>
      </c>
    </row>
    <row r="388" spans="1:17" hidden="1" x14ac:dyDescent="0.25">
      <c r="A388" s="5">
        <v>45103</v>
      </c>
      <c r="B388" t="s">
        <v>121</v>
      </c>
      <c r="C388" t="s">
        <v>0</v>
      </c>
      <c r="D388" t="s">
        <v>66</v>
      </c>
      <c r="E388" s="4" t="s">
        <v>75</v>
      </c>
      <c r="F388" t="s">
        <v>76</v>
      </c>
      <c r="G388" s="4" t="s">
        <v>37</v>
      </c>
      <c r="H388" s="4"/>
      <c r="I388" s="8">
        <v>-2</v>
      </c>
      <c r="J388" s="48">
        <v>51750</v>
      </c>
      <c r="K388" s="17">
        <v>-103500</v>
      </c>
      <c r="L388" s="102"/>
      <c r="O388" t="s">
        <v>243</v>
      </c>
    </row>
    <row r="389" spans="1:17" hidden="1" x14ac:dyDescent="0.25">
      <c r="A389" s="5">
        <v>45103</v>
      </c>
      <c r="B389" t="s">
        <v>121</v>
      </c>
      <c r="C389" t="s">
        <v>0</v>
      </c>
      <c r="D389" t="s">
        <v>66</v>
      </c>
      <c r="E389" s="4" t="s">
        <v>71</v>
      </c>
      <c r="F389" t="s">
        <v>72</v>
      </c>
      <c r="G389" s="4" t="s">
        <v>27</v>
      </c>
      <c r="H389" s="4"/>
      <c r="I389" s="8">
        <v>-10</v>
      </c>
      <c r="J389" s="48">
        <v>51750</v>
      </c>
      <c r="K389" s="17">
        <v>-517500</v>
      </c>
      <c r="L389" s="102"/>
      <c r="O389" t="s">
        <v>243</v>
      </c>
    </row>
    <row r="390" spans="1:17" hidden="1" x14ac:dyDescent="0.25">
      <c r="A390" s="5">
        <v>45035</v>
      </c>
      <c r="B390" t="s">
        <v>169</v>
      </c>
      <c r="C390" t="s">
        <v>0</v>
      </c>
      <c r="D390" t="s">
        <v>66</v>
      </c>
      <c r="E390" s="4" t="s">
        <v>78</v>
      </c>
      <c r="F390" t="s">
        <v>79</v>
      </c>
      <c r="G390" s="4" t="s">
        <v>80</v>
      </c>
      <c r="H390" s="4" t="s">
        <v>174</v>
      </c>
      <c r="I390" s="8">
        <v>-1</v>
      </c>
      <c r="J390" s="29">
        <v>51750</v>
      </c>
      <c r="K390" s="17">
        <v>-51750</v>
      </c>
      <c r="L390" s="102"/>
      <c r="O390" t="s">
        <v>436</v>
      </c>
    </row>
    <row r="391" spans="1:17" hidden="1" x14ac:dyDescent="0.25">
      <c r="A391" s="5">
        <v>45070</v>
      </c>
      <c r="B391" t="s">
        <v>120</v>
      </c>
      <c r="C391" t="s">
        <v>0</v>
      </c>
      <c r="D391" t="s">
        <v>66</v>
      </c>
      <c r="E391" s="4" t="s">
        <v>78</v>
      </c>
      <c r="F391" t="s">
        <v>79</v>
      </c>
      <c r="G391" s="4" t="s">
        <v>80</v>
      </c>
      <c r="H391" s="4" t="s">
        <v>176</v>
      </c>
      <c r="I391" s="8">
        <v>-50</v>
      </c>
      <c r="J391" s="29">
        <v>51750</v>
      </c>
      <c r="K391" s="17">
        <v>-2587500</v>
      </c>
      <c r="L391" s="102"/>
      <c r="O391" t="s">
        <v>298</v>
      </c>
    </row>
    <row r="392" spans="1:17" hidden="1" x14ac:dyDescent="0.25">
      <c r="A392" s="5">
        <v>45106</v>
      </c>
      <c r="B392" t="s">
        <v>63</v>
      </c>
      <c r="C392" t="s">
        <v>0</v>
      </c>
      <c r="D392" t="s">
        <v>66</v>
      </c>
      <c r="E392" s="4" t="s">
        <v>78</v>
      </c>
      <c r="F392" t="s">
        <v>79</v>
      </c>
      <c r="G392" s="4" t="s">
        <v>80</v>
      </c>
      <c r="H392" s="4" t="s">
        <v>179</v>
      </c>
      <c r="I392" s="8">
        <v>10</v>
      </c>
      <c r="J392" s="29">
        <v>51750</v>
      </c>
      <c r="K392" s="17">
        <v>517500</v>
      </c>
      <c r="L392" s="102"/>
      <c r="M392" t="s">
        <v>309</v>
      </c>
    </row>
    <row r="393" spans="1:17" hidden="1" x14ac:dyDescent="0.25">
      <c r="A393" s="5">
        <v>45106</v>
      </c>
      <c r="B393" t="s">
        <v>63</v>
      </c>
      <c r="C393" t="s">
        <v>0</v>
      </c>
      <c r="D393" t="s">
        <v>66</v>
      </c>
      <c r="E393" s="4" t="s">
        <v>78</v>
      </c>
      <c r="F393" t="s">
        <v>79</v>
      </c>
      <c r="G393" s="4" t="s">
        <v>80</v>
      </c>
      <c r="H393" s="4" t="s">
        <v>304</v>
      </c>
      <c r="I393" s="8">
        <v>50</v>
      </c>
      <c r="J393" s="29">
        <v>51750</v>
      </c>
      <c r="K393" s="17">
        <v>2587500</v>
      </c>
      <c r="L393" s="102"/>
      <c r="M393" t="s">
        <v>309</v>
      </c>
    </row>
    <row r="394" spans="1:17" hidden="1" x14ac:dyDescent="0.25">
      <c r="A394" s="5">
        <v>45106</v>
      </c>
      <c r="B394" t="s">
        <v>63</v>
      </c>
      <c r="C394" t="s">
        <v>0</v>
      </c>
      <c r="D394" t="s">
        <v>66</v>
      </c>
      <c r="E394" s="4" t="s">
        <v>78</v>
      </c>
      <c r="F394" t="s">
        <v>79</v>
      </c>
      <c r="G394" s="4" t="s">
        <v>80</v>
      </c>
      <c r="H394" s="4" t="s">
        <v>305</v>
      </c>
      <c r="I394" s="8">
        <v>40</v>
      </c>
      <c r="J394" s="29">
        <v>51750</v>
      </c>
      <c r="K394" s="17">
        <v>2070000</v>
      </c>
      <c r="L394" s="102"/>
      <c r="M394" t="s">
        <v>309</v>
      </c>
    </row>
    <row r="395" spans="1:17" hidden="1" x14ac:dyDescent="0.25">
      <c r="A395" s="68">
        <v>45106</v>
      </c>
      <c r="B395" s="69" t="s">
        <v>63</v>
      </c>
      <c r="C395" s="69" t="s">
        <v>0</v>
      </c>
      <c r="D395" s="69" t="s">
        <v>66</v>
      </c>
      <c r="E395" s="70" t="s">
        <v>67</v>
      </c>
      <c r="F395" s="69" t="s">
        <v>151</v>
      </c>
      <c r="G395" s="70" t="s">
        <v>69</v>
      </c>
      <c r="H395" s="154" t="s">
        <v>308</v>
      </c>
      <c r="I395" s="157">
        <v>50</v>
      </c>
      <c r="J395" s="72">
        <v>51750</v>
      </c>
      <c r="K395" s="73">
        <v>2587500</v>
      </c>
      <c r="L395" s="107"/>
      <c r="M395" s="69" t="s">
        <v>309</v>
      </c>
      <c r="N395" s="69"/>
      <c r="O395" s="69"/>
      <c r="P395" s="69"/>
      <c r="Q395" s="69"/>
    </row>
    <row r="396" spans="1:17" hidden="1" x14ac:dyDescent="0.25">
      <c r="A396" s="5">
        <v>45106</v>
      </c>
      <c r="B396" t="s">
        <v>63</v>
      </c>
      <c r="C396" t="s">
        <v>0</v>
      </c>
      <c r="D396" t="s">
        <v>66</v>
      </c>
      <c r="E396" s="4" t="s">
        <v>78</v>
      </c>
      <c r="F396" t="s">
        <v>79</v>
      </c>
      <c r="G396" s="4" t="s">
        <v>80</v>
      </c>
      <c r="H396" s="4" t="s">
        <v>306</v>
      </c>
      <c r="I396" s="8">
        <v>100</v>
      </c>
      <c r="J396" s="29">
        <v>51750</v>
      </c>
      <c r="K396" s="17">
        <v>5175000</v>
      </c>
      <c r="L396" s="102"/>
      <c r="M396" t="s">
        <v>309</v>
      </c>
    </row>
    <row r="397" spans="1:17" hidden="1" x14ac:dyDescent="0.25">
      <c r="A397" s="5">
        <v>45106</v>
      </c>
      <c r="B397" t="s">
        <v>63</v>
      </c>
      <c r="C397" t="s">
        <v>0</v>
      </c>
      <c r="D397" t="s">
        <v>66</v>
      </c>
      <c r="E397" s="4" t="s">
        <v>78</v>
      </c>
      <c r="F397" t="s">
        <v>79</v>
      </c>
      <c r="G397" s="4" t="s">
        <v>80</v>
      </c>
      <c r="H397" s="4" t="s">
        <v>307</v>
      </c>
      <c r="I397" s="8">
        <v>100</v>
      </c>
      <c r="J397" s="29">
        <v>51750</v>
      </c>
      <c r="K397" s="17">
        <v>5175000</v>
      </c>
      <c r="L397" s="102"/>
      <c r="M397" t="s">
        <v>309</v>
      </c>
    </row>
    <row r="398" spans="1:17" x14ac:dyDescent="0.25">
      <c r="A398" s="5">
        <v>45107</v>
      </c>
      <c r="B398" t="s">
        <v>120</v>
      </c>
      <c r="C398" t="s">
        <v>0</v>
      </c>
      <c r="D398" t="s">
        <v>66</v>
      </c>
      <c r="E398" s="4" t="s">
        <v>82</v>
      </c>
      <c r="F398" t="s">
        <v>83</v>
      </c>
      <c r="G398" s="4" t="s">
        <v>84</v>
      </c>
      <c r="H398" s="4" t="s">
        <v>299</v>
      </c>
      <c r="I398" s="8">
        <v>200</v>
      </c>
      <c r="J398" s="29">
        <v>51750</v>
      </c>
      <c r="K398" s="17">
        <v>10350000</v>
      </c>
      <c r="L398" s="102"/>
      <c r="O398" t="s">
        <v>227</v>
      </c>
    </row>
    <row r="399" spans="1:17" hidden="1" x14ac:dyDescent="0.25">
      <c r="A399" s="5">
        <v>45117</v>
      </c>
      <c r="B399" t="s">
        <v>63</v>
      </c>
      <c r="C399" t="s">
        <v>0</v>
      </c>
      <c r="D399" t="s">
        <v>14</v>
      </c>
      <c r="E399" s="4" t="s">
        <v>190</v>
      </c>
      <c r="F399" t="s">
        <v>199</v>
      </c>
      <c r="G399" s="4" t="s">
        <v>191</v>
      </c>
      <c r="H399" s="4" t="s">
        <v>192</v>
      </c>
      <c r="I399" s="8">
        <v>20</v>
      </c>
      <c r="J399" s="29">
        <v>79213.829545454559</v>
      </c>
      <c r="K399" s="17">
        <v>1584276.5909090913</v>
      </c>
      <c r="L399" s="102"/>
      <c r="M399" t="s">
        <v>317</v>
      </c>
    </row>
    <row r="400" spans="1:17" hidden="1" x14ac:dyDescent="0.25">
      <c r="A400" s="5">
        <v>45117</v>
      </c>
      <c r="B400" t="s">
        <v>63</v>
      </c>
      <c r="C400" t="s">
        <v>0</v>
      </c>
      <c r="D400" t="s">
        <v>14</v>
      </c>
      <c r="E400" s="4" t="s">
        <v>25</v>
      </c>
      <c r="F400" t="s">
        <v>26</v>
      </c>
      <c r="G400" s="4" t="s">
        <v>27</v>
      </c>
      <c r="H400" s="4" t="s">
        <v>310</v>
      </c>
      <c r="I400" s="8">
        <v>20</v>
      </c>
      <c r="J400" s="29">
        <v>69875.829545454544</v>
      </c>
      <c r="K400" s="17">
        <v>1397516.5909090908</v>
      </c>
      <c r="L400" s="102"/>
      <c r="M400" t="s">
        <v>317</v>
      </c>
    </row>
    <row r="401" spans="1:17" hidden="1" x14ac:dyDescent="0.25">
      <c r="A401" s="5">
        <v>45064</v>
      </c>
      <c r="B401" t="s">
        <v>103</v>
      </c>
      <c r="C401" t="s">
        <v>0</v>
      </c>
      <c r="D401" t="s">
        <v>66</v>
      </c>
      <c r="E401" s="4" t="s">
        <v>139</v>
      </c>
      <c r="F401" t="s">
        <v>140</v>
      </c>
      <c r="G401" s="4" t="s">
        <v>141</v>
      </c>
      <c r="H401" s="4" t="s">
        <v>159</v>
      </c>
      <c r="I401" s="8">
        <v>-10</v>
      </c>
      <c r="J401" s="29">
        <v>51750</v>
      </c>
      <c r="K401" s="17">
        <v>-517500</v>
      </c>
      <c r="L401" s="102"/>
      <c r="N401">
        <v>20230076</v>
      </c>
      <c r="O401" t="s">
        <v>136</v>
      </c>
      <c r="Q401" t="s">
        <v>279</v>
      </c>
    </row>
    <row r="402" spans="1:17" hidden="1" x14ac:dyDescent="0.25">
      <c r="A402" s="5">
        <v>45075</v>
      </c>
      <c r="B402" t="s">
        <v>103</v>
      </c>
      <c r="C402" t="s">
        <v>0</v>
      </c>
      <c r="D402" t="s">
        <v>14</v>
      </c>
      <c r="E402" s="4" t="s">
        <v>39</v>
      </c>
      <c r="F402" t="s">
        <v>40</v>
      </c>
      <c r="G402" s="4" t="s">
        <v>41</v>
      </c>
      <c r="H402" s="4" t="s">
        <v>129</v>
      </c>
      <c r="I402" s="8">
        <v>-20</v>
      </c>
      <c r="J402" s="50">
        <v>81594</v>
      </c>
      <c r="K402" s="35">
        <v>-1631880</v>
      </c>
      <c r="L402" s="104"/>
      <c r="N402">
        <v>20230080</v>
      </c>
      <c r="O402" t="s">
        <v>147</v>
      </c>
      <c r="Q402" t="s">
        <v>280</v>
      </c>
    </row>
    <row r="403" spans="1:17" hidden="1" x14ac:dyDescent="0.25">
      <c r="A403" s="5">
        <v>45117</v>
      </c>
      <c r="B403" t="s">
        <v>63</v>
      </c>
      <c r="C403" t="s">
        <v>0</v>
      </c>
      <c r="D403" t="s">
        <v>14</v>
      </c>
      <c r="E403" s="4" t="s">
        <v>48</v>
      </c>
      <c r="F403" t="s">
        <v>49</v>
      </c>
      <c r="G403" s="4" t="s">
        <v>50</v>
      </c>
      <c r="H403" s="4" t="s">
        <v>313</v>
      </c>
      <c r="I403" s="8">
        <v>30</v>
      </c>
      <c r="J403" s="29">
        <v>69875.829545454544</v>
      </c>
      <c r="K403" s="17">
        <v>2096274.8863636362</v>
      </c>
      <c r="L403" s="102" t="s">
        <v>529</v>
      </c>
      <c r="M403" t="s">
        <v>317</v>
      </c>
    </row>
    <row r="404" spans="1:17" hidden="1" x14ac:dyDescent="0.25">
      <c r="A404" s="5">
        <v>45117</v>
      </c>
      <c r="B404" t="s">
        <v>63</v>
      </c>
      <c r="C404" t="s">
        <v>0</v>
      </c>
      <c r="D404" t="s">
        <v>14</v>
      </c>
      <c r="E404" s="4" t="s">
        <v>54</v>
      </c>
      <c r="F404" t="s">
        <v>55</v>
      </c>
      <c r="G404" s="4" t="s">
        <v>56</v>
      </c>
      <c r="H404" s="4" t="s">
        <v>314</v>
      </c>
      <c r="I404" s="8">
        <v>30</v>
      </c>
      <c r="J404" s="29">
        <v>88551.829545454559</v>
      </c>
      <c r="K404" s="17">
        <v>2656554.8863636367</v>
      </c>
      <c r="L404" s="102" t="s">
        <v>529</v>
      </c>
      <c r="M404" t="s">
        <v>317</v>
      </c>
    </row>
    <row r="405" spans="1:17" hidden="1" x14ac:dyDescent="0.25">
      <c r="A405" s="5">
        <v>45117</v>
      </c>
      <c r="B405" t="s">
        <v>63</v>
      </c>
      <c r="C405" t="s">
        <v>4</v>
      </c>
      <c r="D405" t="s">
        <v>14</v>
      </c>
      <c r="E405" s="4">
        <v>3318225</v>
      </c>
      <c r="F405" t="s">
        <v>148</v>
      </c>
      <c r="G405" s="4" t="s">
        <v>148</v>
      </c>
      <c r="H405" s="4"/>
      <c r="I405" s="8">
        <v>3</v>
      </c>
      <c r="J405" s="29">
        <v>206486.49600000001</v>
      </c>
      <c r="K405" s="17">
        <v>619459.48800000001</v>
      </c>
      <c r="L405" s="104" t="s">
        <v>529</v>
      </c>
      <c r="M405" t="s">
        <v>317</v>
      </c>
    </row>
    <row r="406" spans="1:17" hidden="1" x14ac:dyDescent="0.25">
      <c r="A406" s="5">
        <v>45117</v>
      </c>
      <c r="B406" t="s">
        <v>63</v>
      </c>
      <c r="C406" t="s">
        <v>4</v>
      </c>
      <c r="D406" t="s">
        <v>14</v>
      </c>
      <c r="E406" s="4" t="s">
        <v>315</v>
      </c>
      <c r="F406" t="s">
        <v>292</v>
      </c>
      <c r="G406" s="4" t="s">
        <v>316</v>
      </c>
      <c r="H406" s="4"/>
      <c r="I406" s="8">
        <v>3</v>
      </c>
      <c r="J406" s="29">
        <v>331339.82954545453</v>
      </c>
      <c r="K406" s="17">
        <v>994019.48863636353</v>
      </c>
      <c r="L406" s="102" t="s">
        <v>529</v>
      </c>
      <c r="M406" t="s">
        <v>317</v>
      </c>
    </row>
    <row r="407" spans="1:17" hidden="1" x14ac:dyDescent="0.25">
      <c r="A407" s="5">
        <v>45117</v>
      </c>
      <c r="B407" t="s">
        <v>63</v>
      </c>
      <c r="C407" t="s">
        <v>4</v>
      </c>
      <c r="D407" t="s">
        <v>14</v>
      </c>
      <c r="E407" s="4">
        <v>3318225</v>
      </c>
      <c r="F407" t="s">
        <v>148</v>
      </c>
      <c r="G407" s="4" t="s">
        <v>148</v>
      </c>
      <c r="H407" s="4"/>
      <c r="I407" s="8">
        <v>10</v>
      </c>
      <c r="J407" s="51">
        <v>206486.49600000001</v>
      </c>
      <c r="K407" s="17">
        <v>2064864.9600000002</v>
      </c>
      <c r="L407" s="104" t="s">
        <v>529</v>
      </c>
      <c r="M407" t="s">
        <v>319</v>
      </c>
    </row>
    <row r="408" spans="1:17" hidden="1" x14ac:dyDescent="0.25">
      <c r="A408" s="5">
        <v>45117</v>
      </c>
      <c r="B408" t="s">
        <v>63</v>
      </c>
      <c r="C408" t="s">
        <v>4</v>
      </c>
      <c r="D408" t="s">
        <v>14</v>
      </c>
      <c r="E408" s="4">
        <v>3318235</v>
      </c>
      <c r="F408" t="s">
        <v>209</v>
      </c>
      <c r="G408" s="4" t="s">
        <v>107</v>
      </c>
      <c r="H408" s="4"/>
      <c r="I408" s="8">
        <v>10</v>
      </c>
      <c r="J408" s="51">
        <v>126823.496</v>
      </c>
      <c r="K408" s="17">
        <v>1268234.96</v>
      </c>
      <c r="L408" s="104" t="s">
        <v>529</v>
      </c>
      <c r="M408" t="s">
        <v>319</v>
      </c>
    </row>
    <row r="409" spans="1:17" hidden="1" x14ac:dyDescent="0.25">
      <c r="A409" s="5">
        <v>45117</v>
      </c>
      <c r="B409" t="s">
        <v>63</v>
      </c>
      <c r="C409" t="s">
        <v>4</v>
      </c>
      <c r="D409" t="s">
        <v>14</v>
      </c>
      <c r="E409" s="4">
        <v>3308050</v>
      </c>
      <c r="F409" t="s">
        <v>137</v>
      </c>
      <c r="G409" s="4" t="s">
        <v>137</v>
      </c>
      <c r="H409" s="4" t="s">
        <v>138</v>
      </c>
      <c r="I409" s="8">
        <v>10</v>
      </c>
      <c r="J409" s="51">
        <v>438441.296969697</v>
      </c>
      <c r="K409" s="17">
        <v>4384412.9696969697</v>
      </c>
      <c r="L409" s="102" t="s">
        <v>529</v>
      </c>
      <c r="M409" t="s">
        <v>319</v>
      </c>
    </row>
    <row r="410" spans="1:17" hidden="1" x14ac:dyDescent="0.25">
      <c r="A410" s="5">
        <v>45117</v>
      </c>
      <c r="B410" t="s">
        <v>63</v>
      </c>
      <c r="C410" t="s">
        <v>4</v>
      </c>
      <c r="D410" t="s">
        <v>14</v>
      </c>
      <c r="E410" s="4">
        <v>3318055</v>
      </c>
      <c r="F410" t="s">
        <v>318</v>
      </c>
      <c r="G410" s="4" t="s">
        <v>109</v>
      </c>
      <c r="H410" s="4"/>
      <c r="I410" s="8">
        <v>3</v>
      </c>
      <c r="J410" s="51">
        <v>1267585.2969696971</v>
      </c>
      <c r="K410" s="17">
        <v>3802755.8909090916</v>
      </c>
      <c r="L410" s="102"/>
      <c r="M410" t="s">
        <v>319</v>
      </c>
    </row>
    <row r="411" spans="1:17" hidden="1" x14ac:dyDescent="0.25">
      <c r="A411" s="5">
        <v>45117</v>
      </c>
      <c r="B411" t="s">
        <v>103</v>
      </c>
      <c r="C411" t="s">
        <v>0</v>
      </c>
      <c r="D411" t="s">
        <v>14</v>
      </c>
      <c r="E411" s="3" t="s">
        <v>35</v>
      </c>
      <c r="F411" t="s">
        <v>36</v>
      </c>
      <c r="G411" s="4" t="s">
        <v>37</v>
      </c>
      <c r="H411" s="4" t="s">
        <v>131</v>
      </c>
      <c r="I411" s="8">
        <v>-7</v>
      </c>
      <c r="J411" s="50">
        <v>65949.40444444443</v>
      </c>
      <c r="K411" s="35">
        <v>-461645.83111111098</v>
      </c>
      <c r="L411" s="104"/>
      <c r="N411">
        <v>20230091</v>
      </c>
      <c r="O411" t="s">
        <v>282</v>
      </c>
      <c r="Q411" t="s">
        <v>280</v>
      </c>
    </row>
    <row r="412" spans="1:17" hidden="1" x14ac:dyDescent="0.25">
      <c r="A412" s="5">
        <v>45117</v>
      </c>
      <c r="B412" t="s">
        <v>103</v>
      </c>
      <c r="C412" t="s">
        <v>0</v>
      </c>
      <c r="D412" t="s">
        <v>14</v>
      </c>
      <c r="E412" s="3" t="s">
        <v>58</v>
      </c>
      <c r="F412" t="s">
        <v>59</v>
      </c>
      <c r="G412" s="4" t="s">
        <v>60</v>
      </c>
      <c r="H412" s="4" t="s">
        <v>135</v>
      </c>
      <c r="I412" s="8">
        <v>-30</v>
      </c>
      <c r="J412" s="50">
        <v>84287.164444444439</v>
      </c>
      <c r="K412" s="35">
        <v>-2528614.9333333331</v>
      </c>
      <c r="L412" s="104" t="s">
        <v>529</v>
      </c>
      <c r="N412">
        <v>20230091</v>
      </c>
      <c r="O412" t="s">
        <v>282</v>
      </c>
      <c r="Q412" t="s">
        <v>280</v>
      </c>
    </row>
    <row r="413" spans="1:17" hidden="1" x14ac:dyDescent="0.25">
      <c r="A413" s="5">
        <v>45117</v>
      </c>
      <c r="B413" t="s">
        <v>103</v>
      </c>
      <c r="C413" t="s">
        <v>0</v>
      </c>
      <c r="D413" t="s">
        <v>14</v>
      </c>
      <c r="E413" s="4" t="s">
        <v>54</v>
      </c>
      <c r="F413" t="s">
        <v>55</v>
      </c>
      <c r="G413" s="4" t="s">
        <v>56</v>
      </c>
      <c r="H413" s="4" t="s">
        <v>314</v>
      </c>
      <c r="I413" s="8">
        <v>-30</v>
      </c>
      <c r="J413" s="29">
        <v>88551.829545454559</v>
      </c>
      <c r="K413" s="17">
        <v>-2656554.8863636367</v>
      </c>
      <c r="L413" s="102" t="s">
        <v>529</v>
      </c>
      <c r="N413">
        <v>20230091</v>
      </c>
      <c r="O413" t="s">
        <v>282</v>
      </c>
      <c r="Q413" t="s">
        <v>280</v>
      </c>
    </row>
    <row r="414" spans="1:17" hidden="1" x14ac:dyDescent="0.25">
      <c r="A414" s="5">
        <v>45049</v>
      </c>
      <c r="B414" t="s">
        <v>121</v>
      </c>
      <c r="C414" t="s">
        <v>0</v>
      </c>
      <c r="D414" t="s">
        <v>14</v>
      </c>
      <c r="E414" s="4" t="s">
        <v>42</v>
      </c>
      <c r="F414" t="s">
        <v>43</v>
      </c>
      <c r="G414" s="4" t="s">
        <v>44</v>
      </c>
      <c r="H414" s="4" t="s">
        <v>194</v>
      </c>
      <c r="I414" s="8">
        <v>-3</v>
      </c>
      <c r="J414" s="50">
        <v>81594</v>
      </c>
      <c r="K414" s="35">
        <v>-244782</v>
      </c>
      <c r="L414" s="104"/>
      <c r="O414" t="s">
        <v>283</v>
      </c>
      <c r="P414" t="s">
        <v>132</v>
      </c>
    </row>
    <row r="415" spans="1:17" hidden="1" x14ac:dyDescent="0.25">
      <c r="A415" s="5">
        <v>45118</v>
      </c>
      <c r="B415" t="s">
        <v>103</v>
      </c>
      <c r="C415" t="s">
        <v>0</v>
      </c>
      <c r="D415" t="s">
        <v>14</v>
      </c>
      <c r="E415" s="3" t="s">
        <v>35</v>
      </c>
      <c r="F415" t="s">
        <v>36</v>
      </c>
      <c r="G415" s="4" t="s">
        <v>37</v>
      </c>
      <c r="H415" s="4" t="s">
        <v>131</v>
      </c>
      <c r="I415" s="8">
        <v>-10</v>
      </c>
      <c r="J415" s="50">
        <v>65949.40444444443</v>
      </c>
      <c r="K415" s="35">
        <v>-659494.04444444436</v>
      </c>
      <c r="L415" s="104"/>
      <c r="N415">
        <v>20230092</v>
      </c>
      <c r="O415" t="s">
        <v>147</v>
      </c>
      <c r="Q415" t="s">
        <v>280</v>
      </c>
    </row>
    <row r="416" spans="1:17" hidden="1" x14ac:dyDescent="0.25">
      <c r="A416" s="5">
        <v>45092</v>
      </c>
      <c r="B416" t="s">
        <v>103</v>
      </c>
      <c r="C416" t="s">
        <v>0</v>
      </c>
      <c r="D416" t="s">
        <v>14</v>
      </c>
      <c r="E416" s="3" t="s">
        <v>39</v>
      </c>
      <c r="F416" t="s">
        <v>40</v>
      </c>
      <c r="G416" s="4" t="s">
        <v>41</v>
      </c>
      <c r="H416" s="4" t="s">
        <v>129</v>
      </c>
      <c r="I416" s="8">
        <v>-6</v>
      </c>
      <c r="J416" s="50">
        <v>81594</v>
      </c>
      <c r="K416" s="35">
        <v>-489564</v>
      </c>
      <c r="L416" s="104"/>
      <c r="N416">
        <v>20230083</v>
      </c>
      <c r="O416" t="s">
        <v>234</v>
      </c>
      <c r="Q416" t="s">
        <v>280</v>
      </c>
    </row>
    <row r="417" spans="1:17" hidden="1" x14ac:dyDescent="0.25">
      <c r="A417" s="5">
        <v>45117</v>
      </c>
      <c r="B417" t="s">
        <v>63</v>
      </c>
      <c r="C417" t="s">
        <v>0</v>
      </c>
      <c r="D417" t="s">
        <v>14</v>
      </c>
      <c r="E417" s="4" t="s">
        <v>39</v>
      </c>
      <c r="F417" t="s">
        <v>40</v>
      </c>
      <c r="G417" s="4" t="s">
        <v>41</v>
      </c>
      <c r="H417" s="4" t="s">
        <v>311</v>
      </c>
      <c r="I417" s="8">
        <v>20</v>
      </c>
      <c r="J417" s="29">
        <v>69875.829545454544</v>
      </c>
      <c r="K417" s="17">
        <v>1397516.5909090908</v>
      </c>
      <c r="L417" s="102"/>
      <c r="M417" t="s">
        <v>317</v>
      </c>
    </row>
    <row r="418" spans="1:17" hidden="1" x14ac:dyDescent="0.25">
      <c r="A418" s="5">
        <v>45118</v>
      </c>
      <c r="B418" t="s">
        <v>103</v>
      </c>
      <c r="C418" t="s">
        <v>0</v>
      </c>
      <c r="D418" t="s">
        <v>14</v>
      </c>
      <c r="E418" s="3" t="s">
        <v>25</v>
      </c>
      <c r="F418" t="s">
        <v>26</v>
      </c>
      <c r="G418" s="4" t="s">
        <v>27</v>
      </c>
      <c r="H418" s="4" t="s">
        <v>127</v>
      </c>
      <c r="I418" s="8">
        <v>-5</v>
      </c>
      <c r="J418" s="50">
        <v>65949.40444444443</v>
      </c>
      <c r="K418" s="35">
        <v>-329747.02222222218</v>
      </c>
      <c r="L418" s="104"/>
      <c r="N418">
        <v>20230092</v>
      </c>
      <c r="O418" t="s">
        <v>147</v>
      </c>
      <c r="Q418" t="s">
        <v>280</v>
      </c>
    </row>
    <row r="419" spans="1:17" hidden="1" x14ac:dyDescent="0.25">
      <c r="A419" s="5">
        <v>45057</v>
      </c>
      <c r="B419" t="s">
        <v>121</v>
      </c>
      <c r="C419" t="s">
        <v>0</v>
      </c>
      <c r="D419" t="s">
        <v>14</v>
      </c>
      <c r="E419" s="4" t="s">
        <v>42</v>
      </c>
      <c r="F419" t="s">
        <v>43</v>
      </c>
      <c r="G419" s="4" t="s">
        <v>44</v>
      </c>
      <c r="H419" s="4" t="s">
        <v>194</v>
      </c>
      <c r="I419" s="8">
        <v>-7</v>
      </c>
      <c r="J419" s="50">
        <v>81594</v>
      </c>
      <c r="K419" s="35">
        <v>-571158</v>
      </c>
      <c r="L419" s="104"/>
      <c r="O419" t="s">
        <v>283</v>
      </c>
      <c r="P419" t="s">
        <v>294</v>
      </c>
    </row>
    <row r="420" spans="1:17" hidden="1" x14ac:dyDescent="0.25">
      <c r="A420" s="5">
        <v>45118</v>
      </c>
      <c r="B420" t="s">
        <v>103</v>
      </c>
      <c r="C420" t="s">
        <v>4</v>
      </c>
      <c r="D420" t="s">
        <v>14</v>
      </c>
      <c r="E420" s="4">
        <v>3318055</v>
      </c>
      <c r="F420" t="s">
        <v>318</v>
      </c>
      <c r="G420" s="4" t="s">
        <v>109</v>
      </c>
      <c r="H420" s="4"/>
      <c r="I420" s="8">
        <v>-1</v>
      </c>
      <c r="J420" s="51">
        <v>1267585.2969696971</v>
      </c>
      <c r="K420" s="17">
        <v>-1267585.2969696971</v>
      </c>
      <c r="L420" s="102"/>
      <c r="N420">
        <v>20230093</v>
      </c>
      <c r="O420" t="s">
        <v>136</v>
      </c>
      <c r="Q420" t="s">
        <v>279</v>
      </c>
    </row>
    <row r="421" spans="1:17" hidden="1" x14ac:dyDescent="0.25">
      <c r="A421" s="5">
        <v>45118</v>
      </c>
      <c r="B421" t="s">
        <v>103</v>
      </c>
      <c r="C421" t="s">
        <v>0</v>
      </c>
      <c r="D421" t="s">
        <v>14</v>
      </c>
      <c r="E421" s="4" t="s">
        <v>54</v>
      </c>
      <c r="F421" t="s">
        <v>55</v>
      </c>
      <c r="G421" s="4" t="s">
        <v>56</v>
      </c>
      <c r="H421" s="4" t="s">
        <v>195</v>
      </c>
      <c r="I421" s="8">
        <v>-18</v>
      </c>
      <c r="J421" s="50">
        <v>104905</v>
      </c>
      <c r="K421" s="35">
        <v>-1888290</v>
      </c>
      <c r="L421" s="104" t="s">
        <v>529</v>
      </c>
      <c r="N421">
        <v>20230094</v>
      </c>
      <c r="O421" t="s">
        <v>136</v>
      </c>
      <c r="Q421" t="s">
        <v>279</v>
      </c>
    </row>
    <row r="422" spans="1:17" hidden="1" x14ac:dyDescent="0.25">
      <c r="A422" s="5">
        <v>45118</v>
      </c>
      <c r="B422" t="s">
        <v>103</v>
      </c>
      <c r="C422" t="s">
        <v>0</v>
      </c>
      <c r="D422" t="s">
        <v>14</v>
      </c>
      <c r="E422" s="4" t="s">
        <v>54</v>
      </c>
      <c r="F422" t="s">
        <v>55</v>
      </c>
      <c r="G422" s="4" t="s">
        <v>56</v>
      </c>
      <c r="H422" s="4" t="s">
        <v>320</v>
      </c>
      <c r="I422" s="8">
        <v>-2</v>
      </c>
      <c r="J422" s="50">
        <v>84287.164444444439</v>
      </c>
      <c r="K422" s="35">
        <v>-168574.32888888888</v>
      </c>
      <c r="L422" s="104" t="s">
        <v>529</v>
      </c>
      <c r="N422">
        <v>20230094</v>
      </c>
      <c r="O422" t="s">
        <v>136</v>
      </c>
      <c r="Q422" t="s">
        <v>279</v>
      </c>
    </row>
    <row r="423" spans="1:17" hidden="1" x14ac:dyDescent="0.25">
      <c r="A423" s="5">
        <v>45118</v>
      </c>
      <c r="B423" t="s">
        <v>103</v>
      </c>
      <c r="C423" t="s">
        <v>0</v>
      </c>
      <c r="D423" t="s">
        <v>14</v>
      </c>
      <c r="E423" s="3" t="s">
        <v>58</v>
      </c>
      <c r="F423" t="s">
        <v>59</v>
      </c>
      <c r="G423" s="4" t="s">
        <v>60</v>
      </c>
      <c r="H423" s="4" t="s">
        <v>135</v>
      </c>
      <c r="I423" s="8">
        <v>-8</v>
      </c>
      <c r="J423" s="50">
        <v>84287.164444444439</v>
      </c>
      <c r="K423" s="35">
        <v>-674297.31555555551</v>
      </c>
      <c r="L423" s="104" t="s">
        <v>529</v>
      </c>
      <c r="N423">
        <v>20230094</v>
      </c>
      <c r="O423" t="s">
        <v>136</v>
      </c>
      <c r="Q423" t="s">
        <v>279</v>
      </c>
    </row>
    <row r="424" spans="1:17" hidden="1" x14ac:dyDescent="0.25">
      <c r="A424" s="5">
        <v>45118</v>
      </c>
      <c r="B424" t="s">
        <v>103</v>
      </c>
      <c r="C424" t="s">
        <v>0</v>
      </c>
      <c r="D424" t="s">
        <v>14</v>
      </c>
      <c r="E424" s="4" t="s">
        <v>58</v>
      </c>
      <c r="F424" t="s">
        <v>59</v>
      </c>
      <c r="G424" s="4" t="s">
        <v>60</v>
      </c>
      <c r="H424" s="4" t="s">
        <v>196</v>
      </c>
      <c r="I424" s="8">
        <v>-3</v>
      </c>
      <c r="J424" s="50">
        <v>104905</v>
      </c>
      <c r="K424" s="35">
        <v>-314715</v>
      </c>
      <c r="L424" s="104" t="s">
        <v>529</v>
      </c>
      <c r="N424">
        <v>20230094</v>
      </c>
      <c r="O424" t="s">
        <v>136</v>
      </c>
      <c r="Q424" t="s">
        <v>279</v>
      </c>
    </row>
    <row r="425" spans="1:17" hidden="1" x14ac:dyDescent="0.25">
      <c r="A425" s="5">
        <v>45118</v>
      </c>
      <c r="B425" t="s">
        <v>103</v>
      </c>
      <c r="C425" t="s">
        <v>0</v>
      </c>
      <c r="D425" t="s">
        <v>14</v>
      </c>
      <c r="E425" s="3" t="s">
        <v>25</v>
      </c>
      <c r="F425" t="s">
        <v>26</v>
      </c>
      <c r="G425" s="4" t="s">
        <v>27</v>
      </c>
      <c r="H425" s="4" t="s">
        <v>29</v>
      </c>
      <c r="I425" s="8">
        <v>-1</v>
      </c>
      <c r="J425" s="48">
        <v>73331</v>
      </c>
      <c r="K425" s="17">
        <v>-73331</v>
      </c>
      <c r="L425" s="102"/>
      <c r="N425">
        <v>20230095</v>
      </c>
      <c r="O425" t="s">
        <v>232</v>
      </c>
      <c r="Q425" t="s">
        <v>280</v>
      </c>
    </row>
    <row r="426" spans="1:17" hidden="1" x14ac:dyDescent="0.25">
      <c r="A426" s="5">
        <v>45118</v>
      </c>
      <c r="B426" t="s">
        <v>103</v>
      </c>
      <c r="C426" t="s">
        <v>0</v>
      </c>
      <c r="D426" t="s">
        <v>14</v>
      </c>
      <c r="E426" s="3" t="s">
        <v>25</v>
      </c>
      <c r="F426" t="s">
        <v>26</v>
      </c>
      <c r="G426" s="4" t="s">
        <v>27</v>
      </c>
      <c r="H426" s="4" t="s">
        <v>127</v>
      </c>
      <c r="I426" s="8">
        <v>-15</v>
      </c>
      <c r="J426" s="50">
        <v>65949.40444444443</v>
      </c>
      <c r="K426" s="35">
        <v>-989241.06666666642</v>
      </c>
      <c r="L426" s="104"/>
      <c r="N426">
        <v>20230095</v>
      </c>
      <c r="O426" t="s">
        <v>232</v>
      </c>
      <c r="Q426" t="s">
        <v>280</v>
      </c>
    </row>
    <row r="427" spans="1:17" hidden="1" x14ac:dyDescent="0.25">
      <c r="A427" s="5">
        <v>45118</v>
      </c>
      <c r="B427" t="s">
        <v>103</v>
      </c>
      <c r="C427" t="s">
        <v>0</v>
      </c>
      <c r="D427" t="s">
        <v>14</v>
      </c>
      <c r="E427" s="3" t="s">
        <v>35</v>
      </c>
      <c r="F427" t="s">
        <v>36</v>
      </c>
      <c r="G427" s="4" t="s">
        <v>37</v>
      </c>
      <c r="H427" s="4" t="s">
        <v>131</v>
      </c>
      <c r="I427" s="8">
        <v>-16</v>
      </c>
      <c r="J427" s="50">
        <v>81594</v>
      </c>
      <c r="K427" s="35">
        <v>-1305504</v>
      </c>
      <c r="L427" s="104"/>
      <c r="N427">
        <v>20230095</v>
      </c>
      <c r="O427" t="s">
        <v>232</v>
      </c>
      <c r="Q427" t="s">
        <v>280</v>
      </c>
    </row>
    <row r="428" spans="1:17" hidden="1" x14ac:dyDescent="0.25">
      <c r="A428" s="5">
        <v>45117</v>
      </c>
      <c r="B428" t="s">
        <v>63</v>
      </c>
      <c r="C428" t="s">
        <v>0</v>
      </c>
      <c r="D428" t="s">
        <v>14</v>
      </c>
      <c r="E428" s="4" t="s">
        <v>39</v>
      </c>
      <c r="F428" t="s">
        <v>40</v>
      </c>
      <c r="G428" s="4" t="s">
        <v>41</v>
      </c>
      <c r="H428" s="4" t="s">
        <v>312</v>
      </c>
      <c r="I428" s="8">
        <v>50</v>
      </c>
      <c r="J428" s="29">
        <v>69875.829545454544</v>
      </c>
      <c r="K428" s="17">
        <v>3493791.4772727271</v>
      </c>
      <c r="L428" s="102" t="s">
        <v>529</v>
      </c>
      <c r="M428" t="s">
        <v>317</v>
      </c>
    </row>
    <row r="429" spans="1:17" hidden="1" x14ac:dyDescent="0.25">
      <c r="A429" s="5">
        <v>45057</v>
      </c>
      <c r="B429" t="s">
        <v>103</v>
      </c>
      <c r="C429" t="s">
        <v>0</v>
      </c>
      <c r="D429" t="s">
        <v>14</v>
      </c>
      <c r="E429" s="4" t="s">
        <v>42</v>
      </c>
      <c r="F429" t="s">
        <v>43</v>
      </c>
      <c r="G429" s="4" t="s">
        <v>44</v>
      </c>
      <c r="H429" s="4" t="s">
        <v>194</v>
      </c>
      <c r="I429" s="8">
        <v>-15</v>
      </c>
      <c r="J429" s="50">
        <v>81594</v>
      </c>
      <c r="K429" s="35">
        <v>-1223910</v>
      </c>
      <c r="L429" s="104"/>
      <c r="N429">
        <v>20230074</v>
      </c>
      <c r="O429" t="s">
        <v>232</v>
      </c>
      <c r="Q429" t="s">
        <v>280</v>
      </c>
    </row>
    <row r="430" spans="1:17" hidden="1" x14ac:dyDescent="0.25">
      <c r="A430" s="5">
        <v>45118</v>
      </c>
      <c r="B430" t="s">
        <v>103</v>
      </c>
      <c r="C430" t="s">
        <v>0</v>
      </c>
      <c r="D430" t="s">
        <v>14</v>
      </c>
      <c r="E430" s="4" t="s">
        <v>48</v>
      </c>
      <c r="F430" t="s">
        <v>49</v>
      </c>
      <c r="G430" s="4" t="s">
        <v>50</v>
      </c>
      <c r="H430" s="4" t="s">
        <v>313</v>
      </c>
      <c r="I430" s="8">
        <v>-25</v>
      </c>
      <c r="J430" s="50">
        <v>69875.829545454544</v>
      </c>
      <c r="K430" s="17">
        <v>-1746895.7386363635</v>
      </c>
      <c r="L430" s="102" t="s">
        <v>529</v>
      </c>
      <c r="N430">
        <v>20230095</v>
      </c>
      <c r="O430" t="s">
        <v>232</v>
      </c>
      <c r="Q430" t="s">
        <v>280</v>
      </c>
    </row>
    <row r="431" spans="1:17" hidden="1" x14ac:dyDescent="0.25">
      <c r="A431" s="5">
        <v>45118</v>
      </c>
      <c r="B431" t="s">
        <v>103</v>
      </c>
      <c r="C431" t="s">
        <v>0</v>
      </c>
      <c r="D431" t="s">
        <v>14</v>
      </c>
      <c r="E431" s="4" t="s">
        <v>54</v>
      </c>
      <c r="F431" t="s">
        <v>55</v>
      </c>
      <c r="G431" s="4" t="s">
        <v>56</v>
      </c>
      <c r="H431" s="4" t="s">
        <v>320</v>
      </c>
      <c r="I431" s="8">
        <v>-5</v>
      </c>
      <c r="J431" s="50">
        <v>84287.164444444439</v>
      </c>
      <c r="K431" s="17">
        <v>-421435.82222222222</v>
      </c>
      <c r="L431" s="102" t="s">
        <v>529</v>
      </c>
      <c r="N431">
        <v>20230095</v>
      </c>
      <c r="O431" t="s">
        <v>232</v>
      </c>
      <c r="Q431" t="s">
        <v>280</v>
      </c>
    </row>
    <row r="432" spans="1:17" hidden="1" x14ac:dyDescent="0.25">
      <c r="A432" s="5">
        <v>45118</v>
      </c>
      <c r="B432" t="s">
        <v>103</v>
      </c>
      <c r="C432" t="s">
        <v>0</v>
      </c>
      <c r="D432" t="s">
        <v>14</v>
      </c>
      <c r="E432" s="4" t="s">
        <v>58</v>
      </c>
      <c r="F432" t="s">
        <v>59</v>
      </c>
      <c r="G432" s="4" t="s">
        <v>60</v>
      </c>
      <c r="H432" s="4" t="s">
        <v>196</v>
      </c>
      <c r="I432" s="8">
        <v>-17</v>
      </c>
      <c r="J432" s="50">
        <v>104905</v>
      </c>
      <c r="K432" s="35">
        <v>-1783385</v>
      </c>
      <c r="L432" s="104" t="s">
        <v>529</v>
      </c>
      <c r="N432">
        <v>20230095</v>
      </c>
      <c r="O432" t="s">
        <v>232</v>
      </c>
      <c r="Q432" t="s">
        <v>280</v>
      </c>
    </row>
    <row r="433" spans="1:17" hidden="1" x14ac:dyDescent="0.25">
      <c r="A433" s="5">
        <v>45118</v>
      </c>
      <c r="B433" t="s">
        <v>103</v>
      </c>
      <c r="C433" t="s">
        <v>4</v>
      </c>
      <c r="D433" t="s">
        <v>14</v>
      </c>
      <c r="E433" s="4">
        <v>3318225</v>
      </c>
      <c r="F433" t="s">
        <v>148</v>
      </c>
      <c r="G433" s="4" t="s">
        <v>148</v>
      </c>
      <c r="H433" s="4"/>
      <c r="I433" s="8">
        <v>-1</v>
      </c>
      <c r="J433" s="29">
        <v>153420.53519000002</v>
      </c>
      <c r="K433" s="17">
        <v>-153420.53519000002</v>
      </c>
      <c r="L433" s="104" t="s">
        <v>529</v>
      </c>
      <c r="N433">
        <v>20230095</v>
      </c>
      <c r="O433" t="s">
        <v>232</v>
      </c>
      <c r="Q433" t="s">
        <v>280</v>
      </c>
    </row>
    <row r="434" spans="1:17" hidden="1" x14ac:dyDescent="0.25">
      <c r="A434" s="5">
        <v>45124</v>
      </c>
      <c r="B434" t="s">
        <v>103</v>
      </c>
      <c r="C434" t="s">
        <v>4</v>
      </c>
      <c r="D434" t="s">
        <v>66</v>
      </c>
      <c r="E434" s="4" t="s">
        <v>96</v>
      </c>
      <c r="F434" t="s">
        <v>95</v>
      </c>
      <c r="G434" s="4" t="s">
        <v>106</v>
      </c>
      <c r="H434" s="4">
        <v>50359</v>
      </c>
      <c r="I434" s="8">
        <v>-1</v>
      </c>
      <c r="J434" s="29">
        <v>647360</v>
      </c>
      <c r="K434" s="35">
        <v>-647360</v>
      </c>
      <c r="L434" s="104"/>
      <c r="N434">
        <v>20230085</v>
      </c>
      <c r="O434" t="s">
        <v>187</v>
      </c>
      <c r="Q434" t="s">
        <v>138</v>
      </c>
    </row>
    <row r="435" spans="1:17" hidden="1" x14ac:dyDescent="0.25">
      <c r="A435" s="5">
        <v>45124</v>
      </c>
      <c r="B435" t="s">
        <v>103</v>
      </c>
      <c r="C435" t="s">
        <v>4</v>
      </c>
      <c r="D435" t="s">
        <v>66</v>
      </c>
      <c r="E435" s="4" t="s">
        <v>96</v>
      </c>
      <c r="F435" t="s">
        <v>95</v>
      </c>
      <c r="G435" s="4" t="s">
        <v>106</v>
      </c>
      <c r="H435" s="4">
        <v>50359</v>
      </c>
      <c r="I435" s="8">
        <v>-9</v>
      </c>
      <c r="J435" s="29">
        <v>647360</v>
      </c>
      <c r="K435" s="35">
        <v>-5826240</v>
      </c>
      <c r="L435" s="104"/>
      <c r="N435">
        <v>20230085</v>
      </c>
      <c r="O435" t="s">
        <v>187</v>
      </c>
      <c r="Q435" t="s">
        <v>138</v>
      </c>
    </row>
    <row r="436" spans="1:17" hidden="1" x14ac:dyDescent="0.25">
      <c r="A436" s="5">
        <v>45124</v>
      </c>
      <c r="B436" t="s">
        <v>103</v>
      </c>
      <c r="C436" t="s">
        <v>4</v>
      </c>
      <c r="D436" t="s">
        <v>66</v>
      </c>
      <c r="E436" s="4" t="s">
        <v>102</v>
      </c>
      <c r="F436" t="s">
        <v>101</v>
      </c>
      <c r="G436" s="4" t="s">
        <v>107</v>
      </c>
      <c r="H436" s="4">
        <v>50362</v>
      </c>
      <c r="I436" s="8">
        <v>-10</v>
      </c>
      <c r="J436" s="29">
        <v>102340</v>
      </c>
      <c r="K436" s="35">
        <v>-1023400</v>
      </c>
      <c r="L436" s="104"/>
      <c r="N436">
        <v>20230085</v>
      </c>
      <c r="O436" t="s">
        <v>187</v>
      </c>
      <c r="Q436" t="s">
        <v>138</v>
      </c>
    </row>
    <row r="437" spans="1:17" hidden="1" x14ac:dyDescent="0.25">
      <c r="A437" s="5">
        <v>45124</v>
      </c>
      <c r="B437" t="s">
        <v>103</v>
      </c>
      <c r="C437" t="s">
        <v>4</v>
      </c>
      <c r="D437" t="s">
        <v>66</v>
      </c>
      <c r="E437" s="4" t="s">
        <v>274</v>
      </c>
      <c r="F437" t="s">
        <v>273</v>
      </c>
      <c r="G437" s="4" t="s">
        <v>271</v>
      </c>
      <c r="H437" s="4"/>
      <c r="I437" s="8">
        <v>-5</v>
      </c>
      <c r="J437" s="29">
        <v>145000</v>
      </c>
      <c r="K437" s="35">
        <v>-725000</v>
      </c>
      <c r="L437" s="102" t="s">
        <v>529</v>
      </c>
      <c r="N437">
        <v>20230085</v>
      </c>
      <c r="O437" t="s">
        <v>187</v>
      </c>
      <c r="Q437" t="s">
        <v>138</v>
      </c>
    </row>
    <row r="438" spans="1:17" hidden="1" x14ac:dyDescent="0.25">
      <c r="A438" s="5">
        <v>45124</v>
      </c>
      <c r="B438" t="s">
        <v>103</v>
      </c>
      <c r="C438" t="s">
        <v>4</v>
      </c>
      <c r="D438" t="s">
        <v>66</v>
      </c>
      <c r="E438" s="4" t="s">
        <v>274</v>
      </c>
      <c r="F438" t="s">
        <v>273</v>
      </c>
      <c r="G438" s="4" t="s">
        <v>271</v>
      </c>
      <c r="H438" s="4">
        <v>50360</v>
      </c>
      <c r="I438" s="8">
        <v>-1</v>
      </c>
      <c r="J438" s="29">
        <v>145000</v>
      </c>
      <c r="K438" s="17">
        <v>-145000</v>
      </c>
      <c r="L438" s="102" t="s">
        <v>529</v>
      </c>
      <c r="N438">
        <v>20230085</v>
      </c>
      <c r="O438" t="s">
        <v>187</v>
      </c>
      <c r="Q438" t="s">
        <v>138</v>
      </c>
    </row>
    <row r="439" spans="1:17" hidden="1" x14ac:dyDescent="0.25">
      <c r="A439" s="5">
        <v>45124</v>
      </c>
      <c r="B439" t="s">
        <v>103</v>
      </c>
      <c r="C439" t="s">
        <v>4</v>
      </c>
      <c r="D439" t="s">
        <v>66</v>
      </c>
      <c r="E439" s="4" t="s">
        <v>276</v>
      </c>
      <c r="F439" t="s">
        <v>275</v>
      </c>
      <c r="G439" s="4" t="s">
        <v>148</v>
      </c>
      <c r="H439" s="4"/>
      <c r="I439" s="8">
        <v>-6</v>
      </c>
      <c r="J439" s="29">
        <v>83600</v>
      </c>
      <c r="K439" s="35">
        <v>-501600</v>
      </c>
      <c r="L439" s="104"/>
      <c r="N439">
        <v>20230085</v>
      </c>
      <c r="O439" t="s">
        <v>187</v>
      </c>
      <c r="Q439" t="s">
        <v>138</v>
      </c>
    </row>
    <row r="440" spans="1:17" hidden="1" x14ac:dyDescent="0.25">
      <c r="A440" s="5">
        <v>45121</v>
      </c>
      <c r="B440" t="s">
        <v>103</v>
      </c>
      <c r="C440" t="s">
        <v>0</v>
      </c>
      <c r="D440" t="s">
        <v>66</v>
      </c>
      <c r="E440" s="4" t="s">
        <v>86</v>
      </c>
      <c r="F440" t="s">
        <v>87</v>
      </c>
      <c r="G440" s="4" t="s">
        <v>184</v>
      </c>
      <c r="H440" s="4" t="s">
        <v>182</v>
      </c>
      <c r="I440" s="8">
        <v>-10</v>
      </c>
      <c r="J440" s="29">
        <v>51750</v>
      </c>
      <c r="K440" s="17">
        <v>-517500</v>
      </c>
      <c r="L440" s="102"/>
      <c r="N440">
        <v>20230097</v>
      </c>
      <c r="O440" t="s">
        <v>243</v>
      </c>
      <c r="P440" t="s">
        <v>187</v>
      </c>
      <c r="Q440" t="s">
        <v>279</v>
      </c>
    </row>
    <row r="441" spans="1:17" hidden="1" x14ac:dyDescent="0.25">
      <c r="A441" s="5">
        <v>45121</v>
      </c>
      <c r="B441" t="s">
        <v>103</v>
      </c>
      <c r="C441" t="s">
        <v>0</v>
      </c>
      <c r="D441" t="s">
        <v>66</v>
      </c>
      <c r="E441" s="4" t="s">
        <v>75</v>
      </c>
      <c r="F441" t="s">
        <v>76</v>
      </c>
      <c r="G441" s="4" t="s">
        <v>37</v>
      </c>
      <c r="H441" s="4" t="s">
        <v>154</v>
      </c>
      <c r="I441" s="8">
        <v>-2</v>
      </c>
      <c r="J441" s="29">
        <v>51750</v>
      </c>
      <c r="K441" s="17">
        <v>-103500</v>
      </c>
      <c r="L441" s="102"/>
      <c r="N441">
        <v>20230097</v>
      </c>
      <c r="O441" t="s">
        <v>243</v>
      </c>
      <c r="P441" t="s">
        <v>187</v>
      </c>
      <c r="Q441" t="s">
        <v>279</v>
      </c>
    </row>
    <row r="442" spans="1:17" hidden="1" x14ac:dyDescent="0.25">
      <c r="A442" s="5">
        <v>45118</v>
      </c>
      <c r="B442" t="s">
        <v>103</v>
      </c>
      <c r="C442" t="s">
        <v>0</v>
      </c>
      <c r="D442" t="s">
        <v>14</v>
      </c>
      <c r="E442" s="4" t="s">
        <v>39</v>
      </c>
      <c r="F442" t="s">
        <v>40</v>
      </c>
      <c r="G442" s="4" t="s">
        <v>41</v>
      </c>
      <c r="H442" s="4" t="s">
        <v>129</v>
      </c>
      <c r="I442" s="8">
        <v>-13</v>
      </c>
      <c r="J442" s="50">
        <v>81594</v>
      </c>
      <c r="K442" s="35">
        <v>-1060722</v>
      </c>
      <c r="L442" s="104"/>
      <c r="N442">
        <v>20230092</v>
      </c>
      <c r="O442" t="s">
        <v>147</v>
      </c>
      <c r="Q442" t="s">
        <v>280</v>
      </c>
    </row>
    <row r="443" spans="1:17" hidden="1" x14ac:dyDescent="0.25">
      <c r="A443" s="5">
        <v>45118</v>
      </c>
      <c r="B443" t="s">
        <v>103</v>
      </c>
      <c r="C443" t="s">
        <v>0</v>
      </c>
      <c r="D443" t="s">
        <v>14</v>
      </c>
      <c r="E443" s="4" t="s">
        <v>39</v>
      </c>
      <c r="F443" t="s">
        <v>40</v>
      </c>
      <c r="G443" s="4" t="s">
        <v>41</v>
      </c>
      <c r="H443" s="4" t="s">
        <v>128</v>
      </c>
      <c r="I443" s="8">
        <v>-7</v>
      </c>
      <c r="J443" s="50">
        <v>81594</v>
      </c>
      <c r="K443" s="35">
        <v>-571158</v>
      </c>
      <c r="L443" s="104"/>
      <c r="N443">
        <v>20230092</v>
      </c>
      <c r="O443" t="s">
        <v>147</v>
      </c>
      <c r="Q443" t="s">
        <v>280</v>
      </c>
    </row>
    <row r="444" spans="1:17" hidden="1" x14ac:dyDescent="0.25">
      <c r="A444" s="5">
        <v>45121</v>
      </c>
      <c r="B444" t="s">
        <v>103</v>
      </c>
      <c r="C444" t="s">
        <v>0</v>
      </c>
      <c r="D444" t="s">
        <v>66</v>
      </c>
      <c r="E444" s="4" t="s">
        <v>71</v>
      </c>
      <c r="F444" t="s">
        <v>72</v>
      </c>
      <c r="G444" s="4" t="s">
        <v>27</v>
      </c>
      <c r="H444" s="4" t="s">
        <v>218</v>
      </c>
      <c r="I444" s="8">
        <v>-10</v>
      </c>
      <c r="J444" s="29">
        <v>51750</v>
      </c>
      <c r="K444" s="17">
        <v>-517500</v>
      </c>
      <c r="L444" s="102"/>
      <c r="N444">
        <v>20230097</v>
      </c>
      <c r="O444" t="s">
        <v>243</v>
      </c>
      <c r="P444" t="s">
        <v>187</v>
      </c>
      <c r="Q444" t="s">
        <v>279</v>
      </c>
    </row>
    <row r="445" spans="1:17" hidden="1" x14ac:dyDescent="0.25">
      <c r="A445" s="5">
        <v>45107</v>
      </c>
      <c r="B445" t="s">
        <v>120</v>
      </c>
      <c r="C445" t="s">
        <v>0</v>
      </c>
      <c r="D445" t="s">
        <v>66</v>
      </c>
      <c r="E445" s="4" t="s">
        <v>78</v>
      </c>
      <c r="F445" t="s">
        <v>79</v>
      </c>
      <c r="G445" s="4" t="s">
        <v>80</v>
      </c>
      <c r="H445" s="4" t="s">
        <v>306</v>
      </c>
      <c r="I445" s="8">
        <v>-100</v>
      </c>
      <c r="J445" s="29">
        <v>51750</v>
      </c>
      <c r="K445" s="17">
        <v>-5175000</v>
      </c>
      <c r="L445" s="102"/>
      <c r="O445" t="s">
        <v>227</v>
      </c>
    </row>
    <row r="446" spans="1:17" hidden="1" x14ac:dyDescent="0.25">
      <c r="A446" s="5">
        <v>45131</v>
      </c>
      <c r="B446" t="s">
        <v>20</v>
      </c>
      <c r="C446" t="s">
        <v>0</v>
      </c>
      <c r="D446" t="s">
        <v>14</v>
      </c>
      <c r="E446" s="4" t="s">
        <v>322</v>
      </c>
      <c r="F446" t="s">
        <v>324</v>
      </c>
      <c r="G446" s="4" t="s">
        <v>325</v>
      </c>
      <c r="H446" s="4" t="s">
        <v>326</v>
      </c>
      <c r="I446" s="8">
        <v>10</v>
      </c>
      <c r="J446" s="49">
        <v>1</v>
      </c>
      <c r="K446" s="31">
        <v>10</v>
      </c>
      <c r="L446" s="105" t="s">
        <v>527</v>
      </c>
      <c r="M446" t="s">
        <v>288</v>
      </c>
    </row>
    <row r="447" spans="1:17" hidden="1" x14ac:dyDescent="0.25">
      <c r="A447" s="5">
        <v>45131</v>
      </c>
      <c r="B447" t="s">
        <v>20</v>
      </c>
      <c r="C447" t="s">
        <v>0</v>
      </c>
      <c r="D447" t="s">
        <v>14</v>
      </c>
      <c r="E447" s="4" t="s">
        <v>327</v>
      </c>
      <c r="F447" t="s">
        <v>328</v>
      </c>
      <c r="G447" s="4" t="s">
        <v>329</v>
      </c>
      <c r="H447" s="4" t="s">
        <v>330</v>
      </c>
      <c r="I447" s="8">
        <v>10</v>
      </c>
      <c r="J447" s="89">
        <v>18</v>
      </c>
      <c r="K447" s="31">
        <v>180</v>
      </c>
      <c r="L447" s="105" t="s">
        <v>527</v>
      </c>
      <c r="M447" t="s">
        <v>288</v>
      </c>
    </row>
    <row r="448" spans="1:17" hidden="1" x14ac:dyDescent="0.25">
      <c r="A448" s="5">
        <v>45134</v>
      </c>
      <c r="B448" t="s">
        <v>121</v>
      </c>
      <c r="C448" t="s">
        <v>0</v>
      </c>
      <c r="D448" t="s">
        <v>66</v>
      </c>
      <c r="E448" s="4" t="s">
        <v>91</v>
      </c>
      <c r="F448" t="s">
        <v>92</v>
      </c>
      <c r="G448" s="4" t="s">
        <v>185</v>
      </c>
      <c r="H448" s="4" t="s">
        <v>183</v>
      </c>
      <c r="I448" s="8">
        <v>-1</v>
      </c>
      <c r="J448" s="29">
        <v>51750</v>
      </c>
      <c r="K448" s="17">
        <v>-51750</v>
      </c>
      <c r="L448" s="102"/>
      <c r="O448" t="s">
        <v>323</v>
      </c>
      <c r="P448" t="s">
        <v>124</v>
      </c>
    </row>
    <row r="449" spans="1:17" hidden="1" x14ac:dyDescent="0.25">
      <c r="A449" s="5">
        <v>45134</v>
      </c>
      <c r="B449" t="s">
        <v>121</v>
      </c>
      <c r="C449" t="s">
        <v>0</v>
      </c>
      <c r="D449" t="s">
        <v>66</v>
      </c>
      <c r="E449" s="4" t="s">
        <v>82</v>
      </c>
      <c r="F449" t="s">
        <v>200</v>
      </c>
      <c r="G449" s="4" t="s">
        <v>84</v>
      </c>
      <c r="H449" s="4" t="s">
        <v>205</v>
      </c>
      <c r="I449" s="8">
        <v>-1</v>
      </c>
      <c r="J449" s="29">
        <v>51750</v>
      </c>
      <c r="K449" s="17">
        <v>-51750</v>
      </c>
      <c r="L449" s="102"/>
      <c r="O449" t="s">
        <v>323</v>
      </c>
      <c r="P449" t="s">
        <v>124</v>
      </c>
    </row>
    <row r="450" spans="1:17" hidden="1" x14ac:dyDescent="0.25">
      <c r="A450" s="5">
        <v>45107</v>
      </c>
      <c r="B450" t="s">
        <v>120</v>
      </c>
      <c r="C450" t="s">
        <v>0</v>
      </c>
      <c r="D450" t="s">
        <v>66</v>
      </c>
      <c r="E450" s="4" t="s">
        <v>78</v>
      </c>
      <c r="F450" t="s">
        <v>79</v>
      </c>
      <c r="G450" s="4" t="s">
        <v>80</v>
      </c>
      <c r="H450" s="4" t="s">
        <v>307</v>
      </c>
      <c r="I450" s="8">
        <v>-100</v>
      </c>
      <c r="J450" s="29">
        <v>51750</v>
      </c>
      <c r="K450" s="17">
        <v>-5175000</v>
      </c>
      <c r="L450" s="102"/>
      <c r="O450" t="s">
        <v>227</v>
      </c>
    </row>
    <row r="451" spans="1:17" hidden="1" x14ac:dyDescent="0.25">
      <c r="A451" s="5">
        <v>45134</v>
      </c>
      <c r="B451" t="s">
        <v>121</v>
      </c>
      <c r="C451" t="s">
        <v>0</v>
      </c>
      <c r="D451" t="s">
        <v>66</v>
      </c>
      <c r="E451" s="4" t="s">
        <v>86</v>
      </c>
      <c r="F451" t="s">
        <v>87</v>
      </c>
      <c r="G451" s="4" t="s">
        <v>184</v>
      </c>
      <c r="H451" s="4" t="s">
        <v>182</v>
      </c>
      <c r="I451" s="8">
        <v>-1</v>
      </c>
      <c r="J451" s="29">
        <v>51750</v>
      </c>
      <c r="K451" s="17">
        <v>-51750</v>
      </c>
      <c r="L451" s="102"/>
      <c r="O451" t="s">
        <v>323</v>
      </c>
      <c r="P451" t="s">
        <v>124</v>
      </c>
    </row>
    <row r="452" spans="1:17" hidden="1" x14ac:dyDescent="0.25">
      <c r="A452" s="5">
        <v>45134</v>
      </c>
      <c r="B452" t="s">
        <v>121</v>
      </c>
      <c r="C452" t="s">
        <v>0</v>
      </c>
      <c r="D452" t="s">
        <v>66</v>
      </c>
      <c r="E452" s="4" t="s">
        <v>67</v>
      </c>
      <c r="F452" t="s">
        <v>216</v>
      </c>
      <c r="G452" s="4" t="s">
        <v>69</v>
      </c>
      <c r="H452" s="4" t="s">
        <v>222</v>
      </c>
      <c r="I452" s="8">
        <v>-1</v>
      </c>
      <c r="J452" s="29">
        <v>51750</v>
      </c>
      <c r="K452" s="17">
        <v>-51750</v>
      </c>
      <c r="L452" s="102"/>
      <c r="O452" t="s">
        <v>323</v>
      </c>
      <c r="P452" t="s">
        <v>124</v>
      </c>
    </row>
    <row r="453" spans="1:17" hidden="1" x14ac:dyDescent="0.25">
      <c r="A453" s="5">
        <v>45134</v>
      </c>
      <c r="B453" t="s">
        <v>121</v>
      </c>
      <c r="C453" t="s">
        <v>0</v>
      </c>
      <c r="D453" t="s">
        <v>66</v>
      </c>
      <c r="E453" s="4" t="s">
        <v>71</v>
      </c>
      <c r="F453" t="s">
        <v>72</v>
      </c>
      <c r="G453" s="4" t="s">
        <v>27</v>
      </c>
      <c r="H453" s="4" t="s">
        <v>221</v>
      </c>
      <c r="I453" s="8">
        <v>-1</v>
      </c>
      <c r="J453" s="29">
        <v>51750</v>
      </c>
      <c r="K453" s="17">
        <v>-51750</v>
      </c>
      <c r="L453" s="102"/>
      <c r="O453" t="s">
        <v>323</v>
      </c>
      <c r="P453" t="s">
        <v>124</v>
      </c>
    </row>
    <row r="454" spans="1:17" hidden="1" x14ac:dyDescent="0.25">
      <c r="A454" s="5">
        <v>45134</v>
      </c>
      <c r="B454" t="s">
        <v>121</v>
      </c>
      <c r="C454" t="s">
        <v>0</v>
      </c>
      <c r="D454" t="s">
        <v>66</v>
      </c>
      <c r="E454" s="4" t="s">
        <v>75</v>
      </c>
      <c r="F454" t="s">
        <v>76</v>
      </c>
      <c r="G454" s="4" t="s">
        <v>37</v>
      </c>
      <c r="H454" s="4" t="s">
        <v>204</v>
      </c>
      <c r="I454" s="8">
        <v>-1</v>
      </c>
      <c r="J454" s="29">
        <v>51750</v>
      </c>
      <c r="K454" s="17">
        <v>-51750</v>
      </c>
      <c r="L454" s="102"/>
      <c r="O454" t="s">
        <v>323</v>
      </c>
      <c r="P454" t="s">
        <v>124</v>
      </c>
    </row>
    <row r="455" spans="1:17" hidden="1" x14ac:dyDescent="0.25">
      <c r="A455" s="5">
        <v>45118</v>
      </c>
      <c r="B455" t="s">
        <v>103</v>
      </c>
      <c r="C455" t="s">
        <v>0</v>
      </c>
      <c r="D455" t="s">
        <v>14</v>
      </c>
      <c r="E455" s="3" t="s">
        <v>39</v>
      </c>
      <c r="F455" t="s">
        <v>40</v>
      </c>
      <c r="G455" s="4" t="s">
        <v>41</v>
      </c>
      <c r="H455" s="4" t="s">
        <v>128</v>
      </c>
      <c r="I455" s="8">
        <v>-22</v>
      </c>
      <c r="J455" s="50">
        <v>81594</v>
      </c>
      <c r="K455" s="35">
        <v>-1795068</v>
      </c>
      <c r="L455" s="104"/>
      <c r="N455">
        <v>20230095</v>
      </c>
      <c r="O455" t="s">
        <v>232</v>
      </c>
      <c r="Q455" t="s">
        <v>280</v>
      </c>
    </row>
    <row r="456" spans="1:17" hidden="1" x14ac:dyDescent="0.25">
      <c r="A456" s="5">
        <v>45134</v>
      </c>
      <c r="B456" t="s">
        <v>121</v>
      </c>
      <c r="C456" t="s">
        <v>4</v>
      </c>
      <c r="D456" t="s">
        <v>66</v>
      </c>
      <c r="E456" s="4" t="s">
        <v>274</v>
      </c>
      <c r="F456" t="s">
        <v>273</v>
      </c>
      <c r="G456" s="4" t="s">
        <v>271</v>
      </c>
      <c r="H456" s="4">
        <v>50360</v>
      </c>
      <c r="I456" s="8">
        <v>-1</v>
      </c>
      <c r="J456" s="29">
        <v>145000</v>
      </c>
      <c r="K456" s="17">
        <v>-145000</v>
      </c>
      <c r="L456" s="102"/>
      <c r="O456" t="s">
        <v>323</v>
      </c>
      <c r="P456" t="s">
        <v>124</v>
      </c>
    </row>
    <row r="457" spans="1:17" hidden="1" x14ac:dyDescent="0.25">
      <c r="A457" s="5">
        <v>45134</v>
      </c>
      <c r="B457" t="s">
        <v>121</v>
      </c>
      <c r="C457" t="s">
        <v>4</v>
      </c>
      <c r="D457" t="s">
        <v>66</v>
      </c>
      <c r="E457" s="4" t="s">
        <v>102</v>
      </c>
      <c r="F457" t="s">
        <v>101</v>
      </c>
      <c r="G457" s="4" t="s">
        <v>107</v>
      </c>
      <c r="H457" s="4">
        <v>50362</v>
      </c>
      <c r="I457" s="8">
        <v>-5</v>
      </c>
      <c r="J457" s="29">
        <v>102340</v>
      </c>
      <c r="K457" s="17">
        <v>-511700</v>
      </c>
      <c r="L457" s="102"/>
      <c r="O457" t="s">
        <v>323</v>
      </c>
      <c r="P457" t="s">
        <v>124</v>
      </c>
    </row>
    <row r="458" spans="1:17" hidden="1" x14ac:dyDescent="0.25">
      <c r="A458" s="5">
        <v>45134</v>
      </c>
      <c r="B458" t="s">
        <v>121</v>
      </c>
      <c r="C458" t="s">
        <v>4</v>
      </c>
      <c r="D458" t="s">
        <v>66</v>
      </c>
      <c r="E458" s="4" t="s">
        <v>96</v>
      </c>
      <c r="F458" t="s">
        <v>95</v>
      </c>
      <c r="G458" s="4" t="s">
        <v>106</v>
      </c>
      <c r="H458" s="4">
        <v>50359</v>
      </c>
      <c r="I458" s="8">
        <v>-6</v>
      </c>
      <c r="J458" s="29">
        <v>647360</v>
      </c>
      <c r="K458" s="17">
        <v>-3884160</v>
      </c>
      <c r="L458" s="102"/>
      <c r="O458" t="s">
        <v>323</v>
      </c>
      <c r="P458" t="s">
        <v>124</v>
      </c>
    </row>
    <row r="459" spans="1:17" hidden="1" x14ac:dyDescent="0.25">
      <c r="A459" s="5">
        <v>45134</v>
      </c>
      <c r="B459" t="s">
        <v>121</v>
      </c>
      <c r="C459" t="s">
        <v>4</v>
      </c>
      <c r="D459" t="s">
        <v>66</v>
      </c>
      <c r="E459" s="4" t="s">
        <v>276</v>
      </c>
      <c r="F459" t="s">
        <v>275</v>
      </c>
      <c r="G459" s="4" t="s">
        <v>148</v>
      </c>
      <c r="H459" s="4"/>
      <c r="I459" s="8">
        <v>-1</v>
      </c>
      <c r="J459" s="29">
        <v>83600</v>
      </c>
      <c r="K459" s="17">
        <v>-83600</v>
      </c>
      <c r="L459" s="102"/>
      <c r="O459" t="s">
        <v>323</v>
      </c>
      <c r="P459" t="s">
        <v>124</v>
      </c>
    </row>
    <row r="460" spans="1:17" hidden="1" x14ac:dyDescent="0.25">
      <c r="A460" s="5">
        <v>45138</v>
      </c>
      <c r="B460" t="s">
        <v>121</v>
      </c>
      <c r="C460" t="s">
        <v>0</v>
      </c>
      <c r="D460" t="s">
        <v>66</v>
      </c>
      <c r="E460" s="4" t="s">
        <v>91</v>
      </c>
      <c r="F460" t="s">
        <v>92</v>
      </c>
      <c r="G460" s="4" t="s">
        <v>185</v>
      </c>
      <c r="H460" s="4" t="s">
        <v>183</v>
      </c>
      <c r="I460" s="8">
        <v>-1</v>
      </c>
      <c r="J460" s="29">
        <v>51750</v>
      </c>
      <c r="K460" s="17">
        <v>-51750</v>
      </c>
      <c r="L460" s="102"/>
      <c r="O460" t="s">
        <v>323</v>
      </c>
      <c r="P460" t="s">
        <v>124</v>
      </c>
    </row>
    <row r="461" spans="1:17" hidden="1" x14ac:dyDescent="0.25">
      <c r="A461" s="5">
        <v>45138</v>
      </c>
      <c r="B461" t="s">
        <v>121</v>
      </c>
      <c r="C461" t="s">
        <v>0</v>
      </c>
      <c r="D461" t="s">
        <v>66</v>
      </c>
      <c r="E461" s="4" t="s">
        <v>82</v>
      </c>
      <c r="F461" t="s">
        <v>200</v>
      </c>
      <c r="G461" s="4" t="s">
        <v>84</v>
      </c>
      <c r="H461" s="4" t="s">
        <v>205</v>
      </c>
      <c r="I461" s="8">
        <v>1</v>
      </c>
      <c r="J461" s="29">
        <v>51750</v>
      </c>
      <c r="K461" s="17">
        <v>51750</v>
      </c>
      <c r="L461" s="102"/>
      <c r="O461" t="s">
        <v>323</v>
      </c>
      <c r="P461" t="s">
        <v>124</v>
      </c>
    </row>
    <row r="462" spans="1:17" hidden="1" x14ac:dyDescent="0.25">
      <c r="A462" s="5">
        <v>45121</v>
      </c>
      <c r="B462" t="s">
        <v>103</v>
      </c>
      <c r="C462" t="s">
        <v>0</v>
      </c>
      <c r="D462" t="s">
        <v>66</v>
      </c>
      <c r="E462" s="4" t="s">
        <v>78</v>
      </c>
      <c r="F462" t="s">
        <v>79</v>
      </c>
      <c r="G462" s="4" t="s">
        <v>80</v>
      </c>
      <c r="H462" s="4" t="s">
        <v>174</v>
      </c>
      <c r="I462" s="8">
        <v>-10</v>
      </c>
      <c r="J462" s="29">
        <v>51750</v>
      </c>
      <c r="K462" s="17">
        <v>-517500</v>
      </c>
      <c r="L462" s="102"/>
      <c r="N462">
        <v>20230097</v>
      </c>
      <c r="O462" t="s">
        <v>243</v>
      </c>
      <c r="P462" t="s">
        <v>187</v>
      </c>
      <c r="Q462" t="s">
        <v>279</v>
      </c>
    </row>
    <row r="463" spans="1:17" hidden="1" x14ac:dyDescent="0.25">
      <c r="A463" s="5">
        <v>45138</v>
      </c>
      <c r="B463" t="s">
        <v>121</v>
      </c>
      <c r="C463" t="s">
        <v>0</v>
      </c>
      <c r="D463" t="s">
        <v>66</v>
      </c>
      <c r="E463" s="4" t="s">
        <v>86</v>
      </c>
      <c r="F463" t="s">
        <v>87</v>
      </c>
      <c r="G463" s="4" t="s">
        <v>184</v>
      </c>
      <c r="H463" s="4" t="s">
        <v>182</v>
      </c>
      <c r="I463" s="8">
        <v>1</v>
      </c>
      <c r="J463" s="29">
        <v>51750</v>
      </c>
      <c r="K463" s="17">
        <v>51750</v>
      </c>
      <c r="L463" s="102"/>
      <c r="O463" t="s">
        <v>323</v>
      </c>
      <c r="P463" t="s">
        <v>124</v>
      </c>
    </row>
    <row r="464" spans="1:17" hidden="1" x14ac:dyDescent="0.25">
      <c r="A464" s="5">
        <v>45138</v>
      </c>
      <c r="B464" t="s">
        <v>121</v>
      </c>
      <c r="C464" t="s">
        <v>0</v>
      </c>
      <c r="D464" t="s">
        <v>66</v>
      </c>
      <c r="E464" s="4" t="s">
        <v>67</v>
      </c>
      <c r="F464" t="s">
        <v>216</v>
      </c>
      <c r="G464" s="4" t="s">
        <v>69</v>
      </c>
      <c r="H464" s="4" t="s">
        <v>222</v>
      </c>
      <c r="I464" s="8">
        <v>1</v>
      </c>
      <c r="J464" s="29">
        <v>51750</v>
      </c>
      <c r="K464" s="17">
        <v>51750</v>
      </c>
      <c r="L464" s="102"/>
      <c r="O464" t="s">
        <v>323</v>
      </c>
      <c r="P464" t="s">
        <v>124</v>
      </c>
    </row>
    <row r="465" spans="1:17" hidden="1" x14ac:dyDescent="0.25">
      <c r="A465" s="5">
        <v>45138</v>
      </c>
      <c r="B465" t="s">
        <v>121</v>
      </c>
      <c r="C465" t="s">
        <v>0</v>
      </c>
      <c r="D465" t="s">
        <v>66</v>
      </c>
      <c r="E465" s="4" t="s">
        <v>71</v>
      </c>
      <c r="F465" t="s">
        <v>72</v>
      </c>
      <c r="G465" s="4" t="s">
        <v>27</v>
      </c>
      <c r="H465" s="4" t="s">
        <v>221</v>
      </c>
      <c r="I465" s="8">
        <v>1</v>
      </c>
      <c r="J465" s="29">
        <v>51750</v>
      </c>
      <c r="K465" s="17">
        <v>51750</v>
      </c>
      <c r="L465" s="102"/>
      <c r="O465" t="s">
        <v>323</v>
      </c>
      <c r="P465" t="s">
        <v>124</v>
      </c>
    </row>
    <row r="466" spans="1:17" hidden="1" x14ac:dyDescent="0.25">
      <c r="A466" s="5">
        <v>45138</v>
      </c>
      <c r="B466" t="s">
        <v>121</v>
      </c>
      <c r="C466" t="s">
        <v>0</v>
      </c>
      <c r="D466" t="s">
        <v>66</v>
      </c>
      <c r="E466" s="4" t="s">
        <v>75</v>
      </c>
      <c r="F466" t="s">
        <v>76</v>
      </c>
      <c r="G466" s="4" t="s">
        <v>37</v>
      </c>
      <c r="H466" s="4" t="s">
        <v>204</v>
      </c>
      <c r="I466" s="8">
        <v>1</v>
      </c>
      <c r="J466" s="29">
        <v>51750</v>
      </c>
      <c r="K466" s="17">
        <v>51750</v>
      </c>
      <c r="L466" s="102"/>
      <c r="O466" t="s">
        <v>323</v>
      </c>
      <c r="P466" t="s">
        <v>124</v>
      </c>
    </row>
    <row r="467" spans="1:17" hidden="1" x14ac:dyDescent="0.25">
      <c r="A467" s="5">
        <v>45121</v>
      </c>
      <c r="B467" t="s">
        <v>103</v>
      </c>
      <c r="C467" t="s">
        <v>0</v>
      </c>
      <c r="D467" t="s">
        <v>66</v>
      </c>
      <c r="E467" s="4" t="s">
        <v>139</v>
      </c>
      <c r="F467" t="s">
        <v>140</v>
      </c>
      <c r="G467" s="4" t="s">
        <v>141</v>
      </c>
      <c r="H467" s="4" t="s">
        <v>246</v>
      </c>
      <c r="I467" s="8">
        <v>-2</v>
      </c>
      <c r="J467" s="29">
        <v>51750</v>
      </c>
      <c r="K467" s="17">
        <v>-103500</v>
      </c>
      <c r="L467" s="102"/>
      <c r="N467">
        <v>20230097</v>
      </c>
      <c r="O467" t="s">
        <v>243</v>
      </c>
      <c r="P467" t="s">
        <v>187</v>
      </c>
      <c r="Q467" t="s">
        <v>279</v>
      </c>
    </row>
    <row r="468" spans="1:17" hidden="1" x14ac:dyDescent="0.25">
      <c r="A468" s="5">
        <v>45138</v>
      </c>
      <c r="B468" t="s">
        <v>121</v>
      </c>
      <c r="C468" t="s">
        <v>4</v>
      </c>
      <c r="D468" t="s">
        <v>66</v>
      </c>
      <c r="E468" s="4" t="s">
        <v>274</v>
      </c>
      <c r="F468" t="s">
        <v>273</v>
      </c>
      <c r="G468" s="4" t="s">
        <v>271</v>
      </c>
      <c r="H468" s="4">
        <v>50360</v>
      </c>
      <c r="I468" s="8">
        <v>-1</v>
      </c>
      <c r="J468" s="29">
        <v>145000</v>
      </c>
      <c r="K468" s="17">
        <v>-145000</v>
      </c>
      <c r="L468" s="102"/>
      <c r="O468" t="s">
        <v>323</v>
      </c>
      <c r="P468" t="s">
        <v>124</v>
      </c>
    </row>
    <row r="469" spans="1:17" hidden="1" x14ac:dyDescent="0.25">
      <c r="A469" s="5">
        <v>45138</v>
      </c>
      <c r="B469" t="s">
        <v>121</v>
      </c>
      <c r="C469" t="s">
        <v>4</v>
      </c>
      <c r="D469" t="s">
        <v>66</v>
      </c>
      <c r="E469" s="4" t="s">
        <v>102</v>
      </c>
      <c r="F469" t="s">
        <v>101</v>
      </c>
      <c r="G469" s="4" t="s">
        <v>107</v>
      </c>
      <c r="H469" s="4">
        <v>50362</v>
      </c>
      <c r="I469" s="8">
        <v>-5</v>
      </c>
      <c r="J469" s="29">
        <v>102340</v>
      </c>
      <c r="K469" s="17">
        <v>-511700</v>
      </c>
      <c r="L469" s="102"/>
      <c r="O469" t="s">
        <v>323</v>
      </c>
      <c r="P469" t="s">
        <v>124</v>
      </c>
    </row>
    <row r="470" spans="1:17" hidden="1" x14ac:dyDescent="0.25">
      <c r="A470" s="5">
        <v>45138</v>
      </c>
      <c r="B470" t="s">
        <v>121</v>
      </c>
      <c r="C470" t="s">
        <v>4</v>
      </c>
      <c r="D470" t="s">
        <v>66</v>
      </c>
      <c r="E470" s="4" t="s">
        <v>96</v>
      </c>
      <c r="F470" t="s">
        <v>95</v>
      </c>
      <c r="G470" s="4" t="s">
        <v>106</v>
      </c>
      <c r="H470" s="4">
        <v>50359</v>
      </c>
      <c r="I470" s="8">
        <v>-6</v>
      </c>
      <c r="J470" s="29">
        <v>647360</v>
      </c>
      <c r="K470" s="17">
        <v>-3884160</v>
      </c>
      <c r="L470" s="102"/>
      <c r="O470" t="s">
        <v>671</v>
      </c>
      <c r="P470" t="s">
        <v>124</v>
      </c>
    </row>
    <row r="471" spans="1:17" hidden="1" x14ac:dyDescent="0.25">
      <c r="A471" s="5">
        <v>45138</v>
      </c>
      <c r="B471" t="s">
        <v>121</v>
      </c>
      <c r="C471" t="s">
        <v>4</v>
      </c>
      <c r="D471" t="s">
        <v>66</v>
      </c>
      <c r="E471" s="4" t="s">
        <v>276</v>
      </c>
      <c r="F471" t="s">
        <v>275</v>
      </c>
      <c r="G471" s="4" t="s">
        <v>148</v>
      </c>
      <c r="H471" s="4"/>
      <c r="I471" s="8">
        <v>3</v>
      </c>
      <c r="J471" s="29">
        <v>83600</v>
      </c>
      <c r="K471" s="17">
        <v>250800</v>
      </c>
      <c r="L471" s="102"/>
      <c r="O471" t="s">
        <v>323</v>
      </c>
      <c r="P471" t="s">
        <v>124</v>
      </c>
    </row>
    <row r="472" spans="1:17" hidden="1" x14ac:dyDescent="0.25">
      <c r="A472" s="5">
        <v>45148</v>
      </c>
      <c r="B472" t="s">
        <v>121</v>
      </c>
      <c r="C472" t="s">
        <v>0</v>
      </c>
      <c r="D472" t="s">
        <v>14</v>
      </c>
      <c r="E472" s="4" t="s">
        <v>54</v>
      </c>
      <c r="F472" t="s">
        <v>55</v>
      </c>
      <c r="G472" s="4" t="s">
        <v>56</v>
      </c>
      <c r="H472" s="4" t="s">
        <v>331</v>
      </c>
      <c r="I472" s="8">
        <v>4</v>
      </c>
      <c r="J472" s="29">
        <v>88882</v>
      </c>
      <c r="K472" s="35">
        <v>8888200</v>
      </c>
      <c r="L472" s="104" t="s">
        <v>529</v>
      </c>
      <c r="O472" t="s">
        <v>332</v>
      </c>
      <c r="P472" t="s">
        <v>132</v>
      </c>
    </row>
    <row r="473" spans="1:17" hidden="1" x14ac:dyDescent="0.25">
      <c r="A473" s="5">
        <v>45148</v>
      </c>
      <c r="B473" t="s">
        <v>121</v>
      </c>
      <c r="C473" t="s">
        <v>0</v>
      </c>
      <c r="D473" t="s">
        <v>14</v>
      </c>
      <c r="E473" s="4" t="s">
        <v>54</v>
      </c>
      <c r="F473" t="s">
        <v>55</v>
      </c>
      <c r="G473" s="4" t="s">
        <v>56</v>
      </c>
      <c r="H473" s="4" t="s">
        <v>134</v>
      </c>
      <c r="I473" s="8">
        <v>2</v>
      </c>
      <c r="J473" s="29">
        <v>84287.164444444439</v>
      </c>
      <c r="K473" s="35">
        <v>9271588.0888888892</v>
      </c>
      <c r="L473" s="104" t="s">
        <v>529</v>
      </c>
      <c r="O473" t="s">
        <v>332</v>
      </c>
      <c r="P473" t="s">
        <v>132</v>
      </c>
    </row>
    <row r="474" spans="1:17" hidden="1" x14ac:dyDescent="0.25">
      <c r="A474" s="5">
        <v>45148</v>
      </c>
      <c r="B474" t="s">
        <v>121</v>
      </c>
      <c r="C474" t="s">
        <v>0</v>
      </c>
      <c r="D474" t="s">
        <v>14</v>
      </c>
      <c r="E474" s="4" t="s">
        <v>54</v>
      </c>
      <c r="F474" t="s">
        <v>55</v>
      </c>
      <c r="G474" s="4" t="s">
        <v>56</v>
      </c>
      <c r="H474" s="4" t="s">
        <v>195</v>
      </c>
      <c r="I474" s="8">
        <v>1</v>
      </c>
      <c r="J474" s="29">
        <v>104905</v>
      </c>
      <c r="K474" s="35">
        <v>10490500</v>
      </c>
      <c r="L474" s="104" t="s">
        <v>529</v>
      </c>
      <c r="O474" t="s">
        <v>332</v>
      </c>
      <c r="P474" t="s">
        <v>132</v>
      </c>
    </row>
    <row r="475" spans="1:17" hidden="1" x14ac:dyDescent="0.25">
      <c r="A475" s="5">
        <v>45148</v>
      </c>
      <c r="B475" t="s">
        <v>103</v>
      </c>
      <c r="C475" t="s">
        <v>0</v>
      </c>
      <c r="D475" t="s">
        <v>14</v>
      </c>
      <c r="E475" s="4" t="s">
        <v>54</v>
      </c>
      <c r="F475" t="s">
        <v>55</v>
      </c>
      <c r="G475" s="4" t="s">
        <v>56</v>
      </c>
      <c r="H475" s="4" t="s">
        <v>331</v>
      </c>
      <c r="I475" s="8">
        <v>-4</v>
      </c>
      <c r="J475" s="29">
        <v>88882</v>
      </c>
      <c r="K475" s="35">
        <v>-622174</v>
      </c>
      <c r="L475" s="104" t="s">
        <v>529</v>
      </c>
      <c r="N475">
        <v>20230105</v>
      </c>
      <c r="O475" t="s">
        <v>236</v>
      </c>
      <c r="Q475" t="s">
        <v>280</v>
      </c>
    </row>
    <row r="476" spans="1:17" hidden="1" x14ac:dyDescent="0.25">
      <c r="A476" s="5">
        <v>45148</v>
      </c>
      <c r="B476" t="s">
        <v>103</v>
      </c>
      <c r="C476" t="s">
        <v>0</v>
      </c>
      <c r="D476" t="s">
        <v>14</v>
      </c>
      <c r="E476" s="4" t="s">
        <v>54</v>
      </c>
      <c r="F476" t="s">
        <v>55</v>
      </c>
      <c r="G476" s="4" t="s">
        <v>56</v>
      </c>
      <c r="H476" s="4" t="s">
        <v>134</v>
      </c>
      <c r="I476" s="8">
        <v>-2</v>
      </c>
      <c r="J476" s="29">
        <v>84287.164444444439</v>
      </c>
      <c r="K476" s="35">
        <v>-84287.164444444439</v>
      </c>
      <c r="L476" s="104" t="s">
        <v>529</v>
      </c>
      <c r="N476">
        <v>20230105</v>
      </c>
      <c r="O476" t="s">
        <v>236</v>
      </c>
      <c r="Q476" t="s">
        <v>280</v>
      </c>
    </row>
    <row r="477" spans="1:17" hidden="1" x14ac:dyDescent="0.25">
      <c r="A477" s="5">
        <v>45148</v>
      </c>
      <c r="B477" t="s">
        <v>103</v>
      </c>
      <c r="C477" t="s">
        <v>0</v>
      </c>
      <c r="D477" t="s">
        <v>14</v>
      </c>
      <c r="E477" s="4" t="s">
        <v>54</v>
      </c>
      <c r="F477" t="s">
        <v>55</v>
      </c>
      <c r="G477" s="4" t="s">
        <v>56</v>
      </c>
      <c r="H477" s="4" t="s">
        <v>195</v>
      </c>
      <c r="I477" s="8">
        <v>-1</v>
      </c>
      <c r="J477" s="29">
        <v>104905</v>
      </c>
      <c r="K477" s="35">
        <v>-524525</v>
      </c>
      <c r="L477" s="104" t="s">
        <v>529</v>
      </c>
      <c r="N477">
        <v>20230105</v>
      </c>
      <c r="O477" t="s">
        <v>236</v>
      </c>
      <c r="Q477" t="s">
        <v>280</v>
      </c>
    </row>
    <row r="478" spans="1:17" hidden="1" x14ac:dyDescent="0.25">
      <c r="A478" s="5">
        <v>45121</v>
      </c>
      <c r="B478" t="s">
        <v>103</v>
      </c>
      <c r="C478" t="s">
        <v>0</v>
      </c>
      <c r="D478" t="s">
        <v>66</v>
      </c>
      <c r="E478" s="4" t="s">
        <v>139</v>
      </c>
      <c r="F478" t="s">
        <v>140</v>
      </c>
      <c r="G478" s="4" t="s">
        <v>141</v>
      </c>
      <c r="H478" s="4" t="s">
        <v>173</v>
      </c>
      <c r="I478" s="8">
        <v>-3</v>
      </c>
      <c r="J478" s="29">
        <v>51750</v>
      </c>
      <c r="K478" s="17">
        <v>-155250</v>
      </c>
      <c r="L478" s="102"/>
      <c r="N478">
        <v>20230097</v>
      </c>
      <c r="O478" t="s">
        <v>243</v>
      </c>
      <c r="P478" t="s">
        <v>187</v>
      </c>
      <c r="Q478" t="s">
        <v>279</v>
      </c>
    </row>
    <row r="479" spans="1:17" hidden="1" x14ac:dyDescent="0.25">
      <c r="A479" s="5">
        <v>45064</v>
      </c>
      <c r="B479" t="s">
        <v>103</v>
      </c>
      <c r="C479" t="s">
        <v>0</v>
      </c>
      <c r="D479" t="s">
        <v>14</v>
      </c>
      <c r="E479" s="4" t="s">
        <v>42</v>
      </c>
      <c r="F479" t="s">
        <v>43</v>
      </c>
      <c r="G479" s="4" t="s">
        <v>44</v>
      </c>
      <c r="H479" s="4" t="s">
        <v>194</v>
      </c>
      <c r="I479" s="8">
        <v>-5</v>
      </c>
      <c r="J479" s="50">
        <v>81594</v>
      </c>
      <c r="K479" s="17">
        <v>-407970</v>
      </c>
      <c r="L479" s="102"/>
      <c r="N479">
        <v>20230077</v>
      </c>
      <c r="O479" t="s">
        <v>136</v>
      </c>
      <c r="Q479" t="s">
        <v>279</v>
      </c>
    </row>
    <row r="480" spans="1:17" hidden="1" x14ac:dyDescent="0.25">
      <c r="A480" s="5">
        <v>45149</v>
      </c>
      <c r="B480" t="s">
        <v>63</v>
      </c>
      <c r="C480" t="s">
        <v>0</v>
      </c>
      <c r="D480" t="s">
        <v>14</v>
      </c>
      <c r="E480" s="4" t="s">
        <v>322</v>
      </c>
      <c r="F480" t="s">
        <v>324</v>
      </c>
      <c r="G480" s="4" t="s">
        <v>325</v>
      </c>
      <c r="H480" s="4" t="s">
        <v>326</v>
      </c>
      <c r="I480" s="8">
        <v>5</v>
      </c>
      <c r="J480" s="49">
        <v>1</v>
      </c>
      <c r="K480" s="35">
        <v>5</v>
      </c>
      <c r="L480" s="104" t="s">
        <v>527</v>
      </c>
      <c r="M480" t="s">
        <v>368</v>
      </c>
    </row>
    <row r="481" spans="1:17" hidden="1" x14ac:dyDescent="0.25">
      <c r="A481" s="5">
        <v>45149</v>
      </c>
      <c r="B481" t="s">
        <v>63</v>
      </c>
      <c r="C481" t="s">
        <v>0</v>
      </c>
      <c r="D481" t="s">
        <v>14</v>
      </c>
      <c r="E481" s="4" t="s">
        <v>25</v>
      </c>
      <c r="F481" t="s">
        <v>26</v>
      </c>
      <c r="G481" s="4" t="s">
        <v>27</v>
      </c>
      <c r="H481" s="4" t="s">
        <v>333</v>
      </c>
      <c r="I481" s="8">
        <v>50</v>
      </c>
      <c r="J481" s="29">
        <v>69131</v>
      </c>
      <c r="K481" s="35">
        <v>3456550</v>
      </c>
      <c r="L481" s="104"/>
      <c r="M481" t="s">
        <v>368</v>
      </c>
    </row>
    <row r="482" spans="1:17" hidden="1" x14ac:dyDescent="0.25">
      <c r="A482" s="5">
        <v>45149</v>
      </c>
      <c r="B482" t="s">
        <v>63</v>
      </c>
      <c r="C482" t="s">
        <v>0</v>
      </c>
      <c r="D482" t="s">
        <v>14</v>
      </c>
      <c r="E482" s="4" t="s">
        <v>35</v>
      </c>
      <c r="F482" t="s">
        <v>36</v>
      </c>
      <c r="G482" s="4" t="s">
        <v>37</v>
      </c>
      <c r="H482" s="4" t="s">
        <v>334</v>
      </c>
      <c r="I482" s="8">
        <v>60</v>
      </c>
      <c r="J482" s="29">
        <v>69131</v>
      </c>
      <c r="K482" s="35">
        <v>4147860</v>
      </c>
      <c r="L482" s="104"/>
      <c r="M482" t="s">
        <v>368</v>
      </c>
    </row>
    <row r="483" spans="1:17" hidden="1" x14ac:dyDescent="0.25">
      <c r="A483" s="5">
        <v>45134</v>
      </c>
      <c r="B483" t="s">
        <v>121</v>
      </c>
      <c r="C483" t="s">
        <v>0</v>
      </c>
      <c r="D483" t="s">
        <v>66</v>
      </c>
      <c r="E483" s="4" t="s">
        <v>139</v>
      </c>
      <c r="F483" t="s">
        <v>140</v>
      </c>
      <c r="G483" s="4" t="s">
        <v>141</v>
      </c>
      <c r="H483" s="4" t="s">
        <v>211</v>
      </c>
      <c r="I483" s="8">
        <v>-1</v>
      </c>
      <c r="J483" s="29">
        <v>51750</v>
      </c>
      <c r="K483" s="17">
        <v>-51750</v>
      </c>
      <c r="L483" s="102"/>
      <c r="O483" t="s">
        <v>323</v>
      </c>
      <c r="P483" t="s">
        <v>124</v>
      </c>
    </row>
    <row r="484" spans="1:17" hidden="1" x14ac:dyDescent="0.25">
      <c r="A484" s="5">
        <v>45075</v>
      </c>
      <c r="B484" t="s">
        <v>103</v>
      </c>
      <c r="C484" t="s">
        <v>0</v>
      </c>
      <c r="D484" t="s">
        <v>14</v>
      </c>
      <c r="E484" s="4" t="s">
        <v>42</v>
      </c>
      <c r="F484" t="s">
        <v>43</v>
      </c>
      <c r="G484" s="4" t="s">
        <v>44</v>
      </c>
      <c r="H484" s="4" t="s">
        <v>194</v>
      </c>
      <c r="I484" s="8">
        <v>-20</v>
      </c>
      <c r="J484" s="50">
        <v>81594</v>
      </c>
      <c r="K484" s="35">
        <v>-1631880</v>
      </c>
      <c r="L484" s="104"/>
      <c r="N484">
        <v>20230080</v>
      </c>
      <c r="O484" t="s">
        <v>147</v>
      </c>
      <c r="Q484" t="s">
        <v>280</v>
      </c>
    </row>
    <row r="485" spans="1:17" hidden="1" x14ac:dyDescent="0.25">
      <c r="A485" s="5">
        <v>45092</v>
      </c>
      <c r="B485" t="s">
        <v>103</v>
      </c>
      <c r="C485" t="s">
        <v>0</v>
      </c>
      <c r="D485" t="s">
        <v>14</v>
      </c>
      <c r="E485" s="4" t="s">
        <v>42</v>
      </c>
      <c r="F485" t="s">
        <v>43</v>
      </c>
      <c r="G485" s="4" t="s">
        <v>44</v>
      </c>
      <c r="H485" s="4" t="s">
        <v>194</v>
      </c>
      <c r="I485" s="8">
        <v>-24</v>
      </c>
      <c r="J485" s="50">
        <v>81594</v>
      </c>
      <c r="K485" s="35">
        <v>-1958256</v>
      </c>
      <c r="L485" s="104"/>
      <c r="N485">
        <v>20230083</v>
      </c>
      <c r="O485" t="s">
        <v>234</v>
      </c>
      <c r="Q485" t="s">
        <v>280</v>
      </c>
    </row>
    <row r="486" spans="1:17" hidden="1" x14ac:dyDescent="0.25">
      <c r="A486" s="5">
        <v>45118</v>
      </c>
      <c r="B486" t="s">
        <v>103</v>
      </c>
      <c r="C486" t="s">
        <v>0</v>
      </c>
      <c r="D486" t="s">
        <v>14</v>
      </c>
      <c r="E486" s="4" t="s">
        <v>42</v>
      </c>
      <c r="F486" t="s">
        <v>43</v>
      </c>
      <c r="G486" s="4" t="s">
        <v>44</v>
      </c>
      <c r="H486" s="4" t="s">
        <v>194</v>
      </c>
      <c r="I486" s="8">
        <v>-20</v>
      </c>
      <c r="J486" s="50">
        <v>81594</v>
      </c>
      <c r="K486" s="35">
        <v>-1631880</v>
      </c>
      <c r="L486" s="104"/>
      <c r="N486">
        <v>20230092</v>
      </c>
      <c r="O486" t="s">
        <v>147</v>
      </c>
      <c r="Q486" t="s">
        <v>280</v>
      </c>
    </row>
    <row r="487" spans="1:17" hidden="1" x14ac:dyDescent="0.25">
      <c r="A487" s="5">
        <v>45149</v>
      </c>
      <c r="B487" t="s">
        <v>63</v>
      </c>
      <c r="C487" t="s">
        <v>0</v>
      </c>
      <c r="D487" t="s">
        <v>14</v>
      </c>
      <c r="E487" s="4" t="s">
        <v>48</v>
      </c>
      <c r="F487" t="s">
        <v>49</v>
      </c>
      <c r="G487" s="4" t="s">
        <v>50</v>
      </c>
      <c r="H487" s="4" t="s">
        <v>351</v>
      </c>
      <c r="I487" s="8">
        <v>15</v>
      </c>
      <c r="J487" s="29">
        <v>69131</v>
      </c>
      <c r="K487" s="35">
        <v>1036965</v>
      </c>
      <c r="L487" s="104" t="s">
        <v>529</v>
      </c>
      <c r="M487" t="s">
        <v>368</v>
      </c>
    </row>
    <row r="488" spans="1:17" hidden="1" x14ac:dyDescent="0.25">
      <c r="A488" s="5">
        <v>45149</v>
      </c>
      <c r="B488" t="s">
        <v>63</v>
      </c>
      <c r="C488" t="s">
        <v>0</v>
      </c>
      <c r="D488" t="s">
        <v>14</v>
      </c>
      <c r="E488" s="4" t="s">
        <v>48</v>
      </c>
      <c r="F488" t="s">
        <v>49</v>
      </c>
      <c r="G488" s="4" t="s">
        <v>50</v>
      </c>
      <c r="H488" s="4" t="s">
        <v>338</v>
      </c>
      <c r="I488" s="8">
        <v>35</v>
      </c>
      <c r="J488" s="29">
        <v>69131</v>
      </c>
      <c r="K488" s="35">
        <v>2419585</v>
      </c>
      <c r="L488" s="104" t="s">
        <v>529</v>
      </c>
      <c r="M488" t="s">
        <v>368</v>
      </c>
    </row>
    <row r="489" spans="1:17" hidden="1" x14ac:dyDescent="0.25">
      <c r="A489" s="5">
        <v>45149</v>
      </c>
      <c r="B489" t="s">
        <v>63</v>
      </c>
      <c r="C489" t="s">
        <v>0</v>
      </c>
      <c r="D489" t="s">
        <v>14</v>
      </c>
      <c r="E489" s="4" t="s">
        <v>54</v>
      </c>
      <c r="F489" t="s">
        <v>55</v>
      </c>
      <c r="G489" s="4" t="s">
        <v>56</v>
      </c>
      <c r="H489" s="4" t="s">
        <v>339</v>
      </c>
      <c r="I489" s="8">
        <v>100</v>
      </c>
      <c r="J489" s="29">
        <v>88882</v>
      </c>
      <c r="K489" s="35">
        <v>8888200</v>
      </c>
      <c r="L489" s="104" t="s">
        <v>529</v>
      </c>
      <c r="M489" t="s">
        <v>368</v>
      </c>
    </row>
    <row r="490" spans="1:17" hidden="1" x14ac:dyDescent="0.25">
      <c r="A490" s="5">
        <v>45149</v>
      </c>
      <c r="B490" t="s">
        <v>63</v>
      </c>
      <c r="C490" t="s">
        <v>0</v>
      </c>
      <c r="D490" t="s">
        <v>14</v>
      </c>
      <c r="E490" s="4" t="s">
        <v>54</v>
      </c>
      <c r="F490" t="s">
        <v>55</v>
      </c>
      <c r="G490" s="4" t="s">
        <v>56</v>
      </c>
      <c r="H490" s="4" t="s">
        <v>340</v>
      </c>
      <c r="I490" s="8">
        <v>110</v>
      </c>
      <c r="J490" s="29">
        <v>88882</v>
      </c>
      <c r="K490" s="35">
        <v>9777020</v>
      </c>
      <c r="L490" s="104" t="s">
        <v>529</v>
      </c>
      <c r="M490" t="s">
        <v>368</v>
      </c>
    </row>
    <row r="491" spans="1:17" hidden="1" x14ac:dyDescent="0.25">
      <c r="A491" s="5">
        <v>45149</v>
      </c>
      <c r="B491" t="s">
        <v>63</v>
      </c>
      <c r="C491" t="s">
        <v>0</v>
      </c>
      <c r="D491" t="s">
        <v>14</v>
      </c>
      <c r="E491" s="4" t="s">
        <v>58</v>
      </c>
      <c r="F491" t="s">
        <v>59</v>
      </c>
      <c r="G491" s="4" t="s">
        <v>60</v>
      </c>
      <c r="H491" s="4" t="s">
        <v>341</v>
      </c>
      <c r="I491" s="8">
        <v>100</v>
      </c>
      <c r="J491" s="29">
        <v>75398.578723404251</v>
      </c>
      <c r="K491" s="35">
        <v>7539857.8723404249</v>
      </c>
      <c r="L491" s="104"/>
      <c r="M491" t="s">
        <v>368</v>
      </c>
    </row>
    <row r="492" spans="1:17" hidden="1" x14ac:dyDescent="0.25">
      <c r="A492" s="5">
        <v>45153</v>
      </c>
      <c r="B492" t="s">
        <v>121</v>
      </c>
      <c r="C492" t="s">
        <v>0</v>
      </c>
      <c r="D492" t="s">
        <v>14</v>
      </c>
      <c r="E492" s="4" t="s">
        <v>54</v>
      </c>
      <c r="F492" t="s">
        <v>55</v>
      </c>
      <c r="G492" s="4" t="s">
        <v>56</v>
      </c>
      <c r="H492" s="4" t="s">
        <v>340</v>
      </c>
      <c r="I492" s="8">
        <v>-7</v>
      </c>
      <c r="J492" s="29">
        <v>88882</v>
      </c>
      <c r="K492" s="35">
        <v>-622174</v>
      </c>
      <c r="L492" s="104" t="s">
        <v>529</v>
      </c>
      <c r="O492" t="s">
        <v>332</v>
      </c>
      <c r="P492" t="s">
        <v>132</v>
      </c>
    </row>
    <row r="493" spans="1:17" hidden="1" x14ac:dyDescent="0.25">
      <c r="A493" s="5">
        <v>45134</v>
      </c>
      <c r="B493" t="s">
        <v>121</v>
      </c>
      <c r="C493" t="s">
        <v>0</v>
      </c>
      <c r="D493" t="s">
        <v>66</v>
      </c>
      <c r="E493" s="4" t="s">
        <v>78</v>
      </c>
      <c r="F493" t="s">
        <v>79</v>
      </c>
      <c r="G493" s="4" t="s">
        <v>80</v>
      </c>
      <c r="H493" s="4" t="s">
        <v>174</v>
      </c>
      <c r="I493" s="8">
        <v>-1</v>
      </c>
      <c r="J493" s="29">
        <v>51750</v>
      </c>
      <c r="K493" s="17">
        <v>-51750</v>
      </c>
      <c r="L493" s="102"/>
      <c r="O493" t="s">
        <v>323</v>
      </c>
      <c r="P493" t="s">
        <v>124</v>
      </c>
    </row>
    <row r="494" spans="1:17" hidden="1" x14ac:dyDescent="0.25">
      <c r="A494" s="5">
        <v>45154</v>
      </c>
      <c r="B494" t="s">
        <v>103</v>
      </c>
      <c r="C494" t="s">
        <v>0</v>
      </c>
      <c r="D494" t="s">
        <v>66</v>
      </c>
      <c r="E494" s="4" t="s">
        <v>71</v>
      </c>
      <c r="F494" t="s">
        <v>72</v>
      </c>
      <c r="G494" s="4" t="s">
        <v>27</v>
      </c>
      <c r="H494" s="4" t="s">
        <v>221</v>
      </c>
      <c r="I494" s="8">
        <v>-5</v>
      </c>
      <c r="J494" s="29">
        <v>51750</v>
      </c>
      <c r="K494" s="17">
        <v>-258750</v>
      </c>
      <c r="L494" s="102"/>
      <c r="N494">
        <v>20230106</v>
      </c>
      <c r="O494" t="s">
        <v>126</v>
      </c>
      <c r="Q494" t="s">
        <v>279</v>
      </c>
    </row>
    <row r="495" spans="1:17" hidden="1" x14ac:dyDescent="0.25">
      <c r="A495" s="5">
        <v>45154</v>
      </c>
      <c r="B495" t="s">
        <v>103</v>
      </c>
      <c r="C495" t="s">
        <v>0</v>
      </c>
      <c r="D495" t="s">
        <v>66</v>
      </c>
      <c r="E495" s="4" t="s">
        <v>71</v>
      </c>
      <c r="F495" t="s">
        <v>72</v>
      </c>
      <c r="G495" s="4" t="s">
        <v>27</v>
      </c>
      <c r="H495" s="4" t="s">
        <v>219</v>
      </c>
      <c r="I495" s="8">
        <v>-3</v>
      </c>
      <c r="J495" s="29">
        <v>51750</v>
      </c>
      <c r="K495" s="17">
        <v>-155250</v>
      </c>
      <c r="L495" s="102"/>
      <c r="N495">
        <v>20230106</v>
      </c>
      <c r="O495" t="s">
        <v>126</v>
      </c>
      <c r="Q495" t="s">
        <v>279</v>
      </c>
    </row>
    <row r="496" spans="1:17" hidden="1" x14ac:dyDescent="0.25">
      <c r="A496" s="5">
        <v>45154</v>
      </c>
      <c r="B496" t="s">
        <v>103</v>
      </c>
      <c r="C496" t="s">
        <v>0</v>
      </c>
      <c r="D496" t="s">
        <v>66</v>
      </c>
      <c r="E496" s="4" t="s">
        <v>67</v>
      </c>
      <c r="F496" t="s">
        <v>216</v>
      </c>
      <c r="G496" s="4" t="s">
        <v>69</v>
      </c>
      <c r="H496" s="4" t="s">
        <v>342</v>
      </c>
      <c r="I496" s="8">
        <v>-30</v>
      </c>
      <c r="J496" s="29">
        <v>51750</v>
      </c>
      <c r="K496" s="17">
        <v>-1552500</v>
      </c>
      <c r="L496" s="102"/>
      <c r="N496">
        <v>20230106</v>
      </c>
      <c r="O496" t="s">
        <v>126</v>
      </c>
      <c r="Q496" t="s">
        <v>279</v>
      </c>
    </row>
    <row r="497" spans="1:17" hidden="1" x14ac:dyDescent="0.25">
      <c r="A497" s="5">
        <v>45138</v>
      </c>
      <c r="B497" t="s">
        <v>121</v>
      </c>
      <c r="C497" t="s">
        <v>0</v>
      </c>
      <c r="D497" t="s">
        <v>66</v>
      </c>
      <c r="E497" s="4" t="s">
        <v>139</v>
      </c>
      <c r="F497" t="s">
        <v>140</v>
      </c>
      <c r="G497" s="4" t="s">
        <v>141</v>
      </c>
      <c r="H497" s="4" t="s">
        <v>211</v>
      </c>
      <c r="I497" s="8">
        <v>1</v>
      </c>
      <c r="J497" s="29">
        <v>51750</v>
      </c>
      <c r="K497" s="17">
        <v>51750</v>
      </c>
      <c r="L497" s="102"/>
      <c r="O497" t="s">
        <v>323</v>
      </c>
      <c r="P497" t="s">
        <v>124</v>
      </c>
    </row>
    <row r="498" spans="1:17" hidden="1" x14ac:dyDescent="0.25">
      <c r="A498" s="5">
        <v>45154</v>
      </c>
      <c r="B498" t="s">
        <v>103</v>
      </c>
      <c r="C498" t="s">
        <v>0</v>
      </c>
      <c r="D498" t="s">
        <v>66</v>
      </c>
      <c r="E498" s="4" t="s">
        <v>82</v>
      </c>
      <c r="F498" t="s">
        <v>284</v>
      </c>
      <c r="G498" s="4" t="s">
        <v>84</v>
      </c>
      <c r="H498" s="4" t="s">
        <v>286</v>
      </c>
      <c r="I498" s="8">
        <v>-80</v>
      </c>
      <c r="J498" s="29">
        <v>51750</v>
      </c>
      <c r="K498" s="17">
        <v>-4140000</v>
      </c>
      <c r="L498" s="102"/>
      <c r="N498">
        <v>20230106</v>
      </c>
      <c r="O498" t="s">
        <v>126</v>
      </c>
      <c r="Q498" t="s">
        <v>279</v>
      </c>
    </row>
    <row r="499" spans="1:17" hidden="1" x14ac:dyDescent="0.25">
      <c r="A499" s="5">
        <v>45138</v>
      </c>
      <c r="B499" t="s">
        <v>121</v>
      </c>
      <c r="C499" t="s">
        <v>0</v>
      </c>
      <c r="D499" t="s">
        <v>66</v>
      </c>
      <c r="E499" s="4" t="s">
        <v>78</v>
      </c>
      <c r="F499" t="s">
        <v>79</v>
      </c>
      <c r="G499" s="4" t="s">
        <v>80</v>
      </c>
      <c r="H499" s="4" t="s">
        <v>174</v>
      </c>
      <c r="I499" s="8">
        <v>-1</v>
      </c>
      <c r="J499" s="29">
        <v>51750</v>
      </c>
      <c r="K499" s="17">
        <v>-51750</v>
      </c>
      <c r="L499" s="102"/>
      <c r="O499" t="s">
        <v>323</v>
      </c>
      <c r="P499" t="s">
        <v>124</v>
      </c>
    </row>
    <row r="500" spans="1:17" hidden="1" x14ac:dyDescent="0.25">
      <c r="A500" s="5">
        <v>45154</v>
      </c>
      <c r="B500" t="s">
        <v>103</v>
      </c>
      <c r="C500" t="s">
        <v>0</v>
      </c>
      <c r="D500" t="s">
        <v>66</v>
      </c>
      <c r="E500" s="4" t="s">
        <v>86</v>
      </c>
      <c r="F500" t="s">
        <v>87</v>
      </c>
      <c r="G500" s="4" t="s">
        <v>184</v>
      </c>
      <c r="H500" s="4" t="s">
        <v>182</v>
      </c>
      <c r="I500" s="8">
        <v>-27</v>
      </c>
      <c r="J500" s="29">
        <v>51750</v>
      </c>
      <c r="K500" s="17">
        <v>-1397250</v>
      </c>
      <c r="L500" s="102"/>
      <c r="N500">
        <v>20230106</v>
      </c>
      <c r="O500" t="s">
        <v>126</v>
      </c>
      <c r="Q500" t="s">
        <v>279</v>
      </c>
    </row>
    <row r="501" spans="1:17" hidden="1" x14ac:dyDescent="0.25">
      <c r="A501" s="5">
        <v>45154</v>
      </c>
      <c r="B501" t="s">
        <v>103</v>
      </c>
      <c r="C501" t="s">
        <v>0</v>
      </c>
      <c r="D501" t="s">
        <v>66</v>
      </c>
      <c r="E501" s="4" t="s">
        <v>86</v>
      </c>
      <c r="F501" t="s">
        <v>87</v>
      </c>
      <c r="G501" s="4" t="s">
        <v>50</v>
      </c>
      <c r="H501" s="4" t="s">
        <v>162</v>
      </c>
      <c r="I501" s="8">
        <v>-3</v>
      </c>
      <c r="J501" s="29">
        <v>51750</v>
      </c>
      <c r="K501" s="17">
        <v>-155250</v>
      </c>
      <c r="L501" s="102"/>
      <c r="N501">
        <v>20230106</v>
      </c>
      <c r="O501" t="s">
        <v>126</v>
      </c>
      <c r="Q501" t="s">
        <v>279</v>
      </c>
    </row>
    <row r="502" spans="1:17" hidden="1" x14ac:dyDescent="0.25">
      <c r="A502" s="5">
        <v>45154</v>
      </c>
      <c r="B502" t="s">
        <v>103</v>
      </c>
      <c r="C502" t="s">
        <v>4</v>
      </c>
      <c r="D502" t="s">
        <v>66</v>
      </c>
      <c r="E502" s="4" t="s">
        <v>96</v>
      </c>
      <c r="F502" t="s">
        <v>95</v>
      </c>
      <c r="G502" s="4" t="s">
        <v>106</v>
      </c>
      <c r="H502" s="4">
        <v>50359</v>
      </c>
      <c r="I502" s="8">
        <v>-10</v>
      </c>
      <c r="J502" s="29">
        <v>647360</v>
      </c>
      <c r="K502" s="17">
        <v>-6473600</v>
      </c>
      <c r="L502" s="102"/>
      <c r="N502">
        <v>20230106</v>
      </c>
      <c r="O502" t="s">
        <v>126</v>
      </c>
      <c r="Q502" t="s">
        <v>279</v>
      </c>
    </row>
    <row r="503" spans="1:17" hidden="1" x14ac:dyDescent="0.25">
      <c r="A503" s="5">
        <v>45154</v>
      </c>
      <c r="B503" t="s">
        <v>103</v>
      </c>
      <c r="C503" t="s">
        <v>4</v>
      </c>
      <c r="D503" t="s">
        <v>66</v>
      </c>
      <c r="E503" s="4" t="s">
        <v>102</v>
      </c>
      <c r="F503" t="s">
        <v>101</v>
      </c>
      <c r="G503" s="4" t="s">
        <v>107</v>
      </c>
      <c r="H503" s="4"/>
      <c r="I503" s="8">
        <v>-10</v>
      </c>
      <c r="J503" s="29">
        <v>102340</v>
      </c>
      <c r="K503" s="17">
        <v>-1023400</v>
      </c>
      <c r="L503" s="102"/>
      <c r="N503">
        <v>20230106</v>
      </c>
      <c r="O503" t="s">
        <v>126</v>
      </c>
      <c r="Q503" t="s">
        <v>279</v>
      </c>
    </row>
    <row r="504" spans="1:17" hidden="1" x14ac:dyDescent="0.25">
      <c r="A504" s="5">
        <v>45155</v>
      </c>
      <c r="B504" t="s">
        <v>20</v>
      </c>
      <c r="C504" t="s">
        <v>4</v>
      </c>
      <c r="D504" t="s">
        <v>66</v>
      </c>
      <c r="E504" s="4" t="s">
        <v>96</v>
      </c>
      <c r="F504" t="s">
        <v>95</v>
      </c>
      <c r="G504" s="4" t="s">
        <v>106</v>
      </c>
      <c r="H504" s="4">
        <v>49116</v>
      </c>
      <c r="I504" s="8">
        <v>6</v>
      </c>
      <c r="J504" s="29">
        <v>647360</v>
      </c>
      <c r="K504" s="17">
        <v>3884160</v>
      </c>
      <c r="L504" s="102" t="s">
        <v>529</v>
      </c>
      <c r="M504" t="s">
        <v>670</v>
      </c>
    </row>
    <row r="505" spans="1:17" hidden="1" x14ac:dyDescent="0.25">
      <c r="A505" s="5">
        <v>45155</v>
      </c>
      <c r="B505" t="s">
        <v>120</v>
      </c>
      <c r="C505" t="s">
        <v>4</v>
      </c>
      <c r="D505" t="s">
        <v>66</v>
      </c>
      <c r="E505" s="4" t="s">
        <v>102</v>
      </c>
      <c r="F505" t="s">
        <v>101</v>
      </c>
      <c r="G505" s="4" t="s">
        <v>107</v>
      </c>
      <c r="H505" s="4">
        <v>48791</v>
      </c>
      <c r="I505" s="8">
        <v>10</v>
      </c>
      <c r="J505" s="29">
        <v>102340</v>
      </c>
      <c r="K505" s="17">
        <v>1023400</v>
      </c>
      <c r="L505" s="102"/>
      <c r="M505" t="s">
        <v>670</v>
      </c>
    </row>
    <row r="506" spans="1:17" hidden="1" x14ac:dyDescent="0.25">
      <c r="A506" s="5">
        <v>45155</v>
      </c>
      <c r="B506" t="s">
        <v>120</v>
      </c>
      <c r="C506" t="s">
        <v>4</v>
      </c>
      <c r="D506" t="s">
        <v>66</v>
      </c>
      <c r="E506" s="4" t="s">
        <v>102</v>
      </c>
      <c r="F506" t="s">
        <v>101</v>
      </c>
      <c r="G506" s="4" t="s">
        <v>107</v>
      </c>
      <c r="H506" s="4">
        <v>47160</v>
      </c>
      <c r="I506" s="8">
        <v>5</v>
      </c>
      <c r="J506" s="29">
        <v>102340</v>
      </c>
      <c r="K506" s="17">
        <v>511700</v>
      </c>
      <c r="L506" s="102"/>
      <c r="M506" t="s">
        <v>670</v>
      </c>
    </row>
    <row r="507" spans="1:17" hidden="1" x14ac:dyDescent="0.25">
      <c r="A507" s="5">
        <v>45156</v>
      </c>
      <c r="B507" t="s">
        <v>103</v>
      </c>
      <c r="C507" t="s">
        <v>0</v>
      </c>
      <c r="D507" t="s">
        <v>14</v>
      </c>
      <c r="E507" s="3" t="s">
        <v>25</v>
      </c>
      <c r="F507" t="s">
        <v>26</v>
      </c>
      <c r="G507" s="4" t="s">
        <v>27</v>
      </c>
      <c r="H507" s="4" t="s">
        <v>127</v>
      </c>
      <c r="I507" s="8">
        <v>-10</v>
      </c>
      <c r="J507" s="50">
        <v>65949.40444444443</v>
      </c>
      <c r="K507" s="35">
        <v>-659494.04444444436</v>
      </c>
      <c r="L507" s="104"/>
      <c r="N507">
        <v>20230107</v>
      </c>
      <c r="O507" t="s">
        <v>243</v>
      </c>
      <c r="Q507" t="s">
        <v>279</v>
      </c>
    </row>
    <row r="508" spans="1:17" hidden="1" x14ac:dyDescent="0.25">
      <c r="A508" s="5">
        <v>45156</v>
      </c>
      <c r="B508" t="s">
        <v>103</v>
      </c>
      <c r="C508" t="s">
        <v>0</v>
      </c>
      <c r="D508" t="s">
        <v>14</v>
      </c>
      <c r="E508" s="3" t="s">
        <v>35</v>
      </c>
      <c r="F508" t="s">
        <v>36</v>
      </c>
      <c r="G508" s="4" t="s">
        <v>37</v>
      </c>
      <c r="H508" s="4" t="s">
        <v>131</v>
      </c>
      <c r="I508" s="8">
        <v>-5</v>
      </c>
      <c r="J508" s="50">
        <v>81594</v>
      </c>
      <c r="K508" s="35">
        <v>-407970</v>
      </c>
      <c r="L508" s="104"/>
      <c r="N508">
        <v>20230107</v>
      </c>
      <c r="O508" t="s">
        <v>243</v>
      </c>
      <c r="Q508" t="s">
        <v>279</v>
      </c>
    </row>
    <row r="509" spans="1:17" hidden="1" x14ac:dyDescent="0.25">
      <c r="A509" s="5">
        <v>45148</v>
      </c>
      <c r="B509" t="s">
        <v>103</v>
      </c>
      <c r="C509" t="s">
        <v>0</v>
      </c>
      <c r="D509" t="s">
        <v>14</v>
      </c>
      <c r="E509" s="3" t="s">
        <v>39</v>
      </c>
      <c r="F509" t="s">
        <v>40</v>
      </c>
      <c r="G509" s="4" t="s">
        <v>41</v>
      </c>
      <c r="H509" s="4" t="s">
        <v>128</v>
      </c>
      <c r="I509" s="8">
        <v>-10</v>
      </c>
      <c r="J509" s="50">
        <v>81594</v>
      </c>
      <c r="K509" s="35">
        <v>-815940</v>
      </c>
      <c r="L509" s="104"/>
      <c r="N509">
        <v>20230105</v>
      </c>
      <c r="O509" t="s">
        <v>236</v>
      </c>
      <c r="Q509" t="s">
        <v>280</v>
      </c>
    </row>
    <row r="510" spans="1:17" hidden="1" x14ac:dyDescent="0.25">
      <c r="A510" s="5">
        <v>45118</v>
      </c>
      <c r="B510" t="s">
        <v>103</v>
      </c>
      <c r="C510" t="s">
        <v>0</v>
      </c>
      <c r="D510" t="s">
        <v>14</v>
      </c>
      <c r="E510" s="4" t="s">
        <v>42</v>
      </c>
      <c r="F510" t="s">
        <v>43</v>
      </c>
      <c r="G510" s="4" t="s">
        <v>44</v>
      </c>
      <c r="H510" s="4" t="s">
        <v>194</v>
      </c>
      <c r="I510" s="8">
        <v>-20</v>
      </c>
      <c r="J510" s="50">
        <v>81594</v>
      </c>
      <c r="K510" s="35">
        <v>-1631880</v>
      </c>
      <c r="L510" s="104"/>
      <c r="N510">
        <v>20230093</v>
      </c>
      <c r="O510" t="s">
        <v>136</v>
      </c>
      <c r="Q510" t="s">
        <v>279</v>
      </c>
    </row>
    <row r="511" spans="1:17" hidden="1" x14ac:dyDescent="0.25">
      <c r="A511" s="5">
        <v>45156</v>
      </c>
      <c r="B511" t="s">
        <v>103</v>
      </c>
      <c r="C511" t="s">
        <v>0</v>
      </c>
      <c r="D511" t="s">
        <v>14</v>
      </c>
      <c r="E511" s="4" t="s">
        <v>54</v>
      </c>
      <c r="F511" t="s">
        <v>55</v>
      </c>
      <c r="G511" s="4" t="s">
        <v>56</v>
      </c>
      <c r="H511" s="4" t="s">
        <v>340</v>
      </c>
      <c r="I511" s="8">
        <v>-3</v>
      </c>
      <c r="J511" s="29">
        <v>88882</v>
      </c>
      <c r="K511" s="35">
        <v>-266646</v>
      </c>
      <c r="L511" s="104" t="s">
        <v>529</v>
      </c>
      <c r="N511">
        <v>20230107</v>
      </c>
      <c r="O511" t="s">
        <v>243</v>
      </c>
      <c r="Q511" t="s">
        <v>279</v>
      </c>
    </row>
    <row r="512" spans="1:17" hidden="1" x14ac:dyDescent="0.25">
      <c r="A512" s="5">
        <v>45156</v>
      </c>
      <c r="B512" t="s">
        <v>103</v>
      </c>
      <c r="C512" t="s">
        <v>0</v>
      </c>
      <c r="D512" t="s">
        <v>14</v>
      </c>
      <c r="E512" s="4" t="s">
        <v>58</v>
      </c>
      <c r="F512" t="s">
        <v>59</v>
      </c>
      <c r="G512" s="4" t="s">
        <v>60</v>
      </c>
      <c r="H512" s="4" t="s">
        <v>341</v>
      </c>
      <c r="I512" s="8">
        <v>-12</v>
      </c>
      <c r="J512" s="29">
        <v>75398.578723404251</v>
      </c>
      <c r="K512" s="35">
        <v>-904782.94468085095</v>
      </c>
      <c r="L512" s="104"/>
      <c r="N512">
        <v>20230107</v>
      </c>
      <c r="O512" t="s">
        <v>243</v>
      </c>
      <c r="Q512" t="s">
        <v>279</v>
      </c>
    </row>
    <row r="513" spans="1:17" hidden="1" x14ac:dyDescent="0.25">
      <c r="A513" s="5">
        <v>45156</v>
      </c>
      <c r="B513" t="s">
        <v>103</v>
      </c>
      <c r="C513" t="s">
        <v>0</v>
      </c>
      <c r="D513" t="s">
        <v>66</v>
      </c>
      <c r="E513" s="4" t="s">
        <v>71</v>
      </c>
      <c r="F513" t="s">
        <v>72</v>
      </c>
      <c r="G513" s="4" t="s">
        <v>27</v>
      </c>
      <c r="H513" s="4" t="s">
        <v>219</v>
      </c>
      <c r="I513" s="8">
        <v>-15</v>
      </c>
      <c r="J513" s="29">
        <v>51750</v>
      </c>
      <c r="K513" s="17">
        <v>-776250</v>
      </c>
      <c r="L513" s="102"/>
      <c r="N513">
        <v>20230107</v>
      </c>
      <c r="O513" t="s">
        <v>243</v>
      </c>
      <c r="Q513" t="s">
        <v>279</v>
      </c>
    </row>
    <row r="514" spans="1:17" hidden="1" x14ac:dyDescent="0.25">
      <c r="A514" s="5">
        <v>45156</v>
      </c>
      <c r="B514" t="s">
        <v>103</v>
      </c>
      <c r="C514" t="s">
        <v>0</v>
      </c>
      <c r="D514" t="s">
        <v>66</v>
      </c>
      <c r="E514" s="4" t="s">
        <v>75</v>
      </c>
      <c r="F514" t="s">
        <v>76</v>
      </c>
      <c r="G514" s="4" t="s">
        <v>37</v>
      </c>
      <c r="H514" s="4" t="s">
        <v>204</v>
      </c>
      <c r="I514" s="8">
        <v>-5</v>
      </c>
      <c r="J514" s="29">
        <v>51750</v>
      </c>
      <c r="K514" s="17">
        <v>-258750</v>
      </c>
      <c r="L514" s="102"/>
      <c r="N514">
        <v>20230107</v>
      </c>
      <c r="O514" t="s">
        <v>243</v>
      </c>
      <c r="Q514" t="s">
        <v>279</v>
      </c>
    </row>
    <row r="515" spans="1:17" hidden="1" x14ac:dyDescent="0.25">
      <c r="A515" s="5">
        <v>45149</v>
      </c>
      <c r="B515" t="s">
        <v>63</v>
      </c>
      <c r="C515" t="s">
        <v>0</v>
      </c>
      <c r="D515" t="s">
        <v>14</v>
      </c>
      <c r="E515" s="4" t="s">
        <v>39</v>
      </c>
      <c r="F515" t="s">
        <v>40</v>
      </c>
      <c r="G515" s="4" t="s">
        <v>41</v>
      </c>
      <c r="H515" s="4" t="s">
        <v>335</v>
      </c>
      <c r="I515" s="8">
        <v>100</v>
      </c>
      <c r="J515" s="29">
        <v>69131</v>
      </c>
      <c r="K515" s="35">
        <v>6913100</v>
      </c>
      <c r="L515" s="104"/>
      <c r="M515" t="s">
        <v>368</v>
      </c>
    </row>
    <row r="516" spans="1:17" hidden="1" x14ac:dyDescent="0.25">
      <c r="A516" s="5">
        <v>45156</v>
      </c>
      <c r="B516" t="s">
        <v>103</v>
      </c>
      <c r="C516" t="s">
        <v>0</v>
      </c>
      <c r="D516" t="s">
        <v>66</v>
      </c>
      <c r="E516" s="4" t="s">
        <v>86</v>
      </c>
      <c r="F516" t="s">
        <v>87</v>
      </c>
      <c r="G516" s="4" t="s">
        <v>50</v>
      </c>
      <c r="H516" s="4" t="s">
        <v>201</v>
      </c>
      <c r="I516" s="8">
        <v>-8</v>
      </c>
      <c r="J516" s="29">
        <v>51750</v>
      </c>
      <c r="K516" s="17">
        <v>-414000</v>
      </c>
      <c r="L516" s="102"/>
      <c r="N516">
        <v>20230107</v>
      </c>
      <c r="O516" t="s">
        <v>243</v>
      </c>
      <c r="Q516" t="s">
        <v>279</v>
      </c>
    </row>
    <row r="517" spans="1:17" hidden="1" x14ac:dyDescent="0.25">
      <c r="A517" s="5">
        <v>45156</v>
      </c>
      <c r="B517" t="s">
        <v>103</v>
      </c>
      <c r="C517" t="s">
        <v>0</v>
      </c>
      <c r="D517" t="s">
        <v>66</v>
      </c>
      <c r="E517" s="4" t="s">
        <v>86</v>
      </c>
      <c r="F517" t="s">
        <v>87</v>
      </c>
      <c r="G517" s="4" t="s">
        <v>50</v>
      </c>
      <c r="H517" s="4" t="s">
        <v>163</v>
      </c>
      <c r="I517" s="8">
        <v>-2</v>
      </c>
      <c r="J517" s="29">
        <v>51750</v>
      </c>
      <c r="K517" s="17">
        <v>-103500</v>
      </c>
      <c r="L517" s="102"/>
      <c r="N517">
        <v>20230107</v>
      </c>
      <c r="O517" t="s">
        <v>243</v>
      </c>
      <c r="Q517" t="s">
        <v>279</v>
      </c>
    </row>
    <row r="518" spans="1:17" hidden="1" x14ac:dyDescent="0.25">
      <c r="A518" s="5">
        <v>45154</v>
      </c>
      <c r="B518" t="s">
        <v>103</v>
      </c>
      <c r="C518" t="s">
        <v>0</v>
      </c>
      <c r="D518" t="s">
        <v>66</v>
      </c>
      <c r="E518" s="4" t="s">
        <v>78</v>
      </c>
      <c r="F518" t="s">
        <v>79</v>
      </c>
      <c r="G518" s="4" t="s">
        <v>80</v>
      </c>
      <c r="H518" s="4" t="s">
        <v>304</v>
      </c>
      <c r="I518" s="8">
        <v>-50</v>
      </c>
      <c r="J518" s="29">
        <v>51750</v>
      </c>
      <c r="K518" s="17">
        <v>-2587500</v>
      </c>
      <c r="L518" s="102"/>
      <c r="N518">
        <v>20230106</v>
      </c>
      <c r="O518" t="s">
        <v>126</v>
      </c>
      <c r="Q518" t="s">
        <v>279</v>
      </c>
    </row>
    <row r="519" spans="1:17" hidden="1" x14ac:dyDescent="0.25">
      <c r="A519" s="5">
        <v>45156</v>
      </c>
      <c r="B519" t="s">
        <v>103</v>
      </c>
      <c r="C519" t="s">
        <v>4</v>
      </c>
      <c r="D519" t="s">
        <v>66</v>
      </c>
      <c r="E519" s="4" t="s">
        <v>96</v>
      </c>
      <c r="F519" t="s">
        <v>95</v>
      </c>
      <c r="G519" s="4" t="s">
        <v>106</v>
      </c>
      <c r="H519" s="4">
        <v>49116</v>
      </c>
      <c r="I519" s="8">
        <v>-12</v>
      </c>
      <c r="J519" s="29">
        <v>647360</v>
      </c>
      <c r="K519" s="17">
        <v>-7768320</v>
      </c>
      <c r="L519" s="102"/>
      <c r="N519">
        <v>20230107</v>
      </c>
      <c r="O519" t="s">
        <v>243</v>
      </c>
      <c r="Q519" t="s">
        <v>279</v>
      </c>
    </row>
    <row r="520" spans="1:17" hidden="1" x14ac:dyDescent="0.25">
      <c r="A520" s="5">
        <v>45156</v>
      </c>
      <c r="B520" t="s">
        <v>103</v>
      </c>
      <c r="C520" t="s">
        <v>4</v>
      </c>
      <c r="D520" t="s">
        <v>66</v>
      </c>
      <c r="E520" s="4" t="s">
        <v>102</v>
      </c>
      <c r="F520" t="s">
        <v>101</v>
      </c>
      <c r="G520" s="4" t="s">
        <v>107</v>
      </c>
      <c r="H520" s="4"/>
      <c r="I520" s="8">
        <v>-12</v>
      </c>
      <c r="J520" s="29">
        <v>102340</v>
      </c>
      <c r="K520" s="17">
        <v>-1228080</v>
      </c>
      <c r="L520" s="102"/>
      <c r="N520">
        <v>20230107</v>
      </c>
      <c r="O520" t="s">
        <v>243</v>
      </c>
      <c r="Q520" t="s">
        <v>279</v>
      </c>
    </row>
    <row r="521" spans="1:17" hidden="1" x14ac:dyDescent="0.25">
      <c r="A521" s="5">
        <v>45156</v>
      </c>
      <c r="B521" t="s">
        <v>103</v>
      </c>
      <c r="C521" t="s">
        <v>4</v>
      </c>
      <c r="D521" t="s">
        <v>66</v>
      </c>
      <c r="E521" s="4" t="s">
        <v>102</v>
      </c>
      <c r="F521" t="s">
        <v>101</v>
      </c>
      <c r="G521" s="4" t="s">
        <v>107</v>
      </c>
      <c r="H521" s="4"/>
      <c r="I521" s="8">
        <v>-4</v>
      </c>
      <c r="J521" s="29">
        <v>102340</v>
      </c>
      <c r="K521" s="17">
        <v>-409360</v>
      </c>
      <c r="L521" s="102"/>
      <c r="N521">
        <v>20230107</v>
      </c>
      <c r="O521" t="s">
        <v>243</v>
      </c>
      <c r="Q521" t="s">
        <v>279</v>
      </c>
    </row>
    <row r="522" spans="1:17" hidden="1" x14ac:dyDescent="0.25">
      <c r="A522" s="5">
        <v>45156</v>
      </c>
      <c r="B522" t="s">
        <v>103</v>
      </c>
      <c r="C522" t="s">
        <v>4</v>
      </c>
      <c r="D522" t="s">
        <v>14</v>
      </c>
      <c r="E522" s="4">
        <v>3318235</v>
      </c>
      <c r="F522" t="s">
        <v>209</v>
      </c>
      <c r="G522" s="4" t="s">
        <v>107</v>
      </c>
      <c r="H522" s="4"/>
      <c r="I522" s="8">
        <v>-11</v>
      </c>
      <c r="J522" s="29">
        <v>126823.496</v>
      </c>
      <c r="K522" s="17">
        <v>-1395058.456</v>
      </c>
      <c r="L522" s="102"/>
      <c r="N522">
        <v>20230107</v>
      </c>
      <c r="O522" t="s">
        <v>243</v>
      </c>
      <c r="Q522" t="s">
        <v>279</v>
      </c>
    </row>
    <row r="523" spans="1:17" hidden="1" x14ac:dyDescent="0.25">
      <c r="A523" s="5">
        <v>45154</v>
      </c>
      <c r="B523" t="s">
        <v>103</v>
      </c>
      <c r="C523" t="s">
        <v>0</v>
      </c>
      <c r="D523" t="s">
        <v>66</v>
      </c>
      <c r="E523" s="4" t="s">
        <v>78</v>
      </c>
      <c r="F523" t="s">
        <v>79</v>
      </c>
      <c r="G523" s="4" t="s">
        <v>80</v>
      </c>
      <c r="H523" s="4" t="s">
        <v>179</v>
      </c>
      <c r="I523" s="8">
        <v>-10</v>
      </c>
      <c r="J523" s="29">
        <v>51750</v>
      </c>
      <c r="K523" s="17">
        <v>-517500</v>
      </c>
      <c r="L523" s="102"/>
      <c r="N523">
        <v>20230106</v>
      </c>
      <c r="O523" t="s">
        <v>126</v>
      </c>
      <c r="Q523" t="s">
        <v>279</v>
      </c>
    </row>
    <row r="524" spans="1:17" hidden="1" x14ac:dyDescent="0.25">
      <c r="A524" s="5">
        <v>45156</v>
      </c>
      <c r="B524" t="s">
        <v>103</v>
      </c>
      <c r="C524" t="s">
        <v>4</v>
      </c>
      <c r="D524" t="s">
        <v>14</v>
      </c>
      <c r="E524" s="4">
        <v>3318235</v>
      </c>
      <c r="F524" t="s">
        <v>209</v>
      </c>
      <c r="G524" s="4" t="s">
        <v>107</v>
      </c>
      <c r="H524" s="4"/>
      <c r="I524" s="8">
        <v>-1</v>
      </c>
      <c r="J524" s="29">
        <v>126823.496</v>
      </c>
      <c r="K524" s="17">
        <v>-126823.496</v>
      </c>
      <c r="L524" s="102"/>
      <c r="N524">
        <v>20230108</v>
      </c>
      <c r="O524" t="s">
        <v>243</v>
      </c>
      <c r="Q524" t="s">
        <v>279</v>
      </c>
    </row>
    <row r="525" spans="1:17" hidden="1" x14ac:dyDescent="0.25">
      <c r="A525" s="5">
        <v>45155</v>
      </c>
      <c r="B525" t="s">
        <v>197</v>
      </c>
      <c r="C525" t="s">
        <v>4</v>
      </c>
      <c r="D525" t="s">
        <v>66</v>
      </c>
      <c r="E525" s="4" t="s">
        <v>96</v>
      </c>
      <c r="F525" t="s">
        <v>95</v>
      </c>
      <c r="G525" s="4" t="s">
        <v>106</v>
      </c>
      <c r="H525" s="4"/>
      <c r="I525" s="8">
        <v>-1</v>
      </c>
      <c r="J525" s="29">
        <v>647360</v>
      </c>
      <c r="K525" s="17">
        <v>-647360</v>
      </c>
      <c r="L525" s="102"/>
    </row>
    <row r="526" spans="1:17" hidden="1" x14ac:dyDescent="0.25">
      <c r="A526" s="5">
        <v>45163</v>
      </c>
      <c r="B526" t="s">
        <v>103</v>
      </c>
      <c r="C526" t="s">
        <v>0</v>
      </c>
      <c r="D526" t="s">
        <v>14</v>
      </c>
      <c r="E526" s="3" t="s">
        <v>25</v>
      </c>
      <c r="F526" t="s">
        <v>26</v>
      </c>
      <c r="G526" s="4" t="s">
        <v>27</v>
      </c>
      <c r="H526" s="4" t="s">
        <v>127</v>
      </c>
      <c r="I526" s="8">
        <v>-5</v>
      </c>
      <c r="J526" s="50">
        <v>65949.40444444443</v>
      </c>
      <c r="K526" s="35">
        <v>-329747.02222222218</v>
      </c>
      <c r="L526" s="104"/>
      <c r="N526">
        <v>20230110</v>
      </c>
      <c r="O526" t="s">
        <v>232</v>
      </c>
      <c r="Q526" t="s">
        <v>280</v>
      </c>
    </row>
    <row r="527" spans="1:17" hidden="1" x14ac:dyDescent="0.25">
      <c r="A527" s="5">
        <v>45163</v>
      </c>
      <c r="B527" t="s">
        <v>103</v>
      </c>
      <c r="C527" t="s">
        <v>0</v>
      </c>
      <c r="D527" t="s">
        <v>14</v>
      </c>
      <c r="E527" s="3" t="s">
        <v>35</v>
      </c>
      <c r="F527" t="s">
        <v>36</v>
      </c>
      <c r="G527" s="4" t="s">
        <v>37</v>
      </c>
      <c r="H527" s="4" t="s">
        <v>131</v>
      </c>
      <c r="I527" s="8">
        <v>-4</v>
      </c>
      <c r="J527" s="50">
        <v>81594</v>
      </c>
      <c r="K527" s="35">
        <v>-326376</v>
      </c>
      <c r="L527" s="104"/>
      <c r="N527">
        <v>20230110</v>
      </c>
      <c r="O527" t="s">
        <v>232</v>
      </c>
      <c r="Q527" t="s">
        <v>280</v>
      </c>
    </row>
    <row r="528" spans="1:17" hidden="1" x14ac:dyDescent="0.25">
      <c r="A528" s="5">
        <v>45154</v>
      </c>
      <c r="B528" t="s">
        <v>103</v>
      </c>
      <c r="C528" t="s">
        <v>0</v>
      </c>
      <c r="D528" t="s">
        <v>66</v>
      </c>
      <c r="E528" s="4" t="s">
        <v>139</v>
      </c>
      <c r="F528" t="s">
        <v>140</v>
      </c>
      <c r="G528" s="4" t="s">
        <v>141</v>
      </c>
      <c r="H528" s="4" t="s">
        <v>172</v>
      </c>
      <c r="I528" s="8">
        <v>-20</v>
      </c>
      <c r="J528" s="29">
        <v>51750</v>
      </c>
      <c r="K528" s="17">
        <v>-1035000</v>
      </c>
      <c r="L528" s="102"/>
      <c r="N528">
        <v>20230106</v>
      </c>
      <c r="O528" t="s">
        <v>126</v>
      </c>
      <c r="Q528" t="s">
        <v>279</v>
      </c>
    </row>
    <row r="529" spans="1:17" hidden="1" x14ac:dyDescent="0.25">
      <c r="A529" s="5">
        <v>45118</v>
      </c>
      <c r="B529" t="s">
        <v>103</v>
      </c>
      <c r="C529" t="s">
        <v>0</v>
      </c>
      <c r="D529" t="s">
        <v>14</v>
      </c>
      <c r="E529" s="4" t="s">
        <v>42</v>
      </c>
      <c r="F529" t="s">
        <v>43</v>
      </c>
      <c r="G529" s="4" t="s">
        <v>44</v>
      </c>
      <c r="H529" s="4" t="s">
        <v>194</v>
      </c>
      <c r="I529" s="8">
        <v>-15</v>
      </c>
      <c r="J529" s="50">
        <v>81594</v>
      </c>
      <c r="K529" s="35">
        <v>-1223910</v>
      </c>
      <c r="L529" s="104"/>
      <c r="N529">
        <v>20230095</v>
      </c>
      <c r="O529" t="s">
        <v>232</v>
      </c>
      <c r="Q529" t="s">
        <v>280</v>
      </c>
    </row>
    <row r="530" spans="1:17" hidden="1" x14ac:dyDescent="0.25">
      <c r="A530" s="5">
        <v>45163</v>
      </c>
      <c r="B530" t="s">
        <v>103</v>
      </c>
      <c r="C530" t="s">
        <v>0</v>
      </c>
      <c r="D530" t="s">
        <v>14</v>
      </c>
      <c r="E530" s="4" t="s">
        <v>48</v>
      </c>
      <c r="F530" t="s">
        <v>49</v>
      </c>
      <c r="G530" s="4" t="s">
        <v>50</v>
      </c>
      <c r="H530" s="4" t="s">
        <v>313</v>
      </c>
      <c r="I530" s="8">
        <v>-5</v>
      </c>
      <c r="J530" s="50">
        <v>69875.829545454544</v>
      </c>
      <c r="K530" s="17">
        <v>-349379.14772727271</v>
      </c>
      <c r="L530" s="102"/>
      <c r="N530">
        <v>20230110</v>
      </c>
      <c r="O530" t="s">
        <v>232</v>
      </c>
      <c r="Q530" t="s">
        <v>280</v>
      </c>
    </row>
    <row r="531" spans="1:17" hidden="1" x14ac:dyDescent="0.25">
      <c r="A531" s="5">
        <v>45163</v>
      </c>
      <c r="B531" t="s">
        <v>103</v>
      </c>
      <c r="C531" t="s">
        <v>0</v>
      </c>
      <c r="D531" t="s">
        <v>14</v>
      </c>
      <c r="E531" s="4" t="s">
        <v>48</v>
      </c>
      <c r="F531" t="s">
        <v>49</v>
      </c>
      <c r="G531" s="4" t="s">
        <v>50</v>
      </c>
      <c r="H531" s="4" t="s">
        <v>351</v>
      </c>
      <c r="I531" s="8">
        <v>-10</v>
      </c>
      <c r="J531" s="29">
        <v>69131</v>
      </c>
      <c r="K531" s="35">
        <v>-691310</v>
      </c>
      <c r="L531" s="104"/>
      <c r="N531">
        <v>20230110</v>
      </c>
      <c r="O531" t="s">
        <v>232</v>
      </c>
      <c r="Q531" t="s">
        <v>280</v>
      </c>
    </row>
    <row r="532" spans="1:17" hidden="1" x14ac:dyDescent="0.25">
      <c r="A532" s="5">
        <v>45163</v>
      </c>
      <c r="B532" t="s">
        <v>103</v>
      </c>
      <c r="C532" t="s">
        <v>0</v>
      </c>
      <c r="D532" t="s">
        <v>14</v>
      </c>
      <c r="E532" s="4" t="s">
        <v>54</v>
      </c>
      <c r="F532" t="s">
        <v>55</v>
      </c>
      <c r="G532" s="4" t="s">
        <v>56</v>
      </c>
      <c r="H532" s="4" t="s">
        <v>340</v>
      </c>
      <c r="I532" s="8">
        <v>-15</v>
      </c>
      <c r="J532" s="29">
        <v>88882</v>
      </c>
      <c r="K532" s="35">
        <v>-1333230</v>
      </c>
      <c r="L532" s="104" t="s">
        <v>529</v>
      </c>
      <c r="N532">
        <v>20230110</v>
      </c>
      <c r="O532" t="s">
        <v>232</v>
      </c>
      <c r="Q532" t="s">
        <v>280</v>
      </c>
    </row>
    <row r="533" spans="1:17" hidden="1" x14ac:dyDescent="0.25">
      <c r="A533" s="5">
        <v>45163</v>
      </c>
      <c r="B533" t="s">
        <v>103</v>
      </c>
      <c r="C533" t="s">
        <v>0</v>
      </c>
      <c r="D533" t="s">
        <v>14</v>
      </c>
      <c r="E533" s="4" t="s">
        <v>58</v>
      </c>
      <c r="F533" t="s">
        <v>59</v>
      </c>
      <c r="G533" s="4" t="s">
        <v>60</v>
      </c>
      <c r="H533" s="4" t="s">
        <v>341</v>
      </c>
      <c r="I533" s="8">
        <v>-24</v>
      </c>
      <c r="J533" s="29">
        <v>75398.578723404251</v>
      </c>
      <c r="K533" s="35">
        <v>-1809565.8893617019</v>
      </c>
      <c r="L533" s="104"/>
      <c r="N533">
        <v>20230110</v>
      </c>
      <c r="O533" t="s">
        <v>232</v>
      </c>
      <c r="Q533" t="s">
        <v>280</v>
      </c>
    </row>
    <row r="534" spans="1:17" hidden="1" x14ac:dyDescent="0.25">
      <c r="A534" s="5">
        <v>45163</v>
      </c>
      <c r="B534" t="s">
        <v>103</v>
      </c>
      <c r="C534" t="s">
        <v>4</v>
      </c>
      <c r="D534" t="s">
        <v>14</v>
      </c>
      <c r="E534" s="4">
        <v>3308050</v>
      </c>
      <c r="F534" t="s">
        <v>137</v>
      </c>
      <c r="G534" s="4" t="s">
        <v>137</v>
      </c>
      <c r="H534" s="4" t="s">
        <v>138</v>
      </c>
      <c r="I534" s="8">
        <v>-2</v>
      </c>
      <c r="J534" s="50">
        <v>505243.49166666658</v>
      </c>
      <c r="K534" s="35">
        <v>-1010486.9833333332</v>
      </c>
      <c r="L534" s="104" t="s">
        <v>529</v>
      </c>
      <c r="N534">
        <v>20230110</v>
      </c>
      <c r="O534" t="s">
        <v>232</v>
      </c>
      <c r="Q534" t="s">
        <v>280</v>
      </c>
    </row>
    <row r="535" spans="1:17" hidden="1" x14ac:dyDescent="0.25">
      <c r="A535" s="5">
        <v>45163</v>
      </c>
      <c r="B535" t="s">
        <v>103</v>
      </c>
      <c r="C535" t="s">
        <v>4</v>
      </c>
      <c r="D535" t="s">
        <v>14</v>
      </c>
      <c r="E535" s="4">
        <v>3318235</v>
      </c>
      <c r="F535" t="s">
        <v>209</v>
      </c>
      <c r="G535" s="4" t="s">
        <v>107</v>
      </c>
      <c r="H535" s="4"/>
      <c r="I535" s="8">
        <v>-2</v>
      </c>
      <c r="J535" s="29">
        <v>126823.496</v>
      </c>
      <c r="K535" s="35">
        <v>-253646.992</v>
      </c>
      <c r="L535" s="104"/>
      <c r="N535">
        <v>20230110</v>
      </c>
      <c r="O535" t="s">
        <v>232</v>
      </c>
      <c r="Q535" t="s">
        <v>280</v>
      </c>
    </row>
    <row r="536" spans="1:17" hidden="1" x14ac:dyDescent="0.25">
      <c r="A536" s="5">
        <v>45163</v>
      </c>
      <c r="B536" t="s">
        <v>103</v>
      </c>
      <c r="C536" t="s">
        <v>0</v>
      </c>
      <c r="D536" t="s">
        <v>14</v>
      </c>
      <c r="E536" s="4" t="s">
        <v>322</v>
      </c>
      <c r="F536" t="s">
        <v>324</v>
      </c>
      <c r="G536" s="4" t="s">
        <v>325</v>
      </c>
      <c r="H536" s="4" t="s">
        <v>326</v>
      </c>
      <c r="I536" s="8">
        <v>-3</v>
      </c>
      <c r="J536" s="49">
        <v>1</v>
      </c>
      <c r="K536" s="31">
        <v>-3</v>
      </c>
      <c r="L536" s="105" t="s">
        <v>527</v>
      </c>
      <c r="N536">
        <v>20230110</v>
      </c>
      <c r="O536" t="s">
        <v>232</v>
      </c>
      <c r="Q536" t="s">
        <v>280</v>
      </c>
    </row>
    <row r="537" spans="1:17" hidden="1" x14ac:dyDescent="0.25">
      <c r="A537" s="5">
        <v>45163</v>
      </c>
      <c r="B537" t="s">
        <v>103</v>
      </c>
      <c r="C537" t="s">
        <v>4</v>
      </c>
      <c r="D537" t="s">
        <v>14</v>
      </c>
      <c r="E537" s="4" t="s">
        <v>315</v>
      </c>
      <c r="F537" t="s">
        <v>295</v>
      </c>
      <c r="G537" s="4" t="s">
        <v>290</v>
      </c>
      <c r="H537" s="4"/>
      <c r="I537" s="8">
        <v>-2</v>
      </c>
      <c r="J537" s="29">
        <v>331339.82954545453</v>
      </c>
      <c r="K537" s="17">
        <v>-662679.65909090906</v>
      </c>
      <c r="L537" s="102" t="s">
        <v>529</v>
      </c>
      <c r="N537">
        <v>20230110</v>
      </c>
      <c r="O537" t="s">
        <v>232</v>
      </c>
      <c r="Q537" t="s">
        <v>280</v>
      </c>
    </row>
    <row r="538" spans="1:17" hidden="1" x14ac:dyDescent="0.25">
      <c r="A538" s="5">
        <v>45163</v>
      </c>
      <c r="B538" t="s">
        <v>103</v>
      </c>
      <c r="C538" t="s">
        <v>0</v>
      </c>
      <c r="D538" t="s">
        <v>14</v>
      </c>
      <c r="E538" s="4" t="s">
        <v>54</v>
      </c>
      <c r="F538" t="s">
        <v>55</v>
      </c>
      <c r="G538" s="4" t="s">
        <v>56</v>
      </c>
      <c r="H538" s="4" t="s">
        <v>340</v>
      </c>
      <c r="I538" s="8">
        <v>-25</v>
      </c>
      <c r="J538" s="29">
        <v>88882</v>
      </c>
      <c r="K538" s="35">
        <v>-2222050</v>
      </c>
      <c r="L538" s="104" t="s">
        <v>529</v>
      </c>
      <c r="N538">
        <v>20230110</v>
      </c>
      <c r="O538" t="s">
        <v>232</v>
      </c>
      <c r="Q538" t="s">
        <v>280</v>
      </c>
    </row>
    <row r="539" spans="1:17" hidden="1" x14ac:dyDescent="0.25">
      <c r="A539" s="5">
        <v>45163</v>
      </c>
      <c r="B539" t="s">
        <v>103</v>
      </c>
      <c r="C539" t="s">
        <v>0</v>
      </c>
      <c r="D539" t="s">
        <v>14</v>
      </c>
      <c r="E539" s="4" t="s">
        <v>58</v>
      </c>
      <c r="F539" t="s">
        <v>59</v>
      </c>
      <c r="G539" s="4" t="s">
        <v>60</v>
      </c>
      <c r="H539" s="4" t="s">
        <v>341</v>
      </c>
      <c r="I539" s="8">
        <v>-6</v>
      </c>
      <c r="J539" s="29">
        <v>75398.578723404251</v>
      </c>
      <c r="K539" s="35">
        <v>-452391.47234042548</v>
      </c>
      <c r="L539" s="104"/>
      <c r="N539">
        <v>20230110</v>
      </c>
      <c r="O539" t="s">
        <v>232</v>
      </c>
      <c r="Q539" t="s">
        <v>280</v>
      </c>
    </row>
    <row r="540" spans="1:17" hidden="1" x14ac:dyDescent="0.25">
      <c r="A540" s="5">
        <v>45163</v>
      </c>
      <c r="B540" t="s">
        <v>103</v>
      </c>
      <c r="C540" t="s">
        <v>0</v>
      </c>
      <c r="D540" t="s">
        <v>14</v>
      </c>
      <c r="E540" s="4" t="s">
        <v>322</v>
      </c>
      <c r="F540" t="s">
        <v>324</v>
      </c>
      <c r="G540" s="4" t="s">
        <v>325</v>
      </c>
      <c r="H540" s="4" t="s">
        <v>326</v>
      </c>
      <c r="I540" s="8">
        <v>-3</v>
      </c>
      <c r="J540" s="49">
        <v>1</v>
      </c>
      <c r="K540" s="31">
        <v>-3</v>
      </c>
      <c r="L540" s="105" t="s">
        <v>527</v>
      </c>
      <c r="N540">
        <v>20230110</v>
      </c>
      <c r="O540" t="s">
        <v>232</v>
      </c>
      <c r="Q540" t="s">
        <v>280</v>
      </c>
    </row>
    <row r="541" spans="1:17" hidden="1" x14ac:dyDescent="0.25">
      <c r="A541" s="5">
        <v>45148</v>
      </c>
      <c r="B541" t="s">
        <v>103</v>
      </c>
      <c r="C541" t="s">
        <v>0</v>
      </c>
      <c r="D541" t="s">
        <v>14</v>
      </c>
      <c r="E541" s="4" t="s">
        <v>42</v>
      </c>
      <c r="F541" t="s">
        <v>43</v>
      </c>
      <c r="G541" s="4" t="s">
        <v>44</v>
      </c>
      <c r="H541" s="4" t="s">
        <v>194</v>
      </c>
      <c r="I541" s="8">
        <v>-18</v>
      </c>
      <c r="J541" s="50">
        <v>81594</v>
      </c>
      <c r="K541" s="35">
        <v>-1468692</v>
      </c>
      <c r="L541" s="104"/>
      <c r="N541">
        <v>20230105</v>
      </c>
      <c r="O541" t="s">
        <v>236</v>
      </c>
      <c r="Q541" t="s">
        <v>280</v>
      </c>
    </row>
    <row r="542" spans="1:17" hidden="1" x14ac:dyDescent="0.25">
      <c r="A542" s="5">
        <v>45163</v>
      </c>
      <c r="B542" t="s">
        <v>103</v>
      </c>
      <c r="C542" t="s">
        <v>4</v>
      </c>
      <c r="D542" t="s">
        <v>14</v>
      </c>
      <c r="E542" s="4">
        <v>3308050</v>
      </c>
      <c r="F542" t="s">
        <v>137</v>
      </c>
      <c r="G542" s="4" t="s">
        <v>137</v>
      </c>
      <c r="H542" s="4" t="s">
        <v>138</v>
      </c>
      <c r="I542" s="8">
        <v>-1</v>
      </c>
      <c r="J542" s="50">
        <v>505243.49166666658</v>
      </c>
      <c r="K542" s="35">
        <v>-505243.49166666658</v>
      </c>
      <c r="L542" s="104" t="s">
        <v>529</v>
      </c>
      <c r="N542">
        <v>20230110</v>
      </c>
      <c r="O542" t="s">
        <v>232</v>
      </c>
      <c r="Q542" t="s">
        <v>280</v>
      </c>
    </row>
    <row r="543" spans="1:17" hidden="1" x14ac:dyDescent="0.25">
      <c r="A543" s="5">
        <v>45163</v>
      </c>
      <c r="B543" t="s">
        <v>103</v>
      </c>
      <c r="C543" t="s">
        <v>4</v>
      </c>
      <c r="D543" t="s">
        <v>14</v>
      </c>
      <c r="E543" s="4">
        <v>3318235</v>
      </c>
      <c r="F543" t="s">
        <v>209</v>
      </c>
      <c r="G543" s="4" t="s">
        <v>107</v>
      </c>
      <c r="H543" s="4"/>
      <c r="I543" s="8">
        <v>-1</v>
      </c>
      <c r="J543" s="29">
        <v>126823.496</v>
      </c>
      <c r="K543" s="35">
        <v>-126823.496</v>
      </c>
      <c r="L543" s="104"/>
      <c r="N543">
        <v>20230110</v>
      </c>
      <c r="O543" t="s">
        <v>232</v>
      </c>
      <c r="Q543" t="s">
        <v>280</v>
      </c>
    </row>
    <row r="544" spans="1:17" hidden="1" x14ac:dyDescent="0.25">
      <c r="A544" s="5">
        <v>45149</v>
      </c>
      <c r="B544" t="s">
        <v>63</v>
      </c>
      <c r="C544" t="s">
        <v>0</v>
      </c>
      <c r="D544" t="s">
        <v>14</v>
      </c>
      <c r="E544" s="4" t="s">
        <v>42</v>
      </c>
      <c r="F544" t="s">
        <v>43</v>
      </c>
      <c r="G544" s="4" t="s">
        <v>44</v>
      </c>
      <c r="H544" s="4" t="s">
        <v>336</v>
      </c>
      <c r="I544" s="8">
        <v>3</v>
      </c>
      <c r="J544" s="29">
        <v>69131</v>
      </c>
      <c r="K544" s="35">
        <v>207393</v>
      </c>
      <c r="L544" s="104"/>
      <c r="M544" t="s">
        <v>368</v>
      </c>
    </row>
    <row r="545" spans="1:17" hidden="1" x14ac:dyDescent="0.25">
      <c r="A545" s="5">
        <v>45163</v>
      </c>
      <c r="B545" t="s">
        <v>103</v>
      </c>
      <c r="C545" t="s">
        <v>0</v>
      </c>
      <c r="D545" t="s">
        <v>14</v>
      </c>
      <c r="E545" s="3" t="s">
        <v>35</v>
      </c>
      <c r="F545" t="s">
        <v>36</v>
      </c>
      <c r="G545" s="4" t="s">
        <v>37</v>
      </c>
      <c r="H545" s="4" t="s">
        <v>131</v>
      </c>
      <c r="I545" s="8">
        <v>-10</v>
      </c>
      <c r="J545" s="50">
        <v>81594</v>
      </c>
      <c r="K545" s="35">
        <v>-815940</v>
      </c>
      <c r="L545" s="104"/>
      <c r="N545">
        <v>20230111</v>
      </c>
      <c r="O545" t="s">
        <v>147</v>
      </c>
      <c r="Q545" t="s">
        <v>280</v>
      </c>
    </row>
    <row r="546" spans="1:17" hidden="1" x14ac:dyDescent="0.25">
      <c r="A546" s="5">
        <v>45156</v>
      </c>
      <c r="B546" t="s">
        <v>103</v>
      </c>
      <c r="C546" t="s">
        <v>0</v>
      </c>
      <c r="D546" t="s">
        <v>14</v>
      </c>
      <c r="E546" s="3" t="s">
        <v>39</v>
      </c>
      <c r="F546" t="s">
        <v>40</v>
      </c>
      <c r="G546" s="4" t="s">
        <v>41</v>
      </c>
      <c r="H546" s="4" t="s">
        <v>128</v>
      </c>
      <c r="I546" s="8">
        <v>-8</v>
      </c>
      <c r="J546" s="50">
        <v>81594</v>
      </c>
      <c r="K546" s="35">
        <v>-652752</v>
      </c>
      <c r="L546" s="104"/>
      <c r="N546">
        <v>20230107</v>
      </c>
      <c r="O546" t="s">
        <v>243</v>
      </c>
      <c r="Q546" t="s">
        <v>279</v>
      </c>
    </row>
    <row r="547" spans="1:17" hidden="1" x14ac:dyDescent="0.25">
      <c r="A547" s="5">
        <v>45163</v>
      </c>
      <c r="B547" t="s">
        <v>103</v>
      </c>
      <c r="C547" t="s">
        <v>0</v>
      </c>
      <c r="D547" t="s">
        <v>14</v>
      </c>
      <c r="E547" s="3" t="s">
        <v>25</v>
      </c>
      <c r="F547" t="s">
        <v>26</v>
      </c>
      <c r="G547" s="4" t="s">
        <v>27</v>
      </c>
      <c r="H547" s="4" t="s">
        <v>127</v>
      </c>
      <c r="I547" s="8">
        <v>-5</v>
      </c>
      <c r="J547" s="50">
        <v>65949.40444444443</v>
      </c>
      <c r="K547" s="35">
        <v>-329747.02222222218</v>
      </c>
      <c r="L547" s="104"/>
      <c r="N547">
        <v>20230111</v>
      </c>
      <c r="O547" t="s">
        <v>147</v>
      </c>
      <c r="Q547" t="s">
        <v>280</v>
      </c>
    </row>
    <row r="548" spans="1:17" hidden="1" x14ac:dyDescent="0.25">
      <c r="A548" s="5">
        <v>45156</v>
      </c>
      <c r="B548" t="s">
        <v>103</v>
      </c>
      <c r="C548" t="s">
        <v>0</v>
      </c>
      <c r="D548" t="s">
        <v>66</v>
      </c>
      <c r="E548" s="4" t="s">
        <v>78</v>
      </c>
      <c r="F548" t="s">
        <v>79</v>
      </c>
      <c r="G548" s="4" t="s">
        <v>80</v>
      </c>
      <c r="H548" s="4" t="s">
        <v>174</v>
      </c>
      <c r="I548" s="8">
        <v>-12</v>
      </c>
      <c r="J548" s="29">
        <v>51750</v>
      </c>
      <c r="K548" s="17">
        <v>-621000</v>
      </c>
      <c r="L548" s="102"/>
      <c r="N548">
        <v>20230107</v>
      </c>
      <c r="O548" t="s">
        <v>243</v>
      </c>
      <c r="Q548" t="s">
        <v>279</v>
      </c>
    </row>
    <row r="549" spans="1:17" hidden="1" x14ac:dyDescent="0.25">
      <c r="A549" s="5">
        <v>45156</v>
      </c>
      <c r="B549" t="s">
        <v>103</v>
      </c>
      <c r="C549" t="s">
        <v>0</v>
      </c>
      <c r="D549" t="s">
        <v>66</v>
      </c>
      <c r="E549" s="4" t="s">
        <v>139</v>
      </c>
      <c r="F549" t="s">
        <v>140</v>
      </c>
      <c r="G549" s="4" t="s">
        <v>141</v>
      </c>
      <c r="H549" s="4" t="s">
        <v>211</v>
      </c>
      <c r="I549" s="8">
        <v>-5</v>
      </c>
      <c r="J549" s="29">
        <v>51750</v>
      </c>
      <c r="K549" s="17">
        <v>-258750</v>
      </c>
      <c r="L549" s="102"/>
      <c r="N549">
        <v>20230107</v>
      </c>
      <c r="O549" t="s">
        <v>243</v>
      </c>
      <c r="Q549" t="s">
        <v>279</v>
      </c>
    </row>
    <row r="550" spans="1:17" hidden="1" x14ac:dyDescent="0.25">
      <c r="A550" s="5">
        <v>45163</v>
      </c>
      <c r="B550" t="s">
        <v>103</v>
      </c>
      <c r="C550" t="s">
        <v>0</v>
      </c>
      <c r="D550" t="s">
        <v>66</v>
      </c>
      <c r="E550" s="4" t="s">
        <v>82</v>
      </c>
      <c r="F550" t="s">
        <v>200</v>
      </c>
      <c r="G550" s="4" t="s">
        <v>84</v>
      </c>
      <c r="H550" s="4" t="s">
        <v>205</v>
      </c>
      <c r="I550" s="8">
        <v>-6</v>
      </c>
      <c r="J550" s="29">
        <v>51750</v>
      </c>
      <c r="K550" s="17">
        <v>-310500</v>
      </c>
      <c r="L550" s="102"/>
      <c r="N550">
        <v>20230111</v>
      </c>
      <c r="O550" t="s">
        <v>147</v>
      </c>
      <c r="Q550" t="s">
        <v>280</v>
      </c>
    </row>
    <row r="551" spans="1:17" hidden="1" x14ac:dyDescent="0.25">
      <c r="A551" s="5">
        <v>45166</v>
      </c>
      <c r="B551" t="s">
        <v>121</v>
      </c>
      <c r="C551" t="s">
        <v>0</v>
      </c>
      <c r="D551" t="s">
        <v>66</v>
      </c>
      <c r="E551" s="4" t="s">
        <v>91</v>
      </c>
      <c r="F551" t="s">
        <v>92</v>
      </c>
      <c r="G551" s="4" t="s">
        <v>185</v>
      </c>
      <c r="H551" s="4" t="s">
        <v>183</v>
      </c>
      <c r="I551" s="8">
        <v>-2</v>
      </c>
      <c r="J551" s="29">
        <v>51750</v>
      </c>
      <c r="K551" s="17">
        <v>-103500</v>
      </c>
      <c r="L551" s="102"/>
      <c r="O551" t="s">
        <v>344</v>
      </c>
    </row>
    <row r="552" spans="1:17" hidden="1" x14ac:dyDescent="0.25">
      <c r="A552" s="5">
        <v>45166</v>
      </c>
      <c r="B552" t="s">
        <v>121</v>
      </c>
      <c r="C552" t="s">
        <v>4</v>
      </c>
      <c r="D552" t="s">
        <v>66</v>
      </c>
      <c r="E552" s="4" t="s">
        <v>96</v>
      </c>
      <c r="F552" t="s">
        <v>95</v>
      </c>
      <c r="G552" s="4" t="s">
        <v>106</v>
      </c>
      <c r="H552" s="4"/>
      <c r="I552" s="8">
        <v>-8</v>
      </c>
      <c r="J552" s="29">
        <v>647360</v>
      </c>
      <c r="K552" s="17">
        <v>-5178880</v>
      </c>
      <c r="L552" s="102"/>
      <c r="O552" t="s">
        <v>343</v>
      </c>
      <c r="P552" t="s">
        <v>279</v>
      </c>
    </row>
    <row r="553" spans="1:17" hidden="1" x14ac:dyDescent="0.25">
      <c r="A553" s="5">
        <v>45166</v>
      </c>
      <c r="B553" t="s">
        <v>169</v>
      </c>
      <c r="C553" t="s">
        <v>4</v>
      </c>
      <c r="D553" t="s">
        <v>66</v>
      </c>
      <c r="E553" s="4" t="s">
        <v>102</v>
      </c>
      <c r="F553" t="s">
        <v>101</v>
      </c>
      <c r="G553" s="4" t="s">
        <v>107</v>
      </c>
      <c r="H553" s="4"/>
      <c r="I553" s="8">
        <v>-3</v>
      </c>
      <c r="J553" s="29">
        <v>102340</v>
      </c>
      <c r="K553" s="17">
        <v>-307020</v>
      </c>
      <c r="L553" s="102"/>
      <c r="O553" t="s">
        <v>347</v>
      </c>
      <c r="P553" t="s">
        <v>346</v>
      </c>
    </row>
    <row r="554" spans="1:17" hidden="1" x14ac:dyDescent="0.25">
      <c r="A554" s="5">
        <v>45166</v>
      </c>
      <c r="B554" t="s">
        <v>121</v>
      </c>
      <c r="C554" t="s">
        <v>0</v>
      </c>
      <c r="D554" t="s">
        <v>66</v>
      </c>
      <c r="E554" s="4" t="s">
        <v>67</v>
      </c>
      <c r="F554" t="s">
        <v>216</v>
      </c>
      <c r="G554" s="4" t="s">
        <v>69</v>
      </c>
      <c r="H554" s="4" t="s">
        <v>222</v>
      </c>
      <c r="I554" s="8">
        <v>-1</v>
      </c>
      <c r="J554" s="29">
        <v>51750</v>
      </c>
      <c r="K554" s="17">
        <v>-51750</v>
      </c>
      <c r="L554" s="102"/>
      <c r="O554" t="s">
        <v>343</v>
      </c>
      <c r="P554" t="s">
        <v>279</v>
      </c>
    </row>
    <row r="555" spans="1:17" hidden="1" x14ac:dyDescent="0.25">
      <c r="A555" s="5">
        <v>45166</v>
      </c>
      <c r="B555" t="s">
        <v>121</v>
      </c>
      <c r="C555" t="s">
        <v>0</v>
      </c>
      <c r="D555" t="s">
        <v>66</v>
      </c>
      <c r="E555" s="4" t="s">
        <v>71</v>
      </c>
      <c r="F555" t="s">
        <v>72</v>
      </c>
      <c r="G555" s="4" t="s">
        <v>27</v>
      </c>
      <c r="H555" s="4" t="s">
        <v>219</v>
      </c>
      <c r="I555" s="8">
        <v>-1</v>
      </c>
      <c r="J555" s="29">
        <v>51750</v>
      </c>
      <c r="K555" s="17">
        <v>-51750</v>
      </c>
      <c r="L555" s="102"/>
      <c r="O555" t="s">
        <v>343</v>
      </c>
      <c r="P555" t="s">
        <v>279</v>
      </c>
    </row>
    <row r="556" spans="1:17" hidden="1" x14ac:dyDescent="0.25">
      <c r="A556" s="5">
        <v>45166</v>
      </c>
      <c r="B556" t="s">
        <v>121</v>
      </c>
      <c r="C556" t="s">
        <v>0</v>
      </c>
      <c r="D556" t="s">
        <v>66</v>
      </c>
      <c r="E556" s="4" t="s">
        <v>75</v>
      </c>
      <c r="F556" t="s">
        <v>76</v>
      </c>
      <c r="G556" s="4" t="s">
        <v>37</v>
      </c>
      <c r="H556" s="4" t="s">
        <v>204</v>
      </c>
      <c r="I556" s="8">
        <v>-1</v>
      </c>
      <c r="J556" s="29">
        <v>51750</v>
      </c>
      <c r="K556" s="17">
        <v>-51750</v>
      </c>
      <c r="L556" s="102"/>
      <c r="O556" t="s">
        <v>343</v>
      </c>
      <c r="P556" t="s">
        <v>279</v>
      </c>
    </row>
    <row r="557" spans="1:17" hidden="1" x14ac:dyDescent="0.25">
      <c r="A557" s="5">
        <v>45163</v>
      </c>
      <c r="B557" t="s">
        <v>103</v>
      </c>
      <c r="C557" t="s">
        <v>0</v>
      </c>
      <c r="D557" t="s">
        <v>14</v>
      </c>
      <c r="E557" s="3" t="s">
        <v>39</v>
      </c>
      <c r="F557" t="s">
        <v>40</v>
      </c>
      <c r="G557" s="4" t="s">
        <v>41</v>
      </c>
      <c r="H557" s="4" t="s">
        <v>128</v>
      </c>
      <c r="I557" s="8">
        <v>-11</v>
      </c>
      <c r="J557" s="50">
        <v>81594</v>
      </c>
      <c r="K557" s="35">
        <v>-897534</v>
      </c>
      <c r="L557" s="104"/>
      <c r="N557">
        <v>20230110</v>
      </c>
      <c r="O557" t="s">
        <v>232</v>
      </c>
      <c r="Q557" t="s">
        <v>280</v>
      </c>
    </row>
    <row r="558" spans="1:17" hidden="1" x14ac:dyDescent="0.25">
      <c r="A558" s="5">
        <v>45156</v>
      </c>
      <c r="B558" t="s">
        <v>189</v>
      </c>
      <c r="C558" t="s">
        <v>0</v>
      </c>
      <c r="D558" t="s">
        <v>66</v>
      </c>
      <c r="E558" s="4" t="s">
        <v>78</v>
      </c>
      <c r="F558" t="s">
        <v>79</v>
      </c>
      <c r="G558" s="4" t="s">
        <v>80</v>
      </c>
      <c r="H558" s="4" t="s">
        <v>175</v>
      </c>
      <c r="I558" s="8">
        <v>-5</v>
      </c>
      <c r="J558" s="29">
        <v>51750</v>
      </c>
      <c r="K558" s="17">
        <v>-258750</v>
      </c>
      <c r="L558" s="102"/>
      <c r="N558">
        <v>20230107</v>
      </c>
      <c r="O558" t="s">
        <v>243</v>
      </c>
      <c r="Q558" t="s">
        <v>279</v>
      </c>
    </row>
    <row r="559" spans="1:17" hidden="1" x14ac:dyDescent="0.25">
      <c r="A559" s="5">
        <v>45166</v>
      </c>
      <c r="B559" t="s">
        <v>121</v>
      </c>
      <c r="C559" t="s">
        <v>0</v>
      </c>
      <c r="D559" t="s">
        <v>66</v>
      </c>
      <c r="E559" s="4" t="s">
        <v>82</v>
      </c>
      <c r="F559" t="s">
        <v>200</v>
      </c>
      <c r="G559" s="4" t="s">
        <v>84</v>
      </c>
      <c r="H559" s="4" t="s">
        <v>205</v>
      </c>
      <c r="I559" s="8">
        <v>-1</v>
      </c>
      <c r="J559" s="29">
        <v>51750</v>
      </c>
      <c r="K559" s="17">
        <v>-51750</v>
      </c>
      <c r="L559" s="102"/>
      <c r="O559" t="s">
        <v>343</v>
      </c>
      <c r="P559" t="s">
        <v>279</v>
      </c>
    </row>
    <row r="560" spans="1:17" hidden="1" x14ac:dyDescent="0.25">
      <c r="A560" s="5">
        <v>45166</v>
      </c>
      <c r="B560" t="s">
        <v>121</v>
      </c>
      <c r="C560" t="s">
        <v>0</v>
      </c>
      <c r="D560" t="s">
        <v>66</v>
      </c>
      <c r="E560" s="4" t="s">
        <v>86</v>
      </c>
      <c r="F560" t="s">
        <v>87</v>
      </c>
      <c r="G560" s="4" t="s">
        <v>50</v>
      </c>
      <c r="H560" s="4" t="s">
        <v>164</v>
      </c>
      <c r="I560" s="8">
        <v>-1</v>
      </c>
      <c r="J560" s="29">
        <v>51750</v>
      </c>
      <c r="K560" s="17">
        <v>-51750</v>
      </c>
      <c r="L560" s="102"/>
      <c r="O560" t="s">
        <v>343</v>
      </c>
      <c r="P560" t="s">
        <v>279</v>
      </c>
    </row>
    <row r="561" spans="1:17" hidden="1" x14ac:dyDescent="0.25">
      <c r="A561" s="5">
        <v>45166</v>
      </c>
      <c r="B561" t="s">
        <v>121</v>
      </c>
      <c r="C561" t="s">
        <v>0</v>
      </c>
      <c r="D561" t="s">
        <v>66</v>
      </c>
      <c r="E561" s="4" t="s">
        <v>91</v>
      </c>
      <c r="F561" t="s">
        <v>92</v>
      </c>
      <c r="G561" s="4" t="s">
        <v>185</v>
      </c>
      <c r="H561" s="4" t="s">
        <v>183</v>
      </c>
      <c r="I561" s="8">
        <v>-1</v>
      </c>
      <c r="J561" s="29">
        <v>51750</v>
      </c>
      <c r="K561" s="17">
        <v>-51750</v>
      </c>
      <c r="L561" s="102"/>
      <c r="O561" t="s">
        <v>343</v>
      </c>
      <c r="P561" t="s">
        <v>279</v>
      </c>
    </row>
    <row r="562" spans="1:17" hidden="1" x14ac:dyDescent="0.25">
      <c r="A562" s="5">
        <v>45167</v>
      </c>
      <c r="B562" t="s">
        <v>121</v>
      </c>
      <c r="C562" t="s">
        <v>0</v>
      </c>
      <c r="D562" t="s">
        <v>66</v>
      </c>
      <c r="E562" s="4" t="s">
        <v>75</v>
      </c>
      <c r="F562" t="s">
        <v>76</v>
      </c>
      <c r="G562" s="4" t="s">
        <v>37</v>
      </c>
      <c r="H562" s="4" t="s">
        <v>204</v>
      </c>
      <c r="I562" s="8">
        <v>-20</v>
      </c>
      <c r="J562" s="29">
        <v>51750</v>
      </c>
      <c r="K562" s="17">
        <v>-1035000</v>
      </c>
      <c r="L562" s="102"/>
      <c r="O562" t="s">
        <v>345</v>
      </c>
      <c r="P562" t="s">
        <v>346</v>
      </c>
    </row>
    <row r="563" spans="1:17" hidden="1" x14ac:dyDescent="0.25">
      <c r="A563" s="5">
        <v>45163</v>
      </c>
      <c r="B563" t="s">
        <v>103</v>
      </c>
      <c r="C563" t="s">
        <v>0</v>
      </c>
      <c r="D563" t="s">
        <v>66</v>
      </c>
      <c r="E563" s="4" t="s">
        <v>78</v>
      </c>
      <c r="F563" t="s">
        <v>79</v>
      </c>
      <c r="G563" s="4" t="s">
        <v>80</v>
      </c>
      <c r="H563" s="4" t="s">
        <v>175</v>
      </c>
      <c r="I563" s="8">
        <v>-6</v>
      </c>
      <c r="J563" s="29">
        <v>51750</v>
      </c>
      <c r="K563" s="17">
        <v>-310500</v>
      </c>
      <c r="L563" s="102"/>
      <c r="N563">
        <v>20230111</v>
      </c>
      <c r="O563" t="s">
        <v>147</v>
      </c>
      <c r="Q563" t="s">
        <v>280</v>
      </c>
    </row>
    <row r="564" spans="1:17" hidden="1" x14ac:dyDescent="0.25">
      <c r="A564" s="5">
        <v>45167</v>
      </c>
      <c r="B564" t="s">
        <v>121</v>
      </c>
      <c r="C564" t="s">
        <v>0</v>
      </c>
      <c r="D564" t="s">
        <v>66</v>
      </c>
      <c r="E564" s="4" t="s">
        <v>86</v>
      </c>
      <c r="F564" t="s">
        <v>87</v>
      </c>
      <c r="G564" s="4" t="s">
        <v>184</v>
      </c>
      <c r="H564" s="4" t="s">
        <v>181</v>
      </c>
      <c r="I564" s="8">
        <v>-20</v>
      </c>
      <c r="J564" s="29">
        <v>51750</v>
      </c>
      <c r="K564" s="17">
        <v>-1035000</v>
      </c>
      <c r="L564" s="102"/>
      <c r="O564" t="s">
        <v>345</v>
      </c>
      <c r="P564" t="s">
        <v>346</v>
      </c>
    </row>
    <row r="565" spans="1:17" hidden="1" x14ac:dyDescent="0.25">
      <c r="A565" s="5">
        <v>45167</v>
      </c>
      <c r="B565" t="s">
        <v>121</v>
      </c>
      <c r="C565" t="s">
        <v>0</v>
      </c>
      <c r="D565" t="s">
        <v>66</v>
      </c>
      <c r="E565" s="4" t="s">
        <v>91</v>
      </c>
      <c r="F565" t="s">
        <v>92</v>
      </c>
      <c r="G565" s="4" t="s">
        <v>185</v>
      </c>
      <c r="H565" s="4" t="s">
        <v>183</v>
      </c>
      <c r="I565" s="8">
        <v>-20</v>
      </c>
      <c r="J565" s="29">
        <v>51750</v>
      </c>
      <c r="K565" s="17">
        <v>-1035000</v>
      </c>
      <c r="L565" s="102"/>
      <c r="O565" t="s">
        <v>345</v>
      </c>
      <c r="P565" t="s">
        <v>346</v>
      </c>
    </row>
    <row r="566" spans="1:17" hidden="1" x14ac:dyDescent="0.25">
      <c r="A566" s="5">
        <v>45167</v>
      </c>
      <c r="B566" t="s">
        <v>121</v>
      </c>
      <c r="C566" t="s">
        <v>4</v>
      </c>
      <c r="D566" t="s">
        <v>66</v>
      </c>
      <c r="E566" s="4" t="s">
        <v>102</v>
      </c>
      <c r="F566" t="s">
        <v>101</v>
      </c>
      <c r="G566" s="4" t="s">
        <v>107</v>
      </c>
      <c r="H566" s="4"/>
      <c r="I566" s="8">
        <v>-5</v>
      </c>
      <c r="J566" s="29">
        <v>102340</v>
      </c>
      <c r="K566" s="17">
        <v>-511700</v>
      </c>
      <c r="L566" s="102"/>
      <c r="O566" t="s">
        <v>343</v>
      </c>
      <c r="P566" t="s">
        <v>279</v>
      </c>
    </row>
    <row r="567" spans="1:17" hidden="1" x14ac:dyDescent="0.25">
      <c r="A567" s="5">
        <v>45167</v>
      </c>
      <c r="B567" t="s">
        <v>121</v>
      </c>
      <c r="C567" t="s">
        <v>0</v>
      </c>
      <c r="D567" t="s">
        <v>66</v>
      </c>
      <c r="E567" s="4" t="s">
        <v>82</v>
      </c>
      <c r="F567" t="s">
        <v>284</v>
      </c>
      <c r="G567" s="4" t="s">
        <v>84</v>
      </c>
      <c r="H567" s="4" t="s">
        <v>286</v>
      </c>
      <c r="I567" s="8">
        <v>-20</v>
      </c>
      <c r="J567" s="29">
        <v>51750</v>
      </c>
      <c r="K567" s="17">
        <v>-1035000</v>
      </c>
      <c r="L567" s="102"/>
      <c r="O567" t="s">
        <v>345</v>
      </c>
      <c r="P567" t="s">
        <v>350</v>
      </c>
    </row>
    <row r="568" spans="1:17" hidden="1" x14ac:dyDescent="0.25">
      <c r="A568" s="5">
        <v>45167</v>
      </c>
      <c r="B568" t="s">
        <v>215</v>
      </c>
      <c r="C568" t="s">
        <v>4</v>
      </c>
      <c r="D568" t="s">
        <v>66</v>
      </c>
      <c r="E568" s="4" t="s">
        <v>274</v>
      </c>
      <c r="F568" t="s">
        <v>273</v>
      </c>
      <c r="G568" s="4" t="s">
        <v>271</v>
      </c>
      <c r="H568" s="4"/>
      <c r="I568" s="8">
        <v>-3</v>
      </c>
      <c r="J568" s="29">
        <v>172550</v>
      </c>
      <c r="K568" s="17">
        <v>-517650</v>
      </c>
      <c r="L568" s="102"/>
      <c r="O568" t="s">
        <v>345</v>
      </c>
      <c r="P568" t="s">
        <v>350</v>
      </c>
    </row>
    <row r="569" spans="1:17" hidden="1" x14ac:dyDescent="0.25">
      <c r="A569" s="5">
        <v>45167</v>
      </c>
      <c r="B569" t="s">
        <v>121</v>
      </c>
      <c r="C569" t="s">
        <v>4</v>
      </c>
      <c r="D569" t="s">
        <v>66</v>
      </c>
      <c r="E569" s="4" t="s">
        <v>276</v>
      </c>
      <c r="F569" t="s">
        <v>275</v>
      </c>
      <c r="G569" s="4" t="s">
        <v>148</v>
      </c>
      <c r="H569" s="4"/>
      <c r="I569" s="8">
        <v>-2</v>
      </c>
      <c r="J569" s="29">
        <v>83600</v>
      </c>
      <c r="K569" s="17">
        <v>-167200</v>
      </c>
      <c r="L569" s="102"/>
      <c r="O569" t="s">
        <v>345</v>
      </c>
      <c r="P569" t="s">
        <v>350</v>
      </c>
    </row>
    <row r="570" spans="1:17" hidden="1" x14ac:dyDescent="0.25">
      <c r="A570" s="5">
        <v>45167</v>
      </c>
      <c r="B570" t="s">
        <v>121</v>
      </c>
      <c r="C570" t="s">
        <v>4</v>
      </c>
      <c r="D570" t="s">
        <v>66</v>
      </c>
      <c r="E570" s="4" t="s">
        <v>96</v>
      </c>
      <c r="F570" t="s">
        <v>95</v>
      </c>
      <c r="G570" s="4" t="s">
        <v>106</v>
      </c>
      <c r="H570" s="4"/>
      <c r="I570" s="8">
        <v>-6</v>
      </c>
      <c r="J570" s="29">
        <v>647360</v>
      </c>
      <c r="K570" s="17">
        <v>-3884160</v>
      </c>
      <c r="L570" s="102"/>
      <c r="O570" t="s">
        <v>343</v>
      </c>
      <c r="P570" t="s">
        <v>279</v>
      </c>
    </row>
    <row r="571" spans="1:17" hidden="1" x14ac:dyDescent="0.25">
      <c r="A571" s="5">
        <v>45167</v>
      </c>
      <c r="B571" t="s">
        <v>121</v>
      </c>
      <c r="C571" t="s">
        <v>4</v>
      </c>
      <c r="D571" t="s">
        <v>66</v>
      </c>
      <c r="E571" s="4" t="s">
        <v>102</v>
      </c>
      <c r="F571" t="s">
        <v>101</v>
      </c>
      <c r="G571" s="4" t="s">
        <v>107</v>
      </c>
      <c r="H571" s="4"/>
      <c r="I571" s="8">
        <v>-5</v>
      </c>
      <c r="J571" s="29">
        <v>102340</v>
      </c>
      <c r="K571" s="17">
        <v>-511700</v>
      </c>
      <c r="L571" s="102"/>
      <c r="O571" t="s">
        <v>343</v>
      </c>
      <c r="P571" t="s">
        <v>279</v>
      </c>
    </row>
    <row r="572" spans="1:17" hidden="1" x14ac:dyDescent="0.25">
      <c r="A572" s="5">
        <v>45166</v>
      </c>
      <c r="B572" t="s">
        <v>121</v>
      </c>
      <c r="C572" t="s">
        <v>0</v>
      </c>
      <c r="D572" t="s">
        <v>66</v>
      </c>
      <c r="E572" s="4" t="s">
        <v>67</v>
      </c>
      <c r="F572" t="s">
        <v>216</v>
      </c>
      <c r="G572" s="4" t="s">
        <v>69</v>
      </c>
      <c r="H572" s="4" t="s">
        <v>222</v>
      </c>
      <c r="I572" s="8">
        <v>1</v>
      </c>
      <c r="J572" s="29">
        <v>51750</v>
      </c>
      <c r="K572" s="17">
        <v>51750</v>
      </c>
      <c r="L572" s="102"/>
      <c r="O572" t="s">
        <v>343</v>
      </c>
      <c r="P572" t="s">
        <v>279</v>
      </c>
    </row>
    <row r="573" spans="1:17" hidden="1" x14ac:dyDescent="0.25">
      <c r="A573" s="5">
        <v>45166</v>
      </c>
      <c r="B573" t="s">
        <v>121</v>
      </c>
      <c r="C573" t="s">
        <v>0</v>
      </c>
      <c r="D573" t="s">
        <v>66</v>
      </c>
      <c r="E573" s="4" t="s">
        <v>71</v>
      </c>
      <c r="F573" t="s">
        <v>72</v>
      </c>
      <c r="G573" s="4" t="s">
        <v>27</v>
      </c>
      <c r="H573" s="4" t="s">
        <v>219</v>
      </c>
      <c r="I573" s="8">
        <v>1</v>
      </c>
      <c r="J573" s="29">
        <v>51750</v>
      </c>
      <c r="K573" s="17">
        <v>51750</v>
      </c>
      <c r="L573" s="102"/>
      <c r="O573" t="s">
        <v>343</v>
      </c>
      <c r="P573" t="s">
        <v>279</v>
      </c>
    </row>
    <row r="574" spans="1:17" hidden="1" x14ac:dyDescent="0.25">
      <c r="A574" s="5">
        <v>45166</v>
      </c>
      <c r="B574" t="s">
        <v>121</v>
      </c>
      <c r="C574" t="s">
        <v>0</v>
      </c>
      <c r="D574" t="s">
        <v>66</v>
      </c>
      <c r="E574" s="4" t="s">
        <v>75</v>
      </c>
      <c r="F574" t="s">
        <v>76</v>
      </c>
      <c r="G574" s="4" t="s">
        <v>37</v>
      </c>
      <c r="H574" s="4" t="s">
        <v>204</v>
      </c>
      <c r="I574" s="8">
        <v>1</v>
      </c>
      <c r="J574" s="29">
        <v>51750</v>
      </c>
      <c r="K574" s="17">
        <v>51750</v>
      </c>
      <c r="L574" s="102"/>
      <c r="O574" t="s">
        <v>343</v>
      </c>
      <c r="P574" t="s">
        <v>279</v>
      </c>
    </row>
    <row r="575" spans="1:17" hidden="1" x14ac:dyDescent="0.25">
      <c r="A575" s="5">
        <v>45163</v>
      </c>
      <c r="B575" t="s">
        <v>103</v>
      </c>
      <c r="C575" t="s">
        <v>0</v>
      </c>
      <c r="D575" t="s">
        <v>14</v>
      </c>
      <c r="E575" s="3" t="s">
        <v>39</v>
      </c>
      <c r="F575" t="s">
        <v>40</v>
      </c>
      <c r="G575" s="4" t="s">
        <v>41</v>
      </c>
      <c r="H575" s="4" t="s">
        <v>128</v>
      </c>
      <c r="I575" s="8">
        <v>-10</v>
      </c>
      <c r="J575" s="50">
        <v>81594</v>
      </c>
      <c r="K575" s="35">
        <v>-815940</v>
      </c>
      <c r="L575" s="104"/>
      <c r="N575">
        <v>20230111</v>
      </c>
      <c r="O575" t="s">
        <v>147</v>
      </c>
      <c r="Q575" t="s">
        <v>280</v>
      </c>
    </row>
    <row r="576" spans="1:17" hidden="1" x14ac:dyDescent="0.25">
      <c r="A576" s="5">
        <v>45166</v>
      </c>
      <c r="B576" t="s">
        <v>121</v>
      </c>
      <c r="C576" t="s">
        <v>0</v>
      </c>
      <c r="D576" t="s">
        <v>66</v>
      </c>
      <c r="E576" s="4" t="s">
        <v>82</v>
      </c>
      <c r="F576" t="s">
        <v>200</v>
      </c>
      <c r="G576" s="4" t="s">
        <v>84</v>
      </c>
      <c r="H576" s="4" t="s">
        <v>205</v>
      </c>
      <c r="I576" s="8">
        <v>1</v>
      </c>
      <c r="J576" s="29">
        <v>51750</v>
      </c>
      <c r="K576" s="17">
        <v>51750</v>
      </c>
      <c r="L576" s="102"/>
      <c r="O576" t="s">
        <v>343</v>
      </c>
      <c r="P576" t="s">
        <v>279</v>
      </c>
    </row>
    <row r="577" spans="1:17" hidden="1" x14ac:dyDescent="0.25">
      <c r="A577" s="5">
        <v>45166</v>
      </c>
      <c r="B577" t="s">
        <v>121</v>
      </c>
      <c r="C577" t="s">
        <v>0</v>
      </c>
      <c r="D577" t="s">
        <v>66</v>
      </c>
      <c r="E577" s="4" t="s">
        <v>86</v>
      </c>
      <c r="F577" t="s">
        <v>87</v>
      </c>
      <c r="G577" s="4" t="s">
        <v>50</v>
      </c>
      <c r="H577" s="4" t="s">
        <v>164</v>
      </c>
      <c r="I577" s="8">
        <v>1</v>
      </c>
      <c r="J577" s="29">
        <v>51750</v>
      </c>
      <c r="K577" s="17">
        <v>51750</v>
      </c>
      <c r="L577" s="102"/>
      <c r="O577" t="s">
        <v>343</v>
      </c>
      <c r="P577" t="s">
        <v>279</v>
      </c>
    </row>
    <row r="578" spans="1:17" hidden="1" x14ac:dyDescent="0.25">
      <c r="A578" s="5">
        <v>45169</v>
      </c>
      <c r="B578" t="s">
        <v>189</v>
      </c>
      <c r="C578" t="s">
        <v>4</v>
      </c>
      <c r="D578" t="s">
        <v>66</v>
      </c>
      <c r="E578" s="4" t="s">
        <v>102</v>
      </c>
      <c r="F578" t="s">
        <v>101</v>
      </c>
      <c r="G578" s="4" t="s">
        <v>107</v>
      </c>
      <c r="H578" s="4"/>
      <c r="I578" s="8">
        <v>-5</v>
      </c>
      <c r="J578" s="29">
        <v>102340</v>
      </c>
      <c r="K578" s="17">
        <v>-511700</v>
      </c>
      <c r="L578" s="102"/>
      <c r="N578">
        <v>20230117</v>
      </c>
      <c r="O578" t="s">
        <v>126</v>
      </c>
      <c r="Q578" t="s">
        <v>279</v>
      </c>
    </row>
    <row r="579" spans="1:17" hidden="1" x14ac:dyDescent="0.25">
      <c r="A579" s="5">
        <v>45169</v>
      </c>
      <c r="B579" t="s">
        <v>103</v>
      </c>
      <c r="C579" t="s">
        <v>4</v>
      </c>
      <c r="D579" t="s">
        <v>66</v>
      </c>
      <c r="E579" s="4" t="s">
        <v>276</v>
      </c>
      <c r="F579" t="s">
        <v>275</v>
      </c>
      <c r="G579" s="4" t="s">
        <v>148</v>
      </c>
      <c r="H579" s="4"/>
      <c r="I579" s="8">
        <v>-5</v>
      </c>
      <c r="J579" s="29">
        <v>83600</v>
      </c>
      <c r="K579" s="17">
        <v>-418000</v>
      </c>
      <c r="L579" s="102"/>
      <c r="N579">
        <v>20230117</v>
      </c>
      <c r="O579" t="s">
        <v>126</v>
      </c>
      <c r="Q579" t="s">
        <v>279</v>
      </c>
    </row>
    <row r="580" spans="1:17" hidden="1" x14ac:dyDescent="0.25">
      <c r="A580" s="5">
        <v>45169</v>
      </c>
      <c r="B580" t="s">
        <v>103</v>
      </c>
      <c r="C580" t="s">
        <v>4</v>
      </c>
      <c r="D580" t="s">
        <v>66</v>
      </c>
      <c r="E580" s="4" t="s">
        <v>274</v>
      </c>
      <c r="F580" t="s">
        <v>273</v>
      </c>
      <c r="G580" s="4" t="s">
        <v>271</v>
      </c>
      <c r="H580" s="4"/>
      <c r="I580" s="8">
        <v>-5</v>
      </c>
      <c r="J580" s="29">
        <v>172550</v>
      </c>
      <c r="K580" s="17">
        <v>-862750</v>
      </c>
      <c r="L580" s="102" t="s">
        <v>529</v>
      </c>
      <c r="N580">
        <v>20230117</v>
      </c>
      <c r="O580" t="s">
        <v>126</v>
      </c>
      <c r="Q580" t="s">
        <v>279</v>
      </c>
    </row>
    <row r="581" spans="1:17" hidden="1" x14ac:dyDescent="0.25">
      <c r="A581" s="5">
        <v>45169</v>
      </c>
      <c r="B581" t="s">
        <v>121</v>
      </c>
      <c r="C581" t="s">
        <v>0</v>
      </c>
      <c r="D581" t="s">
        <v>66</v>
      </c>
      <c r="E581" s="4" t="s">
        <v>67</v>
      </c>
      <c r="F581" t="s">
        <v>216</v>
      </c>
      <c r="G581" s="4" t="s">
        <v>69</v>
      </c>
      <c r="H581" s="4" t="s">
        <v>222</v>
      </c>
      <c r="I581" s="8">
        <v>-2</v>
      </c>
      <c r="J581" s="29">
        <v>51750</v>
      </c>
      <c r="K581" s="17">
        <v>-103500</v>
      </c>
      <c r="L581" s="102"/>
      <c r="O581" t="s">
        <v>349</v>
      </c>
      <c r="P581" t="s">
        <v>346</v>
      </c>
    </row>
    <row r="582" spans="1:17" hidden="1" x14ac:dyDescent="0.25">
      <c r="A582" s="5">
        <v>45169</v>
      </c>
      <c r="B582" t="s">
        <v>121</v>
      </c>
      <c r="C582" t="s">
        <v>0</v>
      </c>
      <c r="D582" t="s">
        <v>66</v>
      </c>
      <c r="E582" s="4" t="s">
        <v>71</v>
      </c>
      <c r="F582" t="s">
        <v>72</v>
      </c>
      <c r="G582" s="4" t="s">
        <v>27</v>
      </c>
      <c r="H582" s="4" t="s">
        <v>219</v>
      </c>
      <c r="I582" s="8">
        <v>-2</v>
      </c>
      <c r="J582" s="29">
        <v>51750</v>
      </c>
      <c r="K582" s="17">
        <v>-103500</v>
      </c>
      <c r="L582" s="102"/>
      <c r="O582" t="s">
        <v>349</v>
      </c>
      <c r="P582" t="s">
        <v>346</v>
      </c>
    </row>
    <row r="583" spans="1:17" hidden="1" x14ac:dyDescent="0.25">
      <c r="A583" s="5">
        <v>45169</v>
      </c>
      <c r="B583" t="s">
        <v>121</v>
      </c>
      <c r="C583" t="s">
        <v>0</v>
      </c>
      <c r="D583" t="s">
        <v>66</v>
      </c>
      <c r="E583" s="4" t="s">
        <v>75</v>
      </c>
      <c r="F583" t="s">
        <v>76</v>
      </c>
      <c r="G583" s="4" t="s">
        <v>37</v>
      </c>
      <c r="H583" s="4" t="s">
        <v>204</v>
      </c>
      <c r="I583" s="8">
        <v>-2</v>
      </c>
      <c r="J583" s="29">
        <v>51750</v>
      </c>
      <c r="K583" s="17">
        <v>-103500</v>
      </c>
      <c r="L583" s="102"/>
      <c r="O583" t="s">
        <v>349</v>
      </c>
      <c r="P583" t="s">
        <v>346</v>
      </c>
    </row>
    <row r="584" spans="1:17" hidden="1" x14ac:dyDescent="0.25">
      <c r="A584" s="5">
        <v>45163</v>
      </c>
      <c r="B584" t="s">
        <v>103</v>
      </c>
      <c r="C584" t="s">
        <v>0</v>
      </c>
      <c r="D584" t="s">
        <v>66</v>
      </c>
      <c r="E584" s="4" t="s">
        <v>139</v>
      </c>
      <c r="F584" t="s">
        <v>140</v>
      </c>
      <c r="G584" s="4" t="s">
        <v>141</v>
      </c>
      <c r="H584" s="4" t="s">
        <v>172</v>
      </c>
      <c r="I584" s="8">
        <v>-6</v>
      </c>
      <c r="J584" s="29">
        <v>51750</v>
      </c>
      <c r="K584" s="17">
        <v>-310500</v>
      </c>
      <c r="L584" s="102"/>
      <c r="N584">
        <v>20230111</v>
      </c>
      <c r="O584" t="s">
        <v>147</v>
      </c>
      <c r="Q584" t="s">
        <v>280</v>
      </c>
    </row>
    <row r="585" spans="1:17" hidden="1" x14ac:dyDescent="0.25">
      <c r="A585" s="5">
        <v>45167</v>
      </c>
      <c r="B585" t="s">
        <v>121</v>
      </c>
      <c r="C585" t="s">
        <v>0</v>
      </c>
      <c r="D585" t="s">
        <v>66</v>
      </c>
      <c r="E585" s="4" t="s">
        <v>78</v>
      </c>
      <c r="F585" t="s">
        <v>79</v>
      </c>
      <c r="G585" s="4" t="s">
        <v>80</v>
      </c>
      <c r="H585" s="4" t="s">
        <v>175</v>
      </c>
      <c r="I585" s="8">
        <v>-20</v>
      </c>
      <c r="J585" s="29">
        <v>51750</v>
      </c>
      <c r="K585" s="35">
        <v>-1035000</v>
      </c>
      <c r="L585" s="104"/>
      <c r="O585" t="s">
        <v>345</v>
      </c>
      <c r="P585" t="s">
        <v>346</v>
      </c>
    </row>
    <row r="586" spans="1:17" hidden="1" x14ac:dyDescent="0.25">
      <c r="A586" s="5">
        <v>45169</v>
      </c>
      <c r="B586" t="s">
        <v>121</v>
      </c>
      <c r="C586" t="s">
        <v>0</v>
      </c>
      <c r="D586" t="s">
        <v>66</v>
      </c>
      <c r="E586" s="4" t="s">
        <v>82</v>
      </c>
      <c r="F586" t="s">
        <v>200</v>
      </c>
      <c r="G586" s="4" t="s">
        <v>84</v>
      </c>
      <c r="H586" s="4" t="s">
        <v>205</v>
      </c>
      <c r="I586" s="8">
        <v>-2</v>
      </c>
      <c r="J586" s="29">
        <v>51750</v>
      </c>
      <c r="K586" s="17">
        <v>-103500</v>
      </c>
      <c r="L586" s="102"/>
      <c r="O586" t="s">
        <v>349</v>
      </c>
      <c r="P586" t="s">
        <v>346</v>
      </c>
    </row>
    <row r="587" spans="1:17" hidden="1" x14ac:dyDescent="0.25">
      <c r="A587" s="5">
        <v>45169</v>
      </c>
      <c r="B587" t="s">
        <v>121</v>
      </c>
      <c r="C587" t="s">
        <v>0</v>
      </c>
      <c r="D587" t="s">
        <v>66</v>
      </c>
      <c r="E587" s="4" t="s">
        <v>86</v>
      </c>
      <c r="F587" t="s">
        <v>87</v>
      </c>
      <c r="G587" s="4" t="s">
        <v>50</v>
      </c>
      <c r="H587" s="4" t="s">
        <v>164</v>
      </c>
      <c r="I587" s="8">
        <v>-2</v>
      </c>
      <c r="J587" s="29">
        <v>51750</v>
      </c>
      <c r="K587" s="17">
        <v>-103500</v>
      </c>
      <c r="L587" s="102"/>
      <c r="O587" t="s">
        <v>349</v>
      </c>
      <c r="P587" t="s">
        <v>346</v>
      </c>
    </row>
    <row r="588" spans="1:17" hidden="1" x14ac:dyDescent="0.25">
      <c r="A588" s="5">
        <v>45169</v>
      </c>
      <c r="B588" t="s">
        <v>121</v>
      </c>
      <c r="C588" t="s">
        <v>0</v>
      </c>
      <c r="D588" t="s">
        <v>66</v>
      </c>
      <c r="E588" s="4" t="s">
        <v>91</v>
      </c>
      <c r="F588" t="s">
        <v>92</v>
      </c>
      <c r="G588" s="4" t="s">
        <v>185</v>
      </c>
      <c r="H588" s="4" t="s">
        <v>183</v>
      </c>
      <c r="I588" s="8">
        <v>-2</v>
      </c>
      <c r="J588" s="29">
        <v>51750</v>
      </c>
      <c r="K588" s="17">
        <v>-103500</v>
      </c>
      <c r="L588" s="102"/>
      <c r="O588" t="s">
        <v>349</v>
      </c>
      <c r="P588" t="s">
        <v>346</v>
      </c>
    </row>
    <row r="589" spans="1:17" hidden="1" x14ac:dyDescent="0.25">
      <c r="A589" s="5">
        <v>45173</v>
      </c>
      <c r="B589" t="s">
        <v>348</v>
      </c>
      <c r="C589" t="s">
        <v>4</v>
      </c>
      <c r="D589" t="s">
        <v>14</v>
      </c>
      <c r="E589" s="4">
        <v>3308050</v>
      </c>
      <c r="F589" t="s">
        <v>137</v>
      </c>
      <c r="G589" s="4" t="s">
        <v>137</v>
      </c>
      <c r="H589" s="4" t="s">
        <v>138</v>
      </c>
      <c r="I589" s="8">
        <v>-4</v>
      </c>
      <c r="J589" s="50">
        <v>505243.49166666658</v>
      </c>
      <c r="K589" s="35">
        <v>-2020973.9666666663</v>
      </c>
      <c r="L589" s="104" t="s">
        <v>529</v>
      </c>
      <c r="N589">
        <v>20230119</v>
      </c>
      <c r="O589" t="s">
        <v>236</v>
      </c>
      <c r="Q589" t="s">
        <v>279</v>
      </c>
    </row>
    <row r="590" spans="1:17" hidden="1" x14ac:dyDescent="0.25">
      <c r="A590" s="5">
        <v>45173</v>
      </c>
      <c r="B590" t="s">
        <v>348</v>
      </c>
      <c r="C590" t="s">
        <v>4</v>
      </c>
      <c r="D590" t="s">
        <v>14</v>
      </c>
      <c r="E590" s="4">
        <v>3318235</v>
      </c>
      <c r="F590" t="s">
        <v>209</v>
      </c>
      <c r="G590" s="4" t="s">
        <v>107</v>
      </c>
      <c r="H590" s="4"/>
      <c r="I590" s="8">
        <v>-4</v>
      </c>
      <c r="J590" s="29">
        <v>126823.496</v>
      </c>
      <c r="K590" s="35">
        <v>-507293.984</v>
      </c>
      <c r="L590" s="104"/>
      <c r="N590">
        <v>20230119</v>
      </c>
      <c r="O590" t="s">
        <v>236</v>
      </c>
      <c r="Q590" t="s">
        <v>279</v>
      </c>
    </row>
    <row r="591" spans="1:17" hidden="1" x14ac:dyDescent="0.25">
      <c r="A591" s="5">
        <v>45173</v>
      </c>
      <c r="B591" t="s">
        <v>348</v>
      </c>
      <c r="C591" t="s">
        <v>4</v>
      </c>
      <c r="D591" t="s">
        <v>14</v>
      </c>
      <c r="E591" s="4">
        <v>3318225</v>
      </c>
      <c r="F591" t="s">
        <v>148</v>
      </c>
      <c r="G591" s="4" t="s">
        <v>148</v>
      </c>
      <c r="H591" s="4"/>
      <c r="I591" s="8">
        <v>-2</v>
      </c>
      <c r="J591" s="29">
        <v>153420.53519000002</v>
      </c>
      <c r="K591" s="17">
        <v>-306841.07038000005</v>
      </c>
      <c r="L591" s="104" t="s">
        <v>529</v>
      </c>
      <c r="M591" s="17"/>
      <c r="N591">
        <v>20230119</v>
      </c>
      <c r="O591" t="s">
        <v>236</v>
      </c>
      <c r="Q591" t="s">
        <v>279</v>
      </c>
    </row>
    <row r="592" spans="1:17" hidden="1" x14ac:dyDescent="0.25">
      <c r="A592" s="5">
        <v>45166</v>
      </c>
      <c r="B592" t="s">
        <v>121</v>
      </c>
      <c r="C592" t="s">
        <v>0</v>
      </c>
      <c r="D592" t="s">
        <v>66</v>
      </c>
      <c r="E592" s="4" t="s">
        <v>139</v>
      </c>
      <c r="F592" t="s">
        <v>140</v>
      </c>
      <c r="G592" s="4" t="s">
        <v>141</v>
      </c>
      <c r="H592" s="4" t="s">
        <v>172</v>
      </c>
      <c r="I592" s="8">
        <v>-1</v>
      </c>
      <c r="J592" s="29">
        <v>51750</v>
      </c>
      <c r="K592" s="17">
        <v>-51750</v>
      </c>
      <c r="L592" s="102"/>
      <c r="O592" t="s">
        <v>343</v>
      </c>
      <c r="P592" t="s">
        <v>279</v>
      </c>
    </row>
    <row r="593" spans="1:17" hidden="1" x14ac:dyDescent="0.25">
      <c r="A593" s="5">
        <v>45149</v>
      </c>
      <c r="B593" t="s">
        <v>63</v>
      </c>
      <c r="C593" t="s">
        <v>0</v>
      </c>
      <c r="D593" t="s">
        <v>14</v>
      </c>
      <c r="E593" s="4" t="s">
        <v>42</v>
      </c>
      <c r="F593" t="s">
        <v>43</v>
      </c>
      <c r="G593" s="4" t="s">
        <v>44</v>
      </c>
      <c r="H593" s="4" t="s">
        <v>194</v>
      </c>
      <c r="I593" s="8">
        <v>47</v>
      </c>
      <c r="J593" s="29">
        <v>69131</v>
      </c>
      <c r="K593" s="35">
        <v>3249157</v>
      </c>
      <c r="L593" s="104"/>
      <c r="M593" t="s">
        <v>368</v>
      </c>
    </row>
    <row r="594" spans="1:17" hidden="1" x14ac:dyDescent="0.25">
      <c r="A594" s="5">
        <v>45149</v>
      </c>
      <c r="B594" t="s">
        <v>63</v>
      </c>
      <c r="C594" t="s">
        <v>0</v>
      </c>
      <c r="D594" t="s">
        <v>14</v>
      </c>
      <c r="E594" s="4" t="s">
        <v>42</v>
      </c>
      <c r="F594" t="s">
        <v>43</v>
      </c>
      <c r="G594" s="4" t="s">
        <v>44</v>
      </c>
      <c r="H594" s="4" t="s">
        <v>337</v>
      </c>
      <c r="I594" s="8">
        <v>100</v>
      </c>
      <c r="J594" s="29">
        <v>69131</v>
      </c>
      <c r="K594" s="35">
        <v>6913100</v>
      </c>
      <c r="L594" s="104"/>
      <c r="M594" t="s">
        <v>368</v>
      </c>
    </row>
    <row r="595" spans="1:17" hidden="1" x14ac:dyDescent="0.25">
      <c r="A595" s="5">
        <v>45173</v>
      </c>
      <c r="B595" t="s">
        <v>348</v>
      </c>
      <c r="C595" t="s">
        <v>0</v>
      </c>
      <c r="D595" t="s">
        <v>14</v>
      </c>
      <c r="E595" s="4" t="s">
        <v>54</v>
      </c>
      <c r="F595" t="s">
        <v>55</v>
      </c>
      <c r="G595" s="4" t="s">
        <v>56</v>
      </c>
      <c r="H595" s="4" t="s">
        <v>340</v>
      </c>
      <c r="I595" s="8">
        <v>-45</v>
      </c>
      <c r="J595" s="29">
        <v>88882</v>
      </c>
      <c r="K595" s="35">
        <v>-3999690</v>
      </c>
      <c r="L595" s="104" t="s">
        <v>529</v>
      </c>
      <c r="N595">
        <v>20230119</v>
      </c>
      <c r="O595" t="s">
        <v>236</v>
      </c>
      <c r="Q595" t="s">
        <v>279</v>
      </c>
    </row>
    <row r="596" spans="1:17" hidden="1" x14ac:dyDescent="0.25">
      <c r="A596" s="5">
        <v>45173</v>
      </c>
      <c r="B596" t="s">
        <v>215</v>
      </c>
      <c r="C596" t="s">
        <v>4</v>
      </c>
      <c r="D596" t="s">
        <v>66</v>
      </c>
      <c r="E596" s="4" t="s">
        <v>274</v>
      </c>
      <c r="F596" t="s">
        <v>273</v>
      </c>
      <c r="G596" s="4" t="s">
        <v>271</v>
      </c>
      <c r="H596" s="4"/>
      <c r="I596" s="8">
        <v>-3</v>
      </c>
      <c r="J596" s="29">
        <v>172550</v>
      </c>
      <c r="K596" s="17">
        <v>-517650</v>
      </c>
      <c r="L596" s="102"/>
      <c r="O596" t="s">
        <v>345</v>
      </c>
      <c r="P596" t="s">
        <v>350</v>
      </c>
    </row>
    <row r="597" spans="1:17" hidden="1" x14ac:dyDescent="0.25">
      <c r="A597" s="5">
        <v>45173</v>
      </c>
      <c r="B597" t="s">
        <v>121</v>
      </c>
      <c r="C597" t="s">
        <v>4</v>
      </c>
      <c r="D597" t="s">
        <v>66</v>
      </c>
      <c r="E597" s="4" t="s">
        <v>276</v>
      </c>
      <c r="F597" t="s">
        <v>275</v>
      </c>
      <c r="G597" s="4" t="s">
        <v>148</v>
      </c>
      <c r="H597" s="4"/>
      <c r="I597" s="8">
        <v>3</v>
      </c>
      <c r="J597" s="29">
        <v>83600</v>
      </c>
      <c r="K597" s="17">
        <v>250800</v>
      </c>
      <c r="L597" s="102"/>
      <c r="O597" t="s">
        <v>345</v>
      </c>
      <c r="P597" t="s">
        <v>350</v>
      </c>
    </row>
    <row r="598" spans="1:17" hidden="1" x14ac:dyDescent="0.25">
      <c r="A598" s="5">
        <v>45173</v>
      </c>
      <c r="B598" t="s">
        <v>121</v>
      </c>
      <c r="C598" t="s">
        <v>0</v>
      </c>
      <c r="D598" t="s">
        <v>66</v>
      </c>
      <c r="E598" s="4" t="s">
        <v>82</v>
      </c>
      <c r="F598" t="s">
        <v>200</v>
      </c>
      <c r="G598" s="4" t="s">
        <v>84</v>
      </c>
      <c r="H598" s="4" t="s">
        <v>205</v>
      </c>
      <c r="I598" s="8">
        <v>16</v>
      </c>
      <c r="J598" s="29">
        <v>51750</v>
      </c>
      <c r="K598" s="17">
        <v>828000</v>
      </c>
      <c r="L598" s="102"/>
      <c r="O598" t="s">
        <v>345</v>
      </c>
      <c r="P598" t="s">
        <v>350</v>
      </c>
    </row>
    <row r="599" spans="1:17" hidden="1" x14ac:dyDescent="0.25">
      <c r="A599" s="5">
        <v>45173</v>
      </c>
      <c r="B599" t="s">
        <v>121</v>
      </c>
      <c r="C599" t="s">
        <v>0</v>
      </c>
      <c r="D599" t="s">
        <v>66</v>
      </c>
      <c r="E599" s="4" t="s">
        <v>75</v>
      </c>
      <c r="F599" t="s">
        <v>76</v>
      </c>
      <c r="G599" s="4" t="s">
        <v>37</v>
      </c>
      <c r="H599" s="4" t="s">
        <v>204</v>
      </c>
      <c r="I599" s="8">
        <v>3</v>
      </c>
      <c r="J599" s="29">
        <v>51750</v>
      </c>
      <c r="K599" s="17">
        <v>155250</v>
      </c>
      <c r="L599" s="102"/>
      <c r="O599" t="s">
        <v>345</v>
      </c>
      <c r="P599" t="s">
        <v>346</v>
      </c>
    </row>
    <row r="600" spans="1:17" hidden="1" x14ac:dyDescent="0.25">
      <c r="A600" s="5">
        <v>45173</v>
      </c>
      <c r="B600" t="s">
        <v>121</v>
      </c>
      <c r="C600" t="s">
        <v>0</v>
      </c>
      <c r="D600" t="s">
        <v>66</v>
      </c>
      <c r="E600" s="4" t="s">
        <v>86</v>
      </c>
      <c r="F600" t="s">
        <v>87</v>
      </c>
      <c r="G600" s="4" t="s">
        <v>184</v>
      </c>
      <c r="H600" s="4" t="s">
        <v>181</v>
      </c>
      <c r="I600" s="8">
        <v>3</v>
      </c>
      <c r="J600" s="29">
        <v>51750</v>
      </c>
      <c r="K600" s="17">
        <v>155250</v>
      </c>
      <c r="L600" s="102"/>
      <c r="O600" t="s">
        <v>345</v>
      </c>
      <c r="P600" t="s">
        <v>346</v>
      </c>
    </row>
    <row r="601" spans="1:17" hidden="1" x14ac:dyDescent="0.25">
      <c r="A601" s="5">
        <v>45180</v>
      </c>
      <c r="B601" t="s">
        <v>103</v>
      </c>
      <c r="C601" t="s">
        <v>0</v>
      </c>
      <c r="D601" t="s">
        <v>14</v>
      </c>
      <c r="E601" s="3" t="s">
        <v>25</v>
      </c>
      <c r="F601" t="s">
        <v>26</v>
      </c>
      <c r="G601" s="4" t="s">
        <v>27</v>
      </c>
      <c r="H601" s="4" t="s">
        <v>127</v>
      </c>
      <c r="I601" s="8">
        <v>-5</v>
      </c>
      <c r="J601" s="50">
        <v>65949.40444444443</v>
      </c>
      <c r="K601" s="35">
        <v>-329747.02222222218</v>
      </c>
      <c r="L601" s="104"/>
      <c r="N601" s="4">
        <v>20230121</v>
      </c>
      <c r="O601" t="s">
        <v>282</v>
      </c>
      <c r="Q601" t="s">
        <v>280</v>
      </c>
    </row>
    <row r="602" spans="1:17" hidden="1" x14ac:dyDescent="0.25">
      <c r="A602" s="5">
        <v>45180</v>
      </c>
      <c r="B602" t="s">
        <v>103</v>
      </c>
      <c r="C602" t="s">
        <v>0</v>
      </c>
      <c r="D602" t="s">
        <v>14</v>
      </c>
      <c r="E602" s="3" t="s">
        <v>35</v>
      </c>
      <c r="F602" t="s">
        <v>36</v>
      </c>
      <c r="G602" s="4" t="s">
        <v>37</v>
      </c>
      <c r="H602" s="4" t="s">
        <v>131</v>
      </c>
      <c r="I602" s="8">
        <v>-4</v>
      </c>
      <c r="J602" s="50">
        <v>81594</v>
      </c>
      <c r="K602" s="35">
        <v>-326376</v>
      </c>
      <c r="L602" s="104"/>
      <c r="N602" s="4">
        <v>20230121</v>
      </c>
      <c r="O602" t="s">
        <v>282</v>
      </c>
      <c r="Q602" t="s">
        <v>280</v>
      </c>
    </row>
    <row r="603" spans="1:17" hidden="1" x14ac:dyDescent="0.25">
      <c r="A603" s="5">
        <v>45166</v>
      </c>
      <c r="B603" t="s">
        <v>121</v>
      </c>
      <c r="C603" t="s">
        <v>0</v>
      </c>
      <c r="D603" t="s">
        <v>66</v>
      </c>
      <c r="E603" s="4" t="s">
        <v>139</v>
      </c>
      <c r="F603" t="s">
        <v>140</v>
      </c>
      <c r="G603" s="4" t="s">
        <v>141</v>
      </c>
      <c r="H603" s="4" t="s">
        <v>172</v>
      </c>
      <c r="I603" s="8">
        <v>1</v>
      </c>
      <c r="J603" s="29">
        <v>51750</v>
      </c>
      <c r="K603" s="17">
        <v>51750</v>
      </c>
      <c r="L603" s="102"/>
      <c r="O603" t="s">
        <v>343</v>
      </c>
      <c r="P603" t="s">
        <v>279</v>
      </c>
    </row>
    <row r="604" spans="1:17" hidden="1" x14ac:dyDescent="0.25">
      <c r="A604" s="5">
        <v>45169</v>
      </c>
      <c r="B604" t="s">
        <v>121</v>
      </c>
      <c r="C604" t="s">
        <v>0</v>
      </c>
      <c r="D604" t="s">
        <v>66</v>
      </c>
      <c r="E604" s="4" t="s">
        <v>139</v>
      </c>
      <c r="F604" t="s">
        <v>140</v>
      </c>
      <c r="G604" s="4" t="s">
        <v>141</v>
      </c>
      <c r="H604" s="4" t="s">
        <v>172</v>
      </c>
      <c r="I604" s="8">
        <v>-2</v>
      </c>
      <c r="J604" s="29">
        <v>51750</v>
      </c>
      <c r="K604" s="17">
        <v>-103500</v>
      </c>
      <c r="L604" s="102"/>
      <c r="O604" t="s">
        <v>349</v>
      </c>
      <c r="P604" t="s">
        <v>346</v>
      </c>
    </row>
    <row r="605" spans="1:17" hidden="1" x14ac:dyDescent="0.25">
      <c r="A605" s="5">
        <v>45156</v>
      </c>
      <c r="B605" t="s">
        <v>103</v>
      </c>
      <c r="C605" t="s">
        <v>0</v>
      </c>
      <c r="D605" t="s">
        <v>14</v>
      </c>
      <c r="E605" s="4" t="s">
        <v>42</v>
      </c>
      <c r="F605" t="s">
        <v>43</v>
      </c>
      <c r="G605" s="4" t="s">
        <v>44</v>
      </c>
      <c r="H605" s="4" t="s">
        <v>194</v>
      </c>
      <c r="I605" s="8">
        <v>-5</v>
      </c>
      <c r="J605" s="50">
        <v>81594</v>
      </c>
      <c r="K605" s="35">
        <v>-407970</v>
      </c>
      <c r="L605" s="104"/>
      <c r="N605">
        <v>20230107</v>
      </c>
      <c r="O605" t="s">
        <v>243</v>
      </c>
      <c r="Q605" t="s">
        <v>279</v>
      </c>
    </row>
    <row r="606" spans="1:17" hidden="1" x14ac:dyDescent="0.25">
      <c r="A606" s="5">
        <v>45180</v>
      </c>
      <c r="B606" t="s">
        <v>103</v>
      </c>
      <c r="C606" t="s">
        <v>0</v>
      </c>
      <c r="D606" t="s">
        <v>14</v>
      </c>
      <c r="E606" s="4" t="s">
        <v>48</v>
      </c>
      <c r="F606" t="s">
        <v>49</v>
      </c>
      <c r="G606" s="4" t="s">
        <v>50</v>
      </c>
      <c r="H606" s="4" t="s">
        <v>351</v>
      </c>
      <c r="I606" s="8">
        <v>-5</v>
      </c>
      <c r="J606" s="29">
        <v>69131</v>
      </c>
      <c r="K606" s="35">
        <v>-345655</v>
      </c>
      <c r="L606" s="104"/>
      <c r="N606" s="4">
        <v>20230121</v>
      </c>
      <c r="O606" t="s">
        <v>282</v>
      </c>
      <c r="Q606" t="s">
        <v>280</v>
      </c>
    </row>
    <row r="607" spans="1:17" hidden="1" x14ac:dyDescent="0.25">
      <c r="A607" s="5">
        <v>45180</v>
      </c>
      <c r="B607" t="s">
        <v>103</v>
      </c>
      <c r="C607" t="s">
        <v>0</v>
      </c>
      <c r="D607" t="s">
        <v>14</v>
      </c>
      <c r="E607" s="4" t="s">
        <v>48</v>
      </c>
      <c r="F607" t="s">
        <v>49</v>
      </c>
      <c r="G607" s="4" t="s">
        <v>50</v>
      </c>
      <c r="H607" s="4" t="s">
        <v>338</v>
      </c>
      <c r="I607" s="8">
        <v>-2</v>
      </c>
      <c r="J607" s="29">
        <v>69131</v>
      </c>
      <c r="K607" s="35">
        <v>-138262</v>
      </c>
      <c r="L607" s="104" t="s">
        <v>529</v>
      </c>
      <c r="N607" s="4">
        <v>20230121</v>
      </c>
      <c r="O607" t="s">
        <v>282</v>
      </c>
      <c r="Q607" t="s">
        <v>280</v>
      </c>
    </row>
    <row r="608" spans="1:17" hidden="1" x14ac:dyDescent="0.25">
      <c r="A608" s="5">
        <v>45180</v>
      </c>
      <c r="B608" t="s">
        <v>103</v>
      </c>
      <c r="C608" t="s">
        <v>0</v>
      </c>
      <c r="D608" t="s">
        <v>14</v>
      </c>
      <c r="E608" s="4" t="s">
        <v>54</v>
      </c>
      <c r="F608" t="s">
        <v>55</v>
      </c>
      <c r="G608" s="4" t="s">
        <v>56</v>
      </c>
      <c r="H608" s="4" t="s">
        <v>340</v>
      </c>
      <c r="I608" s="8">
        <v>-10</v>
      </c>
      <c r="J608" s="29">
        <v>88882</v>
      </c>
      <c r="K608" s="35">
        <v>-888820</v>
      </c>
      <c r="L608" s="104" t="s">
        <v>529</v>
      </c>
      <c r="N608" s="4">
        <v>20230121</v>
      </c>
      <c r="O608" t="s">
        <v>282</v>
      </c>
      <c r="Q608" t="s">
        <v>280</v>
      </c>
    </row>
    <row r="609" spans="1:17" hidden="1" x14ac:dyDescent="0.25">
      <c r="A609" s="5">
        <v>45180</v>
      </c>
      <c r="B609" t="s">
        <v>103</v>
      </c>
      <c r="C609" t="s">
        <v>0</v>
      </c>
      <c r="D609" t="s">
        <v>14</v>
      </c>
      <c r="E609" s="4" t="s">
        <v>58</v>
      </c>
      <c r="F609" t="s">
        <v>59</v>
      </c>
      <c r="G609" s="4" t="s">
        <v>60</v>
      </c>
      <c r="H609" s="4" t="s">
        <v>341</v>
      </c>
      <c r="I609" s="8">
        <v>-3</v>
      </c>
      <c r="J609" s="29">
        <v>75398.578723404251</v>
      </c>
      <c r="K609" s="35">
        <v>-226195.73617021274</v>
      </c>
      <c r="L609" s="104"/>
      <c r="N609" s="4">
        <v>20230121</v>
      </c>
      <c r="O609" t="s">
        <v>282</v>
      </c>
      <c r="Q609" t="s">
        <v>280</v>
      </c>
    </row>
    <row r="610" spans="1:17" hidden="1" x14ac:dyDescent="0.25">
      <c r="A610" s="5">
        <v>45180</v>
      </c>
      <c r="B610" t="s">
        <v>103</v>
      </c>
      <c r="C610" t="s">
        <v>4</v>
      </c>
      <c r="D610" t="s">
        <v>14</v>
      </c>
      <c r="E610" s="4">
        <v>3308050</v>
      </c>
      <c r="F610" t="s">
        <v>137</v>
      </c>
      <c r="G610" s="4" t="s">
        <v>137</v>
      </c>
      <c r="H610" s="4" t="s">
        <v>138</v>
      </c>
      <c r="I610" s="8">
        <v>-1</v>
      </c>
      <c r="J610" s="50">
        <v>505243.49166666658</v>
      </c>
      <c r="K610" s="35">
        <v>-505243.49166666658</v>
      </c>
      <c r="L610" s="104" t="s">
        <v>529</v>
      </c>
      <c r="N610" s="4">
        <v>20230121</v>
      </c>
      <c r="O610" t="s">
        <v>282</v>
      </c>
      <c r="Q610" t="s">
        <v>280</v>
      </c>
    </row>
    <row r="611" spans="1:17" hidden="1" x14ac:dyDescent="0.25">
      <c r="A611" s="5">
        <v>45180</v>
      </c>
      <c r="B611" t="s">
        <v>103</v>
      </c>
      <c r="C611" t="s">
        <v>4</v>
      </c>
      <c r="D611" t="s">
        <v>14</v>
      </c>
      <c r="E611" s="4">
        <v>3318235</v>
      </c>
      <c r="F611" t="s">
        <v>209</v>
      </c>
      <c r="G611" s="4" t="s">
        <v>107</v>
      </c>
      <c r="H611" s="4"/>
      <c r="I611" s="33">
        <v>-1</v>
      </c>
      <c r="J611" s="29">
        <v>126823.496</v>
      </c>
      <c r="K611" s="35">
        <v>-126823.496</v>
      </c>
      <c r="L611" s="104"/>
      <c r="N611" s="4">
        <v>20230121</v>
      </c>
      <c r="O611" t="s">
        <v>282</v>
      </c>
      <c r="Q611" t="s">
        <v>280</v>
      </c>
    </row>
    <row r="612" spans="1:17" hidden="1" x14ac:dyDescent="0.25">
      <c r="A612" s="5">
        <v>45163</v>
      </c>
      <c r="B612" t="s">
        <v>103</v>
      </c>
      <c r="C612" t="s">
        <v>0</v>
      </c>
      <c r="D612" t="s">
        <v>14</v>
      </c>
      <c r="E612" s="4" t="s">
        <v>42</v>
      </c>
      <c r="F612" t="s">
        <v>43</v>
      </c>
      <c r="G612" s="4" t="s">
        <v>44</v>
      </c>
      <c r="H612" s="4" t="s">
        <v>194</v>
      </c>
      <c r="I612" s="8">
        <v>-20</v>
      </c>
      <c r="J612" s="50">
        <v>81594</v>
      </c>
      <c r="K612" s="35">
        <v>-1631880</v>
      </c>
      <c r="L612" s="104"/>
      <c r="N612">
        <v>20230110</v>
      </c>
      <c r="O612" t="s">
        <v>232</v>
      </c>
      <c r="Q612" t="s">
        <v>280</v>
      </c>
    </row>
    <row r="613" spans="1:17" hidden="1" x14ac:dyDescent="0.25">
      <c r="A613" s="5">
        <v>45168</v>
      </c>
      <c r="B613" t="s">
        <v>121</v>
      </c>
      <c r="C613" t="s">
        <v>0</v>
      </c>
      <c r="D613" t="s">
        <v>14</v>
      </c>
      <c r="E613" s="4" t="s">
        <v>48</v>
      </c>
      <c r="F613" t="s">
        <v>49</v>
      </c>
      <c r="G613" s="4" t="s">
        <v>50</v>
      </c>
      <c r="H613" s="4" t="s">
        <v>338</v>
      </c>
      <c r="I613" s="8">
        <v>-4</v>
      </c>
      <c r="J613" s="29">
        <v>69131</v>
      </c>
      <c r="K613" s="35">
        <v>-276524</v>
      </c>
      <c r="L613" s="104" t="s">
        <v>529</v>
      </c>
      <c r="O613" t="s">
        <v>353</v>
      </c>
      <c r="P613" t="s">
        <v>297</v>
      </c>
    </row>
    <row r="614" spans="1:17" hidden="1" x14ac:dyDescent="0.25">
      <c r="A614" s="5">
        <v>45182</v>
      </c>
      <c r="B614" t="s">
        <v>121</v>
      </c>
      <c r="C614" t="s">
        <v>0</v>
      </c>
      <c r="D614" t="s">
        <v>14</v>
      </c>
      <c r="E614" s="4" t="s">
        <v>54</v>
      </c>
      <c r="F614" t="s">
        <v>55</v>
      </c>
      <c r="G614" s="4" t="s">
        <v>56</v>
      </c>
      <c r="H614" s="4" t="s">
        <v>339</v>
      </c>
      <c r="I614" s="8">
        <v>-2</v>
      </c>
      <c r="J614" s="29">
        <v>88882</v>
      </c>
      <c r="K614" s="35">
        <v>-177764</v>
      </c>
      <c r="L614" s="104" t="s">
        <v>529</v>
      </c>
      <c r="O614" t="s">
        <v>352</v>
      </c>
      <c r="P614" t="s">
        <v>297</v>
      </c>
    </row>
    <row r="615" spans="1:17" hidden="1" x14ac:dyDescent="0.25">
      <c r="A615" s="5">
        <v>45182</v>
      </c>
      <c r="B615" t="s">
        <v>121</v>
      </c>
      <c r="C615" t="s">
        <v>0</v>
      </c>
      <c r="D615" t="s">
        <v>14</v>
      </c>
      <c r="E615" s="4" t="s">
        <v>54</v>
      </c>
      <c r="F615" t="s">
        <v>55</v>
      </c>
      <c r="G615" s="4" t="s">
        <v>56</v>
      </c>
      <c r="H615" s="4" t="s">
        <v>340</v>
      </c>
      <c r="I615" s="8">
        <v>-5</v>
      </c>
      <c r="J615" s="29">
        <v>88882</v>
      </c>
      <c r="K615" s="35">
        <v>-444410</v>
      </c>
      <c r="L615" s="104" t="s">
        <v>529</v>
      </c>
      <c r="O615" t="s">
        <v>352</v>
      </c>
      <c r="P615" t="s">
        <v>297</v>
      </c>
    </row>
    <row r="616" spans="1:17" hidden="1" x14ac:dyDescent="0.25">
      <c r="A616" s="5">
        <v>45182</v>
      </c>
      <c r="B616" t="s">
        <v>121</v>
      </c>
      <c r="C616" t="s">
        <v>0</v>
      </c>
      <c r="D616" t="s">
        <v>14</v>
      </c>
      <c r="E616" s="4" t="s">
        <v>190</v>
      </c>
      <c r="F616" t="s">
        <v>199</v>
      </c>
      <c r="G616" s="4" t="s">
        <v>191</v>
      </c>
      <c r="H616" s="4" t="s">
        <v>192</v>
      </c>
      <c r="I616" s="8">
        <v>-11</v>
      </c>
      <c r="J616" s="50">
        <v>93249</v>
      </c>
      <c r="K616" s="35">
        <v>-1025739</v>
      </c>
      <c r="L616" s="104"/>
      <c r="O616" t="s">
        <v>352</v>
      </c>
      <c r="P616" t="s">
        <v>297</v>
      </c>
    </row>
    <row r="617" spans="1:17" hidden="1" x14ac:dyDescent="0.25">
      <c r="A617" s="5">
        <v>45163</v>
      </c>
      <c r="B617" t="s">
        <v>103</v>
      </c>
      <c r="C617" t="s">
        <v>0</v>
      </c>
      <c r="D617" t="s">
        <v>14</v>
      </c>
      <c r="E617" s="4" t="s">
        <v>42</v>
      </c>
      <c r="F617" t="s">
        <v>43</v>
      </c>
      <c r="G617" s="4" t="s">
        <v>44</v>
      </c>
      <c r="H617" s="4" t="s">
        <v>194</v>
      </c>
      <c r="I617" s="8">
        <v>-10</v>
      </c>
      <c r="J617" s="50">
        <v>81594</v>
      </c>
      <c r="K617" s="35">
        <v>-815940</v>
      </c>
      <c r="L617" s="104"/>
      <c r="N617">
        <v>20230110</v>
      </c>
      <c r="O617" t="s">
        <v>232</v>
      </c>
      <c r="Q617" t="s">
        <v>280</v>
      </c>
    </row>
    <row r="618" spans="1:17" hidden="1" x14ac:dyDescent="0.25">
      <c r="A618" s="5">
        <v>45163</v>
      </c>
      <c r="B618" t="s">
        <v>103</v>
      </c>
      <c r="C618" t="s">
        <v>0</v>
      </c>
      <c r="D618" t="s">
        <v>14</v>
      </c>
      <c r="E618" s="4" t="s">
        <v>42</v>
      </c>
      <c r="F618" t="s">
        <v>43</v>
      </c>
      <c r="G618" s="4" t="s">
        <v>44</v>
      </c>
      <c r="H618" s="4" t="s">
        <v>194</v>
      </c>
      <c r="I618" s="8">
        <v>-20</v>
      </c>
      <c r="J618" s="50">
        <v>81594</v>
      </c>
      <c r="K618" s="35">
        <v>-1631880</v>
      </c>
      <c r="L618" s="104"/>
      <c r="N618">
        <v>20230111</v>
      </c>
      <c r="O618" t="s">
        <v>147</v>
      </c>
      <c r="Q618" t="s">
        <v>280</v>
      </c>
    </row>
    <row r="619" spans="1:17" hidden="1" x14ac:dyDescent="0.25">
      <c r="A619" s="5">
        <v>45173</v>
      </c>
      <c r="B619" t="s">
        <v>348</v>
      </c>
      <c r="C619" t="s">
        <v>0</v>
      </c>
      <c r="D619" t="s">
        <v>14</v>
      </c>
      <c r="E619" s="3" t="s">
        <v>42</v>
      </c>
      <c r="F619" t="s">
        <v>43</v>
      </c>
      <c r="G619" s="4" t="s">
        <v>44</v>
      </c>
      <c r="H619" s="4" t="s">
        <v>130</v>
      </c>
      <c r="I619" s="8">
        <v>-25</v>
      </c>
      <c r="J619" s="50">
        <v>65949.40444444443</v>
      </c>
      <c r="K619" s="35">
        <v>-1648735.1111111108</v>
      </c>
      <c r="L619" s="104"/>
      <c r="N619">
        <v>20230119</v>
      </c>
      <c r="O619" t="s">
        <v>236</v>
      </c>
      <c r="Q619" t="s">
        <v>279</v>
      </c>
    </row>
    <row r="620" spans="1:17" hidden="1" x14ac:dyDescent="0.25">
      <c r="A620" s="5">
        <v>45169</v>
      </c>
      <c r="B620" t="s">
        <v>121</v>
      </c>
      <c r="C620" t="s">
        <v>0</v>
      </c>
      <c r="D620" t="s">
        <v>66</v>
      </c>
      <c r="E620" s="4" t="s">
        <v>78</v>
      </c>
      <c r="F620" t="s">
        <v>79</v>
      </c>
      <c r="G620" s="4" t="s">
        <v>80</v>
      </c>
      <c r="H620" s="4" t="s">
        <v>175</v>
      </c>
      <c r="I620" s="8">
        <v>-2</v>
      </c>
      <c r="J620" s="29">
        <v>51750</v>
      </c>
      <c r="K620" s="17">
        <v>-103500</v>
      </c>
      <c r="L620" s="102"/>
      <c r="O620" t="s">
        <v>349</v>
      </c>
      <c r="P620" t="s">
        <v>346</v>
      </c>
    </row>
    <row r="621" spans="1:17" hidden="1" x14ac:dyDescent="0.25">
      <c r="A621" s="68">
        <v>45184</v>
      </c>
      <c r="B621" s="69" t="s">
        <v>63</v>
      </c>
      <c r="C621" s="69" t="s">
        <v>0</v>
      </c>
      <c r="D621" s="69" t="s">
        <v>66</v>
      </c>
      <c r="E621" s="70" t="s">
        <v>91</v>
      </c>
      <c r="F621" s="69" t="s">
        <v>92</v>
      </c>
      <c r="G621" s="70" t="s">
        <v>93</v>
      </c>
      <c r="H621" s="154" t="s">
        <v>360</v>
      </c>
      <c r="I621" s="157">
        <v>50</v>
      </c>
      <c r="J621" s="72">
        <v>51750</v>
      </c>
      <c r="K621" s="73">
        <v>2587500</v>
      </c>
      <c r="L621" s="107"/>
      <c r="M621" s="69" t="s">
        <v>366</v>
      </c>
      <c r="N621" s="69"/>
      <c r="O621" s="69"/>
      <c r="P621" s="69"/>
      <c r="Q621" s="69"/>
    </row>
    <row r="622" spans="1:17" hidden="1" x14ac:dyDescent="0.25">
      <c r="A622" s="5">
        <v>45184</v>
      </c>
      <c r="B622" t="s">
        <v>63</v>
      </c>
      <c r="C622" t="s">
        <v>0</v>
      </c>
      <c r="D622" t="s">
        <v>66</v>
      </c>
      <c r="E622" s="4" t="s">
        <v>247</v>
      </c>
      <c r="F622" t="s">
        <v>354</v>
      </c>
      <c r="G622" s="4" t="s">
        <v>265</v>
      </c>
      <c r="H622" s="4" t="s">
        <v>361</v>
      </c>
      <c r="I622" s="8">
        <v>50</v>
      </c>
      <c r="J622" s="29">
        <v>60750</v>
      </c>
      <c r="K622" s="35">
        <v>3037500</v>
      </c>
      <c r="L622" s="104"/>
      <c r="M622" t="s">
        <v>366</v>
      </c>
    </row>
    <row r="623" spans="1:17" hidden="1" x14ac:dyDescent="0.25">
      <c r="A623" s="5">
        <v>45184</v>
      </c>
      <c r="B623" t="s">
        <v>63</v>
      </c>
      <c r="C623" t="s">
        <v>0</v>
      </c>
      <c r="D623" t="s">
        <v>66</v>
      </c>
      <c r="E623" s="4" t="s">
        <v>249</v>
      </c>
      <c r="F623" t="s">
        <v>355</v>
      </c>
      <c r="G623" s="4" t="s">
        <v>266</v>
      </c>
      <c r="H623" s="4" t="s">
        <v>362</v>
      </c>
      <c r="I623" s="8">
        <v>50</v>
      </c>
      <c r="J623" s="29">
        <v>60750</v>
      </c>
      <c r="K623" s="35">
        <v>3037500</v>
      </c>
      <c r="L623" s="104"/>
      <c r="M623" t="s">
        <v>366</v>
      </c>
    </row>
    <row r="624" spans="1:17" hidden="1" x14ac:dyDescent="0.25">
      <c r="A624" s="5">
        <v>45184</v>
      </c>
      <c r="B624" t="s">
        <v>63</v>
      </c>
      <c r="C624" t="s">
        <v>0</v>
      </c>
      <c r="D624" t="s">
        <v>66</v>
      </c>
      <c r="E624" s="4" t="s">
        <v>251</v>
      </c>
      <c r="F624" t="s">
        <v>356</v>
      </c>
      <c r="G624" s="4" t="s">
        <v>267</v>
      </c>
      <c r="H624" s="4" t="s">
        <v>363</v>
      </c>
      <c r="I624" s="8">
        <v>50</v>
      </c>
      <c r="J624" s="29">
        <v>60750</v>
      </c>
      <c r="K624" s="35">
        <v>3037500</v>
      </c>
      <c r="L624" s="104"/>
      <c r="M624" t="s">
        <v>366</v>
      </c>
    </row>
    <row r="625" spans="1:17" hidden="1" x14ac:dyDescent="0.25">
      <c r="A625" s="5">
        <v>45184</v>
      </c>
      <c r="B625" t="s">
        <v>63</v>
      </c>
      <c r="C625" t="s">
        <v>0</v>
      </c>
      <c r="D625" t="s">
        <v>66</v>
      </c>
      <c r="E625" s="4" t="s">
        <v>253</v>
      </c>
      <c r="F625" t="s">
        <v>357</v>
      </c>
      <c r="G625" s="4" t="s">
        <v>268</v>
      </c>
      <c r="H625" s="4" t="s">
        <v>364</v>
      </c>
      <c r="I625" s="8">
        <v>50</v>
      </c>
      <c r="J625" s="29">
        <v>60750</v>
      </c>
      <c r="K625" s="35">
        <v>3037500</v>
      </c>
      <c r="L625" s="104"/>
      <c r="M625" t="s">
        <v>366</v>
      </c>
    </row>
    <row r="626" spans="1:17" hidden="1" x14ac:dyDescent="0.25">
      <c r="A626" s="5">
        <v>45184</v>
      </c>
      <c r="B626" t="s">
        <v>63</v>
      </c>
      <c r="C626" t="s">
        <v>0</v>
      </c>
      <c r="D626" t="s">
        <v>66</v>
      </c>
      <c r="E626" s="4" t="s">
        <v>255</v>
      </c>
      <c r="F626" t="s">
        <v>358</v>
      </c>
      <c r="G626" s="4" t="s">
        <v>269</v>
      </c>
      <c r="H626" s="4" t="s">
        <v>365</v>
      </c>
      <c r="I626" s="8">
        <v>50</v>
      </c>
      <c r="J626" s="29">
        <v>60750</v>
      </c>
      <c r="K626" s="35">
        <v>3037500</v>
      </c>
      <c r="L626" s="104"/>
      <c r="M626" t="s">
        <v>366</v>
      </c>
    </row>
    <row r="627" spans="1:17" hidden="1" x14ac:dyDescent="0.25">
      <c r="A627" s="5">
        <v>45190</v>
      </c>
      <c r="B627" t="s">
        <v>103</v>
      </c>
      <c r="C627" t="s">
        <v>0</v>
      </c>
      <c r="D627" t="s">
        <v>66</v>
      </c>
      <c r="E627" s="4" t="s">
        <v>71</v>
      </c>
      <c r="F627" t="s">
        <v>72</v>
      </c>
      <c r="G627" s="4" t="s">
        <v>27</v>
      </c>
      <c r="H627" s="4" t="s">
        <v>219</v>
      </c>
      <c r="I627" s="8">
        <v>-30</v>
      </c>
      <c r="J627" s="29">
        <v>51750</v>
      </c>
      <c r="K627" s="35">
        <v>-1552500</v>
      </c>
      <c r="L627" s="104"/>
      <c r="N627">
        <v>20230123</v>
      </c>
      <c r="O627" t="s">
        <v>367</v>
      </c>
      <c r="Q627" t="s">
        <v>279</v>
      </c>
    </row>
    <row r="628" spans="1:17" hidden="1" x14ac:dyDescent="0.25">
      <c r="A628" s="5">
        <v>45190</v>
      </c>
      <c r="B628" t="s">
        <v>103</v>
      </c>
      <c r="C628" t="s">
        <v>0</v>
      </c>
      <c r="D628" t="s">
        <v>66</v>
      </c>
      <c r="E628" s="4" t="s">
        <v>75</v>
      </c>
      <c r="F628" t="s">
        <v>76</v>
      </c>
      <c r="G628" s="4" t="s">
        <v>37</v>
      </c>
      <c r="H628" s="4" t="s">
        <v>204</v>
      </c>
      <c r="I628" s="8">
        <v>-26</v>
      </c>
      <c r="J628" s="29">
        <v>51750</v>
      </c>
      <c r="K628" s="35">
        <v>-1345500</v>
      </c>
      <c r="L628" s="104"/>
      <c r="N628">
        <v>20230123</v>
      </c>
      <c r="O628" t="s">
        <v>367</v>
      </c>
      <c r="Q628" t="s">
        <v>279</v>
      </c>
    </row>
    <row r="629" spans="1:17" hidden="1" x14ac:dyDescent="0.25">
      <c r="A629" s="5">
        <v>45190</v>
      </c>
      <c r="B629" t="s">
        <v>103</v>
      </c>
      <c r="C629" t="s">
        <v>0</v>
      </c>
      <c r="D629" t="s">
        <v>66</v>
      </c>
      <c r="E629" s="4" t="s">
        <v>75</v>
      </c>
      <c r="F629" t="s">
        <v>76</v>
      </c>
      <c r="G629" s="4" t="s">
        <v>37</v>
      </c>
      <c r="H629" s="4" t="s">
        <v>171</v>
      </c>
      <c r="I629" s="8">
        <v>-2</v>
      </c>
      <c r="J629" s="29">
        <v>51750</v>
      </c>
      <c r="K629" s="35">
        <v>-103500</v>
      </c>
      <c r="L629" s="104"/>
      <c r="N629">
        <v>20230123</v>
      </c>
      <c r="O629" t="s">
        <v>367</v>
      </c>
      <c r="Q629" t="s">
        <v>279</v>
      </c>
    </row>
    <row r="630" spans="1:17" hidden="1" x14ac:dyDescent="0.25">
      <c r="A630" s="5">
        <v>45190</v>
      </c>
      <c r="B630" t="s">
        <v>103</v>
      </c>
      <c r="C630" t="s">
        <v>0</v>
      </c>
      <c r="D630" t="s">
        <v>66</v>
      </c>
      <c r="E630" s="4" t="s">
        <v>75</v>
      </c>
      <c r="F630" t="s">
        <v>76</v>
      </c>
      <c r="G630" s="4" t="s">
        <v>37</v>
      </c>
      <c r="H630" s="4" t="s">
        <v>171</v>
      </c>
      <c r="I630" s="8">
        <v>-8</v>
      </c>
      <c r="J630" s="29">
        <v>51750</v>
      </c>
      <c r="K630" s="35">
        <v>-414000</v>
      </c>
      <c r="L630" s="104"/>
      <c r="N630">
        <v>20230123</v>
      </c>
      <c r="O630" t="s">
        <v>367</v>
      </c>
      <c r="Q630" t="s">
        <v>279</v>
      </c>
    </row>
    <row r="631" spans="1:17" hidden="1" x14ac:dyDescent="0.25">
      <c r="A631" s="5">
        <v>45190</v>
      </c>
      <c r="B631" t="s">
        <v>103</v>
      </c>
      <c r="C631" t="s">
        <v>0</v>
      </c>
      <c r="D631" t="s">
        <v>66</v>
      </c>
      <c r="E631" s="4" t="s">
        <v>75</v>
      </c>
      <c r="F631" t="s">
        <v>76</v>
      </c>
      <c r="G631" s="4" t="s">
        <v>37</v>
      </c>
      <c r="H631" s="4" t="s">
        <v>155</v>
      </c>
      <c r="I631" s="8">
        <v>-8</v>
      </c>
      <c r="J631" s="29">
        <v>51750</v>
      </c>
      <c r="K631" s="35">
        <v>-414000</v>
      </c>
      <c r="L631" s="104"/>
      <c r="N631">
        <v>20230123</v>
      </c>
      <c r="O631" t="s">
        <v>367</v>
      </c>
      <c r="Q631" t="s">
        <v>279</v>
      </c>
    </row>
    <row r="632" spans="1:17" hidden="1" x14ac:dyDescent="0.25">
      <c r="A632" s="5">
        <v>45190</v>
      </c>
      <c r="B632" t="s">
        <v>103</v>
      </c>
      <c r="C632" t="s">
        <v>0</v>
      </c>
      <c r="D632" t="s">
        <v>66</v>
      </c>
      <c r="E632" s="4" t="s">
        <v>75</v>
      </c>
      <c r="F632" t="s">
        <v>76</v>
      </c>
      <c r="G632" s="4" t="s">
        <v>37</v>
      </c>
      <c r="H632" s="4" t="s">
        <v>285</v>
      </c>
      <c r="I632" s="8">
        <v>-6</v>
      </c>
      <c r="J632" s="29">
        <v>51750</v>
      </c>
      <c r="K632" s="35">
        <v>-310500</v>
      </c>
      <c r="L632" s="104"/>
      <c r="N632">
        <v>20230123</v>
      </c>
      <c r="O632" t="s">
        <v>367</v>
      </c>
      <c r="Q632" t="s">
        <v>279</v>
      </c>
    </row>
    <row r="633" spans="1:17" hidden="1" x14ac:dyDescent="0.25">
      <c r="A633" s="5">
        <v>45173</v>
      </c>
      <c r="B633" t="s">
        <v>348</v>
      </c>
      <c r="C633" t="s">
        <v>0</v>
      </c>
      <c r="D633" t="s">
        <v>14</v>
      </c>
      <c r="E633" s="3" t="s">
        <v>39</v>
      </c>
      <c r="F633" t="s">
        <v>40</v>
      </c>
      <c r="G633" s="4" t="s">
        <v>41</v>
      </c>
      <c r="H633" s="4" t="s">
        <v>128</v>
      </c>
      <c r="I633" s="8">
        <v>-15</v>
      </c>
      <c r="J633" s="50">
        <v>81594</v>
      </c>
      <c r="K633" s="35">
        <v>-1223910</v>
      </c>
      <c r="L633" s="104"/>
      <c r="N633">
        <v>20230119</v>
      </c>
      <c r="O633" t="s">
        <v>236</v>
      </c>
      <c r="Q633" t="s">
        <v>279</v>
      </c>
    </row>
    <row r="634" spans="1:17" hidden="1" x14ac:dyDescent="0.25">
      <c r="A634" s="5">
        <v>45180</v>
      </c>
      <c r="B634" t="s">
        <v>103</v>
      </c>
      <c r="C634" t="s">
        <v>0</v>
      </c>
      <c r="D634" t="s">
        <v>14</v>
      </c>
      <c r="E634" s="3" t="s">
        <v>39</v>
      </c>
      <c r="F634" t="s">
        <v>40</v>
      </c>
      <c r="G634" s="4" t="s">
        <v>41</v>
      </c>
      <c r="H634" s="4" t="s">
        <v>128</v>
      </c>
      <c r="I634" s="8">
        <v>-17</v>
      </c>
      <c r="J634" s="50">
        <v>81594</v>
      </c>
      <c r="K634" s="35">
        <v>-1387098</v>
      </c>
      <c r="L634" s="104"/>
      <c r="N634" s="4">
        <v>20230121</v>
      </c>
      <c r="O634" t="s">
        <v>282</v>
      </c>
      <c r="Q634" t="s">
        <v>280</v>
      </c>
    </row>
    <row r="635" spans="1:17" hidden="1" x14ac:dyDescent="0.25">
      <c r="A635" s="5">
        <v>45180</v>
      </c>
      <c r="B635" t="s">
        <v>103</v>
      </c>
      <c r="C635" t="s">
        <v>0</v>
      </c>
      <c r="D635" t="s">
        <v>14</v>
      </c>
      <c r="E635" s="4" t="s">
        <v>39</v>
      </c>
      <c r="F635" t="s">
        <v>40</v>
      </c>
      <c r="G635" s="4" t="s">
        <v>41</v>
      </c>
      <c r="H635" s="4" t="s">
        <v>335</v>
      </c>
      <c r="I635" s="8">
        <v>-3</v>
      </c>
      <c r="J635" s="29">
        <v>69131</v>
      </c>
      <c r="K635" s="35">
        <v>-207393</v>
      </c>
      <c r="L635" s="104"/>
      <c r="N635" s="4">
        <v>20230121</v>
      </c>
      <c r="O635" t="s">
        <v>282</v>
      </c>
      <c r="Q635" t="s">
        <v>280</v>
      </c>
    </row>
    <row r="636" spans="1:17" hidden="1" x14ac:dyDescent="0.25">
      <c r="A636" s="5">
        <v>45190</v>
      </c>
      <c r="B636" t="s">
        <v>103</v>
      </c>
      <c r="C636" t="s">
        <v>0</v>
      </c>
      <c r="D636" t="s">
        <v>66</v>
      </c>
      <c r="E636" s="4" t="s">
        <v>139</v>
      </c>
      <c r="F636" t="s">
        <v>140</v>
      </c>
      <c r="G636" s="4" t="s">
        <v>141</v>
      </c>
      <c r="H636" s="4" t="s">
        <v>172</v>
      </c>
      <c r="I636" s="8">
        <v>-4</v>
      </c>
      <c r="J636" s="29">
        <v>51750</v>
      </c>
      <c r="K636" s="35">
        <v>-207000</v>
      </c>
      <c r="L636" s="104"/>
      <c r="N636">
        <v>20230123</v>
      </c>
      <c r="O636" t="s">
        <v>367</v>
      </c>
      <c r="Q636" t="s">
        <v>279</v>
      </c>
    </row>
    <row r="637" spans="1:17" hidden="1" x14ac:dyDescent="0.25">
      <c r="A637" s="5">
        <v>45190</v>
      </c>
      <c r="B637" t="s">
        <v>103</v>
      </c>
      <c r="C637" t="s">
        <v>0</v>
      </c>
      <c r="D637" t="s">
        <v>66</v>
      </c>
      <c r="E637" s="4" t="s">
        <v>139</v>
      </c>
      <c r="F637" t="s">
        <v>140</v>
      </c>
      <c r="G637" s="4" t="s">
        <v>141</v>
      </c>
      <c r="H637" s="4" t="s">
        <v>211</v>
      </c>
      <c r="I637" s="8">
        <v>-1</v>
      </c>
      <c r="J637" s="29">
        <v>51750</v>
      </c>
      <c r="K637" s="35">
        <v>-51750</v>
      </c>
      <c r="L637" s="104"/>
      <c r="N637">
        <v>20230123</v>
      </c>
      <c r="O637" t="s">
        <v>367</v>
      </c>
      <c r="Q637" t="s">
        <v>279</v>
      </c>
    </row>
    <row r="638" spans="1:17" hidden="1" x14ac:dyDescent="0.25">
      <c r="A638" s="5">
        <v>45173</v>
      </c>
      <c r="B638" t="s">
        <v>121</v>
      </c>
      <c r="C638" t="s">
        <v>0</v>
      </c>
      <c r="D638" t="s">
        <v>66</v>
      </c>
      <c r="E638" s="4" t="s">
        <v>78</v>
      </c>
      <c r="F638" t="s">
        <v>79</v>
      </c>
      <c r="G638" s="4" t="s">
        <v>80</v>
      </c>
      <c r="H638" s="4" t="s">
        <v>175</v>
      </c>
      <c r="I638" s="8">
        <v>20</v>
      </c>
      <c r="J638" s="29">
        <v>51750</v>
      </c>
      <c r="K638" s="35">
        <v>1035000</v>
      </c>
      <c r="L638" s="104"/>
      <c r="O638" t="s">
        <v>345</v>
      </c>
      <c r="P638" t="s">
        <v>346</v>
      </c>
    </row>
    <row r="639" spans="1:17" hidden="1" x14ac:dyDescent="0.25">
      <c r="A639" s="5">
        <v>45184</v>
      </c>
      <c r="B639" t="s">
        <v>63</v>
      </c>
      <c r="C639" t="s">
        <v>0</v>
      </c>
      <c r="D639" t="s">
        <v>66</v>
      </c>
      <c r="E639" s="4" t="s">
        <v>78</v>
      </c>
      <c r="F639" t="s">
        <v>79</v>
      </c>
      <c r="G639" s="4" t="s">
        <v>44</v>
      </c>
      <c r="H639" s="4" t="s">
        <v>359</v>
      </c>
      <c r="I639" s="8">
        <v>80</v>
      </c>
      <c r="J639" s="29">
        <v>51750</v>
      </c>
      <c r="K639" s="35">
        <v>4140000</v>
      </c>
      <c r="L639" s="104"/>
      <c r="M639" t="s">
        <v>366</v>
      </c>
    </row>
    <row r="640" spans="1:17" hidden="1" x14ac:dyDescent="0.25">
      <c r="A640" s="5">
        <v>45190</v>
      </c>
      <c r="B640" t="s">
        <v>103</v>
      </c>
      <c r="C640" t="s">
        <v>0</v>
      </c>
      <c r="D640" t="s">
        <v>66</v>
      </c>
      <c r="E640" s="4" t="s">
        <v>78</v>
      </c>
      <c r="F640" t="s">
        <v>79</v>
      </c>
      <c r="G640" s="4" t="s">
        <v>80</v>
      </c>
      <c r="H640" s="4" t="s">
        <v>175</v>
      </c>
      <c r="I640" s="8">
        <v>-45</v>
      </c>
      <c r="J640" s="29">
        <v>51750</v>
      </c>
      <c r="K640" s="35">
        <v>-2328750</v>
      </c>
      <c r="L640" s="104"/>
      <c r="N640">
        <v>20230123</v>
      </c>
      <c r="O640" t="s">
        <v>367</v>
      </c>
      <c r="Q640" t="s">
        <v>279</v>
      </c>
    </row>
    <row r="641" spans="1:17" hidden="1" x14ac:dyDescent="0.25">
      <c r="A641" s="5">
        <v>45190</v>
      </c>
      <c r="B641" t="s">
        <v>103</v>
      </c>
      <c r="C641" t="s">
        <v>0</v>
      </c>
      <c r="D641" t="s">
        <v>66</v>
      </c>
      <c r="E641" s="4" t="s">
        <v>86</v>
      </c>
      <c r="F641" t="s">
        <v>87</v>
      </c>
      <c r="G641" s="4" t="s">
        <v>50</v>
      </c>
      <c r="H641" s="4" t="s">
        <v>164</v>
      </c>
      <c r="I641" s="8">
        <v>-3</v>
      </c>
      <c r="J641" s="29">
        <v>51750</v>
      </c>
      <c r="K641" s="35">
        <v>-155250</v>
      </c>
      <c r="L641" s="104"/>
      <c r="N641">
        <v>20230123</v>
      </c>
      <c r="O641" t="s">
        <v>367</v>
      </c>
      <c r="Q641" t="s">
        <v>279</v>
      </c>
    </row>
    <row r="642" spans="1:17" hidden="1" x14ac:dyDescent="0.25">
      <c r="A642" s="5">
        <v>45190</v>
      </c>
      <c r="B642" t="s">
        <v>103</v>
      </c>
      <c r="C642" t="s">
        <v>0</v>
      </c>
      <c r="D642" t="s">
        <v>66</v>
      </c>
      <c r="E642" s="4" t="s">
        <v>86</v>
      </c>
      <c r="F642" t="s">
        <v>87</v>
      </c>
      <c r="G642" s="4" t="s">
        <v>184</v>
      </c>
      <c r="H642" s="4" t="s">
        <v>181</v>
      </c>
      <c r="I642" s="8">
        <v>-43</v>
      </c>
      <c r="J642" s="29">
        <v>51750</v>
      </c>
      <c r="K642" s="35">
        <v>-2225250</v>
      </c>
      <c r="L642" s="104"/>
      <c r="N642">
        <v>20230123</v>
      </c>
      <c r="O642" t="s">
        <v>367</v>
      </c>
      <c r="Q642" t="s">
        <v>279</v>
      </c>
    </row>
    <row r="643" spans="1:17" hidden="1" x14ac:dyDescent="0.25">
      <c r="A643" s="5">
        <v>45190</v>
      </c>
      <c r="B643" t="s">
        <v>103</v>
      </c>
      <c r="C643" t="s">
        <v>0</v>
      </c>
      <c r="D643" t="s">
        <v>66</v>
      </c>
      <c r="E643" s="4" t="s">
        <v>86</v>
      </c>
      <c r="F643" t="s">
        <v>87</v>
      </c>
      <c r="G643" s="4" t="s">
        <v>184</v>
      </c>
      <c r="H643" s="4" t="s">
        <v>180</v>
      </c>
      <c r="I643" s="8">
        <v>-4</v>
      </c>
      <c r="J643" s="29">
        <v>51750</v>
      </c>
      <c r="K643" s="35">
        <v>-207000</v>
      </c>
      <c r="L643" s="104"/>
      <c r="N643">
        <v>20230123</v>
      </c>
      <c r="O643" t="s">
        <v>367</v>
      </c>
      <c r="Q643" t="s">
        <v>279</v>
      </c>
    </row>
    <row r="644" spans="1:17" hidden="1" x14ac:dyDescent="0.25">
      <c r="A644" s="5">
        <v>45190</v>
      </c>
      <c r="B644" t="s">
        <v>103</v>
      </c>
      <c r="C644" t="s">
        <v>0</v>
      </c>
      <c r="D644" t="s">
        <v>66</v>
      </c>
      <c r="E644" s="4" t="s">
        <v>91</v>
      </c>
      <c r="F644" t="s">
        <v>92</v>
      </c>
      <c r="G644" s="4" t="s">
        <v>185</v>
      </c>
      <c r="H644" s="4" t="s">
        <v>360</v>
      </c>
      <c r="I644" s="8">
        <v>-30</v>
      </c>
      <c r="J644" s="29">
        <v>51750</v>
      </c>
      <c r="K644" s="35">
        <v>-1552500</v>
      </c>
      <c r="L644" s="104"/>
      <c r="N644">
        <v>20230123</v>
      </c>
      <c r="O644" t="s">
        <v>367</v>
      </c>
      <c r="Q644" t="s">
        <v>279</v>
      </c>
    </row>
    <row r="645" spans="1:17" hidden="1" x14ac:dyDescent="0.25">
      <c r="A645" s="5">
        <v>45190</v>
      </c>
      <c r="B645" t="s">
        <v>103</v>
      </c>
      <c r="C645" t="s">
        <v>0</v>
      </c>
      <c r="D645" t="s">
        <v>66</v>
      </c>
      <c r="E645" s="4" t="s">
        <v>82</v>
      </c>
      <c r="F645" t="s">
        <v>200</v>
      </c>
      <c r="G645" s="4" t="s">
        <v>84</v>
      </c>
      <c r="H645" s="4" t="s">
        <v>205</v>
      </c>
      <c r="I645" s="8">
        <v>-17</v>
      </c>
      <c r="J645" s="29">
        <v>51750</v>
      </c>
      <c r="K645" s="35">
        <v>-879750</v>
      </c>
      <c r="L645" s="104"/>
      <c r="N645">
        <v>20230123</v>
      </c>
      <c r="O645" t="s">
        <v>367</v>
      </c>
      <c r="Q645" t="s">
        <v>279</v>
      </c>
    </row>
    <row r="646" spans="1:17" x14ac:dyDescent="0.25">
      <c r="A646" s="5">
        <v>45190</v>
      </c>
      <c r="B646" t="s">
        <v>103</v>
      </c>
      <c r="C646" t="s">
        <v>0</v>
      </c>
      <c r="D646" t="s">
        <v>66</v>
      </c>
      <c r="E646" s="4" t="s">
        <v>82</v>
      </c>
      <c r="F646" t="s">
        <v>83</v>
      </c>
      <c r="G646" s="4" t="s">
        <v>84</v>
      </c>
      <c r="H646" s="4" t="s">
        <v>299</v>
      </c>
      <c r="I646" s="8">
        <v>-33</v>
      </c>
      <c r="J646" s="29">
        <v>51750</v>
      </c>
      <c r="K646" s="35">
        <v>-1707750</v>
      </c>
      <c r="L646" s="104"/>
      <c r="N646">
        <v>20230123</v>
      </c>
      <c r="O646" t="s">
        <v>367</v>
      </c>
      <c r="Q646" t="s">
        <v>279</v>
      </c>
    </row>
    <row r="647" spans="1:17" hidden="1" x14ac:dyDescent="0.25">
      <c r="A647" s="5">
        <v>45190</v>
      </c>
      <c r="B647" t="s">
        <v>103</v>
      </c>
      <c r="C647" t="s">
        <v>4</v>
      </c>
      <c r="D647" t="s">
        <v>66</v>
      </c>
      <c r="E647" s="4" t="s">
        <v>274</v>
      </c>
      <c r="F647" t="s">
        <v>273</v>
      </c>
      <c r="G647" s="4" t="s">
        <v>271</v>
      </c>
      <c r="H647" s="4"/>
      <c r="I647" s="8">
        <v>-10</v>
      </c>
      <c r="J647" s="29">
        <v>172550</v>
      </c>
      <c r="K647" s="35">
        <v>-1725500</v>
      </c>
      <c r="L647" s="102" t="s">
        <v>529</v>
      </c>
      <c r="N647">
        <v>20230123</v>
      </c>
      <c r="O647" t="s">
        <v>367</v>
      </c>
      <c r="Q647" t="s">
        <v>279</v>
      </c>
    </row>
    <row r="648" spans="1:17" hidden="1" x14ac:dyDescent="0.25">
      <c r="A648" s="5">
        <v>45190</v>
      </c>
      <c r="B648" t="s">
        <v>103</v>
      </c>
      <c r="C648" t="s">
        <v>4</v>
      </c>
      <c r="D648" t="s">
        <v>66</v>
      </c>
      <c r="E648" s="4" t="s">
        <v>276</v>
      </c>
      <c r="F648" t="s">
        <v>275</v>
      </c>
      <c r="G648" s="4" t="s">
        <v>148</v>
      </c>
      <c r="H648" s="4"/>
      <c r="I648" s="8">
        <v>-10</v>
      </c>
      <c r="J648" s="29">
        <v>83600</v>
      </c>
      <c r="K648" s="35">
        <v>-836000</v>
      </c>
      <c r="L648" s="104"/>
      <c r="N648">
        <v>20230123</v>
      </c>
      <c r="O648" t="s">
        <v>367</v>
      </c>
      <c r="Q648" t="s">
        <v>279</v>
      </c>
    </row>
    <row r="649" spans="1:17" hidden="1" x14ac:dyDescent="0.25">
      <c r="A649" s="5">
        <v>45191</v>
      </c>
      <c r="B649" t="s">
        <v>103</v>
      </c>
      <c r="C649" t="s">
        <v>0</v>
      </c>
      <c r="D649" t="s">
        <v>14</v>
      </c>
      <c r="E649" s="3" t="s">
        <v>289</v>
      </c>
      <c r="F649" t="s">
        <v>15</v>
      </c>
      <c r="G649" s="4" t="s">
        <v>16</v>
      </c>
      <c r="H649" s="4" t="s">
        <v>18</v>
      </c>
      <c r="I649" s="8">
        <v>-6</v>
      </c>
      <c r="J649" s="48">
        <v>73331</v>
      </c>
      <c r="K649" s="17">
        <v>-439986</v>
      </c>
      <c r="L649" s="102"/>
      <c r="N649">
        <v>20230124</v>
      </c>
      <c r="O649" t="s">
        <v>232</v>
      </c>
      <c r="Q649" t="s">
        <v>279</v>
      </c>
    </row>
    <row r="650" spans="1:17" hidden="1" x14ac:dyDescent="0.25">
      <c r="A650" s="5">
        <v>45191</v>
      </c>
      <c r="B650" t="s">
        <v>103</v>
      </c>
      <c r="C650" t="s">
        <v>0</v>
      </c>
      <c r="D650" t="s">
        <v>14</v>
      </c>
      <c r="E650" s="4" t="s">
        <v>190</v>
      </c>
      <c r="F650" t="s">
        <v>199</v>
      </c>
      <c r="G650" s="4" t="s">
        <v>191</v>
      </c>
      <c r="H650" s="4" t="s">
        <v>192</v>
      </c>
      <c r="I650" s="8">
        <v>-4</v>
      </c>
      <c r="J650" s="50">
        <v>93249</v>
      </c>
      <c r="K650" s="35">
        <v>-372996</v>
      </c>
      <c r="L650" s="104"/>
      <c r="N650">
        <v>20230124</v>
      </c>
      <c r="O650" t="s">
        <v>232</v>
      </c>
      <c r="Q650" t="s">
        <v>279</v>
      </c>
    </row>
    <row r="651" spans="1:17" hidden="1" x14ac:dyDescent="0.25">
      <c r="A651" s="5">
        <v>45191</v>
      </c>
      <c r="B651" t="s">
        <v>103</v>
      </c>
      <c r="C651" t="s">
        <v>0</v>
      </c>
      <c r="D651" t="s">
        <v>14</v>
      </c>
      <c r="E651" s="4" t="s">
        <v>190</v>
      </c>
      <c r="F651" t="s">
        <v>199</v>
      </c>
      <c r="G651" s="4" t="s">
        <v>191</v>
      </c>
      <c r="H651" s="4" t="s">
        <v>192</v>
      </c>
      <c r="I651" s="8">
        <v>-1</v>
      </c>
      <c r="J651" s="29">
        <v>79213.829545454559</v>
      </c>
      <c r="K651" s="17">
        <v>-79213.829545454559</v>
      </c>
      <c r="L651" s="102"/>
      <c r="N651">
        <v>20230124</v>
      </c>
      <c r="O651" t="s">
        <v>232</v>
      </c>
      <c r="Q651" t="s">
        <v>279</v>
      </c>
    </row>
    <row r="652" spans="1:17" hidden="1" x14ac:dyDescent="0.25">
      <c r="A652" s="5">
        <v>45191</v>
      </c>
      <c r="B652" t="s">
        <v>103</v>
      </c>
      <c r="C652" t="s">
        <v>0</v>
      </c>
      <c r="D652" t="s">
        <v>14</v>
      </c>
      <c r="E652" s="4" t="s">
        <v>25</v>
      </c>
      <c r="F652" t="s">
        <v>26</v>
      </c>
      <c r="G652" s="4" t="s">
        <v>27</v>
      </c>
      <c r="H652" s="4" t="s">
        <v>127</v>
      </c>
      <c r="I652" s="8">
        <v>-9</v>
      </c>
      <c r="J652" s="50">
        <v>81594</v>
      </c>
      <c r="K652" s="35">
        <v>-734346</v>
      </c>
      <c r="L652" s="104"/>
      <c r="N652">
        <v>20230124</v>
      </c>
      <c r="O652" t="s">
        <v>232</v>
      </c>
      <c r="Q652" t="s">
        <v>279</v>
      </c>
    </row>
    <row r="653" spans="1:17" hidden="1" x14ac:dyDescent="0.25">
      <c r="A653" s="5">
        <v>45191</v>
      </c>
      <c r="B653" t="s">
        <v>103</v>
      </c>
      <c r="C653" t="s">
        <v>0</v>
      </c>
      <c r="D653" t="s">
        <v>14</v>
      </c>
      <c r="E653" s="4" t="s">
        <v>25</v>
      </c>
      <c r="F653" t="s">
        <v>26</v>
      </c>
      <c r="G653" s="4" t="s">
        <v>27</v>
      </c>
      <c r="H653" s="4" t="s">
        <v>310</v>
      </c>
      <c r="I653" s="8">
        <v>-2</v>
      </c>
      <c r="J653" s="29">
        <v>69875.829545454544</v>
      </c>
      <c r="K653" s="17">
        <v>-139751.65909090909</v>
      </c>
      <c r="L653" s="102"/>
      <c r="N653">
        <v>20230124</v>
      </c>
      <c r="O653" t="s">
        <v>232</v>
      </c>
      <c r="Q653" t="s">
        <v>279</v>
      </c>
    </row>
    <row r="654" spans="1:17" hidden="1" x14ac:dyDescent="0.25">
      <c r="A654" s="5">
        <v>45191</v>
      </c>
      <c r="B654" t="s">
        <v>103</v>
      </c>
      <c r="C654" t="s">
        <v>0</v>
      </c>
      <c r="D654" t="s">
        <v>14</v>
      </c>
      <c r="E654" s="4" t="s">
        <v>35</v>
      </c>
      <c r="F654" t="s">
        <v>36</v>
      </c>
      <c r="G654" s="4" t="s">
        <v>37</v>
      </c>
      <c r="H654" s="4" t="s">
        <v>131</v>
      </c>
      <c r="I654" s="8">
        <v>-16</v>
      </c>
      <c r="J654" s="50">
        <v>81594</v>
      </c>
      <c r="K654" s="35">
        <v>-1305504</v>
      </c>
      <c r="L654" s="104"/>
      <c r="N654">
        <v>20230124</v>
      </c>
      <c r="O654" t="s">
        <v>232</v>
      </c>
      <c r="Q654" t="s">
        <v>279</v>
      </c>
    </row>
    <row r="655" spans="1:17" hidden="1" x14ac:dyDescent="0.25">
      <c r="A655" s="5">
        <v>45190</v>
      </c>
      <c r="B655" t="s">
        <v>103</v>
      </c>
      <c r="C655" t="s">
        <v>0</v>
      </c>
      <c r="D655" t="s">
        <v>66</v>
      </c>
      <c r="E655" s="4" t="s">
        <v>139</v>
      </c>
      <c r="F655" t="s">
        <v>140</v>
      </c>
      <c r="G655" s="4" t="s">
        <v>141</v>
      </c>
      <c r="H655" s="4" t="s">
        <v>156</v>
      </c>
      <c r="I655" s="8">
        <v>-12</v>
      </c>
      <c r="J655" s="29">
        <v>51750</v>
      </c>
      <c r="K655" s="35">
        <v>-621000</v>
      </c>
      <c r="L655" s="104"/>
      <c r="N655">
        <v>20230123</v>
      </c>
      <c r="O655" t="s">
        <v>367</v>
      </c>
      <c r="Q655" t="s">
        <v>279</v>
      </c>
    </row>
    <row r="656" spans="1:17" hidden="1" x14ac:dyDescent="0.25">
      <c r="A656" s="5">
        <v>45173</v>
      </c>
      <c r="B656" t="s">
        <v>348</v>
      </c>
      <c r="C656" t="s">
        <v>0</v>
      </c>
      <c r="D656" t="s">
        <v>14</v>
      </c>
      <c r="E656" s="4" t="s">
        <v>42</v>
      </c>
      <c r="F656" t="s">
        <v>43</v>
      </c>
      <c r="G656" s="4" t="s">
        <v>44</v>
      </c>
      <c r="H656" s="4" t="s">
        <v>194</v>
      </c>
      <c r="I656" s="8">
        <v>-2</v>
      </c>
      <c r="J656" s="50">
        <v>81594</v>
      </c>
      <c r="K656" s="35">
        <v>-163188</v>
      </c>
      <c r="L656" s="104"/>
      <c r="N656">
        <v>20230119</v>
      </c>
      <c r="O656" t="s">
        <v>236</v>
      </c>
      <c r="Q656" t="s">
        <v>279</v>
      </c>
    </row>
    <row r="657" spans="1:17" hidden="1" x14ac:dyDescent="0.25">
      <c r="A657" s="5">
        <v>45180</v>
      </c>
      <c r="B657" t="s">
        <v>103</v>
      </c>
      <c r="C657" t="s">
        <v>0</v>
      </c>
      <c r="D657" t="s">
        <v>14</v>
      </c>
      <c r="E657" s="3" t="s">
        <v>42</v>
      </c>
      <c r="F657" t="s">
        <v>43</v>
      </c>
      <c r="G657" s="4" t="s">
        <v>44</v>
      </c>
      <c r="H657" s="4" t="s">
        <v>130</v>
      </c>
      <c r="I657" s="8">
        <v>-15</v>
      </c>
      <c r="J657" s="50">
        <v>65949.40444444443</v>
      </c>
      <c r="K657" s="35">
        <v>-989241.06666666642</v>
      </c>
      <c r="L657" s="104"/>
      <c r="N657" s="4">
        <v>20230121</v>
      </c>
      <c r="O657" t="s">
        <v>282</v>
      </c>
      <c r="Q657" t="s">
        <v>280</v>
      </c>
    </row>
    <row r="658" spans="1:17" hidden="1" x14ac:dyDescent="0.25">
      <c r="A658" s="5">
        <v>45191</v>
      </c>
      <c r="B658" t="s">
        <v>103</v>
      </c>
      <c r="C658" t="s">
        <v>0</v>
      </c>
      <c r="D658" t="s">
        <v>14</v>
      </c>
      <c r="E658" s="4" t="s">
        <v>48</v>
      </c>
      <c r="F658" t="s">
        <v>49</v>
      </c>
      <c r="G658" s="4" t="s">
        <v>50</v>
      </c>
      <c r="H658" s="4" t="s">
        <v>338</v>
      </c>
      <c r="I658" s="8">
        <v>-6</v>
      </c>
      <c r="J658" s="29">
        <v>69131</v>
      </c>
      <c r="K658" s="35">
        <v>-414786</v>
      </c>
      <c r="L658" s="104" t="s">
        <v>529</v>
      </c>
      <c r="N658">
        <v>20230124</v>
      </c>
      <c r="O658" t="s">
        <v>232</v>
      </c>
      <c r="Q658" t="s">
        <v>279</v>
      </c>
    </row>
    <row r="659" spans="1:17" hidden="1" x14ac:dyDescent="0.25">
      <c r="A659" s="5">
        <v>45191</v>
      </c>
      <c r="B659" t="s">
        <v>103</v>
      </c>
      <c r="C659" t="s">
        <v>0</v>
      </c>
      <c r="D659" t="s">
        <v>14</v>
      </c>
      <c r="E659" s="4" t="s">
        <v>58</v>
      </c>
      <c r="F659" t="s">
        <v>59</v>
      </c>
      <c r="G659" s="4" t="s">
        <v>60</v>
      </c>
      <c r="H659" s="4" t="s">
        <v>341</v>
      </c>
      <c r="I659" s="8">
        <v>-10</v>
      </c>
      <c r="J659" s="29">
        <v>75398.578723404251</v>
      </c>
      <c r="K659" s="35">
        <v>-753985.78723404254</v>
      </c>
      <c r="L659" s="104"/>
      <c r="N659">
        <v>20230124</v>
      </c>
      <c r="O659" t="s">
        <v>232</v>
      </c>
      <c r="Q659" t="s">
        <v>279</v>
      </c>
    </row>
    <row r="660" spans="1:17" hidden="1" x14ac:dyDescent="0.25">
      <c r="A660" s="5">
        <v>45191</v>
      </c>
      <c r="B660" t="s">
        <v>103</v>
      </c>
      <c r="C660" t="s">
        <v>0</v>
      </c>
      <c r="D660" t="s">
        <v>14</v>
      </c>
      <c r="E660" s="4" t="s">
        <v>322</v>
      </c>
      <c r="F660" t="s">
        <v>324</v>
      </c>
      <c r="G660" s="4" t="s">
        <v>325</v>
      </c>
      <c r="H660" s="4" t="s">
        <v>326</v>
      </c>
      <c r="I660" s="8">
        <v>-8</v>
      </c>
      <c r="J660" s="49">
        <v>1</v>
      </c>
      <c r="K660" s="31">
        <v>-8</v>
      </c>
      <c r="L660" s="105" t="s">
        <v>527</v>
      </c>
      <c r="N660">
        <v>20230124</v>
      </c>
      <c r="O660" t="s">
        <v>232</v>
      </c>
      <c r="Q660" t="s">
        <v>279</v>
      </c>
    </row>
    <row r="661" spans="1:17" hidden="1" x14ac:dyDescent="0.25">
      <c r="A661" s="5">
        <v>45191</v>
      </c>
      <c r="B661" t="s">
        <v>103</v>
      </c>
      <c r="C661" t="s">
        <v>4</v>
      </c>
      <c r="D661" t="s">
        <v>14</v>
      </c>
      <c r="E661" s="4" t="s">
        <v>315</v>
      </c>
      <c r="F661" t="s">
        <v>292</v>
      </c>
      <c r="G661" s="4" t="s">
        <v>316</v>
      </c>
      <c r="H661" s="4"/>
      <c r="I661" s="8">
        <v>-3</v>
      </c>
      <c r="J661" s="29">
        <v>331339.82954545453</v>
      </c>
      <c r="K661" s="17">
        <v>-994019.48863636353</v>
      </c>
      <c r="L661" s="102" t="s">
        <v>529</v>
      </c>
      <c r="N661">
        <v>20230124</v>
      </c>
      <c r="O661" t="s">
        <v>232</v>
      </c>
      <c r="Q661" t="s">
        <v>279</v>
      </c>
    </row>
    <row r="662" spans="1:17" hidden="1" x14ac:dyDescent="0.25">
      <c r="A662" s="5">
        <v>45191</v>
      </c>
      <c r="B662" t="s">
        <v>103</v>
      </c>
      <c r="C662" t="s">
        <v>4</v>
      </c>
      <c r="D662" t="s">
        <v>14</v>
      </c>
      <c r="E662" s="4">
        <v>3318225</v>
      </c>
      <c r="F662" t="s">
        <v>148</v>
      </c>
      <c r="G662" s="4" t="s">
        <v>148</v>
      </c>
      <c r="H662" s="4"/>
      <c r="I662" s="8">
        <v>-3</v>
      </c>
      <c r="J662" s="29">
        <v>153420.53519000002</v>
      </c>
      <c r="K662" s="17">
        <v>-460261.60557000007</v>
      </c>
      <c r="L662" s="104" t="s">
        <v>529</v>
      </c>
      <c r="M662" s="17"/>
      <c r="N662">
        <v>20230124</v>
      </c>
      <c r="O662" t="s">
        <v>232</v>
      </c>
      <c r="Q662" t="s">
        <v>279</v>
      </c>
    </row>
    <row r="663" spans="1:17" hidden="1" x14ac:dyDescent="0.25">
      <c r="A663" s="5">
        <v>45191</v>
      </c>
      <c r="B663" t="s">
        <v>103</v>
      </c>
      <c r="C663" t="s">
        <v>0</v>
      </c>
      <c r="D663" t="s">
        <v>66</v>
      </c>
      <c r="E663" s="4" t="s">
        <v>71</v>
      </c>
      <c r="F663" t="s">
        <v>72</v>
      </c>
      <c r="G663" s="4" t="s">
        <v>27</v>
      </c>
      <c r="H663" s="4" t="s">
        <v>219</v>
      </c>
      <c r="I663" s="8">
        <v>-4</v>
      </c>
      <c r="J663" s="29">
        <v>51750</v>
      </c>
      <c r="K663" s="17">
        <v>-207000</v>
      </c>
      <c r="L663" s="102"/>
      <c r="N663">
        <v>20230124</v>
      </c>
      <c r="O663" t="s">
        <v>232</v>
      </c>
      <c r="Q663" t="s">
        <v>279</v>
      </c>
    </row>
    <row r="664" spans="1:17" hidden="1" x14ac:dyDescent="0.25">
      <c r="A664" s="5">
        <v>45191</v>
      </c>
      <c r="B664" t="s">
        <v>103</v>
      </c>
      <c r="C664" t="s">
        <v>0</v>
      </c>
      <c r="D664" t="s">
        <v>66</v>
      </c>
      <c r="E664" s="4" t="s">
        <v>75</v>
      </c>
      <c r="F664" t="s">
        <v>76</v>
      </c>
      <c r="G664" s="4" t="s">
        <v>37</v>
      </c>
      <c r="H664" s="4" t="s">
        <v>204</v>
      </c>
      <c r="I664" s="8">
        <v>-1</v>
      </c>
      <c r="J664" s="29">
        <v>51750</v>
      </c>
      <c r="K664" s="17">
        <v>-51750</v>
      </c>
      <c r="L664" s="102"/>
      <c r="N664">
        <v>20230124</v>
      </c>
      <c r="O664" t="s">
        <v>232</v>
      </c>
      <c r="Q664" t="s">
        <v>279</v>
      </c>
    </row>
    <row r="665" spans="1:17" hidden="1" x14ac:dyDescent="0.25">
      <c r="A665" s="5">
        <v>45191</v>
      </c>
      <c r="B665" t="s">
        <v>103</v>
      </c>
      <c r="C665" t="s">
        <v>0</v>
      </c>
      <c r="D665" t="s">
        <v>66</v>
      </c>
      <c r="E665" s="4" t="s">
        <v>75</v>
      </c>
      <c r="F665" t="s">
        <v>76</v>
      </c>
      <c r="G665" s="4" t="s">
        <v>37</v>
      </c>
      <c r="H665" s="4" t="s">
        <v>285</v>
      </c>
      <c r="I665" s="8">
        <v>-3</v>
      </c>
      <c r="J665" s="29">
        <v>51750</v>
      </c>
      <c r="K665" s="17">
        <v>-155250</v>
      </c>
      <c r="L665" s="102"/>
      <c r="N665">
        <v>20230124</v>
      </c>
      <c r="O665" t="s">
        <v>232</v>
      </c>
      <c r="Q665" t="s">
        <v>279</v>
      </c>
    </row>
    <row r="666" spans="1:17" hidden="1" x14ac:dyDescent="0.25">
      <c r="A666" s="5">
        <v>45190</v>
      </c>
      <c r="B666" t="s">
        <v>103</v>
      </c>
      <c r="C666" t="s">
        <v>0</v>
      </c>
      <c r="D666" t="s">
        <v>66</v>
      </c>
      <c r="E666" s="4" t="s">
        <v>139</v>
      </c>
      <c r="F666" t="s">
        <v>140</v>
      </c>
      <c r="G666" s="4" t="s">
        <v>141</v>
      </c>
      <c r="H666" s="4" t="s">
        <v>157</v>
      </c>
      <c r="I666" s="8">
        <v>-9</v>
      </c>
      <c r="J666" s="29">
        <v>51750</v>
      </c>
      <c r="K666" s="35">
        <v>-465750</v>
      </c>
      <c r="L666" s="104"/>
      <c r="N666">
        <v>20230123</v>
      </c>
      <c r="O666" t="s">
        <v>367</v>
      </c>
      <c r="Q666" t="s">
        <v>279</v>
      </c>
    </row>
    <row r="667" spans="1:17" hidden="1" x14ac:dyDescent="0.25">
      <c r="A667" s="5">
        <v>45190</v>
      </c>
      <c r="B667" t="s">
        <v>103</v>
      </c>
      <c r="C667" t="s">
        <v>0</v>
      </c>
      <c r="D667" t="s">
        <v>66</v>
      </c>
      <c r="E667" s="4" t="s">
        <v>139</v>
      </c>
      <c r="F667" t="s">
        <v>140</v>
      </c>
      <c r="G667" s="4" t="s">
        <v>141</v>
      </c>
      <c r="H667" s="4" t="s">
        <v>159</v>
      </c>
      <c r="I667" s="8">
        <v>-24</v>
      </c>
      <c r="J667" s="29">
        <v>51750</v>
      </c>
      <c r="K667" s="35">
        <v>-1242000</v>
      </c>
      <c r="L667" s="104"/>
      <c r="N667">
        <v>20230123</v>
      </c>
      <c r="O667" t="s">
        <v>367</v>
      </c>
      <c r="Q667" t="s">
        <v>279</v>
      </c>
    </row>
    <row r="668" spans="1:17" hidden="1" x14ac:dyDescent="0.25">
      <c r="A668" s="5">
        <v>45190</v>
      </c>
      <c r="B668" t="s">
        <v>103</v>
      </c>
      <c r="C668" t="s">
        <v>0</v>
      </c>
      <c r="D668" t="s">
        <v>66</v>
      </c>
      <c r="E668" s="4" t="s">
        <v>78</v>
      </c>
      <c r="F668" t="s">
        <v>79</v>
      </c>
      <c r="G668" s="4" t="s">
        <v>80</v>
      </c>
      <c r="H668" s="4" t="s">
        <v>359</v>
      </c>
      <c r="I668" s="8">
        <v>-1</v>
      </c>
      <c r="J668" s="29">
        <v>51750</v>
      </c>
      <c r="K668" s="35">
        <v>-51750</v>
      </c>
      <c r="L668" s="104"/>
      <c r="N668">
        <v>20230123</v>
      </c>
      <c r="O668" t="s">
        <v>367</v>
      </c>
      <c r="Q668" t="s">
        <v>279</v>
      </c>
    </row>
    <row r="669" spans="1:17" hidden="1" x14ac:dyDescent="0.25">
      <c r="A669" s="5">
        <v>45190</v>
      </c>
      <c r="B669" t="s">
        <v>103</v>
      </c>
      <c r="C669" t="s">
        <v>0</v>
      </c>
      <c r="D669" t="s">
        <v>66</v>
      </c>
      <c r="E669" s="4" t="s">
        <v>78</v>
      </c>
      <c r="F669" t="s">
        <v>79</v>
      </c>
      <c r="G669" s="4" t="s">
        <v>80</v>
      </c>
      <c r="H669" s="4" t="s">
        <v>179</v>
      </c>
      <c r="I669" s="8">
        <v>-4</v>
      </c>
      <c r="J669" s="29">
        <v>51750</v>
      </c>
      <c r="K669" s="35">
        <v>-207000</v>
      </c>
      <c r="L669" s="104"/>
      <c r="N669">
        <v>20230123</v>
      </c>
      <c r="O669" t="s">
        <v>367</v>
      </c>
      <c r="Q669" t="s">
        <v>279</v>
      </c>
    </row>
    <row r="670" spans="1:17" hidden="1" x14ac:dyDescent="0.25">
      <c r="A670" s="5">
        <v>45191</v>
      </c>
      <c r="B670" t="s">
        <v>103</v>
      </c>
      <c r="C670" t="s">
        <v>0</v>
      </c>
      <c r="D670" t="s">
        <v>66</v>
      </c>
      <c r="E670" s="4" t="s">
        <v>86</v>
      </c>
      <c r="F670" t="s">
        <v>87</v>
      </c>
      <c r="G670" s="4" t="s">
        <v>184</v>
      </c>
      <c r="H670" s="4" t="s">
        <v>180</v>
      </c>
      <c r="I670" s="8">
        <v>-4</v>
      </c>
      <c r="J670" s="29">
        <v>51750</v>
      </c>
      <c r="K670" s="17">
        <v>-207000</v>
      </c>
      <c r="L670" s="102"/>
      <c r="N670">
        <v>20230124</v>
      </c>
      <c r="O670" t="s">
        <v>232</v>
      </c>
      <c r="Q670" t="s">
        <v>279</v>
      </c>
    </row>
    <row r="671" spans="1:17" hidden="1" x14ac:dyDescent="0.25">
      <c r="A671" s="5">
        <v>45191</v>
      </c>
      <c r="B671" t="s">
        <v>103</v>
      </c>
      <c r="C671" t="s">
        <v>0</v>
      </c>
      <c r="D671" t="s">
        <v>66</v>
      </c>
      <c r="E671" s="4" t="s">
        <v>91</v>
      </c>
      <c r="F671" t="s">
        <v>92</v>
      </c>
      <c r="G671" s="4" t="s">
        <v>185</v>
      </c>
      <c r="H671" s="4" t="s">
        <v>360</v>
      </c>
      <c r="I671" s="8">
        <v>-4</v>
      </c>
      <c r="J671" s="29">
        <v>51750</v>
      </c>
      <c r="K671" s="17">
        <v>-207000</v>
      </c>
      <c r="L671" s="102"/>
      <c r="N671">
        <v>20230124</v>
      </c>
      <c r="O671" t="s">
        <v>232</v>
      </c>
      <c r="Q671" t="s">
        <v>279</v>
      </c>
    </row>
    <row r="672" spans="1:17" hidden="1" x14ac:dyDescent="0.25">
      <c r="A672" s="5">
        <v>45191</v>
      </c>
      <c r="B672" t="s">
        <v>103</v>
      </c>
      <c r="C672" t="s">
        <v>0</v>
      </c>
      <c r="D672" t="s">
        <v>66</v>
      </c>
      <c r="E672" s="4" t="s">
        <v>82</v>
      </c>
      <c r="F672" t="s">
        <v>200</v>
      </c>
      <c r="G672" s="4" t="s">
        <v>84</v>
      </c>
      <c r="H672" s="4" t="s">
        <v>205</v>
      </c>
      <c r="I672" s="8">
        <v>-2</v>
      </c>
      <c r="J672" s="29">
        <v>51750</v>
      </c>
      <c r="K672" s="17">
        <v>-103500</v>
      </c>
      <c r="L672" s="102"/>
      <c r="N672">
        <v>20230124</v>
      </c>
      <c r="O672" t="s">
        <v>232</v>
      </c>
      <c r="Q672" t="s">
        <v>279</v>
      </c>
    </row>
    <row r="673" spans="1:17" x14ac:dyDescent="0.25">
      <c r="A673" s="5">
        <v>45191</v>
      </c>
      <c r="B673" t="s">
        <v>103</v>
      </c>
      <c r="C673" t="s">
        <v>0</v>
      </c>
      <c r="D673" t="s">
        <v>66</v>
      </c>
      <c r="E673" s="4" t="s">
        <v>82</v>
      </c>
      <c r="F673" t="s">
        <v>83</v>
      </c>
      <c r="G673" s="4" t="s">
        <v>84</v>
      </c>
      <c r="H673" s="4" t="s">
        <v>299</v>
      </c>
      <c r="I673" s="8">
        <v>-4</v>
      </c>
      <c r="J673" s="29">
        <v>51750</v>
      </c>
      <c r="K673" s="17">
        <v>-207000</v>
      </c>
      <c r="L673" s="102"/>
      <c r="N673">
        <v>20230124</v>
      </c>
      <c r="O673" t="s">
        <v>232</v>
      </c>
      <c r="Q673" t="s">
        <v>279</v>
      </c>
    </row>
    <row r="674" spans="1:17" hidden="1" x14ac:dyDescent="0.25">
      <c r="A674" s="5">
        <v>45191</v>
      </c>
      <c r="B674" t="s">
        <v>103</v>
      </c>
      <c r="C674" t="s">
        <v>4</v>
      </c>
      <c r="D674" t="s">
        <v>14</v>
      </c>
      <c r="E674" s="4">
        <v>3308050</v>
      </c>
      <c r="F674" t="s">
        <v>137</v>
      </c>
      <c r="G674" s="4" t="s">
        <v>137</v>
      </c>
      <c r="H674" s="4"/>
      <c r="I674" s="8">
        <v>-1</v>
      </c>
      <c r="J674" s="48">
        <v>505243.49166666658</v>
      </c>
      <c r="K674" s="17">
        <v>-505243.49166666658</v>
      </c>
      <c r="L674" s="102" t="s">
        <v>529</v>
      </c>
      <c r="N674">
        <v>20230124</v>
      </c>
      <c r="O674" t="s">
        <v>232</v>
      </c>
      <c r="Q674" t="s">
        <v>279</v>
      </c>
    </row>
    <row r="675" spans="1:17" hidden="1" x14ac:dyDescent="0.25">
      <c r="A675" s="5">
        <v>45191</v>
      </c>
      <c r="B675" t="s">
        <v>103</v>
      </c>
      <c r="C675" t="s">
        <v>4</v>
      </c>
      <c r="D675" t="s">
        <v>14</v>
      </c>
      <c r="E675" s="4">
        <v>3318235</v>
      </c>
      <c r="F675" t="s">
        <v>209</v>
      </c>
      <c r="G675" s="4" t="s">
        <v>107</v>
      </c>
      <c r="H675" s="4"/>
      <c r="I675" s="8">
        <v>-1</v>
      </c>
      <c r="J675" s="29">
        <v>126823.496</v>
      </c>
      <c r="K675" s="35">
        <v>-126823.496</v>
      </c>
      <c r="L675" s="104"/>
      <c r="N675">
        <v>20230124</v>
      </c>
      <c r="O675" t="s">
        <v>232</v>
      </c>
      <c r="Q675" t="s">
        <v>279</v>
      </c>
    </row>
    <row r="676" spans="1:17" hidden="1" x14ac:dyDescent="0.25">
      <c r="A676" s="5">
        <v>45195</v>
      </c>
      <c r="B676" t="s">
        <v>20</v>
      </c>
      <c r="C676" t="s">
        <v>4</v>
      </c>
      <c r="D676" t="s">
        <v>14</v>
      </c>
      <c r="E676" s="4" t="s">
        <v>371</v>
      </c>
      <c r="F676" t="s">
        <v>369</v>
      </c>
      <c r="G676" s="4" t="s">
        <v>371</v>
      </c>
      <c r="H676" s="4"/>
      <c r="I676" s="8">
        <v>4</v>
      </c>
      <c r="J676" s="29"/>
      <c r="K676" s="35"/>
      <c r="L676" s="104"/>
    </row>
    <row r="677" spans="1:17" hidden="1" x14ac:dyDescent="0.25">
      <c r="A677" s="5">
        <v>45197</v>
      </c>
      <c r="B677" t="s">
        <v>121</v>
      </c>
      <c r="C677" t="s">
        <v>4</v>
      </c>
      <c r="D677" t="s">
        <v>66</v>
      </c>
      <c r="E677" s="4" t="s">
        <v>96</v>
      </c>
      <c r="F677" t="s">
        <v>95</v>
      </c>
      <c r="G677" s="4" t="s">
        <v>106</v>
      </c>
      <c r="H677" s="4"/>
      <c r="I677" s="8">
        <v>-10</v>
      </c>
      <c r="J677" s="29">
        <v>647360</v>
      </c>
      <c r="K677" s="35">
        <v>-6473600</v>
      </c>
      <c r="L677" s="104"/>
      <c r="P677" t="s">
        <v>227</v>
      </c>
    </row>
    <row r="678" spans="1:17" hidden="1" x14ac:dyDescent="0.25">
      <c r="A678" s="5">
        <v>45197</v>
      </c>
      <c r="B678" t="s">
        <v>121</v>
      </c>
      <c r="C678" t="s">
        <v>4</v>
      </c>
      <c r="D678" t="s">
        <v>66</v>
      </c>
      <c r="E678" s="4" t="s">
        <v>102</v>
      </c>
      <c r="F678" t="s">
        <v>101</v>
      </c>
      <c r="G678" s="4" t="s">
        <v>107</v>
      </c>
      <c r="H678" s="4"/>
      <c r="I678" s="8">
        <v>-12</v>
      </c>
      <c r="J678" s="29">
        <v>102340</v>
      </c>
      <c r="K678" s="35">
        <v>-1228080</v>
      </c>
      <c r="L678" s="104"/>
      <c r="P678" t="s">
        <v>227</v>
      </c>
    </row>
    <row r="679" spans="1:17" hidden="1" x14ac:dyDescent="0.25">
      <c r="A679" s="5">
        <v>45198</v>
      </c>
      <c r="B679" t="s">
        <v>103</v>
      </c>
      <c r="C679" t="s">
        <v>4</v>
      </c>
      <c r="D679" t="s">
        <v>66</v>
      </c>
      <c r="E679" s="4" t="s">
        <v>96</v>
      </c>
      <c r="F679" t="s">
        <v>95</v>
      </c>
      <c r="G679" s="4" t="s">
        <v>106</v>
      </c>
      <c r="H679" s="4">
        <v>50359</v>
      </c>
      <c r="I679" s="8">
        <v>-10</v>
      </c>
      <c r="J679" s="29">
        <v>647360</v>
      </c>
      <c r="K679" s="35">
        <v>-6473600</v>
      </c>
      <c r="L679" s="104"/>
      <c r="N679">
        <v>20230129</v>
      </c>
      <c r="O679" t="s">
        <v>367</v>
      </c>
      <c r="Q679" t="s">
        <v>279</v>
      </c>
    </row>
    <row r="680" spans="1:17" hidden="1" x14ac:dyDescent="0.25">
      <c r="A680" s="5">
        <v>45198</v>
      </c>
      <c r="B680" t="s">
        <v>103</v>
      </c>
      <c r="C680" t="s">
        <v>4</v>
      </c>
      <c r="D680" t="s">
        <v>66</v>
      </c>
      <c r="E680" s="4" t="s">
        <v>102</v>
      </c>
      <c r="F680" t="s">
        <v>101</v>
      </c>
      <c r="G680" s="4" t="s">
        <v>107</v>
      </c>
      <c r="H680" s="4"/>
      <c r="I680" s="8">
        <v>-10</v>
      </c>
      <c r="J680" s="29">
        <v>102340</v>
      </c>
      <c r="K680" s="35">
        <v>-1023400</v>
      </c>
      <c r="L680" s="104"/>
      <c r="N680">
        <v>20230129</v>
      </c>
      <c r="O680" t="s">
        <v>367</v>
      </c>
      <c r="Q680" t="s">
        <v>279</v>
      </c>
    </row>
    <row r="681" spans="1:17" hidden="1" x14ac:dyDescent="0.25">
      <c r="A681" s="5">
        <v>45198</v>
      </c>
      <c r="B681" t="s">
        <v>197</v>
      </c>
      <c r="C681" t="s">
        <v>4</v>
      </c>
      <c r="D681" t="s">
        <v>66</v>
      </c>
      <c r="E681" s="4" t="s">
        <v>102</v>
      </c>
      <c r="F681" t="s">
        <v>101</v>
      </c>
      <c r="G681" s="4" t="s">
        <v>107</v>
      </c>
      <c r="H681" s="4"/>
      <c r="I681" s="8">
        <v>-10</v>
      </c>
      <c r="J681" s="29">
        <v>102340</v>
      </c>
      <c r="K681" s="35">
        <v>-1023400</v>
      </c>
      <c r="L681" s="104"/>
      <c r="M681" t="s">
        <v>198</v>
      </c>
      <c r="Q681" t="s">
        <v>198</v>
      </c>
    </row>
    <row r="682" spans="1:17" hidden="1" x14ac:dyDescent="0.25">
      <c r="A682" s="5">
        <v>45202</v>
      </c>
      <c r="B682" t="s">
        <v>103</v>
      </c>
      <c r="C682" t="s">
        <v>0</v>
      </c>
      <c r="D682" t="s">
        <v>66</v>
      </c>
      <c r="E682" s="4" t="s">
        <v>251</v>
      </c>
      <c r="F682" t="s">
        <v>356</v>
      </c>
      <c r="G682" s="4" t="s">
        <v>267</v>
      </c>
      <c r="H682" s="4" t="s">
        <v>363</v>
      </c>
      <c r="I682" s="8">
        <v>-4</v>
      </c>
      <c r="J682" s="29">
        <v>60750</v>
      </c>
      <c r="K682" s="35">
        <v>-243000</v>
      </c>
      <c r="L682" s="104"/>
      <c r="N682" t="s">
        <v>416</v>
      </c>
      <c r="O682" t="s">
        <v>370</v>
      </c>
      <c r="P682" t="s">
        <v>346</v>
      </c>
    </row>
    <row r="683" spans="1:17" hidden="1" x14ac:dyDescent="0.25">
      <c r="A683" s="5">
        <v>45202</v>
      </c>
      <c r="B683" t="s">
        <v>103</v>
      </c>
      <c r="C683" t="s">
        <v>0</v>
      </c>
      <c r="D683" t="s">
        <v>66</v>
      </c>
      <c r="E683" s="4" t="s">
        <v>249</v>
      </c>
      <c r="F683" t="s">
        <v>355</v>
      </c>
      <c r="G683" s="4" t="s">
        <v>266</v>
      </c>
      <c r="H683" s="4" t="s">
        <v>362</v>
      </c>
      <c r="I683" s="8">
        <v>-4</v>
      </c>
      <c r="J683" s="29">
        <v>60750</v>
      </c>
      <c r="K683" s="35">
        <v>-243000</v>
      </c>
      <c r="L683" s="104"/>
      <c r="N683" t="s">
        <v>416</v>
      </c>
      <c r="O683" t="s">
        <v>370</v>
      </c>
      <c r="P683" t="s">
        <v>346</v>
      </c>
    </row>
    <row r="684" spans="1:17" hidden="1" x14ac:dyDescent="0.25">
      <c r="A684" s="5">
        <v>45191</v>
      </c>
      <c r="B684" t="s">
        <v>103</v>
      </c>
      <c r="C684" t="s">
        <v>0</v>
      </c>
      <c r="D684" t="s">
        <v>66</v>
      </c>
      <c r="E684" s="4" t="s">
        <v>78</v>
      </c>
      <c r="F684" t="s">
        <v>79</v>
      </c>
      <c r="G684" s="4" t="s">
        <v>80</v>
      </c>
      <c r="H684" s="4" t="s">
        <v>179</v>
      </c>
      <c r="I684" s="8">
        <v>-2</v>
      </c>
      <c r="J684" s="29">
        <v>51750</v>
      </c>
      <c r="K684" s="17">
        <v>-103500</v>
      </c>
      <c r="L684" s="102"/>
      <c r="N684">
        <v>20230124</v>
      </c>
      <c r="O684" t="s">
        <v>232</v>
      </c>
      <c r="Q684" t="s">
        <v>279</v>
      </c>
    </row>
    <row r="685" spans="1:17" hidden="1" x14ac:dyDescent="0.25">
      <c r="A685" s="5">
        <v>45191</v>
      </c>
      <c r="B685" t="s">
        <v>103</v>
      </c>
      <c r="C685" t="s">
        <v>0</v>
      </c>
      <c r="D685" t="s">
        <v>66</v>
      </c>
      <c r="E685" s="4" t="s">
        <v>78</v>
      </c>
      <c r="F685" t="s">
        <v>79</v>
      </c>
      <c r="G685" s="4" t="s">
        <v>80</v>
      </c>
      <c r="H685" s="4" t="s">
        <v>176</v>
      </c>
      <c r="I685" s="8">
        <v>-8</v>
      </c>
      <c r="J685" s="29">
        <v>51750</v>
      </c>
      <c r="K685" s="17">
        <v>-414000</v>
      </c>
      <c r="L685" s="102"/>
      <c r="N685">
        <v>20230124</v>
      </c>
      <c r="O685" t="s">
        <v>232</v>
      </c>
      <c r="Q685" t="s">
        <v>279</v>
      </c>
    </row>
    <row r="686" spans="1:17" hidden="1" x14ac:dyDescent="0.25">
      <c r="A686" s="5">
        <v>45168</v>
      </c>
      <c r="B686" t="s">
        <v>121</v>
      </c>
      <c r="C686" t="s">
        <v>0</v>
      </c>
      <c r="D686" t="s">
        <v>14</v>
      </c>
      <c r="E686" s="4" t="s">
        <v>42</v>
      </c>
      <c r="F686" t="s">
        <v>43</v>
      </c>
      <c r="G686" s="4" t="s">
        <v>44</v>
      </c>
      <c r="H686" s="4" t="s">
        <v>194</v>
      </c>
      <c r="I686" s="8">
        <v>-3</v>
      </c>
      <c r="J686" s="50">
        <v>81594</v>
      </c>
      <c r="K686" s="35">
        <v>-244782</v>
      </c>
      <c r="L686" s="104"/>
      <c r="O686" t="s">
        <v>353</v>
      </c>
      <c r="P686" t="s">
        <v>297</v>
      </c>
    </row>
    <row r="687" spans="1:17" hidden="1" x14ac:dyDescent="0.25">
      <c r="A687" s="5">
        <v>45205</v>
      </c>
      <c r="B687" t="s">
        <v>103</v>
      </c>
      <c r="C687" t="s">
        <v>0</v>
      </c>
      <c r="D687" t="s">
        <v>14</v>
      </c>
      <c r="E687" s="4" t="s">
        <v>54</v>
      </c>
      <c r="F687" t="s">
        <v>55</v>
      </c>
      <c r="G687" s="4" t="s">
        <v>56</v>
      </c>
      <c r="H687" s="4" t="s">
        <v>339</v>
      </c>
      <c r="I687" s="8">
        <v>-15</v>
      </c>
      <c r="J687" s="29">
        <v>88882</v>
      </c>
      <c r="K687" s="35">
        <v>-1333230</v>
      </c>
      <c r="L687" s="104" t="s">
        <v>529</v>
      </c>
      <c r="N687">
        <v>20230130</v>
      </c>
      <c r="O687" t="s">
        <v>136</v>
      </c>
      <c r="Q687" t="s">
        <v>279</v>
      </c>
    </row>
    <row r="688" spans="1:17" hidden="1" x14ac:dyDescent="0.25">
      <c r="A688" s="5">
        <v>45206</v>
      </c>
      <c r="B688" t="s">
        <v>348</v>
      </c>
      <c r="C688" t="s">
        <v>0</v>
      </c>
      <c r="D688" t="s">
        <v>14</v>
      </c>
      <c r="E688" s="3" t="s">
        <v>35</v>
      </c>
      <c r="F688" t="s">
        <v>36</v>
      </c>
      <c r="G688" s="4" t="s">
        <v>37</v>
      </c>
      <c r="H688" s="4" t="s">
        <v>131</v>
      </c>
      <c r="I688" s="8">
        <v>-4</v>
      </c>
      <c r="J688" s="50">
        <v>81594</v>
      </c>
      <c r="K688" s="35">
        <v>-326376</v>
      </c>
      <c r="L688" s="104"/>
      <c r="N688">
        <v>20230131</v>
      </c>
      <c r="O688" t="s">
        <v>147</v>
      </c>
      <c r="Q688" t="s">
        <v>280</v>
      </c>
    </row>
    <row r="689" spans="1:17" hidden="1" x14ac:dyDescent="0.25">
      <c r="A689" s="5">
        <v>45206</v>
      </c>
      <c r="B689" t="s">
        <v>348</v>
      </c>
      <c r="C689" t="s">
        <v>0</v>
      </c>
      <c r="D689" t="s">
        <v>14</v>
      </c>
      <c r="E689" s="4" t="s">
        <v>35</v>
      </c>
      <c r="F689" t="s">
        <v>36</v>
      </c>
      <c r="G689" s="4" t="s">
        <v>37</v>
      </c>
      <c r="H689" s="4" t="s">
        <v>334</v>
      </c>
      <c r="I689" s="8">
        <v>-6</v>
      </c>
      <c r="J689" s="29">
        <v>69131</v>
      </c>
      <c r="K689" s="35">
        <v>-414786</v>
      </c>
      <c r="L689" s="104"/>
      <c r="N689">
        <v>20230131</v>
      </c>
      <c r="O689" t="s">
        <v>147</v>
      </c>
      <c r="Q689" t="s">
        <v>280</v>
      </c>
    </row>
    <row r="690" spans="1:17" hidden="1" x14ac:dyDescent="0.25">
      <c r="A690" s="5">
        <v>45206</v>
      </c>
      <c r="B690" t="s">
        <v>348</v>
      </c>
      <c r="C690" t="s">
        <v>0</v>
      </c>
      <c r="D690" t="s">
        <v>14</v>
      </c>
      <c r="E690" s="4" t="s">
        <v>42</v>
      </c>
      <c r="F690" t="s">
        <v>43</v>
      </c>
      <c r="G690" s="4" t="s">
        <v>44</v>
      </c>
      <c r="H690" s="4" t="s">
        <v>337</v>
      </c>
      <c r="I690" s="8">
        <v>-25</v>
      </c>
      <c r="J690" s="29">
        <v>69131</v>
      </c>
      <c r="K690" s="35">
        <v>-1728275</v>
      </c>
      <c r="L690" s="104"/>
      <c r="N690">
        <v>20230131</v>
      </c>
      <c r="O690" t="s">
        <v>147</v>
      </c>
      <c r="Q690" t="s">
        <v>280</v>
      </c>
    </row>
    <row r="691" spans="1:17" hidden="1" x14ac:dyDescent="0.25">
      <c r="A691" s="5">
        <v>45184</v>
      </c>
      <c r="B691" t="s">
        <v>103</v>
      </c>
      <c r="C691" t="s">
        <v>0</v>
      </c>
      <c r="D691" t="s">
        <v>14</v>
      </c>
      <c r="E691" s="3" t="s">
        <v>42</v>
      </c>
      <c r="F691" t="s">
        <v>43</v>
      </c>
      <c r="G691" s="4" t="s">
        <v>44</v>
      </c>
      <c r="H691" s="4" t="s">
        <v>130</v>
      </c>
      <c r="I691" s="8">
        <v>-10</v>
      </c>
      <c r="J691" s="50">
        <v>65949.40444444443</v>
      </c>
      <c r="K691" s="35">
        <v>-659494.04444444436</v>
      </c>
      <c r="L691" s="104"/>
      <c r="N691">
        <v>20230122</v>
      </c>
      <c r="O691" t="s">
        <v>147</v>
      </c>
      <c r="Q691" t="s">
        <v>280</v>
      </c>
    </row>
    <row r="692" spans="1:17" hidden="1" x14ac:dyDescent="0.25">
      <c r="A692" s="5">
        <v>45206</v>
      </c>
      <c r="B692" t="s">
        <v>348</v>
      </c>
      <c r="C692" t="s">
        <v>0</v>
      </c>
      <c r="D692" t="s">
        <v>14</v>
      </c>
      <c r="E692" s="4" t="s">
        <v>54</v>
      </c>
      <c r="F692" t="s">
        <v>55</v>
      </c>
      <c r="G692" s="4" t="s">
        <v>56</v>
      </c>
      <c r="H692" s="4" t="s">
        <v>339</v>
      </c>
      <c r="I692" s="8">
        <v>-15</v>
      </c>
      <c r="J692" s="29">
        <v>88882</v>
      </c>
      <c r="K692" s="35">
        <v>-1333230</v>
      </c>
      <c r="L692" s="104" t="s">
        <v>529</v>
      </c>
      <c r="N692">
        <v>20230131</v>
      </c>
      <c r="O692" t="s">
        <v>147</v>
      </c>
      <c r="Q692" t="s">
        <v>280</v>
      </c>
    </row>
    <row r="693" spans="1:17" hidden="1" x14ac:dyDescent="0.25">
      <c r="A693" s="5">
        <v>45219</v>
      </c>
      <c r="B693" t="s">
        <v>121</v>
      </c>
      <c r="C693" t="s">
        <v>4</v>
      </c>
      <c r="D693" t="s">
        <v>66</v>
      </c>
      <c r="E693" s="4" t="s">
        <v>276</v>
      </c>
      <c r="F693" t="s">
        <v>275</v>
      </c>
      <c r="G693" s="4" t="s">
        <v>148</v>
      </c>
      <c r="H693" s="4"/>
      <c r="I693" s="8">
        <v>-2</v>
      </c>
      <c r="J693" s="29">
        <v>83600</v>
      </c>
      <c r="K693" s="17">
        <v>-167200</v>
      </c>
      <c r="L693" s="102"/>
      <c r="P693" t="s">
        <v>346</v>
      </c>
    </row>
    <row r="694" spans="1:17" hidden="1" x14ac:dyDescent="0.25">
      <c r="A694" s="5">
        <v>45219</v>
      </c>
      <c r="B694" t="s">
        <v>120</v>
      </c>
      <c r="C694" t="s">
        <v>4</v>
      </c>
      <c r="D694" t="s">
        <v>66</v>
      </c>
      <c r="E694" s="4" t="s">
        <v>274</v>
      </c>
      <c r="F694" t="s">
        <v>273</v>
      </c>
      <c r="G694" s="4" t="s">
        <v>271</v>
      </c>
      <c r="H694" s="4"/>
      <c r="I694" s="8">
        <v>3</v>
      </c>
      <c r="J694" s="29">
        <v>172550</v>
      </c>
      <c r="K694" s="17">
        <v>517650</v>
      </c>
      <c r="L694" s="102"/>
      <c r="P694" t="s">
        <v>346</v>
      </c>
    </row>
    <row r="695" spans="1:17" hidden="1" x14ac:dyDescent="0.25">
      <c r="A695" s="5">
        <v>45219</v>
      </c>
      <c r="B695" t="s">
        <v>121</v>
      </c>
      <c r="C695" t="s">
        <v>0</v>
      </c>
      <c r="D695" t="s">
        <v>66</v>
      </c>
      <c r="E695" s="4" t="s">
        <v>67</v>
      </c>
      <c r="F695" t="s">
        <v>216</v>
      </c>
      <c r="G695" s="4" t="s">
        <v>69</v>
      </c>
      <c r="H695" s="4" t="s">
        <v>222</v>
      </c>
      <c r="I695" s="8">
        <v>-2</v>
      </c>
      <c r="J695" s="29">
        <v>51750</v>
      </c>
      <c r="K695" s="17">
        <v>-103500</v>
      </c>
      <c r="L695" s="102"/>
      <c r="P695" t="s">
        <v>346</v>
      </c>
    </row>
    <row r="696" spans="1:17" hidden="1" x14ac:dyDescent="0.25">
      <c r="A696" s="5">
        <v>45222</v>
      </c>
      <c r="B696" t="s">
        <v>121</v>
      </c>
      <c r="C696" t="s">
        <v>4</v>
      </c>
      <c r="D696" t="s">
        <v>66</v>
      </c>
      <c r="E696" s="4" t="s">
        <v>276</v>
      </c>
      <c r="F696" t="s">
        <v>275</v>
      </c>
      <c r="G696" s="4" t="s">
        <v>148</v>
      </c>
      <c r="H696" s="4"/>
      <c r="I696" s="8">
        <v>5</v>
      </c>
      <c r="J696" s="29">
        <v>83600</v>
      </c>
      <c r="K696" s="17">
        <v>418000</v>
      </c>
      <c r="L696" s="102"/>
      <c r="P696" t="s">
        <v>346</v>
      </c>
    </row>
    <row r="697" spans="1:17" hidden="1" x14ac:dyDescent="0.25">
      <c r="A697" s="5">
        <v>45222</v>
      </c>
      <c r="B697" t="s">
        <v>120</v>
      </c>
      <c r="C697" t="s">
        <v>4</v>
      </c>
      <c r="D697" t="s">
        <v>66</v>
      </c>
      <c r="E697" s="4" t="s">
        <v>274</v>
      </c>
      <c r="F697" t="s">
        <v>273</v>
      </c>
      <c r="G697" s="4" t="s">
        <v>271</v>
      </c>
      <c r="H697" s="4"/>
      <c r="I697" s="8">
        <v>3</v>
      </c>
      <c r="J697" s="29">
        <v>172550</v>
      </c>
      <c r="K697" s="17">
        <v>517650</v>
      </c>
      <c r="L697" s="102"/>
      <c r="P697" t="s">
        <v>346</v>
      </c>
    </row>
    <row r="698" spans="1:17" hidden="1" x14ac:dyDescent="0.25">
      <c r="A698" s="5">
        <v>45222</v>
      </c>
      <c r="B698" t="s">
        <v>121</v>
      </c>
      <c r="C698" t="s">
        <v>0</v>
      </c>
      <c r="D698" t="s">
        <v>66</v>
      </c>
      <c r="E698" s="4" t="s">
        <v>67</v>
      </c>
      <c r="F698" t="s">
        <v>216</v>
      </c>
      <c r="G698" s="4" t="s">
        <v>69</v>
      </c>
      <c r="H698" s="4" t="s">
        <v>372</v>
      </c>
      <c r="I698" s="8">
        <v>2</v>
      </c>
      <c r="J698" s="29">
        <v>51750</v>
      </c>
      <c r="K698" s="17">
        <v>103500</v>
      </c>
      <c r="L698" s="102"/>
      <c r="P698" t="s">
        <v>346</v>
      </c>
    </row>
    <row r="699" spans="1:17" hidden="1" x14ac:dyDescent="0.25">
      <c r="A699" s="5">
        <v>45225</v>
      </c>
      <c r="B699" t="s">
        <v>103</v>
      </c>
      <c r="C699" t="s">
        <v>0</v>
      </c>
      <c r="D699" t="s">
        <v>14</v>
      </c>
      <c r="E699" s="4" t="s">
        <v>25</v>
      </c>
      <c r="F699" t="s">
        <v>26</v>
      </c>
      <c r="G699" s="4" t="s">
        <v>27</v>
      </c>
      <c r="H699" s="4" t="s">
        <v>310</v>
      </c>
      <c r="I699" s="8">
        <v>-18</v>
      </c>
      <c r="J699" s="29">
        <v>69875.829545454544</v>
      </c>
      <c r="K699" s="17">
        <v>-1257764.9318181819</v>
      </c>
      <c r="L699" s="102"/>
      <c r="N699">
        <v>20230133</v>
      </c>
      <c r="O699" t="s">
        <v>147</v>
      </c>
      <c r="Q699" t="s">
        <v>280</v>
      </c>
    </row>
    <row r="700" spans="1:17" hidden="1" x14ac:dyDescent="0.25">
      <c r="A700" s="5">
        <v>45225</v>
      </c>
      <c r="B700" t="s">
        <v>103</v>
      </c>
      <c r="C700" t="s">
        <v>0</v>
      </c>
      <c r="D700" t="s">
        <v>14</v>
      </c>
      <c r="E700" s="4" t="s">
        <v>25</v>
      </c>
      <c r="F700" t="s">
        <v>26</v>
      </c>
      <c r="G700" s="4" t="s">
        <v>27</v>
      </c>
      <c r="H700" s="4" t="s">
        <v>333</v>
      </c>
      <c r="I700" s="8">
        <v>-2</v>
      </c>
      <c r="J700" s="29">
        <v>69131</v>
      </c>
      <c r="K700" s="35">
        <v>-138262</v>
      </c>
      <c r="L700" s="104"/>
      <c r="N700">
        <v>20230133</v>
      </c>
      <c r="O700" t="s">
        <v>147</v>
      </c>
      <c r="Q700" t="s">
        <v>280</v>
      </c>
    </row>
    <row r="701" spans="1:17" hidden="1" x14ac:dyDescent="0.25">
      <c r="A701" s="5">
        <v>45225</v>
      </c>
      <c r="B701" t="s">
        <v>103</v>
      </c>
      <c r="C701" t="s">
        <v>0</v>
      </c>
      <c r="D701" t="s">
        <v>66</v>
      </c>
      <c r="E701" s="4" t="s">
        <v>71</v>
      </c>
      <c r="F701" t="s">
        <v>72</v>
      </c>
      <c r="G701" s="4" t="s">
        <v>27</v>
      </c>
      <c r="H701" s="4" t="s">
        <v>219</v>
      </c>
      <c r="I701" s="8">
        <v>-3</v>
      </c>
      <c r="J701" s="29">
        <v>51750</v>
      </c>
      <c r="K701" s="17">
        <v>-155250</v>
      </c>
      <c r="L701" s="102"/>
      <c r="N701">
        <v>20230133</v>
      </c>
      <c r="O701" t="s">
        <v>147</v>
      </c>
      <c r="Q701" t="s">
        <v>280</v>
      </c>
    </row>
    <row r="702" spans="1:17" hidden="1" x14ac:dyDescent="0.25">
      <c r="A702" s="5">
        <v>45225</v>
      </c>
      <c r="B702" t="s">
        <v>103</v>
      </c>
      <c r="C702" t="s">
        <v>0</v>
      </c>
      <c r="D702" t="s">
        <v>66</v>
      </c>
      <c r="E702" s="4" t="s">
        <v>67</v>
      </c>
      <c r="F702" t="s">
        <v>216</v>
      </c>
      <c r="G702" s="4" t="s">
        <v>69</v>
      </c>
      <c r="H702" s="4" t="s">
        <v>222</v>
      </c>
      <c r="I702" s="8">
        <v>-3</v>
      </c>
      <c r="J702" s="29">
        <v>51750</v>
      </c>
      <c r="K702" s="17">
        <v>-155250</v>
      </c>
      <c r="L702" s="102"/>
      <c r="N702">
        <v>20230133</v>
      </c>
      <c r="O702" t="s">
        <v>147</v>
      </c>
      <c r="Q702" t="s">
        <v>280</v>
      </c>
    </row>
    <row r="703" spans="1:17" hidden="1" x14ac:dyDescent="0.25">
      <c r="A703" s="5">
        <v>45225</v>
      </c>
      <c r="B703" t="s">
        <v>169</v>
      </c>
      <c r="C703" t="s">
        <v>0</v>
      </c>
      <c r="D703" t="s">
        <v>66</v>
      </c>
      <c r="E703" s="4" t="s">
        <v>91</v>
      </c>
      <c r="F703" t="s">
        <v>92</v>
      </c>
      <c r="G703" s="4" t="s">
        <v>185</v>
      </c>
      <c r="H703" s="4" t="s">
        <v>183</v>
      </c>
      <c r="I703" s="8">
        <v>-10</v>
      </c>
      <c r="J703" s="29">
        <v>51750</v>
      </c>
      <c r="K703" s="17">
        <v>-517500</v>
      </c>
      <c r="L703" s="102"/>
      <c r="O703" t="s">
        <v>373</v>
      </c>
      <c r="P703" t="s">
        <v>346</v>
      </c>
    </row>
    <row r="704" spans="1:17" hidden="1" x14ac:dyDescent="0.25">
      <c r="A704" s="5">
        <v>45225</v>
      </c>
      <c r="B704" t="s">
        <v>169</v>
      </c>
      <c r="C704" t="s">
        <v>0</v>
      </c>
      <c r="D704" t="s">
        <v>66</v>
      </c>
      <c r="E704" s="4" t="s">
        <v>86</v>
      </c>
      <c r="F704" t="s">
        <v>87</v>
      </c>
      <c r="G704" s="4" t="s">
        <v>184</v>
      </c>
      <c r="H704" s="4" t="s">
        <v>180</v>
      </c>
      <c r="I704" s="8">
        <v>-10</v>
      </c>
      <c r="J704" s="29">
        <v>51750</v>
      </c>
      <c r="K704" s="17">
        <v>-517500</v>
      </c>
      <c r="L704" s="102"/>
      <c r="O704" t="s">
        <v>373</v>
      </c>
      <c r="P704" t="s">
        <v>346</v>
      </c>
    </row>
    <row r="705" spans="1:17" hidden="1" x14ac:dyDescent="0.25">
      <c r="A705" s="5">
        <v>45191</v>
      </c>
      <c r="B705" t="s">
        <v>103</v>
      </c>
      <c r="C705" t="s">
        <v>0</v>
      </c>
      <c r="D705" t="s">
        <v>14</v>
      </c>
      <c r="E705" s="4" t="s">
        <v>39</v>
      </c>
      <c r="F705" t="s">
        <v>40</v>
      </c>
      <c r="G705" s="4" t="s">
        <v>41</v>
      </c>
      <c r="H705" s="4" t="s">
        <v>335</v>
      </c>
      <c r="I705" s="8">
        <v>-10</v>
      </c>
      <c r="J705" s="29">
        <v>69131</v>
      </c>
      <c r="K705" s="35">
        <v>-691310</v>
      </c>
      <c r="L705" s="104"/>
      <c r="N705">
        <v>20230124</v>
      </c>
      <c r="O705" t="s">
        <v>232</v>
      </c>
      <c r="Q705" t="s">
        <v>279</v>
      </c>
    </row>
    <row r="706" spans="1:17" hidden="1" x14ac:dyDescent="0.25">
      <c r="A706" s="5">
        <v>45240</v>
      </c>
      <c r="B706" s="55" t="s">
        <v>121</v>
      </c>
      <c r="C706" t="s">
        <v>0</v>
      </c>
      <c r="D706" t="s">
        <v>14</v>
      </c>
      <c r="E706" s="3" t="s">
        <v>289</v>
      </c>
      <c r="F706" t="s">
        <v>15</v>
      </c>
      <c r="G706" s="4" t="s">
        <v>16</v>
      </c>
      <c r="H706" s="4" t="s">
        <v>18</v>
      </c>
      <c r="I706" s="8">
        <v>-4</v>
      </c>
      <c r="J706" s="48">
        <v>73331</v>
      </c>
      <c r="K706" s="17">
        <v>-293324</v>
      </c>
      <c r="L706" s="102"/>
      <c r="O706" t="s">
        <v>375</v>
      </c>
      <c r="P706" t="s">
        <v>374</v>
      </c>
    </row>
    <row r="707" spans="1:17" hidden="1" x14ac:dyDescent="0.25">
      <c r="A707" s="5">
        <v>45240</v>
      </c>
      <c r="B707" s="55" t="s">
        <v>121</v>
      </c>
      <c r="C707" t="s">
        <v>0</v>
      </c>
      <c r="D707" t="s">
        <v>14</v>
      </c>
      <c r="E707" s="4" t="s">
        <v>54</v>
      </c>
      <c r="F707" t="s">
        <v>55</v>
      </c>
      <c r="G707" s="4" t="s">
        <v>56</v>
      </c>
      <c r="H707" s="4" t="s">
        <v>339</v>
      </c>
      <c r="I707" s="8">
        <v>-4</v>
      </c>
      <c r="J707" s="29">
        <v>88882</v>
      </c>
      <c r="K707" s="35">
        <v>-355528</v>
      </c>
      <c r="L707" s="104" t="s">
        <v>529</v>
      </c>
      <c r="O707" t="s">
        <v>375</v>
      </c>
      <c r="P707" t="s">
        <v>374</v>
      </c>
    </row>
    <row r="708" spans="1:17" hidden="1" x14ac:dyDescent="0.25">
      <c r="A708" s="5">
        <v>45240</v>
      </c>
      <c r="B708" s="55" t="s">
        <v>121</v>
      </c>
      <c r="C708" t="s">
        <v>4</v>
      </c>
      <c r="D708" t="s">
        <v>14</v>
      </c>
      <c r="E708" s="4">
        <v>3318235</v>
      </c>
      <c r="F708" t="s">
        <v>209</v>
      </c>
      <c r="G708" s="4" t="s">
        <v>107</v>
      </c>
      <c r="H708" s="4"/>
      <c r="I708" s="8">
        <v>-1</v>
      </c>
      <c r="J708" s="29">
        <v>126823.496</v>
      </c>
      <c r="K708" s="35">
        <v>-126823.496</v>
      </c>
      <c r="L708" s="104"/>
      <c r="O708" t="s">
        <v>375</v>
      </c>
      <c r="P708" t="s">
        <v>374</v>
      </c>
    </row>
    <row r="709" spans="1:17" hidden="1" x14ac:dyDescent="0.25">
      <c r="A709" s="5">
        <v>45240</v>
      </c>
      <c r="B709" s="55" t="s">
        <v>121</v>
      </c>
      <c r="C709" t="s">
        <v>4</v>
      </c>
      <c r="D709" t="s">
        <v>14</v>
      </c>
      <c r="E709" s="4">
        <v>3308050</v>
      </c>
      <c r="F709" t="s">
        <v>137</v>
      </c>
      <c r="G709" s="4" t="s">
        <v>137</v>
      </c>
      <c r="H709" s="4" t="s">
        <v>138</v>
      </c>
      <c r="I709" s="8">
        <v>-1</v>
      </c>
      <c r="J709" s="48">
        <v>505243.49166666658</v>
      </c>
      <c r="K709" s="17">
        <v>-505243.49166666658</v>
      </c>
      <c r="L709" s="102" t="s">
        <v>529</v>
      </c>
      <c r="O709" t="s">
        <v>375</v>
      </c>
      <c r="P709" t="s">
        <v>374</v>
      </c>
    </row>
    <row r="710" spans="1:17" hidden="1" x14ac:dyDescent="0.25">
      <c r="A710" s="5">
        <v>45245</v>
      </c>
      <c r="B710" t="s">
        <v>103</v>
      </c>
      <c r="C710" t="s">
        <v>0</v>
      </c>
      <c r="D710" t="s">
        <v>14</v>
      </c>
      <c r="E710" s="4" t="s">
        <v>54</v>
      </c>
      <c r="F710" t="s">
        <v>55</v>
      </c>
      <c r="G710" s="4" t="s">
        <v>56</v>
      </c>
      <c r="H710" s="4" t="s">
        <v>339</v>
      </c>
      <c r="I710" s="8">
        <v>-24</v>
      </c>
      <c r="J710" s="29">
        <v>88882</v>
      </c>
      <c r="K710" s="35">
        <v>-2133168</v>
      </c>
      <c r="L710" s="104" t="s">
        <v>529</v>
      </c>
      <c r="N710">
        <v>20230161</v>
      </c>
      <c r="O710" t="s">
        <v>234</v>
      </c>
      <c r="Q710" t="s">
        <v>280</v>
      </c>
    </row>
    <row r="711" spans="1:17" hidden="1" x14ac:dyDescent="0.25">
      <c r="A711" s="5">
        <v>45184</v>
      </c>
      <c r="B711" t="s">
        <v>103</v>
      </c>
      <c r="C711" t="s">
        <v>0</v>
      </c>
      <c r="D711" t="s">
        <v>14</v>
      </c>
      <c r="E711" s="4" t="s">
        <v>42</v>
      </c>
      <c r="F711" t="s">
        <v>43</v>
      </c>
      <c r="G711" s="4" t="s">
        <v>44</v>
      </c>
      <c r="H711" s="4" t="s">
        <v>194</v>
      </c>
      <c r="I711" s="8">
        <v>-12</v>
      </c>
      <c r="J711" s="50">
        <v>81594</v>
      </c>
      <c r="K711" s="35">
        <v>-979128</v>
      </c>
      <c r="L711" s="104"/>
      <c r="N711">
        <v>20230122</v>
      </c>
      <c r="O711" t="s">
        <v>147</v>
      </c>
      <c r="Q711" t="s">
        <v>280</v>
      </c>
    </row>
    <row r="712" spans="1:17" hidden="1" x14ac:dyDescent="0.25">
      <c r="A712" s="5">
        <v>45191</v>
      </c>
      <c r="B712" t="s">
        <v>103</v>
      </c>
      <c r="C712" t="s">
        <v>0</v>
      </c>
      <c r="D712" t="s">
        <v>66</v>
      </c>
      <c r="E712" s="4" t="s">
        <v>139</v>
      </c>
      <c r="F712" t="s">
        <v>140</v>
      </c>
      <c r="G712" s="4" t="s">
        <v>141</v>
      </c>
      <c r="H712" s="4" t="s">
        <v>172</v>
      </c>
      <c r="I712" s="8">
        <v>-1</v>
      </c>
      <c r="J712" s="29">
        <v>51750</v>
      </c>
      <c r="K712" s="17">
        <v>-51750</v>
      </c>
      <c r="L712" s="102"/>
      <c r="N712">
        <v>20230124</v>
      </c>
      <c r="O712" t="s">
        <v>232</v>
      </c>
      <c r="Q712" t="s">
        <v>279</v>
      </c>
    </row>
    <row r="713" spans="1:17" hidden="1" x14ac:dyDescent="0.25">
      <c r="A713" s="5">
        <v>45245</v>
      </c>
      <c r="B713" t="s">
        <v>103</v>
      </c>
      <c r="C713" t="s">
        <v>0</v>
      </c>
      <c r="D713" t="s">
        <v>14</v>
      </c>
      <c r="E713" s="4" t="s">
        <v>54</v>
      </c>
      <c r="F713" t="s">
        <v>55</v>
      </c>
      <c r="G713" s="4" t="s">
        <v>56</v>
      </c>
      <c r="H713" s="4" t="s">
        <v>339</v>
      </c>
      <c r="I713" s="8">
        <v>-25</v>
      </c>
      <c r="J713" s="29">
        <v>88882</v>
      </c>
      <c r="K713" s="35">
        <v>-2222050</v>
      </c>
      <c r="L713" s="104" t="s">
        <v>529</v>
      </c>
      <c r="N713">
        <v>20230159</v>
      </c>
      <c r="O713" t="s">
        <v>136</v>
      </c>
      <c r="Q713" t="s">
        <v>279</v>
      </c>
    </row>
    <row r="714" spans="1:17" hidden="1" x14ac:dyDescent="0.25">
      <c r="A714" s="5">
        <v>45245</v>
      </c>
      <c r="B714" t="s">
        <v>103</v>
      </c>
      <c r="C714" t="s">
        <v>0</v>
      </c>
      <c r="D714" t="s">
        <v>14</v>
      </c>
      <c r="E714" s="4" t="s">
        <v>54</v>
      </c>
      <c r="F714" t="s">
        <v>55</v>
      </c>
      <c r="G714" s="4" t="s">
        <v>56</v>
      </c>
      <c r="H714" s="4" t="s">
        <v>339</v>
      </c>
      <c r="I714" s="8">
        <v>-5</v>
      </c>
      <c r="J714" s="29">
        <v>88882</v>
      </c>
      <c r="K714" s="35">
        <v>-444410</v>
      </c>
      <c r="L714" s="104" t="s">
        <v>529</v>
      </c>
      <c r="N714">
        <v>20230160</v>
      </c>
      <c r="O714" t="s">
        <v>136</v>
      </c>
      <c r="Q714" t="s">
        <v>279</v>
      </c>
    </row>
    <row r="715" spans="1:17" hidden="1" x14ac:dyDescent="0.25">
      <c r="A715" s="5">
        <v>45184</v>
      </c>
      <c r="B715" t="s">
        <v>103</v>
      </c>
      <c r="C715" t="s">
        <v>0</v>
      </c>
      <c r="D715" t="s">
        <v>14</v>
      </c>
      <c r="E715" s="4" t="s">
        <v>42</v>
      </c>
      <c r="F715" t="s">
        <v>43</v>
      </c>
      <c r="G715" s="4" t="s">
        <v>44</v>
      </c>
      <c r="H715" s="4" t="s">
        <v>336</v>
      </c>
      <c r="I715" s="8">
        <v>-3</v>
      </c>
      <c r="J715" s="29">
        <v>69131</v>
      </c>
      <c r="K715" s="35">
        <v>-207393</v>
      </c>
      <c r="L715" s="104"/>
      <c r="N715">
        <v>20230122</v>
      </c>
      <c r="O715" t="s">
        <v>147</v>
      </c>
      <c r="Q715" t="s">
        <v>280</v>
      </c>
    </row>
    <row r="716" spans="1:17" hidden="1" x14ac:dyDescent="0.25">
      <c r="A716" s="5">
        <v>45245</v>
      </c>
      <c r="B716" t="s">
        <v>103</v>
      </c>
      <c r="C716" t="s">
        <v>0</v>
      </c>
      <c r="D716" t="s">
        <v>14</v>
      </c>
      <c r="E716" s="4" t="s">
        <v>25</v>
      </c>
      <c r="F716" t="s">
        <v>26</v>
      </c>
      <c r="G716" s="4" t="s">
        <v>27</v>
      </c>
      <c r="H716" s="4" t="s">
        <v>333</v>
      </c>
      <c r="I716" s="8">
        <v>-9</v>
      </c>
      <c r="J716" s="29">
        <v>69131</v>
      </c>
      <c r="K716" s="35">
        <v>-622179</v>
      </c>
      <c r="L716" s="104"/>
      <c r="N716">
        <v>20230160</v>
      </c>
      <c r="O716" t="s">
        <v>136</v>
      </c>
      <c r="Q716" t="s">
        <v>279</v>
      </c>
    </row>
    <row r="717" spans="1:17" hidden="1" x14ac:dyDescent="0.25">
      <c r="A717" s="110">
        <v>45245</v>
      </c>
      <c r="B717" s="109" t="s">
        <v>63</v>
      </c>
      <c r="C717" s="109" t="s">
        <v>0</v>
      </c>
      <c r="D717" s="109" t="s">
        <v>66</v>
      </c>
      <c r="E717" s="111" t="s">
        <v>71</v>
      </c>
      <c r="F717" s="109" t="s">
        <v>72</v>
      </c>
      <c r="G717" s="111" t="s">
        <v>27</v>
      </c>
      <c r="H717" s="111" t="s">
        <v>376</v>
      </c>
      <c r="I717" s="112">
        <v>50</v>
      </c>
      <c r="J717" s="113">
        <v>51750</v>
      </c>
      <c r="K717" s="114">
        <v>2587500</v>
      </c>
      <c r="L717" s="115"/>
      <c r="M717" s="109" t="s">
        <v>384</v>
      </c>
      <c r="N717" s="109"/>
      <c r="O717" s="109"/>
      <c r="P717" s="109"/>
      <c r="Q717" s="109"/>
    </row>
    <row r="718" spans="1:17" hidden="1" x14ac:dyDescent="0.25">
      <c r="A718" s="5">
        <v>45245</v>
      </c>
      <c r="B718" t="s">
        <v>63</v>
      </c>
      <c r="C718" t="s">
        <v>0</v>
      </c>
      <c r="D718" t="s">
        <v>66</v>
      </c>
      <c r="E718" s="4" t="s">
        <v>75</v>
      </c>
      <c r="F718" t="s">
        <v>76</v>
      </c>
      <c r="G718" s="4" t="s">
        <v>37</v>
      </c>
      <c r="H718" s="4" t="s">
        <v>377</v>
      </c>
      <c r="I718" s="8">
        <v>3</v>
      </c>
      <c r="J718" s="29">
        <v>51750</v>
      </c>
      <c r="K718" s="17">
        <v>155250</v>
      </c>
      <c r="L718" s="102"/>
      <c r="M718" t="s">
        <v>384</v>
      </c>
    </row>
    <row r="719" spans="1:17" hidden="1" x14ac:dyDescent="0.25">
      <c r="A719" s="5">
        <v>45245</v>
      </c>
      <c r="B719" t="s">
        <v>63</v>
      </c>
      <c r="C719" t="s">
        <v>0</v>
      </c>
      <c r="D719" t="s">
        <v>66</v>
      </c>
      <c r="E719" s="4" t="s">
        <v>75</v>
      </c>
      <c r="F719" t="s">
        <v>76</v>
      </c>
      <c r="G719" s="4" t="s">
        <v>37</v>
      </c>
      <c r="H719" s="4" t="s">
        <v>378</v>
      </c>
      <c r="I719" s="8">
        <v>2</v>
      </c>
      <c r="J719" s="29">
        <v>51750</v>
      </c>
      <c r="K719" s="17">
        <v>103500</v>
      </c>
      <c r="L719" s="102"/>
      <c r="M719" t="s">
        <v>384</v>
      </c>
    </row>
    <row r="720" spans="1:17" hidden="1" x14ac:dyDescent="0.25">
      <c r="A720" s="5">
        <v>45245</v>
      </c>
      <c r="B720" t="s">
        <v>63</v>
      </c>
      <c r="C720" t="s">
        <v>0</v>
      </c>
      <c r="D720" t="s">
        <v>66</v>
      </c>
      <c r="E720" s="4" t="s">
        <v>75</v>
      </c>
      <c r="F720" t="s">
        <v>76</v>
      </c>
      <c r="G720" s="4" t="s">
        <v>37</v>
      </c>
      <c r="H720" s="4" t="s">
        <v>379</v>
      </c>
      <c r="I720" s="8">
        <v>42</v>
      </c>
      <c r="J720" s="29">
        <v>51750</v>
      </c>
      <c r="K720" s="17">
        <v>2173500</v>
      </c>
      <c r="L720" s="102"/>
      <c r="M720" t="s">
        <v>384</v>
      </c>
    </row>
    <row r="721" spans="1:17" hidden="1" x14ac:dyDescent="0.25">
      <c r="A721" s="5">
        <v>45245</v>
      </c>
      <c r="B721" t="s">
        <v>63</v>
      </c>
      <c r="C721" t="s">
        <v>0</v>
      </c>
      <c r="D721" t="s">
        <v>66</v>
      </c>
      <c r="E721" s="4" t="s">
        <v>75</v>
      </c>
      <c r="F721" t="s">
        <v>76</v>
      </c>
      <c r="G721" s="4" t="s">
        <v>37</v>
      </c>
      <c r="H721" s="4" t="s">
        <v>379</v>
      </c>
      <c r="I721" s="8">
        <v>3</v>
      </c>
      <c r="J721" s="29">
        <v>51750</v>
      </c>
      <c r="K721" s="17">
        <v>155250</v>
      </c>
      <c r="L721" s="102"/>
      <c r="M721" t="s">
        <v>384</v>
      </c>
    </row>
    <row r="722" spans="1:17" hidden="1" x14ac:dyDescent="0.25">
      <c r="A722" s="5">
        <v>45191</v>
      </c>
      <c r="B722" t="s">
        <v>103</v>
      </c>
      <c r="C722" t="s">
        <v>0</v>
      </c>
      <c r="D722" t="s">
        <v>66</v>
      </c>
      <c r="E722" s="4" t="s">
        <v>139</v>
      </c>
      <c r="F722" t="s">
        <v>140</v>
      </c>
      <c r="G722" s="4" t="s">
        <v>141</v>
      </c>
      <c r="H722" s="4" t="s">
        <v>159</v>
      </c>
      <c r="I722" s="8">
        <v>-3</v>
      </c>
      <c r="J722" s="29">
        <v>51750</v>
      </c>
      <c r="K722" s="17">
        <v>-155250</v>
      </c>
      <c r="L722" s="102"/>
      <c r="N722">
        <v>20230124</v>
      </c>
      <c r="O722" t="s">
        <v>232</v>
      </c>
      <c r="Q722" t="s">
        <v>279</v>
      </c>
    </row>
    <row r="723" spans="1:17" hidden="1" x14ac:dyDescent="0.25">
      <c r="A723" s="5">
        <v>45204</v>
      </c>
      <c r="B723" t="s">
        <v>121</v>
      </c>
      <c r="C723" t="s">
        <v>0</v>
      </c>
      <c r="D723" t="s">
        <v>66</v>
      </c>
      <c r="E723" s="4" t="s">
        <v>78</v>
      </c>
      <c r="F723" t="s">
        <v>79</v>
      </c>
      <c r="G723" s="4" t="s">
        <v>80</v>
      </c>
      <c r="H723" s="4" t="s">
        <v>176</v>
      </c>
      <c r="I723" s="8">
        <v>-2</v>
      </c>
      <c r="J723" s="29">
        <v>51750</v>
      </c>
      <c r="K723" s="17">
        <v>-103500</v>
      </c>
      <c r="L723" s="102"/>
      <c r="P723" t="s">
        <v>297</v>
      </c>
    </row>
    <row r="724" spans="1:17" hidden="1" x14ac:dyDescent="0.25">
      <c r="A724" s="5">
        <v>45245</v>
      </c>
      <c r="B724" t="s">
        <v>63</v>
      </c>
      <c r="C724" t="s">
        <v>0</v>
      </c>
      <c r="D724" t="s">
        <v>66</v>
      </c>
      <c r="E724" s="4" t="s">
        <v>86</v>
      </c>
      <c r="F724" t="s">
        <v>87</v>
      </c>
      <c r="G724" s="4" t="s">
        <v>50</v>
      </c>
      <c r="H724" s="4" t="s">
        <v>382</v>
      </c>
      <c r="I724" s="8">
        <v>130</v>
      </c>
      <c r="J724" s="29">
        <v>51750</v>
      </c>
      <c r="K724" s="17">
        <v>6727500</v>
      </c>
      <c r="L724" s="102"/>
      <c r="M724" t="s">
        <v>384</v>
      </c>
    </row>
    <row r="725" spans="1:17" hidden="1" x14ac:dyDescent="0.25">
      <c r="A725" s="68">
        <v>45245</v>
      </c>
      <c r="B725" s="69" t="s">
        <v>63</v>
      </c>
      <c r="C725" s="69" t="s">
        <v>0</v>
      </c>
      <c r="D725" s="69" t="s">
        <v>66</v>
      </c>
      <c r="E725" s="70" t="s">
        <v>91</v>
      </c>
      <c r="F725" s="69" t="s">
        <v>92</v>
      </c>
      <c r="G725" s="70" t="s">
        <v>93</v>
      </c>
      <c r="H725" s="154" t="s">
        <v>383</v>
      </c>
      <c r="I725" s="157">
        <v>50</v>
      </c>
      <c r="J725" s="72">
        <v>51750</v>
      </c>
      <c r="K725" s="73">
        <v>2587500</v>
      </c>
      <c r="L725" s="107"/>
      <c r="M725" s="69" t="s">
        <v>384</v>
      </c>
      <c r="N725" s="69"/>
      <c r="O725" s="69"/>
      <c r="P725" s="69"/>
      <c r="Q725" s="69"/>
    </row>
    <row r="726" spans="1:17" hidden="1" x14ac:dyDescent="0.25">
      <c r="A726" s="5">
        <v>45257</v>
      </c>
      <c r="B726" t="s">
        <v>63</v>
      </c>
      <c r="C726" t="s">
        <v>4</v>
      </c>
      <c r="D726" t="s">
        <v>66</v>
      </c>
      <c r="E726" s="4" t="s">
        <v>96</v>
      </c>
      <c r="F726" t="s">
        <v>95</v>
      </c>
      <c r="G726" s="4" t="s">
        <v>106</v>
      </c>
      <c r="H726" s="4">
        <v>52006</v>
      </c>
      <c r="I726" s="8">
        <v>100</v>
      </c>
      <c r="J726" s="29">
        <v>647360</v>
      </c>
      <c r="K726" s="17">
        <v>64736000</v>
      </c>
      <c r="L726" s="102" t="s">
        <v>529</v>
      </c>
      <c r="M726" s="60" t="s">
        <v>450</v>
      </c>
    </row>
    <row r="727" spans="1:17" hidden="1" x14ac:dyDescent="0.25">
      <c r="A727" s="5">
        <v>45257</v>
      </c>
      <c r="B727" t="s">
        <v>63</v>
      </c>
      <c r="C727" t="s">
        <v>4</v>
      </c>
      <c r="D727" t="s">
        <v>66</v>
      </c>
      <c r="E727" s="4" t="s">
        <v>102</v>
      </c>
      <c r="F727" t="s">
        <v>101</v>
      </c>
      <c r="G727" s="4" t="s">
        <v>107</v>
      </c>
      <c r="H727" s="4" t="s">
        <v>138</v>
      </c>
      <c r="I727" s="8">
        <v>150</v>
      </c>
      <c r="J727" s="29">
        <v>102340</v>
      </c>
      <c r="K727" s="17">
        <v>15351000</v>
      </c>
      <c r="L727" s="102"/>
      <c r="M727" t="s">
        <v>450</v>
      </c>
    </row>
    <row r="728" spans="1:17" hidden="1" x14ac:dyDescent="0.25">
      <c r="A728" s="5">
        <v>45260</v>
      </c>
      <c r="B728" t="s">
        <v>63</v>
      </c>
      <c r="C728" t="s">
        <v>4</v>
      </c>
      <c r="D728" t="s">
        <v>66</v>
      </c>
      <c r="E728" s="4" t="s">
        <v>96</v>
      </c>
      <c r="F728" t="s">
        <v>95</v>
      </c>
      <c r="G728" s="4" t="s">
        <v>106</v>
      </c>
      <c r="H728" s="4">
        <v>52006</v>
      </c>
      <c r="I728" s="8">
        <v>50</v>
      </c>
      <c r="J728" s="29">
        <v>647360</v>
      </c>
      <c r="K728" s="17">
        <v>32368000</v>
      </c>
      <c r="L728" s="102" t="s">
        <v>529</v>
      </c>
      <c r="M728" s="60" t="s">
        <v>451</v>
      </c>
    </row>
    <row r="729" spans="1:17" hidden="1" x14ac:dyDescent="0.25">
      <c r="A729" s="5">
        <v>45260</v>
      </c>
      <c r="B729" t="s">
        <v>63</v>
      </c>
      <c r="C729" t="s">
        <v>4</v>
      </c>
      <c r="D729" t="s">
        <v>66</v>
      </c>
      <c r="E729" s="4" t="s">
        <v>102</v>
      </c>
      <c r="F729" t="s">
        <v>101</v>
      </c>
      <c r="G729" s="4" t="s">
        <v>107</v>
      </c>
      <c r="H729" s="4" t="s">
        <v>138</v>
      </c>
      <c r="I729" s="8">
        <v>80</v>
      </c>
      <c r="J729" s="29">
        <v>102340</v>
      </c>
      <c r="K729" s="17">
        <v>8187200</v>
      </c>
      <c r="L729" s="102"/>
      <c r="M729" t="s">
        <v>451</v>
      </c>
    </row>
    <row r="730" spans="1:17" hidden="1" x14ac:dyDescent="0.25">
      <c r="A730" s="5">
        <v>45264</v>
      </c>
      <c r="B730" t="s">
        <v>169</v>
      </c>
      <c r="C730" t="s">
        <v>0</v>
      </c>
      <c r="D730" t="s">
        <v>66</v>
      </c>
      <c r="E730" s="4" t="s">
        <v>91</v>
      </c>
      <c r="F730" t="s">
        <v>92</v>
      </c>
      <c r="G730" s="4" t="s">
        <v>185</v>
      </c>
      <c r="H730" s="4" t="s">
        <v>183</v>
      </c>
      <c r="I730" s="8">
        <v>-2</v>
      </c>
      <c r="J730" s="29">
        <v>51750</v>
      </c>
      <c r="K730" s="17">
        <v>-103500</v>
      </c>
      <c r="L730" s="102"/>
      <c r="O730" t="s">
        <v>385</v>
      </c>
    </row>
    <row r="731" spans="1:17" hidden="1" x14ac:dyDescent="0.25">
      <c r="A731" s="5">
        <v>45264</v>
      </c>
      <c r="B731" t="s">
        <v>169</v>
      </c>
      <c r="C731" t="s">
        <v>0</v>
      </c>
      <c r="D731" t="s">
        <v>66</v>
      </c>
      <c r="E731" s="4" t="s">
        <v>86</v>
      </c>
      <c r="F731" t="s">
        <v>87</v>
      </c>
      <c r="G731" s="4" t="s">
        <v>184</v>
      </c>
      <c r="H731" s="4" t="s">
        <v>180</v>
      </c>
      <c r="I731" s="8">
        <v>-2</v>
      </c>
      <c r="J731" s="29">
        <v>51750</v>
      </c>
      <c r="K731" s="17">
        <v>-103500</v>
      </c>
      <c r="L731" s="102"/>
      <c r="O731" t="s">
        <v>385</v>
      </c>
    </row>
    <row r="732" spans="1:17" hidden="1" x14ac:dyDescent="0.25">
      <c r="A732" s="5">
        <v>45204</v>
      </c>
      <c r="B732" t="s">
        <v>121</v>
      </c>
      <c r="C732" t="s">
        <v>0</v>
      </c>
      <c r="D732" t="s">
        <v>66</v>
      </c>
      <c r="E732" s="4" t="s">
        <v>78</v>
      </c>
      <c r="F732" t="s">
        <v>79</v>
      </c>
      <c r="G732" s="4" t="s">
        <v>80</v>
      </c>
      <c r="H732" s="4" t="s">
        <v>305</v>
      </c>
      <c r="I732" s="8">
        <v>-7</v>
      </c>
      <c r="J732" s="29">
        <v>51750</v>
      </c>
      <c r="K732" s="17">
        <v>-362250</v>
      </c>
      <c r="L732" s="102"/>
      <c r="P732" t="s">
        <v>297</v>
      </c>
    </row>
    <row r="733" spans="1:17" hidden="1" x14ac:dyDescent="0.25">
      <c r="A733" s="5">
        <v>45240</v>
      </c>
      <c r="B733" s="55" t="s">
        <v>121</v>
      </c>
      <c r="C733" t="s">
        <v>0</v>
      </c>
      <c r="D733" t="s">
        <v>14</v>
      </c>
      <c r="E733" s="4" t="s">
        <v>39</v>
      </c>
      <c r="F733" t="s">
        <v>40</v>
      </c>
      <c r="G733" s="4" t="s">
        <v>41</v>
      </c>
      <c r="H733" s="4" t="s">
        <v>335</v>
      </c>
      <c r="I733" s="8">
        <v>-4</v>
      </c>
      <c r="J733" s="29">
        <v>69131</v>
      </c>
      <c r="K733" s="35">
        <v>-276524</v>
      </c>
      <c r="L733" s="104"/>
      <c r="O733" t="s">
        <v>375</v>
      </c>
      <c r="P733" t="s">
        <v>374</v>
      </c>
    </row>
    <row r="734" spans="1:17" hidden="1" x14ac:dyDescent="0.25">
      <c r="A734" s="5">
        <v>45264</v>
      </c>
      <c r="B734" t="s">
        <v>169</v>
      </c>
      <c r="C734" t="s">
        <v>0</v>
      </c>
      <c r="D734" t="s">
        <v>66</v>
      </c>
      <c r="E734" s="4" t="s">
        <v>75</v>
      </c>
      <c r="F734" t="s">
        <v>76</v>
      </c>
      <c r="G734" s="4" t="s">
        <v>37</v>
      </c>
      <c r="H734" s="4" t="s">
        <v>285</v>
      </c>
      <c r="I734" s="8">
        <v>-1</v>
      </c>
      <c r="J734" s="29">
        <v>51750</v>
      </c>
      <c r="K734" s="17">
        <v>-51750</v>
      </c>
      <c r="L734" s="102"/>
      <c r="O734" t="s">
        <v>436</v>
      </c>
    </row>
    <row r="735" spans="1:17" hidden="1" x14ac:dyDescent="0.25">
      <c r="A735" s="5">
        <v>45245</v>
      </c>
      <c r="B735" t="s">
        <v>103</v>
      </c>
      <c r="C735" t="s">
        <v>0</v>
      </c>
      <c r="D735" t="s">
        <v>14</v>
      </c>
      <c r="E735" s="4" t="s">
        <v>39</v>
      </c>
      <c r="F735" t="s">
        <v>40</v>
      </c>
      <c r="G735" s="4" t="s">
        <v>41</v>
      </c>
      <c r="H735" s="4" t="s">
        <v>335</v>
      </c>
      <c r="I735" s="8">
        <v>-2</v>
      </c>
      <c r="J735" s="29">
        <v>69131</v>
      </c>
      <c r="K735" s="35">
        <v>-138262</v>
      </c>
      <c r="L735" s="104"/>
      <c r="N735">
        <v>20230161</v>
      </c>
      <c r="O735" t="s">
        <v>234</v>
      </c>
      <c r="Q735" t="s">
        <v>280</v>
      </c>
    </row>
    <row r="736" spans="1:17" hidden="1" x14ac:dyDescent="0.25">
      <c r="A736" s="5">
        <v>45245</v>
      </c>
      <c r="B736" t="s">
        <v>63</v>
      </c>
      <c r="C736" t="s">
        <v>0</v>
      </c>
      <c r="D736" t="s">
        <v>66</v>
      </c>
      <c r="E736" s="4" t="s">
        <v>78</v>
      </c>
      <c r="F736" t="s">
        <v>79</v>
      </c>
      <c r="G736" s="4" t="s">
        <v>44</v>
      </c>
      <c r="H736" s="4" t="s">
        <v>381</v>
      </c>
      <c r="I736" s="8">
        <v>80</v>
      </c>
      <c r="J736" s="29">
        <v>51750</v>
      </c>
      <c r="K736" s="17">
        <v>4140000</v>
      </c>
      <c r="L736" s="102"/>
      <c r="M736" t="s">
        <v>384</v>
      </c>
    </row>
    <row r="737" spans="1:17" x14ac:dyDescent="0.25">
      <c r="A737" s="5">
        <v>45264</v>
      </c>
      <c r="B737" t="s">
        <v>169</v>
      </c>
      <c r="C737" t="s">
        <v>0</v>
      </c>
      <c r="D737" t="s">
        <v>66</v>
      </c>
      <c r="E737" s="4" t="s">
        <v>82</v>
      </c>
      <c r="F737" t="s">
        <v>83</v>
      </c>
      <c r="G737" s="4" t="s">
        <v>84</v>
      </c>
      <c r="H737" s="4" t="s">
        <v>299</v>
      </c>
      <c r="I737" s="8">
        <v>-2</v>
      </c>
      <c r="J737" s="29">
        <v>51750</v>
      </c>
      <c r="K737" s="17">
        <v>-103500</v>
      </c>
      <c r="L737" s="102"/>
      <c r="O737" t="s">
        <v>436</v>
      </c>
    </row>
    <row r="738" spans="1:17" hidden="1" x14ac:dyDescent="0.25">
      <c r="A738" s="68">
        <v>45264</v>
      </c>
      <c r="B738" s="69" t="s">
        <v>63</v>
      </c>
      <c r="C738" s="69" t="s">
        <v>4</v>
      </c>
      <c r="D738" s="69" t="s">
        <v>14</v>
      </c>
      <c r="E738" s="70">
        <v>3318225</v>
      </c>
      <c r="F738" s="69" t="s">
        <v>148</v>
      </c>
      <c r="G738" s="70" t="s">
        <v>148</v>
      </c>
      <c r="H738" s="70" t="s">
        <v>138</v>
      </c>
      <c r="I738" s="71">
        <v>20</v>
      </c>
      <c r="J738" s="116">
        <v>52.186311787072249</v>
      </c>
      <c r="K738" s="73">
        <v>1043.726235741445</v>
      </c>
      <c r="L738" s="107" t="s">
        <v>527</v>
      </c>
      <c r="M738" s="69" t="s">
        <v>640</v>
      </c>
      <c r="N738" s="69"/>
      <c r="O738" s="69"/>
      <c r="P738" s="69"/>
      <c r="Q738" s="69"/>
    </row>
    <row r="739" spans="1:17" hidden="1" x14ac:dyDescent="0.25">
      <c r="A739" s="68">
        <v>45264</v>
      </c>
      <c r="B739" s="69" t="s">
        <v>63</v>
      </c>
      <c r="C739" s="69" t="s">
        <v>4</v>
      </c>
      <c r="D739" s="69" t="s">
        <v>14</v>
      </c>
      <c r="E739" s="70">
        <v>3348235</v>
      </c>
      <c r="F739" s="69" t="s">
        <v>207</v>
      </c>
      <c r="G739" s="70" t="s">
        <v>208</v>
      </c>
      <c r="H739" s="70" t="s">
        <v>138</v>
      </c>
      <c r="I739" s="71">
        <v>20</v>
      </c>
      <c r="J739" s="116">
        <v>31.311787072243344</v>
      </c>
      <c r="K739" s="73">
        <v>626.2357414448669</v>
      </c>
      <c r="L739" s="107" t="s">
        <v>527</v>
      </c>
      <c r="M739" s="69" t="s">
        <v>640</v>
      </c>
      <c r="N739" s="69"/>
      <c r="O739" s="69"/>
      <c r="P739" s="69"/>
      <c r="Q739" s="69"/>
    </row>
    <row r="740" spans="1:17" hidden="1" x14ac:dyDescent="0.25">
      <c r="A740" s="68">
        <v>45264</v>
      </c>
      <c r="B740" s="69" t="s">
        <v>63</v>
      </c>
      <c r="C740" s="69" t="s">
        <v>4</v>
      </c>
      <c r="D740" s="69" t="s">
        <v>14</v>
      </c>
      <c r="E740" s="70">
        <v>3318235</v>
      </c>
      <c r="F740" s="69" t="s">
        <v>209</v>
      </c>
      <c r="G740" s="70" t="s">
        <v>107</v>
      </c>
      <c r="H740" s="70" t="s">
        <v>138</v>
      </c>
      <c r="I740" s="71">
        <v>20</v>
      </c>
      <c r="J740" s="116">
        <v>31.311787072243344</v>
      </c>
      <c r="K740" s="73">
        <v>626.2357414448669</v>
      </c>
      <c r="L740" s="107" t="s">
        <v>527</v>
      </c>
      <c r="M740" s="69" t="s">
        <v>640</v>
      </c>
      <c r="N740" s="69"/>
      <c r="O740" s="69"/>
      <c r="P740" s="69"/>
      <c r="Q740" s="69"/>
    </row>
    <row r="741" spans="1:17" hidden="1" x14ac:dyDescent="0.25">
      <c r="A741" s="68">
        <v>45264</v>
      </c>
      <c r="B741" s="69" t="s">
        <v>63</v>
      </c>
      <c r="C741" s="69" t="s">
        <v>4</v>
      </c>
      <c r="D741" s="69" t="s">
        <v>14</v>
      </c>
      <c r="E741" s="70">
        <v>3308050</v>
      </c>
      <c r="F741" s="69" t="s">
        <v>137</v>
      </c>
      <c r="G741" s="70" t="s">
        <v>137</v>
      </c>
      <c r="H741" s="70" t="s">
        <v>138</v>
      </c>
      <c r="I741" s="71">
        <v>20</v>
      </c>
      <c r="J741" s="116">
        <v>104.3726235741445</v>
      </c>
      <c r="K741" s="73">
        <v>2087.4524714828899</v>
      </c>
      <c r="L741" s="107" t="s">
        <v>527</v>
      </c>
      <c r="M741" s="69" t="s">
        <v>640</v>
      </c>
      <c r="N741" s="69"/>
      <c r="O741" s="69"/>
      <c r="P741" s="69"/>
      <c r="Q741" s="69"/>
    </row>
    <row r="742" spans="1:17" hidden="1" x14ac:dyDescent="0.25">
      <c r="A742" s="68">
        <v>45264</v>
      </c>
      <c r="B742" s="69" t="s">
        <v>63</v>
      </c>
      <c r="C742" s="69" t="s">
        <v>4</v>
      </c>
      <c r="D742" s="69" t="s">
        <v>14</v>
      </c>
      <c r="E742" s="70" t="s">
        <v>315</v>
      </c>
      <c r="F742" s="69" t="s">
        <v>292</v>
      </c>
      <c r="G742" s="70" t="s">
        <v>316</v>
      </c>
      <c r="H742" s="70" t="s">
        <v>138</v>
      </c>
      <c r="I742" s="71">
        <v>10</v>
      </c>
      <c r="J742" s="116">
        <v>73.06083650190115</v>
      </c>
      <c r="K742" s="73">
        <v>730.60836501901144</v>
      </c>
      <c r="L742" s="107" t="s">
        <v>527</v>
      </c>
      <c r="M742" s="69" t="s">
        <v>640</v>
      </c>
      <c r="N742" s="69"/>
      <c r="O742" s="69"/>
      <c r="P742" s="69"/>
      <c r="Q742" s="69"/>
    </row>
    <row r="743" spans="1:17" hidden="1" x14ac:dyDescent="0.25">
      <c r="A743" s="68">
        <v>45264</v>
      </c>
      <c r="B743" s="69" t="s">
        <v>63</v>
      </c>
      <c r="C743" s="69" t="s">
        <v>394</v>
      </c>
      <c r="D743" s="69" t="s">
        <v>14</v>
      </c>
      <c r="E743" s="70" t="s">
        <v>388</v>
      </c>
      <c r="F743" s="69" t="s">
        <v>387</v>
      </c>
      <c r="G743" s="70" t="s">
        <v>388</v>
      </c>
      <c r="H743" s="70" t="s">
        <v>138</v>
      </c>
      <c r="I743" s="71">
        <v>20</v>
      </c>
      <c r="J743" s="116">
        <v>18.78707224334601</v>
      </c>
      <c r="K743" s="73">
        <v>375.74144486692023</v>
      </c>
      <c r="L743" s="107" t="s">
        <v>527</v>
      </c>
      <c r="M743" s="69" t="s">
        <v>640</v>
      </c>
      <c r="N743" s="69"/>
      <c r="O743" s="69"/>
      <c r="P743" s="69"/>
      <c r="Q743" s="69"/>
    </row>
    <row r="744" spans="1:17" hidden="1" x14ac:dyDescent="0.25">
      <c r="A744" s="68">
        <v>45264</v>
      </c>
      <c r="B744" s="69" t="s">
        <v>63</v>
      </c>
      <c r="C744" s="69" t="s">
        <v>394</v>
      </c>
      <c r="D744" s="69" t="s">
        <v>14</v>
      </c>
      <c r="E744" s="70" t="s">
        <v>395</v>
      </c>
      <c r="F744" s="69" t="s">
        <v>392</v>
      </c>
      <c r="G744" s="70" t="s">
        <v>395</v>
      </c>
      <c r="H744" s="70" t="s">
        <v>138</v>
      </c>
      <c r="I744" s="71">
        <v>10</v>
      </c>
      <c r="J744" s="116">
        <v>1</v>
      </c>
      <c r="K744" s="73">
        <v>10</v>
      </c>
      <c r="L744" s="107" t="s">
        <v>527</v>
      </c>
      <c r="M744" s="69" t="s">
        <v>640</v>
      </c>
      <c r="N744" s="69"/>
      <c r="O744" s="69"/>
      <c r="P744" s="69"/>
      <c r="Q744" s="69"/>
    </row>
    <row r="745" spans="1:17" hidden="1" x14ac:dyDescent="0.25">
      <c r="A745" s="68">
        <v>45264</v>
      </c>
      <c r="B745" s="69" t="s">
        <v>63</v>
      </c>
      <c r="C745" s="69" t="s">
        <v>394</v>
      </c>
      <c r="D745" s="69" t="s">
        <v>14</v>
      </c>
      <c r="E745" s="70" t="s">
        <v>396</v>
      </c>
      <c r="F745" s="69" t="s">
        <v>393</v>
      </c>
      <c r="G745" s="70" t="s">
        <v>396</v>
      </c>
      <c r="H745" s="70" t="s">
        <v>138</v>
      </c>
      <c r="I745" s="71">
        <v>5</v>
      </c>
      <c r="J745" s="116">
        <v>1</v>
      </c>
      <c r="K745" s="73">
        <v>5</v>
      </c>
      <c r="L745" s="107" t="s">
        <v>527</v>
      </c>
      <c r="M745" s="69" t="s">
        <v>640</v>
      </c>
      <c r="N745" s="69"/>
      <c r="O745" s="69"/>
      <c r="P745" s="69"/>
      <c r="Q745" s="69"/>
    </row>
    <row r="746" spans="1:17" hidden="1" x14ac:dyDescent="0.25">
      <c r="A746" s="68">
        <v>45264</v>
      </c>
      <c r="B746" s="69" t="s">
        <v>63</v>
      </c>
      <c r="C746" s="69" t="s">
        <v>4</v>
      </c>
      <c r="D746" s="69" t="s">
        <v>14</v>
      </c>
      <c r="E746" s="70" t="s">
        <v>603</v>
      </c>
      <c r="F746" s="69" t="s">
        <v>406</v>
      </c>
      <c r="G746" s="70" t="s">
        <v>407</v>
      </c>
      <c r="H746" s="70" t="s">
        <v>138</v>
      </c>
      <c r="I746" s="71">
        <v>12</v>
      </c>
      <c r="J746" s="116">
        <v>286149.49600000004</v>
      </c>
      <c r="K746" s="73">
        <v>3433793.9520000005</v>
      </c>
      <c r="L746" s="107" t="s">
        <v>529</v>
      </c>
      <c r="M746" s="69"/>
      <c r="N746" s="69"/>
      <c r="O746" s="69"/>
      <c r="P746" s="69"/>
      <c r="Q746" s="69"/>
    </row>
    <row r="747" spans="1:17" hidden="1" x14ac:dyDescent="0.25">
      <c r="A747" s="5">
        <v>45264</v>
      </c>
      <c r="B747" t="s">
        <v>20</v>
      </c>
      <c r="C747" t="s">
        <v>0</v>
      </c>
      <c r="D747" t="s">
        <v>14</v>
      </c>
      <c r="E747" s="4" t="s">
        <v>327</v>
      </c>
      <c r="F747" t="s">
        <v>328</v>
      </c>
      <c r="G747" s="4" t="s">
        <v>329</v>
      </c>
      <c r="H747" s="4" t="s">
        <v>330</v>
      </c>
      <c r="I747" s="8">
        <v>10</v>
      </c>
      <c r="J747" s="90">
        <v>18</v>
      </c>
      <c r="K747" s="17">
        <v>180</v>
      </c>
      <c r="L747" s="102" t="s">
        <v>527</v>
      </c>
    </row>
    <row r="748" spans="1:17" hidden="1" x14ac:dyDescent="0.25">
      <c r="A748" s="5">
        <v>45264</v>
      </c>
      <c r="B748" t="s">
        <v>20</v>
      </c>
      <c r="C748" t="s">
        <v>0</v>
      </c>
      <c r="D748" t="s">
        <v>14</v>
      </c>
      <c r="E748" s="4" t="s">
        <v>322</v>
      </c>
      <c r="F748" t="s">
        <v>324</v>
      </c>
      <c r="G748" s="4" t="s">
        <v>325</v>
      </c>
      <c r="H748" s="4" t="s">
        <v>326</v>
      </c>
      <c r="I748" s="8">
        <v>10</v>
      </c>
      <c r="J748" s="122">
        <v>22.421917808219177</v>
      </c>
      <c r="K748" s="17">
        <v>224.21917808219177</v>
      </c>
      <c r="L748" s="102" t="s">
        <v>527</v>
      </c>
    </row>
    <row r="749" spans="1:17" hidden="1" x14ac:dyDescent="0.25">
      <c r="A749" s="68">
        <v>45264</v>
      </c>
      <c r="B749" s="69" t="s">
        <v>63</v>
      </c>
      <c r="C749" s="69" t="s">
        <v>0</v>
      </c>
      <c r="D749" s="69" t="s">
        <v>14</v>
      </c>
      <c r="E749" s="70" t="s">
        <v>322</v>
      </c>
      <c r="F749" s="69" t="s">
        <v>324</v>
      </c>
      <c r="G749" s="70" t="s">
        <v>325</v>
      </c>
      <c r="H749" s="70" t="s">
        <v>326</v>
      </c>
      <c r="I749" s="71">
        <v>10</v>
      </c>
      <c r="J749" s="119">
        <v>22.421917808219177</v>
      </c>
      <c r="K749" s="73">
        <v>224.21917808219177</v>
      </c>
      <c r="L749" s="107" t="s">
        <v>527</v>
      </c>
      <c r="M749" s="69" t="s">
        <v>398</v>
      </c>
      <c r="N749" s="69"/>
      <c r="O749" s="69"/>
      <c r="P749" s="69"/>
      <c r="Q749" s="69"/>
    </row>
    <row r="750" spans="1:17" hidden="1" x14ac:dyDescent="0.25">
      <c r="A750" s="5">
        <v>45264</v>
      </c>
      <c r="B750" t="s">
        <v>63</v>
      </c>
      <c r="C750" t="s">
        <v>0</v>
      </c>
      <c r="D750" t="s">
        <v>14</v>
      </c>
      <c r="E750" s="4" t="s">
        <v>25</v>
      </c>
      <c r="F750" t="s">
        <v>26</v>
      </c>
      <c r="G750" s="4" t="s">
        <v>27</v>
      </c>
      <c r="H750" s="4" t="s">
        <v>401</v>
      </c>
      <c r="I750" s="8">
        <v>40</v>
      </c>
      <c r="J750" s="121">
        <v>14.268493150684932</v>
      </c>
      <c r="K750" s="17">
        <v>570.7397260273973</v>
      </c>
      <c r="L750" s="102" t="s">
        <v>527</v>
      </c>
      <c r="M750" t="s">
        <v>398</v>
      </c>
      <c r="N750" s="54"/>
    </row>
    <row r="751" spans="1:17" hidden="1" x14ac:dyDescent="0.25">
      <c r="A751" s="5">
        <v>45264</v>
      </c>
      <c r="B751" t="s">
        <v>169</v>
      </c>
      <c r="C751" t="s">
        <v>0</v>
      </c>
      <c r="D751" t="s">
        <v>66</v>
      </c>
      <c r="E751" s="4" t="s">
        <v>139</v>
      </c>
      <c r="F751" t="s">
        <v>140</v>
      </c>
      <c r="G751" s="4" t="s">
        <v>141</v>
      </c>
      <c r="H751" s="4" t="s">
        <v>158</v>
      </c>
      <c r="I751" s="8">
        <v>-2</v>
      </c>
      <c r="J751" s="29">
        <v>51750</v>
      </c>
      <c r="K751" s="17">
        <v>-103500</v>
      </c>
      <c r="L751" s="102"/>
      <c r="O751" t="s">
        <v>385</v>
      </c>
    </row>
    <row r="752" spans="1:17" hidden="1" x14ac:dyDescent="0.25">
      <c r="A752" s="5">
        <v>45191</v>
      </c>
      <c r="B752" t="s">
        <v>103</v>
      </c>
      <c r="C752" t="s">
        <v>0</v>
      </c>
      <c r="D752" t="s">
        <v>14</v>
      </c>
      <c r="E752" s="4" t="s">
        <v>42</v>
      </c>
      <c r="F752" t="s">
        <v>43</v>
      </c>
      <c r="G752" s="4" t="s">
        <v>44</v>
      </c>
      <c r="H752" s="4" t="s">
        <v>194</v>
      </c>
      <c r="I752" s="8">
        <v>-35</v>
      </c>
      <c r="J752" s="50">
        <v>81594</v>
      </c>
      <c r="K752" s="35">
        <v>-2855790</v>
      </c>
      <c r="L752" s="104"/>
      <c r="N752">
        <v>20230124</v>
      </c>
      <c r="O752" t="s">
        <v>232</v>
      </c>
      <c r="Q752" t="s">
        <v>279</v>
      </c>
    </row>
    <row r="753" spans="1:17" hidden="1" x14ac:dyDescent="0.25">
      <c r="A753" s="5">
        <v>45191</v>
      </c>
      <c r="B753" t="s">
        <v>103</v>
      </c>
      <c r="C753" t="s">
        <v>0</v>
      </c>
      <c r="D753" t="s">
        <v>14</v>
      </c>
      <c r="E753" s="4" t="s">
        <v>42</v>
      </c>
      <c r="F753" t="s">
        <v>43</v>
      </c>
      <c r="G753" s="4" t="s">
        <v>44</v>
      </c>
      <c r="H753" s="4" t="s">
        <v>337</v>
      </c>
      <c r="I753" s="8">
        <v>-40</v>
      </c>
      <c r="J753" s="29">
        <v>69131</v>
      </c>
      <c r="K753" s="35">
        <v>-2765240</v>
      </c>
      <c r="L753" s="104"/>
      <c r="N753">
        <v>20230124</v>
      </c>
      <c r="O753" t="s">
        <v>232</v>
      </c>
      <c r="Q753" t="s">
        <v>279</v>
      </c>
    </row>
    <row r="754" spans="1:17" hidden="1" x14ac:dyDescent="0.25">
      <c r="A754" s="5">
        <v>45264</v>
      </c>
      <c r="B754" t="s">
        <v>63</v>
      </c>
      <c r="C754" t="s">
        <v>0</v>
      </c>
      <c r="D754" t="s">
        <v>14</v>
      </c>
      <c r="E754" s="4" t="s">
        <v>42</v>
      </c>
      <c r="F754" t="s">
        <v>43</v>
      </c>
      <c r="G754" s="4" t="s">
        <v>44</v>
      </c>
      <c r="H754" s="4" t="s">
        <v>404</v>
      </c>
      <c r="I754" s="8">
        <v>100</v>
      </c>
      <c r="J754" s="122">
        <v>14.268493150684932</v>
      </c>
      <c r="K754" s="35">
        <v>1426.8493150684933</v>
      </c>
      <c r="L754" s="104" t="s">
        <v>527</v>
      </c>
      <c r="M754" t="s">
        <v>398</v>
      </c>
    </row>
    <row r="755" spans="1:17" hidden="1" x14ac:dyDescent="0.25">
      <c r="A755" s="5">
        <v>45264</v>
      </c>
      <c r="B755" t="s">
        <v>63</v>
      </c>
      <c r="C755" t="s">
        <v>0</v>
      </c>
      <c r="D755" t="s">
        <v>14</v>
      </c>
      <c r="E755" s="4" t="s">
        <v>42</v>
      </c>
      <c r="F755" t="s">
        <v>43</v>
      </c>
      <c r="G755" s="4" t="s">
        <v>44</v>
      </c>
      <c r="H755" s="4" t="s">
        <v>402</v>
      </c>
      <c r="I755" s="8">
        <v>100</v>
      </c>
      <c r="J755" s="122">
        <v>14.268493150684932</v>
      </c>
      <c r="K755" s="35">
        <v>1426.8493150684933</v>
      </c>
      <c r="L755" s="104" t="s">
        <v>527</v>
      </c>
      <c r="M755" t="s">
        <v>398</v>
      </c>
    </row>
    <row r="756" spans="1:17" hidden="1" x14ac:dyDescent="0.25">
      <c r="A756" s="68">
        <v>45264</v>
      </c>
      <c r="B756" s="69" t="s">
        <v>63</v>
      </c>
      <c r="C756" s="69" t="s">
        <v>0</v>
      </c>
      <c r="D756" s="69" t="s">
        <v>14</v>
      </c>
      <c r="E756" s="70" t="s">
        <v>48</v>
      </c>
      <c r="F756" s="69" t="s">
        <v>49</v>
      </c>
      <c r="G756" s="70" t="s">
        <v>50</v>
      </c>
      <c r="H756" s="70" t="s">
        <v>399</v>
      </c>
      <c r="I756" s="71">
        <v>14</v>
      </c>
      <c r="J756" s="119">
        <v>14.268493150684932</v>
      </c>
      <c r="K756" s="73">
        <v>199.75890410958905</v>
      </c>
      <c r="L756" s="107" t="s">
        <v>527</v>
      </c>
      <c r="M756" s="69" t="s">
        <v>398</v>
      </c>
      <c r="N756" s="69"/>
      <c r="O756" s="69"/>
      <c r="P756" s="69"/>
      <c r="Q756" s="69"/>
    </row>
    <row r="757" spans="1:17" hidden="1" x14ac:dyDescent="0.25">
      <c r="A757" s="68">
        <v>45264</v>
      </c>
      <c r="B757" s="69" t="s">
        <v>63</v>
      </c>
      <c r="C757" s="69" t="s">
        <v>0</v>
      </c>
      <c r="D757" s="69" t="s">
        <v>14</v>
      </c>
      <c r="E757" s="70" t="s">
        <v>48</v>
      </c>
      <c r="F757" s="69" t="s">
        <v>49</v>
      </c>
      <c r="G757" s="70" t="s">
        <v>50</v>
      </c>
      <c r="H757" s="70" t="s">
        <v>351</v>
      </c>
      <c r="I757" s="71">
        <v>6</v>
      </c>
      <c r="J757" s="119">
        <v>14.268493150684932</v>
      </c>
      <c r="K757" s="73">
        <v>85.610958904109594</v>
      </c>
      <c r="L757" s="107" t="s">
        <v>527</v>
      </c>
      <c r="M757" s="69" t="s">
        <v>398</v>
      </c>
      <c r="N757" s="69"/>
      <c r="O757" s="69"/>
      <c r="P757" s="69"/>
      <c r="Q757" s="69"/>
    </row>
    <row r="758" spans="1:17" hidden="1" x14ac:dyDescent="0.25">
      <c r="A758" s="68">
        <v>45264</v>
      </c>
      <c r="B758" s="69" t="s">
        <v>63</v>
      </c>
      <c r="C758" s="69" t="s">
        <v>0</v>
      </c>
      <c r="D758" s="69" t="s">
        <v>14</v>
      </c>
      <c r="E758" s="70" t="s">
        <v>48</v>
      </c>
      <c r="F758" s="69" t="s">
        <v>49</v>
      </c>
      <c r="G758" s="70" t="s">
        <v>50</v>
      </c>
      <c r="H758" s="70" t="s">
        <v>338</v>
      </c>
      <c r="I758" s="71">
        <v>1</v>
      </c>
      <c r="J758" s="119">
        <v>14.268493150684932</v>
      </c>
      <c r="K758" s="73">
        <v>14.268493150684932</v>
      </c>
      <c r="L758" s="107" t="s">
        <v>527</v>
      </c>
      <c r="M758" s="69" t="s">
        <v>398</v>
      </c>
      <c r="N758" s="69"/>
      <c r="O758" s="69"/>
      <c r="P758" s="69"/>
      <c r="Q758" s="69"/>
    </row>
    <row r="759" spans="1:17" hidden="1" x14ac:dyDescent="0.25">
      <c r="A759" s="68">
        <v>45264</v>
      </c>
      <c r="B759" s="69" t="s">
        <v>63</v>
      </c>
      <c r="C759" s="69" t="s">
        <v>0</v>
      </c>
      <c r="D759" s="69" t="s">
        <v>14</v>
      </c>
      <c r="E759" s="70" t="s">
        <v>54</v>
      </c>
      <c r="F759" s="69" t="s">
        <v>55</v>
      </c>
      <c r="G759" s="70" t="s">
        <v>56</v>
      </c>
      <c r="H759" s="70" t="s">
        <v>405</v>
      </c>
      <c r="I759" s="71">
        <v>97</v>
      </c>
      <c r="J759" s="119">
        <v>18.345205479452055</v>
      </c>
      <c r="K759" s="73">
        <v>1779.4849315068493</v>
      </c>
      <c r="L759" s="107" t="s">
        <v>527</v>
      </c>
      <c r="M759" s="69" t="s">
        <v>398</v>
      </c>
      <c r="N759" s="69"/>
      <c r="O759" s="69"/>
      <c r="P759" s="69"/>
      <c r="Q759" s="69"/>
    </row>
    <row r="760" spans="1:17" hidden="1" x14ac:dyDescent="0.25">
      <c r="A760" s="68">
        <v>45264</v>
      </c>
      <c r="B760" s="69" t="s">
        <v>63</v>
      </c>
      <c r="C760" s="69" t="s">
        <v>0</v>
      </c>
      <c r="D760" s="69" t="s">
        <v>14</v>
      </c>
      <c r="E760" s="70" t="s">
        <v>58</v>
      </c>
      <c r="F760" s="69" t="s">
        <v>59</v>
      </c>
      <c r="G760" s="70" t="s">
        <v>60</v>
      </c>
      <c r="H760" s="70" t="s">
        <v>629</v>
      </c>
      <c r="I760" s="71">
        <v>36</v>
      </c>
      <c r="J760" s="119">
        <v>18.345205479452055</v>
      </c>
      <c r="K760" s="73">
        <v>660.42739726027401</v>
      </c>
      <c r="L760" s="107" t="s">
        <v>527</v>
      </c>
      <c r="M760" s="69" t="s">
        <v>398</v>
      </c>
      <c r="N760" s="69"/>
      <c r="O760" s="69"/>
      <c r="P760" s="69"/>
      <c r="Q760" s="69"/>
    </row>
    <row r="761" spans="1:17" hidden="1" x14ac:dyDescent="0.25">
      <c r="A761" s="68">
        <v>45264</v>
      </c>
      <c r="B761" s="69" t="s">
        <v>63</v>
      </c>
      <c r="C761" s="69" t="s">
        <v>0</v>
      </c>
      <c r="D761" s="69" t="s">
        <v>14</v>
      </c>
      <c r="E761" s="70" t="s">
        <v>58</v>
      </c>
      <c r="F761" s="69" t="s">
        <v>59</v>
      </c>
      <c r="G761" s="70" t="s">
        <v>60</v>
      </c>
      <c r="H761" s="70" t="s">
        <v>584</v>
      </c>
      <c r="I761" s="71">
        <v>26</v>
      </c>
      <c r="J761" s="119">
        <v>18.345205479452055</v>
      </c>
      <c r="K761" s="73">
        <v>476.97534246575344</v>
      </c>
      <c r="L761" s="107" t="s">
        <v>527</v>
      </c>
      <c r="M761" s="69" t="s">
        <v>398</v>
      </c>
      <c r="N761" s="69"/>
      <c r="O761" s="69"/>
      <c r="P761" s="69"/>
      <c r="Q761" s="69"/>
    </row>
    <row r="762" spans="1:17" hidden="1" x14ac:dyDescent="0.25">
      <c r="A762" s="5">
        <v>45264</v>
      </c>
      <c r="B762" t="s">
        <v>169</v>
      </c>
      <c r="C762" t="s">
        <v>0</v>
      </c>
      <c r="D762" t="s">
        <v>66</v>
      </c>
      <c r="E762" s="4" t="s">
        <v>78</v>
      </c>
      <c r="F762" t="s">
        <v>79</v>
      </c>
      <c r="G762" s="4" t="s">
        <v>80</v>
      </c>
      <c r="H762" s="4" t="s">
        <v>305</v>
      </c>
      <c r="I762" s="8">
        <v>-2</v>
      </c>
      <c r="J762" s="29">
        <v>51750</v>
      </c>
      <c r="K762" s="17">
        <v>-103500</v>
      </c>
      <c r="L762" s="102"/>
      <c r="O762" t="s">
        <v>385</v>
      </c>
    </row>
    <row r="763" spans="1:17" hidden="1" x14ac:dyDescent="0.25">
      <c r="A763" s="5">
        <v>45265</v>
      </c>
      <c r="B763" t="s">
        <v>169</v>
      </c>
      <c r="C763" t="s">
        <v>0</v>
      </c>
      <c r="D763" t="s">
        <v>66</v>
      </c>
      <c r="E763" s="4" t="s">
        <v>78</v>
      </c>
      <c r="F763" t="s">
        <v>79</v>
      </c>
      <c r="G763" s="4" t="s">
        <v>80</v>
      </c>
      <c r="H763" s="4" t="s">
        <v>305</v>
      </c>
      <c r="I763" s="8">
        <v>-2</v>
      </c>
      <c r="J763" s="152">
        <v>51750</v>
      </c>
      <c r="K763" s="17">
        <v>-103500</v>
      </c>
      <c r="L763" s="102"/>
      <c r="O763" t="s">
        <v>385</v>
      </c>
    </row>
    <row r="764" spans="1:17" hidden="1" x14ac:dyDescent="0.25">
      <c r="A764" s="5">
        <v>45271</v>
      </c>
      <c r="B764" t="s">
        <v>169</v>
      </c>
      <c r="C764" t="s">
        <v>0</v>
      </c>
      <c r="D764" t="s">
        <v>66</v>
      </c>
      <c r="E764" s="4" t="s">
        <v>249</v>
      </c>
      <c r="F764" t="s">
        <v>355</v>
      </c>
      <c r="G764" s="4" t="s">
        <v>266</v>
      </c>
      <c r="H764" s="4" t="s">
        <v>362</v>
      </c>
      <c r="I764" s="8">
        <v>-4</v>
      </c>
      <c r="J764" s="29">
        <v>60750</v>
      </c>
      <c r="K764" s="35">
        <v>-243000</v>
      </c>
      <c r="L764" s="104"/>
      <c r="O764" t="s">
        <v>386</v>
      </c>
    </row>
    <row r="765" spans="1:17" hidden="1" x14ac:dyDescent="0.25">
      <c r="A765" s="5">
        <v>45271</v>
      </c>
      <c r="B765" t="s">
        <v>169</v>
      </c>
      <c r="C765" t="s">
        <v>0</v>
      </c>
      <c r="D765" t="s">
        <v>66</v>
      </c>
      <c r="E765" s="4" t="s">
        <v>251</v>
      </c>
      <c r="F765" t="s">
        <v>356</v>
      </c>
      <c r="G765" s="4" t="s">
        <v>267</v>
      </c>
      <c r="H765" s="4" t="s">
        <v>363</v>
      </c>
      <c r="I765" s="8">
        <v>-4</v>
      </c>
      <c r="J765" s="29">
        <v>60750</v>
      </c>
      <c r="K765" s="35">
        <v>-243000</v>
      </c>
      <c r="L765" s="104"/>
      <c r="O765" t="s">
        <v>386</v>
      </c>
    </row>
    <row r="766" spans="1:17" hidden="1" x14ac:dyDescent="0.25">
      <c r="A766" s="5">
        <v>45271</v>
      </c>
      <c r="B766" t="s">
        <v>103</v>
      </c>
      <c r="C766" t="s">
        <v>0</v>
      </c>
      <c r="D766" t="s">
        <v>66</v>
      </c>
      <c r="E766" s="4" t="s">
        <v>249</v>
      </c>
      <c r="F766" t="s">
        <v>355</v>
      </c>
      <c r="G766" s="4" t="s">
        <v>266</v>
      </c>
      <c r="H766" s="4" t="s">
        <v>362</v>
      </c>
      <c r="I766" s="8">
        <v>-10</v>
      </c>
      <c r="J766" s="29">
        <v>60750</v>
      </c>
      <c r="K766" s="35">
        <v>-607500</v>
      </c>
      <c r="L766" s="104"/>
      <c r="N766">
        <v>20230175</v>
      </c>
      <c r="O766" t="s">
        <v>397</v>
      </c>
      <c r="Q766" t="s">
        <v>138</v>
      </c>
    </row>
    <row r="767" spans="1:17" hidden="1" x14ac:dyDescent="0.25">
      <c r="A767" s="5">
        <v>45271</v>
      </c>
      <c r="B767" t="s">
        <v>169</v>
      </c>
      <c r="C767" t="s">
        <v>0</v>
      </c>
      <c r="D767" t="s">
        <v>66</v>
      </c>
      <c r="E767" s="4" t="s">
        <v>249</v>
      </c>
      <c r="F767" t="s">
        <v>355</v>
      </c>
      <c r="G767" s="4" t="s">
        <v>266</v>
      </c>
      <c r="H767" s="4" t="s">
        <v>362</v>
      </c>
      <c r="I767" s="8">
        <v>-1</v>
      </c>
      <c r="J767" s="29">
        <v>60750</v>
      </c>
      <c r="K767" s="35">
        <v>-60750</v>
      </c>
      <c r="L767" s="104"/>
      <c r="N767">
        <v>20230175</v>
      </c>
      <c r="O767" t="s">
        <v>397</v>
      </c>
    </row>
    <row r="768" spans="1:17" hidden="1" x14ac:dyDescent="0.25">
      <c r="A768" s="5">
        <v>45205</v>
      </c>
      <c r="B768" t="s">
        <v>103</v>
      </c>
      <c r="C768" t="s">
        <v>0</v>
      </c>
      <c r="D768" t="s">
        <v>14</v>
      </c>
      <c r="E768" s="4" t="s">
        <v>42</v>
      </c>
      <c r="F768" t="s">
        <v>43</v>
      </c>
      <c r="G768" s="4" t="s">
        <v>44</v>
      </c>
      <c r="H768" s="4" t="s">
        <v>337</v>
      </c>
      <c r="I768" s="8">
        <v>-9</v>
      </c>
      <c r="J768" s="29">
        <v>69131</v>
      </c>
      <c r="K768" s="35">
        <v>-622179</v>
      </c>
      <c r="L768" s="104"/>
      <c r="N768">
        <v>20230130</v>
      </c>
      <c r="O768" t="s">
        <v>136</v>
      </c>
      <c r="Q768" t="s">
        <v>279</v>
      </c>
    </row>
    <row r="769" spans="1:17" hidden="1" x14ac:dyDescent="0.25">
      <c r="A769" s="5">
        <v>45264</v>
      </c>
      <c r="B769" t="s">
        <v>169</v>
      </c>
      <c r="C769" t="s">
        <v>0</v>
      </c>
      <c r="D769" t="s">
        <v>66</v>
      </c>
      <c r="E769" s="4" t="s">
        <v>139</v>
      </c>
      <c r="F769" t="s">
        <v>140</v>
      </c>
      <c r="G769" s="4" t="s">
        <v>141</v>
      </c>
      <c r="H769" s="4" t="s">
        <v>159</v>
      </c>
      <c r="I769" s="8">
        <v>-1</v>
      </c>
      <c r="J769" s="29">
        <v>51750</v>
      </c>
      <c r="K769" s="17">
        <v>-51750</v>
      </c>
      <c r="L769" s="102"/>
      <c r="O769" t="s">
        <v>436</v>
      </c>
    </row>
    <row r="770" spans="1:17" hidden="1" x14ac:dyDescent="0.25">
      <c r="A770" s="5">
        <v>45271</v>
      </c>
      <c r="B770" t="s">
        <v>103</v>
      </c>
      <c r="C770" t="s">
        <v>0</v>
      </c>
      <c r="D770" t="s">
        <v>14</v>
      </c>
      <c r="E770" s="4" t="s">
        <v>54</v>
      </c>
      <c r="F770" t="s">
        <v>55</v>
      </c>
      <c r="G770" s="4" t="s">
        <v>56</v>
      </c>
      <c r="H770" s="4" t="s">
        <v>408</v>
      </c>
      <c r="I770" s="8">
        <v>-10</v>
      </c>
      <c r="J770" s="29">
        <v>88882</v>
      </c>
      <c r="K770" s="35">
        <v>-888820</v>
      </c>
      <c r="L770" s="104" t="s">
        <v>529</v>
      </c>
      <c r="N770">
        <v>20230177</v>
      </c>
      <c r="O770" t="s">
        <v>136</v>
      </c>
      <c r="Q770" t="s">
        <v>279</v>
      </c>
    </row>
    <row r="771" spans="1:17" hidden="1" x14ac:dyDescent="0.25">
      <c r="A771" s="5">
        <v>45271</v>
      </c>
      <c r="B771" t="s">
        <v>103</v>
      </c>
      <c r="C771" t="s">
        <v>0</v>
      </c>
      <c r="D771" t="s">
        <v>14</v>
      </c>
      <c r="E771" s="4" t="s">
        <v>54</v>
      </c>
      <c r="F771" t="s">
        <v>55</v>
      </c>
      <c r="G771" s="4" t="s">
        <v>56</v>
      </c>
      <c r="H771" s="4" t="s">
        <v>405</v>
      </c>
      <c r="I771" s="8">
        <v>-5</v>
      </c>
      <c r="J771" s="121">
        <v>18.345205479452055</v>
      </c>
      <c r="K771" s="17">
        <v>-91.726027397260282</v>
      </c>
      <c r="L771" s="102" t="s">
        <v>527</v>
      </c>
      <c r="N771">
        <v>20230177</v>
      </c>
      <c r="O771" t="s">
        <v>136</v>
      </c>
      <c r="Q771" t="s">
        <v>279</v>
      </c>
    </row>
    <row r="772" spans="1:17" hidden="1" x14ac:dyDescent="0.25">
      <c r="A772" s="5">
        <v>45271</v>
      </c>
      <c r="B772" t="s">
        <v>103</v>
      </c>
      <c r="C772" t="s">
        <v>0</v>
      </c>
      <c r="D772" t="s">
        <v>14</v>
      </c>
      <c r="E772" s="4" t="s">
        <v>25</v>
      </c>
      <c r="F772" t="s">
        <v>26</v>
      </c>
      <c r="G772" s="4" t="s">
        <v>27</v>
      </c>
      <c r="H772" s="4" t="s">
        <v>333</v>
      </c>
      <c r="I772" s="8">
        <v>-5</v>
      </c>
      <c r="J772" s="29">
        <v>69131</v>
      </c>
      <c r="K772" s="35">
        <v>-345655</v>
      </c>
      <c r="L772" s="104"/>
      <c r="N772">
        <v>20230177</v>
      </c>
      <c r="O772" t="s">
        <v>136</v>
      </c>
      <c r="Q772" t="s">
        <v>279</v>
      </c>
    </row>
    <row r="773" spans="1:17" hidden="1" x14ac:dyDescent="0.25">
      <c r="A773" s="5">
        <v>45271</v>
      </c>
      <c r="B773" t="s">
        <v>103</v>
      </c>
      <c r="C773" t="s">
        <v>0</v>
      </c>
      <c r="D773" t="s">
        <v>14</v>
      </c>
      <c r="E773" s="4" t="s">
        <v>58</v>
      </c>
      <c r="F773" t="s">
        <v>59</v>
      </c>
      <c r="G773" s="4" t="s">
        <v>60</v>
      </c>
      <c r="H773" s="4" t="s">
        <v>341</v>
      </c>
      <c r="I773" s="8">
        <v>-6</v>
      </c>
      <c r="J773" s="29">
        <v>75398.578723404251</v>
      </c>
      <c r="K773" s="35">
        <v>-452391.47234042548</v>
      </c>
      <c r="L773" s="104"/>
      <c r="N773">
        <v>20230177</v>
      </c>
      <c r="O773" t="s">
        <v>136</v>
      </c>
      <c r="Q773" t="s">
        <v>279</v>
      </c>
    </row>
    <row r="774" spans="1:17" hidden="1" x14ac:dyDescent="0.25">
      <c r="A774" s="5">
        <v>45271</v>
      </c>
      <c r="B774" t="s">
        <v>103</v>
      </c>
      <c r="C774" t="s">
        <v>0</v>
      </c>
      <c r="D774" t="s">
        <v>14</v>
      </c>
      <c r="E774" s="3" t="s">
        <v>42</v>
      </c>
      <c r="F774" t="s">
        <v>43</v>
      </c>
      <c r="G774" s="4" t="s">
        <v>80</v>
      </c>
      <c r="H774" s="4" t="s">
        <v>404</v>
      </c>
      <c r="I774" s="8">
        <v>-20</v>
      </c>
      <c r="J774" s="121">
        <v>14.268493150684932</v>
      </c>
      <c r="K774" s="17">
        <v>-285.36986301369865</v>
      </c>
      <c r="L774" s="102" t="s">
        <v>527</v>
      </c>
      <c r="N774">
        <v>20230176</v>
      </c>
      <c r="O774" t="s">
        <v>136</v>
      </c>
      <c r="Q774" t="s">
        <v>279</v>
      </c>
    </row>
    <row r="775" spans="1:17" hidden="1" x14ac:dyDescent="0.25">
      <c r="A775" s="5">
        <v>45280</v>
      </c>
      <c r="B775" t="s">
        <v>103</v>
      </c>
      <c r="C775" t="s">
        <v>4</v>
      </c>
      <c r="D775" t="s">
        <v>14</v>
      </c>
      <c r="E775" s="4">
        <v>3348235</v>
      </c>
      <c r="F775" t="s">
        <v>207</v>
      </c>
      <c r="G775" s="4" t="s">
        <v>208</v>
      </c>
      <c r="H775" s="4"/>
      <c r="I775" s="8">
        <v>-10</v>
      </c>
      <c r="J775" s="79">
        <v>31.311787072243344</v>
      </c>
      <c r="K775" s="17">
        <v>-313.11787072243345</v>
      </c>
      <c r="L775" s="104"/>
      <c r="N775">
        <v>20230186</v>
      </c>
      <c r="O775" t="s">
        <v>227</v>
      </c>
      <c r="Q775" t="s">
        <v>138</v>
      </c>
    </row>
    <row r="776" spans="1:17" hidden="1" x14ac:dyDescent="0.25">
      <c r="A776" s="5">
        <v>45280</v>
      </c>
      <c r="B776" t="s">
        <v>103</v>
      </c>
      <c r="C776" t="s">
        <v>4</v>
      </c>
      <c r="D776" t="s">
        <v>14</v>
      </c>
      <c r="E776" s="4">
        <v>3318225</v>
      </c>
      <c r="F776" t="s">
        <v>148</v>
      </c>
      <c r="G776" s="4" t="s">
        <v>148</v>
      </c>
      <c r="H776" s="4"/>
      <c r="I776" s="8">
        <v>-10</v>
      </c>
      <c r="J776" s="29">
        <v>206486.49600000001</v>
      </c>
      <c r="K776" s="35">
        <v>-2064864.9600000002</v>
      </c>
      <c r="L776" s="104" t="s">
        <v>529</v>
      </c>
      <c r="N776">
        <v>20230186</v>
      </c>
      <c r="O776" t="s">
        <v>227</v>
      </c>
      <c r="Q776" t="s">
        <v>138</v>
      </c>
    </row>
    <row r="777" spans="1:17" hidden="1" x14ac:dyDescent="0.25">
      <c r="A777" s="5">
        <v>45280</v>
      </c>
      <c r="B777" t="s">
        <v>121</v>
      </c>
      <c r="C777" t="s">
        <v>0</v>
      </c>
      <c r="D777" t="s">
        <v>66</v>
      </c>
      <c r="E777" s="4" t="s">
        <v>71</v>
      </c>
      <c r="F777" t="s">
        <v>72</v>
      </c>
      <c r="G777" s="4" t="s">
        <v>27</v>
      </c>
      <c r="H777" s="4" t="s">
        <v>219</v>
      </c>
      <c r="I777" s="8">
        <v>2</v>
      </c>
      <c r="J777" s="29">
        <v>51750</v>
      </c>
      <c r="K777" s="17">
        <v>103500</v>
      </c>
      <c r="L777" s="102"/>
      <c r="O777" t="s">
        <v>349</v>
      </c>
      <c r="P777" t="s">
        <v>346</v>
      </c>
    </row>
    <row r="778" spans="1:17" hidden="1" x14ac:dyDescent="0.25">
      <c r="A778" s="5">
        <v>45280</v>
      </c>
      <c r="B778" t="s">
        <v>121</v>
      </c>
      <c r="C778" t="s">
        <v>0</v>
      </c>
      <c r="D778" t="s">
        <v>66</v>
      </c>
      <c r="E778" s="4" t="s">
        <v>71</v>
      </c>
      <c r="F778" t="s">
        <v>72</v>
      </c>
      <c r="G778" s="4" t="s">
        <v>27</v>
      </c>
      <c r="H778" s="4" t="s">
        <v>389</v>
      </c>
      <c r="I778" s="8">
        <v>2</v>
      </c>
      <c r="J778" s="29">
        <v>51750</v>
      </c>
      <c r="K778" s="17">
        <v>103500</v>
      </c>
      <c r="L778" s="102"/>
      <c r="O778" t="s">
        <v>349</v>
      </c>
      <c r="P778" t="s">
        <v>346</v>
      </c>
    </row>
    <row r="779" spans="1:17" hidden="1" x14ac:dyDescent="0.25">
      <c r="A779" s="5">
        <v>45280</v>
      </c>
      <c r="B779" t="s">
        <v>121</v>
      </c>
      <c r="C779" t="s">
        <v>0</v>
      </c>
      <c r="D779" t="s">
        <v>66</v>
      </c>
      <c r="E779" s="4" t="s">
        <v>75</v>
      </c>
      <c r="F779" t="s">
        <v>76</v>
      </c>
      <c r="G779" s="4" t="s">
        <v>37</v>
      </c>
      <c r="H779" s="4" t="s">
        <v>390</v>
      </c>
      <c r="I779" s="8">
        <v>2</v>
      </c>
      <c r="J779" s="29">
        <v>51750</v>
      </c>
      <c r="K779" s="17">
        <v>103500</v>
      </c>
      <c r="L779" s="102"/>
      <c r="O779" t="s">
        <v>349</v>
      </c>
      <c r="P779" t="s">
        <v>346</v>
      </c>
    </row>
    <row r="780" spans="1:17" hidden="1" x14ac:dyDescent="0.25">
      <c r="A780" s="110">
        <v>45264</v>
      </c>
      <c r="B780" s="109" t="s">
        <v>63</v>
      </c>
      <c r="C780" s="109" t="s">
        <v>0</v>
      </c>
      <c r="D780" s="109" t="s">
        <v>14</v>
      </c>
      <c r="E780" s="158" t="s">
        <v>39</v>
      </c>
      <c r="F780" s="109" t="s">
        <v>40</v>
      </c>
      <c r="G780" s="111" t="s">
        <v>41</v>
      </c>
      <c r="H780" s="111" t="s">
        <v>403</v>
      </c>
      <c r="I780" s="112">
        <v>40</v>
      </c>
      <c r="J780" s="159">
        <v>14.268493150684932</v>
      </c>
      <c r="K780" s="114">
        <v>570.7397260273973</v>
      </c>
      <c r="L780" s="115" t="s">
        <v>527</v>
      </c>
      <c r="M780" s="109" t="s">
        <v>398</v>
      </c>
      <c r="N780" s="109"/>
      <c r="O780" s="109"/>
      <c r="P780" s="109"/>
      <c r="Q780" s="109"/>
    </row>
    <row r="781" spans="1:17" hidden="1" x14ac:dyDescent="0.25">
      <c r="A781" s="5">
        <v>45280</v>
      </c>
      <c r="B781" t="s">
        <v>121</v>
      </c>
      <c r="C781" t="s">
        <v>0</v>
      </c>
      <c r="D781" t="s">
        <v>66</v>
      </c>
      <c r="E781" s="4" t="s">
        <v>82</v>
      </c>
      <c r="F781" t="s">
        <v>200</v>
      </c>
      <c r="G781" s="4" t="s">
        <v>84</v>
      </c>
      <c r="H781" s="4" t="s">
        <v>205</v>
      </c>
      <c r="I781" s="8">
        <v>2</v>
      </c>
      <c r="J781" s="29">
        <v>51750</v>
      </c>
      <c r="K781" s="17">
        <v>103500</v>
      </c>
      <c r="L781" s="102"/>
      <c r="O781" t="s">
        <v>349</v>
      </c>
      <c r="P781" t="s">
        <v>346</v>
      </c>
    </row>
    <row r="782" spans="1:17" hidden="1" x14ac:dyDescent="0.25">
      <c r="A782" s="5">
        <v>45280</v>
      </c>
      <c r="B782" t="s">
        <v>121</v>
      </c>
      <c r="C782" t="s">
        <v>0</v>
      </c>
      <c r="D782" t="s">
        <v>66</v>
      </c>
      <c r="E782" s="4" t="s">
        <v>78</v>
      </c>
      <c r="F782" t="s">
        <v>79</v>
      </c>
      <c r="G782" s="4" t="s">
        <v>80</v>
      </c>
      <c r="H782" s="4" t="s">
        <v>391</v>
      </c>
      <c r="I782" s="8">
        <v>2</v>
      </c>
      <c r="J782" s="29">
        <v>51750</v>
      </c>
      <c r="K782" s="17">
        <v>103500</v>
      </c>
      <c r="L782" s="102"/>
      <c r="O782" t="s">
        <v>349</v>
      </c>
      <c r="P782" t="s">
        <v>346</v>
      </c>
    </row>
    <row r="783" spans="1:17" hidden="1" x14ac:dyDescent="0.25">
      <c r="A783" s="5">
        <v>45264</v>
      </c>
      <c r="B783" t="s">
        <v>169</v>
      </c>
      <c r="C783" t="s">
        <v>0</v>
      </c>
      <c r="D783" t="s">
        <v>66</v>
      </c>
      <c r="E783" s="4" t="s">
        <v>78</v>
      </c>
      <c r="F783" t="s">
        <v>79</v>
      </c>
      <c r="G783" s="4" t="s">
        <v>80</v>
      </c>
      <c r="H783" s="4" t="s">
        <v>305</v>
      </c>
      <c r="I783" s="8">
        <v>-2</v>
      </c>
      <c r="J783" s="29">
        <v>51750</v>
      </c>
      <c r="K783" s="17">
        <v>-103500</v>
      </c>
      <c r="L783" s="102"/>
      <c r="O783" t="s">
        <v>436</v>
      </c>
    </row>
    <row r="784" spans="1:17" hidden="1" x14ac:dyDescent="0.25">
      <c r="A784" s="5">
        <v>45280</v>
      </c>
      <c r="B784" t="s">
        <v>121</v>
      </c>
      <c r="C784" t="s">
        <v>0</v>
      </c>
      <c r="D784" t="s">
        <v>66</v>
      </c>
      <c r="E784" s="4" t="s">
        <v>86</v>
      </c>
      <c r="F784" t="s">
        <v>87</v>
      </c>
      <c r="G784" s="4" t="s">
        <v>50</v>
      </c>
      <c r="H784" s="4" t="s">
        <v>164</v>
      </c>
      <c r="I784" s="8">
        <v>2</v>
      </c>
      <c r="J784" s="29">
        <v>51750</v>
      </c>
      <c r="K784" s="17">
        <v>103500</v>
      </c>
      <c r="L784" s="102"/>
      <c r="O784" t="s">
        <v>349</v>
      </c>
      <c r="P784" t="s">
        <v>346</v>
      </c>
    </row>
    <row r="785" spans="1:17" hidden="1" x14ac:dyDescent="0.25">
      <c r="A785" s="5">
        <v>45280</v>
      </c>
      <c r="B785" t="s">
        <v>121</v>
      </c>
      <c r="C785" t="s">
        <v>0</v>
      </c>
      <c r="D785" t="s">
        <v>66</v>
      </c>
      <c r="E785" s="4" t="s">
        <v>91</v>
      </c>
      <c r="F785" t="s">
        <v>92</v>
      </c>
      <c r="G785" s="4" t="s">
        <v>185</v>
      </c>
      <c r="H785" s="4" t="s">
        <v>183</v>
      </c>
      <c r="I785" s="8">
        <v>-2</v>
      </c>
      <c r="J785" s="29">
        <v>51750</v>
      </c>
      <c r="K785" s="17">
        <v>-103500</v>
      </c>
      <c r="L785" s="102"/>
      <c r="O785" t="s">
        <v>349</v>
      </c>
      <c r="P785" t="s">
        <v>346</v>
      </c>
    </row>
    <row r="786" spans="1:17" hidden="1" x14ac:dyDescent="0.25">
      <c r="A786" s="5">
        <v>45281</v>
      </c>
      <c r="B786" t="s">
        <v>169</v>
      </c>
      <c r="C786" t="s">
        <v>4</v>
      </c>
      <c r="D786" t="s">
        <v>66</v>
      </c>
      <c r="E786" s="4" t="s">
        <v>276</v>
      </c>
      <c r="F786" t="s">
        <v>275</v>
      </c>
      <c r="G786" s="4" t="s">
        <v>148</v>
      </c>
      <c r="H786" s="4"/>
      <c r="I786" s="8">
        <v>-1</v>
      </c>
      <c r="J786" s="29">
        <v>83600</v>
      </c>
      <c r="K786" s="17">
        <v>-83600</v>
      </c>
      <c r="L786" s="102"/>
      <c r="O786" t="s">
        <v>386</v>
      </c>
    </row>
    <row r="787" spans="1:17" hidden="1" x14ac:dyDescent="0.25">
      <c r="A787" s="5">
        <v>45271</v>
      </c>
      <c r="B787" t="s">
        <v>103</v>
      </c>
      <c r="C787" t="s">
        <v>0</v>
      </c>
      <c r="D787" t="s">
        <v>14</v>
      </c>
      <c r="E787" s="4" t="s">
        <v>39</v>
      </c>
      <c r="F787" t="s">
        <v>40</v>
      </c>
      <c r="G787" s="4" t="s">
        <v>41</v>
      </c>
      <c r="H787" s="4" t="s">
        <v>335</v>
      </c>
      <c r="I787" s="8">
        <v>-5</v>
      </c>
      <c r="J787" s="29">
        <v>69131</v>
      </c>
      <c r="K787" s="35">
        <v>-345655</v>
      </c>
      <c r="L787" s="104"/>
      <c r="N787">
        <v>20230176</v>
      </c>
      <c r="O787" t="s">
        <v>136</v>
      </c>
      <c r="Q787" t="s">
        <v>279</v>
      </c>
    </row>
    <row r="788" spans="1:17" hidden="1" x14ac:dyDescent="0.25">
      <c r="A788" s="5">
        <v>45280</v>
      </c>
      <c r="B788" t="s">
        <v>121</v>
      </c>
      <c r="C788" t="s">
        <v>0</v>
      </c>
      <c r="D788" t="s">
        <v>66</v>
      </c>
      <c r="E788" s="4" t="s">
        <v>139</v>
      </c>
      <c r="F788" t="s">
        <v>140</v>
      </c>
      <c r="G788" s="4" t="s">
        <v>141</v>
      </c>
      <c r="H788" s="4" t="s">
        <v>172</v>
      </c>
      <c r="I788" s="8">
        <v>2</v>
      </c>
      <c r="J788" s="29">
        <v>51750</v>
      </c>
      <c r="K788" s="17">
        <v>103500</v>
      </c>
      <c r="L788" s="102"/>
      <c r="O788" t="s">
        <v>349</v>
      </c>
      <c r="P788" t="s">
        <v>346</v>
      </c>
    </row>
    <row r="789" spans="1:17" hidden="1" x14ac:dyDescent="0.25">
      <c r="A789" s="5">
        <v>45245</v>
      </c>
      <c r="B789" t="s">
        <v>103</v>
      </c>
      <c r="C789" t="s">
        <v>0</v>
      </c>
      <c r="D789" t="s">
        <v>14</v>
      </c>
      <c r="E789" s="4" t="s">
        <v>42</v>
      </c>
      <c r="F789" t="s">
        <v>43</v>
      </c>
      <c r="G789" s="4" t="s">
        <v>44</v>
      </c>
      <c r="H789" s="4" t="s">
        <v>337</v>
      </c>
      <c r="I789" s="8">
        <v>-14</v>
      </c>
      <c r="J789" s="29">
        <v>69131</v>
      </c>
      <c r="K789" s="35">
        <v>-967834</v>
      </c>
      <c r="L789" s="104"/>
      <c r="N789">
        <v>20230161</v>
      </c>
      <c r="O789" t="s">
        <v>234</v>
      </c>
      <c r="Q789" t="s">
        <v>280</v>
      </c>
    </row>
    <row r="790" spans="1:17" hidden="1" x14ac:dyDescent="0.25">
      <c r="A790" s="5">
        <v>45245</v>
      </c>
      <c r="B790" t="s">
        <v>103</v>
      </c>
      <c r="C790" t="s">
        <v>0</v>
      </c>
      <c r="D790" t="s">
        <v>14</v>
      </c>
      <c r="E790" s="4" t="s">
        <v>42</v>
      </c>
      <c r="F790" t="s">
        <v>43</v>
      </c>
      <c r="G790" s="4" t="s">
        <v>44</v>
      </c>
      <c r="H790" s="4" t="s">
        <v>337</v>
      </c>
      <c r="I790" s="8">
        <v>-12</v>
      </c>
      <c r="J790" s="29">
        <v>69131</v>
      </c>
      <c r="K790" s="35">
        <v>-829572</v>
      </c>
      <c r="L790" s="104"/>
      <c r="N790">
        <v>20230160</v>
      </c>
      <c r="O790" t="s">
        <v>136</v>
      </c>
      <c r="Q790" t="s">
        <v>279</v>
      </c>
    </row>
  </sheetData>
  <autoFilter ref="A1:Q790" xr:uid="{96245714-7FB2-44ED-A0A4-CE344C2F552A}">
    <filterColumn colId="5">
      <filters>
        <filter val="TORNILLO SOLUTION LOGIC-A ROSCA TOTAL 2.0MM X 12MM"/>
      </filters>
    </filterColumn>
  </autoFilter>
  <pageMargins left="0.7" right="0.7" top="0.75" bottom="0.75" header="0.3" footer="0.3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64C80-F3B8-4417-AE82-55AAD239AB88}">
  <sheetPr>
    <tabColor theme="9" tint="0.59999389629810485"/>
  </sheetPr>
  <dimension ref="A2:X1179"/>
  <sheetViews>
    <sheetView showZeros="0" zoomScale="110" zoomScaleNormal="110" workbookViewId="0">
      <selection activeCell="C21" sqref="C21"/>
    </sheetView>
  </sheetViews>
  <sheetFormatPr baseColWidth="10" defaultColWidth="9.140625" defaultRowHeight="15" x14ac:dyDescent="0.25"/>
  <cols>
    <col min="1" max="1" width="19.85546875" bestFit="1" customWidth="1"/>
    <col min="2" max="2" width="29.7109375" bestFit="1" customWidth="1"/>
    <col min="3" max="3" width="67.85546875" bestFit="1" customWidth="1"/>
    <col min="4" max="4" width="11" bestFit="1" customWidth="1"/>
    <col min="5" max="5" width="11.140625" bestFit="1" customWidth="1"/>
    <col min="6" max="7" width="8.42578125" bestFit="1" customWidth="1"/>
    <col min="8" max="9" width="12.5703125" bestFit="1" customWidth="1"/>
    <col min="10" max="10" width="8.7109375" hidden="1" customWidth="1"/>
    <col min="11" max="12" width="9.85546875" hidden="1" customWidth="1"/>
    <col min="13" max="13" width="8.7109375" hidden="1" customWidth="1"/>
    <col min="14" max="14" width="7.42578125" hidden="1" customWidth="1"/>
    <col min="15" max="15" width="7.42578125" style="17" hidden="1" customWidth="1"/>
    <col min="16" max="16" width="7.42578125" hidden="1" customWidth="1"/>
    <col min="19" max="19" width="20.85546875" customWidth="1"/>
    <col min="20" max="20" width="8.7109375" customWidth="1"/>
    <col min="21" max="21" width="13.5703125" style="4" customWidth="1"/>
    <col min="22" max="22" width="11.5703125" style="4" customWidth="1"/>
    <col min="23" max="24" width="10.140625" style="4" customWidth="1"/>
  </cols>
  <sheetData>
    <row r="2" spans="1:22" x14ac:dyDescent="0.25">
      <c r="C2" s="13" t="s">
        <v>117</v>
      </c>
      <c r="D2" s="13"/>
    </row>
    <row r="3" spans="1:22" ht="15" customHeight="1" x14ac:dyDescent="0.25">
      <c r="C3" s="14" t="s">
        <v>118</v>
      </c>
      <c r="D3" s="14"/>
    </row>
    <row r="4" spans="1:22" x14ac:dyDescent="0.25">
      <c r="C4" s="15" t="s">
        <v>412</v>
      </c>
      <c r="D4" s="15"/>
    </row>
    <row r="5" spans="1:22" x14ac:dyDescent="0.25">
      <c r="A5" s="1" t="s">
        <v>114</v>
      </c>
      <c r="C5" s="16" t="s">
        <v>178</v>
      </c>
      <c r="D5" s="16"/>
    </row>
    <row r="6" spans="1:22" x14ac:dyDescent="0.25">
      <c r="V6" s="81"/>
    </row>
    <row r="7" spans="1:22" x14ac:dyDescent="0.25">
      <c r="A7" s="9" t="s">
        <v>105</v>
      </c>
      <c r="F7" s="9" t="s">
        <v>1</v>
      </c>
      <c r="J7" s="175" t="s">
        <v>452</v>
      </c>
      <c r="K7" s="175"/>
      <c r="L7" s="175"/>
      <c r="N7" t="s">
        <v>237</v>
      </c>
    </row>
    <row r="8" spans="1:22" x14ac:dyDescent="0.25">
      <c r="A8" s="9" t="s">
        <v>11</v>
      </c>
      <c r="B8" s="9" t="s">
        <v>3</v>
      </c>
      <c r="C8" s="9" t="s">
        <v>2</v>
      </c>
      <c r="D8" s="9" t="s">
        <v>9</v>
      </c>
      <c r="E8" s="9" t="s">
        <v>526</v>
      </c>
      <c r="F8" t="s">
        <v>66</v>
      </c>
      <c r="G8" t="s">
        <v>14</v>
      </c>
      <c r="H8" t="s">
        <v>673</v>
      </c>
      <c r="J8" s="58" t="s">
        <v>66</v>
      </c>
      <c r="K8" s="58" t="s">
        <v>14</v>
      </c>
      <c r="L8" s="58" t="s">
        <v>104</v>
      </c>
      <c r="N8" s="21" t="s">
        <v>66</v>
      </c>
      <c r="O8" s="57" t="s">
        <v>14</v>
      </c>
      <c r="P8" s="21" t="s">
        <v>104</v>
      </c>
    </row>
    <row r="9" spans="1:22" x14ac:dyDescent="0.25">
      <c r="A9" t="s">
        <v>0</v>
      </c>
      <c r="B9" t="s">
        <v>16</v>
      </c>
      <c r="C9" t="s">
        <v>15</v>
      </c>
      <c r="D9" s="161">
        <v>45307</v>
      </c>
      <c r="E9" t="s">
        <v>672</v>
      </c>
      <c r="F9" s="12"/>
      <c r="G9" s="30">
        <v>-3</v>
      </c>
      <c r="H9" s="178">
        <v>-3</v>
      </c>
      <c r="J9" s="61">
        <v>0</v>
      </c>
      <c r="K9" s="62">
        <f>9+4</f>
        <v>13</v>
      </c>
      <c r="L9" s="17">
        <f>SUM(J9:K9)</f>
        <v>13</v>
      </c>
      <c r="N9" s="17" t="e">
        <f t="shared" ref="N9:O12" si="0">+C9-J9</f>
        <v>#VALUE!</v>
      </c>
      <c r="O9" s="17">
        <f t="shared" si="0"/>
        <v>45294</v>
      </c>
      <c r="P9" s="34" t="e">
        <f>SUM(N9:O9)</f>
        <v>#VALUE!</v>
      </c>
      <c r="U9" s="82"/>
    </row>
    <row r="10" spans="1:22" x14ac:dyDescent="0.25">
      <c r="D10" t="s">
        <v>743</v>
      </c>
      <c r="F10" s="12"/>
      <c r="G10" s="30">
        <v>-3</v>
      </c>
      <c r="H10" s="178">
        <v>-3</v>
      </c>
      <c r="J10" s="61">
        <v>0</v>
      </c>
      <c r="K10" s="62">
        <v>19</v>
      </c>
      <c r="L10" s="17">
        <f>SUM(J10:K10)</f>
        <v>19</v>
      </c>
      <c r="N10" s="17">
        <f t="shared" si="0"/>
        <v>0</v>
      </c>
      <c r="O10" s="17" t="e">
        <f t="shared" si="0"/>
        <v>#VALUE!</v>
      </c>
      <c r="P10" s="34" t="e">
        <f t="shared" ref="P10:P42" si="1">SUM(N10:O10)</f>
        <v>#VALUE!</v>
      </c>
    </row>
    <row r="11" spans="1:22" x14ac:dyDescent="0.25">
      <c r="D11" s="161">
        <v>45321</v>
      </c>
      <c r="E11" t="s">
        <v>672</v>
      </c>
      <c r="F11" s="12"/>
      <c r="G11" s="30">
        <v>4</v>
      </c>
      <c r="H11" s="178">
        <v>4</v>
      </c>
      <c r="J11" s="61">
        <v>0</v>
      </c>
      <c r="K11" s="62">
        <f>10+11</f>
        <v>21</v>
      </c>
      <c r="L11" s="17">
        <f>SUM(J11:K11)</f>
        <v>21</v>
      </c>
      <c r="N11" s="17">
        <f t="shared" si="0"/>
        <v>0</v>
      </c>
      <c r="O11" s="17">
        <f t="shared" si="0"/>
        <v>45300</v>
      </c>
      <c r="P11" s="34">
        <f t="shared" si="1"/>
        <v>45300</v>
      </c>
    </row>
    <row r="12" spans="1:22" x14ac:dyDescent="0.25">
      <c r="D12" t="s">
        <v>744</v>
      </c>
      <c r="F12" s="12"/>
      <c r="G12" s="30">
        <v>4</v>
      </c>
      <c r="H12" s="178">
        <v>4</v>
      </c>
      <c r="J12" s="61">
        <v>0</v>
      </c>
      <c r="K12" s="62">
        <f>10+10</f>
        <v>20</v>
      </c>
      <c r="L12" s="17">
        <f t="shared" ref="L12:L18" si="2">SUM(J12:K12)</f>
        <v>20</v>
      </c>
      <c r="N12" s="17">
        <f t="shared" si="0"/>
        <v>0</v>
      </c>
      <c r="O12" s="17" t="e">
        <f t="shared" si="0"/>
        <v>#VALUE!</v>
      </c>
      <c r="P12" s="34" t="e">
        <f t="shared" si="1"/>
        <v>#VALUE!</v>
      </c>
    </row>
    <row r="13" spans="1:22" x14ac:dyDescent="0.25">
      <c r="D13" s="161">
        <v>45419</v>
      </c>
      <c r="E13" t="s">
        <v>529</v>
      </c>
      <c r="F13" s="12"/>
      <c r="G13" s="30">
        <v>-4</v>
      </c>
      <c r="H13" s="178">
        <v>-4</v>
      </c>
      <c r="J13" s="61">
        <v>0</v>
      </c>
      <c r="K13" s="62">
        <v>0</v>
      </c>
      <c r="L13" s="17">
        <f t="shared" si="2"/>
        <v>0</v>
      </c>
      <c r="N13" s="17">
        <f t="shared" ref="N13:N29" si="3">+C13-J13</f>
        <v>0</v>
      </c>
      <c r="P13" s="34">
        <f t="shared" si="1"/>
        <v>0</v>
      </c>
    </row>
    <row r="14" spans="1:22" x14ac:dyDescent="0.25">
      <c r="D14" t="s">
        <v>745</v>
      </c>
      <c r="F14" s="12"/>
      <c r="G14" s="30">
        <v>-4</v>
      </c>
      <c r="H14" s="178">
        <v>-4</v>
      </c>
      <c r="J14" s="63">
        <f>50+48+50</f>
        <v>148</v>
      </c>
      <c r="K14" s="62">
        <f>18+18-8</f>
        <v>28</v>
      </c>
      <c r="L14" s="17">
        <f t="shared" si="2"/>
        <v>176</v>
      </c>
      <c r="N14" s="17">
        <f t="shared" si="3"/>
        <v>-148</v>
      </c>
      <c r="O14" s="17" t="e">
        <f>+D14-K14</f>
        <v>#VALUE!</v>
      </c>
      <c r="P14" s="34" t="e">
        <f t="shared" si="1"/>
        <v>#VALUE!</v>
      </c>
    </row>
    <row r="15" spans="1:22" x14ac:dyDescent="0.25">
      <c r="D15" s="161">
        <v>45548</v>
      </c>
      <c r="E15" t="s">
        <v>529</v>
      </c>
      <c r="F15" s="12"/>
      <c r="G15" s="30">
        <v>-3</v>
      </c>
      <c r="H15" s="178">
        <v>-3</v>
      </c>
      <c r="J15" s="63">
        <f>50+5+50+50-2</f>
        <v>153</v>
      </c>
      <c r="K15" s="62">
        <f>17+20</f>
        <v>37</v>
      </c>
      <c r="L15" s="17">
        <f t="shared" si="2"/>
        <v>190</v>
      </c>
      <c r="N15" s="17">
        <f t="shared" si="3"/>
        <v>-153</v>
      </c>
      <c r="O15" s="31">
        <f>+D15-K15</f>
        <v>45511</v>
      </c>
      <c r="P15" s="34">
        <f t="shared" si="1"/>
        <v>45358</v>
      </c>
    </row>
    <row r="16" spans="1:22" x14ac:dyDescent="0.25">
      <c r="D16" t="s">
        <v>746</v>
      </c>
      <c r="F16" s="12"/>
      <c r="G16" s="30">
        <v>-3</v>
      </c>
      <c r="H16" s="178">
        <v>-3</v>
      </c>
      <c r="J16" s="63">
        <f>100+14+100</f>
        <v>214</v>
      </c>
      <c r="K16" s="62">
        <f>20+20+20+10+20+20+29+4</f>
        <v>143</v>
      </c>
      <c r="L16" s="17">
        <f t="shared" si="2"/>
        <v>357</v>
      </c>
      <c r="N16" s="17">
        <f t="shared" si="3"/>
        <v>-214</v>
      </c>
      <c r="O16" s="17" t="e">
        <f>+D16-K16</f>
        <v>#VALUE!</v>
      </c>
      <c r="P16" s="34" t="e">
        <f t="shared" si="1"/>
        <v>#VALUE!</v>
      </c>
    </row>
    <row r="17" spans="2:18" x14ac:dyDescent="0.25">
      <c r="C17" t="s">
        <v>698</v>
      </c>
      <c r="F17" s="12"/>
      <c r="G17" s="30">
        <v>-6</v>
      </c>
      <c r="H17" s="178">
        <v>-6</v>
      </c>
      <c r="J17" s="63">
        <f>150+60+40+22</f>
        <v>272</v>
      </c>
      <c r="K17" s="62">
        <f>5-4</f>
        <v>1</v>
      </c>
      <c r="L17" s="17">
        <f t="shared" si="2"/>
        <v>273</v>
      </c>
      <c r="N17" s="31" t="e">
        <f t="shared" si="3"/>
        <v>#VALUE!</v>
      </c>
      <c r="O17" s="31">
        <f>+D17-K17</f>
        <v>-1</v>
      </c>
      <c r="P17" s="34" t="e">
        <f t="shared" si="1"/>
        <v>#VALUE!</v>
      </c>
      <c r="R17" s="11"/>
    </row>
    <row r="18" spans="2:18" x14ac:dyDescent="0.25">
      <c r="B18" t="s">
        <v>325</v>
      </c>
      <c r="C18" t="s">
        <v>324</v>
      </c>
      <c r="D18" s="161">
        <v>45433</v>
      </c>
      <c r="E18" t="s">
        <v>527</v>
      </c>
      <c r="F18" s="12"/>
      <c r="G18" s="30">
        <v>29</v>
      </c>
      <c r="H18" s="178">
        <v>29</v>
      </c>
      <c r="J18" s="63">
        <f>100+80+8</f>
        <v>188</v>
      </c>
      <c r="K18" s="62">
        <v>0</v>
      </c>
      <c r="L18" s="17">
        <f t="shared" si="2"/>
        <v>188</v>
      </c>
      <c r="N18" s="17" t="e">
        <f t="shared" si="3"/>
        <v>#VALUE!</v>
      </c>
      <c r="P18" s="34" t="e">
        <f t="shared" si="1"/>
        <v>#VALUE!</v>
      </c>
    </row>
    <row r="19" spans="2:18" x14ac:dyDescent="0.25">
      <c r="D19" t="s">
        <v>747</v>
      </c>
      <c r="F19" s="12"/>
      <c r="G19" s="30">
        <v>29</v>
      </c>
      <c r="H19" s="178">
        <v>29</v>
      </c>
      <c r="J19" s="63">
        <f>50+50+50+15</f>
        <v>165</v>
      </c>
      <c r="K19" s="62">
        <f>23+23</f>
        <v>46</v>
      </c>
      <c r="L19" s="17">
        <f>SUM(J19:K19)</f>
        <v>211</v>
      </c>
      <c r="N19" s="59">
        <f t="shared" si="3"/>
        <v>-165</v>
      </c>
      <c r="O19" s="17" t="e">
        <f>+D19-K19</f>
        <v>#VALUE!</v>
      </c>
      <c r="P19" s="34" t="e">
        <f t="shared" si="1"/>
        <v>#VALUE!</v>
      </c>
    </row>
    <row r="20" spans="2:18" x14ac:dyDescent="0.25">
      <c r="D20" s="161">
        <v>45457</v>
      </c>
      <c r="E20" t="s">
        <v>529</v>
      </c>
      <c r="F20" s="12"/>
      <c r="G20" s="30">
        <v>-2</v>
      </c>
      <c r="H20" s="178">
        <v>-2</v>
      </c>
      <c r="J20" s="63">
        <f>50+21+30</f>
        <v>101</v>
      </c>
      <c r="K20" s="62">
        <v>0</v>
      </c>
      <c r="L20" s="17">
        <f>SUM(J20:K20)</f>
        <v>101</v>
      </c>
      <c r="N20" s="17">
        <f t="shared" si="3"/>
        <v>-101</v>
      </c>
      <c r="P20" s="34">
        <f t="shared" si="1"/>
        <v>-101</v>
      </c>
    </row>
    <row r="21" spans="2:18" x14ac:dyDescent="0.25">
      <c r="D21" t="s">
        <v>748</v>
      </c>
      <c r="F21" s="12"/>
      <c r="G21" s="30">
        <v>-2</v>
      </c>
      <c r="H21" s="178">
        <v>-2</v>
      </c>
      <c r="J21" s="63">
        <f>50+50</f>
        <v>100</v>
      </c>
      <c r="K21" s="62">
        <v>0</v>
      </c>
      <c r="L21" s="17">
        <f t="shared" ref="L21:L29" si="4">SUM(J21:K21)</f>
        <v>100</v>
      </c>
      <c r="N21" s="17">
        <f t="shared" si="3"/>
        <v>-100</v>
      </c>
      <c r="P21" s="34">
        <f t="shared" si="1"/>
        <v>-100</v>
      </c>
    </row>
    <row r="22" spans="2:18" x14ac:dyDescent="0.25">
      <c r="D22" s="161">
        <v>45491</v>
      </c>
      <c r="E22" t="s">
        <v>527</v>
      </c>
      <c r="F22" s="12"/>
      <c r="G22" s="30">
        <v>-4</v>
      </c>
      <c r="H22" s="178">
        <v>-4</v>
      </c>
      <c r="J22" s="61">
        <v>0</v>
      </c>
      <c r="K22" s="64">
        <f>29+4</f>
        <v>33</v>
      </c>
      <c r="L22" s="17">
        <f t="shared" si="4"/>
        <v>33</v>
      </c>
      <c r="N22" s="17">
        <f t="shared" si="3"/>
        <v>0</v>
      </c>
      <c r="O22" s="17">
        <f t="shared" ref="O22:O29" si="5">+D22-K22</f>
        <v>45458</v>
      </c>
      <c r="P22" s="34">
        <f t="shared" si="1"/>
        <v>45458</v>
      </c>
    </row>
    <row r="23" spans="2:18" x14ac:dyDescent="0.25">
      <c r="D23" t="s">
        <v>749</v>
      </c>
      <c r="F23" s="12"/>
      <c r="G23" s="30">
        <v>-4</v>
      </c>
      <c r="H23" s="178">
        <v>-4</v>
      </c>
      <c r="J23" s="61">
        <v>0</v>
      </c>
      <c r="K23" s="64">
        <f>20+20+20+20+13</f>
        <v>93</v>
      </c>
      <c r="L23" s="17">
        <f t="shared" si="4"/>
        <v>93</v>
      </c>
      <c r="N23" s="17">
        <f t="shared" si="3"/>
        <v>0</v>
      </c>
      <c r="O23" s="17" t="e">
        <f t="shared" si="5"/>
        <v>#VALUE!</v>
      </c>
      <c r="P23" s="34" t="e">
        <f t="shared" si="1"/>
        <v>#VALUE!</v>
      </c>
    </row>
    <row r="24" spans="2:18" x14ac:dyDescent="0.25">
      <c r="D24" s="161">
        <v>45636</v>
      </c>
      <c r="E24" t="s">
        <v>527</v>
      </c>
      <c r="F24" s="12"/>
      <c r="G24" s="30">
        <v>-1</v>
      </c>
      <c r="H24" s="178">
        <v>-1</v>
      </c>
      <c r="J24" s="61">
        <v>0</v>
      </c>
      <c r="K24" s="64">
        <v>22</v>
      </c>
      <c r="L24">
        <f t="shared" si="4"/>
        <v>22</v>
      </c>
      <c r="N24" s="17">
        <f t="shared" si="3"/>
        <v>0</v>
      </c>
      <c r="O24" s="17">
        <f t="shared" si="5"/>
        <v>45614</v>
      </c>
      <c r="P24" s="34">
        <f t="shared" si="1"/>
        <v>45614</v>
      </c>
    </row>
    <row r="25" spans="2:18" x14ac:dyDescent="0.25">
      <c r="D25" t="s">
        <v>750</v>
      </c>
      <c r="F25" s="12"/>
      <c r="G25" s="30">
        <v>-1</v>
      </c>
      <c r="H25" s="178">
        <v>-1</v>
      </c>
      <c r="J25" s="63">
        <f>22+27</f>
        <v>49</v>
      </c>
      <c r="K25" s="62">
        <v>0</v>
      </c>
      <c r="L25">
        <f t="shared" si="4"/>
        <v>49</v>
      </c>
      <c r="N25" s="17">
        <f t="shared" si="3"/>
        <v>-49</v>
      </c>
      <c r="O25" s="17" t="e">
        <f t="shared" si="5"/>
        <v>#VALUE!</v>
      </c>
      <c r="P25" s="34" t="e">
        <f t="shared" si="1"/>
        <v>#VALUE!</v>
      </c>
    </row>
    <row r="26" spans="2:18" x14ac:dyDescent="0.25">
      <c r="C26" t="s">
        <v>699</v>
      </c>
      <c r="F26" s="12"/>
      <c r="G26" s="30">
        <v>22</v>
      </c>
      <c r="H26" s="178">
        <v>22</v>
      </c>
      <c r="J26" s="63">
        <v>31</v>
      </c>
      <c r="K26" s="62">
        <v>0</v>
      </c>
      <c r="L26">
        <f t="shared" si="4"/>
        <v>31</v>
      </c>
      <c r="N26" s="31" t="e">
        <f t="shared" si="3"/>
        <v>#VALUE!</v>
      </c>
      <c r="O26" s="17">
        <f t="shared" si="5"/>
        <v>0</v>
      </c>
      <c r="P26" s="34" t="e">
        <f t="shared" si="1"/>
        <v>#VALUE!</v>
      </c>
    </row>
    <row r="27" spans="2:18" x14ac:dyDescent="0.25">
      <c r="B27" t="s">
        <v>329</v>
      </c>
      <c r="C27" t="s">
        <v>328</v>
      </c>
      <c r="D27" s="161">
        <v>45429</v>
      </c>
      <c r="E27" t="s">
        <v>527</v>
      </c>
      <c r="F27" s="12"/>
      <c r="G27" s="30">
        <v>-4</v>
      </c>
      <c r="H27" s="178">
        <v>-4</v>
      </c>
      <c r="J27" s="63">
        <v>40</v>
      </c>
      <c r="K27" s="62">
        <v>0</v>
      </c>
      <c r="L27">
        <f t="shared" si="4"/>
        <v>40</v>
      </c>
      <c r="N27" s="31" t="e">
        <f t="shared" si="3"/>
        <v>#VALUE!</v>
      </c>
      <c r="O27" s="17">
        <f t="shared" si="5"/>
        <v>45429</v>
      </c>
      <c r="P27" s="34" t="e">
        <f t="shared" si="1"/>
        <v>#VALUE!</v>
      </c>
    </row>
    <row r="28" spans="2:18" x14ac:dyDescent="0.25">
      <c r="D28" t="s">
        <v>751</v>
      </c>
      <c r="F28" s="12"/>
      <c r="G28" s="30">
        <v>-4</v>
      </c>
      <c r="H28" s="178">
        <v>-4</v>
      </c>
      <c r="J28" s="63">
        <v>48</v>
      </c>
      <c r="K28" s="62">
        <v>0</v>
      </c>
      <c r="L28">
        <f t="shared" si="4"/>
        <v>48</v>
      </c>
      <c r="N28" s="31">
        <f t="shared" si="3"/>
        <v>-48</v>
      </c>
      <c r="O28" s="17" t="e">
        <f t="shared" si="5"/>
        <v>#VALUE!</v>
      </c>
      <c r="P28" s="34" t="e">
        <f t="shared" si="1"/>
        <v>#VALUE!</v>
      </c>
    </row>
    <row r="29" spans="2:18" x14ac:dyDescent="0.25">
      <c r="D29" s="161">
        <v>45457</v>
      </c>
      <c r="E29" t="s">
        <v>527</v>
      </c>
      <c r="F29" s="12"/>
      <c r="G29" s="30">
        <v>-2</v>
      </c>
      <c r="H29" s="178">
        <v>-2</v>
      </c>
      <c r="J29" s="63">
        <v>48</v>
      </c>
      <c r="K29" s="62">
        <v>0</v>
      </c>
      <c r="L29">
        <f t="shared" si="4"/>
        <v>48</v>
      </c>
      <c r="N29" s="31">
        <f t="shared" si="3"/>
        <v>-48</v>
      </c>
      <c r="O29" s="17">
        <f t="shared" si="5"/>
        <v>45457</v>
      </c>
      <c r="P29" s="34">
        <f t="shared" si="1"/>
        <v>45409</v>
      </c>
    </row>
    <row r="30" spans="2:18" x14ac:dyDescent="0.25">
      <c r="D30" t="s">
        <v>748</v>
      </c>
      <c r="F30" s="12"/>
      <c r="G30" s="30">
        <v>-2</v>
      </c>
      <c r="H30" s="178">
        <v>-2</v>
      </c>
      <c r="N30" s="17"/>
    </row>
    <row r="31" spans="2:18" x14ac:dyDescent="0.25">
      <c r="D31" s="161">
        <v>45546</v>
      </c>
      <c r="E31" t="s">
        <v>527</v>
      </c>
      <c r="F31" s="12"/>
      <c r="G31" s="30">
        <v>-3</v>
      </c>
      <c r="H31" s="178">
        <v>-3</v>
      </c>
      <c r="J31" s="63"/>
      <c r="K31" s="62">
        <v>0</v>
      </c>
      <c r="L31">
        <f t="shared" ref="L31:L42" si="6">SUM(J31:K31)</f>
        <v>0</v>
      </c>
      <c r="N31" s="17">
        <f t="shared" ref="N31:N42" si="7">+C31-J31</f>
        <v>0</v>
      </c>
      <c r="O31" s="17">
        <f t="shared" ref="O31:O42" si="8">+D31-K31</f>
        <v>45546</v>
      </c>
      <c r="P31">
        <f t="shared" si="1"/>
        <v>45546</v>
      </c>
      <c r="R31" s="4"/>
    </row>
    <row r="32" spans="2:18" x14ac:dyDescent="0.25">
      <c r="D32" t="s">
        <v>752</v>
      </c>
      <c r="F32" s="12"/>
      <c r="G32" s="30">
        <v>-3</v>
      </c>
      <c r="H32" s="178">
        <v>-3</v>
      </c>
      <c r="J32" s="63"/>
      <c r="K32" s="62">
        <v>2</v>
      </c>
      <c r="L32">
        <f>SUM(J32:K32)</f>
        <v>2</v>
      </c>
      <c r="N32" s="17">
        <f t="shared" si="7"/>
        <v>0</v>
      </c>
      <c r="O32" s="17" t="e">
        <f t="shared" si="8"/>
        <v>#VALUE!</v>
      </c>
      <c r="P32" t="e">
        <f t="shared" si="1"/>
        <v>#VALUE!</v>
      </c>
    </row>
    <row r="33" spans="2:19" x14ac:dyDescent="0.25">
      <c r="D33" s="161">
        <v>45636</v>
      </c>
      <c r="E33" t="s">
        <v>527</v>
      </c>
      <c r="F33" s="12"/>
      <c r="G33" s="30">
        <v>-2</v>
      </c>
      <c r="H33" s="178">
        <v>-2</v>
      </c>
      <c r="J33" s="63"/>
      <c r="K33" s="62">
        <f>14+13</f>
        <v>27</v>
      </c>
      <c r="L33">
        <f t="shared" si="6"/>
        <v>27</v>
      </c>
      <c r="N33" s="17">
        <f t="shared" si="7"/>
        <v>0</v>
      </c>
      <c r="O33" s="31">
        <f t="shared" si="8"/>
        <v>45609</v>
      </c>
      <c r="P33">
        <f t="shared" si="1"/>
        <v>45609</v>
      </c>
      <c r="S33" s="77"/>
    </row>
    <row r="34" spans="2:19" x14ac:dyDescent="0.25">
      <c r="D34" t="s">
        <v>750</v>
      </c>
      <c r="F34" s="12"/>
      <c r="G34" s="30">
        <v>-2</v>
      </c>
      <c r="H34" s="178">
        <v>-2</v>
      </c>
      <c r="J34" s="63"/>
      <c r="K34" s="62"/>
      <c r="L34">
        <f t="shared" si="6"/>
        <v>0</v>
      </c>
      <c r="N34" s="17">
        <f t="shared" si="7"/>
        <v>0</v>
      </c>
      <c r="O34" s="17" t="e">
        <f t="shared" si="8"/>
        <v>#VALUE!</v>
      </c>
      <c r="P34" t="e">
        <f t="shared" si="1"/>
        <v>#VALUE!</v>
      </c>
    </row>
    <row r="35" spans="2:19" x14ac:dyDescent="0.25">
      <c r="C35" t="s">
        <v>700</v>
      </c>
      <c r="F35" s="12"/>
      <c r="G35" s="30">
        <v>-11</v>
      </c>
      <c r="H35" s="178">
        <v>-11</v>
      </c>
      <c r="J35" s="63"/>
      <c r="K35" s="62">
        <v>12</v>
      </c>
      <c r="L35">
        <f t="shared" si="6"/>
        <v>12</v>
      </c>
      <c r="N35" s="17" t="e">
        <f t="shared" si="7"/>
        <v>#VALUE!</v>
      </c>
      <c r="O35" s="31">
        <f t="shared" si="8"/>
        <v>-12</v>
      </c>
      <c r="P35" t="e">
        <f t="shared" si="1"/>
        <v>#VALUE!</v>
      </c>
      <c r="S35" s="11"/>
    </row>
    <row r="36" spans="2:19" x14ac:dyDescent="0.25">
      <c r="B36" t="s">
        <v>27</v>
      </c>
      <c r="C36" t="s">
        <v>26</v>
      </c>
      <c r="D36" s="161">
        <v>45310</v>
      </c>
      <c r="E36" t="s">
        <v>529</v>
      </c>
      <c r="F36" s="30"/>
      <c r="G36" s="65">
        <v>-15</v>
      </c>
      <c r="H36" s="178">
        <v>-15</v>
      </c>
      <c r="J36" s="63"/>
      <c r="K36" s="62"/>
      <c r="L36">
        <f t="shared" si="6"/>
        <v>0</v>
      </c>
      <c r="N36" s="17" t="e">
        <f t="shared" si="7"/>
        <v>#VALUE!</v>
      </c>
      <c r="O36" s="17">
        <f t="shared" si="8"/>
        <v>45310</v>
      </c>
      <c r="P36" t="e">
        <f t="shared" si="1"/>
        <v>#VALUE!</v>
      </c>
    </row>
    <row r="37" spans="2:19" x14ac:dyDescent="0.25">
      <c r="E37" t="s">
        <v>672</v>
      </c>
      <c r="F37" s="30"/>
      <c r="G37" s="65">
        <v>-8</v>
      </c>
      <c r="H37" s="178">
        <v>-8</v>
      </c>
      <c r="J37" s="63"/>
      <c r="K37" s="62"/>
      <c r="L37">
        <f t="shared" si="6"/>
        <v>0</v>
      </c>
      <c r="N37" s="17">
        <f t="shared" si="7"/>
        <v>0</v>
      </c>
      <c r="O37" s="17">
        <f t="shared" si="8"/>
        <v>0</v>
      </c>
      <c r="P37">
        <f t="shared" si="1"/>
        <v>0</v>
      </c>
    </row>
    <row r="38" spans="2:19" x14ac:dyDescent="0.25">
      <c r="D38" t="s">
        <v>753</v>
      </c>
      <c r="F38" s="30"/>
      <c r="G38" s="65">
        <v>-23</v>
      </c>
      <c r="H38" s="178">
        <v>-23</v>
      </c>
      <c r="J38" s="63"/>
      <c r="K38" s="62">
        <v>8</v>
      </c>
      <c r="L38">
        <f t="shared" si="6"/>
        <v>8</v>
      </c>
      <c r="N38" s="17">
        <f t="shared" si="7"/>
        <v>0</v>
      </c>
      <c r="O38" s="31" t="e">
        <f t="shared" si="8"/>
        <v>#VALUE!</v>
      </c>
      <c r="P38" t="e">
        <f t="shared" si="1"/>
        <v>#VALUE!</v>
      </c>
    </row>
    <row r="39" spans="2:19" x14ac:dyDescent="0.25">
      <c r="D39" s="161">
        <v>45343</v>
      </c>
      <c r="E39" t="s">
        <v>529</v>
      </c>
      <c r="F39" s="30"/>
      <c r="G39" s="65">
        <v>-11</v>
      </c>
      <c r="H39" s="178">
        <v>-11</v>
      </c>
      <c r="J39" s="63"/>
      <c r="K39" s="62"/>
      <c r="L39">
        <f t="shared" si="6"/>
        <v>0</v>
      </c>
      <c r="N39" s="17">
        <f t="shared" si="7"/>
        <v>0</v>
      </c>
      <c r="O39" s="17">
        <f t="shared" si="8"/>
        <v>45343</v>
      </c>
      <c r="P39">
        <f t="shared" si="1"/>
        <v>45343</v>
      </c>
    </row>
    <row r="40" spans="2:19" x14ac:dyDescent="0.25">
      <c r="E40" t="s">
        <v>527</v>
      </c>
      <c r="F40" s="30"/>
      <c r="G40" s="65">
        <v>-4</v>
      </c>
      <c r="H40" s="178">
        <v>-4</v>
      </c>
      <c r="J40" s="63"/>
      <c r="K40" s="62"/>
      <c r="L40">
        <f t="shared" si="6"/>
        <v>0</v>
      </c>
      <c r="N40" s="17">
        <f t="shared" si="7"/>
        <v>0</v>
      </c>
      <c r="O40" s="17">
        <f t="shared" si="8"/>
        <v>0</v>
      </c>
      <c r="P40">
        <f t="shared" si="1"/>
        <v>0</v>
      </c>
    </row>
    <row r="41" spans="2:19" x14ac:dyDescent="0.25">
      <c r="D41" t="s">
        <v>754</v>
      </c>
      <c r="F41" s="30"/>
      <c r="G41" s="65">
        <v>-15</v>
      </c>
      <c r="H41" s="178">
        <v>-15</v>
      </c>
      <c r="J41" s="63"/>
      <c r="K41" s="62"/>
      <c r="L41">
        <f t="shared" si="6"/>
        <v>0</v>
      </c>
      <c r="N41" s="17">
        <f t="shared" si="7"/>
        <v>0</v>
      </c>
      <c r="O41" s="17" t="e">
        <f t="shared" si="8"/>
        <v>#VALUE!</v>
      </c>
      <c r="P41" t="e">
        <f t="shared" si="1"/>
        <v>#VALUE!</v>
      </c>
    </row>
    <row r="42" spans="2:19" x14ac:dyDescent="0.25">
      <c r="D42" s="161">
        <v>45363</v>
      </c>
      <c r="E42" t="s">
        <v>527</v>
      </c>
      <c r="F42" s="30"/>
      <c r="G42" s="65">
        <v>-8</v>
      </c>
      <c r="H42" s="178">
        <v>-8</v>
      </c>
      <c r="J42" s="63"/>
      <c r="K42" s="62">
        <v>8</v>
      </c>
      <c r="L42">
        <f t="shared" si="6"/>
        <v>8</v>
      </c>
      <c r="N42" s="17">
        <f t="shared" si="7"/>
        <v>0</v>
      </c>
      <c r="O42" s="17">
        <f t="shared" si="8"/>
        <v>45355</v>
      </c>
      <c r="P42">
        <f t="shared" si="1"/>
        <v>45355</v>
      </c>
    </row>
    <row r="43" spans="2:19" x14ac:dyDescent="0.25">
      <c r="D43" t="s">
        <v>755</v>
      </c>
      <c r="F43" s="30"/>
      <c r="G43" s="65">
        <v>-8</v>
      </c>
      <c r="H43" s="178">
        <v>-8</v>
      </c>
    </row>
    <row r="44" spans="2:19" x14ac:dyDescent="0.25">
      <c r="D44" s="161">
        <v>45377</v>
      </c>
      <c r="E44" t="s">
        <v>527</v>
      </c>
      <c r="F44" s="30"/>
      <c r="G44" s="65">
        <v>-28</v>
      </c>
      <c r="H44" s="178">
        <v>-28</v>
      </c>
    </row>
    <row r="45" spans="2:19" x14ac:dyDescent="0.25">
      <c r="D45" t="s">
        <v>756</v>
      </c>
      <c r="F45" s="30"/>
      <c r="G45" s="65">
        <v>-28</v>
      </c>
      <c r="H45" s="178">
        <v>-28</v>
      </c>
    </row>
    <row r="46" spans="2:19" x14ac:dyDescent="0.25">
      <c r="D46" s="161">
        <v>45428</v>
      </c>
      <c r="E46" t="s">
        <v>527</v>
      </c>
      <c r="F46" s="30"/>
      <c r="G46" s="65">
        <v>40</v>
      </c>
      <c r="H46" s="178">
        <v>40</v>
      </c>
    </row>
    <row r="47" spans="2:19" x14ac:dyDescent="0.25">
      <c r="D47" t="s">
        <v>757</v>
      </c>
      <c r="F47" s="30"/>
      <c r="G47" s="65">
        <v>40</v>
      </c>
      <c r="H47" s="178">
        <v>40</v>
      </c>
    </row>
    <row r="48" spans="2:19" x14ac:dyDescent="0.25">
      <c r="D48" s="161">
        <v>45429</v>
      </c>
      <c r="E48" t="s">
        <v>527</v>
      </c>
      <c r="F48" s="30"/>
      <c r="G48" s="65">
        <v>-10</v>
      </c>
      <c r="H48" s="178">
        <v>-10</v>
      </c>
    </row>
    <row r="49" spans="4:8" x14ac:dyDescent="0.25">
      <c r="D49" t="s">
        <v>751</v>
      </c>
      <c r="F49" s="30"/>
      <c r="G49" s="65">
        <v>-10</v>
      </c>
      <c r="H49" s="178">
        <v>-10</v>
      </c>
    </row>
    <row r="50" spans="4:8" x14ac:dyDescent="0.25">
      <c r="D50" s="161">
        <v>45433</v>
      </c>
      <c r="E50" t="s">
        <v>527</v>
      </c>
      <c r="F50" s="30"/>
      <c r="G50" s="65">
        <v>30</v>
      </c>
      <c r="H50" s="178">
        <v>30</v>
      </c>
    </row>
    <row r="51" spans="4:8" x14ac:dyDescent="0.25">
      <c r="D51" t="s">
        <v>747</v>
      </c>
      <c r="F51" s="30"/>
      <c r="G51" s="65">
        <v>30</v>
      </c>
      <c r="H51" s="178">
        <v>30</v>
      </c>
    </row>
    <row r="52" spans="4:8" x14ac:dyDescent="0.25">
      <c r="D52" s="161">
        <v>45440</v>
      </c>
      <c r="E52" t="s">
        <v>527</v>
      </c>
      <c r="F52" s="30"/>
      <c r="G52" s="65">
        <v>-23</v>
      </c>
      <c r="H52" s="178">
        <v>-23</v>
      </c>
    </row>
    <row r="53" spans="4:8" x14ac:dyDescent="0.25">
      <c r="D53" t="s">
        <v>758</v>
      </c>
      <c r="F53" s="30"/>
      <c r="G53" s="65">
        <v>-23</v>
      </c>
      <c r="H53" s="178">
        <v>-23</v>
      </c>
    </row>
    <row r="54" spans="4:8" x14ac:dyDescent="0.25">
      <c r="D54" s="161">
        <v>45449</v>
      </c>
      <c r="E54" t="s">
        <v>527</v>
      </c>
      <c r="F54" s="30"/>
      <c r="G54" s="65">
        <v>-20</v>
      </c>
      <c r="H54" s="178">
        <v>-20</v>
      </c>
    </row>
    <row r="55" spans="4:8" x14ac:dyDescent="0.25">
      <c r="D55" t="s">
        <v>759</v>
      </c>
      <c r="F55" s="30"/>
      <c r="G55" s="65">
        <v>-20</v>
      </c>
      <c r="H55" s="178">
        <v>-20</v>
      </c>
    </row>
    <row r="56" spans="4:8" x14ac:dyDescent="0.25">
      <c r="D56" s="161">
        <v>45457</v>
      </c>
      <c r="E56" t="s">
        <v>527</v>
      </c>
      <c r="F56" s="30"/>
      <c r="G56" s="65">
        <v>-8</v>
      </c>
      <c r="H56" s="178">
        <v>-8</v>
      </c>
    </row>
    <row r="57" spans="4:8" x14ac:dyDescent="0.25">
      <c r="D57" t="s">
        <v>748</v>
      </c>
      <c r="F57" s="30"/>
      <c r="G57" s="65">
        <v>-8</v>
      </c>
      <c r="H57" s="178">
        <v>-8</v>
      </c>
    </row>
    <row r="58" spans="4:8" x14ac:dyDescent="0.25">
      <c r="D58" s="161">
        <v>45466</v>
      </c>
      <c r="E58" t="s">
        <v>527</v>
      </c>
      <c r="F58" s="30"/>
      <c r="G58" s="65">
        <v>30</v>
      </c>
      <c r="H58" s="178">
        <v>30</v>
      </c>
    </row>
    <row r="59" spans="4:8" x14ac:dyDescent="0.25">
      <c r="D59" t="s">
        <v>760</v>
      </c>
      <c r="F59" s="30"/>
      <c r="G59" s="65">
        <v>30</v>
      </c>
      <c r="H59" s="178">
        <v>30</v>
      </c>
    </row>
    <row r="60" spans="4:8" x14ac:dyDescent="0.25">
      <c r="D60" s="161">
        <v>45471</v>
      </c>
      <c r="E60" t="s">
        <v>527</v>
      </c>
      <c r="F60" s="30"/>
      <c r="G60" s="65">
        <v>-9</v>
      </c>
      <c r="H60" s="178">
        <v>-9</v>
      </c>
    </row>
    <row r="61" spans="4:8" x14ac:dyDescent="0.25">
      <c r="D61" t="s">
        <v>761</v>
      </c>
      <c r="F61" s="30"/>
      <c r="G61" s="65">
        <v>-9</v>
      </c>
      <c r="H61" s="178">
        <v>-9</v>
      </c>
    </row>
    <row r="62" spans="4:8" x14ac:dyDescent="0.25">
      <c r="D62" s="161">
        <v>45502</v>
      </c>
      <c r="E62" t="s">
        <v>527</v>
      </c>
      <c r="F62" s="30"/>
      <c r="G62" s="65">
        <v>-25</v>
      </c>
      <c r="H62" s="178">
        <v>-25</v>
      </c>
    </row>
    <row r="63" spans="4:8" x14ac:dyDescent="0.25">
      <c r="D63" t="s">
        <v>762</v>
      </c>
      <c r="F63" s="30"/>
      <c r="G63" s="65">
        <v>-25</v>
      </c>
      <c r="H63" s="178">
        <v>-25</v>
      </c>
    </row>
    <row r="64" spans="4:8" x14ac:dyDescent="0.25">
      <c r="D64" s="161">
        <v>45524</v>
      </c>
      <c r="E64" t="s">
        <v>527</v>
      </c>
      <c r="F64" s="30"/>
      <c r="G64" s="65">
        <v>60</v>
      </c>
      <c r="H64" s="178">
        <v>60</v>
      </c>
    </row>
    <row r="65" spans="4:8" x14ac:dyDescent="0.25">
      <c r="D65" t="s">
        <v>763</v>
      </c>
      <c r="F65" s="30"/>
      <c r="G65" s="65">
        <v>60</v>
      </c>
      <c r="H65" s="178">
        <v>60</v>
      </c>
    </row>
    <row r="66" spans="4:8" x14ac:dyDescent="0.25">
      <c r="D66" s="161">
        <v>45545</v>
      </c>
      <c r="E66" t="s">
        <v>527</v>
      </c>
      <c r="F66" s="30"/>
      <c r="G66" s="65">
        <v>-3</v>
      </c>
      <c r="H66" s="178">
        <v>-3</v>
      </c>
    </row>
    <row r="67" spans="4:8" x14ac:dyDescent="0.25">
      <c r="D67" t="s">
        <v>764</v>
      </c>
      <c r="F67" s="30"/>
      <c r="G67" s="65">
        <v>-3</v>
      </c>
      <c r="H67" s="178">
        <v>-3</v>
      </c>
    </row>
    <row r="68" spans="4:8" x14ac:dyDescent="0.25">
      <c r="D68" s="161">
        <v>45546</v>
      </c>
      <c r="E68" t="s">
        <v>527</v>
      </c>
      <c r="F68" s="30"/>
      <c r="G68" s="65">
        <v>-14</v>
      </c>
      <c r="H68" s="178">
        <v>-14</v>
      </c>
    </row>
    <row r="69" spans="4:8" x14ac:dyDescent="0.25">
      <c r="D69" t="s">
        <v>752</v>
      </c>
      <c r="F69" s="30"/>
      <c r="G69" s="65">
        <v>-14</v>
      </c>
      <c r="H69" s="178">
        <v>-14</v>
      </c>
    </row>
    <row r="70" spans="4:8" x14ac:dyDescent="0.25">
      <c r="D70" s="161">
        <v>45548</v>
      </c>
      <c r="E70" t="s">
        <v>527</v>
      </c>
      <c r="F70" s="30"/>
      <c r="G70" s="65">
        <v>-4</v>
      </c>
      <c r="H70" s="178">
        <v>-4</v>
      </c>
    </row>
    <row r="71" spans="4:8" x14ac:dyDescent="0.25">
      <c r="D71" t="s">
        <v>746</v>
      </c>
      <c r="F71" s="30"/>
      <c r="G71" s="65">
        <v>-4</v>
      </c>
      <c r="H71" s="178">
        <v>-4</v>
      </c>
    </row>
    <row r="72" spans="4:8" x14ac:dyDescent="0.25">
      <c r="D72" s="161">
        <v>45561</v>
      </c>
      <c r="E72" t="s">
        <v>527</v>
      </c>
      <c r="F72" s="30"/>
      <c r="G72" s="65">
        <v>-2</v>
      </c>
      <c r="H72" s="178">
        <v>-2</v>
      </c>
    </row>
    <row r="73" spans="4:8" x14ac:dyDescent="0.25">
      <c r="D73" t="s">
        <v>765</v>
      </c>
      <c r="F73" s="30"/>
      <c r="G73" s="65">
        <v>-2</v>
      </c>
      <c r="H73" s="178">
        <v>-2</v>
      </c>
    </row>
    <row r="74" spans="4:8" x14ac:dyDescent="0.25">
      <c r="D74" s="161">
        <v>45567</v>
      </c>
      <c r="E74" t="s">
        <v>527</v>
      </c>
      <c r="F74" s="30"/>
      <c r="G74" s="65">
        <v>-8</v>
      </c>
      <c r="H74" s="178">
        <v>-8</v>
      </c>
    </row>
    <row r="75" spans="4:8" x14ac:dyDescent="0.25">
      <c r="D75" t="s">
        <v>766</v>
      </c>
      <c r="F75" s="30"/>
      <c r="G75" s="65">
        <v>-8</v>
      </c>
      <c r="H75" s="178">
        <v>-8</v>
      </c>
    </row>
    <row r="76" spans="4:8" x14ac:dyDescent="0.25">
      <c r="D76" s="161">
        <v>45575</v>
      </c>
      <c r="E76" t="s">
        <v>527</v>
      </c>
      <c r="F76" s="30"/>
      <c r="G76" s="65">
        <v>-12</v>
      </c>
      <c r="H76" s="178">
        <v>-12</v>
      </c>
    </row>
    <row r="77" spans="4:8" x14ac:dyDescent="0.25">
      <c r="D77" t="s">
        <v>767</v>
      </c>
      <c r="F77" s="30"/>
      <c r="G77" s="65">
        <v>-12</v>
      </c>
      <c r="H77" s="178">
        <v>-12</v>
      </c>
    </row>
    <row r="78" spans="4:8" x14ac:dyDescent="0.25">
      <c r="D78" s="161">
        <v>45583</v>
      </c>
      <c r="E78" t="s">
        <v>527</v>
      </c>
      <c r="F78" s="30"/>
      <c r="G78" s="65">
        <v>-15</v>
      </c>
      <c r="H78" s="178">
        <v>-15</v>
      </c>
    </row>
    <row r="79" spans="4:8" x14ac:dyDescent="0.25">
      <c r="D79" t="s">
        <v>768</v>
      </c>
      <c r="F79" s="30"/>
      <c r="G79" s="65">
        <v>-15</v>
      </c>
      <c r="H79" s="178">
        <v>-15</v>
      </c>
    </row>
    <row r="80" spans="4:8" x14ac:dyDescent="0.25">
      <c r="D80" s="161">
        <v>45593</v>
      </c>
      <c r="E80" t="s">
        <v>527</v>
      </c>
      <c r="F80" s="30"/>
      <c r="G80" s="65">
        <v>-5</v>
      </c>
      <c r="H80" s="178">
        <v>-5</v>
      </c>
    </row>
    <row r="81" spans="3:8" x14ac:dyDescent="0.25">
      <c r="D81" t="s">
        <v>769</v>
      </c>
      <c r="F81" s="30"/>
      <c r="G81" s="65">
        <v>-5</v>
      </c>
      <c r="H81" s="178">
        <v>-5</v>
      </c>
    </row>
    <row r="82" spans="3:8" x14ac:dyDescent="0.25">
      <c r="D82" s="161">
        <v>45610</v>
      </c>
      <c r="E82" t="s">
        <v>527</v>
      </c>
      <c r="F82" s="30"/>
      <c r="G82" s="65">
        <v>50</v>
      </c>
      <c r="H82" s="178">
        <v>50</v>
      </c>
    </row>
    <row r="83" spans="3:8" x14ac:dyDescent="0.25">
      <c r="D83" t="s">
        <v>770</v>
      </c>
      <c r="F83" s="30"/>
      <c r="G83" s="65">
        <v>50</v>
      </c>
      <c r="H83" s="178">
        <v>50</v>
      </c>
    </row>
    <row r="84" spans="3:8" x14ac:dyDescent="0.25">
      <c r="D84" s="161">
        <v>45622</v>
      </c>
      <c r="E84" t="s">
        <v>527</v>
      </c>
      <c r="F84" s="30"/>
      <c r="G84" s="65">
        <v>-4</v>
      </c>
      <c r="H84" s="178">
        <v>-4</v>
      </c>
    </row>
    <row r="85" spans="3:8" x14ac:dyDescent="0.25">
      <c r="D85" t="s">
        <v>771</v>
      </c>
      <c r="F85" s="30"/>
      <c r="G85" s="65">
        <v>-4</v>
      </c>
      <c r="H85" s="178">
        <v>-4</v>
      </c>
    </row>
    <row r="86" spans="3:8" x14ac:dyDescent="0.25">
      <c r="D86" s="161">
        <v>45624</v>
      </c>
      <c r="E86" t="s">
        <v>527</v>
      </c>
      <c r="F86" s="30"/>
      <c r="G86" s="65">
        <v>-2</v>
      </c>
      <c r="H86" s="178">
        <v>-2</v>
      </c>
    </row>
    <row r="87" spans="3:8" x14ac:dyDescent="0.25">
      <c r="D87" t="s">
        <v>772</v>
      </c>
      <c r="F87" s="30"/>
      <c r="G87" s="65">
        <v>-2</v>
      </c>
      <c r="H87" s="178">
        <v>-2</v>
      </c>
    </row>
    <row r="88" spans="3:8" x14ac:dyDescent="0.25">
      <c r="D88" s="161">
        <v>45628</v>
      </c>
      <c r="E88" t="s">
        <v>527</v>
      </c>
      <c r="F88" s="30"/>
      <c r="G88" s="65">
        <v>-6</v>
      </c>
      <c r="H88" s="178">
        <v>-6</v>
      </c>
    </row>
    <row r="89" spans="3:8" x14ac:dyDescent="0.25">
      <c r="D89" t="s">
        <v>773</v>
      </c>
      <c r="F89" s="30"/>
      <c r="G89" s="65">
        <v>-6</v>
      </c>
      <c r="H89" s="178">
        <v>-6</v>
      </c>
    </row>
    <row r="90" spans="3:8" x14ac:dyDescent="0.25">
      <c r="D90" s="161">
        <v>45632</v>
      </c>
      <c r="E90" t="s">
        <v>527</v>
      </c>
      <c r="F90" s="30"/>
      <c r="G90" s="65">
        <v>50</v>
      </c>
      <c r="H90" s="178">
        <v>50</v>
      </c>
    </row>
    <row r="91" spans="3:8" x14ac:dyDescent="0.25">
      <c r="D91" t="s">
        <v>774</v>
      </c>
      <c r="F91" s="30"/>
      <c r="G91" s="65">
        <v>50</v>
      </c>
      <c r="H91" s="178">
        <v>50</v>
      </c>
    </row>
    <row r="92" spans="3:8" x14ac:dyDescent="0.25">
      <c r="D92" s="161">
        <v>45636</v>
      </c>
      <c r="E92" t="s">
        <v>527</v>
      </c>
      <c r="F92" s="30"/>
      <c r="G92" s="65">
        <v>-10</v>
      </c>
      <c r="H92" s="178">
        <v>-10</v>
      </c>
    </row>
    <row r="93" spans="3:8" x14ac:dyDescent="0.25">
      <c r="D93" t="s">
        <v>750</v>
      </c>
      <c r="F93" s="30"/>
      <c r="G93" s="65">
        <v>-10</v>
      </c>
      <c r="H93" s="178">
        <v>-10</v>
      </c>
    </row>
    <row r="94" spans="3:8" x14ac:dyDescent="0.25">
      <c r="C94" t="s">
        <v>701</v>
      </c>
      <c r="F94" s="30"/>
      <c r="G94" s="65">
        <v>6</v>
      </c>
      <c r="H94" s="178">
        <v>6</v>
      </c>
    </row>
    <row r="95" spans="3:8" x14ac:dyDescent="0.25">
      <c r="C95" t="s">
        <v>72</v>
      </c>
      <c r="D95" s="161">
        <v>45307</v>
      </c>
      <c r="E95" t="s">
        <v>672</v>
      </c>
      <c r="F95" s="30">
        <v>-27</v>
      </c>
      <c r="G95" s="65"/>
      <c r="H95" s="178">
        <v>-27</v>
      </c>
    </row>
    <row r="96" spans="3:8" x14ac:dyDescent="0.25">
      <c r="D96" t="s">
        <v>743</v>
      </c>
      <c r="F96" s="30">
        <v>-27</v>
      </c>
      <c r="G96" s="65"/>
      <c r="H96" s="178">
        <v>-27</v>
      </c>
    </row>
    <row r="97" spans="4:8" x14ac:dyDescent="0.25">
      <c r="D97" s="161">
        <v>45310</v>
      </c>
      <c r="E97" t="s">
        <v>529</v>
      </c>
      <c r="F97" s="30">
        <v>-5</v>
      </c>
      <c r="G97" s="65"/>
      <c r="H97" s="178">
        <v>-5</v>
      </c>
    </row>
    <row r="98" spans="4:8" x14ac:dyDescent="0.25">
      <c r="D98" t="s">
        <v>753</v>
      </c>
      <c r="F98" s="30">
        <v>-5</v>
      </c>
      <c r="G98" s="65"/>
      <c r="H98" s="178">
        <v>-5</v>
      </c>
    </row>
    <row r="99" spans="4:8" x14ac:dyDescent="0.25">
      <c r="D99" s="161">
        <v>45329</v>
      </c>
      <c r="E99" t="s">
        <v>529</v>
      </c>
      <c r="F99" s="30">
        <v>50</v>
      </c>
      <c r="G99" s="65"/>
      <c r="H99" s="178">
        <v>50</v>
      </c>
    </row>
    <row r="100" spans="4:8" x14ac:dyDescent="0.25">
      <c r="D100" t="s">
        <v>775</v>
      </c>
      <c r="F100" s="30">
        <v>50</v>
      </c>
      <c r="G100" s="65"/>
      <c r="H100" s="178">
        <v>50</v>
      </c>
    </row>
    <row r="101" spans="4:8" x14ac:dyDescent="0.25">
      <c r="D101" s="161">
        <v>45401</v>
      </c>
      <c r="E101" t="s">
        <v>529</v>
      </c>
      <c r="F101" s="30">
        <v>2</v>
      </c>
      <c r="G101" s="65"/>
      <c r="H101" s="178">
        <v>2</v>
      </c>
    </row>
    <row r="102" spans="4:8" x14ac:dyDescent="0.25">
      <c r="D102" t="s">
        <v>776</v>
      </c>
      <c r="F102" s="30">
        <v>2</v>
      </c>
      <c r="G102" s="65"/>
      <c r="H102" s="178">
        <v>2</v>
      </c>
    </row>
    <row r="103" spans="4:8" x14ac:dyDescent="0.25">
      <c r="D103" s="161">
        <v>45419</v>
      </c>
      <c r="E103" t="s">
        <v>529</v>
      </c>
      <c r="F103" s="30">
        <v>-15</v>
      </c>
      <c r="G103" s="65"/>
      <c r="H103" s="178">
        <v>-15</v>
      </c>
    </row>
    <row r="104" spans="4:8" x14ac:dyDescent="0.25">
      <c r="D104" t="s">
        <v>745</v>
      </c>
      <c r="F104" s="30">
        <v>-15</v>
      </c>
      <c r="G104" s="65"/>
      <c r="H104" s="178">
        <v>-15</v>
      </c>
    </row>
    <row r="105" spans="4:8" x14ac:dyDescent="0.25">
      <c r="D105" s="161">
        <v>45422</v>
      </c>
      <c r="E105" t="s">
        <v>529</v>
      </c>
      <c r="F105" s="30">
        <v>-34</v>
      </c>
      <c r="G105" s="65"/>
      <c r="H105" s="178">
        <v>-34</v>
      </c>
    </row>
    <row r="106" spans="4:8" x14ac:dyDescent="0.25">
      <c r="D106" t="s">
        <v>777</v>
      </c>
      <c r="F106" s="30">
        <v>-34</v>
      </c>
      <c r="G106" s="65"/>
      <c r="H106" s="178">
        <v>-34</v>
      </c>
    </row>
    <row r="107" spans="4:8" x14ac:dyDescent="0.25">
      <c r="D107" s="161">
        <v>45429</v>
      </c>
      <c r="E107" t="s">
        <v>529</v>
      </c>
      <c r="F107" s="30">
        <v>-6</v>
      </c>
      <c r="G107" s="65"/>
      <c r="H107" s="178">
        <v>-6</v>
      </c>
    </row>
    <row r="108" spans="4:8" x14ac:dyDescent="0.25">
      <c r="D108" t="s">
        <v>751</v>
      </c>
      <c r="F108" s="30">
        <v>-6</v>
      </c>
      <c r="G108" s="65"/>
      <c r="H108" s="178">
        <v>-6</v>
      </c>
    </row>
    <row r="109" spans="4:8" x14ac:dyDescent="0.25">
      <c r="D109" s="161">
        <v>45441</v>
      </c>
      <c r="E109" t="s">
        <v>529</v>
      </c>
      <c r="F109" s="30">
        <v>-49</v>
      </c>
      <c r="G109" s="65"/>
      <c r="H109" s="178">
        <v>-49</v>
      </c>
    </row>
    <row r="110" spans="4:8" x14ac:dyDescent="0.25">
      <c r="D110" t="s">
        <v>778</v>
      </c>
      <c r="F110" s="30">
        <v>-49</v>
      </c>
      <c r="G110" s="65"/>
      <c r="H110" s="178">
        <v>-49</v>
      </c>
    </row>
    <row r="111" spans="4:8" x14ac:dyDescent="0.25">
      <c r="D111" s="161">
        <v>45443</v>
      </c>
      <c r="E111" t="s">
        <v>529</v>
      </c>
      <c r="F111" s="30">
        <v>10</v>
      </c>
      <c r="G111" s="65"/>
      <c r="H111" s="178">
        <v>10</v>
      </c>
    </row>
    <row r="112" spans="4:8" x14ac:dyDescent="0.25">
      <c r="D112" t="s">
        <v>779</v>
      </c>
      <c r="F112" s="30">
        <v>10</v>
      </c>
      <c r="G112" s="65"/>
      <c r="H112" s="178">
        <v>10</v>
      </c>
    </row>
    <row r="113" spans="4:8" x14ac:dyDescent="0.25">
      <c r="D113" s="161">
        <v>45449</v>
      </c>
      <c r="E113" t="s">
        <v>529</v>
      </c>
      <c r="F113" s="30">
        <v>-6</v>
      </c>
      <c r="G113" s="65"/>
      <c r="H113" s="178">
        <v>-6</v>
      </c>
    </row>
    <row r="114" spans="4:8" x14ac:dyDescent="0.25">
      <c r="D114" t="s">
        <v>759</v>
      </c>
      <c r="F114" s="30">
        <v>-6</v>
      </c>
      <c r="G114" s="65"/>
      <c r="H114" s="178">
        <v>-6</v>
      </c>
    </row>
    <row r="115" spans="4:8" x14ac:dyDescent="0.25">
      <c r="D115" s="161">
        <v>45457</v>
      </c>
      <c r="E115" t="s">
        <v>529</v>
      </c>
      <c r="F115" s="30">
        <v>-2</v>
      </c>
      <c r="G115" s="65"/>
      <c r="H115" s="178">
        <v>-2</v>
      </c>
    </row>
    <row r="116" spans="4:8" x14ac:dyDescent="0.25">
      <c r="D116" t="s">
        <v>748</v>
      </c>
      <c r="F116" s="30">
        <v>-2</v>
      </c>
      <c r="G116" s="65"/>
      <c r="H116" s="178">
        <v>-2</v>
      </c>
    </row>
    <row r="117" spans="4:8" x14ac:dyDescent="0.25">
      <c r="D117" s="161">
        <v>45482</v>
      </c>
      <c r="E117" t="s">
        <v>529</v>
      </c>
      <c r="F117" s="30">
        <v>-2</v>
      </c>
      <c r="G117" s="65"/>
      <c r="H117" s="178">
        <v>-2</v>
      </c>
    </row>
    <row r="118" spans="4:8" x14ac:dyDescent="0.25">
      <c r="D118" t="s">
        <v>780</v>
      </c>
      <c r="F118" s="30">
        <v>-2</v>
      </c>
      <c r="G118" s="65"/>
      <c r="H118" s="178">
        <v>-2</v>
      </c>
    </row>
    <row r="119" spans="4:8" x14ac:dyDescent="0.25">
      <c r="D119" s="161">
        <v>45483</v>
      </c>
      <c r="E119" t="s">
        <v>529</v>
      </c>
      <c r="F119" s="30">
        <v>-2</v>
      </c>
      <c r="G119" s="65"/>
      <c r="H119" s="178">
        <v>-2</v>
      </c>
    </row>
    <row r="120" spans="4:8" x14ac:dyDescent="0.25">
      <c r="D120" t="s">
        <v>781</v>
      </c>
      <c r="F120" s="30">
        <v>-2</v>
      </c>
      <c r="G120" s="65"/>
      <c r="H120" s="178">
        <v>-2</v>
      </c>
    </row>
    <row r="121" spans="4:8" x14ac:dyDescent="0.25">
      <c r="D121" s="161">
        <v>45506</v>
      </c>
      <c r="E121" t="s">
        <v>529</v>
      </c>
      <c r="F121" s="30">
        <v>-30</v>
      </c>
      <c r="G121" s="65"/>
      <c r="H121" s="178">
        <v>-30</v>
      </c>
    </row>
    <row r="122" spans="4:8" x14ac:dyDescent="0.25">
      <c r="D122" t="s">
        <v>782</v>
      </c>
      <c r="F122" s="30">
        <v>-30</v>
      </c>
      <c r="G122" s="65"/>
      <c r="H122" s="178">
        <v>-30</v>
      </c>
    </row>
    <row r="123" spans="4:8" x14ac:dyDescent="0.25">
      <c r="D123" s="161">
        <v>45513</v>
      </c>
      <c r="E123" t="s">
        <v>529</v>
      </c>
      <c r="F123" s="30">
        <v>0</v>
      </c>
      <c r="G123" s="65"/>
      <c r="H123" s="178">
        <v>0</v>
      </c>
    </row>
    <row r="124" spans="4:8" x14ac:dyDescent="0.25">
      <c r="D124" t="s">
        <v>783</v>
      </c>
      <c r="F124" s="30">
        <v>0</v>
      </c>
      <c r="G124" s="65"/>
      <c r="H124" s="178">
        <v>0</v>
      </c>
    </row>
    <row r="125" spans="4:8" x14ac:dyDescent="0.25">
      <c r="D125" s="161">
        <v>45518</v>
      </c>
      <c r="E125" t="s">
        <v>529</v>
      </c>
      <c r="F125" s="30">
        <v>2</v>
      </c>
      <c r="G125" s="65"/>
      <c r="H125" s="178">
        <v>2</v>
      </c>
    </row>
    <row r="126" spans="4:8" x14ac:dyDescent="0.25">
      <c r="D126" t="s">
        <v>784</v>
      </c>
      <c r="F126" s="30">
        <v>2</v>
      </c>
      <c r="G126" s="65"/>
      <c r="H126" s="178">
        <v>2</v>
      </c>
    </row>
    <row r="127" spans="4:8" x14ac:dyDescent="0.25">
      <c r="D127" s="161">
        <v>45520</v>
      </c>
      <c r="E127" t="s">
        <v>529</v>
      </c>
      <c r="F127" s="30">
        <v>33</v>
      </c>
      <c r="G127" s="65"/>
      <c r="H127" s="178">
        <v>33</v>
      </c>
    </row>
    <row r="128" spans="4:8" x14ac:dyDescent="0.25">
      <c r="D128" t="s">
        <v>785</v>
      </c>
      <c r="F128" s="30">
        <v>33</v>
      </c>
      <c r="G128" s="65"/>
      <c r="H128" s="178">
        <v>33</v>
      </c>
    </row>
    <row r="129" spans="4:8" x14ac:dyDescent="0.25">
      <c r="D129" s="161">
        <v>45524</v>
      </c>
      <c r="E129" t="s">
        <v>529</v>
      </c>
      <c r="F129" s="30">
        <v>-30</v>
      </c>
      <c r="G129" s="65"/>
      <c r="H129" s="178">
        <v>-30</v>
      </c>
    </row>
    <row r="130" spans="4:8" x14ac:dyDescent="0.25">
      <c r="D130" t="s">
        <v>763</v>
      </c>
      <c r="F130" s="30">
        <v>-30</v>
      </c>
      <c r="G130" s="65"/>
      <c r="H130" s="178">
        <v>-30</v>
      </c>
    </row>
    <row r="131" spans="4:8" x14ac:dyDescent="0.25">
      <c r="D131" s="161">
        <v>45530</v>
      </c>
      <c r="E131" t="s">
        <v>529</v>
      </c>
      <c r="F131" s="30">
        <v>-3</v>
      </c>
      <c r="G131" s="65"/>
      <c r="H131" s="178">
        <v>-3</v>
      </c>
    </row>
    <row r="132" spans="4:8" x14ac:dyDescent="0.25">
      <c r="D132" t="s">
        <v>786</v>
      </c>
      <c r="F132" s="30">
        <v>-3</v>
      </c>
      <c r="G132" s="65"/>
      <c r="H132" s="178">
        <v>-3</v>
      </c>
    </row>
    <row r="133" spans="4:8" x14ac:dyDescent="0.25">
      <c r="D133" s="161">
        <v>45533</v>
      </c>
      <c r="E133" t="s">
        <v>529</v>
      </c>
      <c r="F133" s="30">
        <v>89</v>
      </c>
      <c r="G133" s="65"/>
      <c r="H133" s="178">
        <v>89</v>
      </c>
    </row>
    <row r="134" spans="4:8" x14ac:dyDescent="0.25">
      <c r="D134" t="s">
        <v>787</v>
      </c>
      <c r="F134" s="30">
        <v>89</v>
      </c>
      <c r="G134" s="65"/>
      <c r="H134" s="178">
        <v>89</v>
      </c>
    </row>
    <row r="135" spans="4:8" x14ac:dyDescent="0.25">
      <c r="D135" s="161">
        <v>45559</v>
      </c>
      <c r="E135" t="s">
        <v>529</v>
      </c>
      <c r="F135" s="30">
        <v>-1</v>
      </c>
      <c r="G135" s="65"/>
      <c r="H135" s="178">
        <v>-1</v>
      </c>
    </row>
    <row r="136" spans="4:8" x14ac:dyDescent="0.25">
      <c r="D136" t="s">
        <v>788</v>
      </c>
      <c r="F136" s="30">
        <v>-1</v>
      </c>
      <c r="G136" s="65"/>
      <c r="H136" s="178">
        <v>-1</v>
      </c>
    </row>
    <row r="137" spans="4:8" x14ac:dyDescent="0.25">
      <c r="D137" s="161">
        <v>45560</v>
      </c>
      <c r="E137" t="s">
        <v>529</v>
      </c>
      <c r="F137" s="30">
        <v>-6</v>
      </c>
      <c r="G137" s="65"/>
      <c r="H137" s="178">
        <v>-6</v>
      </c>
    </row>
    <row r="138" spans="4:8" x14ac:dyDescent="0.25">
      <c r="D138" t="s">
        <v>789</v>
      </c>
      <c r="F138" s="30">
        <v>-6</v>
      </c>
      <c r="G138" s="65"/>
      <c r="H138" s="178">
        <v>-6</v>
      </c>
    </row>
    <row r="139" spans="4:8" x14ac:dyDescent="0.25">
      <c r="D139" s="161">
        <v>45561</v>
      </c>
      <c r="E139" t="s">
        <v>529</v>
      </c>
      <c r="F139" s="30">
        <v>-21</v>
      </c>
      <c r="G139" s="65"/>
      <c r="H139" s="178">
        <v>-21</v>
      </c>
    </row>
    <row r="140" spans="4:8" x14ac:dyDescent="0.25">
      <c r="D140" t="s">
        <v>765</v>
      </c>
      <c r="F140" s="30">
        <v>-21</v>
      </c>
      <c r="G140" s="65"/>
      <c r="H140" s="178">
        <v>-21</v>
      </c>
    </row>
    <row r="141" spans="4:8" x14ac:dyDescent="0.25">
      <c r="D141" s="161">
        <v>45593</v>
      </c>
      <c r="E141" t="s">
        <v>529</v>
      </c>
      <c r="F141" s="30">
        <v>-4</v>
      </c>
      <c r="G141" s="65"/>
      <c r="H141" s="178">
        <v>-4</v>
      </c>
    </row>
    <row r="142" spans="4:8" x14ac:dyDescent="0.25">
      <c r="D142" t="s">
        <v>769</v>
      </c>
      <c r="F142" s="30">
        <v>-4</v>
      </c>
      <c r="G142" s="65"/>
      <c r="H142" s="178">
        <v>-4</v>
      </c>
    </row>
    <row r="143" spans="4:8" x14ac:dyDescent="0.25">
      <c r="D143" s="161">
        <v>45595</v>
      </c>
      <c r="E143" t="s">
        <v>529</v>
      </c>
      <c r="F143" s="30">
        <v>-2</v>
      </c>
      <c r="G143" s="65"/>
      <c r="H143" s="178">
        <v>-2</v>
      </c>
    </row>
    <row r="144" spans="4:8" x14ac:dyDescent="0.25">
      <c r="D144" t="s">
        <v>790</v>
      </c>
      <c r="F144" s="30">
        <v>-2</v>
      </c>
      <c r="G144" s="65"/>
      <c r="H144" s="178">
        <v>-2</v>
      </c>
    </row>
    <row r="145" spans="2:8" x14ac:dyDescent="0.25">
      <c r="D145" s="161">
        <v>45608</v>
      </c>
      <c r="E145" t="s">
        <v>529</v>
      </c>
      <c r="F145" s="30">
        <v>-7</v>
      </c>
      <c r="G145" s="65"/>
      <c r="H145" s="178">
        <v>-7</v>
      </c>
    </row>
    <row r="146" spans="2:8" x14ac:dyDescent="0.25">
      <c r="D146" t="s">
        <v>791</v>
      </c>
      <c r="F146" s="30">
        <v>-7</v>
      </c>
      <c r="G146" s="65"/>
      <c r="H146" s="178">
        <v>-7</v>
      </c>
    </row>
    <row r="147" spans="2:8" x14ac:dyDescent="0.25">
      <c r="D147" s="161">
        <v>45614</v>
      </c>
      <c r="E147" t="s">
        <v>529</v>
      </c>
      <c r="F147" s="30">
        <v>50</v>
      </c>
      <c r="G147" s="65"/>
      <c r="H147" s="178">
        <v>50</v>
      </c>
    </row>
    <row r="148" spans="2:8" x14ac:dyDescent="0.25">
      <c r="D148" t="s">
        <v>792</v>
      </c>
      <c r="F148" s="30">
        <v>50</v>
      </c>
      <c r="G148" s="65"/>
      <c r="H148" s="178">
        <v>50</v>
      </c>
    </row>
    <row r="149" spans="2:8" x14ac:dyDescent="0.25">
      <c r="D149" s="161">
        <v>45615</v>
      </c>
      <c r="E149" t="s">
        <v>529</v>
      </c>
      <c r="F149" s="30">
        <v>-15</v>
      </c>
      <c r="G149" s="65"/>
      <c r="H149" s="178">
        <v>-15</v>
      </c>
    </row>
    <row r="150" spans="2:8" x14ac:dyDescent="0.25">
      <c r="D150" t="s">
        <v>793</v>
      </c>
      <c r="F150" s="30">
        <v>-15</v>
      </c>
      <c r="G150" s="65"/>
      <c r="H150" s="178">
        <v>-15</v>
      </c>
    </row>
    <row r="151" spans="2:8" x14ac:dyDescent="0.25">
      <c r="D151" s="161">
        <v>45628</v>
      </c>
      <c r="E151" t="s">
        <v>529</v>
      </c>
      <c r="F151" s="30">
        <v>-12</v>
      </c>
      <c r="G151" s="65"/>
      <c r="H151" s="178">
        <v>-12</v>
      </c>
    </row>
    <row r="152" spans="2:8" x14ac:dyDescent="0.25">
      <c r="D152" t="s">
        <v>773</v>
      </c>
      <c r="F152" s="30">
        <v>-12</v>
      </c>
      <c r="G152" s="65"/>
      <c r="H152" s="178">
        <v>-12</v>
      </c>
    </row>
    <row r="153" spans="2:8" x14ac:dyDescent="0.25">
      <c r="D153" s="161">
        <v>45636</v>
      </c>
      <c r="E153" t="s">
        <v>529</v>
      </c>
      <c r="F153" s="30">
        <v>-5</v>
      </c>
      <c r="G153" s="65"/>
      <c r="H153" s="178">
        <v>-5</v>
      </c>
    </row>
    <row r="154" spans="2:8" x14ac:dyDescent="0.25">
      <c r="D154" t="s">
        <v>750</v>
      </c>
      <c r="F154" s="30">
        <v>-5</v>
      </c>
      <c r="G154" s="65"/>
      <c r="H154" s="178">
        <v>-5</v>
      </c>
    </row>
    <row r="155" spans="2:8" x14ac:dyDescent="0.25">
      <c r="C155" t="s">
        <v>702</v>
      </c>
      <c r="F155" s="30">
        <v>-48</v>
      </c>
      <c r="G155" s="65"/>
      <c r="H155" s="178">
        <v>-48</v>
      </c>
    </row>
    <row r="156" spans="2:8" x14ac:dyDescent="0.25">
      <c r="B156" t="s">
        <v>37</v>
      </c>
      <c r="C156" t="s">
        <v>36</v>
      </c>
      <c r="D156" s="161">
        <v>45310</v>
      </c>
      <c r="E156" t="s">
        <v>529</v>
      </c>
      <c r="F156" s="30"/>
      <c r="G156" s="65">
        <v>-15</v>
      </c>
      <c r="H156" s="178">
        <v>-15</v>
      </c>
    </row>
    <row r="157" spans="2:8" x14ac:dyDescent="0.25">
      <c r="E157" t="s">
        <v>672</v>
      </c>
      <c r="F157" s="30"/>
      <c r="G157" s="65">
        <v>-2</v>
      </c>
      <c r="H157" s="178">
        <v>-2</v>
      </c>
    </row>
    <row r="158" spans="2:8" x14ac:dyDescent="0.25">
      <c r="D158" t="s">
        <v>753</v>
      </c>
      <c r="F158" s="30"/>
      <c r="G158" s="65">
        <v>-17</v>
      </c>
      <c r="H158" s="178">
        <v>-17</v>
      </c>
    </row>
    <row r="159" spans="2:8" x14ac:dyDescent="0.25">
      <c r="D159" s="161">
        <v>45377</v>
      </c>
      <c r="E159" t="s">
        <v>529</v>
      </c>
      <c r="F159" s="30"/>
      <c r="G159" s="65">
        <v>-15</v>
      </c>
      <c r="H159" s="178">
        <v>-15</v>
      </c>
    </row>
    <row r="160" spans="2:8" x14ac:dyDescent="0.25">
      <c r="D160" t="s">
        <v>756</v>
      </c>
      <c r="F160" s="30"/>
      <c r="G160" s="65">
        <v>-15</v>
      </c>
      <c r="H160" s="178">
        <v>-15</v>
      </c>
    </row>
    <row r="161" spans="4:8" x14ac:dyDescent="0.25">
      <c r="D161" s="161">
        <v>45419</v>
      </c>
      <c r="E161" t="s">
        <v>529</v>
      </c>
      <c r="F161" s="30"/>
      <c r="G161" s="65">
        <v>-6</v>
      </c>
      <c r="H161" s="178">
        <v>-6</v>
      </c>
    </row>
    <row r="162" spans="4:8" x14ac:dyDescent="0.25">
      <c r="D162" t="s">
        <v>745</v>
      </c>
      <c r="F162" s="30"/>
      <c r="G162" s="65">
        <v>-6</v>
      </c>
      <c r="H162" s="178">
        <v>-6</v>
      </c>
    </row>
    <row r="163" spans="4:8" x14ac:dyDescent="0.25">
      <c r="D163" s="161">
        <v>45428</v>
      </c>
      <c r="E163" t="s">
        <v>527</v>
      </c>
      <c r="F163" s="30"/>
      <c r="G163" s="65">
        <v>40</v>
      </c>
      <c r="H163" s="178">
        <v>40</v>
      </c>
    </row>
    <row r="164" spans="4:8" x14ac:dyDescent="0.25">
      <c r="D164" t="s">
        <v>757</v>
      </c>
      <c r="F164" s="30"/>
      <c r="G164" s="65">
        <v>40</v>
      </c>
      <c r="H164" s="178">
        <v>40</v>
      </c>
    </row>
    <row r="165" spans="4:8" x14ac:dyDescent="0.25">
      <c r="D165" s="161">
        <v>45440</v>
      </c>
      <c r="E165" t="s">
        <v>529</v>
      </c>
      <c r="F165" s="30"/>
      <c r="G165" s="65">
        <v>-15</v>
      </c>
      <c r="H165" s="178">
        <v>-15</v>
      </c>
    </row>
    <row r="166" spans="4:8" x14ac:dyDescent="0.25">
      <c r="D166" t="s">
        <v>758</v>
      </c>
      <c r="F166" s="30"/>
      <c r="G166" s="65">
        <v>-15</v>
      </c>
      <c r="H166" s="178">
        <v>-15</v>
      </c>
    </row>
    <row r="167" spans="4:8" x14ac:dyDescent="0.25">
      <c r="D167" s="161">
        <v>45449</v>
      </c>
      <c r="E167" t="s">
        <v>527</v>
      </c>
      <c r="F167" s="30"/>
      <c r="G167" s="65">
        <v>-13</v>
      </c>
      <c r="H167" s="178">
        <v>-13</v>
      </c>
    </row>
    <row r="168" spans="4:8" x14ac:dyDescent="0.25">
      <c r="D168" t="s">
        <v>759</v>
      </c>
      <c r="F168" s="30"/>
      <c r="G168" s="65">
        <v>-13</v>
      </c>
      <c r="H168" s="178">
        <v>-13</v>
      </c>
    </row>
    <row r="169" spans="4:8" x14ac:dyDescent="0.25">
      <c r="D169" s="161">
        <v>45457</v>
      </c>
      <c r="E169" t="s">
        <v>527</v>
      </c>
      <c r="F169" s="30"/>
      <c r="G169" s="65">
        <v>-15</v>
      </c>
      <c r="H169" s="178">
        <v>-15</v>
      </c>
    </row>
    <row r="170" spans="4:8" x14ac:dyDescent="0.25">
      <c r="D170" t="s">
        <v>748</v>
      </c>
      <c r="F170" s="30"/>
      <c r="G170" s="65">
        <v>-15</v>
      </c>
      <c r="H170" s="178">
        <v>-15</v>
      </c>
    </row>
    <row r="171" spans="4:8" x14ac:dyDescent="0.25">
      <c r="D171" s="161">
        <v>45466</v>
      </c>
      <c r="E171" t="s">
        <v>527</v>
      </c>
      <c r="F171" s="30"/>
      <c r="G171" s="65">
        <v>30</v>
      </c>
      <c r="H171" s="178">
        <v>30</v>
      </c>
    </row>
    <row r="172" spans="4:8" x14ac:dyDescent="0.25">
      <c r="D172" t="s">
        <v>760</v>
      </c>
      <c r="F172" s="30"/>
      <c r="G172" s="65">
        <v>30</v>
      </c>
      <c r="H172" s="178">
        <v>30</v>
      </c>
    </row>
    <row r="173" spans="4:8" x14ac:dyDescent="0.25">
      <c r="D173" s="161">
        <v>45471</v>
      </c>
      <c r="E173" t="s">
        <v>527</v>
      </c>
      <c r="F173" s="30"/>
      <c r="G173" s="65">
        <v>-10</v>
      </c>
      <c r="H173" s="178">
        <v>-10</v>
      </c>
    </row>
    <row r="174" spans="4:8" x14ac:dyDescent="0.25">
      <c r="D174" t="s">
        <v>761</v>
      </c>
      <c r="F174" s="30"/>
      <c r="G174" s="65">
        <v>-10</v>
      </c>
      <c r="H174" s="178">
        <v>-10</v>
      </c>
    </row>
    <row r="175" spans="4:8" x14ac:dyDescent="0.25">
      <c r="D175" s="161">
        <v>45502</v>
      </c>
      <c r="E175" t="s">
        <v>527</v>
      </c>
      <c r="F175" s="30"/>
      <c r="G175" s="65">
        <v>-15</v>
      </c>
      <c r="H175" s="178">
        <v>-15</v>
      </c>
    </row>
    <row r="176" spans="4:8" x14ac:dyDescent="0.25">
      <c r="D176" t="s">
        <v>762</v>
      </c>
      <c r="F176" s="30"/>
      <c r="G176" s="65">
        <v>-15</v>
      </c>
      <c r="H176" s="178">
        <v>-15</v>
      </c>
    </row>
    <row r="177" spans="3:8" x14ac:dyDescent="0.25">
      <c r="D177" s="161">
        <v>45518</v>
      </c>
      <c r="E177" t="s">
        <v>527</v>
      </c>
      <c r="F177" s="30"/>
      <c r="G177" s="65">
        <v>-2</v>
      </c>
      <c r="H177" s="178">
        <v>-2</v>
      </c>
    </row>
    <row r="178" spans="3:8" x14ac:dyDescent="0.25">
      <c r="D178" t="s">
        <v>784</v>
      </c>
      <c r="F178" s="30"/>
      <c r="G178" s="65">
        <v>-2</v>
      </c>
      <c r="H178" s="178">
        <v>-2</v>
      </c>
    </row>
    <row r="179" spans="3:8" x14ac:dyDescent="0.25">
      <c r="D179" s="161">
        <v>45524</v>
      </c>
      <c r="E179" t="s">
        <v>527</v>
      </c>
      <c r="F179" s="30"/>
      <c r="G179" s="65">
        <v>40</v>
      </c>
      <c r="H179" s="178">
        <v>40</v>
      </c>
    </row>
    <row r="180" spans="3:8" x14ac:dyDescent="0.25">
      <c r="D180" t="s">
        <v>763</v>
      </c>
      <c r="F180" s="30"/>
      <c r="G180" s="65">
        <v>40</v>
      </c>
      <c r="H180" s="178">
        <v>40</v>
      </c>
    </row>
    <row r="181" spans="3:8" x14ac:dyDescent="0.25">
      <c r="D181" s="161">
        <v>45575</v>
      </c>
      <c r="E181" t="s">
        <v>527</v>
      </c>
      <c r="F181" s="30"/>
      <c r="G181" s="65">
        <v>-5</v>
      </c>
      <c r="H181" s="178">
        <v>-5</v>
      </c>
    </row>
    <row r="182" spans="3:8" x14ac:dyDescent="0.25">
      <c r="D182" t="s">
        <v>767</v>
      </c>
      <c r="F182" s="30"/>
      <c r="G182" s="65">
        <v>-5</v>
      </c>
      <c r="H182" s="178">
        <v>-5</v>
      </c>
    </row>
    <row r="183" spans="3:8" x14ac:dyDescent="0.25">
      <c r="D183" s="161">
        <v>45583</v>
      </c>
      <c r="E183" t="s">
        <v>527</v>
      </c>
      <c r="F183" s="30"/>
      <c r="G183" s="65">
        <v>-4</v>
      </c>
      <c r="H183" s="178">
        <v>-4</v>
      </c>
    </row>
    <row r="184" spans="3:8" x14ac:dyDescent="0.25">
      <c r="D184" t="s">
        <v>768</v>
      </c>
      <c r="F184" s="30"/>
      <c r="G184" s="65">
        <v>-4</v>
      </c>
      <c r="H184" s="178">
        <v>-4</v>
      </c>
    </row>
    <row r="185" spans="3:8" x14ac:dyDescent="0.25">
      <c r="D185" s="161">
        <v>45610</v>
      </c>
      <c r="E185" t="s">
        <v>527</v>
      </c>
      <c r="F185" s="30"/>
      <c r="G185" s="65">
        <v>10</v>
      </c>
      <c r="H185" s="178">
        <v>10</v>
      </c>
    </row>
    <row r="186" spans="3:8" x14ac:dyDescent="0.25">
      <c r="D186" t="s">
        <v>770</v>
      </c>
      <c r="F186" s="30"/>
      <c r="G186" s="65">
        <v>10</v>
      </c>
      <c r="H186" s="178">
        <v>10</v>
      </c>
    </row>
    <row r="187" spans="3:8" x14ac:dyDescent="0.25">
      <c r="D187" s="161">
        <v>45632</v>
      </c>
      <c r="E187" t="s">
        <v>527</v>
      </c>
      <c r="F187" s="30"/>
      <c r="G187" s="65">
        <v>10</v>
      </c>
      <c r="H187" s="178">
        <v>10</v>
      </c>
    </row>
    <row r="188" spans="3:8" x14ac:dyDescent="0.25">
      <c r="D188" t="s">
        <v>774</v>
      </c>
      <c r="F188" s="30"/>
      <c r="G188" s="65">
        <v>10</v>
      </c>
      <c r="H188" s="178">
        <v>10</v>
      </c>
    </row>
    <row r="189" spans="3:8" x14ac:dyDescent="0.25">
      <c r="C189" t="s">
        <v>703</v>
      </c>
      <c r="F189" s="30"/>
      <c r="G189" s="65">
        <v>13</v>
      </c>
      <c r="H189" s="178">
        <v>13</v>
      </c>
    </row>
    <row r="190" spans="3:8" x14ac:dyDescent="0.25">
      <c r="C190" t="s">
        <v>76</v>
      </c>
      <c r="D190" s="161">
        <v>45303</v>
      </c>
      <c r="E190" t="s">
        <v>672</v>
      </c>
      <c r="F190" s="30">
        <v>-2</v>
      </c>
      <c r="G190" s="65"/>
      <c r="H190" s="178">
        <v>-2</v>
      </c>
    </row>
    <row r="191" spans="3:8" x14ac:dyDescent="0.25">
      <c r="D191" t="s">
        <v>794</v>
      </c>
      <c r="F191" s="30">
        <v>-2</v>
      </c>
      <c r="G191" s="65"/>
      <c r="H191" s="178">
        <v>-2</v>
      </c>
    </row>
    <row r="192" spans="3:8" x14ac:dyDescent="0.25">
      <c r="D192" s="161">
        <v>45307</v>
      </c>
      <c r="E192" t="s">
        <v>672</v>
      </c>
      <c r="F192" s="30">
        <v>-5</v>
      </c>
      <c r="G192" s="65"/>
      <c r="H192" s="178">
        <v>-5</v>
      </c>
    </row>
    <row r="193" spans="4:8" x14ac:dyDescent="0.25">
      <c r="D193" t="s">
        <v>743</v>
      </c>
      <c r="F193" s="30">
        <v>-5</v>
      </c>
      <c r="G193" s="65"/>
      <c r="H193" s="178">
        <v>-5</v>
      </c>
    </row>
    <row r="194" spans="4:8" x14ac:dyDescent="0.25">
      <c r="D194" s="161">
        <v>45310</v>
      </c>
      <c r="E194" t="s">
        <v>529</v>
      </c>
      <c r="F194" s="30">
        <v>-5</v>
      </c>
      <c r="G194" s="65"/>
      <c r="H194" s="178">
        <v>-5</v>
      </c>
    </row>
    <row r="195" spans="4:8" x14ac:dyDescent="0.25">
      <c r="D195" t="s">
        <v>753</v>
      </c>
      <c r="F195" s="30">
        <v>-5</v>
      </c>
      <c r="G195" s="65"/>
      <c r="H195" s="178">
        <v>-5</v>
      </c>
    </row>
    <row r="196" spans="4:8" x14ac:dyDescent="0.25">
      <c r="D196" s="161">
        <v>45329</v>
      </c>
      <c r="E196" t="s">
        <v>529</v>
      </c>
      <c r="F196" s="30">
        <v>50</v>
      </c>
      <c r="G196" s="65"/>
      <c r="H196" s="178">
        <v>50</v>
      </c>
    </row>
    <row r="197" spans="4:8" x14ac:dyDescent="0.25">
      <c r="D197" t="s">
        <v>775</v>
      </c>
      <c r="F197" s="30">
        <v>50</v>
      </c>
      <c r="G197" s="65"/>
      <c r="H197" s="178">
        <v>50</v>
      </c>
    </row>
    <row r="198" spans="4:8" x14ac:dyDescent="0.25">
      <c r="D198" s="161">
        <v>45350</v>
      </c>
      <c r="E198" t="s">
        <v>529</v>
      </c>
      <c r="F198" s="30">
        <v>-25</v>
      </c>
      <c r="G198" s="65"/>
      <c r="H198" s="178">
        <v>-25</v>
      </c>
    </row>
    <row r="199" spans="4:8" x14ac:dyDescent="0.25">
      <c r="D199" t="s">
        <v>795</v>
      </c>
      <c r="F199" s="30">
        <v>-25</v>
      </c>
      <c r="G199" s="65"/>
      <c r="H199" s="178">
        <v>-25</v>
      </c>
    </row>
    <row r="200" spans="4:8" x14ac:dyDescent="0.25">
      <c r="D200" s="161">
        <v>45363</v>
      </c>
      <c r="E200" t="s">
        <v>529</v>
      </c>
      <c r="F200" s="30">
        <v>-2</v>
      </c>
      <c r="G200" s="65"/>
      <c r="H200" s="178">
        <v>-2</v>
      </c>
    </row>
    <row r="201" spans="4:8" x14ac:dyDescent="0.25">
      <c r="D201" t="s">
        <v>755</v>
      </c>
      <c r="F201" s="30">
        <v>-2</v>
      </c>
      <c r="G201" s="65"/>
      <c r="H201" s="178">
        <v>-2</v>
      </c>
    </row>
    <row r="202" spans="4:8" x14ac:dyDescent="0.25">
      <c r="D202" s="161">
        <v>45372</v>
      </c>
      <c r="E202" t="s">
        <v>529</v>
      </c>
      <c r="F202" s="30">
        <v>-40</v>
      </c>
      <c r="G202" s="65"/>
      <c r="H202" s="178">
        <v>-40</v>
      </c>
    </row>
    <row r="203" spans="4:8" x14ac:dyDescent="0.25">
      <c r="D203" t="s">
        <v>796</v>
      </c>
      <c r="F203" s="30">
        <v>-40</v>
      </c>
      <c r="G203" s="65"/>
      <c r="H203" s="178">
        <v>-40</v>
      </c>
    </row>
    <row r="204" spans="4:8" x14ac:dyDescent="0.25">
      <c r="D204" s="161">
        <v>45377</v>
      </c>
      <c r="E204" t="s">
        <v>529</v>
      </c>
      <c r="F204" s="30">
        <v>-5</v>
      </c>
      <c r="G204" s="65"/>
      <c r="H204" s="178">
        <v>-5</v>
      </c>
    </row>
    <row r="205" spans="4:8" x14ac:dyDescent="0.25">
      <c r="D205" t="s">
        <v>756</v>
      </c>
      <c r="F205" s="30">
        <v>-5</v>
      </c>
      <c r="G205" s="65"/>
      <c r="H205" s="178">
        <v>-5</v>
      </c>
    </row>
    <row r="206" spans="4:8" x14ac:dyDescent="0.25">
      <c r="D206" s="161">
        <v>45419</v>
      </c>
      <c r="E206" t="s">
        <v>529</v>
      </c>
      <c r="F206" s="30">
        <v>-6</v>
      </c>
      <c r="G206" s="65"/>
      <c r="H206" s="178">
        <v>-6</v>
      </c>
    </row>
    <row r="207" spans="4:8" x14ac:dyDescent="0.25">
      <c r="D207" t="s">
        <v>745</v>
      </c>
      <c r="F207" s="30">
        <v>-6</v>
      </c>
      <c r="G207" s="65"/>
      <c r="H207" s="178">
        <v>-6</v>
      </c>
    </row>
    <row r="208" spans="4:8" x14ac:dyDescent="0.25">
      <c r="D208" s="161">
        <v>45443</v>
      </c>
      <c r="E208" t="s">
        <v>529</v>
      </c>
      <c r="F208" s="30">
        <v>50</v>
      </c>
      <c r="G208" s="65"/>
      <c r="H208" s="178">
        <v>50</v>
      </c>
    </row>
    <row r="209" spans="4:8" x14ac:dyDescent="0.25">
      <c r="D209" t="s">
        <v>779</v>
      </c>
      <c r="F209" s="30">
        <v>50</v>
      </c>
      <c r="G209" s="65"/>
      <c r="H209" s="178">
        <v>50</v>
      </c>
    </row>
    <row r="210" spans="4:8" x14ac:dyDescent="0.25">
      <c r="D210" s="161">
        <v>45449</v>
      </c>
      <c r="E210" t="s">
        <v>529</v>
      </c>
      <c r="F210" s="30">
        <v>81</v>
      </c>
      <c r="G210" s="65"/>
      <c r="H210" s="178">
        <v>81</v>
      </c>
    </row>
    <row r="211" spans="4:8" x14ac:dyDescent="0.25">
      <c r="D211" t="s">
        <v>759</v>
      </c>
      <c r="F211" s="30">
        <v>81</v>
      </c>
      <c r="G211" s="65"/>
      <c r="H211" s="178">
        <v>81</v>
      </c>
    </row>
    <row r="212" spans="4:8" x14ac:dyDescent="0.25">
      <c r="D212" s="161">
        <v>45457</v>
      </c>
      <c r="E212" t="s">
        <v>529</v>
      </c>
      <c r="F212" s="30">
        <v>-2</v>
      </c>
      <c r="G212" s="65"/>
      <c r="H212" s="178">
        <v>-2</v>
      </c>
    </row>
    <row r="213" spans="4:8" x14ac:dyDescent="0.25">
      <c r="D213" t="s">
        <v>748</v>
      </c>
      <c r="F213" s="30">
        <v>-2</v>
      </c>
      <c r="G213" s="65"/>
      <c r="H213" s="178">
        <v>-2</v>
      </c>
    </row>
    <row r="214" spans="4:8" x14ac:dyDescent="0.25">
      <c r="D214" s="161">
        <v>45483</v>
      </c>
      <c r="E214" t="s">
        <v>529</v>
      </c>
      <c r="F214" s="30">
        <v>-2</v>
      </c>
      <c r="G214" s="65"/>
      <c r="H214" s="178">
        <v>-2</v>
      </c>
    </row>
    <row r="215" spans="4:8" x14ac:dyDescent="0.25">
      <c r="D215" t="s">
        <v>781</v>
      </c>
      <c r="F215" s="30">
        <v>-2</v>
      </c>
      <c r="G215" s="65"/>
      <c r="H215" s="178">
        <v>-2</v>
      </c>
    </row>
    <row r="216" spans="4:8" x14ac:dyDescent="0.25">
      <c r="D216" s="161">
        <v>45506</v>
      </c>
      <c r="E216" t="s">
        <v>529</v>
      </c>
      <c r="F216" s="30">
        <v>-25</v>
      </c>
      <c r="G216" s="65"/>
      <c r="H216" s="178">
        <v>-25</v>
      </c>
    </row>
    <row r="217" spans="4:8" x14ac:dyDescent="0.25">
      <c r="D217" t="s">
        <v>782</v>
      </c>
      <c r="F217" s="30">
        <v>-25</v>
      </c>
      <c r="G217" s="65"/>
      <c r="H217" s="178">
        <v>-25</v>
      </c>
    </row>
    <row r="218" spans="4:8" x14ac:dyDescent="0.25">
      <c r="D218" s="161">
        <v>45513</v>
      </c>
      <c r="E218" t="s">
        <v>529</v>
      </c>
      <c r="F218" s="30">
        <v>-2</v>
      </c>
      <c r="G218" s="65"/>
      <c r="H218" s="178">
        <v>-2</v>
      </c>
    </row>
    <row r="219" spans="4:8" x14ac:dyDescent="0.25">
      <c r="D219" t="s">
        <v>783</v>
      </c>
      <c r="F219" s="30">
        <v>-2</v>
      </c>
      <c r="G219" s="65"/>
      <c r="H219" s="178">
        <v>-2</v>
      </c>
    </row>
    <row r="220" spans="4:8" x14ac:dyDescent="0.25">
      <c r="D220" s="161">
        <v>45518</v>
      </c>
      <c r="E220" t="s">
        <v>529</v>
      </c>
      <c r="F220" s="30">
        <v>-9</v>
      </c>
      <c r="G220" s="65"/>
      <c r="H220" s="178">
        <v>-9</v>
      </c>
    </row>
    <row r="221" spans="4:8" x14ac:dyDescent="0.25">
      <c r="D221" t="s">
        <v>784</v>
      </c>
      <c r="F221" s="30">
        <v>-9</v>
      </c>
      <c r="G221" s="65"/>
      <c r="H221" s="178">
        <v>-9</v>
      </c>
    </row>
    <row r="222" spans="4:8" x14ac:dyDescent="0.25">
      <c r="D222" s="161">
        <v>45526</v>
      </c>
      <c r="E222" t="s">
        <v>529</v>
      </c>
      <c r="F222" s="30">
        <v>-20</v>
      </c>
      <c r="G222" s="65"/>
      <c r="H222" s="178">
        <v>-20</v>
      </c>
    </row>
    <row r="223" spans="4:8" x14ac:dyDescent="0.25">
      <c r="D223" t="s">
        <v>797</v>
      </c>
      <c r="F223" s="30">
        <v>-20</v>
      </c>
      <c r="G223" s="65"/>
      <c r="H223" s="178">
        <v>-20</v>
      </c>
    </row>
    <row r="224" spans="4:8" x14ac:dyDescent="0.25">
      <c r="D224" s="161">
        <v>45528</v>
      </c>
      <c r="E224" t="s">
        <v>529</v>
      </c>
      <c r="F224" s="30">
        <v>-2</v>
      </c>
      <c r="G224" s="65"/>
      <c r="H224" s="178">
        <v>-2</v>
      </c>
    </row>
    <row r="225" spans="4:8" x14ac:dyDescent="0.25">
      <c r="D225" t="s">
        <v>798</v>
      </c>
      <c r="F225" s="30">
        <v>-2</v>
      </c>
      <c r="G225" s="65"/>
      <c r="H225" s="178">
        <v>-2</v>
      </c>
    </row>
    <row r="226" spans="4:8" x14ac:dyDescent="0.25">
      <c r="D226" s="161">
        <v>45530</v>
      </c>
      <c r="E226" t="s">
        <v>529</v>
      </c>
      <c r="F226" s="30">
        <v>-25</v>
      </c>
      <c r="G226" s="65"/>
      <c r="H226" s="178">
        <v>-25</v>
      </c>
    </row>
    <row r="227" spans="4:8" x14ac:dyDescent="0.25">
      <c r="D227" t="s">
        <v>786</v>
      </c>
      <c r="F227" s="30">
        <v>-25</v>
      </c>
      <c r="G227" s="65"/>
      <c r="H227" s="178">
        <v>-25</v>
      </c>
    </row>
    <row r="228" spans="4:8" x14ac:dyDescent="0.25">
      <c r="D228" s="161">
        <v>45531</v>
      </c>
      <c r="E228" t="s">
        <v>529</v>
      </c>
      <c r="F228" s="30">
        <v>-10</v>
      </c>
      <c r="G228" s="65"/>
      <c r="H228" s="178">
        <v>-10</v>
      </c>
    </row>
    <row r="229" spans="4:8" x14ac:dyDescent="0.25">
      <c r="D229" t="s">
        <v>799</v>
      </c>
      <c r="F229" s="30">
        <v>-10</v>
      </c>
      <c r="G229" s="65"/>
      <c r="H229" s="178">
        <v>-10</v>
      </c>
    </row>
    <row r="230" spans="4:8" x14ac:dyDescent="0.25">
      <c r="D230" s="161">
        <v>45538</v>
      </c>
      <c r="E230" t="s">
        <v>529</v>
      </c>
      <c r="F230" s="30">
        <v>-5</v>
      </c>
      <c r="G230" s="65"/>
      <c r="H230" s="178">
        <v>-5</v>
      </c>
    </row>
    <row r="231" spans="4:8" x14ac:dyDescent="0.25">
      <c r="D231" t="s">
        <v>800</v>
      </c>
      <c r="F231" s="30">
        <v>-5</v>
      </c>
      <c r="G231" s="65"/>
      <c r="H231" s="178">
        <v>-5</v>
      </c>
    </row>
    <row r="232" spans="4:8" x14ac:dyDescent="0.25">
      <c r="D232" s="161">
        <v>45552</v>
      </c>
      <c r="E232" t="s">
        <v>529</v>
      </c>
      <c r="F232" s="30">
        <v>-1</v>
      </c>
      <c r="G232" s="65"/>
      <c r="H232" s="178">
        <v>-1</v>
      </c>
    </row>
    <row r="233" spans="4:8" x14ac:dyDescent="0.25">
      <c r="D233" t="s">
        <v>801</v>
      </c>
      <c r="F233" s="30">
        <v>-1</v>
      </c>
      <c r="G233" s="65"/>
      <c r="H233" s="178">
        <v>-1</v>
      </c>
    </row>
    <row r="234" spans="4:8" x14ac:dyDescent="0.25">
      <c r="D234" s="161">
        <v>45553</v>
      </c>
      <c r="E234" t="s">
        <v>529</v>
      </c>
      <c r="F234" s="30">
        <v>-5</v>
      </c>
      <c r="G234" s="65"/>
      <c r="H234" s="178">
        <v>-5</v>
      </c>
    </row>
    <row r="235" spans="4:8" x14ac:dyDescent="0.25">
      <c r="D235" t="s">
        <v>802</v>
      </c>
      <c r="F235" s="30">
        <v>-5</v>
      </c>
      <c r="G235" s="65"/>
      <c r="H235" s="178">
        <v>-5</v>
      </c>
    </row>
    <row r="236" spans="4:8" x14ac:dyDescent="0.25">
      <c r="D236" s="161">
        <v>45560</v>
      </c>
      <c r="E236" t="s">
        <v>529</v>
      </c>
      <c r="F236" s="30">
        <v>-2</v>
      </c>
      <c r="G236" s="65"/>
      <c r="H236" s="178">
        <v>-2</v>
      </c>
    </row>
    <row r="237" spans="4:8" x14ac:dyDescent="0.25">
      <c r="D237" t="s">
        <v>789</v>
      </c>
      <c r="F237" s="30">
        <v>-2</v>
      </c>
      <c r="G237" s="65"/>
      <c r="H237" s="178">
        <v>-2</v>
      </c>
    </row>
    <row r="238" spans="4:8" x14ac:dyDescent="0.25">
      <c r="D238" s="161">
        <v>45561</v>
      </c>
      <c r="E238" t="s">
        <v>529</v>
      </c>
      <c r="F238" s="30">
        <v>-17</v>
      </c>
      <c r="G238" s="65"/>
      <c r="H238" s="178">
        <v>-17</v>
      </c>
    </row>
    <row r="239" spans="4:8" x14ac:dyDescent="0.25">
      <c r="D239" t="s">
        <v>765</v>
      </c>
      <c r="F239" s="30">
        <v>-17</v>
      </c>
      <c r="G239" s="65"/>
      <c r="H239" s="178">
        <v>-17</v>
      </c>
    </row>
    <row r="240" spans="4:8" x14ac:dyDescent="0.25">
      <c r="D240" s="161">
        <v>45562</v>
      </c>
      <c r="E240" t="s">
        <v>529</v>
      </c>
      <c r="F240" s="30">
        <v>-10</v>
      </c>
      <c r="G240" s="65"/>
      <c r="H240" s="178">
        <v>-10</v>
      </c>
    </row>
    <row r="241" spans="2:8" x14ac:dyDescent="0.25">
      <c r="D241" t="s">
        <v>803</v>
      </c>
      <c r="F241" s="30">
        <v>-10</v>
      </c>
      <c r="G241" s="65"/>
      <c r="H241" s="178">
        <v>-10</v>
      </c>
    </row>
    <row r="242" spans="2:8" x14ac:dyDescent="0.25">
      <c r="D242" s="161">
        <v>45569</v>
      </c>
      <c r="E242" t="s">
        <v>529</v>
      </c>
      <c r="F242" s="30">
        <v>-16</v>
      </c>
      <c r="G242" s="65"/>
      <c r="H242" s="178">
        <v>-16</v>
      </c>
    </row>
    <row r="243" spans="2:8" x14ac:dyDescent="0.25">
      <c r="D243" t="s">
        <v>804</v>
      </c>
      <c r="F243" s="30">
        <v>-16</v>
      </c>
      <c r="G243" s="65"/>
      <c r="H243" s="178">
        <v>-16</v>
      </c>
    </row>
    <row r="244" spans="2:8" x14ac:dyDescent="0.25">
      <c r="D244" s="161">
        <v>45608</v>
      </c>
      <c r="E244" t="s">
        <v>529</v>
      </c>
      <c r="F244" s="30">
        <v>-5</v>
      </c>
      <c r="G244" s="65"/>
      <c r="H244" s="178">
        <v>-5</v>
      </c>
    </row>
    <row r="245" spans="2:8" x14ac:dyDescent="0.25">
      <c r="D245" t="s">
        <v>791</v>
      </c>
      <c r="F245" s="30">
        <v>-5</v>
      </c>
      <c r="G245" s="65"/>
      <c r="H245" s="178">
        <v>-5</v>
      </c>
    </row>
    <row r="246" spans="2:8" x14ac:dyDescent="0.25">
      <c r="D246" s="161">
        <v>45614</v>
      </c>
      <c r="E246" t="s">
        <v>529</v>
      </c>
      <c r="F246" s="30">
        <v>42</v>
      </c>
      <c r="G246" s="65"/>
      <c r="H246" s="178">
        <v>42</v>
      </c>
    </row>
    <row r="247" spans="2:8" x14ac:dyDescent="0.25">
      <c r="D247" t="s">
        <v>792</v>
      </c>
      <c r="F247" s="30">
        <v>42</v>
      </c>
      <c r="G247" s="65"/>
      <c r="H247" s="178">
        <v>42</v>
      </c>
    </row>
    <row r="248" spans="2:8" x14ac:dyDescent="0.25">
      <c r="D248" s="161">
        <v>45615</v>
      </c>
      <c r="E248" t="s">
        <v>529</v>
      </c>
      <c r="F248" s="30">
        <v>-15</v>
      </c>
      <c r="G248" s="65"/>
      <c r="H248" s="178">
        <v>-15</v>
      </c>
    </row>
    <row r="249" spans="2:8" x14ac:dyDescent="0.25">
      <c r="D249" t="s">
        <v>793</v>
      </c>
      <c r="F249" s="30">
        <v>-15</v>
      </c>
      <c r="G249" s="65"/>
      <c r="H249" s="178">
        <v>-15</v>
      </c>
    </row>
    <row r="250" spans="2:8" x14ac:dyDescent="0.25">
      <c r="D250" s="161">
        <v>45628</v>
      </c>
      <c r="E250" t="s">
        <v>529</v>
      </c>
      <c r="F250" s="30">
        <v>-7</v>
      </c>
      <c r="G250" s="65"/>
      <c r="H250" s="178">
        <v>-7</v>
      </c>
    </row>
    <row r="251" spans="2:8" x14ac:dyDescent="0.25">
      <c r="D251" t="s">
        <v>773</v>
      </c>
      <c r="F251" s="30">
        <v>-7</v>
      </c>
      <c r="G251" s="65"/>
      <c r="H251" s="178">
        <v>-7</v>
      </c>
    </row>
    <row r="252" spans="2:8" x14ac:dyDescent="0.25">
      <c r="D252" s="161">
        <v>45638</v>
      </c>
      <c r="E252" t="s">
        <v>529</v>
      </c>
      <c r="F252" s="30">
        <v>-20</v>
      </c>
      <c r="G252" s="65"/>
      <c r="H252" s="178">
        <v>-20</v>
      </c>
    </row>
    <row r="253" spans="2:8" x14ac:dyDescent="0.25">
      <c r="D253" t="s">
        <v>805</v>
      </c>
      <c r="F253" s="30">
        <v>-20</v>
      </c>
      <c r="G253" s="65"/>
      <c r="H253" s="178">
        <v>-20</v>
      </c>
    </row>
    <row r="254" spans="2:8" x14ac:dyDescent="0.25">
      <c r="C254" t="s">
        <v>704</v>
      </c>
      <c r="F254" s="30">
        <v>-67</v>
      </c>
      <c r="G254" s="65"/>
      <c r="H254" s="178">
        <v>-67</v>
      </c>
    </row>
    <row r="255" spans="2:8" x14ac:dyDescent="0.25">
      <c r="B255" t="s">
        <v>141</v>
      </c>
      <c r="C255" t="s">
        <v>40</v>
      </c>
      <c r="D255" s="161">
        <v>45307</v>
      </c>
      <c r="E255" t="s">
        <v>529</v>
      </c>
      <c r="F255" s="30"/>
      <c r="G255" s="30">
        <v>-11</v>
      </c>
      <c r="H255" s="178">
        <v>-11</v>
      </c>
    </row>
    <row r="256" spans="2:8" x14ac:dyDescent="0.25">
      <c r="D256" t="s">
        <v>743</v>
      </c>
      <c r="F256" s="30"/>
      <c r="G256" s="30">
        <v>-11</v>
      </c>
      <c r="H256" s="178">
        <v>-11</v>
      </c>
    </row>
    <row r="257" spans="4:8" x14ac:dyDescent="0.25">
      <c r="D257" s="161">
        <v>45310</v>
      </c>
      <c r="E257" t="s">
        <v>529</v>
      </c>
      <c r="F257" s="30"/>
      <c r="G257" s="30">
        <v>-30</v>
      </c>
      <c r="H257" s="178">
        <v>-30</v>
      </c>
    </row>
    <row r="258" spans="4:8" x14ac:dyDescent="0.25">
      <c r="D258" t="s">
        <v>753</v>
      </c>
      <c r="F258" s="30"/>
      <c r="G258" s="30">
        <v>-30</v>
      </c>
      <c r="H258" s="178">
        <v>-30</v>
      </c>
    </row>
    <row r="259" spans="4:8" x14ac:dyDescent="0.25">
      <c r="D259" s="161">
        <v>45321</v>
      </c>
      <c r="E259" t="s">
        <v>672</v>
      </c>
      <c r="F259" s="30"/>
      <c r="G259" s="30">
        <v>4</v>
      </c>
      <c r="H259" s="178">
        <v>4</v>
      </c>
    </row>
    <row r="260" spans="4:8" x14ac:dyDescent="0.25">
      <c r="D260" t="s">
        <v>744</v>
      </c>
      <c r="F260" s="30"/>
      <c r="G260" s="30">
        <v>4</v>
      </c>
      <c r="H260" s="178">
        <v>4</v>
      </c>
    </row>
    <row r="261" spans="4:8" x14ac:dyDescent="0.25">
      <c r="D261" s="161">
        <v>45343</v>
      </c>
      <c r="E261" t="s">
        <v>529</v>
      </c>
      <c r="F261" s="30"/>
      <c r="G261" s="30">
        <v>-6</v>
      </c>
      <c r="H261" s="178">
        <v>-6</v>
      </c>
    </row>
    <row r="262" spans="4:8" x14ac:dyDescent="0.25">
      <c r="D262" t="s">
        <v>754</v>
      </c>
      <c r="F262" s="30"/>
      <c r="G262" s="30">
        <v>-6</v>
      </c>
      <c r="H262" s="178">
        <v>-6</v>
      </c>
    </row>
    <row r="263" spans="4:8" x14ac:dyDescent="0.25">
      <c r="D263" s="161">
        <v>45363</v>
      </c>
      <c r="E263" t="s">
        <v>529</v>
      </c>
      <c r="F263" s="30"/>
      <c r="G263" s="30">
        <v>-5</v>
      </c>
      <c r="H263" s="178">
        <v>-5</v>
      </c>
    </row>
    <row r="264" spans="4:8" x14ac:dyDescent="0.25">
      <c r="D264" t="s">
        <v>755</v>
      </c>
      <c r="F264" s="30"/>
      <c r="G264" s="30">
        <v>-5</v>
      </c>
      <c r="H264" s="178">
        <v>-5</v>
      </c>
    </row>
    <row r="265" spans="4:8" x14ac:dyDescent="0.25">
      <c r="D265" s="161">
        <v>45377</v>
      </c>
      <c r="E265" t="s">
        <v>529</v>
      </c>
      <c r="F265" s="30"/>
      <c r="G265" s="30">
        <v>-10</v>
      </c>
      <c r="H265" s="178">
        <v>-10</v>
      </c>
    </row>
    <row r="266" spans="4:8" x14ac:dyDescent="0.25">
      <c r="D266" t="s">
        <v>756</v>
      </c>
      <c r="F266" s="30"/>
      <c r="G266" s="30">
        <v>-10</v>
      </c>
      <c r="H266" s="178">
        <v>-10</v>
      </c>
    </row>
    <row r="267" spans="4:8" x14ac:dyDescent="0.25">
      <c r="D267" s="161">
        <v>45408</v>
      </c>
      <c r="E267" t="s">
        <v>527</v>
      </c>
      <c r="F267" s="30"/>
      <c r="G267" s="30">
        <v>-25</v>
      </c>
      <c r="H267" s="178">
        <v>-25</v>
      </c>
    </row>
    <row r="268" spans="4:8" x14ac:dyDescent="0.25">
      <c r="D268" t="s">
        <v>806</v>
      </c>
      <c r="F268" s="30"/>
      <c r="G268" s="30">
        <v>-25</v>
      </c>
      <c r="H268" s="178">
        <v>-25</v>
      </c>
    </row>
    <row r="269" spans="4:8" x14ac:dyDescent="0.25">
      <c r="D269" s="161">
        <v>45419</v>
      </c>
      <c r="E269" t="s">
        <v>529</v>
      </c>
      <c r="F269" s="30"/>
      <c r="G269" s="30">
        <v>-1</v>
      </c>
      <c r="H269" s="178">
        <v>-1</v>
      </c>
    </row>
    <row r="270" spans="4:8" x14ac:dyDescent="0.25">
      <c r="D270" t="s">
        <v>745</v>
      </c>
      <c r="F270" s="30"/>
      <c r="G270" s="30">
        <v>-1</v>
      </c>
      <c r="H270" s="178">
        <v>-1</v>
      </c>
    </row>
    <row r="271" spans="4:8" x14ac:dyDescent="0.25">
      <c r="D271" s="161">
        <v>45428</v>
      </c>
      <c r="E271" t="s">
        <v>527</v>
      </c>
      <c r="F271" s="30"/>
      <c r="G271" s="30">
        <v>50</v>
      </c>
      <c r="H271" s="178">
        <v>50</v>
      </c>
    </row>
    <row r="272" spans="4:8" x14ac:dyDescent="0.25">
      <c r="D272" t="s">
        <v>757</v>
      </c>
      <c r="F272" s="30"/>
      <c r="G272" s="30">
        <v>50</v>
      </c>
      <c r="H272" s="178">
        <v>50</v>
      </c>
    </row>
    <row r="273" spans="4:8" x14ac:dyDescent="0.25">
      <c r="D273" s="161">
        <v>45429</v>
      </c>
      <c r="E273" t="s">
        <v>527</v>
      </c>
      <c r="F273" s="30"/>
      <c r="G273" s="30">
        <v>-15</v>
      </c>
      <c r="H273" s="178">
        <v>-15</v>
      </c>
    </row>
    <row r="274" spans="4:8" x14ac:dyDescent="0.25">
      <c r="D274" t="s">
        <v>751</v>
      </c>
      <c r="F274" s="30"/>
      <c r="G274" s="30">
        <v>-15</v>
      </c>
      <c r="H274" s="178">
        <v>-15</v>
      </c>
    </row>
    <row r="275" spans="4:8" x14ac:dyDescent="0.25">
      <c r="D275" s="161">
        <v>45433</v>
      </c>
      <c r="E275" t="s">
        <v>527</v>
      </c>
      <c r="F275" s="30"/>
      <c r="G275" s="30">
        <v>50</v>
      </c>
      <c r="H275" s="178">
        <v>50</v>
      </c>
    </row>
    <row r="276" spans="4:8" x14ac:dyDescent="0.25">
      <c r="D276" t="s">
        <v>747</v>
      </c>
      <c r="F276" s="30"/>
      <c r="G276" s="30">
        <v>50</v>
      </c>
      <c r="H276" s="178">
        <v>50</v>
      </c>
    </row>
    <row r="277" spans="4:8" x14ac:dyDescent="0.25">
      <c r="D277" s="161">
        <v>45440</v>
      </c>
      <c r="E277" t="s">
        <v>529</v>
      </c>
      <c r="F277" s="30"/>
      <c r="G277" s="30">
        <v>-15</v>
      </c>
      <c r="H277" s="178">
        <v>-15</v>
      </c>
    </row>
    <row r="278" spans="4:8" x14ac:dyDescent="0.25">
      <c r="D278" t="s">
        <v>758</v>
      </c>
      <c r="F278" s="30"/>
      <c r="G278" s="30">
        <v>-15</v>
      </c>
      <c r="H278" s="178">
        <v>-15</v>
      </c>
    </row>
    <row r="279" spans="4:8" x14ac:dyDescent="0.25">
      <c r="D279" s="161">
        <v>45442</v>
      </c>
      <c r="E279" t="s">
        <v>529</v>
      </c>
      <c r="F279" s="30"/>
      <c r="G279" s="30">
        <v>-2</v>
      </c>
      <c r="H279" s="178">
        <v>-2</v>
      </c>
    </row>
    <row r="280" spans="4:8" x14ac:dyDescent="0.25">
      <c r="D280" t="s">
        <v>807</v>
      </c>
      <c r="F280" s="30"/>
      <c r="G280" s="30">
        <v>-2</v>
      </c>
      <c r="H280" s="178">
        <v>-2</v>
      </c>
    </row>
    <row r="281" spans="4:8" x14ac:dyDescent="0.25">
      <c r="D281" s="161">
        <v>45449</v>
      </c>
      <c r="E281" t="s">
        <v>529</v>
      </c>
      <c r="F281" s="30"/>
      <c r="G281" s="30">
        <v>-28</v>
      </c>
      <c r="H281" s="178">
        <v>-28</v>
      </c>
    </row>
    <row r="282" spans="4:8" x14ac:dyDescent="0.25">
      <c r="D282" t="s">
        <v>759</v>
      </c>
      <c r="F282" s="30"/>
      <c r="G282" s="30">
        <v>-28</v>
      </c>
      <c r="H282" s="178">
        <v>-28</v>
      </c>
    </row>
    <row r="283" spans="4:8" x14ac:dyDescent="0.25">
      <c r="D283" s="161">
        <v>45457</v>
      </c>
      <c r="E283" t="s">
        <v>527</v>
      </c>
      <c r="F283" s="30"/>
      <c r="G283" s="30">
        <v>-15</v>
      </c>
      <c r="H283" s="178">
        <v>-15</v>
      </c>
    </row>
    <row r="284" spans="4:8" x14ac:dyDescent="0.25">
      <c r="D284" t="s">
        <v>748</v>
      </c>
      <c r="F284" s="30"/>
      <c r="G284" s="30">
        <v>-15</v>
      </c>
      <c r="H284" s="178">
        <v>-15</v>
      </c>
    </row>
    <row r="285" spans="4:8" x14ac:dyDescent="0.25">
      <c r="D285" s="161">
        <v>45466</v>
      </c>
      <c r="E285" t="s">
        <v>527</v>
      </c>
      <c r="F285" s="30"/>
      <c r="G285" s="30">
        <v>50</v>
      </c>
      <c r="H285" s="178">
        <v>50</v>
      </c>
    </row>
    <row r="286" spans="4:8" x14ac:dyDescent="0.25">
      <c r="D286" t="s">
        <v>760</v>
      </c>
      <c r="F286" s="30"/>
      <c r="G286" s="30">
        <v>50</v>
      </c>
      <c r="H286" s="178">
        <v>50</v>
      </c>
    </row>
    <row r="287" spans="4:8" x14ac:dyDescent="0.25">
      <c r="D287" s="161">
        <v>45471</v>
      </c>
      <c r="E287" t="s">
        <v>527</v>
      </c>
      <c r="F287" s="30"/>
      <c r="G287" s="30">
        <v>-9</v>
      </c>
      <c r="H287" s="178">
        <v>-9</v>
      </c>
    </row>
    <row r="288" spans="4:8" x14ac:dyDescent="0.25">
      <c r="D288" t="s">
        <v>761</v>
      </c>
      <c r="F288" s="30"/>
      <c r="G288" s="30">
        <v>-9</v>
      </c>
      <c r="H288" s="178">
        <v>-9</v>
      </c>
    </row>
    <row r="289" spans="4:8" x14ac:dyDescent="0.25">
      <c r="D289" s="161">
        <v>45492</v>
      </c>
      <c r="E289" t="s">
        <v>529</v>
      </c>
      <c r="F289" s="30"/>
      <c r="G289" s="30">
        <v>-10</v>
      </c>
      <c r="H289" s="178">
        <v>-10</v>
      </c>
    </row>
    <row r="290" spans="4:8" x14ac:dyDescent="0.25">
      <c r="D290" t="s">
        <v>808</v>
      </c>
      <c r="F290" s="30"/>
      <c r="G290" s="30">
        <v>-10</v>
      </c>
      <c r="H290" s="178">
        <v>-10</v>
      </c>
    </row>
    <row r="291" spans="4:8" x14ac:dyDescent="0.25">
      <c r="D291" s="161">
        <v>45502</v>
      </c>
      <c r="E291" t="s">
        <v>527</v>
      </c>
      <c r="F291" s="30"/>
      <c r="G291" s="30">
        <v>-20</v>
      </c>
      <c r="H291" s="178">
        <v>-20</v>
      </c>
    </row>
    <row r="292" spans="4:8" x14ac:dyDescent="0.25">
      <c r="D292" t="s">
        <v>762</v>
      </c>
      <c r="F292" s="30"/>
      <c r="G292" s="30">
        <v>-20</v>
      </c>
      <c r="H292" s="178">
        <v>-20</v>
      </c>
    </row>
    <row r="293" spans="4:8" x14ac:dyDescent="0.25">
      <c r="D293" s="161">
        <v>45506</v>
      </c>
      <c r="E293" t="s">
        <v>527</v>
      </c>
      <c r="F293" s="30"/>
      <c r="G293" s="30">
        <v>-20</v>
      </c>
      <c r="H293" s="178">
        <v>-20</v>
      </c>
    </row>
    <row r="294" spans="4:8" x14ac:dyDescent="0.25">
      <c r="D294" t="s">
        <v>782</v>
      </c>
      <c r="F294" s="30"/>
      <c r="G294" s="30">
        <v>-20</v>
      </c>
      <c r="H294" s="178">
        <v>-20</v>
      </c>
    </row>
    <row r="295" spans="4:8" x14ac:dyDescent="0.25">
      <c r="D295" s="161">
        <v>45518</v>
      </c>
      <c r="E295" t="s">
        <v>529</v>
      </c>
      <c r="F295" s="30"/>
      <c r="G295" s="30">
        <v>-3</v>
      </c>
      <c r="H295" s="178">
        <v>-3</v>
      </c>
    </row>
    <row r="296" spans="4:8" x14ac:dyDescent="0.25">
      <c r="D296" t="s">
        <v>784</v>
      </c>
      <c r="F296" s="30"/>
      <c r="G296" s="30">
        <v>-3</v>
      </c>
      <c r="H296" s="178">
        <v>-3</v>
      </c>
    </row>
    <row r="297" spans="4:8" x14ac:dyDescent="0.25">
      <c r="D297" s="161">
        <v>45524</v>
      </c>
      <c r="E297" t="s">
        <v>527</v>
      </c>
      <c r="F297" s="30"/>
      <c r="G297" s="30">
        <v>30</v>
      </c>
      <c r="H297" s="178">
        <v>30</v>
      </c>
    </row>
    <row r="298" spans="4:8" x14ac:dyDescent="0.25">
      <c r="D298" t="s">
        <v>763</v>
      </c>
      <c r="F298" s="30"/>
      <c r="G298" s="30">
        <v>30</v>
      </c>
      <c r="H298" s="178">
        <v>30</v>
      </c>
    </row>
    <row r="299" spans="4:8" x14ac:dyDescent="0.25">
      <c r="D299" s="161">
        <v>45540</v>
      </c>
      <c r="E299" t="s">
        <v>529</v>
      </c>
      <c r="F299" s="30"/>
      <c r="G299" s="30">
        <v>-10</v>
      </c>
      <c r="H299" s="178">
        <v>-10</v>
      </c>
    </row>
    <row r="300" spans="4:8" x14ac:dyDescent="0.25">
      <c r="D300" t="s">
        <v>809</v>
      </c>
      <c r="F300" s="30"/>
      <c r="G300" s="30">
        <v>-10</v>
      </c>
      <c r="H300" s="178">
        <v>-10</v>
      </c>
    </row>
    <row r="301" spans="4:8" x14ac:dyDescent="0.25">
      <c r="D301" s="161">
        <v>45545</v>
      </c>
      <c r="E301" t="s">
        <v>529</v>
      </c>
      <c r="F301" s="30"/>
      <c r="G301" s="30">
        <v>-10</v>
      </c>
      <c r="H301" s="178">
        <v>-10</v>
      </c>
    </row>
    <row r="302" spans="4:8" x14ac:dyDescent="0.25">
      <c r="D302" t="s">
        <v>764</v>
      </c>
      <c r="F302" s="30"/>
      <c r="G302" s="30">
        <v>-10</v>
      </c>
      <c r="H302" s="178">
        <v>-10</v>
      </c>
    </row>
    <row r="303" spans="4:8" x14ac:dyDescent="0.25">
      <c r="D303" s="161">
        <v>45546</v>
      </c>
      <c r="E303" t="s">
        <v>529</v>
      </c>
      <c r="F303" s="30"/>
      <c r="G303" s="30">
        <v>-9</v>
      </c>
      <c r="H303" s="178">
        <v>-9</v>
      </c>
    </row>
    <row r="304" spans="4:8" x14ac:dyDescent="0.25">
      <c r="E304" t="s">
        <v>527</v>
      </c>
      <c r="F304" s="30"/>
      <c r="G304" s="30">
        <v>-11</v>
      </c>
      <c r="H304" s="178">
        <v>-11</v>
      </c>
    </row>
    <row r="305" spans="4:8" x14ac:dyDescent="0.25">
      <c r="D305" t="s">
        <v>752</v>
      </c>
      <c r="F305" s="30"/>
      <c r="G305" s="30">
        <v>-20</v>
      </c>
      <c r="H305" s="178">
        <v>-20</v>
      </c>
    </row>
    <row r="306" spans="4:8" x14ac:dyDescent="0.25">
      <c r="D306" s="161">
        <v>45561</v>
      </c>
      <c r="E306" t="s">
        <v>527</v>
      </c>
      <c r="F306" s="30"/>
      <c r="G306" s="30">
        <v>-4</v>
      </c>
      <c r="H306" s="178">
        <v>-4</v>
      </c>
    </row>
    <row r="307" spans="4:8" x14ac:dyDescent="0.25">
      <c r="D307" t="s">
        <v>765</v>
      </c>
      <c r="F307" s="30"/>
      <c r="G307" s="30">
        <v>-4</v>
      </c>
      <c r="H307" s="178">
        <v>-4</v>
      </c>
    </row>
    <row r="308" spans="4:8" x14ac:dyDescent="0.25">
      <c r="D308" s="161">
        <v>45575</v>
      </c>
      <c r="E308" t="s">
        <v>527</v>
      </c>
      <c r="F308" s="30"/>
      <c r="G308" s="30">
        <v>-9</v>
      </c>
      <c r="H308" s="178">
        <v>-9</v>
      </c>
    </row>
    <row r="309" spans="4:8" x14ac:dyDescent="0.25">
      <c r="D309" t="s">
        <v>767</v>
      </c>
      <c r="F309" s="30"/>
      <c r="G309" s="30">
        <v>-9</v>
      </c>
      <c r="H309" s="178">
        <v>-9</v>
      </c>
    </row>
    <row r="310" spans="4:8" x14ac:dyDescent="0.25">
      <c r="D310" s="161">
        <v>45583</v>
      </c>
      <c r="E310" t="s">
        <v>527</v>
      </c>
      <c r="F310" s="30"/>
      <c r="G310" s="30">
        <v>-20</v>
      </c>
      <c r="H310" s="178">
        <v>-20</v>
      </c>
    </row>
    <row r="311" spans="4:8" x14ac:dyDescent="0.25">
      <c r="D311" t="s">
        <v>768</v>
      </c>
      <c r="F311" s="30"/>
      <c r="G311" s="30">
        <v>-20</v>
      </c>
      <c r="H311" s="178">
        <v>-20</v>
      </c>
    </row>
    <row r="312" spans="4:8" x14ac:dyDescent="0.25">
      <c r="D312" s="161">
        <v>45610</v>
      </c>
      <c r="E312" t="s">
        <v>527</v>
      </c>
      <c r="F312" s="30"/>
      <c r="G312" s="30">
        <v>35</v>
      </c>
      <c r="H312" s="178">
        <v>35</v>
      </c>
    </row>
    <row r="313" spans="4:8" x14ac:dyDescent="0.25">
      <c r="D313" t="s">
        <v>770</v>
      </c>
      <c r="F313" s="30"/>
      <c r="G313" s="30">
        <v>35</v>
      </c>
      <c r="H313" s="178">
        <v>35</v>
      </c>
    </row>
    <row r="314" spans="4:8" x14ac:dyDescent="0.25">
      <c r="D314" s="161">
        <v>45622</v>
      </c>
      <c r="E314" t="s">
        <v>527</v>
      </c>
      <c r="F314" s="30"/>
      <c r="G314" s="30">
        <v>-4</v>
      </c>
      <c r="H314" s="178">
        <v>-4</v>
      </c>
    </row>
    <row r="315" spans="4:8" x14ac:dyDescent="0.25">
      <c r="D315" t="s">
        <v>771</v>
      </c>
      <c r="F315" s="30"/>
      <c r="G315" s="30">
        <v>-4</v>
      </c>
      <c r="H315" s="178">
        <v>-4</v>
      </c>
    </row>
    <row r="316" spans="4:8" x14ac:dyDescent="0.25">
      <c r="D316" s="161">
        <v>45624</v>
      </c>
      <c r="E316" t="s">
        <v>527</v>
      </c>
      <c r="F316" s="30"/>
      <c r="G316" s="30">
        <v>-4</v>
      </c>
      <c r="H316" s="178">
        <v>-4</v>
      </c>
    </row>
    <row r="317" spans="4:8" x14ac:dyDescent="0.25">
      <c r="D317" t="s">
        <v>772</v>
      </c>
      <c r="F317" s="30"/>
      <c r="G317" s="30">
        <v>-4</v>
      </c>
      <c r="H317" s="178">
        <v>-4</v>
      </c>
    </row>
    <row r="318" spans="4:8" x14ac:dyDescent="0.25">
      <c r="D318" s="161">
        <v>45628</v>
      </c>
      <c r="E318" t="s">
        <v>527</v>
      </c>
      <c r="F318" s="30"/>
      <c r="G318" s="30">
        <v>-4</v>
      </c>
      <c r="H318" s="178">
        <v>-4</v>
      </c>
    </row>
    <row r="319" spans="4:8" x14ac:dyDescent="0.25">
      <c r="D319" t="s">
        <v>773</v>
      </c>
      <c r="F319" s="30"/>
      <c r="G319" s="30">
        <v>-4</v>
      </c>
      <c r="H319" s="178">
        <v>-4</v>
      </c>
    </row>
    <row r="320" spans="4:8" x14ac:dyDescent="0.25">
      <c r="D320" s="161">
        <v>45632</v>
      </c>
      <c r="E320" t="s">
        <v>527</v>
      </c>
      <c r="F320" s="30"/>
      <c r="G320" s="30">
        <v>35</v>
      </c>
      <c r="H320" s="178">
        <v>35</v>
      </c>
    </row>
    <row r="321" spans="3:8" x14ac:dyDescent="0.25">
      <c r="D321" t="s">
        <v>774</v>
      </c>
      <c r="F321" s="30"/>
      <c r="G321" s="30">
        <v>35</v>
      </c>
      <c r="H321" s="178">
        <v>35</v>
      </c>
    </row>
    <row r="322" spans="3:8" x14ac:dyDescent="0.25">
      <c r="D322" s="161">
        <v>45636</v>
      </c>
      <c r="E322" t="s">
        <v>527</v>
      </c>
      <c r="F322" s="30"/>
      <c r="G322" s="30">
        <v>-10</v>
      </c>
      <c r="H322" s="178">
        <v>-10</v>
      </c>
    </row>
    <row r="323" spans="3:8" x14ac:dyDescent="0.25">
      <c r="D323" t="s">
        <v>750</v>
      </c>
      <c r="F323" s="30"/>
      <c r="G323" s="30">
        <v>-10</v>
      </c>
      <c r="H323" s="178">
        <v>-10</v>
      </c>
    </row>
    <row r="324" spans="3:8" x14ac:dyDescent="0.25">
      <c r="C324" t="s">
        <v>705</v>
      </c>
      <c r="F324" s="30"/>
      <c r="G324" s="30">
        <v>-66</v>
      </c>
      <c r="H324" s="178">
        <v>-66</v>
      </c>
    </row>
    <row r="325" spans="3:8" x14ac:dyDescent="0.25">
      <c r="C325" t="s">
        <v>140</v>
      </c>
      <c r="D325" s="161">
        <v>45303</v>
      </c>
      <c r="E325" t="s">
        <v>672</v>
      </c>
      <c r="F325" s="30">
        <v>-2</v>
      </c>
      <c r="G325" s="30"/>
      <c r="H325" s="178">
        <v>-2</v>
      </c>
    </row>
    <row r="326" spans="3:8" x14ac:dyDescent="0.25">
      <c r="D326" t="s">
        <v>794</v>
      </c>
      <c r="F326" s="30">
        <v>-2</v>
      </c>
      <c r="G326" s="30"/>
      <c r="H326" s="178">
        <v>-2</v>
      </c>
    </row>
    <row r="327" spans="3:8" x14ac:dyDescent="0.25">
      <c r="D327" s="161">
        <v>45307</v>
      </c>
      <c r="E327" t="s">
        <v>672</v>
      </c>
      <c r="F327" s="30">
        <v>-10</v>
      </c>
      <c r="G327" s="30"/>
      <c r="H327" s="178">
        <v>-10</v>
      </c>
    </row>
    <row r="328" spans="3:8" x14ac:dyDescent="0.25">
      <c r="D328" t="s">
        <v>743</v>
      </c>
      <c r="F328" s="30">
        <v>-10</v>
      </c>
      <c r="G328" s="30"/>
      <c r="H328" s="178">
        <v>-10</v>
      </c>
    </row>
    <row r="329" spans="3:8" x14ac:dyDescent="0.25">
      <c r="D329" s="161">
        <v>45310</v>
      </c>
      <c r="E329" t="s">
        <v>529</v>
      </c>
      <c r="F329" s="30">
        <v>-5</v>
      </c>
      <c r="G329" s="30"/>
      <c r="H329" s="178">
        <v>-5</v>
      </c>
    </row>
    <row r="330" spans="3:8" x14ac:dyDescent="0.25">
      <c r="D330" t="s">
        <v>753</v>
      </c>
      <c r="F330" s="30">
        <v>-5</v>
      </c>
      <c r="G330" s="30"/>
      <c r="H330" s="178">
        <v>-5</v>
      </c>
    </row>
    <row r="331" spans="3:8" x14ac:dyDescent="0.25">
      <c r="D331" s="161">
        <v>45329</v>
      </c>
      <c r="E331" t="s">
        <v>529</v>
      </c>
      <c r="F331" s="30">
        <v>100</v>
      </c>
      <c r="G331" s="30"/>
      <c r="H331" s="178">
        <v>100</v>
      </c>
    </row>
    <row r="332" spans="3:8" x14ac:dyDescent="0.25">
      <c r="D332" t="s">
        <v>775</v>
      </c>
      <c r="F332" s="30">
        <v>100</v>
      </c>
      <c r="G332" s="30"/>
      <c r="H332" s="178">
        <v>100</v>
      </c>
    </row>
    <row r="333" spans="3:8" x14ac:dyDescent="0.25">
      <c r="D333" s="161">
        <v>45337</v>
      </c>
      <c r="E333" t="s">
        <v>529</v>
      </c>
      <c r="F333" s="30">
        <v>-3</v>
      </c>
      <c r="G333" s="30"/>
      <c r="H333" s="178">
        <v>-3</v>
      </c>
    </row>
    <row r="334" spans="3:8" x14ac:dyDescent="0.25">
      <c r="D334" t="s">
        <v>810</v>
      </c>
      <c r="F334" s="30">
        <v>-3</v>
      </c>
      <c r="G334" s="30"/>
      <c r="H334" s="178">
        <v>-3</v>
      </c>
    </row>
    <row r="335" spans="3:8" x14ac:dyDescent="0.25">
      <c r="D335" s="161">
        <v>45350</v>
      </c>
      <c r="E335" t="s">
        <v>529</v>
      </c>
      <c r="F335" s="30">
        <v>-20</v>
      </c>
      <c r="G335" s="30"/>
      <c r="H335" s="178">
        <v>-20</v>
      </c>
    </row>
    <row r="336" spans="3:8" x14ac:dyDescent="0.25">
      <c r="D336" t="s">
        <v>795</v>
      </c>
      <c r="F336" s="30">
        <v>-20</v>
      </c>
      <c r="G336" s="30"/>
      <c r="H336" s="178">
        <v>-20</v>
      </c>
    </row>
    <row r="337" spans="4:8" x14ac:dyDescent="0.25">
      <c r="D337" s="161">
        <v>45363</v>
      </c>
      <c r="E337" t="s">
        <v>529</v>
      </c>
      <c r="F337" s="30">
        <v>-8</v>
      </c>
      <c r="G337" s="30"/>
      <c r="H337" s="178">
        <v>-8</v>
      </c>
    </row>
    <row r="338" spans="4:8" x14ac:dyDescent="0.25">
      <c r="D338" t="s">
        <v>755</v>
      </c>
      <c r="F338" s="30">
        <v>-8</v>
      </c>
      <c r="G338" s="30"/>
      <c r="H338" s="178">
        <v>-8</v>
      </c>
    </row>
    <row r="339" spans="4:8" x14ac:dyDescent="0.25">
      <c r="D339" s="161">
        <v>45372</v>
      </c>
      <c r="E339" t="s">
        <v>529</v>
      </c>
      <c r="F339" s="30">
        <v>-40</v>
      </c>
      <c r="G339" s="30"/>
      <c r="H339" s="178">
        <v>-40</v>
      </c>
    </row>
    <row r="340" spans="4:8" x14ac:dyDescent="0.25">
      <c r="D340" t="s">
        <v>796</v>
      </c>
      <c r="F340" s="30">
        <v>-40</v>
      </c>
      <c r="G340" s="30"/>
      <c r="H340" s="178">
        <v>-40</v>
      </c>
    </row>
    <row r="341" spans="4:8" x14ac:dyDescent="0.25">
      <c r="D341" s="161">
        <v>45377</v>
      </c>
      <c r="E341" t="s">
        <v>529</v>
      </c>
      <c r="F341" s="30">
        <v>-2</v>
      </c>
      <c r="G341" s="30"/>
      <c r="H341" s="178">
        <v>-2</v>
      </c>
    </row>
    <row r="342" spans="4:8" x14ac:dyDescent="0.25">
      <c r="D342" t="s">
        <v>756</v>
      </c>
      <c r="F342" s="30">
        <v>-2</v>
      </c>
      <c r="G342" s="30"/>
      <c r="H342" s="178">
        <v>-2</v>
      </c>
    </row>
    <row r="343" spans="4:8" x14ac:dyDescent="0.25">
      <c r="D343" s="161">
        <v>45384</v>
      </c>
      <c r="E343" t="s">
        <v>529</v>
      </c>
      <c r="F343" s="30">
        <v>2</v>
      </c>
      <c r="G343" s="30"/>
      <c r="H343" s="178">
        <v>2</v>
      </c>
    </row>
    <row r="344" spans="4:8" x14ac:dyDescent="0.25">
      <c r="D344" t="s">
        <v>811</v>
      </c>
      <c r="F344" s="30">
        <v>2</v>
      </c>
      <c r="G344" s="30"/>
      <c r="H344" s="178">
        <v>2</v>
      </c>
    </row>
    <row r="345" spans="4:8" x14ac:dyDescent="0.25">
      <c r="D345" s="161">
        <v>45391</v>
      </c>
      <c r="E345" t="s">
        <v>529</v>
      </c>
      <c r="F345" s="30">
        <v>-2</v>
      </c>
      <c r="G345" s="30"/>
      <c r="H345" s="178">
        <v>-2</v>
      </c>
    </row>
    <row r="346" spans="4:8" x14ac:dyDescent="0.25">
      <c r="D346" t="s">
        <v>812</v>
      </c>
      <c r="F346" s="30">
        <v>-2</v>
      </c>
      <c r="G346" s="30"/>
      <c r="H346" s="178">
        <v>-2</v>
      </c>
    </row>
    <row r="347" spans="4:8" x14ac:dyDescent="0.25">
      <c r="D347" s="161">
        <v>45422</v>
      </c>
      <c r="E347" t="s">
        <v>529</v>
      </c>
      <c r="F347" s="30">
        <v>-4</v>
      </c>
      <c r="G347" s="30"/>
      <c r="H347" s="178">
        <v>-4</v>
      </c>
    </row>
    <row r="348" spans="4:8" x14ac:dyDescent="0.25">
      <c r="D348" t="s">
        <v>777</v>
      </c>
      <c r="F348" s="30">
        <v>-4</v>
      </c>
      <c r="G348" s="30"/>
      <c r="H348" s="178">
        <v>-4</v>
      </c>
    </row>
    <row r="349" spans="4:8" x14ac:dyDescent="0.25">
      <c r="D349" s="161">
        <v>45429</v>
      </c>
      <c r="E349" t="s">
        <v>529</v>
      </c>
      <c r="F349" s="30">
        <v>-17</v>
      </c>
      <c r="G349" s="30"/>
      <c r="H349" s="178">
        <v>-17</v>
      </c>
    </row>
    <row r="350" spans="4:8" x14ac:dyDescent="0.25">
      <c r="D350" t="s">
        <v>751</v>
      </c>
      <c r="F350" s="30">
        <v>-17</v>
      </c>
      <c r="G350" s="30"/>
      <c r="H350" s="178">
        <v>-17</v>
      </c>
    </row>
    <row r="351" spans="4:8" x14ac:dyDescent="0.25">
      <c r="D351" s="161">
        <v>45433</v>
      </c>
      <c r="E351" t="s">
        <v>529</v>
      </c>
      <c r="F351" s="30">
        <v>-2</v>
      </c>
      <c r="G351" s="30"/>
      <c r="H351" s="178">
        <v>-2</v>
      </c>
    </row>
    <row r="352" spans="4:8" x14ac:dyDescent="0.25">
      <c r="D352" t="s">
        <v>747</v>
      </c>
      <c r="F352" s="30">
        <v>-2</v>
      </c>
      <c r="G352" s="30"/>
      <c r="H352" s="178">
        <v>-2</v>
      </c>
    </row>
    <row r="353" spans="4:8" x14ac:dyDescent="0.25">
      <c r="D353" s="161">
        <v>45441</v>
      </c>
      <c r="E353" t="s">
        <v>529</v>
      </c>
      <c r="F353" s="30">
        <v>-42</v>
      </c>
      <c r="G353" s="30"/>
      <c r="H353" s="178">
        <v>-42</v>
      </c>
    </row>
    <row r="354" spans="4:8" x14ac:dyDescent="0.25">
      <c r="D354" t="s">
        <v>778</v>
      </c>
      <c r="F354" s="30">
        <v>-42</v>
      </c>
      <c r="G354" s="30"/>
      <c r="H354" s="178">
        <v>-42</v>
      </c>
    </row>
    <row r="355" spans="4:8" x14ac:dyDescent="0.25">
      <c r="D355" s="161">
        <v>45442</v>
      </c>
      <c r="E355" t="s">
        <v>529</v>
      </c>
      <c r="F355" s="30">
        <v>-1</v>
      </c>
      <c r="G355" s="30"/>
      <c r="H355" s="178">
        <v>-1</v>
      </c>
    </row>
    <row r="356" spans="4:8" x14ac:dyDescent="0.25">
      <c r="D356" t="s">
        <v>807</v>
      </c>
      <c r="F356" s="30">
        <v>-1</v>
      </c>
      <c r="G356" s="30"/>
      <c r="H356" s="178">
        <v>-1</v>
      </c>
    </row>
    <row r="357" spans="4:8" x14ac:dyDescent="0.25">
      <c r="D357" s="161">
        <v>45443</v>
      </c>
      <c r="E357" t="s">
        <v>529</v>
      </c>
      <c r="F357" s="30">
        <v>10</v>
      </c>
      <c r="G357" s="30"/>
      <c r="H357" s="178">
        <v>10</v>
      </c>
    </row>
    <row r="358" spans="4:8" x14ac:dyDescent="0.25">
      <c r="D358" t="s">
        <v>779</v>
      </c>
      <c r="F358" s="30">
        <v>10</v>
      </c>
      <c r="G358" s="30"/>
      <c r="H358" s="178">
        <v>10</v>
      </c>
    </row>
    <row r="359" spans="4:8" x14ac:dyDescent="0.25">
      <c r="D359" s="161">
        <v>45449</v>
      </c>
      <c r="E359" t="s">
        <v>529</v>
      </c>
      <c r="F359" s="30">
        <v>88</v>
      </c>
      <c r="G359" s="30"/>
      <c r="H359" s="178">
        <v>88</v>
      </c>
    </row>
    <row r="360" spans="4:8" x14ac:dyDescent="0.25">
      <c r="D360" t="s">
        <v>759</v>
      </c>
      <c r="F360" s="30">
        <v>88</v>
      </c>
      <c r="G360" s="30"/>
      <c r="H360" s="178">
        <v>88</v>
      </c>
    </row>
    <row r="361" spans="4:8" x14ac:dyDescent="0.25">
      <c r="D361" s="161">
        <v>45457</v>
      </c>
      <c r="E361" t="s">
        <v>529</v>
      </c>
      <c r="F361" s="30">
        <v>-5</v>
      </c>
      <c r="G361" s="30"/>
      <c r="H361" s="178">
        <v>-5</v>
      </c>
    </row>
    <row r="362" spans="4:8" x14ac:dyDescent="0.25">
      <c r="D362" t="s">
        <v>748</v>
      </c>
      <c r="F362" s="30">
        <v>-5</v>
      </c>
      <c r="G362" s="30"/>
      <c r="H362" s="178">
        <v>-5</v>
      </c>
    </row>
    <row r="363" spans="4:8" x14ac:dyDescent="0.25">
      <c r="D363" s="161">
        <v>45475</v>
      </c>
      <c r="E363" t="s">
        <v>529</v>
      </c>
      <c r="F363" s="30">
        <v>1</v>
      </c>
      <c r="G363" s="30"/>
      <c r="H363" s="178">
        <v>1</v>
      </c>
    </row>
    <row r="364" spans="4:8" x14ac:dyDescent="0.25">
      <c r="D364" t="s">
        <v>813</v>
      </c>
      <c r="F364" s="30">
        <v>1</v>
      </c>
      <c r="G364" s="30"/>
      <c r="H364" s="178">
        <v>1</v>
      </c>
    </row>
    <row r="365" spans="4:8" x14ac:dyDescent="0.25">
      <c r="D365" s="161">
        <v>45482</v>
      </c>
      <c r="E365" t="s">
        <v>529</v>
      </c>
      <c r="F365" s="30">
        <v>-10</v>
      </c>
      <c r="G365" s="30"/>
      <c r="H365" s="178">
        <v>-10</v>
      </c>
    </row>
    <row r="366" spans="4:8" x14ac:dyDescent="0.25">
      <c r="D366" t="s">
        <v>780</v>
      </c>
      <c r="F366" s="30">
        <v>-10</v>
      </c>
      <c r="G366" s="30"/>
      <c r="H366" s="178">
        <v>-10</v>
      </c>
    </row>
    <row r="367" spans="4:8" x14ac:dyDescent="0.25">
      <c r="D367" s="161">
        <v>45483</v>
      </c>
      <c r="E367" t="s">
        <v>529</v>
      </c>
      <c r="F367" s="30">
        <v>-2</v>
      </c>
      <c r="G367" s="30"/>
      <c r="H367" s="178">
        <v>-2</v>
      </c>
    </row>
    <row r="368" spans="4:8" x14ac:dyDescent="0.25">
      <c r="D368" t="s">
        <v>781</v>
      </c>
      <c r="F368" s="30">
        <v>-2</v>
      </c>
      <c r="G368" s="30"/>
      <c r="H368" s="178">
        <v>-2</v>
      </c>
    </row>
    <row r="369" spans="4:8" x14ac:dyDescent="0.25">
      <c r="D369" s="161">
        <v>45503</v>
      </c>
      <c r="E369" t="s">
        <v>529</v>
      </c>
      <c r="F369" s="30">
        <v>-5</v>
      </c>
      <c r="G369" s="30"/>
      <c r="H369" s="178">
        <v>-5</v>
      </c>
    </row>
    <row r="370" spans="4:8" x14ac:dyDescent="0.25">
      <c r="D370" t="s">
        <v>814</v>
      </c>
      <c r="F370" s="30">
        <v>-5</v>
      </c>
      <c r="G370" s="30"/>
      <c r="H370" s="178">
        <v>-5</v>
      </c>
    </row>
    <row r="371" spans="4:8" x14ac:dyDescent="0.25">
      <c r="D371" s="161">
        <v>45506</v>
      </c>
      <c r="E371" t="s">
        <v>529</v>
      </c>
      <c r="F371" s="30">
        <v>-30</v>
      </c>
      <c r="G371" s="30"/>
      <c r="H371" s="178">
        <v>-30</v>
      </c>
    </row>
    <row r="372" spans="4:8" x14ac:dyDescent="0.25">
      <c r="D372" t="s">
        <v>782</v>
      </c>
      <c r="F372" s="30">
        <v>-30</v>
      </c>
      <c r="G372" s="30"/>
      <c r="H372" s="178">
        <v>-30</v>
      </c>
    </row>
    <row r="373" spans="4:8" x14ac:dyDescent="0.25">
      <c r="D373" s="161">
        <v>45518</v>
      </c>
      <c r="E373" t="s">
        <v>529</v>
      </c>
      <c r="F373" s="30">
        <v>-4</v>
      </c>
      <c r="G373" s="30"/>
      <c r="H373" s="178">
        <v>-4</v>
      </c>
    </row>
    <row r="374" spans="4:8" x14ac:dyDescent="0.25">
      <c r="D374" t="s">
        <v>784</v>
      </c>
      <c r="F374" s="30">
        <v>-4</v>
      </c>
      <c r="G374" s="30"/>
      <c r="H374" s="178">
        <v>-4</v>
      </c>
    </row>
    <row r="375" spans="4:8" x14ac:dyDescent="0.25">
      <c r="D375" s="161">
        <v>45524</v>
      </c>
      <c r="E375" t="s">
        <v>529</v>
      </c>
      <c r="F375" s="30">
        <v>-17</v>
      </c>
      <c r="G375" s="30"/>
      <c r="H375" s="178">
        <v>-17</v>
      </c>
    </row>
    <row r="376" spans="4:8" x14ac:dyDescent="0.25">
      <c r="D376" t="s">
        <v>763</v>
      </c>
      <c r="F376" s="30">
        <v>-17</v>
      </c>
      <c r="G376" s="30"/>
      <c r="H376" s="178">
        <v>-17</v>
      </c>
    </row>
    <row r="377" spans="4:8" x14ac:dyDescent="0.25">
      <c r="D377" s="161">
        <v>45530</v>
      </c>
      <c r="E377" t="s">
        <v>529</v>
      </c>
      <c r="F377" s="30">
        <v>-16</v>
      </c>
      <c r="G377" s="30"/>
      <c r="H377" s="178">
        <v>-16</v>
      </c>
    </row>
    <row r="378" spans="4:8" x14ac:dyDescent="0.25">
      <c r="D378" t="s">
        <v>786</v>
      </c>
      <c r="F378" s="30">
        <v>-16</v>
      </c>
      <c r="G378" s="30"/>
      <c r="H378" s="178">
        <v>-16</v>
      </c>
    </row>
    <row r="379" spans="4:8" x14ac:dyDescent="0.25">
      <c r="D379" s="161">
        <v>45531</v>
      </c>
      <c r="E379" t="s">
        <v>529</v>
      </c>
      <c r="F379" s="30">
        <v>-23</v>
      </c>
      <c r="G379" s="30"/>
      <c r="H379" s="178">
        <v>-23</v>
      </c>
    </row>
    <row r="380" spans="4:8" x14ac:dyDescent="0.25">
      <c r="D380" t="s">
        <v>799</v>
      </c>
      <c r="F380" s="30">
        <v>-23</v>
      </c>
      <c r="G380" s="30"/>
      <c r="H380" s="178">
        <v>-23</v>
      </c>
    </row>
    <row r="381" spans="4:8" x14ac:dyDescent="0.25">
      <c r="D381" s="161">
        <v>45538</v>
      </c>
      <c r="E381" t="s">
        <v>529</v>
      </c>
      <c r="F381" s="30">
        <v>-5</v>
      </c>
      <c r="G381" s="30"/>
      <c r="H381" s="178">
        <v>-5</v>
      </c>
    </row>
    <row r="382" spans="4:8" x14ac:dyDescent="0.25">
      <c r="D382" t="s">
        <v>800</v>
      </c>
      <c r="F382" s="30">
        <v>-5</v>
      </c>
      <c r="G382" s="30"/>
      <c r="H382" s="178">
        <v>-5</v>
      </c>
    </row>
    <row r="383" spans="4:8" x14ac:dyDescent="0.25">
      <c r="D383" s="161">
        <v>45540</v>
      </c>
      <c r="E383" t="s">
        <v>529</v>
      </c>
      <c r="F383" s="30">
        <v>-50</v>
      </c>
      <c r="G383" s="30"/>
      <c r="H383" s="178">
        <v>-50</v>
      </c>
    </row>
    <row r="384" spans="4:8" x14ac:dyDescent="0.25">
      <c r="D384" t="s">
        <v>809</v>
      </c>
      <c r="F384" s="30">
        <v>-50</v>
      </c>
      <c r="G384" s="30"/>
      <c r="H384" s="178">
        <v>-50</v>
      </c>
    </row>
    <row r="385" spans="4:8" x14ac:dyDescent="0.25">
      <c r="D385" s="161">
        <v>45546</v>
      </c>
      <c r="E385" t="s">
        <v>529</v>
      </c>
      <c r="F385" s="30">
        <v>-6</v>
      </c>
      <c r="G385" s="30"/>
      <c r="H385" s="178">
        <v>-6</v>
      </c>
    </row>
    <row r="386" spans="4:8" x14ac:dyDescent="0.25">
      <c r="D386" t="s">
        <v>752</v>
      </c>
      <c r="F386" s="30">
        <v>-6</v>
      </c>
      <c r="G386" s="30"/>
      <c r="H386" s="178">
        <v>-6</v>
      </c>
    </row>
    <row r="387" spans="4:8" x14ac:dyDescent="0.25">
      <c r="D387" s="161">
        <v>45552</v>
      </c>
      <c r="E387" t="s">
        <v>529</v>
      </c>
      <c r="F387" s="30">
        <v>-1</v>
      </c>
      <c r="G387" s="30"/>
      <c r="H387" s="178">
        <v>-1</v>
      </c>
    </row>
    <row r="388" spans="4:8" x14ac:dyDescent="0.25">
      <c r="D388" t="s">
        <v>801</v>
      </c>
      <c r="F388" s="30">
        <v>-1</v>
      </c>
      <c r="G388" s="30"/>
      <c r="H388" s="178">
        <v>-1</v>
      </c>
    </row>
    <row r="389" spans="4:8" x14ac:dyDescent="0.25">
      <c r="D389" s="161">
        <v>45553</v>
      </c>
      <c r="E389" t="s">
        <v>529</v>
      </c>
      <c r="F389" s="30">
        <v>-3</v>
      </c>
      <c r="G389" s="30"/>
      <c r="H389" s="178">
        <v>-3</v>
      </c>
    </row>
    <row r="390" spans="4:8" x14ac:dyDescent="0.25">
      <c r="D390" t="s">
        <v>802</v>
      </c>
      <c r="F390" s="30">
        <v>-3</v>
      </c>
      <c r="G390" s="30"/>
      <c r="H390" s="178">
        <v>-3</v>
      </c>
    </row>
    <row r="391" spans="4:8" x14ac:dyDescent="0.25">
      <c r="D391" s="161">
        <v>45554</v>
      </c>
      <c r="E391" t="s">
        <v>529</v>
      </c>
      <c r="F391" s="30">
        <v>27</v>
      </c>
      <c r="G391" s="30"/>
      <c r="H391" s="178">
        <v>27</v>
      </c>
    </row>
    <row r="392" spans="4:8" x14ac:dyDescent="0.25">
      <c r="D392" t="s">
        <v>815</v>
      </c>
      <c r="F392" s="30">
        <v>27</v>
      </c>
      <c r="G392" s="30"/>
      <c r="H392" s="178">
        <v>27</v>
      </c>
    </row>
    <row r="393" spans="4:8" x14ac:dyDescent="0.25">
      <c r="D393" s="161">
        <v>45560</v>
      </c>
      <c r="E393" t="s">
        <v>529</v>
      </c>
      <c r="F393" s="30">
        <v>-6</v>
      </c>
      <c r="G393" s="30"/>
      <c r="H393" s="178">
        <v>-6</v>
      </c>
    </row>
    <row r="394" spans="4:8" x14ac:dyDescent="0.25">
      <c r="D394" t="s">
        <v>789</v>
      </c>
      <c r="F394" s="30">
        <v>-6</v>
      </c>
      <c r="G394" s="30"/>
      <c r="H394" s="178">
        <v>-6</v>
      </c>
    </row>
    <row r="395" spans="4:8" x14ac:dyDescent="0.25">
      <c r="D395" s="161">
        <v>45561</v>
      </c>
      <c r="E395" t="s">
        <v>529</v>
      </c>
      <c r="F395" s="30">
        <v>-27</v>
      </c>
      <c r="G395" s="30"/>
      <c r="H395" s="178">
        <v>-27</v>
      </c>
    </row>
    <row r="396" spans="4:8" x14ac:dyDescent="0.25">
      <c r="D396" t="s">
        <v>765</v>
      </c>
      <c r="F396" s="30">
        <v>-27</v>
      </c>
      <c r="G396" s="30"/>
      <c r="H396" s="178">
        <v>-27</v>
      </c>
    </row>
    <row r="397" spans="4:8" x14ac:dyDescent="0.25">
      <c r="D397" s="161">
        <v>45562</v>
      </c>
      <c r="E397" t="s">
        <v>529</v>
      </c>
      <c r="F397" s="30">
        <v>0</v>
      </c>
      <c r="G397" s="30"/>
      <c r="H397" s="178">
        <v>0</v>
      </c>
    </row>
    <row r="398" spans="4:8" x14ac:dyDescent="0.25">
      <c r="D398" t="s">
        <v>803</v>
      </c>
      <c r="F398" s="30">
        <v>0</v>
      </c>
      <c r="G398" s="30"/>
      <c r="H398" s="178">
        <v>0</v>
      </c>
    </row>
    <row r="399" spans="4:8" x14ac:dyDescent="0.25">
      <c r="D399" s="161">
        <v>45567</v>
      </c>
      <c r="E399" t="s">
        <v>529</v>
      </c>
      <c r="F399" s="30">
        <v>71</v>
      </c>
      <c r="G399" s="30"/>
      <c r="H399" s="178">
        <v>71</v>
      </c>
    </row>
    <row r="400" spans="4:8" x14ac:dyDescent="0.25">
      <c r="D400" t="s">
        <v>766</v>
      </c>
      <c r="F400" s="30">
        <v>71</v>
      </c>
      <c r="G400" s="30"/>
      <c r="H400" s="178">
        <v>71</v>
      </c>
    </row>
    <row r="401" spans="2:8" x14ac:dyDescent="0.25">
      <c r="D401" s="161">
        <v>45569</v>
      </c>
      <c r="E401" t="s">
        <v>529</v>
      </c>
      <c r="F401" s="30">
        <v>-16</v>
      </c>
      <c r="G401" s="30"/>
      <c r="H401" s="178">
        <v>-16</v>
      </c>
    </row>
    <row r="402" spans="2:8" x14ac:dyDescent="0.25">
      <c r="D402" t="s">
        <v>804</v>
      </c>
      <c r="F402" s="30">
        <v>-16</v>
      </c>
      <c r="G402" s="30"/>
      <c r="H402" s="178">
        <v>-16</v>
      </c>
    </row>
    <row r="403" spans="2:8" x14ac:dyDescent="0.25">
      <c r="D403" s="161">
        <v>45614</v>
      </c>
      <c r="E403" t="s">
        <v>529</v>
      </c>
      <c r="F403" s="30">
        <v>96</v>
      </c>
      <c r="G403" s="30"/>
      <c r="H403" s="178">
        <v>96</v>
      </c>
    </row>
    <row r="404" spans="2:8" x14ac:dyDescent="0.25">
      <c r="D404" t="s">
        <v>792</v>
      </c>
      <c r="F404" s="30">
        <v>96</v>
      </c>
      <c r="G404" s="30"/>
      <c r="H404" s="178">
        <v>96</v>
      </c>
    </row>
    <row r="405" spans="2:8" x14ac:dyDescent="0.25">
      <c r="D405" s="161">
        <v>45615</v>
      </c>
      <c r="E405" t="s">
        <v>529</v>
      </c>
      <c r="F405" s="30">
        <v>-50</v>
      </c>
      <c r="G405" s="30"/>
      <c r="H405" s="178">
        <v>-50</v>
      </c>
    </row>
    <row r="406" spans="2:8" x14ac:dyDescent="0.25">
      <c r="D406" t="s">
        <v>793</v>
      </c>
      <c r="F406" s="30">
        <v>-50</v>
      </c>
      <c r="G406" s="30"/>
      <c r="H406" s="178">
        <v>-50</v>
      </c>
    </row>
    <row r="407" spans="2:8" x14ac:dyDescent="0.25">
      <c r="D407" s="161">
        <v>45616</v>
      </c>
      <c r="E407" t="s">
        <v>529</v>
      </c>
      <c r="F407" s="30">
        <v>-5</v>
      </c>
      <c r="G407" s="30"/>
      <c r="H407" s="178">
        <v>-5</v>
      </c>
    </row>
    <row r="408" spans="2:8" x14ac:dyDescent="0.25">
      <c r="D408" t="s">
        <v>816</v>
      </c>
      <c r="F408" s="30">
        <v>-5</v>
      </c>
      <c r="G408" s="30"/>
      <c r="H408" s="178">
        <v>-5</v>
      </c>
    </row>
    <row r="409" spans="2:8" x14ac:dyDescent="0.25">
      <c r="D409" s="161">
        <v>45628</v>
      </c>
      <c r="E409" t="s">
        <v>529</v>
      </c>
      <c r="F409" s="30">
        <v>4</v>
      </c>
      <c r="G409" s="30"/>
      <c r="H409" s="178">
        <v>4</v>
      </c>
    </row>
    <row r="410" spans="2:8" x14ac:dyDescent="0.25">
      <c r="D410" t="s">
        <v>773</v>
      </c>
      <c r="F410" s="30">
        <v>4</v>
      </c>
      <c r="G410" s="30"/>
      <c r="H410" s="178">
        <v>4</v>
      </c>
    </row>
    <row r="411" spans="2:8" x14ac:dyDescent="0.25">
      <c r="D411" s="161">
        <v>45636</v>
      </c>
      <c r="E411" t="s">
        <v>529</v>
      </c>
      <c r="F411" s="30">
        <v>-3</v>
      </c>
      <c r="G411" s="30"/>
      <c r="H411" s="178">
        <v>-3</v>
      </c>
    </row>
    <row r="412" spans="2:8" x14ac:dyDescent="0.25">
      <c r="D412" t="s">
        <v>750</v>
      </c>
      <c r="F412" s="30">
        <v>-3</v>
      </c>
      <c r="G412" s="30"/>
      <c r="H412" s="178">
        <v>-3</v>
      </c>
    </row>
    <row r="413" spans="2:8" x14ac:dyDescent="0.25">
      <c r="C413" t="s">
        <v>706</v>
      </c>
      <c r="F413" s="30">
        <v>-43</v>
      </c>
      <c r="G413" s="30"/>
      <c r="H413" s="178">
        <v>-43</v>
      </c>
    </row>
    <row r="414" spans="2:8" x14ac:dyDescent="0.25">
      <c r="B414" t="s">
        <v>80</v>
      </c>
      <c r="C414" t="s">
        <v>43</v>
      </c>
      <c r="D414" s="161">
        <v>45307</v>
      </c>
      <c r="E414" t="s">
        <v>527</v>
      </c>
      <c r="F414" s="30"/>
      <c r="G414" s="65">
        <v>-40</v>
      </c>
      <c r="H414" s="178">
        <v>-40</v>
      </c>
    </row>
    <row r="415" spans="2:8" x14ac:dyDescent="0.25">
      <c r="D415" t="s">
        <v>743</v>
      </c>
      <c r="F415" s="30"/>
      <c r="G415" s="65">
        <v>-40</v>
      </c>
      <c r="H415" s="178">
        <v>-40</v>
      </c>
    </row>
    <row r="416" spans="2:8" x14ac:dyDescent="0.25">
      <c r="D416" s="161">
        <v>45310</v>
      </c>
      <c r="E416" t="s">
        <v>527</v>
      </c>
      <c r="F416" s="30"/>
      <c r="G416" s="65">
        <v>-85</v>
      </c>
      <c r="H416" s="178">
        <v>-85</v>
      </c>
    </row>
    <row r="417" spans="4:8" x14ac:dyDescent="0.25">
      <c r="D417" t="s">
        <v>753</v>
      </c>
      <c r="F417" s="30"/>
      <c r="G417" s="65">
        <v>-85</v>
      </c>
      <c r="H417" s="178">
        <v>-85</v>
      </c>
    </row>
    <row r="418" spans="4:8" x14ac:dyDescent="0.25">
      <c r="D418" s="161">
        <v>45329</v>
      </c>
      <c r="E418" t="s">
        <v>527</v>
      </c>
      <c r="F418" s="30"/>
      <c r="G418" s="65">
        <v>-25</v>
      </c>
      <c r="H418" s="178">
        <v>-25</v>
      </c>
    </row>
    <row r="419" spans="4:8" x14ac:dyDescent="0.25">
      <c r="D419" t="s">
        <v>775</v>
      </c>
      <c r="F419" s="30"/>
      <c r="G419" s="65">
        <v>-25</v>
      </c>
      <c r="H419" s="178">
        <v>-25</v>
      </c>
    </row>
    <row r="420" spans="4:8" x14ac:dyDescent="0.25">
      <c r="D420" s="161">
        <v>45343</v>
      </c>
      <c r="E420" t="s">
        <v>527</v>
      </c>
      <c r="F420" s="30"/>
      <c r="G420" s="65">
        <v>-6</v>
      </c>
      <c r="H420" s="178">
        <v>-6</v>
      </c>
    </row>
    <row r="421" spans="4:8" x14ac:dyDescent="0.25">
      <c r="D421" t="s">
        <v>754</v>
      </c>
      <c r="F421" s="30"/>
      <c r="G421" s="65">
        <v>-6</v>
      </c>
      <c r="H421" s="178">
        <v>-6</v>
      </c>
    </row>
    <row r="422" spans="4:8" x14ac:dyDescent="0.25">
      <c r="D422" s="161">
        <v>45363</v>
      </c>
      <c r="E422" t="s">
        <v>529</v>
      </c>
      <c r="F422" s="30"/>
      <c r="G422" s="65">
        <v>-10</v>
      </c>
      <c r="H422" s="178">
        <v>-10</v>
      </c>
    </row>
    <row r="423" spans="4:8" x14ac:dyDescent="0.25">
      <c r="E423" t="s">
        <v>527</v>
      </c>
      <c r="F423" s="30"/>
      <c r="G423" s="65">
        <v>-24</v>
      </c>
      <c r="H423" s="178">
        <v>-24</v>
      </c>
    </row>
    <row r="424" spans="4:8" x14ac:dyDescent="0.25">
      <c r="D424" t="s">
        <v>755</v>
      </c>
      <c r="F424" s="30"/>
      <c r="G424" s="65">
        <v>-34</v>
      </c>
      <c r="H424" s="178">
        <v>-34</v>
      </c>
    </row>
    <row r="425" spans="4:8" x14ac:dyDescent="0.25">
      <c r="D425" s="161">
        <v>45428</v>
      </c>
      <c r="E425" t="s">
        <v>527</v>
      </c>
      <c r="F425" s="30"/>
      <c r="G425" s="65">
        <v>80</v>
      </c>
      <c r="H425" s="178">
        <v>80</v>
      </c>
    </row>
    <row r="426" spans="4:8" x14ac:dyDescent="0.25">
      <c r="D426" t="s">
        <v>757</v>
      </c>
      <c r="F426" s="30"/>
      <c r="G426" s="65">
        <v>80</v>
      </c>
      <c r="H426" s="178">
        <v>80</v>
      </c>
    </row>
    <row r="427" spans="4:8" x14ac:dyDescent="0.25">
      <c r="D427" s="161">
        <v>45429</v>
      </c>
      <c r="E427" t="s">
        <v>527</v>
      </c>
      <c r="F427" s="30"/>
      <c r="G427" s="65">
        <v>-50</v>
      </c>
      <c r="H427" s="178">
        <v>-50</v>
      </c>
    </row>
    <row r="428" spans="4:8" x14ac:dyDescent="0.25">
      <c r="D428" t="s">
        <v>751</v>
      </c>
      <c r="F428" s="30"/>
      <c r="G428" s="65">
        <v>-50</v>
      </c>
      <c r="H428" s="178">
        <v>-50</v>
      </c>
    </row>
    <row r="429" spans="4:8" x14ac:dyDescent="0.25">
      <c r="D429" s="161">
        <v>45440</v>
      </c>
      <c r="E429" t="s">
        <v>527</v>
      </c>
      <c r="F429" s="30"/>
      <c r="G429" s="65">
        <v>-25</v>
      </c>
      <c r="H429" s="178">
        <v>-25</v>
      </c>
    </row>
    <row r="430" spans="4:8" x14ac:dyDescent="0.25">
      <c r="D430" t="s">
        <v>758</v>
      </c>
      <c r="F430" s="30"/>
      <c r="G430" s="65">
        <v>-25</v>
      </c>
      <c r="H430" s="178">
        <v>-25</v>
      </c>
    </row>
    <row r="431" spans="4:8" x14ac:dyDescent="0.25">
      <c r="D431" s="161">
        <v>45449</v>
      </c>
      <c r="E431" t="s">
        <v>527</v>
      </c>
      <c r="F431" s="30"/>
      <c r="G431" s="65">
        <v>-30</v>
      </c>
      <c r="H431" s="178">
        <v>-30</v>
      </c>
    </row>
    <row r="432" spans="4:8" x14ac:dyDescent="0.25">
      <c r="D432" t="s">
        <v>759</v>
      </c>
      <c r="F432" s="30"/>
      <c r="G432" s="65">
        <v>-30</v>
      </c>
      <c r="H432" s="178">
        <v>-30</v>
      </c>
    </row>
    <row r="433" spans="4:8" x14ac:dyDescent="0.25">
      <c r="D433" s="161">
        <v>45466</v>
      </c>
      <c r="E433" t="s">
        <v>527</v>
      </c>
      <c r="F433" s="30"/>
      <c r="G433" s="65">
        <v>60</v>
      </c>
      <c r="H433" s="178">
        <v>60</v>
      </c>
    </row>
    <row r="434" spans="4:8" x14ac:dyDescent="0.25">
      <c r="D434" t="s">
        <v>760</v>
      </c>
      <c r="F434" s="30"/>
      <c r="G434" s="65">
        <v>60</v>
      </c>
      <c r="H434" s="178">
        <v>60</v>
      </c>
    </row>
    <row r="435" spans="4:8" x14ac:dyDescent="0.25">
      <c r="D435" s="161">
        <v>45471</v>
      </c>
      <c r="E435" t="s">
        <v>527</v>
      </c>
      <c r="F435" s="30"/>
      <c r="G435" s="65">
        <v>-10</v>
      </c>
      <c r="H435" s="178">
        <v>-10</v>
      </c>
    </row>
    <row r="436" spans="4:8" x14ac:dyDescent="0.25">
      <c r="D436" t="s">
        <v>761</v>
      </c>
      <c r="F436" s="30"/>
      <c r="G436" s="65">
        <v>-10</v>
      </c>
      <c r="H436" s="178">
        <v>-10</v>
      </c>
    </row>
    <row r="437" spans="4:8" x14ac:dyDescent="0.25">
      <c r="D437" s="161">
        <v>45491</v>
      </c>
      <c r="E437" t="s">
        <v>527</v>
      </c>
      <c r="F437" s="30"/>
      <c r="G437" s="65">
        <v>-15</v>
      </c>
      <c r="H437" s="178">
        <v>-15</v>
      </c>
    </row>
    <row r="438" spans="4:8" x14ac:dyDescent="0.25">
      <c r="D438" t="s">
        <v>749</v>
      </c>
      <c r="F438" s="30"/>
      <c r="G438" s="65">
        <v>-15</v>
      </c>
      <c r="H438" s="178">
        <v>-15</v>
      </c>
    </row>
    <row r="439" spans="4:8" x14ac:dyDescent="0.25">
      <c r="D439" s="161">
        <v>45492</v>
      </c>
      <c r="E439" t="s">
        <v>527</v>
      </c>
      <c r="F439" s="30"/>
      <c r="G439" s="65">
        <v>-10</v>
      </c>
      <c r="H439" s="178">
        <v>-10</v>
      </c>
    </row>
    <row r="440" spans="4:8" x14ac:dyDescent="0.25">
      <c r="D440" t="s">
        <v>808</v>
      </c>
      <c r="F440" s="30"/>
      <c r="G440" s="65">
        <v>-10</v>
      </c>
      <c r="H440" s="178">
        <v>-10</v>
      </c>
    </row>
    <row r="441" spans="4:8" x14ac:dyDescent="0.25">
      <c r="D441" s="161">
        <v>45502</v>
      </c>
      <c r="E441" t="s">
        <v>527</v>
      </c>
      <c r="F441" s="30"/>
      <c r="G441" s="65">
        <v>-15</v>
      </c>
      <c r="H441" s="178">
        <v>-15</v>
      </c>
    </row>
    <row r="442" spans="4:8" x14ac:dyDescent="0.25">
      <c r="D442" t="s">
        <v>762</v>
      </c>
      <c r="F442" s="30"/>
      <c r="G442" s="65">
        <v>-15</v>
      </c>
      <c r="H442" s="178">
        <v>-15</v>
      </c>
    </row>
    <row r="443" spans="4:8" x14ac:dyDescent="0.25">
      <c r="D443" s="161">
        <v>45506</v>
      </c>
      <c r="E443" t="s">
        <v>527</v>
      </c>
      <c r="F443" s="30"/>
      <c r="G443" s="65">
        <v>-40</v>
      </c>
      <c r="H443" s="178">
        <v>-40</v>
      </c>
    </row>
    <row r="444" spans="4:8" x14ac:dyDescent="0.25">
      <c r="D444" t="s">
        <v>782</v>
      </c>
      <c r="F444" s="30"/>
      <c r="G444" s="65">
        <v>-40</v>
      </c>
      <c r="H444" s="178">
        <v>-40</v>
      </c>
    </row>
    <row r="445" spans="4:8" x14ac:dyDescent="0.25">
      <c r="D445" s="161">
        <v>45518</v>
      </c>
      <c r="E445" t="s">
        <v>527</v>
      </c>
      <c r="F445" s="30"/>
      <c r="G445" s="65">
        <v>-5</v>
      </c>
      <c r="H445" s="178">
        <v>-5</v>
      </c>
    </row>
    <row r="446" spans="4:8" x14ac:dyDescent="0.25">
      <c r="D446" t="s">
        <v>784</v>
      </c>
      <c r="F446" s="30"/>
      <c r="G446" s="65">
        <v>-5</v>
      </c>
      <c r="H446" s="178">
        <v>-5</v>
      </c>
    </row>
    <row r="447" spans="4:8" x14ac:dyDescent="0.25">
      <c r="D447" s="161">
        <v>45524</v>
      </c>
      <c r="E447" t="s">
        <v>527</v>
      </c>
      <c r="F447" s="30"/>
      <c r="G447" s="65">
        <v>200</v>
      </c>
      <c r="H447" s="178">
        <v>200</v>
      </c>
    </row>
    <row r="448" spans="4:8" x14ac:dyDescent="0.25">
      <c r="D448" t="s">
        <v>763</v>
      </c>
      <c r="F448" s="30"/>
      <c r="G448" s="65">
        <v>200</v>
      </c>
      <c r="H448" s="178">
        <v>200</v>
      </c>
    </row>
    <row r="449" spans="4:8" x14ac:dyDescent="0.25">
      <c r="D449" s="161">
        <v>45545</v>
      </c>
      <c r="E449" t="s">
        <v>527</v>
      </c>
      <c r="F449" s="30"/>
      <c r="G449" s="65">
        <v>-10</v>
      </c>
      <c r="H449" s="178">
        <v>-10</v>
      </c>
    </row>
    <row r="450" spans="4:8" x14ac:dyDescent="0.25">
      <c r="D450" t="s">
        <v>764</v>
      </c>
      <c r="F450" s="30"/>
      <c r="G450" s="65">
        <v>-10</v>
      </c>
      <c r="H450" s="178">
        <v>-10</v>
      </c>
    </row>
    <row r="451" spans="4:8" x14ac:dyDescent="0.25">
      <c r="D451" s="161">
        <v>45546</v>
      </c>
      <c r="E451" t="s">
        <v>527</v>
      </c>
      <c r="F451" s="30"/>
      <c r="G451" s="65">
        <v>-40</v>
      </c>
      <c r="H451" s="178">
        <v>-40</v>
      </c>
    </row>
    <row r="452" spans="4:8" x14ac:dyDescent="0.25">
      <c r="D452" t="s">
        <v>752</v>
      </c>
      <c r="F452" s="30"/>
      <c r="G452" s="65">
        <v>-40</v>
      </c>
      <c r="H452" s="178">
        <v>-40</v>
      </c>
    </row>
    <row r="453" spans="4:8" x14ac:dyDescent="0.25">
      <c r="D453" s="161">
        <v>45548</v>
      </c>
      <c r="E453" t="s">
        <v>527</v>
      </c>
      <c r="F453" s="30"/>
      <c r="G453" s="65">
        <v>-17</v>
      </c>
      <c r="H453" s="178">
        <v>-17</v>
      </c>
    </row>
    <row r="454" spans="4:8" x14ac:dyDescent="0.25">
      <c r="D454" t="s">
        <v>746</v>
      </c>
      <c r="F454" s="30"/>
      <c r="G454" s="65">
        <v>-17</v>
      </c>
      <c r="H454" s="178">
        <v>-17</v>
      </c>
    </row>
    <row r="455" spans="4:8" x14ac:dyDescent="0.25">
      <c r="D455" s="161">
        <v>45561</v>
      </c>
      <c r="E455" t="s">
        <v>527</v>
      </c>
      <c r="F455" s="30"/>
      <c r="G455" s="65">
        <v>-7</v>
      </c>
      <c r="H455" s="178">
        <v>-7</v>
      </c>
    </row>
    <row r="456" spans="4:8" x14ac:dyDescent="0.25">
      <c r="D456" t="s">
        <v>765</v>
      </c>
      <c r="F456" s="30"/>
      <c r="G456" s="65">
        <v>-7</v>
      </c>
      <c r="H456" s="178">
        <v>-7</v>
      </c>
    </row>
    <row r="457" spans="4:8" x14ac:dyDescent="0.25">
      <c r="D457" s="161">
        <v>45575</v>
      </c>
      <c r="E457" t="s">
        <v>527</v>
      </c>
      <c r="F457" s="30"/>
      <c r="G457" s="65">
        <v>-3</v>
      </c>
      <c r="H457" s="178">
        <v>-3</v>
      </c>
    </row>
    <row r="458" spans="4:8" x14ac:dyDescent="0.25">
      <c r="D458" t="s">
        <v>767</v>
      </c>
      <c r="F458" s="30"/>
      <c r="G458" s="65">
        <v>-3</v>
      </c>
      <c r="H458" s="178">
        <v>-3</v>
      </c>
    </row>
    <row r="459" spans="4:8" x14ac:dyDescent="0.25">
      <c r="D459" s="161">
        <v>45583</v>
      </c>
      <c r="E459" t="s">
        <v>527</v>
      </c>
      <c r="F459" s="30"/>
      <c r="G459" s="65">
        <v>-19</v>
      </c>
      <c r="H459" s="178">
        <v>-19</v>
      </c>
    </row>
    <row r="460" spans="4:8" x14ac:dyDescent="0.25">
      <c r="D460" t="s">
        <v>768</v>
      </c>
      <c r="F460" s="30"/>
      <c r="G460" s="65">
        <v>-19</v>
      </c>
      <c r="H460" s="178">
        <v>-19</v>
      </c>
    </row>
    <row r="461" spans="4:8" x14ac:dyDescent="0.25">
      <c r="D461" s="161">
        <v>45593</v>
      </c>
      <c r="E461" t="s">
        <v>527</v>
      </c>
      <c r="F461" s="30"/>
      <c r="G461" s="65">
        <v>-27</v>
      </c>
      <c r="H461" s="178">
        <v>-27</v>
      </c>
    </row>
    <row r="462" spans="4:8" x14ac:dyDescent="0.25">
      <c r="D462" t="s">
        <v>769</v>
      </c>
      <c r="F462" s="30"/>
      <c r="G462" s="65">
        <v>-27</v>
      </c>
      <c r="H462" s="178">
        <v>-27</v>
      </c>
    </row>
    <row r="463" spans="4:8" x14ac:dyDescent="0.25">
      <c r="D463" s="161">
        <v>45610</v>
      </c>
      <c r="E463" t="s">
        <v>527</v>
      </c>
      <c r="F463" s="30"/>
      <c r="G463" s="65">
        <v>75</v>
      </c>
      <c r="H463" s="178">
        <v>75</v>
      </c>
    </row>
    <row r="464" spans="4:8" x14ac:dyDescent="0.25">
      <c r="D464" t="s">
        <v>770</v>
      </c>
      <c r="F464" s="30"/>
      <c r="G464" s="65">
        <v>75</v>
      </c>
      <c r="H464" s="178">
        <v>75</v>
      </c>
    </row>
    <row r="465" spans="3:8" x14ac:dyDescent="0.25">
      <c r="D465" s="161">
        <v>45622</v>
      </c>
      <c r="E465" t="s">
        <v>527</v>
      </c>
      <c r="F465" s="30"/>
      <c r="G465" s="65">
        <v>-4</v>
      </c>
      <c r="H465" s="178">
        <v>-4</v>
      </c>
    </row>
    <row r="466" spans="3:8" x14ac:dyDescent="0.25">
      <c r="D466" t="s">
        <v>771</v>
      </c>
      <c r="F466" s="30"/>
      <c r="G466" s="65">
        <v>-4</v>
      </c>
      <c r="H466" s="178">
        <v>-4</v>
      </c>
    </row>
    <row r="467" spans="3:8" x14ac:dyDescent="0.25">
      <c r="D467" s="161">
        <v>45624</v>
      </c>
      <c r="E467" t="s">
        <v>527</v>
      </c>
      <c r="F467" s="30"/>
      <c r="G467" s="65">
        <v>-7</v>
      </c>
      <c r="H467" s="178">
        <v>-7</v>
      </c>
    </row>
    <row r="468" spans="3:8" x14ac:dyDescent="0.25">
      <c r="D468" t="s">
        <v>772</v>
      </c>
      <c r="F468" s="30"/>
      <c r="G468" s="65">
        <v>-7</v>
      </c>
      <c r="H468" s="178">
        <v>-7</v>
      </c>
    </row>
    <row r="469" spans="3:8" x14ac:dyDescent="0.25">
      <c r="D469" s="161">
        <v>45628</v>
      </c>
      <c r="E469" t="s">
        <v>527</v>
      </c>
      <c r="F469" s="30"/>
      <c r="G469" s="65">
        <v>-2</v>
      </c>
      <c r="H469" s="178">
        <v>-2</v>
      </c>
    </row>
    <row r="470" spans="3:8" x14ac:dyDescent="0.25">
      <c r="D470" t="s">
        <v>773</v>
      </c>
      <c r="F470" s="30"/>
      <c r="G470" s="65">
        <v>-2</v>
      </c>
      <c r="H470" s="178">
        <v>-2</v>
      </c>
    </row>
    <row r="471" spans="3:8" x14ac:dyDescent="0.25">
      <c r="D471" s="161">
        <v>45632</v>
      </c>
      <c r="E471" t="s">
        <v>527</v>
      </c>
      <c r="F471" s="30"/>
      <c r="G471" s="65">
        <v>75</v>
      </c>
      <c r="H471" s="178">
        <v>75</v>
      </c>
    </row>
    <row r="472" spans="3:8" x14ac:dyDescent="0.25">
      <c r="D472" t="s">
        <v>774</v>
      </c>
      <c r="F472" s="30"/>
      <c r="G472" s="65">
        <v>75</v>
      </c>
      <c r="H472" s="178">
        <v>75</v>
      </c>
    </row>
    <row r="473" spans="3:8" x14ac:dyDescent="0.25">
      <c r="D473" s="161">
        <v>45636</v>
      </c>
      <c r="E473" t="s">
        <v>527</v>
      </c>
      <c r="F473" s="30"/>
      <c r="G473" s="65">
        <v>-30</v>
      </c>
      <c r="H473" s="178">
        <v>-30</v>
      </c>
    </row>
    <row r="474" spans="3:8" x14ac:dyDescent="0.25">
      <c r="D474" t="s">
        <v>750</v>
      </c>
      <c r="F474" s="30"/>
      <c r="G474" s="65">
        <v>-30</v>
      </c>
      <c r="H474" s="178">
        <v>-30</v>
      </c>
    </row>
    <row r="475" spans="3:8" x14ac:dyDescent="0.25">
      <c r="D475" s="161">
        <v>45644</v>
      </c>
      <c r="E475" t="s">
        <v>527</v>
      </c>
      <c r="F475" s="30"/>
      <c r="G475" s="65">
        <v>47</v>
      </c>
      <c r="H475" s="178">
        <v>47</v>
      </c>
    </row>
    <row r="476" spans="3:8" x14ac:dyDescent="0.25">
      <c r="D476" t="s">
        <v>817</v>
      </c>
      <c r="F476" s="30"/>
      <c r="G476" s="65">
        <v>47</v>
      </c>
      <c r="H476" s="178">
        <v>47</v>
      </c>
    </row>
    <row r="477" spans="3:8" x14ac:dyDescent="0.25">
      <c r="C477" t="s">
        <v>707</v>
      </c>
      <c r="F477" s="30"/>
      <c r="G477" s="65">
        <v>-19</v>
      </c>
      <c r="H477" s="178">
        <v>-19</v>
      </c>
    </row>
    <row r="478" spans="3:8" x14ac:dyDescent="0.25">
      <c r="C478" t="s">
        <v>79</v>
      </c>
      <c r="D478" s="161">
        <v>45307</v>
      </c>
      <c r="E478" t="s">
        <v>672</v>
      </c>
      <c r="F478" s="30">
        <v>-5</v>
      </c>
      <c r="G478" s="65"/>
      <c r="H478" s="178">
        <v>-5</v>
      </c>
    </row>
    <row r="479" spans="3:8" x14ac:dyDescent="0.25">
      <c r="D479" t="s">
        <v>743</v>
      </c>
      <c r="F479" s="30">
        <v>-5</v>
      </c>
      <c r="G479" s="65"/>
      <c r="H479" s="178">
        <v>-5</v>
      </c>
    </row>
    <row r="480" spans="3:8" x14ac:dyDescent="0.25">
      <c r="D480" s="161">
        <v>45310</v>
      </c>
      <c r="E480" t="s">
        <v>529</v>
      </c>
      <c r="F480" s="30">
        <v>-5</v>
      </c>
      <c r="G480" s="65"/>
      <c r="H480" s="178">
        <v>-5</v>
      </c>
    </row>
    <row r="481" spans="4:8" x14ac:dyDescent="0.25">
      <c r="E481" t="s">
        <v>672</v>
      </c>
      <c r="F481" s="30">
        <v>-15</v>
      </c>
      <c r="G481" s="65"/>
      <c r="H481" s="178">
        <v>-15</v>
      </c>
    </row>
    <row r="482" spans="4:8" x14ac:dyDescent="0.25">
      <c r="D482" t="s">
        <v>753</v>
      </c>
      <c r="F482" s="30">
        <v>-20</v>
      </c>
      <c r="G482" s="65"/>
      <c r="H482" s="178">
        <v>-20</v>
      </c>
    </row>
    <row r="483" spans="4:8" x14ac:dyDescent="0.25">
      <c r="D483" s="161">
        <v>45328</v>
      </c>
      <c r="E483" t="s">
        <v>672</v>
      </c>
      <c r="F483" s="30">
        <v>-4</v>
      </c>
      <c r="G483" s="65"/>
      <c r="H483" s="178">
        <v>-4</v>
      </c>
    </row>
    <row r="484" spans="4:8" x14ac:dyDescent="0.25">
      <c r="D484" t="s">
        <v>818</v>
      </c>
      <c r="F484" s="30">
        <v>-4</v>
      </c>
      <c r="G484" s="65"/>
      <c r="H484" s="178">
        <v>-4</v>
      </c>
    </row>
    <row r="485" spans="4:8" x14ac:dyDescent="0.25">
      <c r="D485" s="161">
        <v>45329</v>
      </c>
      <c r="E485" t="s">
        <v>529</v>
      </c>
      <c r="F485" s="30">
        <v>150</v>
      </c>
      <c r="G485" s="65"/>
      <c r="H485" s="178">
        <v>150</v>
      </c>
    </row>
    <row r="486" spans="4:8" x14ac:dyDescent="0.25">
      <c r="D486" t="s">
        <v>775</v>
      </c>
      <c r="F486" s="30">
        <v>150</v>
      </c>
      <c r="G486" s="65"/>
      <c r="H486" s="178">
        <v>150</v>
      </c>
    </row>
    <row r="487" spans="4:8" x14ac:dyDescent="0.25">
      <c r="D487" s="161">
        <v>45331</v>
      </c>
      <c r="E487" t="s">
        <v>529</v>
      </c>
      <c r="F487" s="30">
        <v>-10</v>
      </c>
      <c r="G487" s="65"/>
      <c r="H487" s="178">
        <v>-10</v>
      </c>
    </row>
    <row r="488" spans="4:8" x14ac:dyDescent="0.25">
      <c r="D488" t="s">
        <v>819</v>
      </c>
      <c r="F488" s="30">
        <v>-10</v>
      </c>
      <c r="G488" s="65"/>
      <c r="H488" s="178">
        <v>-10</v>
      </c>
    </row>
    <row r="489" spans="4:8" x14ac:dyDescent="0.25">
      <c r="D489" s="161">
        <v>45350</v>
      </c>
      <c r="E489" t="s">
        <v>529</v>
      </c>
      <c r="F489" s="30">
        <v>-20</v>
      </c>
      <c r="G489" s="65"/>
      <c r="H489" s="178">
        <v>-20</v>
      </c>
    </row>
    <row r="490" spans="4:8" x14ac:dyDescent="0.25">
      <c r="D490" t="s">
        <v>795</v>
      </c>
      <c r="F490" s="30">
        <v>-20</v>
      </c>
      <c r="G490" s="65"/>
      <c r="H490" s="178">
        <v>-20</v>
      </c>
    </row>
    <row r="491" spans="4:8" x14ac:dyDescent="0.25">
      <c r="D491" s="161">
        <v>45363</v>
      </c>
      <c r="E491" t="s">
        <v>529</v>
      </c>
      <c r="F491" s="30">
        <v>-30</v>
      </c>
      <c r="G491" s="65"/>
      <c r="H491" s="178">
        <v>-30</v>
      </c>
    </row>
    <row r="492" spans="4:8" x14ac:dyDescent="0.25">
      <c r="D492" t="s">
        <v>755</v>
      </c>
      <c r="F492" s="30">
        <v>-30</v>
      </c>
      <c r="G492" s="65"/>
      <c r="H492" s="178">
        <v>-30</v>
      </c>
    </row>
    <row r="493" spans="4:8" x14ac:dyDescent="0.25">
      <c r="D493" s="161">
        <v>45372</v>
      </c>
      <c r="E493" t="s">
        <v>529</v>
      </c>
      <c r="F493" s="30">
        <v>-43</v>
      </c>
      <c r="G493" s="65"/>
      <c r="H493" s="178">
        <v>-43</v>
      </c>
    </row>
    <row r="494" spans="4:8" x14ac:dyDescent="0.25">
      <c r="D494" t="s">
        <v>796</v>
      </c>
      <c r="F494" s="30">
        <v>-43</v>
      </c>
      <c r="G494" s="65"/>
      <c r="H494" s="178">
        <v>-43</v>
      </c>
    </row>
    <row r="495" spans="4:8" x14ac:dyDescent="0.25">
      <c r="D495" s="161">
        <v>45377</v>
      </c>
      <c r="E495" t="s">
        <v>529</v>
      </c>
      <c r="F495" s="30">
        <v>-7</v>
      </c>
      <c r="G495" s="65"/>
      <c r="H495" s="178">
        <v>-7</v>
      </c>
    </row>
    <row r="496" spans="4:8" x14ac:dyDescent="0.25">
      <c r="D496" t="s">
        <v>756</v>
      </c>
      <c r="F496" s="30">
        <v>-7</v>
      </c>
      <c r="G496" s="65"/>
      <c r="H496" s="178">
        <v>-7</v>
      </c>
    </row>
    <row r="497" spans="4:8" x14ac:dyDescent="0.25">
      <c r="D497" s="161">
        <v>45384</v>
      </c>
      <c r="E497" t="s">
        <v>529</v>
      </c>
      <c r="F497" s="30">
        <v>2</v>
      </c>
      <c r="G497" s="65"/>
      <c r="H497" s="178">
        <v>2</v>
      </c>
    </row>
    <row r="498" spans="4:8" x14ac:dyDescent="0.25">
      <c r="D498" t="s">
        <v>811</v>
      </c>
      <c r="F498" s="30">
        <v>2</v>
      </c>
      <c r="G498" s="65"/>
      <c r="H498" s="178">
        <v>2</v>
      </c>
    </row>
    <row r="499" spans="4:8" x14ac:dyDescent="0.25">
      <c r="D499" s="161">
        <v>45386</v>
      </c>
      <c r="E499" t="s">
        <v>529</v>
      </c>
      <c r="F499" s="30">
        <v>-4</v>
      </c>
      <c r="G499" s="65"/>
      <c r="H499" s="178">
        <v>-4</v>
      </c>
    </row>
    <row r="500" spans="4:8" x14ac:dyDescent="0.25">
      <c r="D500" t="s">
        <v>820</v>
      </c>
      <c r="F500" s="30">
        <v>-4</v>
      </c>
      <c r="G500" s="65"/>
      <c r="H500" s="178">
        <v>-4</v>
      </c>
    </row>
    <row r="501" spans="4:8" x14ac:dyDescent="0.25">
      <c r="D501" s="161">
        <v>45405</v>
      </c>
      <c r="E501" t="s">
        <v>672</v>
      </c>
      <c r="F501" s="30">
        <v>-3</v>
      </c>
      <c r="G501" s="65"/>
      <c r="H501" s="178">
        <v>-3</v>
      </c>
    </row>
    <row r="502" spans="4:8" x14ac:dyDescent="0.25">
      <c r="D502" t="s">
        <v>821</v>
      </c>
      <c r="F502" s="30">
        <v>-3</v>
      </c>
      <c r="G502" s="65"/>
      <c r="H502" s="178">
        <v>-3</v>
      </c>
    </row>
    <row r="503" spans="4:8" x14ac:dyDescent="0.25">
      <c r="D503" s="161">
        <v>45419</v>
      </c>
      <c r="E503" t="s">
        <v>529</v>
      </c>
      <c r="F503" s="30">
        <v>-25</v>
      </c>
      <c r="G503" s="65"/>
      <c r="H503" s="178">
        <v>-25</v>
      </c>
    </row>
    <row r="504" spans="4:8" x14ac:dyDescent="0.25">
      <c r="D504" t="s">
        <v>745</v>
      </c>
      <c r="F504" s="30">
        <v>-25</v>
      </c>
      <c r="G504" s="65"/>
      <c r="H504" s="178">
        <v>-25</v>
      </c>
    </row>
    <row r="505" spans="4:8" x14ac:dyDescent="0.25">
      <c r="D505" s="161">
        <v>45422</v>
      </c>
      <c r="E505" t="s">
        <v>529</v>
      </c>
      <c r="F505" s="30">
        <v>-38</v>
      </c>
      <c r="G505" s="65"/>
      <c r="H505" s="178">
        <v>-38</v>
      </c>
    </row>
    <row r="506" spans="4:8" x14ac:dyDescent="0.25">
      <c r="D506" t="s">
        <v>777</v>
      </c>
      <c r="F506" s="30">
        <v>-38</v>
      </c>
      <c r="G506" s="65"/>
      <c r="H506" s="178">
        <v>-38</v>
      </c>
    </row>
    <row r="507" spans="4:8" x14ac:dyDescent="0.25">
      <c r="D507" s="161">
        <v>45429</v>
      </c>
      <c r="E507" t="s">
        <v>529</v>
      </c>
      <c r="F507" s="30">
        <v>-22</v>
      </c>
      <c r="G507" s="65"/>
      <c r="H507" s="178">
        <v>-22</v>
      </c>
    </row>
    <row r="508" spans="4:8" x14ac:dyDescent="0.25">
      <c r="D508" t="s">
        <v>751</v>
      </c>
      <c r="F508" s="30">
        <v>-22</v>
      </c>
      <c r="G508" s="65"/>
      <c r="H508" s="178">
        <v>-22</v>
      </c>
    </row>
    <row r="509" spans="4:8" x14ac:dyDescent="0.25">
      <c r="D509" s="161">
        <v>45433</v>
      </c>
      <c r="E509" t="s">
        <v>529</v>
      </c>
      <c r="F509" s="30">
        <v>-3</v>
      </c>
      <c r="G509" s="65"/>
      <c r="H509" s="178">
        <v>-3</v>
      </c>
    </row>
    <row r="510" spans="4:8" x14ac:dyDescent="0.25">
      <c r="D510" t="s">
        <v>747</v>
      </c>
      <c r="F510" s="30">
        <v>-3</v>
      </c>
      <c r="G510" s="65"/>
      <c r="H510" s="178">
        <v>-3</v>
      </c>
    </row>
    <row r="511" spans="4:8" x14ac:dyDescent="0.25">
      <c r="D511" s="161">
        <v>45441</v>
      </c>
      <c r="E511" t="s">
        <v>529</v>
      </c>
      <c r="F511" s="30">
        <v>-89</v>
      </c>
      <c r="G511" s="65"/>
      <c r="H511" s="178">
        <v>-89</v>
      </c>
    </row>
    <row r="512" spans="4:8" x14ac:dyDescent="0.25">
      <c r="D512" t="s">
        <v>778</v>
      </c>
      <c r="F512" s="30">
        <v>-89</v>
      </c>
      <c r="G512" s="65"/>
      <c r="H512" s="178">
        <v>-89</v>
      </c>
    </row>
    <row r="513" spans="4:8" x14ac:dyDescent="0.25">
      <c r="D513" s="161">
        <v>45443</v>
      </c>
      <c r="E513" t="s">
        <v>529</v>
      </c>
      <c r="F513" s="30">
        <v>70</v>
      </c>
      <c r="G513" s="65"/>
      <c r="H513" s="178">
        <v>70</v>
      </c>
    </row>
    <row r="514" spans="4:8" x14ac:dyDescent="0.25">
      <c r="D514" t="s">
        <v>779</v>
      </c>
      <c r="F514" s="30">
        <v>70</v>
      </c>
      <c r="G514" s="65"/>
      <c r="H514" s="178">
        <v>70</v>
      </c>
    </row>
    <row r="515" spans="4:8" x14ac:dyDescent="0.25">
      <c r="D515" s="161">
        <v>45448</v>
      </c>
      <c r="E515" t="s">
        <v>529</v>
      </c>
      <c r="F515" s="30">
        <v>-1</v>
      </c>
      <c r="G515" s="65"/>
      <c r="H515" s="178">
        <v>-1</v>
      </c>
    </row>
    <row r="516" spans="4:8" x14ac:dyDescent="0.25">
      <c r="D516" t="s">
        <v>822</v>
      </c>
      <c r="F516" s="30">
        <v>-1</v>
      </c>
      <c r="G516" s="65"/>
      <c r="H516" s="178">
        <v>-1</v>
      </c>
    </row>
    <row r="517" spans="4:8" x14ac:dyDescent="0.25">
      <c r="D517" s="161">
        <v>45449</v>
      </c>
      <c r="E517" t="s">
        <v>529</v>
      </c>
      <c r="F517" s="30">
        <v>-15</v>
      </c>
      <c r="G517" s="65"/>
      <c r="H517" s="178">
        <v>-15</v>
      </c>
    </row>
    <row r="518" spans="4:8" x14ac:dyDescent="0.25">
      <c r="D518" t="s">
        <v>759</v>
      </c>
      <c r="F518" s="30">
        <v>-15</v>
      </c>
      <c r="G518" s="65"/>
      <c r="H518" s="178">
        <v>-15</v>
      </c>
    </row>
    <row r="519" spans="4:8" x14ac:dyDescent="0.25">
      <c r="D519" s="161">
        <v>45455</v>
      </c>
      <c r="E519" t="s">
        <v>529</v>
      </c>
      <c r="F519" s="30">
        <v>260</v>
      </c>
      <c r="G519" s="65"/>
      <c r="H519" s="178">
        <v>260</v>
      </c>
    </row>
    <row r="520" spans="4:8" x14ac:dyDescent="0.25">
      <c r="D520" t="s">
        <v>823</v>
      </c>
      <c r="F520" s="30">
        <v>260</v>
      </c>
      <c r="G520" s="65"/>
      <c r="H520" s="178">
        <v>260</v>
      </c>
    </row>
    <row r="521" spans="4:8" x14ac:dyDescent="0.25">
      <c r="D521" s="161">
        <v>45457</v>
      </c>
      <c r="E521" t="s">
        <v>529</v>
      </c>
      <c r="F521" s="30">
        <v>-15</v>
      </c>
      <c r="G521" s="65"/>
      <c r="H521" s="178">
        <v>-15</v>
      </c>
    </row>
    <row r="522" spans="4:8" x14ac:dyDescent="0.25">
      <c r="D522" t="s">
        <v>748</v>
      </c>
      <c r="F522" s="30">
        <v>-15</v>
      </c>
      <c r="G522" s="65"/>
      <c r="H522" s="178">
        <v>-15</v>
      </c>
    </row>
    <row r="523" spans="4:8" x14ac:dyDescent="0.25">
      <c r="D523" s="161">
        <v>45478</v>
      </c>
      <c r="E523" t="s">
        <v>529</v>
      </c>
      <c r="F523" s="30">
        <v>-8</v>
      </c>
      <c r="G523" s="65"/>
      <c r="H523" s="178">
        <v>-8</v>
      </c>
    </row>
    <row r="524" spans="4:8" x14ac:dyDescent="0.25">
      <c r="D524" t="s">
        <v>824</v>
      </c>
      <c r="F524" s="30">
        <v>-8</v>
      </c>
      <c r="G524" s="65"/>
      <c r="H524" s="178">
        <v>-8</v>
      </c>
    </row>
    <row r="525" spans="4:8" x14ac:dyDescent="0.25">
      <c r="D525" s="161">
        <v>45482</v>
      </c>
      <c r="E525" t="s">
        <v>529</v>
      </c>
      <c r="F525" s="30">
        <v>-11</v>
      </c>
      <c r="G525" s="65"/>
      <c r="H525" s="178">
        <v>-11</v>
      </c>
    </row>
    <row r="526" spans="4:8" x14ac:dyDescent="0.25">
      <c r="D526" t="s">
        <v>780</v>
      </c>
      <c r="F526" s="30">
        <v>-11</v>
      </c>
      <c r="G526" s="65"/>
      <c r="H526" s="178">
        <v>-11</v>
      </c>
    </row>
    <row r="527" spans="4:8" x14ac:dyDescent="0.25">
      <c r="D527" s="161">
        <v>45503</v>
      </c>
      <c r="E527" t="s">
        <v>529</v>
      </c>
      <c r="F527" s="30">
        <v>-9</v>
      </c>
      <c r="G527" s="65"/>
      <c r="H527" s="178">
        <v>-9</v>
      </c>
    </row>
    <row r="528" spans="4:8" x14ac:dyDescent="0.25">
      <c r="D528" t="s">
        <v>814</v>
      </c>
      <c r="F528" s="30">
        <v>-9</v>
      </c>
      <c r="G528" s="65"/>
      <c r="H528" s="178">
        <v>-9</v>
      </c>
    </row>
    <row r="529" spans="4:8" x14ac:dyDescent="0.25">
      <c r="D529" s="161">
        <v>45506</v>
      </c>
      <c r="E529" t="s">
        <v>529</v>
      </c>
      <c r="F529" s="30">
        <v>-15</v>
      </c>
      <c r="G529" s="65"/>
      <c r="H529" s="178">
        <v>-15</v>
      </c>
    </row>
    <row r="530" spans="4:8" x14ac:dyDescent="0.25">
      <c r="D530" t="s">
        <v>782</v>
      </c>
      <c r="F530" s="30">
        <v>-15</v>
      </c>
      <c r="G530" s="65"/>
      <c r="H530" s="178">
        <v>-15</v>
      </c>
    </row>
    <row r="531" spans="4:8" x14ac:dyDescent="0.25">
      <c r="D531" s="161">
        <v>45513</v>
      </c>
      <c r="E531" t="s">
        <v>529</v>
      </c>
      <c r="F531" s="30">
        <v>-4</v>
      </c>
      <c r="G531" s="65"/>
      <c r="H531" s="178">
        <v>-4</v>
      </c>
    </row>
    <row r="532" spans="4:8" x14ac:dyDescent="0.25">
      <c r="D532" t="s">
        <v>783</v>
      </c>
      <c r="F532" s="30">
        <v>-4</v>
      </c>
      <c r="G532" s="65"/>
      <c r="H532" s="178">
        <v>-4</v>
      </c>
    </row>
    <row r="533" spans="4:8" x14ac:dyDescent="0.25">
      <c r="D533" s="161">
        <v>45518</v>
      </c>
      <c r="E533" t="s">
        <v>529</v>
      </c>
      <c r="F533" s="30">
        <v>-24</v>
      </c>
      <c r="G533" s="65"/>
      <c r="H533" s="178">
        <v>-24</v>
      </c>
    </row>
    <row r="534" spans="4:8" x14ac:dyDescent="0.25">
      <c r="D534" t="s">
        <v>784</v>
      </c>
      <c r="F534" s="30">
        <v>-24</v>
      </c>
      <c r="G534" s="65"/>
      <c r="H534" s="178">
        <v>-24</v>
      </c>
    </row>
    <row r="535" spans="4:8" x14ac:dyDescent="0.25">
      <c r="D535" s="161">
        <v>45520</v>
      </c>
      <c r="E535" t="s">
        <v>529</v>
      </c>
      <c r="F535" s="30">
        <v>0</v>
      </c>
      <c r="G535" s="65"/>
      <c r="H535" s="178">
        <v>0</v>
      </c>
    </row>
    <row r="536" spans="4:8" x14ac:dyDescent="0.25">
      <c r="D536" t="s">
        <v>785</v>
      </c>
      <c r="F536" s="30">
        <v>0</v>
      </c>
      <c r="G536" s="65"/>
      <c r="H536" s="178">
        <v>0</v>
      </c>
    </row>
    <row r="537" spans="4:8" x14ac:dyDescent="0.25">
      <c r="D537" s="161">
        <v>45530</v>
      </c>
      <c r="E537" t="s">
        <v>529</v>
      </c>
      <c r="F537" s="30">
        <v>-10</v>
      </c>
      <c r="G537" s="65"/>
      <c r="H537" s="178">
        <v>-10</v>
      </c>
    </row>
    <row r="538" spans="4:8" x14ac:dyDescent="0.25">
      <c r="D538" t="s">
        <v>786</v>
      </c>
      <c r="F538" s="30">
        <v>-10</v>
      </c>
      <c r="G538" s="65"/>
      <c r="H538" s="178">
        <v>-10</v>
      </c>
    </row>
    <row r="539" spans="4:8" x14ac:dyDescent="0.25">
      <c r="D539" s="161">
        <v>45531</v>
      </c>
      <c r="E539" t="s">
        <v>529</v>
      </c>
      <c r="F539" s="30">
        <v>-50</v>
      </c>
      <c r="G539" s="65"/>
      <c r="H539" s="178">
        <v>-50</v>
      </c>
    </row>
    <row r="540" spans="4:8" x14ac:dyDescent="0.25">
      <c r="D540" t="s">
        <v>799</v>
      </c>
      <c r="F540" s="30">
        <v>-50</v>
      </c>
      <c r="G540" s="65"/>
      <c r="H540" s="178">
        <v>-50</v>
      </c>
    </row>
    <row r="541" spans="4:8" x14ac:dyDescent="0.25">
      <c r="D541" s="161">
        <v>45538</v>
      </c>
      <c r="E541" t="s">
        <v>529</v>
      </c>
      <c r="F541" s="30">
        <v>-7</v>
      </c>
      <c r="G541" s="65"/>
      <c r="H541" s="178">
        <v>-7</v>
      </c>
    </row>
    <row r="542" spans="4:8" x14ac:dyDescent="0.25">
      <c r="D542" t="s">
        <v>800</v>
      </c>
      <c r="F542" s="30">
        <v>-7</v>
      </c>
      <c r="G542" s="65"/>
      <c r="H542" s="178">
        <v>-7</v>
      </c>
    </row>
    <row r="543" spans="4:8" x14ac:dyDescent="0.25">
      <c r="D543" s="161">
        <v>45540</v>
      </c>
      <c r="E543" t="s">
        <v>529</v>
      </c>
      <c r="F543" s="30">
        <v>-50</v>
      </c>
      <c r="G543" s="65"/>
      <c r="H543" s="178">
        <v>-50</v>
      </c>
    </row>
    <row r="544" spans="4:8" x14ac:dyDescent="0.25">
      <c r="D544" t="s">
        <v>809</v>
      </c>
      <c r="F544" s="30">
        <v>-50</v>
      </c>
      <c r="G544" s="65"/>
      <c r="H544" s="178">
        <v>-50</v>
      </c>
    </row>
    <row r="545" spans="4:8" x14ac:dyDescent="0.25">
      <c r="D545" s="161">
        <v>45553</v>
      </c>
      <c r="E545" t="s">
        <v>529</v>
      </c>
      <c r="F545" s="30">
        <v>-6</v>
      </c>
      <c r="G545" s="65"/>
      <c r="H545" s="178">
        <v>-6</v>
      </c>
    </row>
    <row r="546" spans="4:8" x14ac:dyDescent="0.25">
      <c r="D546" t="s">
        <v>802</v>
      </c>
      <c r="F546" s="30">
        <v>-6</v>
      </c>
      <c r="G546" s="65"/>
      <c r="H546" s="178">
        <v>-6</v>
      </c>
    </row>
    <row r="547" spans="4:8" x14ac:dyDescent="0.25">
      <c r="D547" s="161">
        <v>45556</v>
      </c>
      <c r="E547" t="s">
        <v>529</v>
      </c>
      <c r="F547" s="30">
        <v>-9</v>
      </c>
      <c r="G547" s="65"/>
      <c r="H547" s="178">
        <v>-9</v>
      </c>
    </row>
    <row r="548" spans="4:8" x14ac:dyDescent="0.25">
      <c r="D548" t="s">
        <v>825</v>
      </c>
      <c r="F548" s="30">
        <v>-9</v>
      </c>
      <c r="G548" s="65"/>
      <c r="H548" s="178">
        <v>-9</v>
      </c>
    </row>
    <row r="549" spans="4:8" x14ac:dyDescent="0.25">
      <c r="D549" s="161">
        <v>45559</v>
      </c>
      <c r="E549" t="s">
        <v>529</v>
      </c>
      <c r="F549" s="30">
        <v>-2</v>
      </c>
      <c r="G549" s="65"/>
      <c r="H549" s="178">
        <v>-2</v>
      </c>
    </row>
    <row r="550" spans="4:8" x14ac:dyDescent="0.25">
      <c r="D550" t="s">
        <v>788</v>
      </c>
      <c r="F550" s="30">
        <v>-2</v>
      </c>
      <c r="G550" s="65"/>
      <c r="H550" s="178">
        <v>-2</v>
      </c>
    </row>
    <row r="551" spans="4:8" x14ac:dyDescent="0.25">
      <c r="D551" s="161">
        <v>45560</v>
      </c>
      <c r="E551" t="s">
        <v>529</v>
      </c>
      <c r="F551" s="30">
        <v>-12</v>
      </c>
      <c r="G551" s="65"/>
      <c r="H551" s="178">
        <v>-12</v>
      </c>
    </row>
    <row r="552" spans="4:8" x14ac:dyDescent="0.25">
      <c r="D552" t="s">
        <v>789</v>
      </c>
      <c r="F552" s="30">
        <v>-12</v>
      </c>
      <c r="G552" s="65"/>
      <c r="H552" s="178">
        <v>-12</v>
      </c>
    </row>
    <row r="553" spans="4:8" x14ac:dyDescent="0.25">
      <c r="D553" s="161">
        <v>45561</v>
      </c>
      <c r="E553" t="s">
        <v>529</v>
      </c>
      <c r="F553" s="30">
        <v>-24</v>
      </c>
      <c r="G553" s="65"/>
      <c r="H553" s="178">
        <v>-24</v>
      </c>
    </row>
    <row r="554" spans="4:8" x14ac:dyDescent="0.25">
      <c r="D554" t="s">
        <v>765</v>
      </c>
      <c r="F554" s="30">
        <v>-24</v>
      </c>
      <c r="G554" s="65"/>
      <c r="H554" s="178">
        <v>-24</v>
      </c>
    </row>
    <row r="555" spans="4:8" x14ac:dyDescent="0.25">
      <c r="D555" s="161">
        <v>45562</v>
      </c>
      <c r="E555" t="s">
        <v>529</v>
      </c>
      <c r="F555" s="30">
        <v>0</v>
      </c>
      <c r="G555" s="65"/>
      <c r="H555" s="178">
        <v>0</v>
      </c>
    </row>
    <row r="556" spans="4:8" x14ac:dyDescent="0.25">
      <c r="D556" t="s">
        <v>803</v>
      </c>
      <c r="F556" s="30">
        <v>0</v>
      </c>
      <c r="G556" s="65"/>
      <c r="H556" s="178">
        <v>0</v>
      </c>
    </row>
    <row r="557" spans="4:8" x14ac:dyDescent="0.25">
      <c r="D557" s="161">
        <v>45569</v>
      </c>
      <c r="E557" t="s">
        <v>529</v>
      </c>
      <c r="F557" s="30">
        <v>-43</v>
      </c>
      <c r="G557" s="65"/>
      <c r="H557" s="178">
        <v>-43</v>
      </c>
    </row>
    <row r="558" spans="4:8" x14ac:dyDescent="0.25">
      <c r="D558" t="s">
        <v>804</v>
      </c>
      <c r="F558" s="30">
        <v>-43</v>
      </c>
      <c r="G558" s="65"/>
      <c r="H558" s="178">
        <v>-43</v>
      </c>
    </row>
    <row r="559" spans="4:8" x14ac:dyDescent="0.25">
      <c r="D559" s="161">
        <v>45614</v>
      </c>
      <c r="E559" t="s">
        <v>529</v>
      </c>
      <c r="F559" s="30">
        <v>268</v>
      </c>
      <c r="G559" s="65"/>
      <c r="H559" s="178">
        <v>268</v>
      </c>
    </row>
    <row r="560" spans="4:8" x14ac:dyDescent="0.25">
      <c r="D560" t="s">
        <v>792</v>
      </c>
      <c r="F560" s="30">
        <v>268</v>
      </c>
      <c r="G560" s="65"/>
      <c r="H560" s="178">
        <v>268</v>
      </c>
    </row>
    <row r="561" spans="2:8" x14ac:dyDescent="0.25">
      <c r="D561" s="161">
        <v>45615</v>
      </c>
      <c r="E561" t="s">
        <v>529</v>
      </c>
      <c r="F561" s="30">
        <v>-43</v>
      </c>
      <c r="G561" s="65"/>
      <c r="H561" s="178">
        <v>-43</v>
      </c>
    </row>
    <row r="562" spans="2:8" x14ac:dyDescent="0.25">
      <c r="D562" t="s">
        <v>793</v>
      </c>
      <c r="F562" s="30">
        <v>-43</v>
      </c>
      <c r="G562" s="65"/>
      <c r="H562" s="178">
        <v>-43</v>
      </c>
    </row>
    <row r="563" spans="2:8" x14ac:dyDescent="0.25">
      <c r="D563" s="161">
        <v>45616</v>
      </c>
      <c r="E563" t="s">
        <v>529</v>
      </c>
      <c r="F563" s="30">
        <v>-31</v>
      </c>
      <c r="G563" s="65"/>
      <c r="H563" s="178">
        <v>-31</v>
      </c>
    </row>
    <row r="564" spans="2:8" x14ac:dyDescent="0.25">
      <c r="D564" t="s">
        <v>816</v>
      </c>
      <c r="F564" s="30">
        <v>-31</v>
      </c>
      <c r="G564" s="65"/>
      <c r="H564" s="178">
        <v>-31</v>
      </c>
    </row>
    <row r="565" spans="2:8" x14ac:dyDescent="0.25">
      <c r="D565" s="161">
        <v>45628</v>
      </c>
      <c r="E565" t="s">
        <v>529</v>
      </c>
      <c r="F565" s="30">
        <v>2</v>
      </c>
      <c r="G565" s="65"/>
      <c r="H565" s="178">
        <v>2</v>
      </c>
    </row>
    <row r="566" spans="2:8" x14ac:dyDescent="0.25">
      <c r="D566" t="s">
        <v>773</v>
      </c>
      <c r="F566" s="30">
        <v>2</v>
      </c>
      <c r="G566" s="65"/>
      <c r="H566" s="178">
        <v>2</v>
      </c>
    </row>
    <row r="567" spans="2:8" x14ac:dyDescent="0.25">
      <c r="D567" s="161">
        <v>45636</v>
      </c>
      <c r="E567" t="s">
        <v>529</v>
      </c>
      <c r="F567" s="30">
        <v>-20</v>
      </c>
      <c r="G567" s="65"/>
      <c r="H567" s="178">
        <v>-20</v>
      </c>
    </row>
    <row r="568" spans="2:8" x14ac:dyDescent="0.25">
      <c r="D568" t="s">
        <v>750</v>
      </c>
      <c r="F568" s="30">
        <v>-20</v>
      </c>
      <c r="G568" s="65"/>
      <c r="H568" s="178">
        <v>-20</v>
      </c>
    </row>
    <row r="569" spans="2:8" x14ac:dyDescent="0.25">
      <c r="C569" t="s">
        <v>708</v>
      </c>
      <c r="F569" s="30">
        <v>20</v>
      </c>
      <c r="G569" s="65"/>
      <c r="H569" s="178">
        <v>20</v>
      </c>
    </row>
    <row r="570" spans="2:8" x14ac:dyDescent="0.25">
      <c r="B570" t="s">
        <v>84</v>
      </c>
      <c r="C570" t="s">
        <v>200</v>
      </c>
      <c r="D570" s="161">
        <v>45386</v>
      </c>
      <c r="E570" t="s">
        <v>529</v>
      </c>
      <c r="F570" s="30">
        <v>-2</v>
      </c>
      <c r="G570" s="12"/>
      <c r="H570" s="178">
        <v>-2</v>
      </c>
    </row>
    <row r="571" spans="2:8" x14ac:dyDescent="0.25">
      <c r="D571" t="s">
        <v>820</v>
      </c>
      <c r="F571" s="30">
        <v>-2</v>
      </c>
      <c r="G571" s="12"/>
      <c r="H571" s="178">
        <v>-2</v>
      </c>
    </row>
    <row r="572" spans="2:8" x14ac:dyDescent="0.25">
      <c r="C572" t="s">
        <v>709</v>
      </c>
      <c r="F572" s="30">
        <v>-2</v>
      </c>
      <c r="G572" s="12"/>
      <c r="H572" s="178">
        <v>-2</v>
      </c>
    </row>
    <row r="573" spans="2:8" x14ac:dyDescent="0.25">
      <c r="C573" t="s">
        <v>83</v>
      </c>
      <c r="D573" s="161">
        <v>45329</v>
      </c>
      <c r="E573" t="s">
        <v>672</v>
      </c>
      <c r="F573" s="30">
        <v>-5</v>
      </c>
      <c r="G573" s="12"/>
      <c r="H573" s="178">
        <v>-5</v>
      </c>
    </row>
    <row r="574" spans="2:8" x14ac:dyDescent="0.25">
      <c r="D574" t="s">
        <v>775</v>
      </c>
      <c r="F574" s="30">
        <v>-5</v>
      </c>
      <c r="G574" s="12"/>
      <c r="H574" s="178">
        <v>-5</v>
      </c>
    </row>
    <row r="575" spans="2:8" x14ac:dyDescent="0.25">
      <c r="D575" s="161">
        <v>45363</v>
      </c>
      <c r="E575" t="s">
        <v>529</v>
      </c>
      <c r="F575" s="30">
        <v>-10</v>
      </c>
      <c r="G575" s="12"/>
      <c r="H575" s="178">
        <v>-10</v>
      </c>
    </row>
    <row r="576" spans="2:8" x14ac:dyDescent="0.25">
      <c r="D576" t="s">
        <v>755</v>
      </c>
      <c r="F576" s="30">
        <v>-10</v>
      </c>
      <c r="G576" s="12"/>
      <c r="H576" s="178">
        <v>-10</v>
      </c>
    </row>
    <row r="577" spans="4:8" x14ac:dyDescent="0.25">
      <c r="D577" s="161">
        <v>45372</v>
      </c>
      <c r="E577" t="s">
        <v>529</v>
      </c>
      <c r="F577" s="30">
        <v>-40</v>
      </c>
      <c r="G577" s="12"/>
      <c r="H577" s="178">
        <v>-40</v>
      </c>
    </row>
    <row r="578" spans="4:8" x14ac:dyDescent="0.25">
      <c r="D578" t="s">
        <v>796</v>
      </c>
      <c r="F578" s="30">
        <v>-40</v>
      </c>
      <c r="G578" s="12"/>
      <c r="H578" s="178">
        <v>-40</v>
      </c>
    </row>
    <row r="579" spans="4:8" x14ac:dyDescent="0.25">
      <c r="D579" s="161">
        <v>45377</v>
      </c>
      <c r="E579" t="s">
        <v>529</v>
      </c>
      <c r="F579" s="30">
        <v>-2</v>
      </c>
      <c r="G579" s="12"/>
      <c r="H579" s="178">
        <v>-2</v>
      </c>
    </row>
    <row r="580" spans="4:8" x14ac:dyDescent="0.25">
      <c r="D580" t="s">
        <v>756</v>
      </c>
      <c r="F580" s="30">
        <v>-2</v>
      </c>
      <c r="G580" s="12"/>
      <c r="H580" s="178">
        <v>-2</v>
      </c>
    </row>
    <row r="581" spans="4:8" x14ac:dyDescent="0.25">
      <c r="D581" s="161">
        <v>45422</v>
      </c>
      <c r="E581" t="s">
        <v>529</v>
      </c>
      <c r="F581" s="30">
        <v>-20</v>
      </c>
      <c r="G581" s="12"/>
      <c r="H581" s="178">
        <v>-20</v>
      </c>
    </row>
    <row r="582" spans="4:8" x14ac:dyDescent="0.25">
      <c r="D582" t="s">
        <v>777</v>
      </c>
      <c r="F582" s="30">
        <v>-20</v>
      </c>
      <c r="G582" s="12"/>
      <c r="H582" s="178">
        <v>-20</v>
      </c>
    </row>
    <row r="583" spans="4:8" x14ac:dyDescent="0.25">
      <c r="D583" s="161">
        <v>45443</v>
      </c>
      <c r="E583" t="s">
        <v>529</v>
      </c>
      <c r="F583" s="30">
        <v>10</v>
      </c>
      <c r="G583" s="12"/>
      <c r="H583" s="178">
        <v>10</v>
      </c>
    </row>
    <row r="584" spans="4:8" x14ac:dyDescent="0.25">
      <c r="D584" t="s">
        <v>779</v>
      </c>
      <c r="F584" s="30">
        <v>10</v>
      </c>
      <c r="G584" s="12"/>
      <c r="H584" s="178">
        <v>10</v>
      </c>
    </row>
    <row r="585" spans="4:8" x14ac:dyDescent="0.25">
      <c r="D585" s="161">
        <v>45448</v>
      </c>
      <c r="E585" t="s">
        <v>529</v>
      </c>
      <c r="F585" s="30">
        <v>-1</v>
      </c>
      <c r="G585" s="12"/>
      <c r="H585" s="178">
        <v>-1</v>
      </c>
    </row>
    <row r="586" spans="4:8" x14ac:dyDescent="0.25">
      <c r="D586" t="s">
        <v>822</v>
      </c>
      <c r="F586" s="30">
        <v>-1</v>
      </c>
      <c r="G586" s="12"/>
      <c r="H586" s="178">
        <v>-1</v>
      </c>
    </row>
    <row r="587" spans="4:8" x14ac:dyDescent="0.25">
      <c r="D587" s="161">
        <v>45449</v>
      </c>
      <c r="E587" t="s">
        <v>529</v>
      </c>
      <c r="F587" s="30">
        <v>-5</v>
      </c>
      <c r="G587" s="12"/>
      <c r="H587" s="178">
        <v>-5</v>
      </c>
    </row>
    <row r="588" spans="4:8" x14ac:dyDescent="0.25">
      <c r="D588" t="s">
        <v>759</v>
      </c>
      <c r="F588" s="30">
        <v>-5</v>
      </c>
      <c r="G588" s="12"/>
      <c r="H588" s="178">
        <v>-5</v>
      </c>
    </row>
    <row r="589" spans="4:8" x14ac:dyDescent="0.25">
      <c r="D589" s="161">
        <v>45491</v>
      </c>
      <c r="E589" t="s">
        <v>529</v>
      </c>
      <c r="F589" s="30">
        <v>-10</v>
      </c>
      <c r="G589" s="12"/>
      <c r="H589" s="178">
        <v>-10</v>
      </c>
    </row>
    <row r="590" spans="4:8" x14ac:dyDescent="0.25">
      <c r="D590" t="s">
        <v>749</v>
      </c>
      <c r="F590" s="30">
        <v>-10</v>
      </c>
      <c r="G590" s="12"/>
      <c r="H590" s="178">
        <v>-10</v>
      </c>
    </row>
    <row r="591" spans="4:8" x14ac:dyDescent="0.25">
      <c r="D591" s="161">
        <v>45533</v>
      </c>
      <c r="E591" t="s">
        <v>529</v>
      </c>
      <c r="F591" s="30">
        <v>100</v>
      </c>
      <c r="G591" s="12"/>
      <c r="H591" s="178">
        <v>100</v>
      </c>
    </row>
    <row r="592" spans="4:8" x14ac:dyDescent="0.25">
      <c r="D592" t="s">
        <v>787</v>
      </c>
      <c r="F592" s="30">
        <v>100</v>
      </c>
      <c r="G592" s="12"/>
      <c r="H592" s="178">
        <v>100</v>
      </c>
    </row>
    <row r="593" spans="2:8" x14ac:dyDescent="0.25">
      <c r="D593" s="161">
        <v>45559</v>
      </c>
      <c r="E593" t="s">
        <v>529</v>
      </c>
      <c r="F593" s="30">
        <v>-2</v>
      </c>
      <c r="G593" s="12"/>
      <c r="H593" s="178">
        <v>-2</v>
      </c>
    </row>
    <row r="594" spans="2:8" x14ac:dyDescent="0.25">
      <c r="D594" t="s">
        <v>788</v>
      </c>
      <c r="F594" s="30">
        <v>-2</v>
      </c>
      <c r="G594" s="12"/>
      <c r="H594" s="178">
        <v>-2</v>
      </c>
    </row>
    <row r="595" spans="2:8" x14ac:dyDescent="0.25">
      <c r="D595" s="161">
        <v>45560</v>
      </c>
      <c r="E595" t="s">
        <v>529</v>
      </c>
      <c r="F595" s="30">
        <v>-8</v>
      </c>
      <c r="G595" s="12"/>
      <c r="H595" s="178">
        <v>-8</v>
      </c>
    </row>
    <row r="596" spans="2:8" x14ac:dyDescent="0.25">
      <c r="D596" t="s">
        <v>789</v>
      </c>
      <c r="F596" s="30">
        <v>-8</v>
      </c>
      <c r="G596" s="12"/>
      <c r="H596" s="178">
        <v>-8</v>
      </c>
    </row>
    <row r="597" spans="2:8" x14ac:dyDescent="0.25">
      <c r="D597" s="161">
        <v>45561</v>
      </c>
      <c r="E597" t="s">
        <v>529</v>
      </c>
      <c r="F597" s="30">
        <v>-4</v>
      </c>
      <c r="G597" s="12"/>
      <c r="H597" s="178">
        <v>-4</v>
      </c>
    </row>
    <row r="598" spans="2:8" x14ac:dyDescent="0.25">
      <c r="D598" t="s">
        <v>765</v>
      </c>
      <c r="F598" s="30">
        <v>-4</v>
      </c>
      <c r="G598" s="12"/>
      <c r="H598" s="178">
        <v>-4</v>
      </c>
    </row>
    <row r="599" spans="2:8" x14ac:dyDescent="0.25">
      <c r="D599" s="161">
        <v>45569</v>
      </c>
      <c r="E599" t="s">
        <v>529</v>
      </c>
      <c r="F599" s="30">
        <v>-4</v>
      </c>
      <c r="G599" s="12"/>
      <c r="H599" s="178">
        <v>-4</v>
      </c>
    </row>
    <row r="600" spans="2:8" x14ac:dyDescent="0.25">
      <c r="D600" t="s">
        <v>804</v>
      </c>
      <c r="F600" s="30">
        <v>-4</v>
      </c>
      <c r="G600" s="12"/>
      <c r="H600" s="178">
        <v>-4</v>
      </c>
    </row>
    <row r="601" spans="2:8" x14ac:dyDescent="0.25">
      <c r="D601" s="161">
        <v>45593</v>
      </c>
      <c r="E601" t="s">
        <v>529</v>
      </c>
      <c r="F601" s="30">
        <v>-3</v>
      </c>
      <c r="G601" s="12"/>
      <c r="H601" s="178">
        <v>-3</v>
      </c>
    </row>
    <row r="602" spans="2:8" x14ac:dyDescent="0.25">
      <c r="D602" t="s">
        <v>769</v>
      </c>
      <c r="F602" s="30">
        <v>-3</v>
      </c>
      <c r="G602" s="12"/>
      <c r="H602" s="178">
        <v>-3</v>
      </c>
    </row>
    <row r="603" spans="2:8" x14ac:dyDescent="0.25">
      <c r="D603" s="161">
        <v>45615</v>
      </c>
      <c r="E603" t="s">
        <v>529</v>
      </c>
      <c r="F603" s="30">
        <v>-11</v>
      </c>
      <c r="G603" s="12"/>
      <c r="H603" s="178">
        <v>-11</v>
      </c>
    </row>
    <row r="604" spans="2:8" x14ac:dyDescent="0.25">
      <c r="D604" t="s">
        <v>793</v>
      </c>
      <c r="F604" s="30">
        <v>-11</v>
      </c>
      <c r="G604" s="12"/>
      <c r="H604" s="178">
        <v>-11</v>
      </c>
    </row>
    <row r="605" spans="2:8" x14ac:dyDescent="0.25">
      <c r="D605" s="161">
        <v>45636</v>
      </c>
      <c r="E605" t="s">
        <v>529</v>
      </c>
      <c r="F605" s="30">
        <v>-8</v>
      </c>
      <c r="G605" s="12"/>
      <c r="H605" s="178">
        <v>-8</v>
      </c>
    </row>
    <row r="606" spans="2:8" x14ac:dyDescent="0.25">
      <c r="D606" t="s">
        <v>750</v>
      </c>
      <c r="F606" s="30">
        <v>-8</v>
      </c>
      <c r="G606" s="12"/>
      <c r="H606" s="178">
        <v>-8</v>
      </c>
    </row>
    <row r="607" spans="2:8" x14ac:dyDescent="0.25">
      <c r="C607" t="s">
        <v>710</v>
      </c>
      <c r="F607" s="30">
        <v>-23</v>
      </c>
      <c r="G607" s="12"/>
      <c r="H607" s="178">
        <v>-23</v>
      </c>
    </row>
    <row r="608" spans="2:8" x14ac:dyDescent="0.25">
      <c r="B608" t="s">
        <v>50</v>
      </c>
      <c r="C608" t="s">
        <v>49</v>
      </c>
      <c r="D608" s="161">
        <v>45428</v>
      </c>
      <c r="E608" t="s">
        <v>527</v>
      </c>
      <c r="F608" s="30"/>
      <c r="G608" s="30">
        <v>21</v>
      </c>
      <c r="H608" s="178">
        <v>21</v>
      </c>
    </row>
    <row r="609" spans="4:8" x14ac:dyDescent="0.25">
      <c r="D609" t="s">
        <v>757</v>
      </c>
      <c r="F609" s="30"/>
      <c r="G609" s="30">
        <v>21</v>
      </c>
      <c r="H609" s="178">
        <v>21</v>
      </c>
    </row>
    <row r="610" spans="4:8" x14ac:dyDescent="0.25">
      <c r="D610" s="161">
        <v>45429</v>
      </c>
      <c r="E610" t="s">
        <v>529</v>
      </c>
      <c r="F610" s="30"/>
      <c r="G610" s="30">
        <v>-10</v>
      </c>
      <c r="H610" s="178">
        <v>-10</v>
      </c>
    </row>
    <row r="611" spans="4:8" x14ac:dyDescent="0.25">
      <c r="D611" t="s">
        <v>751</v>
      </c>
      <c r="F611" s="30"/>
      <c r="G611" s="30">
        <v>-10</v>
      </c>
      <c r="H611" s="178">
        <v>-10</v>
      </c>
    </row>
    <row r="612" spans="4:8" x14ac:dyDescent="0.25">
      <c r="D612" s="161">
        <v>45433</v>
      </c>
      <c r="E612" t="s">
        <v>527</v>
      </c>
      <c r="F612" s="30"/>
      <c r="G612" s="30">
        <v>30</v>
      </c>
      <c r="H612" s="178">
        <v>30</v>
      </c>
    </row>
    <row r="613" spans="4:8" x14ac:dyDescent="0.25">
      <c r="D613" t="s">
        <v>747</v>
      </c>
      <c r="F613" s="30"/>
      <c r="G613" s="30">
        <v>30</v>
      </c>
      <c r="H613" s="178">
        <v>30</v>
      </c>
    </row>
    <row r="614" spans="4:8" x14ac:dyDescent="0.25">
      <c r="D614" s="161">
        <v>45449</v>
      </c>
      <c r="E614" t="s">
        <v>529</v>
      </c>
      <c r="F614" s="30"/>
      <c r="G614" s="30">
        <v>-3</v>
      </c>
      <c r="H614" s="178">
        <v>-3</v>
      </c>
    </row>
    <row r="615" spans="4:8" x14ac:dyDescent="0.25">
      <c r="E615" t="s">
        <v>527</v>
      </c>
      <c r="F615" s="30"/>
      <c r="G615" s="30">
        <v>-13</v>
      </c>
      <c r="H615" s="178">
        <v>-13</v>
      </c>
    </row>
    <row r="616" spans="4:8" x14ac:dyDescent="0.25">
      <c r="D616" t="s">
        <v>759</v>
      </c>
      <c r="F616" s="30"/>
      <c r="G616" s="30">
        <v>-16</v>
      </c>
      <c r="H616" s="178">
        <v>-16</v>
      </c>
    </row>
    <row r="617" spans="4:8" x14ac:dyDescent="0.25">
      <c r="D617" s="161">
        <v>45457</v>
      </c>
      <c r="E617" t="s">
        <v>529</v>
      </c>
      <c r="F617" s="30"/>
      <c r="G617" s="30">
        <v>-2</v>
      </c>
      <c r="H617" s="178">
        <v>-2</v>
      </c>
    </row>
    <row r="618" spans="4:8" x14ac:dyDescent="0.25">
      <c r="D618" t="s">
        <v>748</v>
      </c>
      <c r="F618" s="30"/>
      <c r="G618" s="30">
        <v>-2</v>
      </c>
      <c r="H618" s="178">
        <v>-2</v>
      </c>
    </row>
    <row r="619" spans="4:8" x14ac:dyDescent="0.25">
      <c r="D619" s="161">
        <v>45466</v>
      </c>
      <c r="E619" t="s">
        <v>527</v>
      </c>
      <c r="F619" s="30"/>
      <c r="G619" s="30">
        <v>30</v>
      </c>
      <c r="H619" s="178">
        <v>30</v>
      </c>
    </row>
    <row r="620" spans="4:8" x14ac:dyDescent="0.25">
      <c r="D620" t="s">
        <v>760</v>
      </c>
      <c r="F620" s="30"/>
      <c r="G620" s="30">
        <v>30</v>
      </c>
      <c r="H620" s="178">
        <v>30</v>
      </c>
    </row>
    <row r="621" spans="4:8" x14ac:dyDescent="0.25">
      <c r="D621" s="161">
        <v>45518</v>
      </c>
      <c r="E621" t="s">
        <v>529</v>
      </c>
      <c r="F621" s="30"/>
      <c r="G621" s="30">
        <v>-3</v>
      </c>
      <c r="H621" s="178">
        <v>-3</v>
      </c>
    </row>
    <row r="622" spans="4:8" x14ac:dyDescent="0.25">
      <c r="D622" t="s">
        <v>784</v>
      </c>
      <c r="F622" s="30"/>
      <c r="G622" s="30">
        <v>-3</v>
      </c>
      <c r="H622" s="178">
        <v>-3</v>
      </c>
    </row>
    <row r="623" spans="4:8" x14ac:dyDescent="0.25">
      <c r="D623" s="161">
        <v>45546</v>
      </c>
      <c r="E623" t="s">
        <v>527</v>
      </c>
      <c r="F623" s="30"/>
      <c r="G623" s="30">
        <v>-10</v>
      </c>
      <c r="H623" s="178">
        <v>-10</v>
      </c>
    </row>
    <row r="624" spans="4:8" x14ac:dyDescent="0.25">
      <c r="D624" t="s">
        <v>752</v>
      </c>
      <c r="F624" s="30"/>
      <c r="G624" s="30">
        <v>-10</v>
      </c>
      <c r="H624" s="178">
        <v>-10</v>
      </c>
    </row>
    <row r="625" spans="3:8" x14ac:dyDescent="0.25">
      <c r="D625" s="161">
        <v>45554</v>
      </c>
      <c r="E625" t="s">
        <v>527</v>
      </c>
      <c r="F625" s="30"/>
      <c r="G625" s="30">
        <v>-2</v>
      </c>
      <c r="H625" s="178">
        <v>-2</v>
      </c>
    </row>
    <row r="626" spans="3:8" x14ac:dyDescent="0.25">
      <c r="D626" t="s">
        <v>815</v>
      </c>
      <c r="F626" s="30"/>
      <c r="G626" s="30">
        <v>-2</v>
      </c>
      <c r="H626" s="178">
        <v>-2</v>
      </c>
    </row>
    <row r="627" spans="3:8" x14ac:dyDescent="0.25">
      <c r="D627" s="161">
        <v>45583</v>
      </c>
      <c r="E627" t="s">
        <v>529</v>
      </c>
      <c r="F627" s="30"/>
      <c r="G627" s="30">
        <v>-5</v>
      </c>
      <c r="H627" s="178">
        <v>-5</v>
      </c>
    </row>
    <row r="628" spans="3:8" x14ac:dyDescent="0.25">
      <c r="E628" t="s">
        <v>527</v>
      </c>
      <c r="F628" s="30"/>
      <c r="G628" s="30">
        <v>-2</v>
      </c>
      <c r="H628" s="178">
        <v>-2</v>
      </c>
    </row>
    <row r="629" spans="3:8" x14ac:dyDescent="0.25">
      <c r="D629" t="s">
        <v>768</v>
      </c>
      <c r="F629" s="30"/>
      <c r="G629" s="30">
        <v>-7</v>
      </c>
      <c r="H629" s="178">
        <v>-7</v>
      </c>
    </row>
    <row r="630" spans="3:8" x14ac:dyDescent="0.25">
      <c r="D630" s="161">
        <v>45636</v>
      </c>
      <c r="E630" t="s">
        <v>527</v>
      </c>
      <c r="F630" s="30"/>
      <c r="G630" s="30">
        <v>-6</v>
      </c>
      <c r="H630" s="178">
        <v>-6</v>
      </c>
    </row>
    <row r="631" spans="3:8" x14ac:dyDescent="0.25">
      <c r="D631" t="s">
        <v>750</v>
      </c>
      <c r="F631" s="30"/>
      <c r="G631" s="30">
        <v>-6</v>
      </c>
      <c r="H631" s="178">
        <v>-6</v>
      </c>
    </row>
    <row r="632" spans="3:8" x14ac:dyDescent="0.25">
      <c r="C632" t="s">
        <v>711</v>
      </c>
      <c r="F632" s="30"/>
      <c r="G632" s="30">
        <v>25</v>
      </c>
      <c r="H632" s="178">
        <v>25</v>
      </c>
    </row>
    <row r="633" spans="3:8" x14ac:dyDescent="0.25">
      <c r="C633" t="s">
        <v>87</v>
      </c>
      <c r="D633" s="161">
        <v>45303</v>
      </c>
      <c r="E633" t="s">
        <v>672</v>
      </c>
      <c r="F633" s="30">
        <v>-2</v>
      </c>
      <c r="G633" s="30"/>
      <c r="H633" s="178">
        <v>-2</v>
      </c>
    </row>
    <row r="634" spans="3:8" x14ac:dyDescent="0.25">
      <c r="D634" t="s">
        <v>794</v>
      </c>
      <c r="F634" s="30">
        <v>-2</v>
      </c>
      <c r="G634" s="30"/>
      <c r="H634" s="178">
        <v>-2</v>
      </c>
    </row>
    <row r="635" spans="3:8" x14ac:dyDescent="0.25">
      <c r="D635" s="161">
        <v>45306</v>
      </c>
      <c r="E635" t="s">
        <v>672</v>
      </c>
      <c r="F635" s="30">
        <v>2</v>
      </c>
      <c r="G635" s="30"/>
      <c r="H635" s="178">
        <v>2</v>
      </c>
    </row>
    <row r="636" spans="3:8" x14ac:dyDescent="0.25">
      <c r="D636" t="s">
        <v>826</v>
      </c>
      <c r="F636" s="30">
        <v>2</v>
      </c>
      <c r="G636" s="30"/>
      <c r="H636" s="178">
        <v>2</v>
      </c>
    </row>
    <row r="637" spans="3:8" x14ac:dyDescent="0.25">
      <c r="D637" s="161">
        <v>45307</v>
      </c>
      <c r="E637" t="s">
        <v>672</v>
      </c>
      <c r="F637" s="30">
        <v>-22</v>
      </c>
      <c r="G637" s="30"/>
      <c r="H637" s="178">
        <v>-22</v>
      </c>
    </row>
    <row r="638" spans="3:8" x14ac:dyDescent="0.25">
      <c r="D638" t="s">
        <v>743</v>
      </c>
      <c r="F638" s="30">
        <v>-22</v>
      </c>
      <c r="G638" s="30"/>
      <c r="H638" s="178">
        <v>-22</v>
      </c>
    </row>
    <row r="639" spans="3:8" x14ac:dyDescent="0.25">
      <c r="D639" s="161">
        <v>45310</v>
      </c>
      <c r="E639" t="s">
        <v>529</v>
      </c>
      <c r="F639" s="30">
        <v>-5</v>
      </c>
      <c r="G639" s="30"/>
      <c r="H639" s="178">
        <v>-5</v>
      </c>
    </row>
    <row r="640" spans="3:8" x14ac:dyDescent="0.25">
      <c r="E640" t="s">
        <v>672</v>
      </c>
      <c r="F640" s="30">
        <v>-60</v>
      </c>
      <c r="G640" s="30"/>
      <c r="H640" s="178">
        <v>-60</v>
      </c>
    </row>
    <row r="641" spans="4:8" x14ac:dyDescent="0.25">
      <c r="D641" t="s">
        <v>753</v>
      </c>
      <c r="F641" s="30">
        <v>-65</v>
      </c>
      <c r="G641" s="30"/>
      <c r="H641" s="178">
        <v>-65</v>
      </c>
    </row>
    <row r="642" spans="4:8" x14ac:dyDescent="0.25">
      <c r="D642" s="161">
        <v>45329</v>
      </c>
      <c r="E642" t="s">
        <v>529</v>
      </c>
      <c r="F642" s="30">
        <v>50</v>
      </c>
      <c r="G642" s="30"/>
      <c r="H642" s="178">
        <v>50</v>
      </c>
    </row>
    <row r="643" spans="4:8" x14ac:dyDescent="0.25">
      <c r="D643" t="s">
        <v>775</v>
      </c>
      <c r="F643" s="30">
        <v>50</v>
      </c>
      <c r="G643" s="30"/>
      <c r="H643" s="178">
        <v>50</v>
      </c>
    </row>
    <row r="644" spans="4:8" x14ac:dyDescent="0.25">
      <c r="D644" s="161">
        <v>45331</v>
      </c>
      <c r="E644" t="s">
        <v>529</v>
      </c>
      <c r="F644" s="30">
        <v>-10</v>
      </c>
      <c r="G644" s="30"/>
      <c r="H644" s="178">
        <v>-10</v>
      </c>
    </row>
    <row r="645" spans="4:8" x14ac:dyDescent="0.25">
      <c r="D645" t="s">
        <v>819</v>
      </c>
      <c r="F645" s="30">
        <v>-10</v>
      </c>
      <c r="G645" s="30"/>
      <c r="H645" s="178">
        <v>-10</v>
      </c>
    </row>
    <row r="646" spans="4:8" x14ac:dyDescent="0.25">
      <c r="D646" s="161">
        <v>45341</v>
      </c>
      <c r="E646" t="s">
        <v>529</v>
      </c>
      <c r="F646" s="30">
        <v>60</v>
      </c>
      <c r="G646" s="30"/>
      <c r="H646" s="178">
        <v>60</v>
      </c>
    </row>
    <row r="647" spans="4:8" x14ac:dyDescent="0.25">
      <c r="D647" t="s">
        <v>827</v>
      </c>
      <c r="F647" s="30">
        <v>60</v>
      </c>
      <c r="G647" s="30"/>
      <c r="H647" s="178">
        <v>60</v>
      </c>
    </row>
    <row r="648" spans="4:8" x14ac:dyDescent="0.25">
      <c r="D648" s="161">
        <v>45350</v>
      </c>
      <c r="E648" t="s">
        <v>529</v>
      </c>
      <c r="F648" s="30">
        <v>-20</v>
      </c>
      <c r="G648" s="30"/>
      <c r="H648" s="178">
        <v>-20</v>
      </c>
    </row>
    <row r="649" spans="4:8" x14ac:dyDescent="0.25">
      <c r="D649" t="s">
        <v>795</v>
      </c>
      <c r="F649" s="30">
        <v>-20</v>
      </c>
      <c r="G649" s="30"/>
      <c r="H649" s="178">
        <v>-20</v>
      </c>
    </row>
    <row r="650" spans="4:8" x14ac:dyDescent="0.25">
      <c r="D650" s="161">
        <v>45372</v>
      </c>
      <c r="E650" t="s">
        <v>529</v>
      </c>
      <c r="F650" s="30">
        <v>-80</v>
      </c>
      <c r="G650" s="30"/>
      <c r="H650" s="178">
        <v>-80</v>
      </c>
    </row>
    <row r="651" spans="4:8" x14ac:dyDescent="0.25">
      <c r="D651" t="s">
        <v>796</v>
      </c>
      <c r="F651" s="30">
        <v>-80</v>
      </c>
      <c r="G651" s="30"/>
      <c r="H651" s="178">
        <v>-80</v>
      </c>
    </row>
    <row r="652" spans="4:8" x14ac:dyDescent="0.25">
      <c r="D652" s="161">
        <v>45386</v>
      </c>
      <c r="E652" t="s">
        <v>529</v>
      </c>
      <c r="F652" s="30">
        <v>-2</v>
      </c>
      <c r="G652" s="30"/>
      <c r="H652" s="178">
        <v>-2</v>
      </c>
    </row>
    <row r="653" spans="4:8" x14ac:dyDescent="0.25">
      <c r="D653" t="s">
        <v>820</v>
      </c>
      <c r="F653" s="30">
        <v>-2</v>
      </c>
      <c r="G653" s="30"/>
      <c r="H653" s="178">
        <v>-2</v>
      </c>
    </row>
    <row r="654" spans="4:8" x14ac:dyDescent="0.25">
      <c r="D654" s="161">
        <v>45419</v>
      </c>
      <c r="E654" t="s">
        <v>529</v>
      </c>
      <c r="F654" s="30">
        <v>-25</v>
      </c>
      <c r="G654" s="30"/>
      <c r="H654" s="178">
        <v>-25</v>
      </c>
    </row>
    <row r="655" spans="4:8" x14ac:dyDescent="0.25">
      <c r="D655" t="s">
        <v>745</v>
      </c>
      <c r="F655" s="30">
        <v>-25</v>
      </c>
      <c r="G655" s="30"/>
      <c r="H655" s="178">
        <v>-25</v>
      </c>
    </row>
    <row r="656" spans="4:8" x14ac:dyDescent="0.25">
      <c r="D656" s="161">
        <v>45422</v>
      </c>
      <c r="E656" t="s">
        <v>529</v>
      </c>
      <c r="F656" s="30">
        <v>-4</v>
      </c>
      <c r="G656" s="30"/>
      <c r="H656" s="178">
        <v>-4</v>
      </c>
    </row>
    <row r="657" spans="4:8" x14ac:dyDescent="0.25">
      <c r="D657" t="s">
        <v>777</v>
      </c>
      <c r="F657" s="30">
        <v>-4</v>
      </c>
      <c r="G657" s="30"/>
      <c r="H657" s="178">
        <v>-4</v>
      </c>
    </row>
    <row r="658" spans="4:8" x14ac:dyDescent="0.25">
      <c r="D658" s="161">
        <v>45429</v>
      </c>
      <c r="E658" t="s">
        <v>529</v>
      </c>
      <c r="F658" s="30">
        <v>-5</v>
      </c>
      <c r="G658" s="30"/>
      <c r="H658" s="178">
        <v>-5</v>
      </c>
    </row>
    <row r="659" spans="4:8" x14ac:dyDescent="0.25">
      <c r="D659" t="s">
        <v>751</v>
      </c>
      <c r="F659" s="30">
        <v>-5</v>
      </c>
      <c r="G659" s="30"/>
      <c r="H659" s="178">
        <v>-5</v>
      </c>
    </row>
    <row r="660" spans="4:8" x14ac:dyDescent="0.25">
      <c r="D660" s="161">
        <v>45441</v>
      </c>
      <c r="E660" t="s">
        <v>529</v>
      </c>
      <c r="F660" s="30">
        <v>-23</v>
      </c>
      <c r="G660" s="30"/>
      <c r="H660" s="178">
        <v>-23</v>
      </c>
    </row>
    <row r="661" spans="4:8" x14ac:dyDescent="0.25">
      <c r="D661" t="s">
        <v>778</v>
      </c>
      <c r="F661" s="30">
        <v>-23</v>
      </c>
      <c r="G661" s="30"/>
      <c r="H661" s="178">
        <v>-23</v>
      </c>
    </row>
    <row r="662" spans="4:8" x14ac:dyDescent="0.25">
      <c r="D662" s="161">
        <v>45443</v>
      </c>
      <c r="E662" t="s">
        <v>529</v>
      </c>
      <c r="F662" s="30">
        <v>150</v>
      </c>
      <c r="G662" s="30"/>
      <c r="H662" s="178">
        <v>150</v>
      </c>
    </row>
    <row r="663" spans="4:8" x14ac:dyDescent="0.25">
      <c r="D663" t="s">
        <v>779</v>
      </c>
      <c r="F663" s="30">
        <v>150</v>
      </c>
      <c r="G663" s="30"/>
      <c r="H663" s="178">
        <v>150</v>
      </c>
    </row>
    <row r="664" spans="4:8" x14ac:dyDescent="0.25">
      <c r="D664" s="161">
        <v>45448</v>
      </c>
      <c r="E664" t="s">
        <v>529</v>
      </c>
      <c r="F664" s="30">
        <v>-1</v>
      </c>
      <c r="G664" s="30"/>
      <c r="H664" s="178">
        <v>-1</v>
      </c>
    </row>
    <row r="665" spans="4:8" x14ac:dyDescent="0.25">
      <c r="D665" t="s">
        <v>822</v>
      </c>
      <c r="F665" s="30">
        <v>-1</v>
      </c>
      <c r="G665" s="30"/>
      <c r="H665" s="178">
        <v>-1</v>
      </c>
    </row>
    <row r="666" spans="4:8" x14ac:dyDescent="0.25">
      <c r="D666" s="161">
        <v>45449</v>
      </c>
      <c r="E666" t="s">
        <v>529</v>
      </c>
      <c r="F666" s="30">
        <v>-20</v>
      </c>
      <c r="G666" s="30"/>
      <c r="H666" s="178">
        <v>-20</v>
      </c>
    </row>
    <row r="667" spans="4:8" x14ac:dyDescent="0.25">
      <c r="D667" t="s">
        <v>759</v>
      </c>
      <c r="F667" s="30">
        <v>-20</v>
      </c>
      <c r="G667" s="30"/>
      <c r="H667" s="178">
        <v>-20</v>
      </c>
    </row>
    <row r="668" spans="4:8" x14ac:dyDescent="0.25">
      <c r="D668" s="161">
        <v>45455</v>
      </c>
      <c r="E668" t="s">
        <v>529</v>
      </c>
      <c r="F668" s="30">
        <v>60</v>
      </c>
      <c r="G668" s="30"/>
      <c r="H668" s="178">
        <v>60</v>
      </c>
    </row>
    <row r="669" spans="4:8" x14ac:dyDescent="0.25">
      <c r="D669" t="s">
        <v>823</v>
      </c>
      <c r="F669" s="30">
        <v>60</v>
      </c>
      <c r="G669" s="30"/>
      <c r="H669" s="178">
        <v>60</v>
      </c>
    </row>
    <row r="670" spans="4:8" x14ac:dyDescent="0.25">
      <c r="D670" s="161">
        <v>45457</v>
      </c>
      <c r="E670" t="s">
        <v>529</v>
      </c>
      <c r="F670" s="30">
        <v>-15</v>
      </c>
      <c r="G670" s="30"/>
      <c r="H670" s="178">
        <v>-15</v>
      </c>
    </row>
    <row r="671" spans="4:8" x14ac:dyDescent="0.25">
      <c r="D671" t="s">
        <v>748</v>
      </c>
      <c r="F671" s="30">
        <v>-15</v>
      </c>
      <c r="G671" s="30"/>
      <c r="H671" s="178">
        <v>-15</v>
      </c>
    </row>
    <row r="672" spans="4:8" x14ac:dyDescent="0.25">
      <c r="D672" s="161">
        <v>45483</v>
      </c>
      <c r="E672" t="s">
        <v>529</v>
      </c>
      <c r="F672" s="30">
        <v>-10</v>
      </c>
      <c r="G672" s="30"/>
      <c r="H672" s="178">
        <v>-10</v>
      </c>
    </row>
    <row r="673" spans="4:8" x14ac:dyDescent="0.25">
      <c r="D673" t="s">
        <v>781</v>
      </c>
      <c r="F673" s="30">
        <v>-10</v>
      </c>
      <c r="G673" s="30"/>
      <c r="H673" s="178">
        <v>-10</v>
      </c>
    </row>
    <row r="674" spans="4:8" x14ac:dyDescent="0.25">
      <c r="D674" s="161">
        <v>45504</v>
      </c>
      <c r="E674" t="s">
        <v>529</v>
      </c>
      <c r="F674" s="30">
        <v>1</v>
      </c>
      <c r="G674" s="30"/>
      <c r="H674" s="178">
        <v>1</v>
      </c>
    </row>
    <row r="675" spans="4:8" x14ac:dyDescent="0.25">
      <c r="D675" t="s">
        <v>828</v>
      </c>
      <c r="F675" s="30">
        <v>1</v>
      </c>
      <c r="G675" s="30"/>
      <c r="H675" s="178">
        <v>1</v>
      </c>
    </row>
    <row r="676" spans="4:8" x14ac:dyDescent="0.25">
      <c r="D676" s="161">
        <v>45505</v>
      </c>
      <c r="E676" t="s">
        <v>529</v>
      </c>
      <c r="F676" s="30">
        <v>1</v>
      </c>
      <c r="G676" s="30"/>
      <c r="H676" s="178">
        <v>1</v>
      </c>
    </row>
    <row r="677" spans="4:8" x14ac:dyDescent="0.25">
      <c r="D677" t="s">
        <v>829</v>
      </c>
      <c r="F677" s="30">
        <v>1</v>
      </c>
      <c r="G677" s="30"/>
      <c r="H677" s="178">
        <v>1</v>
      </c>
    </row>
    <row r="678" spans="4:8" x14ac:dyDescent="0.25">
      <c r="D678" s="161">
        <v>45506</v>
      </c>
      <c r="E678" t="s">
        <v>529</v>
      </c>
      <c r="F678" s="30">
        <v>-32</v>
      </c>
      <c r="G678" s="30"/>
      <c r="H678" s="178">
        <v>-32</v>
      </c>
    </row>
    <row r="679" spans="4:8" x14ac:dyDescent="0.25">
      <c r="D679" t="s">
        <v>782</v>
      </c>
      <c r="F679" s="30">
        <v>-32</v>
      </c>
      <c r="G679" s="30"/>
      <c r="H679" s="178">
        <v>-32</v>
      </c>
    </row>
    <row r="680" spans="4:8" x14ac:dyDescent="0.25">
      <c r="D680" s="161">
        <v>45513</v>
      </c>
      <c r="E680" t="s">
        <v>529</v>
      </c>
      <c r="F680" s="30">
        <v>-5</v>
      </c>
      <c r="G680" s="30"/>
      <c r="H680" s="178">
        <v>-5</v>
      </c>
    </row>
    <row r="681" spans="4:8" x14ac:dyDescent="0.25">
      <c r="D681" t="s">
        <v>783</v>
      </c>
      <c r="F681" s="30">
        <v>-5</v>
      </c>
      <c r="G681" s="30"/>
      <c r="H681" s="178">
        <v>-5</v>
      </c>
    </row>
    <row r="682" spans="4:8" x14ac:dyDescent="0.25">
      <c r="D682" s="161">
        <v>45518</v>
      </c>
      <c r="E682" t="s">
        <v>529</v>
      </c>
      <c r="F682" s="30">
        <v>-20</v>
      </c>
      <c r="G682" s="30"/>
      <c r="H682" s="178">
        <v>-20</v>
      </c>
    </row>
    <row r="683" spans="4:8" x14ac:dyDescent="0.25">
      <c r="D683" t="s">
        <v>784</v>
      </c>
      <c r="F683" s="30">
        <v>-20</v>
      </c>
      <c r="G683" s="30"/>
      <c r="H683" s="178">
        <v>-20</v>
      </c>
    </row>
    <row r="684" spans="4:8" x14ac:dyDescent="0.25">
      <c r="D684" s="161">
        <v>45520</v>
      </c>
      <c r="E684" t="s">
        <v>529</v>
      </c>
      <c r="F684" s="30">
        <v>0</v>
      </c>
      <c r="G684" s="30"/>
      <c r="H684" s="178">
        <v>0</v>
      </c>
    </row>
    <row r="685" spans="4:8" x14ac:dyDescent="0.25">
      <c r="D685" t="s">
        <v>785</v>
      </c>
      <c r="F685" s="30">
        <v>0</v>
      </c>
      <c r="G685" s="30"/>
      <c r="H685" s="178">
        <v>0</v>
      </c>
    </row>
    <row r="686" spans="4:8" x14ac:dyDescent="0.25">
      <c r="D686" s="161">
        <v>45530</v>
      </c>
      <c r="E686" t="s">
        <v>529</v>
      </c>
      <c r="F686" s="30">
        <v>-15</v>
      </c>
      <c r="G686" s="30"/>
      <c r="H686" s="178">
        <v>-15</v>
      </c>
    </row>
    <row r="687" spans="4:8" x14ac:dyDescent="0.25">
      <c r="D687" t="s">
        <v>786</v>
      </c>
      <c r="F687" s="30">
        <v>-15</v>
      </c>
      <c r="G687" s="30"/>
      <c r="H687" s="178">
        <v>-15</v>
      </c>
    </row>
    <row r="688" spans="4:8" x14ac:dyDescent="0.25">
      <c r="D688" s="161">
        <v>45531</v>
      </c>
      <c r="E688" t="s">
        <v>529</v>
      </c>
      <c r="F688" s="30">
        <v>-32</v>
      </c>
      <c r="G688" s="30"/>
      <c r="H688" s="178">
        <v>-32</v>
      </c>
    </row>
    <row r="689" spans="4:8" x14ac:dyDescent="0.25">
      <c r="D689" t="s">
        <v>799</v>
      </c>
      <c r="F689" s="30">
        <v>-32</v>
      </c>
      <c r="G689" s="30"/>
      <c r="H689" s="178">
        <v>-32</v>
      </c>
    </row>
    <row r="690" spans="4:8" x14ac:dyDescent="0.25">
      <c r="D690" s="161">
        <v>45533</v>
      </c>
      <c r="E690" t="s">
        <v>529</v>
      </c>
      <c r="F690" s="30">
        <v>46</v>
      </c>
      <c r="G690" s="30"/>
      <c r="H690" s="178">
        <v>46</v>
      </c>
    </row>
    <row r="691" spans="4:8" x14ac:dyDescent="0.25">
      <c r="D691" t="s">
        <v>787</v>
      </c>
      <c r="F691" s="30">
        <v>46</v>
      </c>
      <c r="G691" s="30"/>
      <c r="H691" s="178">
        <v>46</v>
      </c>
    </row>
    <row r="692" spans="4:8" x14ac:dyDescent="0.25">
      <c r="D692" s="161">
        <v>45552</v>
      </c>
      <c r="E692" t="s">
        <v>529</v>
      </c>
      <c r="F692" s="30">
        <v>-1</v>
      </c>
      <c r="G692" s="30"/>
      <c r="H692" s="178">
        <v>-1</v>
      </c>
    </row>
    <row r="693" spans="4:8" x14ac:dyDescent="0.25">
      <c r="D693" t="s">
        <v>801</v>
      </c>
      <c r="F693" s="30">
        <v>-1</v>
      </c>
      <c r="G693" s="30"/>
      <c r="H693" s="178">
        <v>-1</v>
      </c>
    </row>
    <row r="694" spans="4:8" x14ac:dyDescent="0.25">
      <c r="D694" s="161">
        <v>45553</v>
      </c>
      <c r="E694" t="s">
        <v>529</v>
      </c>
      <c r="F694" s="30">
        <v>-10</v>
      </c>
      <c r="G694" s="30"/>
      <c r="H694" s="178">
        <v>-10</v>
      </c>
    </row>
    <row r="695" spans="4:8" x14ac:dyDescent="0.25">
      <c r="D695" t="s">
        <v>802</v>
      </c>
      <c r="F695" s="30">
        <v>-10</v>
      </c>
      <c r="G695" s="30"/>
      <c r="H695" s="178">
        <v>-10</v>
      </c>
    </row>
    <row r="696" spans="4:8" x14ac:dyDescent="0.25">
      <c r="D696" s="161">
        <v>45554</v>
      </c>
      <c r="E696" t="s">
        <v>529</v>
      </c>
      <c r="F696" s="30">
        <v>-2</v>
      </c>
      <c r="G696" s="30"/>
      <c r="H696" s="178">
        <v>-2</v>
      </c>
    </row>
    <row r="697" spans="4:8" x14ac:dyDescent="0.25">
      <c r="D697" t="s">
        <v>815</v>
      </c>
      <c r="F697" s="30">
        <v>-2</v>
      </c>
      <c r="G697" s="30"/>
      <c r="H697" s="178">
        <v>-2</v>
      </c>
    </row>
    <row r="698" spans="4:8" x14ac:dyDescent="0.25">
      <c r="D698" s="161">
        <v>45556</v>
      </c>
      <c r="E698" t="s">
        <v>529</v>
      </c>
      <c r="F698" s="30">
        <v>-10</v>
      </c>
      <c r="G698" s="30"/>
      <c r="H698" s="178">
        <v>-10</v>
      </c>
    </row>
    <row r="699" spans="4:8" x14ac:dyDescent="0.25">
      <c r="D699" t="s">
        <v>825</v>
      </c>
      <c r="F699" s="30">
        <v>-10</v>
      </c>
      <c r="G699" s="30"/>
      <c r="H699" s="178">
        <v>-10</v>
      </c>
    </row>
    <row r="700" spans="4:8" x14ac:dyDescent="0.25">
      <c r="D700" s="161">
        <v>45558</v>
      </c>
      <c r="E700" t="s">
        <v>529</v>
      </c>
      <c r="F700" s="30">
        <v>-1</v>
      </c>
      <c r="G700" s="30"/>
      <c r="H700" s="178">
        <v>-1</v>
      </c>
    </row>
    <row r="701" spans="4:8" x14ac:dyDescent="0.25">
      <c r="D701" t="s">
        <v>830</v>
      </c>
      <c r="F701" s="30">
        <v>-1</v>
      </c>
      <c r="G701" s="30"/>
      <c r="H701" s="178">
        <v>-1</v>
      </c>
    </row>
    <row r="702" spans="4:8" x14ac:dyDescent="0.25">
      <c r="D702" s="161">
        <v>45559</v>
      </c>
      <c r="E702" t="s">
        <v>529</v>
      </c>
      <c r="F702" s="30">
        <v>-1</v>
      </c>
      <c r="G702" s="30"/>
      <c r="H702" s="178">
        <v>-1</v>
      </c>
    </row>
    <row r="703" spans="4:8" x14ac:dyDescent="0.25">
      <c r="D703" t="s">
        <v>788</v>
      </c>
      <c r="F703" s="30">
        <v>-1</v>
      </c>
      <c r="G703" s="30"/>
      <c r="H703" s="178">
        <v>-1</v>
      </c>
    </row>
    <row r="704" spans="4:8" x14ac:dyDescent="0.25">
      <c r="D704" s="161">
        <v>45560</v>
      </c>
      <c r="E704" t="s">
        <v>529</v>
      </c>
      <c r="F704" s="30">
        <v>-11</v>
      </c>
      <c r="G704" s="30"/>
      <c r="H704" s="178">
        <v>-11</v>
      </c>
    </row>
    <row r="705" spans="3:8" x14ac:dyDescent="0.25">
      <c r="D705" t="s">
        <v>789</v>
      </c>
      <c r="F705" s="30">
        <v>-11</v>
      </c>
      <c r="G705" s="30"/>
      <c r="H705" s="178">
        <v>-11</v>
      </c>
    </row>
    <row r="706" spans="3:8" x14ac:dyDescent="0.25">
      <c r="D706" s="161">
        <v>45561</v>
      </c>
      <c r="E706" t="s">
        <v>529</v>
      </c>
      <c r="F706" s="30">
        <v>-8</v>
      </c>
      <c r="G706" s="30"/>
      <c r="H706" s="178">
        <v>-8</v>
      </c>
    </row>
    <row r="707" spans="3:8" x14ac:dyDescent="0.25">
      <c r="D707" t="s">
        <v>765</v>
      </c>
      <c r="F707" s="30">
        <v>-8</v>
      </c>
      <c r="G707" s="30"/>
      <c r="H707" s="178">
        <v>-8</v>
      </c>
    </row>
    <row r="708" spans="3:8" x14ac:dyDescent="0.25">
      <c r="D708" s="161">
        <v>45562</v>
      </c>
      <c r="E708" t="s">
        <v>529</v>
      </c>
      <c r="F708" s="30">
        <v>-4</v>
      </c>
      <c r="G708" s="30"/>
      <c r="H708" s="178">
        <v>-4</v>
      </c>
    </row>
    <row r="709" spans="3:8" x14ac:dyDescent="0.25">
      <c r="D709" t="s">
        <v>803</v>
      </c>
      <c r="F709" s="30">
        <v>-4</v>
      </c>
      <c r="G709" s="30"/>
      <c r="H709" s="178">
        <v>-4</v>
      </c>
    </row>
    <row r="710" spans="3:8" x14ac:dyDescent="0.25">
      <c r="D710" s="161">
        <v>45569</v>
      </c>
      <c r="E710" t="s">
        <v>529</v>
      </c>
      <c r="F710" s="30">
        <v>-23</v>
      </c>
      <c r="G710" s="30"/>
      <c r="H710" s="178">
        <v>-23</v>
      </c>
    </row>
    <row r="711" spans="3:8" x14ac:dyDescent="0.25">
      <c r="D711" t="s">
        <v>804</v>
      </c>
      <c r="F711" s="30">
        <v>-23</v>
      </c>
      <c r="G711" s="30"/>
      <c r="H711" s="178">
        <v>-23</v>
      </c>
    </row>
    <row r="712" spans="3:8" x14ac:dyDescent="0.25">
      <c r="D712" s="161">
        <v>45595</v>
      </c>
      <c r="E712" t="s">
        <v>529</v>
      </c>
      <c r="F712" s="30">
        <v>-2</v>
      </c>
      <c r="G712" s="30"/>
      <c r="H712" s="178">
        <v>-2</v>
      </c>
    </row>
    <row r="713" spans="3:8" x14ac:dyDescent="0.25">
      <c r="D713" t="s">
        <v>790</v>
      </c>
      <c r="F713" s="30">
        <v>-2</v>
      </c>
      <c r="G713" s="30"/>
      <c r="H713" s="178">
        <v>-2</v>
      </c>
    </row>
    <row r="714" spans="3:8" x14ac:dyDescent="0.25">
      <c r="D714" s="161">
        <v>45614</v>
      </c>
      <c r="E714" t="s">
        <v>529</v>
      </c>
      <c r="F714" s="30">
        <v>200</v>
      </c>
      <c r="G714" s="30"/>
      <c r="H714" s="178">
        <v>200</v>
      </c>
    </row>
    <row r="715" spans="3:8" x14ac:dyDescent="0.25">
      <c r="D715" t="s">
        <v>792</v>
      </c>
      <c r="F715" s="30">
        <v>200</v>
      </c>
      <c r="G715" s="30"/>
      <c r="H715" s="178">
        <v>200</v>
      </c>
    </row>
    <row r="716" spans="3:8" x14ac:dyDescent="0.25">
      <c r="D716" s="161">
        <v>45630</v>
      </c>
      <c r="E716" t="s">
        <v>529</v>
      </c>
      <c r="F716" s="30">
        <v>-2</v>
      </c>
      <c r="G716" s="30"/>
      <c r="H716" s="178">
        <v>-2</v>
      </c>
    </row>
    <row r="717" spans="3:8" x14ac:dyDescent="0.25">
      <c r="D717" t="s">
        <v>831</v>
      </c>
      <c r="F717" s="30">
        <v>-2</v>
      </c>
      <c r="G717" s="30"/>
      <c r="H717" s="178">
        <v>-2</v>
      </c>
    </row>
    <row r="718" spans="3:8" x14ac:dyDescent="0.25">
      <c r="D718" s="161">
        <v>45636</v>
      </c>
      <c r="E718" t="s">
        <v>529</v>
      </c>
      <c r="F718" s="30">
        <v>-10</v>
      </c>
      <c r="G718" s="30"/>
      <c r="H718" s="178">
        <v>-10</v>
      </c>
    </row>
    <row r="719" spans="3:8" x14ac:dyDescent="0.25">
      <c r="D719" t="s">
        <v>750</v>
      </c>
      <c r="F719" s="30">
        <v>-10</v>
      </c>
      <c r="G719" s="30"/>
      <c r="H719" s="178">
        <v>-10</v>
      </c>
    </row>
    <row r="720" spans="3:8" x14ac:dyDescent="0.25">
      <c r="C720" t="s">
        <v>712</v>
      </c>
      <c r="F720" s="30">
        <v>77</v>
      </c>
      <c r="G720" s="30"/>
      <c r="H720" s="178">
        <v>77</v>
      </c>
    </row>
    <row r="721" spans="2:8" x14ac:dyDescent="0.25">
      <c r="B721" t="s">
        <v>93</v>
      </c>
      <c r="C721" t="s">
        <v>92</v>
      </c>
      <c r="D721" s="161">
        <v>45307</v>
      </c>
      <c r="E721" t="s">
        <v>672</v>
      </c>
      <c r="F721" s="30">
        <v>-7</v>
      </c>
      <c r="G721" s="12"/>
      <c r="H721" s="178">
        <v>-7</v>
      </c>
    </row>
    <row r="722" spans="2:8" x14ac:dyDescent="0.25">
      <c r="D722" t="s">
        <v>743</v>
      </c>
      <c r="F722" s="30">
        <v>-7</v>
      </c>
      <c r="G722" s="12"/>
      <c r="H722" s="178">
        <v>-7</v>
      </c>
    </row>
    <row r="723" spans="2:8" x14ac:dyDescent="0.25">
      <c r="D723" s="161">
        <v>45331</v>
      </c>
      <c r="E723" t="s">
        <v>529</v>
      </c>
      <c r="F723" s="30">
        <v>-2</v>
      </c>
      <c r="G723" s="12"/>
      <c r="H723" s="178">
        <v>-2</v>
      </c>
    </row>
    <row r="724" spans="2:8" x14ac:dyDescent="0.25">
      <c r="D724" t="s">
        <v>819</v>
      </c>
      <c r="F724" s="30">
        <v>-2</v>
      </c>
      <c r="G724" s="12"/>
      <c r="H724" s="178">
        <v>-2</v>
      </c>
    </row>
    <row r="725" spans="2:8" x14ac:dyDescent="0.25">
      <c r="D725" s="161">
        <v>45441</v>
      </c>
      <c r="E725" t="s">
        <v>529</v>
      </c>
      <c r="F725" s="30">
        <v>-10</v>
      </c>
      <c r="G725" s="12"/>
      <c r="H725" s="178">
        <v>-10</v>
      </c>
    </row>
    <row r="726" spans="2:8" x14ac:dyDescent="0.25">
      <c r="D726" t="s">
        <v>778</v>
      </c>
      <c r="F726" s="30">
        <v>-10</v>
      </c>
      <c r="G726" s="12"/>
      <c r="H726" s="178">
        <v>-10</v>
      </c>
    </row>
    <row r="727" spans="2:8" x14ac:dyDescent="0.25">
      <c r="D727" s="161">
        <v>45506</v>
      </c>
      <c r="E727" t="s">
        <v>529</v>
      </c>
      <c r="F727" s="30">
        <v>-36</v>
      </c>
      <c r="G727" s="12"/>
      <c r="H727" s="178">
        <v>-36</v>
      </c>
    </row>
    <row r="728" spans="2:8" x14ac:dyDescent="0.25">
      <c r="D728" t="s">
        <v>782</v>
      </c>
      <c r="F728" s="30">
        <v>-36</v>
      </c>
      <c r="G728" s="12"/>
      <c r="H728" s="178">
        <v>-36</v>
      </c>
    </row>
    <row r="729" spans="2:8" x14ac:dyDescent="0.25">
      <c r="D729" s="161">
        <v>45559</v>
      </c>
      <c r="E729" t="s">
        <v>529</v>
      </c>
      <c r="F729" s="30">
        <v>-2</v>
      </c>
      <c r="G729" s="12"/>
      <c r="H729" s="178">
        <v>-2</v>
      </c>
    </row>
    <row r="730" spans="2:8" x14ac:dyDescent="0.25">
      <c r="D730" t="s">
        <v>788</v>
      </c>
      <c r="F730" s="30">
        <v>-2</v>
      </c>
      <c r="G730" s="12"/>
      <c r="H730" s="178">
        <v>-2</v>
      </c>
    </row>
    <row r="731" spans="2:8" x14ac:dyDescent="0.25">
      <c r="D731" s="161">
        <v>45560</v>
      </c>
      <c r="E731" t="s">
        <v>529</v>
      </c>
      <c r="F731" s="30">
        <v>-2</v>
      </c>
      <c r="G731" s="12"/>
      <c r="H731" s="178">
        <v>-2</v>
      </c>
    </row>
    <row r="732" spans="2:8" x14ac:dyDescent="0.25">
      <c r="D732" t="s">
        <v>789</v>
      </c>
      <c r="F732" s="30">
        <v>-2</v>
      </c>
      <c r="G732" s="12"/>
      <c r="H732" s="178">
        <v>-2</v>
      </c>
    </row>
    <row r="733" spans="2:8" x14ac:dyDescent="0.25">
      <c r="D733" s="161">
        <v>45561</v>
      </c>
      <c r="E733" t="s">
        <v>529</v>
      </c>
      <c r="F733" s="30">
        <v>-2</v>
      </c>
      <c r="G733" s="12"/>
      <c r="H733" s="178">
        <v>-2</v>
      </c>
    </row>
    <row r="734" spans="2:8" x14ac:dyDescent="0.25">
      <c r="D734" t="s">
        <v>765</v>
      </c>
      <c r="F734" s="30">
        <v>-2</v>
      </c>
      <c r="G734" s="12"/>
      <c r="H734" s="178">
        <v>-2</v>
      </c>
    </row>
    <row r="735" spans="2:8" x14ac:dyDescent="0.25">
      <c r="D735" s="161">
        <v>45569</v>
      </c>
      <c r="E735" t="s">
        <v>529</v>
      </c>
      <c r="F735" s="30">
        <v>-21</v>
      </c>
      <c r="G735" s="12"/>
      <c r="H735" s="178">
        <v>-21</v>
      </c>
    </row>
    <row r="736" spans="2:8" x14ac:dyDescent="0.25">
      <c r="D736" t="s">
        <v>804</v>
      </c>
      <c r="F736" s="30">
        <v>-21</v>
      </c>
      <c r="G736" s="12"/>
      <c r="H736" s="178">
        <v>-21</v>
      </c>
    </row>
    <row r="737" spans="2:8" x14ac:dyDescent="0.25">
      <c r="D737" s="161">
        <v>45636</v>
      </c>
      <c r="E737" t="s">
        <v>529</v>
      </c>
      <c r="F737" s="30">
        <v>-2</v>
      </c>
      <c r="G737" s="12"/>
      <c r="H737" s="178">
        <v>-2</v>
      </c>
    </row>
    <row r="738" spans="2:8" x14ac:dyDescent="0.25">
      <c r="D738" t="s">
        <v>750</v>
      </c>
      <c r="F738" s="30">
        <v>-2</v>
      </c>
      <c r="G738" s="12"/>
      <c r="H738" s="178">
        <v>-2</v>
      </c>
    </row>
    <row r="739" spans="2:8" x14ac:dyDescent="0.25">
      <c r="C739" t="s">
        <v>713</v>
      </c>
      <c r="F739" s="30">
        <v>-84</v>
      </c>
      <c r="G739" s="12"/>
      <c r="H739" s="178">
        <v>-84</v>
      </c>
    </row>
    <row r="740" spans="2:8" x14ac:dyDescent="0.25">
      <c r="B740" t="s">
        <v>69</v>
      </c>
      <c r="C740" t="s">
        <v>151</v>
      </c>
      <c r="D740" s="161">
        <v>45559</v>
      </c>
      <c r="E740" t="s">
        <v>529</v>
      </c>
      <c r="F740" s="30">
        <v>-1</v>
      </c>
      <c r="G740" s="12"/>
      <c r="H740" s="178">
        <v>-1</v>
      </c>
    </row>
    <row r="741" spans="2:8" x14ac:dyDescent="0.25">
      <c r="D741" t="s">
        <v>788</v>
      </c>
      <c r="F741" s="30">
        <v>-1</v>
      </c>
      <c r="G741" s="12"/>
      <c r="H741" s="178">
        <v>-1</v>
      </c>
    </row>
    <row r="742" spans="2:8" x14ac:dyDescent="0.25">
      <c r="D742" s="161">
        <v>45622</v>
      </c>
      <c r="E742" t="s">
        <v>672</v>
      </c>
      <c r="F742" s="30">
        <v>-1</v>
      </c>
      <c r="G742" s="12"/>
      <c r="H742" s="178">
        <v>-1</v>
      </c>
    </row>
    <row r="743" spans="2:8" x14ac:dyDescent="0.25">
      <c r="D743" t="s">
        <v>771</v>
      </c>
      <c r="F743" s="30">
        <v>-1</v>
      </c>
      <c r="G743" s="12"/>
      <c r="H743" s="178">
        <v>-1</v>
      </c>
    </row>
    <row r="744" spans="2:8" x14ac:dyDescent="0.25">
      <c r="D744" s="161">
        <v>45628</v>
      </c>
      <c r="E744" t="s">
        <v>529</v>
      </c>
      <c r="F744" s="30">
        <v>1</v>
      </c>
      <c r="G744" s="12"/>
      <c r="H744" s="178">
        <v>1</v>
      </c>
    </row>
    <row r="745" spans="2:8" x14ac:dyDescent="0.25">
      <c r="D745" t="s">
        <v>773</v>
      </c>
      <c r="F745" s="30">
        <v>1</v>
      </c>
      <c r="G745" s="12"/>
      <c r="H745" s="178">
        <v>1</v>
      </c>
    </row>
    <row r="746" spans="2:8" x14ac:dyDescent="0.25">
      <c r="C746" t="s">
        <v>714</v>
      </c>
      <c r="F746" s="30">
        <v>-1</v>
      </c>
      <c r="G746" s="12"/>
      <c r="H746" s="178">
        <v>-1</v>
      </c>
    </row>
    <row r="747" spans="2:8" x14ac:dyDescent="0.25">
      <c r="C747" t="s">
        <v>216</v>
      </c>
      <c r="D747" s="161">
        <v>45307</v>
      </c>
      <c r="E747" t="s">
        <v>672</v>
      </c>
      <c r="F747" s="30">
        <v>-6</v>
      </c>
      <c r="G747" s="12"/>
      <c r="H747" s="178">
        <v>-6</v>
      </c>
    </row>
    <row r="748" spans="2:8" x14ac:dyDescent="0.25">
      <c r="D748" t="s">
        <v>743</v>
      </c>
      <c r="F748" s="30">
        <v>-6</v>
      </c>
      <c r="G748" s="12"/>
      <c r="H748" s="178">
        <v>-6</v>
      </c>
    </row>
    <row r="749" spans="2:8" x14ac:dyDescent="0.25">
      <c r="D749" s="161">
        <v>45426</v>
      </c>
      <c r="E749" t="s">
        <v>529</v>
      </c>
      <c r="F749" s="30">
        <v>-3</v>
      </c>
      <c r="G749" s="12"/>
      <c r="H749" s="178">
        <v>-3</v>
      </c>
    </row>
    <row r="750" spans="2:8" x14ac:dyDescent="0.25">
      <c r="D750" t="s">
        <v>832</v>
      </c>
      <c r="F750" s="30">
        <v>-3</v>
      </c>
      <c r="G750" s="12"/>
      <c r="H750" s="178">
        <v>-3</v>
      </c>
    </row>
    <row r="751" spans="2:8" x14ac:dyDescent="0.25">
      <c r="D751" s="161">
        <v>45524</v>
      </c>
      <c r="E751" t="s">
        <v>529</v>
      </c>
      <c r="F751" s="30">
        <v>-7</v>
      </c>
      <c r="G751" s="12"/>
      <c r="H751" s="178">
        <v>-7</v>
      </c>
    </row>
    <row r="752" spans="2:8" x14ac:dyDescent="0.25">
      <c r="D752" t="s">
        <v>763</v>
      </c>
      <c r="F752" s="30">
        <v>-7</v>
      </c>
      <c r="G752" s="12"/>
      <c r="H752" s="178">
        <v>-7</v>
      </c>
    </row>
    <row r="753" spans="2:8" x14ac:dyDescent="0.25">
      <c r="D753" s="161">
        <v>45615</v>
      </c>
      <c r="E753" t="s">
        <v>529</v>
      </c>
      <c r="F753" s="30">
        <v>-10</v>
      </c>
      <c r="G753" s="12"/>
      <c r="H753" s="178">
        <v>-10</v>
      </c>
    </row>
    <row r="754" spans="2:8" x14ac:dyDescent="0.25">
      <c r="D754" t="s">
        <v>793</v>
      </c>
      <c r="F754" s="30">
        <v>-10</v>
      </c>
      <c r="G754" s="12"/>
      <c r="H754" s="178">
        <v>-10</v>
      </c>
    </row>
    <row r="755" spans="2:8" x14ac:dyDescent="0.25">
      <c r="C755" t="s">
        <v>715</v>
      </c>
      <c r="F755" s="30">
        <v>-26</v>
      </c>
      <c r="G755" s="12"/>
      <c r="H755" s="178">
        <v>-26</v>
      </c>
    </row>
    <row r="756" spans="2:8" x14ac:dyDescent="0.25">
      <c r="C756" t="s">
        <v>68</v>
      </c>
      <c r="D756" s="161">
        <v>45329</v>
      </c>
      <c r="E756" t="s">
        <v>529</v>
      </c>
      <c r="F756" s="30">
        <v>50</v>
      </c>
      <c r="G756" s="12"/>
      <c r="H756" s="178">
        <v>50</v>
      </c>
    </row>
    <row r="757" spans="2:8" x14ac:dyDescent="0.25">
      <c r="D757" t="s">
        <v>775</v>
      </c>
      <c r="F757" s="30">
        <v>50</v>
      </c>
      <c r="G757" s="12"/>
      <c r="H757" s="178">
        <v>50</v>
      </c>
    </row>
    <row r="758" spans="2:8" x14ac:dyDescent="0.25">
      <c r="D758" s="161">
        <v>45526</v>
      </c>
      <c r="E758" t="s">
        <v>529</v>
      </c>
      <c r="F758" s="30">
        <v>-20</v>
      </c>
      <c r="G758" s="12"/>
      <c r="H758" s="178">
        <v>-20</v>
      </c>
    </row>
    <row r="759" spans="2:8" x14ac:dyDescent="0.25">
      <c r="D759" t="s">
        <v>797</v>
      </c>
      <c r="F759" s="30">
        <v>-20</v>
      </c>
      <c r="G759" s="12"/>
      <c r="H759" s="178">
        <v>-20</v>
      </c>
    </row>
    <row r="760" spans="2:8" x14ac:dyDescent="0.25">
      <c r="C760" t="s">
        <v>716</v>
      </c>
      <c r="F760" s="30">
        <v>30</v>
      </c>
      <c r="G760" s="12"/>
      <c r="H760" s="178">
        <v>30</v>
      </c>
    </row>
    <row r="761" spans="2:8" x14ac:dyDescent="0.25">
      <c r="B761" t="s">
        <v>56</v>
      </c>
      <c r="C761" t="s">
        <v>55</v>
      </c>
      <c r="D761" s="161">
        <v>45310</v>
      </c>
      <c r="E761" t="s">
        <v>527</v>
      </c>
      <c r="F761" s="12"/>
      <c r="G761" s="66">
        <v>-16</v>
      </c>
      <c r="H761" s="178">
        <v>-16</v>
      </c>
    </row>
    <row r="762" spans="2:8" x14ac:dyDescent="0.25">
      <c r="D762" t="s">
        <v>753</v>
      </c>
      <c r="F762" s="12"/>
      <c r="G762" s="66">
        <v>-16</v>
      </c>
      <c r="H762" s="178">
        <v>-16</v>
      </c>
    </row>
    <row r="763" spans="2:8" x14ac:dyDescent="0.25">
      <c r="D763" s="161">
        <v>45321</v>
      </c>
      <c r="E763" t="s">
        <v>529</v>
      </c>
      <c r="F763" s="12"/>
      <c r="G763" s="66">
        <v>4</v>
      </c>
      <c r="H763" s="178">
        <v>4</v>
      </c>
    </row>
    <row r="764" spans="2:8" x14ac:dyDescent="0.25">
      <c r="D764" t="s">
        <v>744</v>
      </c>
      <c r="F764" s="12"/>
      <c r="G764" s="66">
        <v>4</v>
      </c>
      <c r="H764" s="178">
        <v>4</v>
      </c>
    </row>
    <row r="765" spans="2:8" x14ac:dyDescent="0.25">
      <c r="D765" s="161">
        <v>45329</v>
      </c>
      <c r="E765" t="s">
        <v>527</v>
      </c>
      <c r="F765" s="12"/>
      <c r="G765" s="66">
        <v>-22</v>
      </c>
      <c r="H765" s="178">
        <v>-22</v>
      </c>
    </row>
    <row r="766" spans="2:8" x14ac:dyDescent="0.25">
      <c r="D766" t="s">
        <v>775</v>
      </c>
      <c r="F766" s="12"/>
      <c r="G766" s="66">
        <v>-22</v>
      </c>
      <c r="H766" s="178">
        <v>-22</v>
      </c>
    </row>
    <row r="767" spans="2:8" x14ac:dyDescent="0.25">
      <c r="D767" s="161">
        <v>45343</v>
      </c>
      <c r="E767" t="s">
        <v>527</v>
      </c>
      <c r="F767" s="12"/>
      <c r="G767" s="66">
        <v>-25</v>
      </c>
      <c r="H767" s="178">
        <v>-25</v>
      </c>
    </row>
    <row r="768" spans="2:8" x14ac:dyDescent="0.25">
      <c r="D768" t="s">
        <v>754</v>
      </c>
      <c r="F768" s="12"/>
      <c r="G768" s="66">
        <v>-25</v>
      </c>
      <c r="H768" s="178">
        <v>-25</v>
      </c>
    </row>
    <row r="769" spans="4:8" x14ac:dyDescent="0.25">
      <c r="D769" s="161">
        <v>45377</v>
      </c>
      <c r="E769" t="s">
        <v>527</v>
      </c>
      <c r="F769" s="12"/>
      <c r="G769" s="66">
        <v>-15</v>
      </c>
      <c r="H769" s="178">
        <v>-15</v>
      </c>
    </row>
    <row r="770" spans="4:8" x14ac:dyDescent="0.25">
      <c r="D770" t="s">
        <v>756</v>
      </c>
      <c r="F770" s="12"/>
      <c r="G770" s="66">
        <v>-15</v>
      </c>
      <c r="H770" s="178">
        <v>-15</v>
      </c>
    </row>
    <row r="771" spans="4:8" x14ac:dyDescent="0.25">
      <c r="D771" s="161">
        <v>45408</v>
      </c>
      <c r="E771" t="s">
        <v>527</v>
      </c>
      <c r="F771" s="12"/>
      <c r="G771" s="66">
        <v>-12</v>
      </c>
      <c r="H771" s="178">
        <v>-12</v>
      </c>
    </row>
    <row r="772" spans="4:8" x14ac:dyDescent="0.25">
      <c r="D772" t="s">
        <v>806</v>
      </c>
      <c r="F772" s="12"/>
      <c r="G772" s="66">
        <v>-12</v>
      </c>
      <c r="H772" s="178">
        <v>-12</v>
      </c>
    </row>
    <row r="773" spans="4:8" x14ac:dyDescent="0.25">
      <c r="D773" s="161">
        <v>45428</v>
      </c>
      <c r="E773" t="s">
        <v>527</v>
      </c>
      <c r="F773" s="12"/>
      <c r="G773" s="66">
        <v>50</v>
      </c>
      <c r="H773" s="178">
        <v>50</v>
      </c>
    </row>
    <row r="774" spans="4:8" x14ac:dyDescent="0.25">
      <c r="D774" t="s">
        <v>757</v>
      </c>
      <c r="F774" s="12"/>
      <c r="G774" s="66">
        <v>50</v>
      </c>
      <c r="H774" s="178">
        <v>50</v>
      </c>
    </row>
    <row r="775" spans="4:8" x14ac:dyDescent="0.25">
      <c r="D775" s="161">
        <v>45429</v>
      </c>
      <c r="E775" t="s">
        <v>527</v>
      </c>
      <c r="F775" s="12"/>
      <c r="G775" s="66">
        <v>-10</v>
      </c>
      <c r="H775" s="178">
        <v>-10</v>
      </c>
    </row>
    <row r="776" spans="4:8" x14ac:dyDescent="0.25">
      <c r="D776" t="s">
        <v>751</v>
      </c>
      <c r="F776" s="12"/>
      <c r="G776" s="66">
        <v>-10</v>
      </c>
      <c r="H776" s="178">
        <v>-10</v>
      </c>
    </row>
    <row r="777" spans="4:8" x14ac:dyDescent="0.25">
      <c r="D777" s="161">
        <v>45440</v>
      </c>
      <c r="E777" t="s">
        <v>527</v>
      </c>
      <c r="F777" s="12"/>
      <c r="G777" s="66">
        <v>-23</v>
      </c>
      <c r="H777" s="178">
        <v>-23</v>
      </c>
    </row>
    <row r="778" spans="4:8" x14ac:dyDescent="0.25">
      <c r="D778" t="s">
        <v>758</v>
      </c>
      <c r="F778" s="12"/>
      <c r="G778" s="66">
        <v>-23</v>
      </c>
      <c r="H778" s="178">
        <v>-23</v>
      </c>
    </row>
    <row r="779" spans="4:8" x14ac:dyDescent="0.25">
      <c r="D779" s="161">
        <v>45449</v>
      </c>
      <c r="E779" t="s">
        <v>527</v>
      </c>
      <c r="F779" s="12"/>
      <c r="G779" s="66">
        <v>-23</v>
      </c>
      <c r="H779" s="178">
        <v>-23</v>
      </c>
    </row>
    <row r="780" spans="4:8" x14ac:dyDescent="0.25">
      <c r="D780" t="s">
        <v>759</v>
      </c>
      <c r="F780" s="12"/>
      <c r="G780" s="66">
        <v>-23</v>
      </c>
      <c r="H780" s="178">
        <v>-23</v>
      </c>
    </row>
    <row r="781" spans="4:8" x14ac:dyDescent="0.25">
      <c r="D781" s="161">
        <v>45466</v>
      </c>
      <c r="E781" t="s">
        <v>527</v>
      </c>
      <c r="F781" s="12"/>
      <c r="G781" s="66">
        <v>50</v>
      </c>
      <c r="H781" s="178">
        <v>50</v>
      </c>
    </row>
    <row r="782" spans="4:8" x14ac:dyDescent="0.25">
      <c r="D782" t="s">
        <v>760</v>
      </c>
      <c r="F782" s="12"/>
      <c r="G782" s="66">
        <v>50</v>
      </c>
      <c r="H782" s="178">
        <v>50</v>
      </c>
    </row>
    <row r="783" spans="4:8" x14ac:dyDescent="0.25">
      <c r="D783" s="161">
        <v>45502</v>
      </c>
      <c r="E783" t="s">
        <v>527</v>
      </c>
      <c r="F783" s="12"/>
      <c r="G783" s="66">
        <v>-26</v>
      </c>
      <c r="H783" s="178">
        <v>-26</v>
      </c>
    </row>
    <row r="784" spans="4:8" x14ac:dyDescent="0.25">
      <c r="D784" t="s">
        <v>762</v>
      </c>
      <c r="F784" s="12"/>
      <c r="G784" s="66">
        <v>-26</v>
      </c>
      <c r="H784" s="178">
        <v>-26</v>
      </c>
    </row>
    <row r="785" spans="4:8" x14ac:dyDescent="0.25">
      <c r="D785" s="161">
        <v>45506</v>
      </c>
      <c r="E785" t="s">
        <v>527</v>
      </c>
      <c r="F785" s="12"/>
      <c r="G785" s="66">
        <v>-20</v>
      </c>
      <c r="H785" s="178">
        <v>-20</v>
      </c>
    </row>
    <row r="786" spans="4:8" x14ac:dyDescent="0.25">
      <c r="D786" t="s">
        <v>782</v>
      </c>
      <c r="F786" s="12"/>
      <c r="G786" s="66">
        <v>-20</v>
      </c>
      <c r="H786" s="178">
        <v>-20</v>
      </c>
    </row>
    <row r="787" spans="4:8" x14ac:dyDescent="0.25">
      <c r="D787" s="161">
        <v>45518</v>
      </c>
      <c r="E787" t="s">
        <v>527</v>
      </c>
      <c r="F787" s="12"/>
      <c r="G787" s="66">
        <v>-4</v>
      </c>
      <c r="H787" s="178">
        <v>-4</v>
      </c>
    </row>
    <row r="788" spans="4:8" x14ac:dyDescent="0.25">
      <c r="D788" t="s">
        <v>784</v>
      </c>
      <c r="F788" s="12"/>
      <c r="G788" s="66">
        <v>-4</v>
      </c>
      <c r="H788" s="178">
        <v>-4</v>
      </c>
    </row>
    <row r="789" spans="4:8" x14ac:dyDescent="0.25">
      <c r="D789" s="161">
        <v>45524</v>
      </c>
      <c r="E789" t="s">
        <v>527</v>
      </c>
      <c r="F789" s="12"/>
      <c r="G789" s="66">
        <v>100</v>
      </c>
      <c r="H789" s="178">
        <v>100</v>
      </c>
    </row>
    <row r="790" spans="4:8" x14ac:dyDescent="0.25">
      <c r="D790" t="s">
        <v>763</v>
      </c>
      <c r="F790" s="12"/>
      <c r="G790" s="66">
        <v>100</v>
      </c>
      <c r="H790" s="178">
        <v>100</v>
      </c>
    </row>
    <row r="791" spans="4:8" x14ac:dyDescent="0.25">
      <c r="D791" s="161">
        <v>45540</v>
      </c>
      <c r="E791" t="s">
        <v>527</v>
      </c>
      <c r="F791" s="12"/>
      <c r="G791" s="66">
        <v>-25</v>
      </c>
      <c r="H791" s="178">
        <v>-25</v>
      </c>
    </row>
    <row r="792" spans="4:8" x14ac:dyDescent="0.25">
      <c r="D792" t="s">
        <v>809</v>
      </c>
      <c r="F792" s="12"/>
      <c r="G792" s="66">
        <v>-25</v>
      </c>
      <c r="H792" s="178">
        <v>-25</v>
      </c>
    </row>
    <row r="793" spans="4:8" x14ac:dyDescent="0.25">
      <c r="D793" s="161">
        <v>45545</v>
      </c>
      <c r="E793" t="s">
        <v>527</v>
      </c>
      <c r="F793" s="12"/>
      <c r="G793" s="66">
        <v>-10</v>
      </c>
      <c r="H793" s="178">
        <v>-10</v>
      </c>
    </row>
    <row r="794" spans="4:8" x14ac:dyDescent="0.25">
      <c r="D794" t="s">
        <v>764</v>
      </c>
      <c r="F794" s="12"/>
      <c r="G794" s="66">
        <v>-10</v>
      </c>
      <c r="H794" s="178">
        <v>-10</v>
      </c>
    </row>
    <row r="795" spans="4:8" x14ac:dyDescent="0.25">
      <c r="D795" s="161">
        <v>45548</v>
      </c>
      <c r="E795" t="s">
        <v>527</v>
      </c>
      <c r="F795" s="12"/>
      <c r="G795" s="66">
        <v>-22</v>
      </c>
      <c r="H795" s="178">
        <v>-22</v>
      </c>
    </row>
    <row r="796" spans="4:8" x14ac:dyDescent="0.25">
      <c r="D796" t="s">
        <v>746</v>
      </c>
      <c r="F796" s="12"/>
      <c r="G796" s="66">
        <v>-22</v>
      </c>
      <c r="H796" s="178">
        <v>-22</v>
      </c>
    </row>
    <row r="797" spans="4:8" x14ac:dyDescent="0.25">
      <c r="D797" s="161">
        <v>45561</v>
      </c>
      <c r="E797" t="s">
        <v>527</v>
      </c>
      <c r="F797" s="12"/>
      <c r="G797" s="66">
        <v>-2</v>
      </c>
      <c r="H797" s="178">
        <v>-2</v>
      </c>
    </row>
    <row r="798" spans="4:8" x14ac:dyDescent="0.25">
      <c r="D798" t="s">
        <v>765</v>
      </c>
      <c r="F798" s="12"/>
      <c r="G798" s="66">
        <v>-2</v>
      </c>
      <c r="H798" s="178">
        <v>-2</v>
      </c>
    </row>
    <row r="799" spans="4:8" x14ac:dyDescent="0.25">
      <c r="D799" s="161">
        <v>45567</v>
      </c>
      <c r="E799" t="s">
        <v>527</v>
      </c>
      <c r="F799" s="12"/>
      <c r="G799" s="66">
        <v>-8</v>
      </c>
      <c r="H799" s="178">
        <v>-8</v>
      </c>
    </row>
    <row r="800" spans="4:8" x14ac:dyDescent="0.25">
      <c r="D800" t="s">
        <v>766</v>
      </c>
      <c r="F800" s="12"/>
      <c r="G800" s="66">
        <v>-8</v>
      </c>
      <c r="H800" s="178">
        <v>-8</v>
      </c>
    </row>
    <row r="801" spans="4:8" x14ac:dyDescent="0.25">
      <c r="D801" s="161">
        <v>45575</v>
      </c>
      <c r="E801" t="s">
        <v>527</v>
      </c>
      <c r="F801" s="12"/>
      <c r="G801" s="66">
        <v>-12</v>
      </c>
      <c r="H801" s="178">
        <v>-12</v>
      </c>
    </row>
    <row r="802" spans="4:8" x14ac:dyDescent="0.25">
      <c r="D802" t="s">
        <v>767</v>
      </c>
      <c r="F802" s="12"/>
      <c r="G802" s="66">
        <v>-12</v>
      </c>
      <c r="H802" s="178">
        <v>-12</v>
      </c>
    </row>
    <row r="803" spans="4:8" x14ac:dyDescent="0.25">
      <c r="D803" s="161">
        <v>45583</v>
      </c>
      <c r="E803" t="s">
        <v>527</v>
      </c>
      <c r="F803" s="12"/>
      <c r="G803" s="66">
        <v>-15</v>
      </c>
      <c r="H803" s="178">
        <v>-15</v>
      </c>
    </row>
    <row r="804" spans="4:8" x14ac:dyDescent="0.25">
      <c r="D804" t="s">
        <v>768</v>
      </c>
      <c r="F804" s="12"/>
      <c r="G804" s="66">
        <v>-15</v>
      </c>
      <c r="H804" s="178">
        <v>-15</v>
      </c>
    </row>
    <row r="805" spans="4:8" x14ac:dyDescent="0.25">
      <c r="D805" s="161">
        <v>45593</v>
      </c>
      <c r="E805" t="s">
        <v>527</v>
      </c>
      <c r="F805" s="12"/>
      <c r="G805" s="66">
        <v>-6</v>
      </c>
      <c r="H805" s="178">
        <v>-6</v>
      </c>
    </row>
    <row r="806" spans="4:8" x14ac:dyDescent="0.25">
      <c r="D806" t="s">
        <v>769</v>
      </c>
      <c r="F806" s="12"/>
      <c r="G806" s="66">
        <v>-6</v>
      </c>
      <c r="H806" s="178">
        <v>-6</v>
      </c>
    </row>
    <row r="807" spans="4:8" x14ac:dyDescent="0.25">
      <c r="D807" s="161">
        <v>45610</v>
      </c>
      <c r="E807" t="s">
        <v>527</v>
      </c>
      <c r="F807" s="12"/>
      <c r="G807" s="66">
        <v>50</v>
      </c>
      <c r="H807" s="178">
        <v>50</v>
      </c>
    </row>
    <row r="808" spans="4:8" x14ac:dyDescent="0.25">
      <c r="D808" t="s">
        <v>770</v>
      </c>
      <c r="F808" s="12"/>
      <c r="G808" s="66">
        <v>50</v>
      </c>
      <c r="H808" s="178">
        <v>50</v>
      </c>
    </row>
    <row r="809" spans="4:8" x14ac:dyDescent="0.25">
      <c r="D809" s="161">
        <v>45622</v>
      </c>
      <c r="E809" t="s">
        <v>527</v>
      </c>
      <c r="F809" s="12"/>
      <c r="G809" s="66">
        <v>-10</v>
      </c>
      <c r="H809" s="178">
        <v>-10</v>
      </c>
    </row>
    <row r="810" spans="4:8" x14ac:dyDescent="0.25">
      <c r="D810" t="s">
        <v>771</v>
      </c>
      <c r="F810" s="12"/>
      <c r="G810" s="66">
        <v>-10</v>
      </c>
      <c r="H810" s="178">
        <v>-10</v>
      </c>
    </row>
    <row r="811" spans="4:8" x14ac:dyDescent="0.25">
      <c r="D811" s="161">
        <v>45624</v>
      </c>
      <c r="E811" t="s">
        <v>527</v>
      </c>
      <c r="F811" s="12"/>
      <c r="G811" s="66">
        <v>-15</v>
      </c>
      <c r="H811" s="178">
        <v>-15</v>
      </c>
    </row>
    <row r="812" spans="4:8" x14ac:dyDescent="0.25">
      <c r="D812" t="s">
        <v>772</v>
      </c>
      <c r="F812" s="12"/>
      <c r="G812" s="66">
        <v>-15</v>
      </c>
      <c r="H812" s="178">
        <v>-15</v>
      </c>
    </row>
    <row r="813" spans="4:8" x14ac:dyDescent="0.25">
      <c r="D813" s="161">
        <v>45628</v>
      </c>
      <c r="E813" t="s">
        <v>527</v>
      </c>
      <c r="F813" s="12"/>
      <c r="G813" s="66">
        <v>-10</v>
      </c>
      <c r="H813" s="178">
        <v>-10</v>
      </c>
    </row>
    <row r="814" spans="4:8" x14ac:dyDescent="0.25">
      <c r="D814" t="s">
        <v>773</v>
      </c>
      <c r="F814" s="12"/>
      <c r="G814" s="66">
        <v>-10</v>
      </c>
      <c r="H814" s="178">
        <v>-10</v>
      </c>
    </row>
    <row r="815" spans="4:8" x14ac:dyDescent="0.25">
      <c r="D815" s="161">
        <v>45632</v>
      </c>
      <c r="E815" t="s">
        <v>527</v>
      </c>
      <c r="F815" s="12"/>
      <c r="G815" s="66">
        <v>100</v>
      </c>
      <c r="H815" s="178">
        <v>100</v>
      </c>
    </row>
    <row r="816" spans="4:8" x14ac:dyDescent="0.25">
      <c r="D816" t="s">
        <v>774</v>
      </c>
      <c r="F816" s="12"/>
      <c r="G816" s="66">
        <v>100</v>
      </c>
      <c r="H816" s="178">
        <v>100</v>
      </c>
    </row>
    <row r="817" spans="2:8" x14ac:dyDescent="0.25">
      <c r="D817" s="161">
        <v>45636</v>
      </c>
      <c r="E817" t="s">
        <v>527</v>
      </c>
      <c r="F817" s="12"/>
      <c r="G817" s="66">
        <v>-20</v>
      </c>
      <c r="H817" s="178">
        <v>-20</v>
      </c>
    </row>
    <row r="818" spans="2:8" x14ac:dyDescent="0.25">
      <c r="D818" t="s">
        <v>750</v>
      </c>
      <c r="F818" s="12"/>
      <c r="G818" s="66">
        <v>-20</v>
      </c>
      <c r="H818" s="178">
        <v>-20</v>
      </c>
    </row>
    <row r="819" spans="2:8" x14ac:dyDescent="0.25">
      <c r="C819" t="s">
        <v>717</v>
      </c>
      <c r="F819" s="12"/>
      <c r="G819" s="66">
        <v>3</v>
      </c>
      <c r="H819" s="178">
        <v>3</v>
      </c>
    </row>
    <row r="820" spans="2:8" x14ac:dyDescent="0.25">
      <c r="B820" t="s">
        <v>60</v>
      </c>
      <c r="C820" t="s">
        <v>59</v>
      </c>
      <c r="D820" s="161">
        <v>45310</v>
      </c>
      <c r="E820" t="s">
        <v>672</v>
      </c>
      <c r="F820" s="12"/>
      <c r="G820" s="30">
        <v>-6</v>
      </c>
      <c r="H820" s="178">
        <v>-6</v>
      </c>
    </row>
    <row r="821" spans="2:8" x14ac:dyDescent="0.25">
      <c r="D821" t="s">
        <v>753</v>
      </c>
      <c r="F821" s="12"/>
      <c r="G821" s="30">
        <v>-6</v>
      </c>
      <c r="H821" s="178">
        <v>-6</v>
      </c>
    </row>
    <row r="822" spans="2:8" x14ac:dyDescent="0.25">
      <c r="D822" s="161">
        <v>45363</v>
      </c>
      <c r="E822" t="s">
        <v>529</v>
      </c>
      <c r="F822" s="12"/>
      <c r="G822" s="30">
        <v>-7</v>
      </c>
      <c r="H822" s="178">
        <v>-7</v>
      </c>
    </row>
    <row r="823" spans="2:8" x14ac:dyDescent="0.25">
      <c r="D823" t="s">
        <v>755</v>
      </c>
      <c r="F823" s="12"/>
      <c r="G823" s="30">
        <v>-7</v>
      </c>
      <c r="H823" s="178">
        <v>-7</v>
      </c>
    </row>
    <row r="824" spans="2:8" x14ac:dyDescent="0.25">
      <c r="D824" s="161">
        <v>45377</v>
      </c>
      <c r="E824" t="s">
        <v>529</v>
      </c>
      <c r="F824" s="12"/>
      <c r="G824" s="30">
        <v>-4</v>
      </c>
      <c r="H824" s="178">
        <v>-4</v>
      </c>
    </row>
    <row r="825" spans="2:8" x14ac:dyDescent="0.25">
      <c r="D825" t="s">
        <v>756</v>
      </c>
      <c r="F825" s="12"/>
      <c r="G825" s="30">
        <v>-4</v>
      </c>
      <c r="H825" s="178">
        <v>-4</v>
      </c>
    </row>
    <row r="826" spans="2:8" x14ac:dyDescent="0.25">
      <c r="D826" s="161">
        <v>45428</v>
      </c>
      <c r="E826" t="s">
        <v>527</v>
      </c>
      <c r="F826" s="12"/>
      <c r="G826" s="30">
        <v>20</v>
      </c>
      <c r="H826" s="178">
        <v>20</v>
      </c>
    </row>
    <row r="827" spans="2:8" x14ac:dyDescent="0.25">
      <c r="D827" t="s">
        <v>757</v>
      </c>
      <c r="F827" s="12"/>
      <c r="G827" s="30">
        <v>20</v>
      </c>
      <c r="H827" s="178">
        <v>20</v>
      </c>
    </row>
    <row r="828" spans="2:8" x14ac:dyDescent="0.25">
      <c r="D828" s="161">
        <v>45429</v>
      </c>
      <c r="E828" t="s">
        <v>529</v>
      </c>
      <c r="F828" s="12"/>
      <c r="G828" s="30">
        <v>-3</v>
      </c>
      <c r="H828" s="178">
        <v>-3</v>
      </c>
    </row>
    <row r="829" spans="2:8" x14ac:dyDescent="0.25">
      <c r="D829" t="s">
        <v>751</v>
      </c>
      <c r="F829" s="12"/>
      <c r="G829" s="30">
        <v>-3</v>
      </c>
      <c r="H829" s="178">
        <v>-3</v>
      </c>
    </row>
    <row r="830" spans="2:8" x14ac:dyDescent="0.25">
      <c r="D830" s="161">
        <v>45449</v>
      </c>
      <c r="E830" t="s">
        <v>529</v>
      </c>
      <c r="F830" s="12"/>
      <c r="G830" s="30">
        <v>-12</v>
      </c>
      <c r="H830" s="178">
        <v>-12</v>
      </c>
    </row>
    <row r="831" spans="2:8" x14ac:dyDescent="0.25">
      <c r="D831" t="s">
        <v>759</v>
      </c>
      <c r="F831" s="12"/>
      <c r="G831" s="30">
        <v>-12</v>
      </c>
      <c r="H831" s="178">
        <v>-12</v>
      </c>
    </row>
    <row r="832" spans="2:8" x14ac:dyDescent="0.25">
      <c r="D832" s="161">
        <v>45466</v>
      </c>
      <c r="E832" t="s">
        <v>527</v>
      </c>
      <c r="F832" s="12"/>
      <c r="G832" s="30">
        <v>30</v>
      </c>
      <c r="H832" s="178">
        <v>30</v>
      </c>
    </row>
    <row r="833" spans="3:8" x14ac:dyDescent="0.25">
      <c r="D833" t="s">
        <v>760</v>
      </c>
      <c r="F833" s="12"/>
      <c r="G833" s="30">
        <v>30</v>
      </c>
      <c r="H833" s="178">
        <v>30</v>
      </c>
    </row>
    <row r="834" spans="3:8" x14ac:dyDescent="0.25">
      <c r="D834" s="161">
        <v>45518</v>
      </c>
      <c r="E834" t="s">
        <v>529</v>
      </c>
      <c r="F834" s="12"/>
      <c r="G834" s="30">
        <v>-5</v>
      </c>
      <c r="H834" s="178">
        <v>-5</v>
      </c>
    </row>
    <row r="835" spans="3:8" x14ac:dyDescent="0.25">
      <c r="D835" t="s">
        <v>784</v>
      </c>
      <c r="F835" s="12"/>
      <c r="G835" s="30">
        <v>-5</v>
      </c>
      <c r="H835" s="178">
        <v>-5</v>
      </c>
    </row>
    <row r="836" spans="3:8" x14ac:dyDescent="0.25">
      <c r="D836" s="161">
        <v>45567</v>
      </c>
      <c r="E836" t="s">
        <v>527</v>
      </c>
      <c r="F836" s="12"/>
      <c r="G836" s="30">
        <v>-8</v>
      </c>
      <c r="H836" s="178">
        <v>-8</v>
      </c>
    </row>
    <row r="837" spans="3:8" x14ac:dyDescent="0.25">
      <c r="D837" t="s">
        <v>766</v>
      </c>
      <c r="F837" s="12"/>
      <c r="G837" s="30">
        <v>-8</v>
      </c>
      <c r="H837" s="178">
        <v>-8</v>
      </c>
    </row>
    <row r="838" spans="3:8" x14ac:dyDescent="0.25">
      <c r="D838" s="161">
        <v>45575</v>
      </c>
      <c r="E838" t="s">
        <v>527</v>
      </c>
      <c r="F838" s="12"/>
      <c r="G838" s="30">
        <v>-6</v>
      </c>
      <c r="H838" s="178">
        <v>-6</v>
      </c>
    </row>
    <row r="839" spans="3:8" x14ac:dyDescent="0.25">
      <c r="D839" t="s">
        <v>767</v>
      </c>
      <c r="F839" s="12"/>
      <c r="G839" s="30">
        <v>-6</v>
      </c>
      <c r="H839" s="178">
        <v>-6</v>
      </c>
    </row>
    <row r="840" spans="3:8" x14ac:dyDescent="0.25">
      <c r="D840" s="161">
        <v>45583</v>
      </c>
      <c r="E840" t="s">
        <v>527</v>
      </c>
      <c r="F840" s="12"/>
      <c r="G840" s="30">
        <v>-9</v>
      </c>
      <c r="H840" s="178">
        <v>-9</v>
      </c>
    </row>
    <row r="841" spans="3:8" x14ac:dyDescent="0.25">
      <c r="D841" t="s">
        <v>768</v>
      </c>
      <c r="F841" s="12"/>
      <c r="G841" s="30">
        <v>-9</v>
      </c>
      <c r="H841" s="178">
        <v>-9</v>
      </c>
    </row>
    <row r="842" spans="3:8" x14ac:dyDescent="0.25">
      <c r="D842" s="161">
        <v>45622</v>
      </c>
      <c r="E842" t="s">
        <v>527</v>
      </c>
      <c r="F842" s="12"/>
      <c r="G842" s="30">
        <v>-2</v>
      </c>
      <c r="H842" s="178">
        <v>-2</v>
      </c>
    </row>
    <row r="843" spans="3:8" x14ac:dyDescent="0.25">
      <c r="D843" t="s">
        <v>771</v>
      </c>
      <c r="F843" s="12"/>
      <c r="G843" s="30">
        <v>-2</v>
      </c>
      <c r="H843" s="178">
        <v>-2</v>
      </c>
    </row>
    <row r="844" spans="3:8" x14ac:dyDescent="0.25">
      <c r="D844" s="161">
        <v>45624</v>
      </c>
      <c r="E844" t="s">
        <v>527</v>
      </c>
      <c r="F844" s="12"/>
      <c r="G844" s="30">
        <v>-2</v>
      </c>
      <c r="H844" s="178">
        <v>-2</v>
      </c>
    </row>
    <row r="845" spans="3:8" x14ac:dyDescent="0.25">
      <c r="D845" t="s">
        <v>772</v>
      </c>
      <c r="F845" s="12"/>
      <c r="G845" s="30">
        <v>-2</v>
      </c>
      <c r="H845" s="178">
        <v>-2</v>
      </c>
    </row>
    <row r="846" spans="3:8" x14ac:dyDescent="0.25">
      <c r="D846" s="161">
        <v>45628</v>
      </c>
      <c r="E846" t="s">
        <v>527</v>
      </c>
      <c r="F846" s="12"/>
      <c r="G846" s="30">
        <v>-4</v>
      </c>
      <c r="H846" s="178">
        <v>-4</v>
      </c>
    </row>
    <row r="847" spans="3:8" x14ac:dyDescent="0.25">
      <c r="D847" t="s">
        <v>773</v>
      </c>
      <c r="F847" s="12"/>
      <c r="G847" s="30">
        <v>-4</v>
      </c>
      <c r="H847" s="178">
        <v>-4</v>
      </c>
    </row>
    <row r="848" spans="3:8" x14ac:dyDescent="0.25">
      <c r="C848" t="s">
        <v>718</v>
      </c>
      <c r="F848" s="12"/>
      <c r="G848" s="30">
        <v>-18</v>
      </c>
      <c r="H848" s="178">
        <v>-18</v>
      </c>
    </row>
    <row r="849" spans="2:8" x14ac:dyDescent="0.25">
      <c r="B849" t="s">
        <v>146</v>
      </c>
      <c r="C849" t="s">
        <v>532</v>
      </c>
      <c r="D849" s="161">
        <v>45310</v>
      </c>
      <c r="E849" t="s">
        <v>529</v>
      </c>
      <c r="F849" s="32"/>
      <c r="G849" s="75">
        <v>-3</v>
      </c>
      <c r="H849" s="178">
        <v>-3</v>
      </c>
    </row>
    <row r="850" spans="2:8" x14ac:dyDescent="0.25">
      <c r="D850" t="s">
        <v>753</v>
      </c>
      <c r="F850" s="32"/>
      <c r="G850" s="75">
        <v>-3</v>
      </c>
      <c r="H850" s="178">
        <v>-3</v>
      </c>
    </row>
    <row r="851" spans="2:8" x14ac:dyDescent="0.25">
      <c r="D851" s="161">
        <v>45329</v>
      </c>
      <c r="E851" t="s">
        <v>529</v>
      </c>
      <c r="F851" s="32"/>
      <c r="G851" s="75">
        <v>-3</v>
      </c>
      <c r="H851" s="178">
        <v>-3</v>
      </c>
    </row>
    <row r="852" spans="2:8" x14ac:dyDescent="0.25">
      <c r="D852" t="s">
        <v>775</v>
      </c>
      <c r="F852" s="32"/>
      <c r="G852" s="75">
        <v>-3</v>
      </c>
      <c r="H852" s="178">
        <v>-3</v>
      </c>
    </row>
    <row r="853" spans="2:8" x14ac:dyDescent="0.25">
      <c r="D853" s="161">
        <v>45377</v>
      </c>
      <c r="E853" t="s">
        <v>529</v>
      </c>
      <c r="F853" s="32"/>
      <c r="G853" s="75">
        <v>-22</v>
      </c>
      <c r="H853" s="178">
        <v>-22</v>
      </c>
    </row>
    <row r="854" spans="2:8" x14ac:dyDescent="0.25">
      <c r="D854" t="s">
        <v>756</v>
      </c>
      <c r="F854" s="32"/>
      <c r="G854" s="75">
        <v>-22</v>
      </c>
      <c r="H854" s="178">
        <v>-22</v>
      </c>
    </row>
    <row r="855" spans="2:8" x14ac:dyDescent="0.25">
      <c r="D855" s="161">
        <v>45428</v>
      </c>
      <c r="E855" t="s">
        <v>529</v>
      </c>
      <c r="F855" s="32"/>
      <c r="G855" s="75">
        <v>10</v>
      </c>
      <c r="H855" s="178">
        <v>10</v>
      </c>
    </row>
    <row r="856" spans="2:8" x14ac:dyDescent="0.25">
      <c r="E856" t="s">
        <v>527</v>
      </c>
      <c r="F856" s="32"/>
      <c r="G856" s="75">
        <v>4</v>
      </c>
      <c r="H856" s="178">
        <v>4</v>
      </c>
    </row>
    <row r="857" spans="2:8" x14ac:dyDescent="0.25">
      <c r="D857" t="s">
        <v>757</v>
      </c>
      <c r="F857" s="32"/>
      <c r="G857" s="75">
        <v>14</v>
      </c>
      <c r="H857" s="178">
        <v>14</v>
      </c>
    </row>
    <row r="858" spans="2:8" x14ac:dyDescent="0.25">
      <c r="D858" s="161">
        <v>45433</v>
      </c>
      <c r="E858" t="s">
        <v>527</v>
      </c>
      <c r="F858" s="32"/>
      <c r="G858" s="75">
        <v>30</v>
      </c>
      <c r="H858" s="178">
        <v>30</v>
      </c>
    </row>
    <row r="859" spans="2:8" x14ac:dyDescent="0.25">
      <c r="D859" t="s">
        <v>747</v>
      </c>
      <c r="F859" s="32"/>
      <c r="G859" s="75">
        <v>30</v>
      </c>
      <c r="H859" s="178">
        <v>30</v>
      </c>
    </row>
    <row r="860" spans="2:8" x14ac:dyDescent="0.25">
      <c r="D860" s="161">
        <v>45449</v>
      </c>
      <c r="E860" t="s">
        <v>529</v>
      </c>
      <c r="F860" s="32"/>
      <c r="G860" s="75">
        <v>-6</v>
      </c>
      <c r="H860" s="178">
        <v>-6</v>
      </c>
    </row>
    <row r="861" spans="2:8" x14ac:dyDescent="0.25">
      <c r="D861" t="s">
        <v>759</v>
      </c>
      <c r="F861" s="32"/>
      <c r="G861" s="75">
        <v>-6</v>
      </c>
      <c r="H861" s="178">
        <v>-6</v>
      </c>
    </row>
    <row r="862" spans="2:8" x14ac:dyDescent="0.25">
      <c r="D862" s="161">
        <v>45502</v>
      </c>
      <c r="E862" t="s">
        <v>527</v>
      </c>
      <c r="F862" s="32"/>
      <c r="G862" s="75">
        <v>-10</v>
      </c>
      <c r="H862" s="178">
        <v>-10</v>
      </c>
    </row>
    <row r="863" spans="2:8" x14ac:dyDescent="0.25">
      <c r="D863" t="s">
        <v>762</v>
      </c>
      <c r="F863" s="32"/>
      <c r="G863" s="75">
        <v>-10</v>
      </c>
      <c r="H863" s="178">
        <v>-10</v>
      </c>
    </row>
    <row r="864" spans="2:8" x14ac:dyDescent="0.25">
      <c r="D864" s="161">
        <v>45593</v>
      </c>
      <c r="E864" t="s">
        <v>527</v>
      </c>
      <c r="F864" s="32"/>
      <c r="G864" s="75">
        <v>-1</v>
      </c>
      <c r="H864" s="178">
        <v>-1</v>
      </c>
    </row>
    <row r="865" spans="2:8" x14ac:dyDescent="0.25">
      <c r="D865" t="s">
        <v>769</v>
      </c>
      <c r="F865" s="32"/>
      <c r="G865" s="75">
        <v>-1</v>
      </c>
      <c r="H865" s="178">
        <v>-1</v>
      </c>
    </row>
    <row r="866" spans="2:8" x14ac:dyDescent="0.25">
      <c r="C866" t="s">
        <v>719</v>
      </c>
      <c r="F866" s="32"/>
      <c r="G866" s="75">
        <v>-1</v>
      </c>
      <c r="H866" s="178">
        <v>-1</v>
      </c>
    </row>
    <row r="867" spans="2:8" x14ac:dyDescent="0.25">
      <c r="B867" t="s">
        <v>265</v>
      </c>
      <c r="C867" t="s">
        <v>354</v>
      </c>
      <c r="D867" s="161">
        <v>45331</v>
      </c>
      <c r="E867" t="s">
        <v>529</v>
      </c>
      <c r="F867" s="30">
        <v>-1</v>
      </c>
      <c r="G867" s="12"/>
      <c r="H867" s="178">
        <v>-1</v>
      </c>
    </row>
    <row r="868" spans="2:8" x14ac:dyDescent="0.25">
      <c r="D868" t="s">
        <v>819</v>
      </c>
      <c r="F868" s="30">
        <v>-1</v>
      </c>
      <c r="G868" s="12"/>
      <c r="H868" s="178">
        <v>-1</v>
      </c>
    </row>
    <row r="869" spans="2:8" x14ac:dyDescent="0.25">
      <c r="D869" s="161">
        <v>45386</v>
      </c>
      <c r="E869" t="s">
        <v>529</v>
      </c>
      <c r="F869" s="30">
        <v>-4</v>
      </c>
      <c r="G869" s="12"/>
      <c r="H869" s="178">
        <v>-4</v>
      </c>
    </row>
    <row r="870" spans="2:8" x14ac:dyDescent="0.25">
      <c r="D870" t="s">
        <v>820</v>
      </c>
      <c r="F870" s="30">
        <v>-4</v>
      </c>
      <c r="G870" s="12"/>
      <c r="H870" s="178">
        <v>-4</v>
      </c>
    </row>
    <row r="871" spans="2:8" x14ac:dyDescent="0.25">
      <c r="D871" s="161">
        <v>45447</v>
      </c>
      <c r="E871" t="s">
        <v>529</v>
      </c>
      <c r="F871" s="30">
        <v>-2</v>
      </c>
      <c r="G871" s="12"/>
      <c r="H871" s="178">
        <v>-2</v>
      </c>
    </row>
    <row r="872" spans="2:8" x14ac:dyDescent="0.25">
      <c r="D872" t="s">
        <v>833</v>
      </c>
      <c r="F872" s="30">
        <v>-2</v>
      </c>
      <c r="G872" s="12"/>
      <c r="H872" s="178">
        <v>-2</v>
      </c>
    </row>
    <row r="873" spans="2:8" x14ac:dyDescent="0.25">
      <c r="D873" s="161">
        <v>45454</v>
      </c>
      <c r="E873" t="s">
        <v>529</v>
      </c>
      <c r="F873" s="30">
        <v>-2</v>
      </c>
      <c r="G873" s="12"/>
      <c r="H873" s="178">
        <v>-2</v>
      </c>
    </row>
    <row r="874" spans="2:8" x14ac:dyDescent="0.25">
      <c r="D874" t="s">
        <v>834</v>
      </c>
      <c r="F874" s="30">
        <v>-2</v>
      </c>
      <c r="G874" s="12"/>
      <c r="H874" s="178">
        <v>-2</v>
      </c>
    </row>
    <row r="875" spans="2:8" x14ac:dyDescent="0.25">
      <c r="D875" s="161">
        <v>45533</v>
      </c>
      <c r="E875" t="s">
        <v>529</v>
      </c>
      <c r="F875" s="30">
        <v>-1</v>
      </c>
      <c r="G875" s="12"/>
      <c r="H875" s="178">
        <v>-1</v>
      </c>
    </row>
    <row r="876" spans="2:8" x14ac:dyDescent="0.25">
      <c r="D876" t="s">
        <v>787</v>
      </c>
      <c r="F876" s="30">
        <v>-1</v>
      </c>
      <c r="G876" s="12"/>
      <c r="H876" s="178">
        <v>-1</v>
      </c>
    </row>
    <row r="877" spans="2:8" x14ac:dyDescent="0.25">
      <c r="D877" s="161">
        <v>45538</v>
      </c>
      <c r="E877" t="s">
        <v>529</v>
      </c>
      <c r="F877" s="30">
        <v>-2</v>
      </c>
      <c r="G877" s="12"/>
      <c r="H877" s="178">
        <v>-2</v>
      </c>
    </row>
    <row r="878" spans="2:8" x14ac:dyDescent="0.25">
      <c r="D878" t="s">
        <v>800</v>
      </c>
      <c r="F878" s="30">
        <v>-2</v>
      </c>
      <c r="G878" s="12"/>
      <c r="H878" s="178">
        <v>-2</v>
      </c>
    </row>
    <row r="879" spans="2:8" x14ac:dyDescent="0.25">
      <c r="D879" s="161">
        <v>45630</v>
      </c>
      <c r="E879" t="s">
        <v>529</v>
      </c>
      <c r="F879" s="30">
        <v>-2</v>
      </c>
      <c r="G879" s="12"/>
      <c r="H879" s="178">
        <v>-2</v>
      </c>
    </row>
    <row r="880" spans="2:8" x14ac:dyDescent="0.25">
      <c r="D880" t="s">
        <v>831</v>
      </c>
      <c r="F880" s="30">
        <v>-2</v>
      </c>
      <c r="G880" s="12"/>
      <c r="H880" s="178">
        <v>-2</v>
      </c>
    </row>
    <row r="881" spans="2:8" x14ac:dyDescent="0.25">
      <c r="C881" t="s">
        <v>720</v>
      </c>
      <c r="F881" s="30">
        <v>-14</v>
      </c>
      <c r="G881" s="12"/>
      <c r="H881" s="178">
        <v>-14</v>
      </c>
    </row>
    <row r="882" spans="2:8" x14ac:dyDescent="0.25">
      <c r="B882" t="s">
        <v>266</v>
      </c>
      <c r="C882" t="s">
        <v>355</v>
      </c>
      <c r="D882" s="161">
        <v>45354</v>
      </c>
      <c r="E882" t="s">
        <v>529</v>
      </c>
      <c r="F882" s="30">
        <v>-1</v>
      </c>
      <c r="G882" s="12"/>
      <c r="H882" s="178">
        <v>-1</v>
      </c>
    </row>
    <row r="883" spans="2:8" x14ac:dyDescent="0.25">
      <c r="D883" t="s">
        <v>835</v>
      </c>
      <c r="F883" s="30">
        <v>-1</v>
      </c>
      <c r="G883" s="12"/>
      <c r="H883" s="178">
        <v>-1</v>
      </c>
    </row>
    <row r="884" spans="2:8" x14ac:dyDescent="0.25">
      <c r="D884" s="161">
        <v>45386</v>
      </c>
      <c r="E884" t="s">
        <v>529</v>
      </c>
      <c r="F884" s="30">
        <v>-5</v>
      </c>
      <c r="G884" s="12"/>
      <c r="H884" s="178">
        <v>-5</v>
      </c>
    </row>
    <row r="885" spans="2:8" x14ac:dyDescent="0.25">
      <c r="D885" t="s">
        <v>820</v>
      </c>
      <c r="F885" s="30">
        <v>-5</v>
      </c>
      <c r="G885" s="12"/>
      <c r="H885" s="178">
        <v>-5</v>
      </c>
    </row>
    <row r="886" spans="2:8" x14ac:dyDescent="0.25">
      <c r="D886" s="161">
        <v>45392</v>
      </c>
      <c r="E886" t="s">
        <v>529</v>
      </c>
      <c r="F886" s="30">
        <v>1</v>
      </c>
      <c r="G886" s="12"/>
      <c r="H886" s="178">
        <v>1</v>
      </c>
    </row>
    <row r="887" spans="2:8" x14ac:dyDescent="0.25">
      <c r="D887" t="s">
        <v>836</v>
      </c>
      <c r="F887" s="30">
        <v>1</v>
      </c>
      <c r="G887" s="12"/>
      <c r="H887" s="178">
        <v>1</v>
      </c>
    </row>
    <row r="888" spans="2:8" x14ac:dyDescent="0.25">
      <c r="D888" s="161">
        <v>45533</v>
      </c>
      <c r="E888" t="s">
        <v>529</v>
      </c>
      <c r="F888" s="30">
        <v>-3</v>
      </c>
      <c r="G888" s="12"/>
      <c r="H888" s="178">
        <v>-3</v>
      </c>
    </row>
    <row r="889" spans="2:8" x14ac:dyDescent="0.25">
      <c r="D889" t="s">
        <v>787</v>
      </c>
      <c r="F889" s="30">
        <v>-3</v>
      </c>
      <c r="G889" s="12"/>
      <c r="H889" s="178">
        <v>-3</v>
      </c>
    </row>
    <row r="890" spans="2:8" x14ac:dyDescent="0.25">
      <c r="D890" s="161">
        <v>45538</v>
      </c>
      <c r="E890" t="s">
        <v>529</v>
      </c>
      <c r="F890" s="30">
        <v>-1</v>
      </c>
      <c r="G890" s="12"/>
      <c r="H890" s="178">
        <v>-1</v>
      </c>
    </row>
    <row r="891" spans="2:8" x14ac:dyDescent="0.25">
      <c r="D891" t="s">
        <v>800</v>
      </c>
      <c r="F891" s="30">
        <v>-1</v>
      </c>
      <c r="G891" s="12"/>
      <c r="H891" s="178">
        <v>-1</v>
      </c>
    </row>
    <row r="892" spans="2:8" x14ac:dyDescent="0.25">
      <c r="D892" s="161">
        <v>45580</v>
      </c>
      <c r="E892" t="s">
        <v>529</v>
      </c>
      <c r="F892" s="30">
        <v>-2</v>
      </c>
      <c r="G892" s="12"/>
      <c r="H892" s="178">
        <v>-2</v>
      </c>
    </row>
    <row r="893" spans="2:8" x14ac:dyDescent="0.25">
      <c r="D893" t="s">
        <v>837</v>
      </c>
      <c r="F893" s="30">
        <v>-2</v>
      </c>
      <c r="G893" s="12"/>
      <c r="H893" s="178">
        <v>-2</v>
      </c>
    </row>
    <row r="894" spans="2:8" x14ac:dyDescent="0.25">
      <c r="C894" t="s">
        <v>721</v>
      </c>
      <c r="F894" s="30">
        <v>-11</v>
      </c>
      <c r="G894" s="12"/>
      <c r="H894" s="178">
        <v>-11</v>
      </c>
    </row>
    <row r="895" spans="2:8" x14ac:dyDescent="0.25">
      <c r="B895" t="s">
        <v>267</v>
      </c>
      <c r="C895" t="s">
        <v>356</v>
      </c>
      <c r="D895" s="161">
        <v>45354</v>
      </c>
      <c r="E895" t="s">
        <v>529</v>
      </c>
      <c r="F895" s="30">
        <v>-3</v>
      </c>
      <c r="G895" s="12"/>
      <c r="H895" s="178">
        <v>-3</v>
      </c>
    </row>
    <row r="896" spans="2:8" x14ac:dyDescent="0.25">
      <c r="D896" t="s">
        <v>835</v>
      </c>
      <c r="F896" s="30">
        <v>-3</v>
      </c>
      <c r="G896" s="12"/>
      <c r="H896" s="178">
        <v>-3</v>
      </c>
    </row>
    <row r="897" spans="2:8" x14ac:dyDescent="0.25">
      <c r="D897" s="161">
        <v>45386</v>
      </c>
      <c r="E897" t="s">
        <v>529</v>
      </c>
      <c r="F897" s="30">
        <v>-5</v>
      </c>
      <c r="G897" s="12"/>
      <c r="H897" s="178">
        <v>-5</v>
      </c>
    </row>
    <row r="898" spans="2:8" x14ac:dyDescent="0.25">
      <c r="D898" t="s">
        <v>820</v>
      </c>
      <c r="F898" s="30">
        <v>-5</v>
      </c>
      <c r="G898" s="12"/>
      <c r="H898" s="178">
        <v>-5</v>
      </c>
    </row>
    <row r="899" spans="2:8" x14ac:dyDescent="0.25">
      <c r="D899" s="161">
        <v>45392</v>
      </c>
      <c r="E899" t="s">
        <v>529</v>
      </c>
      <c r="F899" s="30">
        <v>1</v>
      </c>
      <c r="G899" s="12"/>
      <c r="H899" s="178">
        <v>1</v>
      </c>
    </row>
    <row r="900" spans="2:8" x14ac:dyDescent="0.25">
      <c r="D900" t="s">
        <v>836</v>
      </c>
      <c r="F900" s="30">
        <v>1</v>
      </c>
      <c r="G900" s="12"/>
      <c r="H900" s="178">
        <v>1</v>
      </c>
    </row>
    <row r="901" spans="2:8" x14ac:dyDescent="0.25">
      <c r="D901" s="161">
        <v>45533</v>
      </c>
      <c r="E901" t="s">
        <v>529</v>
      </c>
      <c r="F901" s="30">
        <v>-3</v>
      </c>
      <c r="G901" s="12"/>
      <c r="H901" s="178">
        <v>-3</v>
      </c>
    </row>
    <row r="902" spans="2:8" x14ac:dyDescent="0.25">
      <c r="D902" t="s">
        <v>787</v>
      </c>
      <c r="F902" s="30">
        <v>-3</v>
      </c>
      <c r="G902" s="12"/>
      <c r="H902" s="178">
        <v>-3</v>
      </c>
    </row>
    <row r="903" spans="2:8" x14ac:dyDescent="0.25">
      <c r="D903" s="161">
        <v>45538</v>
      </c>
      <c r="E903" t="s">
        <v>529</v>
      </c>
      <c r="F903" s="30">
        <v>-4</v>
      </c>
      <c r="G903" s="12"/>
      <c r="H903" s="178">
        <v>-4</v>
      </c>
    </row>
    <row r="904" spans="2:8" x14ac:dyDescent="0.25">
      <c r="D904" t="s">
        <v>800</v>
      </c>
      <c r="F904" s="30">
        <v>-4</v>
      </c>
      <c r="G904" s="12"/>
      <c r="H904" s="178">
        <v>-4</v>
      </c>
    </row>
    <row r="905" spans="2:8" x14ac:dyDescent="0.25">
      <c r="C905" t="s">
        <v>722</v>
      </c>
      <c r="F905" s="30">
        <v>-14</v>
      </c>
      <c r="G905" s="12"/>
      <c r="H905" s="178">
        <v>-14</v>
      </c>
    </row>
    <row r="906" spans="2:8" x14ac:dyDescent="0.25">
      <c r="B906" t="s">
        <v>268</v>
      </c>
      <c r="C906" t="s">
        <v>357</v>
      </c>
      <c r="D906" s="161">
        <v>45386</v>
      </c>
      <c r="E906" t="s">
        <v>529</v>
      </c>
      <c r="F906" s="30">
        <v>-2</v>
      </c>
      <c r="G906" s="12"/>
      <c r="H906" s="178">
        <v>-2</v>
      </c>
    </row>
    <row r="907" spans="2:8" x14ac:dyDescent="0.25">
      <c r="D907" t="s">
        <v>820</v>
      </c>
      <c r="F907" s="30">
        <v>-2</v>
      </c>
      <c r="G907" s="12"/>
      <c r="H907" s="178">
        <v>-2</v>
      </c>
    </row>
    <row r="908" spans="2:8" x14ac:dyDescent="0.25">
      <c r="D908" s="161">
        <v>45533</v>
      </c>
      <c r="E908" t="s">
        <v>529</v>
      </c>
      <c r="F908" s="30">
        <v>-3</v>
      </c>
      <c r="G908" s="12"/>
      <c r="H908" s="178">
        <v>-3</v>
      </c>
    </row>
    <row r="909" spans="2:8" x14ac:dyDescent="0.25">
      <c r="D909" t="s">
        <v>787</v>
      </c>
      <c r="F909" s="30">
        <v>-3</v>
      </c>
      <c r="G909" s="12"/>
      <c r="H909" s="178">
        <v>-3</v>
      </c>
    </row>
    <row r="910" spans="2:8" x14ac:dyDescent="0.25">
      <c r="D910" s="161">
        <v>45538</v>
      </c>
      <c r="E910" t="s">
        <v>529</v>
      </c>
      <c r="F910" s="30">
        <v>-5</v>
      </c>
      <c r="G910" s="12"/>
      <c r="H910" s="178">
        <v>-5</v>
      </c>
    </row>
    <row r="911" spans="2:8" x14ac:dyDescent="0.25">
      <c r="D911" t="s">
        <v>800</v>
      </c>
      <c r="F911" s="30">
        <v>-5</v>
      </c>
      <c r="G911" s="12"/>
      <c r="H911" s="178">
        <v>-5</v>
      </c>
    </row>
    <row r="912" spans="2:8" x14ac:dyDescent="0.25">
      <c r="C912" t="s">
        <v>723</v>
      </c>
      <c r="F912" s="30">
        <v>-10</v>
      </c>
      <c r="G912" s="12"/>
      <c r="H912" s="178">
        <v>-10</v>
      </c>
    </row>
    <row r="913" spans="1:8" x14ac:dyDescent="0.25">
      <c r="B913" t="s">
        <v>269</v>
      </c>
      <c r="C913" t="s">
        <v>358</v>
      </c>
      <c r="D913" s="161">
        <v>45386</v>
      </c>
      <c r="E913" t="s">
        <v>529</v>
      </c>
      <c r="F913" s="30">
        <v>-3</v>
      </c>
      <c r="G913" s="12"/>
      <c r="H913" s="178">
        <v>-3</v>
      </c>
    </row>
    <row r="914" spans="1:8" x14ac:dyDescent="0.25">
      <c r="D914" t="s">
        <v>820</v>
      </c>
      <c r="F914" s="30">
        <v>-3</v>
      </c>
      <c r="G914" s="12"/>
      <c r="H914" s="178">
        <v>-3</v>
      </c>
    </row>
    <row r="915" spans="1:8" x14ac:dyDescent="0.25">
      <c r="D915" s="161">
        <v>45533</v>
      </c>
      <c r="E915" t="s">
        <v>529</v>
      </c>
      <c r="F915" s="30">
        <v>-3</v>
      </c>
      <c r="G915" s="12"/>
      <c r="H915" s="178">
        <v>-3</v>
      </c>
    </row>
    <row r="916" spans="1:8" x14ac:dyDescent="0.25">
      <c r="D916" t="s">
        <v>787</v>
      </c>
      <c r="F916" s="30">
        <v>-3</v>
      </c>
      <c r="G916" s="12"/>
      <c r="H916" s="178">
        <v>-3</v>
      </c>
    </row>
    <row r="917" spans="1:8" x14ac:dyDescent="0.25">
      <c r="D917" s="161">
        <v>45538</v>
      </c>
      <c r="E917" t="s">
        <v>529</v>
      </c>
      <c r="F917" s="30">
        <v>-4</v>
      </c>
      <c r="G917" s="12"/>
      <c r="H917" s="178">
        <v>-4</v>
      </c>
    </row>
    <row r="918" spans="1:8" x14ac:dyDescent="0.25">
      <c r="D918" t="s">
        <v>800</v>
      </c>
      <c r="F918" s="30">
        <v>-4</v>
      </c>
      <c r="G918" s="12"/>
      <c r="H918" s="178">
        <v>-4</v>
      </c>
    </row>
    <row r="919" spans="1:8" x14ac:dyDescent="0.25">
      <c r="C919" t="s">
        <v>724</v>
      </c>
      <c r="F919" s="30">
        <v>-10</v>
      </c>
      <c r="G919" s="12"/>
      <c r="H919" s="178">
        <v>-10</v>
      </c>
    </row>
    <row r="920" spans="1:8" x14ac:dyDescent="0.25">
      <c r="B920" t="s">
        <v>471</v>
      </c>
      <c r="C920" t="s">
        <v>470</v>
      </c>
      <c r="D920" s="161">
        <v>45384</v>
      </c>
      <c r="E920" t="s">
        <v>529</v>
      </c>
      <c r="F920" s="11">
        <v>20</v>
      </c>
      <c r="G920" s="11"/>
      <c r="H920" s="11">
        <v>20</v>
      </c>
    </row>
    <row r="921" spans="1:8" x14ac:dyDescent="0.25">
      <c r="D921" t="s">
        <v>811</v>
      </c>
      <c r="F921" s="11">
        <v>20</v>
      </c>
      <c r="G921" s="11"/>
      <c r="H921" s="11">
        <v>20</v>
      </c>
    </row>
    <row r="922" spans="1:8" x14ac:dyDescent="0.25">
      <c r="C922" t="s">
        <v>725</v>
      </c>
      <c r="F922" s="11">
        <v>20</v>
      </c>
      <c r="G922" s="11"/>
      <c r="H922" s="11">
        <v>20</v>
      </c>
    </row>
    <row r="923" spans="1:8" x14ac:dyDescent="0.25">
      <c r="B923" t="s">
        <v>497</v>
      </c>
      <c r="C923" t="s">
        <v>496</v>
      </c>
      <c r="D923" s="161">
        <v>45428</v>
      </c>
      <c r="E923" t="s">
        <v>527</v>
      </c>
      <c r="F923" s="11"/>
      <c r="G923" s="11">
        <v>9</v>
      </c>
      <c r="H923" s="11">
        <v>9</v>
      </c>
    </row>
    <row r="924" spans="1:8" x14ac:dyDescent="0.25">
      <c r="D924" t="s">
        <v>757</v>
      </c>
      <c r="F924" s="11"/>
      <c r="G924" s="11">
        <v>9</v>
      </c>
      <c r="H924" s="11">
        <v>9</v>
      </c>
    </row>
    <row r="925" spans="1:8" x14ac:dyDescent="0.25">
      <c r="C925" t="s">
        <v>726</v>
      </c>
      <c r="F925" s="11"/>
      <c r="G925" s="11">
        <v>9</v>
      </c>
      <c r="H925" s="11">
        <v>9</v>
      </c>
    </row>
    <row r="926" spans="1:8" x14ac:dyDescent="0.25">
      <c r="A926" t="s">
        <v>674</v>
      </c>
      <c r="F926" s="11">
        <v>-206</v>
      </c>
      <c r="G926" s="11">
        <v>-43</v>
      </c>
      <c r="H926" s="178">
        <v>-249</v>
      </c>
    </row>
    <row r="927" spans="1:8" x14ac:dyDescent="0.25">
      <c r="A927" t="s">
        <v>4</v>
      </c>
      <c r="B927" t="s">
        <v>106</v>
      </c>
      <c r="C927" t="s">
        <v>95</v>
      </c>
      <c r="D927" s="161">
        <v>45331</v>
      </c>
      <c r="E927" t="s">
        <v>529</v>
      </c>
      <c r="F927" s="65">
        <v>-2</v>
      </c>
      <c r="G927" s="36"/>
      <c r="H927" s="11">
        <v>-2</v>
      </c>
    </row>
    <row r="928" spans="1:8" x14ac:dyDescent="0.25">
      <c r="D928" t="s">
        <v>819</v>
      </c>
      <c r="F928" s="65">
        <v>-2</v>
      </c>
      <c r="G928" s="36"/>
      <c r="H928" s="11">
        <v>-2</v>
      </c>
    </row>
    <row r="929" spans="4:8" x14ac:dyDescent="0.25">
      <c r="D929" s="161">
        <v>45363</v>
      </c>
      <c r="E929" t="s">
        <v>529</v>
      </c>
      <c r="F929" s="65">
        <v>-2</v>
      </c>
      <c r="G929" s="36"/>
      <c r="H929" s="11">
        <v>-2</v>
      </c>
    </row>
    <row r="930" spans="4:8" x14ac:dyDescent="0.25">
      <c r="D930" t="s">
        <v>755</v>
      </c>
      <c r="F930" s="65">
        <v>-2</v>
      </c>
      <c r="G930" s="36"/>
      <c r="H930" s="11">
        <v>-2</v>
      </c>
    </row>
    <row r="931" spans="4:8" x14ac:dyDescent="0.25">
      <c r="D931" s="161">
        <v>45372</v>
      </c>
      <c r="E931" t="s">
        <v>529</v>
      </c>
      <c r="F931" s="65">
        <v>-4</v>
      </c>
      <c r="G931" s="36"/>
      <c r="H931" s="11">
        <v>-4</v>
      </c>
    </row>
    <row r="932" spans="4:8" x14ac:dyDescent="0.25">
      <c r="D932" t="s">
        <v>796</v>
      </c>
      <c r="F932" s="65">
        <v>-4</v>
      </c>
      <c r="G932" s="36"/>
      <c r="H932" s="11">
        <v>-4</v>
      </c>
    </row>
    <row r="933" spans="4:8" x14ac:dyDescent="0.25">
      <c r="D933" s="161">
        <v>45419</v>
      </c>
      <c r="E933" t="s">
        <v>529</v>
      </c>
      <c r="F933" s="65">
        <v>-2</v>
      </c>
      <c r="G933" s="36"/>
      <c r="H933" s="11">
        <v>-2</v>
      </c>
    </row>
    <row r="934" spans="4:8" x14ac:dyDescent="0.25">
      <c r="D934" t="s">
        <v>745</v>
      </c>
      <c r="F934" s="65">
        <v>-2</v>
      </c>
      <c r="G934" s="36"/>
      <c r="H934" s="11">
        <v>-2</v>
      </c>
    </row>
    <row r="935" spans="4:8" x14ac:dyDescent="0.25">
      <c r="D935" s="161">
        <v>45422</v>
      </c>
      <c r="E935" t="s">
        <v>529</v>
      </c>
      <c r="F935" s="65">
        <v>-1</v>
      </c>
      <c r="G935" s="36"/>
      <c r="H935" s="11">
        <v>-1</v>
      </c>
    </row>
    <row r="936" spans="4:8" x14ac:dyDescent="0.25">
      <c r="D936" t="s">
        <v>777</v>
      </c>
      <c r="F936" s="65">
        <v>-1</v>
      </c>
      <c r="G936" s="36"/>
      <c r="H936" s="11">
        <v>-1</v>
      </c>
    </row>
    <row r="937" spans="4:8" x14ac:dyDescent="0.25">
      <c r="D937" s="161">
        <v>45477</v>
      </c>
      <c r="E937" t="s">
        <v>529</v>
      </c>
      <c r="F937" s="65">
        <v>-5</v>
      </c>
      <c r="G937" s="36"/>
      <c r="H937" s="11">
        <v>-5</v>
      </c>
    </row>
    <row r="938" spans="4:8" x14ac:dyDescent="0.25">
      <c r="D938" t="s">
        <v>838</v>
      </c>
      <c r="F938" s="65">
        <v>-5</v>
      </c>
      <c r="G938" s="36"/>
      <c r="H938" s="11">
        <v>-5</v>
      </c>
    </row>
    <row r="939" spans="4:8" x14ac:dyDescent="0.25">
      <c r="D939" s="161">
        <v>45506</v>
      </c>
      <c r="E939" t="s">
        <v>529</v>
      </c>
      <c r="F939" s="65">
        <v>-5</v>
      </c>
      <c r="G939" s="36"/>
      <c r="H939" s="11">
        <v>-5</v>
      </c>
    </row>
    <row r="940" spans="4:8" x14ac:dyDescent="0.25">
      <c r="D940" t="s">
        <v>782</v>
      </c>
      <c r="F940" s="65">
        <v>-5</v>
      </c>
      <c r="G940" s="36"/>
      <c r="H940" s="11">
        <v>-5</v>
      </c>
    </row>
    <row r="941" spans="4:8" x14ac:dyDescent="0.25">
      <c r="D941" s="161">
        <v>45513</v>
      </c>
      <c r="E941" t="s">
        <v>529</v>
      </c>
      <c r="F941" s="65">
        <v>-1</v>
      </c>
      <c r="G941" s="36"/>
      <c r="H941" s="11">
        <v>-1</v>
      </c>
    </row>
    <row r="942" spans="4:8" x14ac:dyDescent="0.25">
      <c r="D942" t="s">
        <v>783</v>
      </c>
      <c r="F942" s="65">
        <v>-1</v>
      </c>
      <c r="G942" s="36"/>
      <c r="H942" s="11">
        <v>-1</v>
      </c>
    </row>
    <row r="943" spans="4:8" x14ac:dyDescent="0.25">
      <c r="D943" s="161">
        <v>45531</v>
      </c>
      <c r="E943" t="s">
        <v>529</v>
      </c>
      <c r="F943" s="65">
        <v>-3</v>
      </c>
      <c r="G943" s="36"/>
      <c r="H943" s="11">
        <v>-3</v>
      </c>
    </row>
    <row r="944" spans="4:8" x14ac:dyDescent="0.25">
      <c r="D944" t="s">
        <v>799</v>
      </c>
      <c r="F944" s="65">
        <v>-3</v>
      </c>
      <c r="G944" s="36"/>
      <c r="H944" s="11">
        <v>-3</v>
      </c>
    </row>
    <row r="945" spans="4:8" x14ac:dyDescent="0.25">
      <c r="D945" s="161">
        <v>45533</v>
      </c>
      <c r="E945" t="s">
        <v>529</v>
      </c>
      <c r="F945" s="65">
        <v>-3</v>
      </c>
      <c r="G945" s="36"/>
      <c r="H945" s="11">
        <v>-3</v>
      </c>
    </row>
    <row r="946" spans="4:8" x14ac:dyDescent="0.25">
      <c r="D946" t="s">
        <v>787</v>
      </c>
      <c r="F946" s="65">
        <v>-3</v>
      </c>
      <c r="G946" s="36"/>
      <c r="H946" s="11">
        <v>-3</v>
      </c>
    </row>
    <row r="947" spans="4:8" x14ac:dyDescent="0.25">
      <c r="D947" s="161">
        <v>45544</v>
      </c>
      <c r="E947" t="s">
        <v>529</v>
      </c>
      <c r="F947" s="65">
        <v>-3</v>
      </c>
      <c r="G947" s="36"/>
      <c r="H947" s="11">
        <v>-3</v>
      </c>
    </row>
    <row r="948" spans="4:8" x14ac:dyDescent="0.25">
      <c r="D948" t="s">
        <v>839</v>
      </c>
      <c r="F948" s="65">
        <v>-3</v>
      </c>
      <c r="G948" s="36"/>
      <c r="H948" s="11">
        <v>-3</v>
      </c>
    </row>
    <row r="949" spans="4:8" x14ac:dyDescent="0.25">
      <c r="D949" s="161">
        <v>45560</v>
      </c>
      <c r="E949" t="s">
        <v>529</v>
      </c>
      <c r="F949" s="65">
        <v>-1</v>
      </c>
      <c r="G949" s="36"/>
      <c r="H949" s="11">
        <v>-1</v>
      </c>
    </row>
    <row r="950" spans="4:8" x14ac:dyDescent="0.25">
      <c r="D950" t="s">
        <v>789</v>
      </c>
      <c r="F950" s="65">
        <v>-1</v>
      </c>
      <c r="G950" s="36"/>
      <c r="H950" s="11">
        <v>-1</v>
      </c>
    </row>
    <row r="951" spans="4:8" x14ac:dyDescent="0.25">
      <c r="D951" s="161">
        <v>45561</v>
      </c>
      <c r="E951" t="s">
        <v>529</v>
      </c>
      <c r="F951" s="65">
        <v>-4</v>
      </c>
      <c r="G951" s="36"/>
      <c r="H951" s="11">
        <v>-4</v>
      </c>
    </row>
    <row r="952" spans="4:8" x14ac:dyDescent="0.25">
      <c r="D952" t="s">
        <v>765</v>
      </c>
      <c r="F952" s="65">
        <v>-4</v>
      </c>
      <c r="G952" s="36"/>
      <c r="H952" s="11">
        <v>-4</v>
      </c>
    </row>
    <row r="953" spans="4:8" x14ac:dyDescent="0.25">
      <c r="D953" s="161">
        <v>45569</v>
      </c>
      <c r="E953" t="s">
        <v>529</v>
      </c>
      <c r="F953" s="65">
        <v>-4</v>
      </c>
      <c r="G953" s="36"/>
      <c r="H953" s="11">
        <v>-4</v>
      </c>
    </row>
    <row r="954" spans="4:8" x14ac:dyDescent="0.25">
      <c r="D954" t="s">
        <v>804</v>
      </c>
      <c r="F954" s="65">
        <v>-4</v>
      </c>
      <c r="G954" s="36"/>
      <c r="H954" s="11">
        <v>-4</v>
      </c>
    </row>
    <row r="955" spans="4:8" x14ac:dyDescent="0.25">
      <c r="D955" s="161">
        <v>45608</v>
      </c>
      <c r="E955" t="s">
        <v>529</v>
      </c>
      <c r="F955" s="65">
        <v>-3</v>
      </c>
      <c r="G955" s="36"/>
      <c r="H955" s="11">
        <v>-3</v>
      </c>
    </row>
    <row r="956" spans="4:8" x14ac:dyDescent="0.25">
      <c r="D956" t="s">
        <v>791</v>
      </c>
      <c r="F956" s="65">
        <v>-3</v>
      </c>
      <c r="G956" s="36"/>
      <c r="H956" s="11">
        <v>-3</v>
      </c>
    </row>
    <row r="957" spans="4:8" x14ac:dyDescent="0.25">
      <c r="D957" s="161">
        <v>45628</v>
      </c>
      <c r="E957" t="s">
        <v>529</v>
      </c>
      <c r="F957" s="65">
        <v>-2</v>
      </c>
      <c r="G957" s="36"/>
      <c r="H957" s="11">
        <v>-2</v>
      </c>
    </row>
    <row r="958" spans="4:8" x14ac:dyDescent="0.25">
      <c r="D958" t="s">
        <v>773</v>
      </c>
      <c r="F958" s="65">
        <v>-2</v>
      </c>
      <c r="G958" s="36"/>
      <c r="H958" s="11">
        <v>-2</v>
      </c>
    </row>
    <row r="959" spans="4:8" x14ac:dyDescent="0.25">
      <c r="D959" s="161">
        <v>45638</v>
      </c>
      <c r="E959" t="s">
        <v>529</v>
      </c>
      <c r="F959" s="65">
        <v>-2</v>
      </c>
      <c r="G959" s="36"/>
      <c r="H959" s="11">
        <v>-2</v>
      </c>
    </row>
    <row r="960" spans="4:8" x14ac:dyDescent="0.25">
      <c r="D960" t="s">
        <v>805</v>
      </c>
      <c r="F960" s="65">
        <v>-2</v>
      </c>
      <c r="G960" s="36"/>
      <c r="H960" s="11">
        <v>-2</v>
      </c>
    </row>
    <row r="961" spans="2:8" x14ac:dyDescent="0.25">
      <c r="C961" t="s">
        <v>727</v>
      </c>
      <c r="F961" s="65">
        <v>-47</v>
      </c>
      <c r="G961" s="36"/>
      <c r="H961" s="11">
        <v>-47</v>
      </c>
    </row>
    <row r="962" spans="2:8" x14ac:dyDescent="0.25">
      <c r="B962" t="s">
        <v>109</v>
      </c>
      <c r="C962" t="s">
        <v>318</v>
      </c>
      <c r="D962" s="161">
        <v>45466</v>
      </c>
      <c r="E962" t="s">
        <v>527</v>
      </c>
      <c r="F962" s="12"/>
      <c r="G962" s="74">
        <v>1</v>
      </c>
      <c r="H962" s="11">
        <v>1</v>
      </c>
    </row>
    <row r="963" spans="2:8" x14ac:dyDescent="0.25">
      <c r="D963" t="s">
        <v>760</v>
      </c>
      <c r="F963" s="12"/>
      <c r="G963" s="74">
        <v>1</v>
      </c>
      <c r="H963" s="11">
        <v>1</v>
      </c>
    </row>
    <row r="964" spans="2:8" x14ac:dyDescent="0.25">
      <c r="D964" s="161">
        <v>45575</v>
      </c>
      <c r="E964" t="s">
        <v>527</v>
      </c>
      <c r="F964" s="12"/>
      <c r="G964" s="74">
        <v>-1</v>
      </c>
      <c r="H964" s="11">
        <v>-1</v>
      </c>
    </row>
    <row r="965" spans="2:8" x14ac:dyDescent="0.25">
      <c r="D965" t="s">
        <v>767</v>
      </c>
      <c r="F965" s="12"/>
      <c r="G965" s="74">
        <v>-1</v>
      </c>
      <c r="H965" s="11">
        <v>-1</v>
      </c>
    </row>
    <row r="966" spans="2:8" x14ac:dyDescent="0.25">
      <c r="C966" t="s">
        <v>728</v>
      </c>
      <c r="F966" s="12"/>
      <c r="G966" s="74">
        <v>0</v>
      </c>
      <c r="H966" s="11">
        <v>0</v>
      </c>
    </row>
    <row r="967" spans="2:8" x14ac:dyDescent="0.25">
      <c r="B967" t="s">
        <v>107</v>
      </c>
      <c r="C967" t="s">
        <v>101</v>
      </c>
      <c r="D967" s="161">
        <v>45331</v>
      </c>
      <c r="E967" t="s">
        <v>529</v>
      </c>
      <c r="F967" s="66">
        <v>-4</v>
      </c>
      <c r="G967" s="30"/>
      <c r="H967" s="11">
        <v>-4</v>
      </c>
    </row>
    <row r="968" spans="2:8" x14ac:dyDescent="0.25">
      <c r="D968" t="s">
        <v>819</v>
      </c>
      <c r="F968" s="66">
        <v>-4</v>
      </c>
      <c r="G968" s="30"/>
      <c r="H968" s="11">
        <v>-4</v>
      </c>
    </row>
    <row r="969" spans="2:8" x14ac:dyDescent="0.25">
      <c r="D969" s="161">
        <v>45363</v>
      </c>
      <c r="E969" t="s">
        <v>529</v>
      </c>
      <c r="F969" s="66">
        <v>-2</v>
      </c>
      <c r="G969" s="30"/>
      <c r="H969" s="11">
        <v>-2</v>
      </c>
    </row>
    <row r="970" spans="2:8" x14ac:dyDescent="0.25">
      <c r="D970" t="s">
        <v>755</v>
      </c>
      <c r="F970" s="66">
        <v>-2</v>
      </c>
      <c r="G970" s="30"/>
      <c r="H970" s="11">
        <v>-2</v>
      </c>
    </row>
    <row r="971" spans="2:8" x14ac:dyDescent="0.25">
      <c r="D971" s="161">
        <v>45372</v>
      </c>
      <c r="E971" t="s">
        <v>529</v>
      </c>
      <c r="F971" s="66">
        <v>-4</v>
      </c>
      <c r="G971" s="30"/>
      <c r="H971" s="11">
        <v>-4</v>
      </c>
    </row>
    <row r="972" spans="2:8" x14ac:dyDescent="0.25">
      <c r="D972" t="s">
        <v>796</v>
      </c>
      <c r="F972" s="66">
        <v>-4</v>
      </c>
      <c r="G972" s="30"/>
      <c r="H972" s="11">
        <v>-4</v>
      </c>
    </row>
    <row r="973" spans="2:8" x14ac:dyDescent="0.25">
      <c r="D973" s="161">
        <v>45408</v>
      </c>
      <c r="E973" t="s">
        <v>529</v>
      </c>
      <c r="F973" s="66">
        <v>-10</v>
      </c>
      <c r="G973" s="30"/>
      <c r="H973" s="11">
        <v>-10</v>
      </c>
    </row>
    <row r="974" spans="2:8" x14ac:dyDescent="0.25">
      <c r="D974" t="s">
        <v>806</v>
      </c>
      <c r="F974" s="66">
        <v>-10</v>
      </c>
      <c r="G974" s="30"/>
      <c r="H974" s="11">
        <v>-10</v>
      </c>
    </row>
    <row r="975" spans="2:8" x14ac:dyDescent="0.25">
      <c r="D975" s="161">
        <v>45419</v>
      </c>
      <c r="E975" t="s">
        <v>529</v>
      </c>
      <c r="F975" s="66">
        <v>-4</v>
      </c>
      <c r="G975" s="30"/>
      <c r="H975" s="11">
        <v>-4</v>
      </c>
    </row>
    <row r="976" spans="2:8" x14ac:dyDescent="0.25">
      <c r="D976" t="s">
        <v>745</v>
      </c>
      <c r="F976" s="66">
        <v>-4</v>
      </c>
      <c r="G976" s="30"/>
      <c r="H976" s="11">
        <v>-4</v>
      </c>
    </row>
    <row r="977" spans="4:8" x14ac:dyDescent="0.25">
      <c r="D977" s="161">
        <v>45422</v>
      </c>
      <c r="E977" t="s">
        <v>529</v>
      </c>
      <c r="F977" s="66">
        <v>-1</v>
      </c>
      <c r="G977" s="30"/>
      <c r="H977" s="11">
        <v>-1</v>
      </c>
    </row>
    <row r="978" spans="4:8" x14ac:dyDescent="0.25">
      <c r="D978" t="s">
        <v>777</v>
      </c>
      <c r="F978" s="66">
        <v>-1</v>
      </c>
      <c r="G978" s="30"/>
      <c r="H978" s="11">
        <v>-1</v>
      </c>
    </row>
    <row r="979" spans="4:8" x14ac:dyDescent="0.25">
      <c r="D979" s="161">
        <v>45441</v>
      </c>
      <c r="E979" t="s">
        <v>529</v>
      </c>
      <c r="F979" s="66">
        <v>-3</v>
      </c>
      <c r="G979" s="30"/>
      <c r="H979" s="11">
        <v>-3</v>
      </c>
    </row>
    <row r="980" spans="4:8" x14ac:dyDescent="0.25">
      <c r="D980" t="s">
        <v>778</v>
      </c>
      <c r="F980" s="66">
        <v>-3</v>
      </c>
      <c r="G980" s="30"/>
      <c r="H980" s="11">
        <v>-3</v>
      </c>
    </row>
    <row r="981" spans="4:8" x14ac:dyDescent="0.25">
      <c r="D981" s="161">
        <v>45448</v>
      </c>
      <c r="E981" t="s">
        <v>529</v>
      </c>
      <c r="F981" s="66">
        <v>-1</v>
      </c>
      <c r="G981" s="30"/>
      <c r="H981" s="11">
        <v>-1</v>
      </c>
    </row>
    <row r="982" spans="4:8" x14ac:dyDescent="0.25">
      <c r="E982" t="s">
        <v>672</v>
      </c>
      <c r="F982" s="66">
        <v>-8</v>
      </c>
      <c r="G982" s="30"/>
      <c r="H982" s="11">
        <v>-8</v>
      </c>
    </row>
    <row r="983" spans="4:8" x14ac:dyDescent="0.25">
      <c r="D983" t="s">
        <v>822</v>
      </c>
      <c r="F983" s="66">
        <v>-9</v>
      </c>
      <c r="G983" s="30"/>
      <c r="H983" s="11">
        <v>-9</v>
      </c>
    </row>
    <row r="984" spans="4:8" x14ac:dyDescent="0.25">
      <c r="D984" s="161">
        <v>45449</v>
      </c>
      <c r="E984" t="s">
        <v>529</v>
      </c>
      <c r="F984" s="66">
        <v>-3</v>
      </c>
      <c r="G984" s="30"/>
      <c r="H984" s="11">
        <v>-3</v>
      </c>
    </row>
    <row r="985" spans="4:8" x14ac:dyDescent="0.25">
      <c r="D985" t="s">
        <v>759</v>
      </c>
      <c r="F985" s="66">
        <v>-3</v>
      </c>
      <c r="G985" s="30"/>
      <c r="H985" s="11">
        <v>-3</v>
      </c>
    </row>
    <row r="986" spans="4:8" x14ac:dyDescent="0.25">
      <c r="D986" s="161">
        <v>45457</v>
      </c>
      <c r="E986" t="s">
        <v>529</v>
      </c>
      <c r="F986" s="66">
        <v>-2</v>
      </c>
      <c r="G986" s="30"/>
      <c r="H986" s="11">
        <v>-2</v>
      </c>
    </row>
    <row r="987" spans="4:8" x14ac:dyDescent="0.25">
      <c r="D987" t="s">
        <v>748</v>
      </c>
      <c r="F987" s="66">
        <v>-2</v>
      </c>
      <c r="G987" s="30"/>
      <c r="H987" s="11">
        <v>-2</v>
      </c>
    </row>
    <row r="988" spans="4:8" x14ac:dyDescent="0.25">
      <c r="D988" s="161">
        <v>45477</v>
      </c>
      <c r="E988" t="s">
        <v>529</v>
      </c>
      <c r="F988" s="66">
        <v>-3</v>
      </c>
      <c r="G988" s="30"/>
      <c r="H988" s="11">
        <v>-3</v>
      </c>
    </row>
    <row r="989" spans="4:8" x14ac:dyDescent="0.25">
      <c r="D989" t="s">
        <v>838</v>
      </c>
      <c r="F989" s="66">
        <v>-3</v>
      </c>
      <c r="G989" s="30"/>
      <c r="H989" s="11">
        <v>-3</v>
      </c>
    </row>
    <row r="990" spans="4:8" x14ac:dyDescent="0.25">
      <c r="D990" s="161">
        <v>45506</v>
      </c>
      <c r="E990" t="s">
        <v>529</v>
      </c>
      <c r="F990" s="66">
        <v>-5</v>
      </c>
      <c r="G990" s="30"/>
      <c r="H990" s="11">
        <v>-5</v>
      </c>
    </row>
    <row r="991" spans="4:8" x14ac:dyDescent="0.25">
      <c r="D991" t="s">
        <v>782</v>
      </c>
      <c r="F991" s="66">
        <v>-5</v>
      </c>
      <c r="G991" s="30"/>
      <c r="H991" s="11">
        <v>-5</v>
      </c>
    </row>
    <row r="992" spans="4:8" x14ac:dyDescent="0.25">
      <c r="D992" s="161">
        <v>45513</v>
      </c>
      <c r="E992" t="s">
        <v>529</v>
      </c>
      <c r="F992" s="66">
        <v>-1</v>
      </c>
      <c r="G992" s="30"/>
      <c r="H992" s="11">
        <v>-1</v>
      </c>
    </row>
    <row r="993" spans="4:8" x14ac:dyDescent="0.25">
      <c r="D993" t="s">
        <v>783</v>
      </c>
      <c r="F993" s="66">
        <v>-1</v>
      </c>
      <c r="G993" s="30"/>
      <c r="H993" s="11">
        <v>-1</v>
      </c>
    </row>
    <row r="994" spans="4:8" x14ac:dyDescent="0.25">
      <c r="D994" s="161">
        <v>45524</v>
      </c>
      <c r="E994" t="s">
        <v>529</v>
      </c>
      <c r="F994" s="66">
        <v>-6</v>
      </c>
      <c r="G994" s="30"/>
      <c r="H994" s="11">
        <v>-6</v>
      </c>
    </row>
    <row r="995" spans="4:8" x14ac:dyDescent="0.25">
      <c r="D995" t="s">
        <v>763</v>
      </c>
      <c r="F995" s="66">
        <v>-6</v>
      </c>
      <c r="G995" s="30"/>
      <c r="H995" s="11">
        <v>-6</v>
      </c>
    </row>
    <row r="996" spans="4:8" x14ac:dyDescent="0.25">
      <c r="D996" s="161">
        <v>45531</v>
      </c>
      <c r="E996" t="s">
        <v>529</v>
      </c>
      <c r="F996" s="66">
        <v>-7</v>
      </c>
      <c r="G996" s="30"/>
      <c r="H996" s="11">
        <v>-7</v>
      </c>
    </row>
    <row r="997" spans="4:8" x14ac:dyDescent="0.25">
      <c r="D997" t="s">
        <v>799</v>
      </c>
      <c r="F997" s="66">
        <v>-7</v>
      </c>
      <c r="G997" s="30"/>
      <c r="H997" s="11">
        <v>-7</v>
      </c>
    </row>
    <row r="998" spans="4:8" x14ac:dyDescent="0.25">
      <c r="D998" s="161">
        <v>45533</v>
      </c>
      <c r="E998" t="s">
        <v>529</v>
      </c>
      <c r="F998" s="66">
        <v>-3</v>
      </c>
      <c r="G998" s="30"/>
      <c r="H998" s="11">
        <v>-3</v>
      </c>
    </row>
    <row r="999" spans="4:8" x14ac:dyDescent="0.25">
      <c r="D999" t="s">
        <v>787</v>
      </c>
      <c r="F999" s="66">
        <v>-3</v>
      </c>
      <c r="G999" s="30"/>
      <c r="H999" s="11">
        <v>-3</v>
      </c>
    </row>
    <row r="1000" spans="4:8" x14ac:dyDescent="0.25">
      <c r="D1000" s="161">
        <v>45544</v>
      </c>
      <c r="E1000" t="s">
        <v>529</v>
      </c>
      <c r="F1000" s="66">
        <v>-3</v>
      </c>
      <c r="G1000" s="30"/>
      <c r="H1000" s="11">
        <v>-3</v>
      </c>
    </row>
    <row r="1001" spans="4:8" x14ac:dyDescent="0.25">
      <c r="D1001" t="s">
        <v>839</v>
      </c>
      <c r="F1001" s="66">
        <v>-3</v>
      </c>
      <c r="G1001" s="30"/>
      <c r="H1001" s="11">
        <v>-3</v>
      </c>
    </row>
    <row r="1002" spans="4:8" x14ac:dyDescent="0.25">
      <c r="D1002" s="161">
        <v>45560</v>
      </c>
      <c r="E1002" t="s">
        <v>529</v>
      </c>
      <c r="F1002" s="66">
        <v>-1</v>
      </c>
      <c r="G1002" s="30"/>
      <c r="H1002" s="11">
        <v>-1</v>
      </c>
    </row>
    <row r="1003" spans="4:8" x14ac:dyDescent="0.25">
      <c r="D1003" t="s">
        <v>789</v>
      </c>
      <c r="F1003" s="66">
        <v>-1</v>
      </c>
      <c r="G1003" s="30"/>
      <c r="H1003" s="11">
        <v>-1</v>
      </c>
    </row>
    <row r="1004" spans="4:8" x14ac:dyDescent="0.25">
      <c r="D1004" s="161">
        <v>45561</v>
      </c>
      <c r="E1004" t="s">
        <v>529</v>
      </c>
      <c r="F1004" s="66">
        <v>-5</v>
      </c>
      <c r="G1004" s="30"/>
      <c r="H1004" s="11">
        <v>-5</v>
      </c>
    </row>
    <row r="1005" spans="4:8" x14ac:dyDescent="0.25">
      <c r="D1005" t="s">
        <v>765</v>
      </c>
      <c r="F1005" s="66">
        <v>-5</v>
      </c>
      <c r="G1005" s="30"/>
      <c r="H1005" s="11">
        <v>-5</v>
      </c>
    </row>
    <row r="1006" spans="4:8" x14ac:dyDescent="0.25">
      <c r="D1006" s="161">
        <v>45569</v>
      </c>
      <c r="E1006" t="s">
        <v>529</v>
      </c>
      <c r="F1006" s="66">
        <v>-7</v>
      </c>
      <c r="G1006" s="30"/>
      <c r="H1006" s="11">
        <v>-7</v>
      </c>
    </row>
    <row r="1007" spans="4:8" x14ac:dyDescent="0.25">
      <c r="D1007" t="s">
        <v>804</v>
      </c>
      <c r="F1007" s="66">
        <v>-7</v>
      </c>
      <c r="G1007" s="30"/>
      <c r="H1007" s="11">
        <v>-7</v>
      </c>
    </row>
    <row r="1008" spans="4:8" x14ac:dyDescent="0.25">
      <c r="D1008" s="161">
        <v>45608</v>
      </c>
      <c r="E1008" t="s">
        <v>529</v>
      </c>
      <c r="F1008" s="66">
        <v>-20</v>
      </c>
      <c r="G1008" s="30"/>
      <c r="H1008" s="11">
        <v>-20</v>
      </c>
    </row>
    <row r="1009" spans="3:8" x14ac:dyDescent="0.25">
      <c r="D1009" t="s">
        <v>791</v>
      </c>
      <c r="F1009" s="66">
        <v>-20</v>
      </c>
      <c r="G1009" s="30"/>
      <c r="H1009" s="11">
        <v>-20</v>
      </c>
    </row>
    <row r="1010" spans="3:8" x14ac:dyDescent="0.25">
      <c r="D1010" s="161">
        <v>45628</v>
      </c>
      <c r="E1010" t="s">
        <v>529</v>
      </c>
      <c r="F1010" s="66">
        <v>-2</v>
      </c>
      <c r="G1010" s="30"/>
      <c r="H1010" s="11">
        <v>-2</v>
      </c>
    </row>
    <row r="1011" spans="3:8" x14ac:dyDescent="0.25">
      <c r="D1011" t="s">
        <v>773</v>
      </c>
      <c r="F1011" s="66">
        <v>-2</v>
      </c>
      <c r="G1011" s="30"/>
      <c r="H1011" s="11">
        <v>-2</v>
      </c>
    </row>
    <row r="1012" spans="3:8" x14ac:dyDescent="0.25">
      <c r="D1012" s="161">
        <v>45638</v>
      </c>
      <c r="E1012" t="s">
        <v>529</v>
      </c>
      <c r="F1012" s="66">
        <v>-2</v>
      </c>
      <c r="G1012" s="30"/>
      <c r="H1012" s="11">
        <v>-2</v>
      </c>
    </row>
    <row r="1013" spans="3:8" x14ac:dyDescent="0.25">
      <c r="D1013" t="s">
        <v>805</v>
      </c>
      <c r="F1013" s="66">
        <v>-2</v>
      </c>
      <c r="G1013" s="30"/>
      <c r="H1013" s="11">
        <v>-2</v>
      </c>
    </row>
    <row r="1014" spans="3:8" x14ac:dyDescent="0.25">
      <c r="C1014" t="s">
        <v>729</v>
      </c>
      <c r="F1014" s="66">
        <v>-107</v>
      </c>
      <c r="G1014" s="30"/>
      <c r="H1014" s="11">
        <v>-107</v>
      </c>
    </row>
    <row r="1015" spans="3:8" x14ac:dyDescent="0.25">
      <c r="C1015" t="s">
        <v>209</v>
      </c>
      <c r="D1015" s="161">
        <v>45302</v>
      </c>
      <c r="E1015" t="s">
        <v>529</v>
      </c>
      <c r="F1015" s="66"/>
      <c r="G1015" s="30">
        <v>-2</v>
      </c>
      <c r="H1015" s="11">
        <v>-2</v>
      </c>
    </row>
    <row r="1016" spans="3:8" x14ac:dyDescent="0.25">
      <c r="D1016" t="s">
        <v>840</v>
      </c>
      <c r="F1016" s="66"/>
      <c r="G1016" s="30">
        <v>-2</v>
      </c>
      <c r="H1016" s="11">
        <v>-2</v>
      </c>
    </row>
    <row r="1017" spans="3:8" x14ac:dyDescent="0.25">
      <c r="D1017" s="161">
        <v>45321</v>
      </c>
      <c r="E1017" t="s">
        <v>672</v>
      </c>
      <c r="F1017" s="66"/>
      <c r="G1017" s="30">
        <v>1</v>
      </c>
      <c r="H1017" s="11">
        <v>1</v>
      </c>
    </row>
    <row r="1018" spans="3:8" x14ac:dyDescent="0.25">
      <c r="D1018" t="s">
        <v>744</v>
      </c>
      <c r="F1018" s="66"/>
      <c r="G1018" s="30">
        <v>1</v>
      </c>
      <c r="H1018" s="11">
        <v>1</v>
      </c>
    </row>
    <row r="1019" spans="3:8" x14ac:dyDescent="0.25">
      <c r="D1019" s="161">
        <v>45328</v>
      </c>
      <c r="E1019" t="s">
        <v>529</v>
      </c>
      <c r="F1019" s="66"/>
      <c r="G1019" s="30">
        <v>-1</v>
      </c>
      <c r="H1019" s="11">
        <v>-1</v>
      </c>
    </row>
    <row r="1020" spans="3:8" x14ac:dyDescent="0.25">
      <c r="D1020" t="s">
        <v>818</v>
      </c>
      <c r="F1020" s="66"/>
      <c r="G1020" s="30">
        <v>-1</v>
      </c>
      <c r="H1020" s="11">
        <v>-1</v>
      </c>
    </row>
    <row r="1021" spans="3:8" x14ac:dyDescent="0.25">
      <c r="D1021" s="161">
        <v>45342</v>
      </c>
      <c r="E1021" t="s">
        <v>529</v>
      </c>
      <c r="F1021" s="66"/>
      <c r="G1021" s="30">
        <v>-2</v>
      </c>
      <c r="H1021" s="11">
        <v>-2</v>
      </c>
    </row>
    <row r="1022" spans="3:8" x14ac:dyDescent="0.25">
      <c r="D1022" t="s">
        <v>841</v>
      </c>
      <c r="F1022" s="66"/>
      <c r="G1022" s="30">
        <v>-2</v>
      </c>
      <c r="H1022" s="11">
        <v>-2</v>
      </c>
    </row>
    <row r="1023" spans="3:8" x14ac:dyDescent="0.25">
      <c r="D1023" s="161">
        <v>45343</v>
      </c>
      <c r="E1023" t="s">
        <v>529</v>
      </c>
      <c r="F1023" s="66"/>
      <c r="G1023" s="30">
        <v>-2</v>
      </c>
      <c r="H1023" s="11">
        <v>-2</v>
      </c>
    </row>
    <row r="1024" spans="3:8" x14ac:dyDescent="0.25">
      <c r="D1024" t="s">
        <v>754</v>
      </c>
      <c r="F1024" s="66"/>
      <c r="G1024" s="30">
        <v>-2</v>
      </c>
      <c r="H1024" s="11">
        <v>-2</v>
      </c>
    </row>
    <row r="1025" spans="4:8" x14ac:dyDescent="0.25">
      <c r="D1025" s="161">
        <v>45363</v>
      </c>
      <c r="E1025" t="s">
        <v>529</v>
      </c>
      <c r="F1025" s="66"/>
      <c r="G1025" s="30">
        <v>-5</v>
      </c>
      <c r="H1025" s="11">
        <v>-5</v>
      </c>
    </row>
    <row r="1026" spans="4:8" x14ac:dyDescent="0.25">
      <c r="D1026" t="s">
        <v>755</v>
      </c>
      <c r="F1026" s="66"/>
      <c r="G1026" s="30">
        <v>-5</v>
      </c>
      <c r="H1026" s="11">
        <v>-5</v>
      </c>
    </row>
    <row r="1027" spans="4:8" x14ac:dyDescent="0.25">
      <c r="D1027" s="161">
        <v>45397</v>
      </c>
      <c r="E1027" t="s">
        <v>529</v>
      </c>
      <c r="F1027" s="66"/>
      <c r="G1027" s="30">
        <v>-5</v>
      </c>
      <c r="H1027" s="11">
        <v>-5</v>
      </c>
    </row>
    <row r="1028" spans="4:8" x14ac:dyDescent="0.25">
      <c r="D1028" t="s">
        <v>842</v>
      </c>
      <c r="F1028" s="66"/>
      <c r="G1028" s="30">
        <v>-5</v>
      </c>
      <c r="H1028" s="11">
        <v>-5</v>
      </c>
    </row>
    <row r="1029" spans="4:8" x14ac:dyDescent="0.25">
      <c r="D1029" s="161">
        <v>45429</v>
      </c>
      <c r="E1029" t="s">
        <v>527</v>
      </c>
      <c r="F1029" s="66"/>
      <c r="G1029" s="30">
        <v>-2</v>
      </c>
      <c r="H1029" s="11">
        <v>-2</v>
      </c>
    </row>
    <row r="1030" spans="4:8" x14ac:dyDescent="0.25">
      <c r="D1030" t="s">
        <v>751</v>
      </c>
      <c r="F1030" s="66"/>
      <c r="G1030" s="30">
        <v>-2</v>
      </c>
      <c r="H1030" s="11">
        <v>-2</v>
      </c>
    </row>
    <row r="1031" spans="4:8" x14ac:dyDescent="0.25">
      <c r="D1031" s="161">
        <v>45448</v>
      </c>
      <c r="E1031" t="s">
        <v>527</v>
      </c>
      <c r="F1031" s="66"/>
      <c r="G1031" s="30">
        <v>-1</v>
      </c>
      <c r="H1031" s="11">
        <v>-1</v>
      </c>
    </row>
    <row r="1032" spans="4:8" x14ac:dyDescent="0.25">
      <c r="D1032" t="s">
        <v>822</v>
      </c>
      <c r="F1032" s="66"/>
      <c r="G1032" s="30">
        <v>-1</v>
      </c>
      <c r="H1032" s="11">
        <v>-1</v>
      </c>
    </row>
    <row r="1033" spans="4:8" x14ac:dyDescent="0.25">
      <c r="D1033" s="161">
        <v>45457</v>
      </c>
      <c r="E1033" t="s">
        <v>527</v>
      </c>
      <c r="F1033" s="66"/>
      <c r="G1033" s="30">
        <v>-2</v>
      </c>
      <c r="H1033" s="11">
        <v>-2</v>
      </c>
    </row>
    <row r="1034" spans="4:8" x14ac:dyDescent="0.25">
      <c r="D1034" t="s">
        <v>748</v>
      </c>
      <c r="F1034" s="66"/>
      <c r="G1034" s="30">
        <v>-2</v>
      </c>
      <c r="H1034" s="11">
        <v>-2</v>
      </c>
    </row>
    <row r="1035" spans="4:8" x14ac:dyDescent="0.25">
      <c r="D1035" s="161">
        <v>45469</v>
      </c>
      <c r="E1035" t="s">
        <v>527</v>
      </c>
      <c r="F1035" s="66"/>
      <c r="G1035" s="30">
        <v>11</v>
      </c>
      <c r="H1035" s="11">
        <v>11</v>
      </c>
    </row>
    <row r="1036" spans="4:8" x14ac:dyDescent="0.25">
      <c r="D1036" t="s">
        <v>843</v>
      </c>
      <c r="F1036" s="66"/>
      <c r="G1036" s="30">
        <v>11</v>
      </c>
      <c r="H1036" s="11">
        <v>11</v>
      </c>
    </row>
    <row r="1037" spans="4:8" x14ac:dyDescent="0.25">
      <c r="D1037" s="161">
        <v>45471</v>
      </c>
      <c r="E1037" t="s">
        <v>527</v>
      </c>
      <c r="F1037" s="66"/>
      <c r="G1037" s="30">
        <v>-2</v>
      </c>
      <c r="H1037" s="11">
        <v>-2</v>
      </c>
    </row>
    <row r="1038" spans="4:8" x14ac:dyDescent="0.25">
      <c r="D1038" t="s">
        <v>761</v>
      </c>
      <c r="F1038" s="66"/>
      <c r="G1038" s="30">
        <v>-2</v>
      </c>
      <c r="H1038" s="11">
        <v>-2</v>
      </c>
    </row>
    <row r="1039" spans="4:8" x14ac:dyDescent="0.25">
      <c r="D1039" s="161">
        <v>45506</v>
      </c>
      <c r="E1039" t="s">
        <v>527</v>
      </c>
      <c r="F1039" s="66"/>
      <c r="G1039" s="30">
        <v>-1</v>
      </c>
      <c r="H1039" s="11">
        <v>-1</v>
      </c>
    </row>
    <row r="1040" spans="4:8" x14ac:dyDescent="0.25">
      <c r="D1040" t="s">
        <v>782</v>
      </c>
      <c r="F1040" s="66"/>
      <c r="G1040" s="30">
        <v>-1</v>
      </c>
      <c r="H1040" s="11">
        <v>-1</v>
      </c>
    </row>
    <row r="1041" spans="4:8" x14ac:dyDescent="0.25">
      <c r="D1041" s="161">
        <v>45524</v>
      </c>
      <c r="E1041" t="s">
        <v>527</v>
      </c>
      <c r="F1041" s="66"/>
      <c r="G1041" s="30">
        <v>20</v>
      </c>
      <c r="H1041" s="11">
        <v>20</v>
      </c>
    </row>
    <row r="1042" spans="4:8" x14ac:dyDescent="0.25">
      <c r="D1042" t="s">
        <v>763</v>
      </c>
      <c r="F1042" s="66"/>
      <c r="G1042" s="30">
        <v>20</v>
      </c>
      <c r="H1042" s="11">
        <v>20</v>
      </c>
    </row>
    <row r="1043" spans="4:8" x14ac:dyDescent="0.25">
      <c r="D1043" s="161">
        <v>45552</v>
      </c>
      <c r="E1043" t="s">
        <v>527</v>
      </c>
      <c r="F1043" s="66"/>
      <c r="G1043" s="30">
        <v>-13</v>
      </c>
      <c r="H1043" s="11">
        <v>-13</v>
      </c>
    </row>
    <row r="1044" spans="4:8" x14ac:dyDescent="0.25">
      <c r="D1044" t="s">
        <v>801</v>
      </c>
      <c r="F1044" s="66"/>
      <c r="G1044" s="30">
        <v>-13</v>
      </c>
      <c r="H1044" s="11">
        <v>-13</v>
      </c>
    </row>
    <row r="1045" spans="4:8" x14ac:dyDescent="0.25">
      <c r="D1045" s="161">
        <v>45561</v>
      </c>
      <c r="E1045" t="s">
        <v>527</v>
      </c>
      <c r="F1045" s="66"/>
      <c r="G1045" s="30">
        <v>-1</v>
      </c>
      <c r="H1045" s="11">
        <v>-1</v>
      </c>
    </row>
    <row r="1046" spans="4:8" x14ac:dyDescent="0.25">
      <c r="D1046" t="s">
        <v>765</v>
      </c>
      <c r="F1046" s="66"/>
      <c r="G1046" s="30">
        <v>-1</v>
      </c>
      <c r="H1046" s="11">
        <v>-1</v>
      </c>
    </row>
    <row r="1047" spans="4:8" x14ac:dyDescent="0.25">
      <c r="D1047" s="161">
        <v>45575</v>
      </c>
      <c r="E1047" t="s">
        <v>527</v>
      </c>
      <c r="F1047" s="66"/>
      <c r="G1047" s="30">
        <v>-2</v>
      </c>
      <c r="H1047" s="11">
        <v>-2</v>
      </c>
    </row>
    <row r="1048" spans="4:8" x14ac:dyDescent="0.25">
      <c r="D1048" t="s">
        <v>767</v>
      </c>
      <c r="F1048" s="66"/>
      <c r="G1048" s="30">
        <v>-2</v>
      </c>
      <c r="H1048" s="11">
        <v>-2</v>
      </c>
    </row>
    <row r="1049" spans="4:8" x14ac:dyDescent="0.25">
      <c r="D1049" s="161">
        <v>45583</v>
      </c>
      <c r="E1049" t="s">
        <v>527</v>
      </c>
      <c r="F1049" s="66"/>
      <c r="G1049" s="30">
        <v>-2</v>
      </c>
      <c r="H1049" s="11">
        <v>-2</v>
      </c>
    </row>
    <row r="1050" spans="4:8" x14ac:dyDescent="0.25">
      <c r="D1050" t="s">
        <v>768</v>
      </c>
      <c r="F1050" s="66"/>
      <c r="G1050" s="30">
        <v>-2</v>
      </c>
      <c r="H1050" s="11">
        <v>-2</v>
      </c>
    </row>
    <row r="1051" spans="4:8" x14ac:dyDescent="0.25">
      <c r="D1051" s="161">
        <v>45610</v>
      </c>
      <c r="E1051" t="s">
        <v>527</v>
      </c>
      <c r="F1051" s="66"/>
      <c r="G1051" s="30">
        <v>3</v>
      </c>
      <c r="H1051" s="11">
        <v>3</v>
      </c>
    </row>
    <row r="1052" spans="4:8" x14ac:dyDescent="0.25">
      <c r="D1052" t="s">
        <v>770</v>
      </c>
      <c r="F1052" s="66"/>
      <c r="G1052" s="30">
        <v>3</v>
      </c>
      <c r="H1052" s="11">
        <v>3</v>
      </c>
    </row>
    <row r="1053" spans="4:8" x14ac:dyDescent="0.25">
      <c r="D1053" s="161">
        <v>45632</v>
      </c>
      <c r="E1053" t="s">
        <v>527</v>
      </c>
      <c r="F1053" s="66"/>
      <c r="G1053" s="30">
        <v>2</v>
      </c>
      <c r="H1053" s="11">
        <v>2</v>
      </c>
    </row>
    <row r="1054" spans="4:8" x14ac:dyDescent="0.25">
      <c r="D1054" t="s">
        <v>774</v>
      </c>
      <c r="F1054" s="66"/>
      <c r="G1054" s="30">
        <v>2</v>
      </c>
      <c r="H1054" s="11">
        <v>2</v>
      </c>
    </row>
    <row r="1055" spans="4:8" x14ac:dyDescent="0.25">
      <c r="D1055" s="161">
        <v>45644</v>
      </c>
      <c r="E1055" t="s">
        <v>527</v>
      </c>
      <c r="F1055" s="66"/>
      <c r="G1055" s="30">
        <v>20</v>
      </c>
      <c r="H1055" s="11">
        <v>20</v>
      </c>
    </row>
    <row r="1056" spans="4:8" x14ac:dyDescent="0.25">
      <c r="D1056" t="s">
        <v>817</v>
      </c>
      <c r="F1056" s="66"/>
      <c r="G1056" s="30">
        <v>20</v>
      </c>
      <c r="H1056" s="11">
        <v>20</v>
      </c>
    </row>
    <row r="1057" spans="2:8" x14ac:dyDescent="0.25">
      <c r="C1057" t="s">
        <v>730</v>
      </c>
      <c r="F1057" s="66"/>
      <c r="G1057" s="30">
        <v>14</v>
      </c>
      <c r="H1057" s="11">
        <v>14</v>
      </c>
    </row>
    <row r="1058" spans="2:8" x14ac:dyDescent="0.25">
      <c r="B1058" t="s">
        <v>137</v>
      </c>
      <c r="C1058" t="s">
        <v>660</v>
      </c>
      <c r="D1058" s="161">
        <v>45397</v>
      </c>
      <c r="E1058" t="s">
        <v>527</v>
      </c>
      <c r="F1058" s="12"/>
      <c r="G1058" s="30">
        <v>-1</v>
      </c>
      <c r="H1058" s="11">
        <v>-1</v>
      </c>
    </row>
    <row r="1059" spans="2:8" x14ac:dyDescent="0.25">
      <c r="D1059" t="s">
        <v>842</v>
      </c>
      <c r="F1059" s="12"/>
      <c r="G1059" s="30">
        <v>-1</v>
      </c>
      <c r="H1059" s="11">
        <v>-1</v>
      </c>
    </row>
    <row r="1060" spans="2:8" x14ac:dyDescent="0.25">
      <c r="C1060" t="s">
        <v>731</v>
      </c>
      <c r="F1060" s="12"/>
      <c r="G1060" s="30">
        <v>-1</v>
      </c>
      <c r="H1060" s="11">
        <v>-1</v>
      </c>
    </row>
    <row r="1061" spans="2:8" x14ac:dyDescent="0.25">
      <c r="C1061" t="s">
        <v>137</v>
      </c>
      <c r="D1061" s="161">
        <v>45302</v>
      </c>
      <c r="E1061" t="s">
        <v>529</v>
      </c>
      <c r="F1061" s="12"/>
      <c r="G1061" s="30">
        <v>-2</v>
      </c>
      <c r="H1061" s="11">
        <v>-2</v>
      </c>
    </row>
    <row r="1062" spans="2:8" x14ac:dyDescent="0.25">
      <c r="D1062" t="s">
        <v>840</v>
      </c>
      <c r="F1062" s="12"/>
      <c r="G1062" s="30">
        <v>-2</v>
      </c>
      <c r="H1062" s="11">
        <v>-2</v>
      </c>
    </row>
    <row r="1063" spans="2:8" x14ac:dyDescent="0.25">
      <c r="D1063" s="161">
        <v>45321</v>
      </c>
      <c r="E1063" t="s">
        <v>529</v>
      </c>
      <c r="F1063" s="12"/>
      <c r="G1063" s="30">
        <v>1</v>
      </c>
      <c r="H1063" s="11">
        <v>1</v>
      </c>
    </row>
    <row r="1064" spans="2:8" x14ac:dyDescent="0.25">
      <c r="D1064" t="s">
        <v>744</v>
      </c>
      <c r="F1064" s="12"/>
      <c r="G1064" s="30">
        <v>1</v>
      </c>
      <c r="H1064" s="11">
        <v>1</v>
      </c>
    </row>
    <row r="1065" spans="2:8" x14ac:dyDescent="0.25">
      <c r="D1065" s="161">
        <v>45328</v>
      </c>
      <c r="E1065" t="s">
        <v>529</v>
      </c>
      <c r="F1065" s="12"/>
      <c r="G1065" s="30">
        <v>-1</v>
      </c>
      <c r="H1065" s="11">
        <v>-1</v>
      </c>
    </row>
    <row r="1066" spans="2:8" x14ac:dyDescent="0.25">
      <c r="D1066" t="s">
        <v>818</v>
      </c>
      <c r="F1066" s="12"/>
      <c r="G1066" s="30">
        <v>-1</v>
      </c>
      <c r="H1066" s="11">
        <v>-1</v>
      </c>
    </row>
    <row r="1067" spans="2:8" x14ac:dyDescent="0.25">
      <c r="D1067" s="161">
        <v>45342</v>
      </c>
      <c r="E1067" t="s">
        <v>529</v>
      </c>
      <c r="F1067" s="12"/>
      <c r="G1067" s="30">
        <v>-2</v>
      </c>
      <c r="H1067" s="11">
        <v>-2</v>
      </c>
    </row>
    <row r="1068" spans="2:8" x14ac:dyDescent="0.25">
      <c r="D1068" t="s">
        <v>841</v>
      </c>
      <c r="F1068" s="12"/>
      <c r="G1068" s="30">
        <v>-2</v>
      </c>
      <c r="H1068" s="11">
        <v>-2</v>
      </c>
    </row>
    <row r="1069" spans="2:8" x14ac:dyDescent="0.25">
      <c r="D1069" s="161">
        <v>45363</v>
      </c>
      <c r="E1069" t="s">
        <v>527</v>
      </c>
      <c r="F1069" s="12"/>
      <c r="G1069" s="30">
        <v>-3</v>
      </c>
      <c r="H1069" s="11">
        <v>-3</v>
      </c>
    </row>
    <row r="1070" spans="2:8" x14ac:dyDescent="0.25">
      <c r="D1070" t="s">
        <v>755</v>
      </c>
      <c r="F1070" s="12"/>
      <c r="G1070" s="30">
        <v>-3</v>
      </c>
      <c r="H1070" s="11">
        <v>-3</v>
      </c>
    </row>
    <row r="1071" spans="2:8" x14ac:dyDescent="0.25">
      <c r="D1071" s="161">
        <v>45469</v>
      </c>
      <c r="E1071" t="s">
        <v>527</v>
      </c>
      <c r="F1071" s="12"/>
      <c r="G1071" s="30">
        <v>-10</v>
      </c>
      <c r="H1071" s="11">
        <v>-10</v>
      </c>
    </row>
    <row r="1072" spans="2:8" x14ac:dyDescent="0.25">
      <c r="D1072" t="s">
        <v>843</v>
      </c>
      <c r="F1072" s="12"/>
      <c r="G1072" s="30">
        <v>-10</v>
      </c>
      <c r="H1072" s="11">
        <v>-10</v>
      </c>
    </row>
    <row r="1073" spans="4:8" x14ac:dyDescent="0.25">
      <c r="D1073" s="161">
        <v>45471</v>
      </c>
      <c r="E1073" t="s">
        <v>527</v>
      </c>
      <c r="F1073" s="12"/>
      <c r="G1073" s="30">
        <v>-2</v>
      </c>
      <c r="H1073" s="11">
        <v>-2</v>
      </c>
    </row>
    <row r="1074" spans="4:8" x14ac:dyDescent="0.25">
      <c r="D1074" t="s">
        <v>761</v>
      </c>
      <c r="F1074" s="12"/>
      <c r="G1074" s="30">
        <v>-2</v>
      </c>
      <c r="H1074" s="11">
        <v>-2</v>
      </c>
    </row>
    <row r="1075" spans="4:8" x14ac:dyDescent="0.25">
      <c r="D1075" s="161">
        <v>45524</v>
      </c>
      <c r="E1075" t="s">
        <v>527</v>
      </c>
      <c r="F1075" s="12"/>
      <c r="G1075" s="30">
        <v>6</v>
      </c>
      <c r="H1075" s="11">
        <v>6</v>
      </c>
    </row>
    <row r="1076" spans="4:8" x14ac:dyDescent="0.25">
      <c r="D1076" t="s">
        <v>763</v>
      </c>
      <c r="F1076" s="12"/>
      <c r="G1076" s="30">
        <v>6</v>
      </c>
      <c r="H1076" s="11">
        <v>6</v>
      </c>
    </row>
    <row r="1077" spans="4:8" x14ac:dyDescent="0.25">
      <c r="D1077" s="161">
        <v>45552</v>
      </c>
      <c r="E1077" t="s">
        <v>527</v>
      </c>
      <c r="F1077" s="12"/>
      <c r="G1077" s="30">
        <v>-10</v>
      </c>
      <c r="H1077" s="11">
        <v>-10</v>
      </c>
    </row>
    <row r="1078" spans="4:8" x14ac:dyDescent="0.25">
      <c r="D1078" t="s">
        <v>801</v>
      </c>
      <c r="F1078" s="12"/>
      <c r="G1078" s="30">
        <v>-10</v>
      </c>
      <c r="H1078" s="11">
        <v>-10</v>
      </c>
    </row>
    <row r="1079" spans="4:8" x14ac:dyDescent="0.25">
      <c r="D1079" s="161">
        <v>45561</v>
      </c>
      <c r="E1079" t="s">
        <v>527</v>
      </c>
      <c r="F1079" s="12"/>
      <c r="G1079" s="30">
        <v>-1</v>
      </c>
      <c r="H1079" s="11">
        <v>-1</v>
      </c>
    </row>
    <row r="1080" spans="4:8" x14ac:dyDescent="0.25">
      <c r="D1080" t="s">
        <v>765</v>
      </c>
      <c r="F1080" s="12"/>
      <c r="G1080" s="30">
        <v>-1</v>
      </c>
      <c r="H1080" s="11">
        <v>-1</v>
      </c>
    </row>
    <row r="1081" spans="4:8" x14ac:dyDescent="0.25">
      <c r="D1081" s="161">
        <v>45575</v>
      </c>
      <c r="E1081" t="s">
        <v>527</v>
      </c>
      <c r="F1081" s="12"/>
      <c r="G1081" s="30">
        <v>-2</v>
      </c>
      <c r="H1081" s="11">
        <v>-2</v>
      </c>
    </row>
    <row r="1082" spans="4:8" x14ac:dyDescent="0.25">
      <c r="D1082" t="s">
        <v>767</v>
      </c>
      <c r="F1082" s="12"/>
      <c r="G1082" s="30">
        <v>-2</v>
      </c>
      <c r="H1082" s="11">
        <v>-2</v>
      </c>
    </row>
    <row r="1083" spans="4:8" x14ac:dyDescent="0.25">
      <c r="D1083" s="161">
        <v>45583</v>
      </c>
      <c r="E1083" t="s">
        <v>527</v>
      </c>
      <c r="F1083" s="12"/>
      <c r="G1083" s="30">
        <v>-2</v>
      </c>
      <c r="H1083" s="11">
        <v>-2</v>
      </c>
    </row>
    <row r="1084" spans="4:8" x14ac:dyDescent="0.25">
      <c r="D1084" t="s">
        <v>768</v>
      </c>
      <c r="F1084" s="12"/>
      <c r="G1084" s="30">
        <v>-2</v>
      </c>
      <c r="H1084" s="11">
        <v>-2</v>
      </c>
    </row>
    <row r="1085" spans="4:8" x14ac:dyDescent="0.25">
      <c r="D1085" s="161">
        <v>45610</v>
      </c>
      <c r="E1085" t="s">
        <v>527</v>
      </c>
      <c r="F1085" s="12"/>
      <c r="G1085" s="30">
        <v>3</v>
      </c>
      <c r="H1085" s="11">
        <v>3</v>
      </c>
    </row>
    <row r="1086" spans="4:8" x14ac:dyDescent="0.25">
      <c r="D1086" t="s">
        <v>770</v>
      </c>
      <c r="F1086" s="12"/>
      <c r="G1086" s="30">
        <v>3</v>
      </c>
      <c r="H1086" s="11">
        <v>3</v>
      </c>
    </row>
    <row r="1087" spans="4:8" x14ac:dyDescent="0.25">
      <c r="D1087" s="161">
        <v>45632</v>
      </c>
      <c r="E1087" t="s">
        <v>527</v>
      </c>
      <c r="F1087" s="12"/>
      <c r="G1087" s="30">
        <v>2</v>
      </c>
      <c r="H1087" s="11">
        <v>2</v>
      </c>
    </row>
    <row r="1088" spans="4:8" x14ac:dyDescent="0.25">
      <c r="D1088" t="s">
        <v>774</v>
      </c>
      <c r="F1088" s="12"/>
      <c r="G1088" s="30">
        <v>2</v>
      </c>
      <c r="H1088" s="11">
        <v>2</v>
      </c>
    </row>
    <row r="1089" spans="2:8" x14ac:dyDescent="0.25">
      <c r="C1089" t="s">
        <v>675</v>
      </c>
      <c r="F1089" s="12"/>
      <c r="G1089" s="30">
        <v>-23</v>
      </c>
      <c r="H1089" s="11">
        <v>-23</v>
      </c>
    </row>
    <row r="1090" spans="2:8" x14ac:dyDescent="0.25">
      <c r="B1090" t="s">
        <v>148</v>
      </c>
      <c r="C1090" t="s">
        <v>148</v>
      </c>
      <c r="D1090" s="161">
        <v>45377</v>
      </c>
      <c r="E1090" t="s">
        <v>529</v>
      </c>
      <c r="F1090" s="30"/>
      <c r="G1090" s="30">
        <v>-2</v>
      </c>
      <c r="H1090" s="11">
        <v>-2</v>
      </c>
    </row>
    <row r="1091" spans="2:8" x14ac:dyDescent="0.25">
      <c r="D1091" t="s">
        <v>756</v>
      </c>
      <c r="F1091" s="30"/>
      <c r="G1091" s="30">
        <v>-2</v>
      </c>
      <c r="H1091" s="11">
        <v>-2</v>
      </c>
    </row>
    <row r="1092" spans="2:8" x14ac:dyDescent="0.25">
      <c r="D1092" s="161">
        <v>45397</v>
      </c>
      <c r="E1092" t="s">
        <v>529</v>
      </c>
      <c r="F1092" s="30"/>
      <c r="G1092" s="30">
        <v>-1</v>
      </c>
      <c r="H1092" s="11">
        <v>-1</v>
      </c>
    </row>
    <row r="1093" spans="2:8" x14ac:dyDescent="0.25">
      <c r="D1093" t="s">
        <v>842</v>
      </c>
      <c r="F1093" s="30"/>
      <c r="G1093" s="30">
        <v>-1</v>
      </c>
      <c r="H1093" s="11">
        <v>-1</v>
      </c>
    </row>
    <row r="1094" spans="2:8" x14ac:dyDescent="0.25">
      <c r="D1094" s="161">
        <v>45428</v>
      </c>
      <c r="E1094" t="s">
        <v>527</v>
      </c>
      <c r="F1094" s="30"/>
      <c r="G1094" s="30">
        <v>4</v>
      </c>
      <c r="H1094" s="11">
        <v>4</v>
      </c>
    </row>
    <row r="1095" spans="2:8" x14ac:dyDescent="0.25">
      <c r="D1095" t="s">
        <v>757</v>
      </c>
      <c r="F1095" s="30"/>
      <c r="G1095" s="30">
        <v>4</v>
      </c>
      <c r="H1095" s="11">
        <v>4</v>
      </c>
    </row>
    <row r="1096" spans="2:8" x14ac:dyDescent="0.25">
      <c r="D1096" s="161">
        <v>45433</v>
      </c>
      <c r="E1096" t="s">
        <v>527</v>
      </c>
      <c r="F1096" s="30"/>
      <c r="G1096" s="30">
        <v>3</v>
      </c>
      <c r="H1096" s="11">
        <v>3</v>
      </c>
    </row>
    <row r="1097" spans="2:8" x14ac:dyDescent="0.25">
      <c r="D1097" t="s">
        <v>747</v>
      </c>
      <c r="F1097" s="30"/>
      <c r="G1097" s="30">
        <v>3</v>
      </c>
      <c r="H1097" s="11">
        <v>3</v>
      </c>
    </row>
    <row r="1098" spans="2:8" x14ac:dyDescent="0.25">
      <c r="D1098" s="161">
        <v>45466</v>
      </c>
      <c r="E1098" t="s">
        <v>527</v>
      </c>
      <c r="F1098" s="30"/>
      <c r="G1098" s="30">
        <v>3</v>
      </c>
      <c r="H1098" s="11">
        <v>3</v>
      </c>
    </row>
    <row r="1099" spans="2:8" x14ac:dyDescent="0.25">
      <c r="D1099" t="s">
        <v>760</v>
      </c>
      <c r="F1099" s="30"/>
      <c r="G1099" s="30">
        <v>3</v>
      </c>
      <c r="H1099" s="11">
        <v>3</v>
      </c>
    </row>
    <row r="1100" spans="2:8" x14ac:dyDescent="0.25">
      <c r="C1100" t="s">
        <v>676</v>
      </c>
      <c r="F1100" s="30"/>
      <c r="G1100" s="30">
        <v>7</v>
      </c>
      <c r="H1100" s="11">
        <v>7</v>
      </c>
    </row>
    <row r="1101" spans="2:8" x14ac:dyDescent="0.25">
      <c r="C1101" t="s">
        <v>275</v>
      </c>
      <c r="D1101" s="161">
        <v>45422</v>
      </c>
      <c r="E1101" t="s">
        <v>529</v>
      </c>
      <c r="F1101" s="30">
        <v>-1</v>
      </c>
      <c r="G1101" s="30"/>
      <c r="H1101" s="11">
        <v>-1</v>
      </c>
    </row>
    <row r="1102" spans="2:8" x14ac:dyDescent="0.25">
      <c r="D1102" t="s">
        <v>777</v>
      </c>
      <c r="F1102" s="30">
        <v>-1</v>
      </c>
      <c r="G1102" s="30"/>
      <c r="H1102" s="11">
        <v>-1</v>
      </c>
    </row>
    <row r="1103" spans="2:8" x14ac:dyDescent="0.25">
      <c r="D1103" s="161">
        <v>45457</v>
      </c>
      <c r="E1103" t="s">
        <v>529</v>
      </c>
      <c r="F1103" s="30">
        <v>-2</v>
      </c>
      <c r="G1103" s="30"/>
      <c r="H1103" s="11">
        <v>-2</v>
      </c>
    </row>
    <row r="1104" spans="2:8" x14ac:dyDescent="0.25">
      <c r="D1104" t="s">
        <v>748</v>
      </c>
      <c r="F1104" s="30">
        <v>-2</v>
      </c>
      <c r="G1104" s="30"/>
      <c r="H1104" s="11">
        <v>-2</v>
      </c>
    </row>
    <row r="1105" spans="4:8" x14ac:dyDescent="0.25">
      <c r="D1105" s="161">
        <v>45478</v>
      </c>
      <c r="E1105" t="s">
        <v>529</v>
      </c>
      <c r="F1105" s="30">
        <v>-2</v>
      </c>
      <c r="G1105" s="30"/>
      <c r="H1105" s="11">
        <v>-2</v>
      </c>
    </row>
    <row r="1106" spans="4:8" x14ac:dyDescent="0.25">
      <c r="D1106" t="s">
        <v>824</v>
      </c>
      <c r="F1106" s="30">
        <v>-2</v>
      </c>
      <c r="G1106" s="30"/>
      <c r="H1106" s="11">
        <v>-2</v>
      </c>
    </row>
    <row r="1107" spans="4:8" x14ac:dyDescent="0.25">
      <c r="D1107" s="161">
        <v>45506</v>
      </c>
      <c r="E1107" t="s">
        <v>529</v>
      </c>
      <c r="F1107" s="30">
        <v>-5</v>
      </c>
      <c r="G1107" s="30"/>
      <c r="H1107" s="11">
        <v>-5</v>
      </c>
    </row>
    <row r="1108" spans="4:8" x14ac:dyDescent="0.25">
      <c r="D1108" t="s">
        <v>782</v>
      </c>
      <c r="F1108" s="30">
        <v>-5</v>
      </c>
      <c r="G1108" s="30"/>
      <c r="H1108" s="11">
        <v>-5</v>
      </c>
    </row>
    <row r="1109" spans="4:8" x14ac:dyDescent="0.25">
      <c r="D1109" s="161">
        <v>45524</v>
      </c>
      <c r="E1109" t="s">
        <v>529</v>
      </c>
      <c r="F1109" s="30">
        <v>-2</v>
      </c>
      <c r="G1109" s="30"/>
      <c r="H1109" s="11">
        <v>-2</v>
      </c>
    </row>
    <row r="1110" spans="4:8" x14ac:dyDescent="0.25">
      <c r="D1110" t="s">
        <v>763</v>
      </c>
      <c r="F1110" s="30">
        <v>-2</v>
      </c>
      <c r="G1110" s="30"/>
      <c r="H1110" s="11">
        <v>-2</v>
      </c>
    </row>
    <row r="1111" spans="4:8" x14ac:dyDescent="0.25">
      <c r="D1111" s="161">
        <v>45526</v>
      </c>
      <c r="E1111" t="s">
        <v>529</v>
      </c>
      <c r="F1111" s="30">
        <v>-6</v>
      </c>
      <c r="G1111" s="30"/>
      <c r="H1111" s="11">
        <v>-6</v>
      </c>
    </row>
    <row r="1112" spans="4:8" x14ac:dyDescent="0.25">
      <c r="D1112" t="s">
        <v>797</v>
      </c>
      <c r="F1112" s="30">
        <v>-6</v>
      </c>
      <c r="G1112" s="30"/>
      <c r="H1112" s="11">
        <v>-6</v>
      </c>
    </row>
    <row r="1113" spans="4:8" x14ac:dyDescent="0.25">
      <c r="D1113" s="161">
        <v>45553</v>
      </c>
      <c r="E1113" t="s">
        <v>529</v>
      </c>
      <c r="F1113" s="30">
        <v>-2</v>
      </c>
      <c r="G1113" s="30"/>
      <c r="H1113" s="11">
        <v>-2</v>
      </c>
    </row>
    <row r="1114" spans="4:8" x14ac:dyDescent="0.25">
      <c r="D1114" t="s">
        <v>802</v>
      </c>
      <c r="F1114" s="30">
        <v>-2</v>
      </c>
      <c r="G1114" s="30"/>
      <c r="H1114" s="11">
        <v>-2</v>
      </c>
    </row>
    <row r="1115" spans="4:8" x14ac:dyDescent="0.25">
      <c r="D1115" s="161">
        <v>45561</v>
      </c>
      <c r="E1115" t="s">
        <v>529</v>
      </c>
      <c r="F1115" s="30">
        <v>-2</v>
      </c>
      <c r="G1115" s="30"/>
      <c r="H1115" s="11">
        <v>-2</v>
      </c>
    </row>
    <row r="1116" spans="4:8" x14ac:dyDescent="0.25">
      <c r="D1116" t="s">
        <v>765</v>
      </c>
      <c r="F1116" s="30">
        <v>-2</v>
      </c>
      <c r="G1116" s="30"/>
      <c r="H1116" s="11">
        <v>-2</v>
      </c>
    </row>
    <row r="1117" spans="4:8" x14ac:dyDescent="0.25">
      <c r="D1117" s="161">
        <v>45562</v>
      </c>
      <c r="E1117" t="s">
        <v>529</v>
      </c>
      <c r="F1117" s="30">
        <v>-1</v>
      </c>
      <c r="G1117" s="30"/>
      <c r="H1117" s="11">
        <v>-1</v>
      </c>
    </row>
    <row r="1118" spans="4:8" x14ac:dyDescent="0.25">
      <c r="D1118" t="s">
        <v>803</v>
      </c>
      <c r="F1118" s="30">
        <v>-1</v>
      </c>
      <c r="G1118" s="30"/>
      <c r="H1118" s="11">
        <v>-1</v>
      </c>
    </row>
    <row r="1119" spans="4:8" x14ac:dyDescent="0.25">
      <c r="D1119" s="161">
        <v>45569</v>
      </c>
      <c r="E1119" t="s">
        <v>529</v>
      </c>
      <c r="F1119" s="30">
        <v>-7</v>
      </c>
      <c r="G1119" s="30"/>
      <c r="H1119" s="11">
        <v>-7</v>
      </c>
    </row>
    <row r="1120" spans="4:8" x14ac:dyDescent="0.25">
      <c r="D1120" t="s">
        <v>804</v>
      </c>
      <c r="F1120" s="30">
        <v>-7</v>
      </c>
      <c r="G1120" s="30"/>
      <c r="H1120" s="11">
        <v>-7</v>
      </c>
    </row>
    <row r="1121" spans="2:8" x14ac:dyDescent="0.25">
      <c r="D1121" s="161">
        <v>45608</v>
      </c>
      <c r="E1121" t="s">
        <v>529</v>
      </c>
      <c r="F1121" s="30">
        <v>-2</v>
      </c>
      <c r="G1121" s="30"/>
      <c r="H1121" s="11">
        <v>-2</v>
      </c>
    </row>
    <row r="1122" spans="2:8" x14ac:dyDescent="0.25">
      <c r="D1122" t="s">
        <v>791</v>
      </c>
      <c r="F1122" s="30">
        <v>-2</v>
      </c>
      <c r="G1122" s="30"/>
      <c r="H1122" s="11">
        <v>-2</v>
      </c>
    </row>
    <row r="1123" spans="2:8" x14ac:dyDescent="0.25">
      <c r="C1123" t="s">
        <v>732</v>
      </c>
      <c r="F1123" s="30">
        <v>-32</v>
      </c>
      <c r="G1123" s="30"/>
      <c r="H1123" s="11">
        <v>-32</v>
      </c>
    </row>
    <row r="1124" spans="2:8" x14ac:dyDescent="0.25">
      <c r="B1124" t="s">
        <v>271</v>
      </c>
      <c r="C1124" t="s">
        <v>273</v>
      </c>
      <c r="D1124" s="161">
        <v>45506</v>
      </c>
      <c r="E1124" t="s">
        <v>529</v>
      </c>
      <c r="F1124" s="30">
        <v>-5</v>
      </c>
      <c r="G1124" s="12"/>
      <c r="H1124" s="11">
        <v>-5</v>
      </c>
    </row>
    <row r="1125" spans="2:8" x14ac:dyDescent="0.25">
      <c r="D1125" t="s">
        <v>782</v>
      </c>
      <c r="F1125" s="30">
        <v>-5</v>
      </c>
      <c r="G1125" s="12"/>
      <c r="H1125" s="11">
        <v>-5</v>
      </c>
    </row>
    <row r="1126" spans="2:8" x14ac:dyDescent="0.25">
      <c r="D1126" s="161">
        <v>45524</v>
      </c>
      <c r="E1126" t="s">
        <v>529</v>
      </c>
      <c r="F1126" s="30">
        <v>-2</v>
      </c>
      <c r="G1126" s="12"/>
      <c r="H1126" s="11">
        <v>-2</v>
      </c>
    </row>
    <row r="1127" spans="2:8" x14ac:dyDescent="0.25">
      <c r="D1127" t="s">
        <v>763</v>
      </c>
      <c r="F1127" s="30">
        <v>-2</v>
      </c>
      <c r="G1127" s="12"/>
      <c r="H1127" s="11">
        <v>-2</v>
      </c>
    </row>
    <row r="1128" spans="2:8" x14ac:dyDescent="0.25">
      <c r="D1128" s="161">
        <v>45526</v>
      </c>
      <c r="E1128" t="s">
        <v>529</v>
      </c>
      <c r="F1128" s="30">
        <v>-6</v>
      </c>
      <c r="G1128" s="12"/>
      <c r="H1128" s="11">
        <v>-6</v>
      </c>
    </row>
    <row r="1129" spans="2:8" x14ac:dyDescent="0.25">
      <c r="D1129" t="s">
        <v>797</v>
      </c>
      <c r="F1129" s="30">
        <v>-6</v>
      </c>
      <c r="G1129" s="12"/>
      <c r="H1129" s="11">
        <v>-6</v>
      </c>
    </row>
    <row r="1130" spans="2:8" x14ac:dyDescent="0.25">
      <c r="D1130" s="161">
        <v>45533</v>
      </c>
      <c r="E1130" t="s">
        <v>529</v>
      </c>
      <c r="F1130" s="30">
        <v>-9</v>
      </c>
      <c r="G1130" s="12"/>
      <c r="H1130" s="11">
        <v>-9</v>
      </c>
    </row>
    <row r="1131" spans="2:8" x14ac:dyDescent="0.25">
      <c r="D1131" t="s">
        <v>787</v>
      </c>
      <c r="F1131" s="30">
        <v>-9</v>
      </c>
      <c r="G1131" s="12"/>
      <c r="H1131" s="11">
        <v>-9</v>
      </c>
    </row>
    <row r="1132" spans="2:8" x14ac:dyDescent="0.25">
      <c r="D1132" s="161">
        <v>45544</v>
      </c>
      <c r="E1132" t="s">
        <v>529</v>
      </c>
      <c r="F1132" s="30">
        <v>9</v>
      </c>
      <c r="G1132" s="12"/>
      <c r="H1132" s="11">
        <v>9</v>
      </c>
    </row>
    <row r="1133" spans="2:8" x14ac:dyDescent="0.25">
      <c r="D1133" t="s">
        <v>839</v>
      </c>
      <c r="F1133" s="30">
        <v>9</v>
      </c>
      <c r="G1133" s="12"/>
      <c r="H1133" s="11">
        <v>9</v>
      </c>
    </row>
    <row r="1134" spans="2:8" x14ac:dyDescent="0.25">
      <c r="D1134" s="161">
        <v>45553</v>
      </c>
      <c r="E1134" t="s">
        <v>529</v>
      </c>
      <c r="F1134" s="30">
        <v>-2</v>
      </c>
      <c r="G1134" s="12"/>
      <c r="H1134" s="11">
        <v>-2</v>
      </c>
    </row>
    <row r="1135" spans="2:8" x14ac:dyDescent="0.25">
      <c r="D1135" t="s">
        <v>802</v>
      </c>
      <c r="F1135" s="30">
        <v>-2</v>
      </c>
      <c r="G1135" s="12"/>
      <c r="H1135" s="11">
        <v>-2</v>
      </c>
    </row>
    <row r="1136" spans="2:8" x14ac:dyDescent="0.25">
      <c r="D1136" s="161">
        <v>45561</v>
      </c>
      <c r="E1136" t="s">
        <v>529</v>
      </c>
      <c r="F1136" s="30">
        <v>-2</v>
      </c>
      <c r="G1136" s="12"/>
      <c r="H1136" s="11">
        <v>-2</v>
      </c>
    </row>
    <row r="1137" spans="2:8" x14ac:dyDescent="0.25">
      <c r="D1137" t="s">
        <v>765</v>
      </c>
      <c r="F1137" s="30">
        <v>-2</v>
      </c>
      <c r="G1137" s="12"/>
      <c r="H1137" s="11">
        <v>-2</v>
      </c>
    </row>
    <row r="1138" spans="2:8" x14ac:dyDescent="0.25">
      <c r="D1138" s="161">
        <v>45562</v>
      </c>
      <c r="E1138" t="s">
        <v>529</v>
      </c>
      <c r="F1138" s="30">
        <v>-1</v>
      </c>
      <c r="G1138" s="12"/>
      <c r="H1138" s="11">
        <v>-1</v>
      </c>
    </row>
    <row r="1139" spans="2:8" x14ac:dyDescent="0.25">
      <c r="D1139" t="s">
        <v>803</v>
      </c>
      <c r="F1139" s="30">
        <v>-1</v>
      </c>
      <c r="G1139" s="12"/>
      <c r="H1139" s="11">
        <v>-1</v>
      </c>
    </row>
    <row r="1140" spans="2:8" x14ac:dyDescent="0.25">
      <c r="D1140" s="161">
        <v>45569</v>
      </c>
      <c r="E1140" t="s">
        <v>529</v>
      </c>
      <c r="F1140" s="30">
        <v>-7</v>
      </c>
      <c r="G1140" s="12"/>
      <c r="H1140" s="11">
        <v>-7</v>
      </c>
    </row>
    <row r="1141" spans="2:8" x14ac:dyDescent="0.25">
      <c r="D1141" t="s">
        <v>804</v>
      </c>
      <c r="F1141" s="30">
        <v>-7</v>
      </c>
      <c r="G1141" s="12"/>
      <c r="H1141" s="11">
        <v>-7</v>
      </c>
    </row>
    <row r="1142" spans="2:8" x14ac:dyDescent="0.25">
      <c r="C1142" t="s">
        <v>733</v>
      </c>
      <c r="F1142" s="30">
        <v>-25</v>
      </c>
      <c r="G1142" s="12"/>
      <c r="H1142" s="11">
        <v>-25</v>
      </c>
    </row>
    <row r="1143" spans="2:8" x14ac:dyDescent="0.25">
      <c r="B1143" t="s">
        <v>231</v>
      </c>
      <c r="C1143" t="s">
        <v>231</v>
      </c>
      <c r="D1143" s="161">
        <v>45506</v>
      </c>
      <c r="E1143" t="s">
        <v>529</v>
      </c>
      <c r="F1143" s="12"/>
      <c r="G1143" s="179">
        <v>1</v>
      </c>
      <c r="H1143" s="11">
        <v>1</v>
      </c>
    </row>
    <row r="1144" spans="2:8" x14ac:dyDescent="0.25">
      <c r="D1144" t="s">
        <v>782</v>
      </c>
      <c r="F1144" s="12"/>
      <c r="G1144" s="179">
        <v>1</v>
      </c>
      <c r="H1144" s="11">
        <v>1</v>
      </c>
    </row>
    <row r="1145" spans="2:8" x14ac:dyDescent="0.25">
      <c r="D1145" s="161">
        <v>45526</v>
      </c>
      <c r="E1145" t="s">
        <v>529</v>
      </c>
      <c r="F1145" s="12"/>
      <c r="G1145" s="179">
        <v>-1</v>
      </c>
      <c r="H1145" s="11">
        <v>-1</v>
      </c>
    </row>
    <row r="1146" spans="2:8" x14ac:dyDescent="0.25">
      <c r="D1146" t="s">
        <v>797</v>
      </c>
      <c r="F1146" s="12"/>
      <c r="G1146" s="179">
        <v>-1</v>
      </c>
      <c r="H1146" s="11">
        <v>-1</v>
      </c>
    </row>
    <row r="1147" spans="2:8" x14ac:dyDescent="0.25">
      <c r="D1147" s="161">
        <v>45610</v>
      </c>
      <c r="E1147" t="s">
        <v>527</v>
      </c>
      <c r="F1147" s="12"/>
      <c r="G1147" s="179">
        <v>3</v>
      </c>
      <c r="H1147" s="11">
        <v>3</v>
      </c>
    </row>
    <row r="1148" spans="2:8" x14ac:dyDescent="0.25">
      <c r="D1148" t="s">
        <v>770</v>
      </c>
      <c r="F1148" s="12"/>
      <c r="G1148" s="179">
        <v>3</v>
      </c>
      <c r="H1148" s="11">
        <v>3</v>
      </c>
    </row>
    <row r="1149" spans="2:8" x14ac:dyDescent="0.25">
      <c r="D1149" s="161">
        <v>45638</v>
      </c>
      <c r="E1149" t="s">
        <v>527</v>
      </c>
      <c r="F1149" s="12"/>
      <c r="G1149" s="179">
        <v>-1</v>
      </c>
      <c r="H1149" s="11">
        <v>-1</v>
      </c>
    </row>
    <row r="1150" spans="2:8" x14ac:dyDescent="0.25">
      <c r="D1150" t="s">
        <v>805</v>
      </c>
      <c r="F1150" s="12"/>
      <c r="G1150" s="179">
        <v>-1</v>
      </c>
      <c r="H1150" s="11">
        <v>-1</v>
      </c>
    </row>
    <row r="1151" spans="2:8" x14ac:dyDescent="0.25">
      <c r="C1151" t="s">
        <v>677</v>
      </c>
      <c r="F1151" s="12"/>
      <c r="G1151" s="179">
        <v>2</v>
      </c>
      <c r="H1151" s="11">
        <v>2</v>
      </c>
    </row>
    <row r="1152" spans="2:8" x14ac:dyDescent="0.25">
      <c r="B1152" t="s">
        <v>208</v>
      </c>
      <c r="C1152" t="s">
        <v>207</v>
      </c>
      <c r="D1152" s="161">
        <v>45506</v>
      </c>
      <c r="E1152" t="s">
        <v>529</v>
      </c>
      <c r="F1152" s="12"/>
      <c r="G1152" s="30">
        <v>-2</v>
      </c>
      <c r="H1152" s="11">
        <v>-2</v>
      </c>
    </row>
    <row r="1153" spans="2:8" x14ac:dyDescent="0.25">
      <c r="D1153" t="s">
        <v>782</v>
      </c>
      <c r="F1153" s="12"/>
      <c r="G1153" s="30">
        <v>-2</v>
      </c>
      <c r="H1153" s="11">
        <v>-2</v>
      </c>
    </row>
    <row r="1154" spans="2:8" x14ac:dyDescent="0.25">
      <c r="D1154" s="161">
        <v>45526</v>
      </c>
      <c r="E1154" t="s">
        <v>527</v>
      </c>
      <c r="F1154" s="12"/>
      <c r="G1154" s="30">
        <v>-3</v>
      </c>
      <c r="H1154" s="11">
        <v>-3</v>
      </c>
    </row>
    <row r="1155" spans="2:8" x14ac:dyDescent="0.25">
      <c r="D1155" t="s">
        <v>797</v>
      </c>
      <c r="F1155" s="12"/>
      <c r="G1155" s="30">
        <v>-3</v>
      </c>
      <c r="H1155" s="11">
        <v>-3</v>
      </c>
    </row>
    <row r="1156" spans="2:8" x14ac:dyDescent="0.25">
      <c r="C1156" t="s">
        <v>734</v>
      </c>
      <c r="F1156" s="12"/>
      <c r="G1156" s="30">
        <v>-5</v>
      </c>
      <c r="H1156" s="11">
        <v>-5</v>
      </c>
    </row>
    <row r="1157" spans="2:8" x14ac:dyDescent="0.25">
      <c r="B1157" t="s">
        <v>110</v>
      </c>
      <c r="C1157" t="s">
        <v>98</v>
      </c>
      <c r="D1157" s="161">
        <v>45636</v>
      </c>
      <c r="E1157" t="s">
        <v>527</v>
      </c>
      <c r="F1157" s="12"/>
      <c r="G1157" s="67">
        <v>-2</v>
      </c>
      <c r="H1157" s="11">
        <v>-2</v>
      </c>
    </row>
    <row r="1158" spans="2:8" x14ac:dyDescent="0.25">
      <c r="D1158" t="s">
        <v>750</v>
      </c>
      <c r="F1158" s="12"/>
      <c r="G1158" s="67">
        <v>-2</v>
      </c>
      <c r="H1158" s="11">
        <v>-2</v>
      </c>
    </row>
    <row r="1159" spans="2:8" x14ac:dyDescent="0.25">
      <c r="C1159" t="s">
        <v>735</v>
      </c>
      <c r="F1159" s="12"/>
      <c r="G1159" s="67">
        <v>-2</v>
      </c>
      <c r="H1159" s="11">
        <v>-2</v>
      </c>
    </row>
    <row r="1160" spans="2:8" x14ac:dyDescent="0.25">
      <c r="B1160" t="s">
        <v>407</v>
      </c>
      <c r="C1160" t="s">
        <v>406</v>
      </c>
      <c r="D1160" s="161">
        <v>45371</v>
      </c>
      <c r="E1160" t="s">
        <v>529</v>
      </c>
      <c r="F1160" s="11"/>
      <c r="G1160" s="11">
        <v>-1</v>
      </c>
      <c r="H1160" s="11">
        <v>-1</v>
      </c>
    </row>
    <row r="1161" spans="2:8" x14ac:dyDescent="0.25">
      <c r="D1161" t="s">
        <v>844</v>
      </c>
      <c r="F1161" s="11"/>
      <c r="G1161" s="11">
        <v>-1</v>
      </c>
      <c r="H1161" s="11">
        <v>-1</v>
      </c>
    </row>
    <row r="1162" spans="2:8" x14ac:dyDescent="0.25">
      <c r="C1162" t="s">
        <v>736</v>
      </c>
      <c r="F1162" s="11"/>
      <c r="G1162" s="11">
        <v>-1</v>
      </c>
      <c r="H1162" s="11">
        <v>-1</v>
      </c>
    </row>
    <row r="1163" spans="2:8" x14ac:dyDescent="0.25">
      <c r="B1163" t="s">
        <v>655</v>
      </c>
      <c r="C1163" t="s">
        <v>648</v>
      </c>
      <c r="D1163" s="161">
        <v>45644</v>
      </c>
      <c r="E1163" t="s">
        <v>527</v>
      </c>
      <c r="F1163" s="11"/>
      <c r="G1163" s="11">
        <v>7</v>
      </c>
      <c r="H1163" s="11">
        <v>7</v>
      </c>
    </row>
    <row r="1164" spans="2:8" x14ac:dyDescent="0.25">
      <c r="D1164" t="s">
        <v>817</v>
      </c>
      <c r="F1164" s="11"/>
      <c r="G1164" s="11">
        <v>7</v>
      </c>
      <c r="H1164" s="11">
        <v>7</v>
      </c>
    </row>
    <row r="1165" spans="2:8" x14ac:dyDescent="0.25">
      <c r="C1165" t="s">
        <v>737</v>
      </c>
      <c r="F1165" s="11"/>
      <c r="G1165" s="11">
        <v>7</v>
      </c>
      <c r="H1165" s="11">
        <v>7</v>
      </c>
    </row>
    <row r="1166" spans="2:8" x14ac:dyDescent="0.25">
      <c r="B1166" t="s">
        <v>657</v>
      </c>
      <c r="C1166" t="s">
        <v>656</v>
      </c>
      <c r="D1166" s="161">
        <v>45644</v>
      </c>
      <c r="E1166" t="s">
        <v>527</v>
      </c>
      <c r="F1166" s="11"/>
      <c r="G1166" s="11">
        <v>1</v>
      </c>
      <c r="H1166" s="11">
        <v>1</v>
      </c>
    </row>
    <row r="1167" spans="2:8" x14ac:dyDescent="0.25">
      <c r="D1167" t="s">
        <v>817</v>
      </c>
      <c r="F1167" s="11"/>
      <c r="G1167" s="11">
        <v>1</v>
      </c>
      <c r="H1167" s="11">
        <v>1</v>
      </c>
    </row>
    <row r="1168" spans="2:8" x14ac:dyDescent="0.25">
      <c r="C1168" t="s">
        <v>738</v>
      </c>
      <c r="F1168" s="11"/>
      <c r="G1168" s="11">
        <v>1</v>
      </c>
      <c r="H1168" s="11">
        <v>1</v>
      </c>
    </row>
    <row r="1169" spans="1:8" x14ac:dyDescent="0.25">
      <c r="B1169" t="s">
        <v>649</v>
      </c>
      <c r="C1169" t="s">
        <v>650</v>
      </c>
      <c r="D1169" s="161">
        <v>45644</v>
      </c>
      <c r="E1169" t="s">
        <v>527</v>
      </c>
      <c r="F1169" s="11"/>
      <c r="G1169" s="11">
        <v>2</v>
      </c>
      <c r="H1169" s="11">
        <v>2</v>
      </c>
    </row>
    <row r="1170" spans="1:8" x14ac:dyDescent="0.25">
      <c r="D1170" t="s">
        <v>817</v>
      </c>
      <c r="F1170" s="11"/>
      <c r="G1170" s="11">
        <v>2</v>
      </c>
      <c r="H1170" s="11">
        <v>2</v>
      </c>
    </row>
    <row r="1171" spans="1:8" x14ac:dyDescent="0.25">
      <c r="C1171" t="s">
        <v>739</v>
      </c>
      <c r="F1171" s="11"/>
      <c r="G1171" s="11">
        <v>2</v>
      </c>
      <c r="H1171" s="11">
        <v>2</v>
      </c>
    </row>
    <row r="1172" spans="1:8" x14ac:dyDescent="0.25">
      <c r="B1172" t="s">
        <v>651</v>
      </c>
      <c r="C1172" t="s">
        <v>651</v>
      </c>
      <c r="D1172" s="161">
        <v>45644</v>
      </c>
      <c r="E1172" t="s">
        <v>527</v>
      </c>
      <c r="F1172" s="11"/>
      <c r="G1172" s="11">
        <v>2</v>
      </c>
      <c r="H1172" s="11">
        <v>2</v>
      </c>
    </row>
    <row r="1173" spans="1:8" x14ac:dyDescent="0.25">
      <c r="D1173" t="s">
        <v>817</v>
      </c>
      <c r="F1173" s="11"/>
      <c r="G1173" s="11">
        <v>2</v>
      </c>
      <c r="H1173" s="11">
        <v>2</v>
      </c>
    </row>
    <row r="1174" spans="1:8" x14ac:dyDescent="0.25">
      <c r="C1174" t="s">
        <v>678</v>
      </c>
      <c r="F1174" s="11"/>
      <c r="G1174" s="11">
        <v>2</v>
      </c>
      <c r="H1174" s="11">
        <v>2</v>
      </c>
    </row>
    <row r="1175" spans="1:8" x14ac:dyDescent="0.25">
      <c r="B1175" t="s">
        <v>652</v>
      </c>
      <c r="C1175" t="s">
        <v>653</v>
      </c>
      <c r="D1175" s="161">
        <v>45644</v>
      </c>
      <c r="E1175" t="s">
        <v>527</v>
      </c>
      <c r="F1175" s="11"/>
      <c r="G1175" s="11">
        <v>50</v>
      </c>
      <c r="H1175" s="11">
        <v>50</v>
      </c>
    </row>
    <row r="1176" spans="1:8" x14ac:dyDescent="0.25">
      <c r="D1176" t="s">
        <v>817</v>
      </c>
      <c r="F1176" s="11"/>
      <c r="G1176" s="11">
        <v>50</v>
      </c>
      <c r="H1176" s="11">
        <v>50</v>
      </c>
    </row>
    <row r="1177" spans="1:8" x14ac:dyDescent="0.25">
      <c r="C1177" t="s">
        <v>740</v>
      </c>
      <c r="F1177" s="11"/>
      <c r="G1177" s="11">
        <v>50</v>
      </c>
      <c r="H1177" s="11">
        <v>50</v>
      </c>
    </row>
    <row r="1178" spans="1:8" x14ac:dyDescent="0.25">
      <c r="A1178" t="s">
        <v>679</v>
      </c>
      <c r="F1178" s="11">
        <v>-211</v>
      </c>
      <c r="G1178" s="11">
        <v>53</v>
      </c>
      <c r="H1178" s="11">
        <v>-158</v>
      </c>
    </row>
    <row r="1179" spans="1:8" x14ac:dyDescent="0.25">
      <c r="A1179" t="s">
        <v>673</v>
      </c>
      <c r="F1179" s="11">
        <v>-417</v>
      </c>
      <c r="G1179" s="11">
        <v>10</v>
      </c>
      <c r="H1179" s="11">
        <v>-407</v>
      </c>
    </row>
  </sheetData>
  <mergeCells count="1">
    <mergeCell ref="J7:L7"/>
  </mergeCells>
  <phoneticPr fontId="11" type="noConversion"/>
  <pageMargins left="0.70866141732283472" right="0.70866141732283472" top="0.74803149606299213" bottom="0.74803149606299213" header="0.31496062992125984" footer="0.31496062992125984"/>
  <pageSetup orientation="portrait" horizontalDpi="1200" verticalDpi="1200" r:id="rId2"/>
  <headerFooter>
    <oddFooter>&amp;C&amp;D</oddFooter>
  </headerFooter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F334A0-193B-4B43-865B-B2857F098925}">
  <sheetPr>
    <tabColor theme="4" tint="0.59999389629810485"/>
  </sheetPr>
  <dimension ref="A2:I40"/>
  <sheetViews>
    <sheetView zoomScaleNormal="100" workbookViewId="0">
      <selection activeCell="B14" sqref="B14"/>
    </sheetView>
  </sheetViews>
  <sheetFormatPr baseColWidth="10" defaultColWidth="8.7109375" defaultRowHeight="15" x14ac:dyDescent="0.25"/>
  <cols>
    <col min="1" max="1" width="19.85546875" bestFit="1" customWidth="1"/>
    <col min="2" max="2" width="26.140625" bestFit="1" customWidth="1"/>
    <col min="3" max="5" width="12.5703125" bestFit="1" customWidth="1"/>
    <col min="6" max="6" width="14" bestFit="1" customWidth="1"/>
  </cols>
  <sheetData>
    <row r="2" spans="1:9" x14ac:dyDescent="0.25">
      <c r="C2" s="13" t="s">
        <v>117</v>
      </c>
      <c r="D2" s="13"/>
    </row>
    <row r="3" spans="1:9" ht="15" customHeight="1" x14ac:dyDescent="0.25">
      <c r="C3" s="14" t="s">
        <v>118</v>
      </c>
      <c r="D3" s="14"/>
    </row>
    <row r="4" spans="1:9" x14ac:dyDescent="0.25">
      <c r="C4" s="15" t="s">
        <v>119</v>
      </c>
      <c r="D4" s="15"/>
    </row>
    <row r="5" spans="1:9" x14ac:dyDescent="0.25">
      <c r="A5" s="1" t="s">
        <v>114</v>
      </c>
      <c r="C5" s="16" t="s">
        <v>178</v>
      </c>
      <c r="D5" s="16"/>
    </row>
    <row r="7" spans="1:9" x14ac:dyDescent="0.25">
      <c r="A7" s="9" t="s">
        <v>125</v>
      </c>
      <c r="C7" s="9" t="s">
        <v>1</v>
      </c>
    </row>
    <row r="8" spans="1:9" x14ac:dyDescent="0.25">
      <c r="A8" s="9" t="s">
        <v>11</v>
      </c>
      <c r="B8" s="9" t="s">
        <v>3</v>
      </c>
      <c r="C8" t="s">
        <v>66</v>
      </c>
      <c r="D8" t="s">
        <v>14</v>
      </c>
      <c r="E8" t="s">
        <v>673</v>
      </c>
    </row>
    <row r="9" spans="1:9" x14ac:dyDescent="0.25">
      <c r="A9" t="s">
        <v>0</v>
      </c>
      <c r="B9" t="s">
        <v>16</v>
      </c>
      <c r="C9" s="44"/>
      <c r="D9" s="42">
        <v>3446557</v>
      </c>
      <c r="E9" s="41">
        <v>3446557</v>
      </c>
    </row>
    <row r="10" spans="1:9" x14ac:dyDescent="0.25">
      <c r="B10" t="s">
        <v>23</v>
      </c>
      <c r="C10" s="44"/>
      <c r="D10" s="43">
        <v>0</v>
      </c>
      <c r="E10" s="41">
        <v>0</v>
      </c>
    </row>
    <row r="11" spans="1:9" x14ac:dyDescent="0.25">
      <c r="B11" t="s">
        <v>27</v>
      </c>
      <c r="C11" s="45">
        <v>20729400</v>
      </c>
      <c r="D11" s="42">
        <v>6784438.8589602662</v>
      </c>
      <c r="E11" s="41">
        <v>27513838.858960267</v>
      </c>
      <c r="G11" s="28"/>
      <c r="H11" s="28"/>
      <c r="I11" s="29"/>
    </row>
    <row r="12" spans="1:9" x14ac:dyDescent="0.25">
      <c r="B12" t="s">
        <v>37</v>
      </c>
      <c r="C12" s="42">
        <v>80264250</v>
      </c>
      <c r="D12" s="42">
        <v>9000641.8904196322</v>
      </c>
      <c r="E12" s="41">
        <v>89264891.890419632</v>
      </c>
      <c r="G12" s="28"/>
      <c r="H12" s="28"/>
      <c r="I12" s="29"/>
    </row>
    <row r="13" spans="1:9" x14ac:dyDescent="0.25">
      <c r="B13" t="s">
        <v>141</v>
      </c>
      <c r="C13" s="45">
        <v>56769750</v>
      </c>
      <c r="D13" s="45">
        <v>18628775.059345048</v>
      </c>
      <c r="E13" s="41">
        <v>75398525.059345052</v>
      </c>
      <c r="G13" s="28"/>
      <c r="H13" s="28"/>
      <c r="I13" s="29"/>
    </row>
    <row r="14" spans="1:9" x14ac:dyDescent="0.25">
      <c r="B14" t="s">
        <v>80</v>
      </c>
      <c r="C14" s="45">
        <v>292560000</v>
      </c>
      <c r="D14" s="45">
        <v>1966407.9006956834</v>
      </c>
      <c r="E14" s="41">
        <v>294526407.90069568</v>
      </c>
    </row>
    <row r="15" spans="1:9" x14ac:dyDescent="0.25">
      <c r="B15" t="s">
        <v>84</v>
      </c>
      <c r="C15" s="43">
        <v>41411500</v>
      </c>
      <c r="D15" s="44"/>
      <c r="E15" s="41">
        <v>41411500</v>
      </c>
    </row>
    <row r="16" spans="1:9" x14ac:dyDescent="0.25">
      <c r="B16" t="s">
        <v>50</v>
      </c>
      <c r="C16" s="45">
        <v>137396250</v>
      </c>
      <c r="D16" s="43">
        <v>2973960.5637994804</v>
      </c>
      <c r="E16" s="41">
        <v>140370210.56379947</v>
      </c>
    </row>
    <row r="17" spans="1:9" x14ac:dyDescent="0.25">
      <c r="B17" t="s">
        <v>93</v>
      </c>
      <c r="C17" s="45">
        <v>17804500</v>
      </c>
      <c r="D17" s="44"/>
      <c r="E17" s="41">
        <v>17804500</v>
      </c>
    </row>
    <row r="18" spans="1:9" x14ac:dyDescent="0.25">
      <c r="B18" t="s">
        <v>69</v>
      </c>
      <c r="C18" s="45">
        <v>9056250</v>
      </c>
      <c r="D18" s="44"/>
      <c r="E18" s="41">
        <v>9056250</v>
      </c>
    </row>
    <row r="19" spans="1:9" x14ac:dyDescent="0.25">
      <c r="B19" t="s">
        <v>56</v>
      </c>
      <c r="C19" s="44"/>
      <c r="D19" s="45">
        <v>24697658.450897314</v>
      </c>
      <c r="E19" s="41">
        <v>24697658.450897314</v>
      </c>
      <c r="G19" s="28"/>
      <c r="H19" s="28"/>
      <c r="I19" s="29"/>
    </row>
    <row r="20" spans="1:9" x14ac:dyDescent="0.25">
      <c r="B20" t="s">
        <v>60</v>
      </c>
      <c r="C20" s="44"/>
      <c r="D20" s="42">
        <v>25726248.319147527</v>
      </c>
      <c r="E20" s="41">
        <v>25726248.319147527</v>
      </c>
      <c r="G20" s="28"/>
      <c r="H20" s="28"/>
      <c r="I20" s="29"/>
    </row>
    <row r="21" spans="1:9" x14ac:dyDescent="0.25">
      <c r="B21" t="s">
        <v>146</v>
      </c>
      <c r="C21" s="46"/>
      <c r="D21" s="42">
        <v>733761.26952665404</v>
      </c>
      <c r="E21" s="41">
        <v>733761.26952665404</v>
      </c>
      <c r="G21" s="28"/>
      <c r="H21" s="28"/>
      <c r="I21" s="29"/>
    </row>
    <row r="22" spans="1:9" x14ac:dyDescent="0.25">
      <c r="B22" t="s">
        <v>191</v>
      </c>
      <c r="C22" s="44"/>
      <c r="D22" s="45">
        <v>1505062.7613636367</v>
      </c>
      <c r="E22" s="41">
        <v>1505062.7613636367</v>
      </c>
    </row>
    <row r="23" spans="1:9" x14ac:dyDescent="0.25">
      <c r="B23" t="s">
        <v>265</v>
      </c>
      <c r="C23" s="45">
        <v>5301000</v>
      </c>
      <c r="D23" s="44"/>
      <c r="E23" s="41">
        <v>5301000</v>
      </c>
    </row>
    <row r="24" spans="1:9" x14ac:dyDescent="0.25">
      <c r="B24" t="s">
        <v>266</v>
      </c>
      <c r="C24" s="45">
        <v>1215000</v>
      </c>
      <c r="D24" s="44"/>
      <c r="E24" s="41">
        <v>1215000</v>
      </c>
    </row>
    <row r="25" spans="1:9" x14ac:dyDescent="0.25">
      <c r="B25" t="s">
        <v>267</v>
      </c>
      <c r="C25" s="45">
        <v>11083500</v>
      </c>
      <c r="D25" s="44"/>
      <c r="E25" s="41">
        <v>11083500</v>
      </c>
      <c r="H25" s="28"/>
      <c r="I25" s="29"/>
    </row>
    <row r="26" spans="1:9" x14ac:dyDescent="0.25">
      <c r="B26" t="s">
        <v>268</v>
      </c>
      <c r="C26" s="45">
        <v>2430000</v>
      </c>
      <c r="D26" s="44"/>
      <c r="E26" s="41">
        <v>2430000</v>
      </c>
    </row>
    <row r="27" spans="1:9" x14ac:dyDescent="0.25">
      <c r="B27" t="s">
        <v>269</v>
      </c>
      <c r="C27" s="45">
        <v>5649750</v>
      </c>
      <c r="D27" s="44"/>
      <c r="E27" s="41">
        <v>5649750</v>
      </c>
    </row>
    <row r="28" spans="1:9" x14ac:dyDescent="0.25">
      <c r="A28" t="s">
        <v>674</v>
      </c>
      <c r="C28" s="41">
        <v>681671150</v>
      </c>
      <c r="D28" s="41">
        <v>95463512.074155256</v>
      </c>
      <c r="E28" s="180">
        <v>777134662.07415509</v>
      </c>
    </row>
    <row r="29" spans="1:9" x14ac:dyDescent="0.25">
      <c r="A29" t="s">
        <v>4</v>
      </c>
      <c r="B29" t="s">
        <v>106</v>
      </c>
      <c r="C29" s="43">
        <v>70854640</v>
      </c>
      <c r="D29" s="47"/>
      <c r="E29" s="41">
        <v>70854640</v>
      </c>
    </row>
    <row r="30" spans="1:9" x14ac:dyDescent="0.25">
      <c r="B30" t="s">
        <v>109</v>
      </c>
      <c r="C30" s="44"/>
      <c r="D30" s="43">
        <v>2535170.5939393947</v>
      </c>
      <c r="E30" s="41">
        <v>2535170.5939393947</v>
      </c>
      <c r="H30" s="28"/>
      <c r="I30" s="29"/>
    </row>
    <row r="31" spans="1:9" x14ac:dyDescent="0.25">
      <c r="B31" t="s">
        <v>110</v>
      </c>
      <c r="C31" s="44"/>
      <c r="D31" s="43">
        <v>0</v>
      </c>
      <c r="E31" s="41">
        <v>0</v>
      </c>
    </row>
    <row r="32" spans="1:9" x14ac:dyDescent="0.25">
      <c r="B32" t="s">
        <v>111</v>
      </c>
      <c r="C32" s="44"/>
      <c r="D32" s="43"/>
      <c r="E32" s="41"/>
    </row>
    <row r="33" spans="1:5" x14ac:dyDescent="0.25">
      <c r="B33" t="s">
        <v>107</v>
      </c>
      <c r="C33" s="43">
        <v>20318220</v>
      </c>
      <c r="D33" s="45">
        <v>12811637.910772037</v>
      </c>
      <c r="E33" s="41">
        <v>33129857.910772037</v>
      </c>
    </row>
    <row r="34" spans="1:5" x14ac:dyDescent="0.25">
      <c r="B34" t="s">
        <v>137</v>
      </c>
      <c r="C34" s="44"/>
      <c r="D34" s="43">
        <v>676036.56940362451</v>
      </c>
      <c r="E34" s="41">
        <v>676036.56940362451</v>
      </c>
    </row>
    <row r="35" spans="1:5" x14ac:dyDescent="0.25">
      <c r="B35" t="s">
        <v>148</v>
      </c>
      <c r="C35" s="43">
        <v>836000</v>
      </c>
      <c r="D35" s="42">
        <v>-4736070.4113684958</v>
      </c>
      <c r="E35" s="41">
        <v>-3900070.4113684958</v>
      </c>
    </row>
    <row r="36" spans="1:5" x14ac:dyDescent="0.25">
      <c r="B36" t="s">
        <v>271</v>
      </c>
      <c r="C36" s="42">
        <v>-4818350</v>
      </c>
      <c r="D36" s="44"/>
      <c r="E36" s="41">
        <v>-4818350</v>
      </c>
    </row>
    <row r="37" spans="1:5" x14ac:dyDescent="0.25">
      <c r="B37" t="s">
        <v>231</v>
      </c>
      <c r="C37" s="44"/>
      <c r="D37" s="43">
        <v>62.074468085121239</v>
      </c>
      <c r="E37" s="41">
        <v>62.074468085121239</v>
      </c>
    </row>
    <row r="38" spans="1:5" x14ac:dyDescent="0.25">
      <c r="B38" t="s">
        <v>208</v>
      </c>
      <c r="C38" s="44"/>
      <c r="D38" s="45">
        <v>460574.72344072262</v>
      </c>
      <c r="E38" s="41">
        <v>460574.72344072262</v>
      </c>
    </row>
    <row r="39" spans="1:5" x14ac:dyDescent="0.25">
      <c r="A39" t="s">
        <v>679</v>
      </c>
      <c r="C39" s="41">
        <v>87190510</v>
      </c>
      <c r="D39" s="41">
        <v>11747411.460655369</v>
      </c>
      <c r="E39" s="41">
        <v>98937921.460655376</v>
      </c>
    </row>
    <row r="40" spans="1:5" x14ac:dyDescent="0.25">
      <c r="A40" t="s">
        <v>673</v>
      </c>
      <c r="C40" s="41">
        <v>768861660</v>
      </c>
      <c r="D40" s="41">
        <v>107210923.53481063</v>
      </c>
      <c r="E40" s="41">
        <v>876072583.53481066</v>
      </c>
    </row>
  </sheetData>
  <pageMargins left="0.70866141732283472" right="0.70866141732283472" top="0.74803149606299213" bottom="0.74803149606299213" header="0.31496062992125984" footer="0.31496062992125984"/>
  <pageSetup orientation="portrait" horizontalDpi="1200" verticalDpi="1200" r:id="rId2"/>
  <headerFooter>
    <oddFooter>&amp;C&amp;D</oddFooter>
  </headerFooter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19E54-2854-4547-B710-2BBEEF512DEF}">
  <sheetPr>
    <tabColor theme="4" tint="0.39997558519241921"/>
  </sheetPr>
  <dimension ref="A3:H33"/>
  <sheetViews>
    <sheetView workbookViewId="0">
      <selection activeCell="B11" sqref="B11"/>
    </sheetView>
  </sheetViews>
  <sheetFormatPr baseColWidth="10" defaultColWidth="9.140625" defaultRowHeight="15" x14ac:dyDescent="0.25"/>
  <cols>
    <col min="1" max="1" width="19.85546875" bestFit="1" customWidth="1"/>
    <col min="2" max="2" width="25.140625" bestFit="1" customWidth="1"/>
    <col min="3" max="5" width="14" bestFit="1" customWidth="1"/>
    <col min="6" max="6" width="5.42578125" customWidth="1"/>
    <col min="8" max="8" width="13.7109375" bestFit="1" customWidth="1"/>
  </cols>
  <sheetData>
    <row r="3" spans="1:8" ht="15" customHeight="1" x14ac:dyDescent="0.25"/>
    <row r="4" spans="1:8" x14ac:dyDescent="0.25">
      <c r="A4" s="1" t="s">
        <v>114</v>
      </c>
    </row>
    <row r="5" spans="1:8" x14ac:dyDescent="0.25">
      <c r="A5" s="1"/>
    </row>
    <row r="6" spans="1:8" ht="15.75" thickBot="1" x14ac:dyDescent="0.3"/>
    <row r="7" spans="1:8" x14ac:dyDescent="0.25">
      <c r="A7" s="20" t="s">
        <v>125</v>
      </c>
      <c r="B7" s="20"/>
      <c r="C7" s="20" t="s">
        <v>1</v>
      </c>
      <c r="D7" s="20"/>
      <c r="E7" s="20"/>
    </row>
    <row r="8" spans="1:8" x14ac:dyDescent="0.25">
      <c r="A8" s="21" t="s">
        <v>11</v>
      </c>
      <c r="B8" s="21" t="s">
        <v>3</v>
      </c>
      <c r="C8" s="21" t="s">
        <v>66</v>
      </c>
      <c r="D8" s="21" t="s">
        <v>14</v>
      </c>
      <c r="E8" s="21" t="s">
        <v>104</v>
      </c>
    </row>
    <row r="9" spans="1:8" x14ac:dyDescent="0.25">
      <c r="A9" s="22" t="s">
        <v>0</v>
      </c>
      <c r="B9" t="s">
        <v>16</v>
      </c>
      <c r="C9" s="25"/>
      <c r="D9" s="25">
        <v>2199930</v>
      </c>
      <c r="E9" s="25">
        <v>2199930</v>
      </c>
    </row>
    <row r="10" spans="1:8" x14ac:dyDescent="0.25">
      <c r="A10" s="22"/>
      <c r="B10" t="s">
        <v>23</v>
      </c>
      <c r="C10" s="25"/>
      <c r="D10" s="25">
        <v>293324</v>
      </c>
      <c r="E10" s="25">
        <v>293324</v>
      </c>
    </row>
    <row r="11" spans="1:8" x14ac:dyDescent="0.25">
      <c r="A11" s="22"/>
      <c r="B11" t="s">
        <v>27</v>
      </c>
      <c r="C11" s="25">
        <v>1724800</v>
      </c>
      <c r="D11" s="25">
        <v>1393289</v>
      </c>
      <c r="E11" s="25">
        <v>3118089</v>
      </c>
    </row>
    <row r="12" spans="1:8" x14ac:dyDescent="0.25">
      <c r="A12" s="22"/>
      <c r="B12" t="s">
        <v>37</v>
      </c>
      <c r="C12" s="25">
        <v>61600</v>
      </c>
      <c r="D12" s="25">
        <v>0</v>
      </c>
      <c r="E12" s="25">
        <v>61600</v>
      </c>
    </row>
    <row r="13" spans="1:8" x14ac:dyDescent="0.25">
      <c r="A13" s="22"/>
      <c r="B13" t="s">
        <v>41</v>
      </c>
      <c r="C13" s="25"/>
      <c r="D13" s="25">
        <v>0</v>
      </c>
      <c r="E13" s="25">
        <v>0</v>
      </c>
    </row>
    <row r="14" spans="1:8" x14ac:dyDescent="0.25">
      <c r="A14" s="22"/>
      <c r="B14" t="s">
        <v>44</v>
      </c>
      <c r="C14" s="25">
        <v>61600</v>
      </c>
      <c r="D14" s="25">
        <v>293324</v>
      </c>
      <c r="E14" s="25">
        <v>354924</v>
      </c>
    </row>
    <row r="15" spans="1:8" x14ac:dyDescent="0.25">
      <c r="A15" s="22"/>
      <c r="B15" t="s">
        <v>84</v>
      </c>
      <c r="C15" s="25">
        <v>616000</v>
      </c>
      <c r="D15" s="25"/>
      <c r="E15" s="25">
        <v>616000</v>
      </c>
      <c r="H15" s="17"/>
    </row>
    <row r="16" spans="1:8" x14ac:dyDescent="0.25">
      <c r="A16" s="22"/>
      <c r="B16" t="s">
        <v>50</v>
      </c>
      <c r="C16" s="25">
        <v>1848000</v>
      </c>
      <c r="D16" s="25">
        <v>2053268</v>
      </c>
      <c r="E16" s="25">
        <v>3901268</v>
      </c>
    </row>
    <row r="17" spans="1:5" x14ac:dyDescent="0.25">
      <c r="A17" s="22"/>
      <c r="B17" t="s">
        <v>93</v>
      </c>
      <c r="C17" s="25">
        <v>1786400</v>
      </c>
      <c r="D17" s="25"/>
      <c r="E17" s="25">
        <v>1786400</v>
      </c>
    </row>
    <row r="18" spans="1:5" x14ac:dyDescent="0.25">
      <c r="A18" s="22"/>
      <c r="B18" t="s">
        <v>69</v>
      </c>
      <c r="C18" s="25">
        <v>1108800</v>
      </c>
      <c r="D18" s="25"/>
      <c r="E18" s="25">
        <v>1108800</v>
      </c>
    </row>
    <row r="19" spans="1:5" x14ac:dyDescent="0.25">
      <c r="A19" s="22"/>
      <c r="B19" t="s">
        <v>56</v>
      </c>
      <c r="C19" s="25"/>
      <c r="D19" s="25">
        <v>3079902</v>
      </c>
      <c r="E19" s="25">
        <v>3079902</v>
      </c>
    </row>
    <row r="20" spans="1:5" x14ac:dyDescent="0.25">
      <c r="A20" s="22"/>
      <c r="B20" t="s">
        <v>60</v>
      </c>
      <c r="C20" s="25"/>
      <c r="D20" s="25">
        <v>733310</v>
      </c>
      <c r="E20" s="25">
        <v>733310</v>
      </c>
    </row>
    <row r="21" spans="1:5" x14ac:dyDescent="0.25">
      <c r="A21" s="22"/>
      <c r="B21" t="s">
        <v>116</v>
      </c>
      <c r="C21" s="25"/>
      <c r="D21" s="25">
        <v>586648</v>
      </c>
      <c r="E21" s="25">
        <v>586648</v>
      </c>
    </row>
    <row r="22" spans="1:5" x14ac:dyDescent="0.25">
      <c r="A22" s="23" t="s">
        <v>112</v>
      </c>
      <c r="B22" s="23"/>
      <c r="C22" s="26">
        <v>7207200</v>
      </c>
      <c r="D22" s="26">
        <v>10632995</v>
      </c>
      <c r="E22" s="26">
        <v>17840195</v>
      </c>
    </row>
    <row r="23" spans="1:5" x14ac:dyDescent="0.25">
      <c r="A23" s="22" t="s">
        <v>4</v>
      </c>
      <c r="B23" t="s">
        <v>106</v>
      </c>
      <c r="C23" s="25">
        <v>3570000</v>
      </c>
      <c r="D23" s="25"/>
      <c r="E23" s="25">
        <v>3570000</v>
      </c>
    </row>
    <row r="24" spans="1:5" x14ac:dyDescent="0.25">
      <c r="A24" s="22"/>
      <c r="B24" t="s">
        <v>108</v>
      </c>
      <c r="C24" s="25"/>
      <c r="D24" s="25"/>
      <c r="E24" s="25"/>
    </row>
    <row r="25" spans="1:5" x14ac:dyDescent="0.25">
      <c r="A25" s="22"/>
      <c r="B25" t="s">
        <v>109</v>
      </c>
      <c r="C25" s="25"/>
      <c r="D25" s="25">
        <v>4320000</v>
      </c>
      <c r="E25" s="25">
        <v>4320000</v>
      </c>
    </row>
    <row r="26" spans="1:5" x14ac:dyDescent="0.25">
      <c r="A26" s="22"/>
      <c r="B26" t="s">
        <v>110</v>
      </c>
      <c r="C26" s="25"/>
      <c r="D26" s="25"/>
      <c r="E26" s="25"/>
    </row>
    <row r="27" spans="1:5" x14ac:dyDescent="0.25">
      <c r="A27" s="22"/>
      <c r="B27" t="s">
        <v>111</v>
      </c>
      <c r="C27" s="25"/>
      <c r="D27" s="25"/>
      <c r="E27" s="25"/>
    </row>
    <row r="28" spans="1:5" x14ac:dyDescent="0.25">
      <c r="A28" s="22"/>
      <c r="B28" t="s">
        <v>107</v>
      </c>
      <c r="C28" s="25">
        <v>1085280</v>
      </c>
      <c r="D28" s="25"/>
      <c r="E28" s="25">
        <v>1085280</v>
      </c>
    </row>
    <row r="29" spans="1:5" x14ac:dyDescent="0.25">
      <c r="A29" s="22"/>
      <c r="B29" t="s">
        <v>115</v>
      </c>
      <c r="C29" s="25"/>
      <c r="D29" s="25">
        <v>0</v>
      </c>
      <c r="E29" s="25">
        <v>0</v>
      </c>
    </row>
    <row r="30" spans="1:5" x14ac:dyDescent="0.25">
      <c r="A30" s="23" t="s">
        <v>113</v>
      </c>
      <c r="B30" s="23"/>
      <c r="C30" s="26">
        <v>4655280</v>
      </c>
      <c r="D30" s="26">
        <v>4320000</v>
      </c>
      <c r="E30" s="26">
        <v>8975280</v>
      </c>
    </row>
    <row r="31" spans="1:5" ht="15.75" thickBot="1" x14ac:dyDescent="0.3">
      <c r="A31" s="24" t="s">
        <v>104</v>
      </c>
      <c r="B31" s="24"/>
      <c r="C31" s="27">
        <v>11862480</v>
      </c>
      <c r="D31" s="27">
        <v>14952995</v>
      </c>
      <c r="E31" s="27">
        <v>26815475</v>
      </c>
    </row>
    <row r="32" spans="1:5" x14ac:dyDescent="0.25">
      <c r="E32" s="25"/>
    </row>
    <row r="33" spans="5:5" x14ac:dyDescent="0.25">
      <c r="E33" s="19"/>
    </row>
  </sheetData>
  <pageMargins left="0.7" right="0.7" top="0.75" bottom="0.75" header="0.3" footer="0.3"/>
  <pageSetup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costo ventas</vt:lpstr>
      <vt:lpstr>ventas und</vt:lpstr>
      <vt:lpstr>Kardex</vt:lpstr>
      <vt:lpstr>Hoja2</vt:lpstr>
      <vt:lpstr>Kardex (2)</vt:lpstr>
      <vt:lpstr>Kardex (3)</vt:lpstr>
      <vt:lpstr>2024</vt:lpstr>
      <vt:lpstr>2023</vt:lpstr>
      <vt:lpstr>Inventario Actualizado</vt:lpstr>
      <vt:lpstr>Inventario Actualizado ($)</vt:lpstr>
      <vt:lpstr>Inventario 31122022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Apollo Trainings</dc:creator>
  <cp:lastModifiedBy>Andrea Orozco C</cp:lastModifiedBy>
  <cp:lastPrinted>2024-01-15T18:59:05Z</cp:lastPrinted>
  <dcterms:created xsi:type="dcterms:W3CDTF">2022-12-22T16:48:22Z</dcterms:created>
  <dcterms:modified xsi:type="dcterms:W3CDTF">2025-07-03T22:50:07Z</dcterms:modified>
</cp:coreProperties>
</file>